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6th" sheetId="10" r:id="rId3"/>
    <sheet name="Marks Entry 7th" sheetId="25" r:id="rId4"/>
    <sheet name="Result Sheet" sheetId="17" r:id="rId5"/>
    <sheet name="Green Sheet" sheetId="28" r:id="rId6"/>
    <sheet name="Teacher &amp; Cat. Wise Result" sheetId="23" r:id="rId7"/>
    <sheet name="Result Aggregate" sheetId="24" r:id="rId8"/>
    <sheet name="Full Marksheet" sheetId="26" r:id="rId9"/>
    <sheet name="Duble Mark sheet" sheetId="27" r:id="rId10"/>
  </sheets>
  <definedNames>
    <definedName name="Mark">'Marks Entry 6th'!$I$7:$CI$206</definedName>
    <definedName name="Marks">'Result Sheet'!$B$8:$GC$207</definedName>
    <definedName name="Picture">INDEX('Master sheet'!$H$25,MATCH('Master sheet'!$E$23,'Master sheet'!$G$25,0))</definedName>
    <definedName name="_xlnm.Print_Area" localSheetId="9">'Duble Mark sheet'!$B$1:$AJ$32,'Duble Mark sheet'!$B$34:$AJ$65,'Duble Mark sheet'!$B$67:$AJ$98,'Duble Mark sheet'!$B$100:$AJ$131,'Duble Mark sheet'!$B$133:$AJ$164,'Duble Mark sheet'!$B$166:$AJ$197,'Duble Mark sheet'!$B$199:$AJ$230,'Duble Mark sheet'!$B$232:$AJ$263,'Duble Mark sheet'!$B$265:$AJ$296,'Duble Mark sheet'!$B$298:$AJ$329,'Duble Mark sheet'!$AL$1:$AP$7,'Duble Mark sheet'!$AM$13:$AP$19</definedName>
    <definedName name="_xlnm.Print_Area" localSheetId="8">'Full Marksheet'!$B$1:$R$32,'Full Marksheet'!$B$34:$R$65,'Full Marksheet'!$B$67:$R$98,'Full Marksheet'!$B$100:$R$131,'Full Marksheet'!$B$133:$R$164,'Full Marksheet'!$B$166:$R$197,'Full Marksheet'!$B$199:$R$230,'Full Marksheet'!$B$232:$R$263,'Full Marksheet'!$B$265:$R$296,'Full Marksheet'!$B$298:$R$329,'Full Marksheet'!$U$1:$Y$10</definedName>
    <definedName name="_xlnm.Print_Area" localSheetId="5">'Green Sheet'!$A$1:$AD$220</definedName>
    <definedName name="_xlnm.Print_Area" localSheetId="7">'Result Aggregate'!$A$1:$AA$213</definedName>
    <definedName name="_xlnm.Print_Area" localSheetId="4">'Result Sheet'!$A$2:$GC$218</definedName>
    <definedName name="_xlnm.Print_Area" localSheetId="6">'Teacher &amp; Cat. Wise Result'!$A$1:$O$19,'Teacher &amp; Cat. Wise Result'!$A$21:$O$40</definedName>
    <definedName name="sub_1">'Marks Entry 7th'!$CS$26:$CS$32</definedName>
    <definedName name="Sub_2">'Marks Entry 7th'!$CT$26:$CT$32</definedName>
    <definedName name="subject5">'Green Sheet'!$AQ$8:$AQ$18</definedName>
  </definedNames>
  <calcPr calcId="124519"/>
</workbook>
</file>

<file path=xl/calcChain.xml><?xml version="1.0" encoding="utf-8"?>
<calcChain xmlns="http://schemas.openxmlformats.org/spreadsheetml/2006/main">
  <c r="F213" i="24"/>
  <c r="D212"/>
  <c r="H210"/>
  <c r="H213" s="1"/>
  <c r="F211"/>
  <c r="H213" i="28"/>
  <c r="P212"/>
  <c r="N212"/>
  <c r="L212"/>
  <c r="J212"/>
  <c r="H212"/>
  <c r="AD8"/>
  <c r="K8"/>
  <c r="FW209" i="17"/>
  <c r="FT212"/>
  <c r="FS212"/>
  <c r="FR212"/>
  <c r="FQ212"/>
  <c r="FP212"/>
  <c r="FO212"/>
  <c r="FN212"/>
  <c r="FM212"/>
  <c r="FH212"/>
  <c r="FG212"/>
  <c r="FF212"/>
  <c r="FE212"/>
  <c r="FD212"/>
  <c r="FC212"/>
  <c r="EW212"/>
  <c r="EV212"/>
  <c r="EU212"/>
  <c r="ET212"/>
  <c r="ES212"/>
  <c r="EN212"/>
  <c r="EM212"/>
  <c r="EL212"/>
  <c r="EK212"/>
  <c r="EJ212"/>
  <c r="EI212"/>
  <c r="FX9"/>
  <c r="FX10"/>
  <c r="FX11"/>
  <c r="FX12"/>
  <c r="FX13"/>
  <c r="FX14"/>
  <c r="FX15"/>
  <c r="FX16"/>
  <c r="FX17"/>
  <c r="FX18"/>
  <c r="FX19"/>
  <c r="FX20"/>
  <c r="FX21"/>
  <c r="FX22"/>
  <c r="FX23"/>
  <c r="FX24"/>
  <c r="FX25"/>
  <c r="FX26"/>
  <c r="FX27"/>
  <c r="FX28"/>
  <c r="FX29"/>
  <c r="FX30"/>
  <c r="FX31"/>
  <c r="FX32"/>
  <c r="FX33"/>
  <c r="FX34"/>
  <c r="FX35"/>
  <c r="FX36"/>
  <c r="FX37"/>
  <c r="FX38"/>
  <c r="FX39"/>
  <c r="FX40"/>
  <c r="FX41"/>
  <c r="FX42"/>
  <c r="FX43"/>
  <c r="FX44"/>
  <c r="FX45"/>
  <c r="FX46"/>
  <c r="FX47"/>
  <c r="FX48"/>
  <c r="FX49"/>
  <c r="FX50"/>
  <c r="FX51"/>
  <c r="FX52"/>
  <c r="FX53"/>
  <c r="FX54"/>
  <c r="FX55"/>
  <c r="FX56"/>
  <c r="FX57"/>
  <c r="FX58"/>
  <c r="FX59"/>
  <c r="FX60"/>
  <c r="FX61"/>
  <c r="FX62"/>
  <c r="FX63"/>
  <c r="FX64"/>
  <c r="FX65"/>
  <c r="FX66"/>
  <c r="FX67"/>
  <c r="FX68"/>
  <c r="FX69"/>
  <c r="FX70"/>
  <c r="FX71"/>
  <c r="FX72"/>
  <c r="FX73"/>
  <c r="FX74"/>
  <c r="FX75"/>
  <c r="FX76"/>
  <c r="FX77"/>
  <c r="FX78"/>
  <c r="FX79"/>
  <c r="FX80"/>
  <c r="FX81"/>
  <c r="FX82"/>
  <c r="FX83"/>
  <c r="FX84"/>
  <c r="FX85"/>
  <c r="FX86"/>
  <c r="FX87"/>
  <c r="FX88"/>
  <c r="FX89"/>
  <c r="FX90"/>
  <c r="FX91"/>
  <c r="FX92"/>
  <c r="FX93"/>
  <c r="FX94"/>
  <c r="FX95"/>
  <c r="FX96"/>
  <c r="FX97"/>
  <c r="FX98"/>
  <c r="FX99"/>
  <c r="FX100"/>
  <c r="FX101"/>
  <c r="FX102"/>
  <c r="FX103"/>
  <c r="FX104"/>
  <c r="FX105"/>
  <c r="FX106"/>
  <c r="FX107"/>
  <c r="FX108"/>
  <c r="FX109"/>
  <c r="FX110"/>
  <c r="FX111"/>
  <c r="FX112"/>
  <c r="FX113"/>
  <c r="FX114"/>
  <c r="FX115"/>
  <c r="FX116"/>
  <c r="FX117"/>
  <c r="FX118"/>
  <c r="FX119"/>
  <c r="FX120"/>
  <c r="FX121"/>
  <c r="FX122"/>
  <c r="FX123"/>
  <c r="FX124"/>
  <c r="FX125"/>
  <c r="FX126"/>
  <c r="FX127"/>
  <c r="FX128"/>
  <c r="FX129"/>
  <c r="FX130"/>
  <c r="FX131"/>
  <c r="FX132"/>
  <c r="FX133"/>
  <c r="FX134"/>
  <c r="FX135"/>
  <c r="FX136"/>
  <c r="FX137"/>
  <c r="FX138"/>
  <c r="FX139"/>
  <c r="FX140"/>
  <c r="FX141"/>
  <c r="FX142"/>
  <c r="FX143"/>
  <c r="FX144"/>
  <c r="FX145"/>
  <c r="FX146"/>
  <c r="FX147"/>
  <c r="FX148"/>
  <c r="FX149"/>
  <c r="FX150"/>
  <c r="FX151"/>
  <c r="FX152"/>
  <c r="FX153"/>
  <c r="FX154"/>
  <c r="FX155"/>
  <c r="FX156"/>
  <c r="FX157"/>
  <c r="FX158"/>
  <c r="FX159"/>
  <c r="FX160"/>
  <c r="FX161"/>
  <c r="FX162"/>
  <c r="FX163"/>
  <c r="FX164"/>
  <c r="FX165"/>
  <c r="FX166"/>
  <c r="FX167"/>
  <c r="FX168"/>
  <c r="FX169"/>
  <c r="FX170"/>
  <c r="FX171"/>
  <c r="FX172"/>
  <c r="FX173"/>
  <c r="FX174"/>
  <c r="FX175"/>
  <c r="FX176"/>
  <c r="FX177"/>
  <c r="FX178"/>
  <c r="FX179"/>
  <c r="FX180"/>
  <c r="FX181"/>
  <c r="FX182"/>
  <c r="FX183"/>
  <c r="FX184"/>
  <c r="FX185"/>
  <c r="FX186"/>
  <c r="FX187"/>
  <c r="FX188"/>
  <c r="FX189"/>
  <c r="FX190"/>
  <c r="FX191"/>
  <c r="FX192"/>
  <c r="FX193"/>
  <c r="FX194"/>
  <c r="FX195"/>
  <c r="FX196"/>
  <c r="FX197"/>
  <c r="FX198"/>
  <c r="FX199"/>
  <c r="FX200"/>
  <c r="FX201"/>
  <c r="FX202"/>
  <c r="FX203"/>
  <c r="FX204"/>
  <c r="FX205"/>
  <c r="FX206"/>
  <c r="FX207"/>
  <c r="FX8"/>
  <c r="FT9"/>
  <c r="FT10"/>
  <c r="FT11"/>
  <c r="FT12"/>
  <c r="FT13"/>
  <c r="FT14"/>
  <c r="FT15"/>
  <c r="FT16"/>
  <c r="FT17"/>
  <c r="FT18"/>
  <c r="FT19"/>
  <c r="FT20"/>
  <c r="FT21"/>
  <c r="FT22"/>
  <c r="FT23"/>
  <c r="FT24"/>
  <c r="FT25"/>
  <c r="FT26"/>
  <c r="FT27"/>
  <c r="FT28"/>
  <c r="FT29"/>
  <c r="FT30"/>
  <c r="FT31"/>
  <c r="FT32"/>
  <c r="FT33"/>
  <c r="FT34"/>
  <c r="FT35"/>
  <c r="FT36"/>
  <c r="FT37"/>
  <c r="FT38"/>
  <c r="FT39"/>
  <c r="FT40"/>
  <c r="FT41"/>
  <c r="FT42"/>
  <c r="FT43"/>
  <c r="FT44"/>
  <c r="FT45"/>
  <c r="FT46"/>
  <c r="FT47"/>
  <c r="FT48"/>
  <c r="FT49"/>
  <c r="FT50"/>
  <c r="FT51"/>
  <c r="FT52"/>
  <c r="FT53"/>
  <c r="FT54"/>
  <c r="FT55"/>
  <c r="FT56"/>
  <c r="FT57"/>
  <c r="FT58"/>
  <c r="FT59"/>
  <c r="FT60"/>
  <c r="FT61"/>
  <c r="FT62"/>
  <c r="FT63"/>
  <c r="FT64"/>
  <c r="FT65"/>
  <c r="FT66"/>
  <c r="FT67"/>
  <c r="FT68"/>
  <c r="FT69"/>
  <c r="FT70"/>
  <c r="FT71"/>
  <c r="FT72"/>
  <c r="FT73"/>
  <c r="FT74"/>
  <c r="FT75"/>
  <c r="FT76"/>
  <c r="FT77"/>
  <c r="FT78"/>
  <c r="FT79"/>
  <c r="FT80"/>
  <c r="FT81"/>
  <c r="FT82"/>
  <c r="FT83"/>
  <c r="FT84"/>
  <c r="FT85"/>
  <c r="FT86"/>
  <c r="FT87"/>
  <c r="FT88"/>
  <c r="FT89"/>
  <c r="FT90"/>
  <c r="FT91"/>
  <c r="FT92"/>
  <c r="FT93"/>
  <c r="FT94"/>
  <c r="FT95"/>
  <c r="FT96"/>
  <c r="FT97"/>
  <c r="FT98"/>
  <c r="FT99"/>
  <c r="FT100"/>
  <c r="FT101"/>
  <c r="FT102"/>
  <c r="FT103"/>
  <c r="FT104"/>
  <c r="FT105"/>
  <c r="FT106"/>
  <c r="FT107"/>
  <c r="FT108"/>
  <c r="FT109"/>
  <c r="FT110"/>
  <c r="FT111"/>
  <c r="FT112"/>
  <c r="FT113"/>
  <c r="FT114"/>
  <c r="FT115"/>
  <c r="FT116"/>
  <c r="FT117"/>
  <c r="FT118"/>
  <c r="FT119"/>
  <c r="FT120"/>
  <c r="FT121"/>
  <c r="FT122"/>
  <c r="FT123"/>
  <c r="FT124"/>
  <c r="FT125"/>
  <c r="FT126"/>
  <c r="FT127"/>
  <c r="FT128"/>
  <c r="FT129"/>
  <c r="FT130"/>
  <c r="FT131"/>
  <c r="FT132"/>
  <c r="FT133"/>
  <c r="FT134"/>
  <c r="FT135"/>
  <c r="FT136"/>
  <c r="FT137"/>
  <c r="FT138"/>
  <c r="FT139"/>
  <c r="FT140"/>
  <c r="FT141"/>
  <c r="FT142"/>
  <c r="FT143"/>
  <c r="FT144"/>
  <c r="FT145"/>
  <c r="FT146"/>
  <c r="FT147"/>
  <c r="FT148"/>
  <c r="FT149"/>
  <c r="FT150"/>
  <c r="FT151"/>
  <c r="FT152"/>
  <c r="FT153"/>
  <c r="FT154"/>
  <c r="FT155"/>
  <c r="FT156"/>
  <c r="FT157"/>
  <c r="FT158"/>
  <c r="FT159"/>
  <c r="FT160"/>
  <c r="FT161"/>
  <c r="FT162"/>
  <c r="FT163"/>
  <c r="FT164"/>
  <c r="FT165"/>
  <c r="FT166"/>
  <c r="FT167"/>
  <c r="FT168"/>
  <c r="FT169"/>
  <c r="FT170"/>
  <c r="FT171"/>
  <c r="FT172"/>
  <c r="FT173"/>
  <c r="FT174"/>
  <c r="FT175"/>
  <c r="FT176"/>
  <c r="FT177"/>
  <c r="FT178"/>
  <c r="FT179"/>
  <c r="FT180"/>
  <c r="FT181"/>
  <c r="FT182"/>
  <c r="FT183"/>
  <c r="FT184"/>
  <c r="FT185"/>
  <c r="FT186"/>
  <c r="FT187"/>
  <c r="FT188"/>
  <c r="FT189"/>
  <c r="FT190"/>
  <c r="FT191"/>
  <c r="FT192"/>
  <c r="FT193"/>
  <c r="FT194"/>
  <c r="FT195"/>
  <c r="FT196"/>
  <c r="FT197"/>
  <c r="FT198"/>
  <c r="FT199"/>
  <c r="FT200"/>
  <c r="FT201"/>
  <c r="FT202"/>
  <c r="FT203"/>
  <c r="FT204"/>
  <c r="FT205"/>
  <c r="FT206"/>
  <c r="FT207"/>
  <c r="FT8"/>
  <c r="FP9"/>
  <c r="FP10"/>
  <c r="FP11"/>
  <c r="FP12"/>
  <c r="FP13"/>
  <c r="FP14"/>
  <c r="FP15"/>
  <c r="FP16"/>
  <c r="FP17"/>
  <c r="FP18"/>
  <c r="FP19"/>
  <c r="FP20"/>
  <c r="FP21"/>
  <c r="FP22"/>
  <c r="FP23"/>
  <c r="FP24"/>
  <c r="FP25"/>
  <c r="FP26"/>
  <c r="FP27"/>
  <c r="FP28"/>
  <c r="FP29"/>
  <c r="FP30"/>
  <c r="FP31"/>
  <c r="FP32"/>
  <c r="FP33"/>
  <c r="FP34"/>
  <c r="FP35"/>
  <c r="FP36"/>
  <c r="FP37"/>
  <c r="FP38"/>
  <c r="FP39"/>
  <c r="FP40"/>
  <c r="FP41"/>
  <c r="FP42"/>
  <c r="FP43"/>
  <c r="FP44"/>
  <c r="FP45"/>
  <c r="FP46"/>
  <c r="FP47"/>
  <c r="FP48"/>
  <c r="FP49"/>
  <c r="FP50"/>
  <c r="FP51"/>
  <c r="FP52"/>
  <c r="FP53"/>
  <c r="FP54"/>
  <c r="FP55"/>
  <c r="FP56"/>
  <c r="FP57"/>
  <c r="FP58"/>
  <c r="FP59"/>
  <c r="FP60"/>
  <c r="FP61"/>
  <c r="FP62"/>
  <c r="FP63"/>
  <c r="FP64"/>
  <c r="FP65"/>
  <c r="FP66"/>
  <c r="FP67"/>
  <c r="FP68"/>
  <c r="FP69"/>
  <c r="FP70"/>
  <c r="FP71"/>
  <c r="FP72"/>
  <c r="FP73"/>
  <c r="FP74"/>
  <c r="FP75"/>
  <c r="FP76"/>
  <c r="FP77"/>
  <c r="FP78"/>
  <c r="FP79"/>
  <c r="FP80"/>
  <c r="FP81"/>
  <c r="FP82"/>
  <c r="FP83"/>
  <c r="FP84"/>
  <c r="FP85"/>
  <c r="FP86"/>
  <c r="FP87"/>
  <c r="FP88"/>
  <c r="FP89"/>
  <c r="FP90"/>
  <c r="FP91"/>
  <c r="FP92"/>
  <c r="FP93"/>
  <c r="FP94"/>
  <c r="FP95"/>
  <c r="FP96"/>
  <c r="FP97"/>
  <c r="FP98"/>
  <c r="FP99"/>
  <c r="FP100"/>
  <c r="FP101"/>
  <c r="FP102"/>
  <c r="FP103"/>
  <c r="FP104"/>
  <c r="FP105"/>
  <c r="FP106"/>
  <c r="FP107"/>
  <c r="FP108"/>
  <c r="FP109"/>
  <c r="FP110"/>
  <c r="FP111"/>
  <c r="FP112"/>
  <c r="FP113"/>
  <c r="FP114"/>
  <c r="FP115"/>
  <c r="FP116"/>
  <c r="FP117"/>
  <c r="FP118"/>
  <c r="FP119"/>
  <c r="FP120"/>
  <c r="FP121"/>
  <c r="FP122"/>
  <c r="FP123"/>
  <c r="FP124"/>
  <c r="FP125"/>
  <c r="FP126"/>
  <c r="FP127"/>
  <c r="FP128"/>
  <c r="FP129"/>
  <c r="FP130"/>
  <c r="FP131"/>
  <c r="FP132"/>
  <c r="FP133"/>
  <c r="FP134"/>
  <c r="FP135"/>
  <c r="FP136"/>
  <c r="FP137"/>
  <c r="FP138"/>
  <c r="FP139"/>
  <c r="FP140"/>
  <c r="FP141"/>
  <c r="FP142"/>
  <c r="FP143"/>
  <c r="FP144"/>
  <c r="FP145"/>
  <c r="FP146"/>
  <c r="FP147"/>
  <c r="FP148"/>
  <c r="FP149"/>
  <c r="FP150"/>
  <c r="FP151"/>
  <c r="FP152"/>
  <c r="FP153"/>
  <c r="FP154"/>
  <c r="FP155"/>
  <c r="FP156"/>
  <c r="FP157"/>
  <c r="FP158"/>
  <c r="FP159"/>
  <c r="FP160"/>
  <c r="FP161"/>
  <c r="FP162"/>
  <c r="FP163"/>
  <c r="FP164"/>
  <c r="FP165"/>
  <c r="FP166"/>
  <c r="FP167"/>
  <c r="FP168"/>
  <c r="FP169"/>
  <c r="FP170"/>
  <c r="FP171"/>
  <c r="FP172"/>
  <c r="FP173"/>
  <c r="FP174"/>
  <c r="FP175"/>
  <c r="FP176"/>
  <c r="FP177"/>
  <c r="FP178"/>
  <c r="FP179"/>
  <c r="FP180"/>
  <c r="FP181"/>
  <c r="FP182"/>
  <c r="FP183"/>
  <c r="FP184"/>
  <c r="FP185"/>
  <c r="FP186"/>
  <c r="FP187"/>
  <c r="FP188"/>
  <c r="FP189"/>
  <c r="FP190"/>
  <c r="FP191"/>
  <c r="FP192"/>
  <c r="FP193"/>
  <c r="FP194"/>
  <c r="FP195"/>
  <c r="FP196"/>
  <c r="FP197"/>
  <c r="FP198"/>
  <c r="FP199"/>
  <c r="FP200"/>
  <c r="FP201"/>
  <c r="FP202"/>
  <c r="FP203"/>
  <c r="FP204"/>
  <c r="FP205"/>
  <c r="FP206"/>
  <c r="FP207"/>
  <c r="FP8"/>
  <c r="FL9"/>
  <c r="FL10"/>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FL49"/>
  <c r="FL50"/>
  <c r="FL51"/>
  <c r="FL52"/>
  <c r="FL53"/>
  <c r="FL54"/>
  <c r="FL55"/>
  <c r="FL56"/>
  <c r="FL57"/>
  <c r="FL58"/>
  <c r="FL59"/>
  <c r="FL60"/>
  <c r="FL61"/>
  <c r="FL62"/>
  <c r="FL63"/>
  <c r="FL64"/>
  <c r="FL65"/>
  <c r="FL66"/>
  <c r="FL67"/>
  <c r="FL68"/>
  <c r="FL69"/>
  <c r="FL70"/>
  <c r="FL71"/>
  <c r="FL72"/>
  <c r="FL73"/>
  <c r="FL74"/>
  <c r="FL75"/>
  <c r="FL76"/>
  <c r="FL77"/>
  <c r="FL78"/>
  <c r="FL79"/>
  <c r="FL80"/>
  <c r="FL81"/>
  <c r="FL82"/>
  <c r="FL83"/>
  <c r="FL84"/>
  <c r="FL85"/>
  <c r="FL86"/>
  <c r="FL87"/>
  <c r="FL88"/>
  <c r="FL89"/>
  <c r="FL90"/>
  <c r="FL91"/>
  <c r="FL92"/>
  <c r="FL93"/>
  <c r="FL94"/>
  <c r="FL95"/>
  <c r="FL96"/>
  <c r="FL97"/>
  <c r="FL98"/>
  <c r="FL99"/>
  <c r="FL100"/>
  <c r="FL101"/>
  <c r="FL102"/>
  <c r="FL103"/>
  <c r="FL104"/>
  <c r="FL105"/>
  <c r="FL106"/>
  <c r="FL107"/>
  <c r="FL108"/>
  <c r="FL109"/>
  <c r="FL110"/>
  <c r="FL111"/>
  <c r="FL112"/>
  <c r="FL113"/>
  <c r="FL114"/>
  <c r="FL115"/>
  <c r="FL116"/>
  <c r="FL117"/>
  <c r="FL118"/>
  <c r="FL119"/>
  <c r="FL120"/>
  <c r="FL121"/>
  <c r="FL122"/>
  <c r="FL123"/>
  <c r="FL124"/>
  <c r="FL125"/>
  <c r="FL126"/>
  <c r="FL127"/>
  <c r="FL128"/>
  <c r="FL129"/>
  <c r="FL130"/>
  <c r="FL131"/>
  <c r="FL132"/>
  <c r="FL133"/>
  <c r="FL134"/>
  <c r="FL135"/>
  <c r="FL136"/>
  <c r="FL137"/>
  <c r="FL138"/>
  <c r="FL139"/>
  <c r="FL140"/>
  <c r="FL141"/>
  <c r="FL142"/>
  <c r="FL143"/>
  <c r="FL144"/>
  <c r="FL145"/>
  <c r="FL146"/>
  <c r="FL147"/>
  <c r="FL148"/>
  <c r="FL149"/>
  <c r="FL150"/>
  <c r="FL151"/>
  <c r="FL152"/>
  <c r="FL153"/>
  <c r="FL154"/>
  <c r="FL155"/>
  <c r="FL156"/>
  <c r="FL157"/>
  <c r="FL158"/>
  <c r="FL159"/>
  <c r="FL160"/>
  <c r="FL161"/>
  <c r="FL162"/>
  <c r="FL163"/>
  <c r="FL164"/>
  <c r="FL165"/>
  <c r="FL166"/>
  <c r="FL167"/>
  <c r="FL168"/>
  <c r="FL169"/>
  <c r="FL170"/>
  <c r="FL171"/>
  <c r="FL172"/>
  <c r="FL173"/>
  <c r="FL174"/>
  <c r="FL175"/>
  <c r="FL176"/>
  <c r="FL177"/>
  <c r="FL178"/>
  <c r="FL179"/>
  <c r="FL180"/>
  <c r="FL181"/>
  <c r="FL182"/>
  <c r="FL183"/>
  <c r="FL184"/>
  <c r="FL185"/>
  <c r="FL186"/>
  <c r="FL187"/>
  <c r="FL188"/>
  <c r="FL189"/>
  <c r="FL190"/>
  <c r="FL191"/>
  <c r="FL192"/>
  <c r="FL193"/>
  <c r="FL194"/>
  <c r="FL195"/>
  <c r="FL196"/>
  <c r="FL197"/>
  <c r="FL198"/>
  <c r="FL199"/>
  <c r="FL200"/>
  <c r="FL201"/>
  <c r="FL202"/>
  <c r="FL203"/>
  <c r="FL204"/>
  <c r="FL205"/>
  <c r="FL206"/>
  <c r="FL207"/>
  <c r="FL8"/>
  <c r="FB9"/>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FB49"/>
  <c r="FB50"/>
  <c r="FB51"/>
  <c r="FB52"/>
  <c r="FB53"/>
  <c r="FB54"/>
  <c r="FB55"/>
  <c r="FB56"/>
  <c r="FB57"/>
  <c r="FB58"/>
  <c r="FB59"/>
  <c r="FB60"/>
  <c r="FB61"/>
  <c r="FB62"/>
  <c r="FB63"/>
  <c r="FB64"/>
  <c r="FB65"/>
  <c r="FB66"/>
  <c r="FB67"/>
  <c r="FB68"/>
  <c r="FB69"/>
  <c r="FB70"/>
  <c r="FB71"/>
  <c r="FB72"/>
  <c r="FB73"/>
  <c r="FB74"/>
  <c r="FB75"/>
  <c r="FB76"/>
  <c r="FB77"/>
  <c r="FB78"/>
  <c r="FB79"/>
  <c r="FB80"/>
  <c r="FB81"/>
  <c r="FB82"/>
  <c r="FB83"/>
  <c r="FB84"/>
  <c r="FB85"/>
  <c r="FB86"/>
  <c r="FB87"/>
  <c r="FB88"/>
  <c r="FB89"/>
  <c r="FB90"/>
  <c r="FB91"/>
  <c r="FB92"/>
  <c r="FB93"/>
  <c r="FB94"/>
  <c r="FB95"/>
  <c r="FB96"/>
  <c r="FB97"/>
  <c r="FB98"/>
  <c r="FB99"/>
  <c r="FB100"/>
  <c r="FB101"/>
  <c r="FB102"/>
  <c r="FB103"/>
  <c r="FB104"/>
  <c r="FB105"/>
  <c r="FB106"/>
  <c r="FB107"/>
  <c r="FB108"/>
  <c r="FB109"/>
  <c r="FB110"/>
  <c r="FB111"/>
  <c r="FB112"/>
  <c r="FB113"/>
  <c r="FB114"/>
  <c r="FB115"/>
  <c r="FB116"/>
  <c r="FB117"/>
  <c r="FB118"/>
  <c r="FB119"/>
  <c r="FB120"/>
  <c r="FB121"/>
  <c r="FB122"/>
  <c r="FB123"/>
  <c r="FB124"/>
  <c r="FB125"/>
  <c r="FB126"/>
  <c r="FB127"/>
  <c r="FB128"/>
  <c r="FB129"/>
  <c r="FB130"/>
  <c r="FB131"/>
  <c r="FB132"/>
  <c r="FB133"/>
  <c r="FB134"/>
  <c r="FB135"/>
  <c r="FB136"/>
  <c r="FB137"/>
  <c r="FB138"/>
  <c r="FB139"/>
  <c r="FB140"/>
  <c r="FB141"/>
  <c r="FB142"/>
  <c r="FB143"/>
  <c r="FB144"/>
  <c r="FB145"/>
  <c r="FB146"/>
  <c r="FB147"/>
  <c r="FB148"/>
  <c r="FB149"/>
  <c r="FB150"/>
  <c r="FB151"/>
  <c r="FB152"/>
  <c r="FB153"/>
  <c r="FB154"/>
  <c r="FB155"/>
  <c r="FB156"/>
  <c r="FB157"/>
  <c r="FB158"/>
  <c r="FB159"/>
  <c r="FB160"/>
  <c r="FB161"/>
  <c r="FB162"/>
  <c r="FB163"/>
  <c r="FB164"/>
  <c r="FB165"/>
  <c r="FB166"/>
  <c r="FB167"/>
  <c r="FB168"/>
  <c r="FB169"/>
  <c r="FB170"/>
  <c r="FB171"/>
  <c r="FB172"/>
  <c r="FB173"/>
  <c r="FB174"/>
  <c r="FB175"/>
  <c r="FB176"/>
  <c r="FB177"/>
  <c r="FB178"/>
  <c r="FB179"/>
  <c r="FB180"/>
  <c r="FB181"/>
  <c r="FB182"/>
  <c r="FB183"/>
  <c r="FB184"/>
  <c r="FB185"/>
  <c r="FB186"/>
  <c r="FB187"/>
  <c r="FB188"/>
  <c r="FB189"/>
  <c r="FB190"/>
  <c r="FB191"/>
  <c r="FB192"/>
  <c r="FB193"/>
  <c r="FB194"/>
  <c r="FB195"/>
  <c r="FB196"/>
  <c r="FB197"/>
  <c r="FB198"/>
  <c r="FB199"/>
  <c r="FB200"/>
  <c r="FB201"/>
  <c r="FB202"/>
  <c r="FB203"/>
  <c r="FB204"/>
  <c r="FB205"/>
  <c r="FB206"/>
  <c r="FB207"/>
  <c r="FB8"/>
  <c r="ER21"/>
  <c r="ER22"/>
  <c r="ER23"/>
  <c r="ER24"/>
  <c r="ER25"/>
  <c r="ER26"/>
  <c r="ER27"/>
  <c r="ER28"/>
  <c r="ER29"/>
  <c r="ER30"/>
  <c r="ER31"/>
  <c r="ER32"/>
  <c r="ER33"/>
  <c r="ER34"/>
  <c r="ER35"/>
  <c r="ER36"/>
  <c r="ER37"/>
  <c r="ER38"/>
  <c r="ER39"/>
  <c r="ER40"/>
  <c r="ER41"/>
  <c r="ER42"/>
  <c r="ER43"/>
  <c r="ER44"/>
  <c r="ER45"/>
  <c r="ER46"/>
  <c r="ER47"/>
  <c r="ER48"/>
  <c r="ER49"/>
  <c r="ER50"/>
  <c r="ER51"/>
  <c r="ER52"/>
  <c r="ER53"/>
  <c r="ER54"/>
  <c r="ER55"/>
  <c r="ER56"/>
  <c r="ER57"/>
  <c r="ER58"/>
  <c r="ER59"/>
  <c r="ER60"/>
  <c r="ER61"/>
  <c r="ER62"/>
  <c r="ER63"/>
  <c r="ER64"/>
  <c r="ER65"/>
  <c r="ER66"/>
  <c r="ER67"/>
  <c r="ER68"/>
  <c r="ER69"/>
  <c r="ER70"/>
  <c r="ER71"/>
  <c r="ER72"/>
  <c r="ER73"/>
  <c r="ER74"/>
  <c r="ER75"/>
  <c r="ER76"/>
  <c r="ER77"/>
  <c r="ER78"/>
  <c r="ER79"/>
  <c r="ER80"/>
  <c r="ER81"/>
  <c r="ER82"/>
  <c r="ER83"/>
  <c r="ER84"/>
  <c r="ER85"/>
  <c r="ER86"/>
  <c r="ER87"/>
  <c r="ER88"/>
  <c r="ER89"/>
  <c r="ER90"/>
  <c r="ER91"/>
  <c r="ER92"/>
  <c r="ER93"/>
  <c r="ER94"/>
  <c r="ER95"/>
  <c r="ER96"/>
  <c r="ER97"/>
  <c r="ER98"/>
  <c r="ER99"/>
  <c r="ER100"/>
  <c r="ER101"/>
  <c r="ER102"/>
  <c r="ER103"/>
  <c r="ER104"/>
  <c r="ER105"/>
  <c r="ER106"/>
  <c r="ER107"/>
  <c r="ER108"/>
  <c r="ER109"/>
  <c r="ER110"/>
  <c r="ER111"/>
  <c r="ER112"/>
  <c r="ER113"/>
  <c r="ER114"/>
  <c r="ER115"/>
  <c r="ER116"/>
  <c r="ER117"/>
  <c r="ER118"/>
  <c r="ER119"/>
  <c r="ER120"/>
  <c r="ER121"/>
  <c r="ER122"/>
  <c r="ER123"/>
  <c r="ER124"/>
  <c r="ER125"/>
  <c r="ER126"/>
  <c r="ER127"/>
  <c r="ER128"/>
  <c r="ER129"/>
  <c r="ER130"/>
  <c r="ER131"/>
  <c r="ER132"/>
  <c r="ER133"/>
  <c r="ER134"/>
  <c r="ER135"/>
  <c r="ER136"/>
  <c r="ER137"/>
  <c r="ER138"/>
  <c r="ER139"/>
  <c r="ER140"/>
  <c r="ER141"/>
  <c r="ER142"/>
  <c r="ER143"/>
  <c r="ER144"/>
  <c r="ER145"/>
  <c r="ER146"/>
  <c r="ER147"/>
  <c r="ER148"/>
  <c r="ER149"/>
  <c r="ER150"/>
  <c r="ER151"/>
  <c r="ER152"/>
  <c r="ER153"/>
  <c r="ER154"/>
  <c r="ER155"/>
  <c r="ER156"/>
  <c r="ER157"/>
  <c r="ER158"/>
  <c r="ER159"/>
  <c r="ER160"/>
  <c r="ER161"/>
  <c r="ER162"/>
  <c r="ER163"/>
  <c r="ER164"/>
  <c r="ER165"/>
  <c r="ER166"/>
  <c r="ER167"/>
  <c r="ER168"/>
  <c r="ER169"/>
  <c r="ER170"/>
  <c r="ER171"/>
  <c r="ER172"/>
  <c r="ER173"/>
  <c r="ER174"/>
  <c r="ER175"/>
  <c r="ER176"/>
  <c r="ER177"/>
  <c r="ER178"/>
  <c r="ER179"/>
  <c r="ER180"/>
  <c r="ER181"/>
  <c r="ER182"/>
  <c r="ER183"/>
  <c r="ER184"/>
  <c r="ER185"/>
  <c r="ER186"/>
  <c r="ER187"/>
  <c r="ER188"/>
  <c r="ER189"/>
  <c r="ER190"/>
  <c r="ER191"/>
  <c r="ER192"/>
  <c r="ER193"/>
  <c r="ER194"/>
  <c r="ER195"/>
  <c r="ER196"/>
  <c r="ER197"/>
  <c r="ER198"/>
  <c r="ER199"/>
  <c r="ER200"/>
  <c r="ER201"/>
  <c r="ER202"/>
  <c r="ER203"/>
  <c r="ER204"/>
  <c r="ER205"/>
  <c r="ER206"/>
  <c r="ER207"/>
  <c r="EH9"/>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EH49"/>
  <c r="EH50"/>
  <c r="EH51"/>
  <c r="EH52"/>
  <c r="EH53"/>
  <c r="EH54"/>
  <c r="EH55"/>
  <c r="EH56"/>
  <c r="EH57"/>
  <c r="EH58"/>
  <c r="EH59"/>
  <c r="EH60"/>
  <c r="EH61"/>
  <c r="EH62"/>
  <c r="EH63"/>
  <c r="EH64"/>
  <c r="EH65"/>
  <c r="EH66"/>
  <c r="EH67"/>
  <c r="EH68"/>
  <c r="EH69"/>
  <c r="EH70"/>
  <c r="EH71"/>
  <c r="EH72"/>
  <c r="EH73"/>
  <c r="EH74"/>
  <c r="EH75"/>
  <c r="EH76"/>
  <c r="EH77"/>
  <c r="EH78"/>
  <c r="EH79"/>
  <c r="EH80"/>
  <c r="EH81"/>
  <c r="EH82"/>
  <c r="EH83"/>
  <c r="EH84"/>
  <c r="EH85"/>
  <c r="EH86"/>
  <c r="EH87"/>
  <c r="EH88"/>
  <c r="EH89"/>
  <c r="EH90"/>
  <c r="EH91"/>
  <c r="EH92"/>
  <c r="EH93"/>
  <c r="EH94"/>
  <c r="EH95"/>
  <c r="EH96"/>
  <c r="EH97"/>
  <c r="EH98"/>
  <c r="EH99"/>
  <c r="EH100"/>
  <c r="EH101"/>
  <c r="EH102"/>
  <c r="EH103"/>
  <c r="EH104"/>
  <c r="EH105"/>
  <c r="EH106"/>
  <c r="EH107"/>
  <c r="EH108"/>
  <c r="EH109"/>
  <c r="EH110"/>
  <c r="EH111"/>
  <c r="EH112"/>
  <c r="EH113"/>
  <c r="EH114"/>
  <c r="EH115"/>
  <c r="EH116"/>
  <c r="EH117"/>
  <c r="EH118"/>
  <c r="EH119"/>
  <c r="EH120"/>
  <c r="EH121"/>
  <c r="EH122"/>
  <c r="EH123"/>
  <c r="EH124"/>
  <c r="EH125"/>
  <c r="EH126"/>
  <c r="EH127"/>
  <c r="EH128"/>
  <c r="EH129"/>
  <c r="EH130"/>
  <c r="EH131"/>
  <c r="EH132"/>
  <c r="EH133"/>
  <c r="EH134"/>
  <c r="EH135"/>
  <c r="EH136"/>
  <c r="EH137"/>
  <c r="EH138"/>
  <c r="EH139"/>
  <c r="EH140"/>
  <c r="EH141"/>
  <c r="EH142"/>
  <c r="EH143"/>
  <c r="EH144"/>
  <c r="EH145"/>
  <c r="EH146"/>
  <c r="EH147"/>
  <c r="EH148"/>
  <c r="EH149"/>
  <c r="EH150"/>
  <c r="EH151"/>
  <c r="EH152"/>
  <c r="EH153"/>
  <c r="EH154"/>
  <c r="EH155"/>
  <c r="EH156"/>
  <c r="EH157"/>
  <c r="EH158"/>
  <c r="EH159"/>
  <c r="EH160"/>
  <c r="EH161"/>
  <c r="EH162"/>
  <c r="EH163"/>
  <c r="EH164"/>
  <c r="EH165"/>
  <c r="EH166"/>
  <c r="EH167"/>
  <c r="EH168"/>
  <c r="EH169"/>
  <c r="EH170"/>
  <c r="EH171"/>
  <c r="EH172"/>
  <c r="EH173"/>
  <c r="EH174"/>
  <c r="EH175"/>
  <c r="EH176"/>
  <c r="EH177"/>
  <c r="EH178"/>
  <c r="EH179"/>
  <c r="EH180"/>
  <c r="EH181"/>
  <c r="EH182"/>
  <c r="EH183"/>
  <c r="EH184"/>
  <c r="EH185"/>
  <c r="EH186"/>
  <c r="EH187"/>
  <c r="EH188"/>
  <c r="EH189"/>
  <c r="EH190"/>
  <c r="EH191"/>
  <c r="EH192"/>
  <c r="EH193"/>
  <c r="EH194"/>
  <c r="EH195"/>
  <c r="EH196"/>
  <c r="EH197"/>
  <c r="EH198"/>
  <c r="EH199"/>
  <c r="EH200"/>
  <c r="EH201"/>
  <c r="EH202"/>
  <c r="EH203"/>
  <c r="EH204"/>
  <c r="EH205"/>
  <c r="EH206"/>
  <c r="EH207"/>
  <c r="EH8"/>
  <c r="DM9"/>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DM49"/>
  <c r="DM50"/>
  <c r="DM51"/>
  <c r="DM52"/>
  <c r="DM53"/>
  <c r="DM54"/>
  <c r="DM55"/>
  <c r="DM56"/>
  <c r="DM57"/>
  <c r="DM58"/>
  <c r="DM59"/>
  <c r="DM60"/>
  <c r="DM61"/>
  <c r="DM62"/>
  <c r="DM63"/>
  <c r="DM64"/>
  <c r="DM65"/>
  <c r="DM66"/>
  <c r="DM67"/>
  <c r="DM68"/>
  <c r="DM69"/>
  <c r="DM70"/>
  <c r="DM71"/>
  <c r="DM72"/>
  <c r="DM73"/>
  <c r="DM74"/>
  <c r="DM75"/>
  <c r="DM76"/>
  <c r="DM77"/>
  <c r="DM78"/>
  <c r="DM79"/>
  <c r="DM80"/>
  <c r="DM81"/>
  <c r="DM82"/>
  <c r="DM83"/>
  <c r="DM84"/>
  <c r="DM85"/>
  <c r="DM86"/>
  <c r="DM87"/>
  <c r="DM88"/>
  <c r="DM89"/>
  <c r="DM90"/>
  <c r="DM91"/>
  <c r="DM92"/>
  <c r="DM93"/>
  <c r="DM94"/>
  <c r="DM95"/>
  <c r="DM96"/>
  <c r="DM97"/>
  <c r="DM98"/>
  <c r="DM99"/>
  <c r="DM100"/>
  <c r="DM101"/>
  <c r="DM102"/>
  <c r="DM103"/>
  <c r="DM104"/>
  <c r="DM105"/>
  <c r="DM106"/>
  <c r="DM107"/>
  <c r="DM108"/>
  <c r="DM109"/>
  <c r="DM110"/>
  <c r="DM111"/>
  <c r="DM112"/>
  <c r="DM113"/>
  <c r="DM114"/>
  <c r="DM115"/>
  <c r="DM116"/>
  <c r="DM117"/>
  <c r="DM118"/>
  <c r="DM119"/>
  <c r="DM120"/>
  <c r="DM121"/>
  <c r="DM122"/>
  <c r="DM123"/>
  <c r="DM124"/>
  <c r="DM125"/>
  <c r="DM126"/>
  <c r="DM127"/>
  <c r="DM128"/>
  <c r="DM129"/>
  <c r="DM130"/>
  <c r="DM131"/>
  <c r="DM132"/>
  <c r="DM133"/>
  <c r="DM134"/>
  <c r="DM135"/>
  <c r="DM136"/>
  <c r="DM137"/>
  <c r="DM138"/>
  <c r="DM139"/>
  <c r="DM140"/>
  <c r="DM141"/>
  <c r="DM142"/>
  <c r="DM143"/>
  <c r="DM144"/>
  <c r="DM145"/>
  <c r="DM146"/>
  <c r="DM147"/>
  <c r="DM148"/>
  <c r="DM149"/>
  <c r="DM150"/>
  <c r="DM151"/>
  <c r="DM152"/>
  <c r="DM153"/>
  <c r="DM154"/>
  <c r="DM155"/>
  <c r="DM156"/>
  <c r="DM157"/>
  <c r="DM158"/>
  <c r="DM159"/>
  <c r="DM160"/>
  <c r="DM161"/>
  <c r="DM162"/>
  <c r="DM163"/>
  <c r="DM164"/>
  <c r="DM165"/>
  <c r="DM166"/>
  <c r="DM167"/>
  <c r="DM168"/>
  <c r="DM169"/>
  <c r="DM170"/>
  <c r="DM171"/>
  <c r="DM172"/>
  <c r="DM173"/>
  <c r="DM174"/>
  <c r="DM175"/>
  <c r="DM176"/>
  <c r="DM177"/>
  <c r="DM178"/>
  <c r="DM179"/>
  <c r="DM180"/>
  <c r="DM181"/>
  <c r="DM182"/>
  <c r="DM183"/>
  <c r="DM184"/>
  <c r="DM185"/>
  <c r="DM186"/>
  <c r="DM187"/>
  <c r="DM188"/>
  <c r="DM189"/>
  <c r="DM190"/>
  <c r="DM191"/>
  <c r="DM192"/>
  <c r="DM193"/>
  <c r="DM194"/>
  <c r="DM195"/>
  <c r="DM196"/>
  <c r="DM197"/>
  <c r="DM198"/>
  <c r="DM199"/>
  <c r="DM200"/>
  <c r="DM201"/>
  <c r="DM202"/>
  <c r="DM203"/>
  <c r="DM204"/>
  <c r="DM205"/>
  <c r="DM206"/>
  <c r="DM207"/>
  <c r="DM8"/>
  <c r="CR9"/>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CR49"/>
  <c r="CR50"/>
  <c r="CR51"/>
  <c r="CR52"/>
  <c r="CR53"/>
  <c r="CR54"/>
  <c r="CR55"/>
  <c r="CR56"/>
  <c r="CR57"/>
  <c r="CR58"/>
  <c r="CR59"/>
  <c r="CR60"/>
  <c r="CR61"/>
  <c r="CR62"/>
  <c r="CR63"/>
  <c r="CR64"/>
  <c r="CR65"/>
  <c r="CR66"/>
  <c r="CR67"/>
  <c r="CR68"/>
  <c r="CR69"/>
  <c r="CR70"/>
  <c r="CR71"/>
  <c r="CR72"/>
  <c r="CR73"/>
  <c r="CR74"/>
  <c r="CR75"/>
  <c r="CR76"/>
  <c r="CR77"/>
  <c r="CR78"/>
  <c r="CR79"/>
  <c r="CR80"/>
  <c r="CR81"/>
  <c r="CR82"/>
  <c r="CR83"/>
  <c r="CR84"/>
  <c r="CR85"/>
  <c r="CR86"/>
  <c r="CR87"/>
  <c r="CR88"/>
  <c r="CR89"/>
  <c r="CR90"/>
  <c r="CR91"/>
  <c r="CR92"/>
  <c r="CR93"/>
  <c r="CR94"/>
  <c r="CR95"/>
  <c r="CR96"/>
  <c r="CR97"/>
  <c r="CR98"/>
  <c r="CR99"/>
  <c r="CR100"/>
  <c r="CR101"/>
  <c r="CR102"/>
  <c r="CR103"/>
  <c r="CR104"/>
  <c r="CR105"/>
  <c r="CR106"/>
  <c r="CR107"/>
  <c r="CR108"/>
  <c r="CR109"/>
  <c r="CR110"/>
  <c r="CR111"/>
  <c r="CR112"/>
  <c r="CR113"/>
  <c r="CR114"/>
  <c r="CR115"/>
  <c r="CR116"/>
  <c r="CR117"/>
  <c r="CR118"/>
  <c r="CR119"/>
  <c r="CR120"/>
  <c r="CR121"/>
  <c r="CR122"/>
  <c r="CR123"/>
  <c r="CR124"/>
  <c r="CR125"/>
  <c r="CR126"/>
  <c r="CR127"/>
  <c r="CR128"/>
  <c r="CR129"/>
  <c r="CR130"/>
  <c r="CR131"/>
  <c r="CR132"/>
  <c r="CR133"/>
  <c r="CR134"/>
  <c r="CR135"/>
  <c r="CR136"/>
  <c r="CR137"/>
  <c r="CR138"/>
  <c r="CR139"/>
  <c r="CR140"/>
  <c r="CR141"/>
  <c r="CR142"/>
  <c r="CR143"/>
  <c r="CR144"/>
  <c r="CR145"/>
  <c r="CR146"/>
  <c r="CR147"/>
  <c r="CR148"/>
  <c r="CR149"/>
  <c r="CR150"/>
  <c r="CR151"/>
  <c r="CR152"/>
  <c r="CR153"/>
  <c r="CR154"/>
  <c r="CR155"/>
  <c r="CR156"/>
  <c r="CR157"/>
  <c r="CR158"/>
  <c r="CR159"/>
  <c r="CR160"/>
  <c r="CR161"/>
  <c r="CR162"/>
  <c r="CR163"/>
  <c r="CR164"/>
  <c r="CR165"/>
  <c r="CR166"/>
  <c r="CR167"/>
  <c r="CR168"/>
  <c r="CR169"/>
  <c r="CR170"/>
  <c r="CR171"/>
  <c r="CR172"/>
  <c r="CR173"/>
  <c r="CR174"/>
  <c r="CR175"/>
  <c r="CR176"/>
  <c r="CR177"/>
  <c r="CR178"/>
  <c r="CR179"/>
  <c r="CR180"/>
  <c r="CR181"/>
  <c r="CR182"/>
  <c r="CR183"/>
  <c r="CR184"/>
  <c r="CR185"/>
  <c r="CR186"/>
  <c r="CR187"/>
  <c r="CR188"/>
  <c r="CR189"/>
  <c r="CR190"/>
  <c r="CR191"/>
  <c r="CR192"/>
  <c r="CR193"/>
  <c r="CR194"/>
  <c r="CR195"/>
  <c r="CR196"/>
  <c r="CR197"/>
  <c r="CR198"/>
  <c r="CR199"/>
  <c r="CR200"/>
  <c r="CR201"/>
  <c r="CR202"/>
  <c r="CR203"/>
  <c r="CR204"/>
  <c r="CR205"/>
  <c r="CR206"/>
  <c r="CR207"/>
  <c r="CR8"/>
  <c r="BW9"/>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BW49"/>
  <c r="BW50"/>
  <c r="BW51"/>
  <c r="BW52"/>
  <c r="BW53"/>
  <c r="BW54"/>
  <c r="BW55"/>
  <c r="BW56"/>
  <c r="BW57"/>
  <c r="BW58"/>
  <c r="BW59"/>
  <c r="BW60"/>
  <c r="BW61"/>
  <c r="BW62"/>
  <c r="BW63"/>
  <c r="BW64"/>
  <c r="BW65"/>
  <c r="BW66"/>
  <c r="BW67"/>
  <c r="BW68"/>
  <c r="BW69"/>
  <c r="BW70"/>
  <c r="BW71"/>
  <c r="BW72"/>
  <c r="BW73"/>
  <c r="BW74"/>
  <c r="BW75"/>
  <c r="BW76"/>
  <c r="BW77"/>
  <c r="BW78"/>
  <c r="BW79"/>
  <c r="BW80"/>
  <c r="BW81"/>
  <c r="BW82"/>
  <c r="BW83"/>
  <c r="BW84"/>
  <c r="BW85"/>
  <c r="BW86"/>
  <c r="BW87"/>
  <c r="BW88"/>
  <c r="BW89"/>
  <c r="BW90"/>
  <c r="BW91"/>
  <c r="BW92"/>
  <c r="BW93"/>
  <c r="BW94"/>
  <c r="BW95"/>
  <c r="BW96"/>
  <c r="BW97"/>
  <c r="BW98"/>
  <c r="BW99"/>
  <c r="BW100"/>
  <c r="BW101"/>
  <c r="BW102"/>
  <c r="BW103"/>
  <c r="BW104"/>
  <c r="BW105"/>
  <c r="BW106"/>
  <c r="BW107"/>
  <c r="BW108"/>
  <c r="BW109"/>
  <c r="BW110"/>
  <c r="BW111"/>
  <c r="BW112"/>
  <c r="BW113"/>
  <c r="BW114"/>
  <c r="BW115"/>
  <c r="BW116"/>
  <c r="BW117"/>
  <c r="BW118"/>
  <c r="BW119"/>
  <c r="BW120"/>
  <c r="BW121"/>
  <c r="BW122"/>
  <c r="BW123"/>
  <c r="BW124"/>
  <c r="BW125"/>
  <c r="BW126"/>
  <c r="BW127"/>
  <c r="BW128"/>
  <c r="BW129"/>
  <c r="BW130"/>
  <c r="BW131"/>
  <c r="BW132"/>
  <c r="BW133"/>
  <c r="BW134"/>
  <c r="BW135"/>
  <c r="BW136"/>
  <c r="BW137"/>
  <c r="BW138"/>
  <c r="BW139"/>
  <c r="BW140"/>
  <c r="BW141"/>
  <c r="BW142"/>
  <c r="BW143"/>
  <c r="BW144"/>
  <c r="BW145"/>
  <c r="BW146"/>
  <c r="BW147"/>
  <c r="BW148"/>
  <c r="BW149"/>
  <c r="BW150"/>
  <c r="BW151"/>
  <c r="BW152"/>
  <c r="BW153"/>
  <c r="BW154"/>
  <c r="BW155"/>
  <c r="BW156"/>
  <c r="BW157"/>
  <c r="BW158"/>
  <c r="BW159"/>
  <c r="BW160"/>
  <c r="BW161"/>
  <c r="BW162"/>
  <c r="BW163"/>
  <c r="BW164"/>
  <c r="BW165"/>
  <c r="BW166"/>
  <c r="BW167"/>
  <c r="BW168"/>
  <c r="BW169"/>
  <c r="BW170"/>
  <c r="BW171"/>
  <c r="BW172"/>
  <c r="BW173"/>
  <c r="BW174"/>
  <c r="BW175"/>
  <c r="BW176"/>
  <c r="BW177"/>
  <c r="BW178"/>
  <c r="BW179"/>
  <c r="BW180"/>
  <c r="BW181"/>
  <c r="BW182"/>
  <c r="BW183"/>
  <c r="BW184"/>
  <c r="BW185"/>
  <c r="BW186"/>
  <c r="BW187"/>
  <c r="BW188"/>
  <c r="BW189"/>
  <c r="BW190"/>
  <c r="BW191"/>
  <c r="BW192"/>
  <c r="BW193"/>
  <c r="BW194"/>
  <c r="BW195"/>
  <c r="BW196"/>
  <c r="BW197"/>
  <c r="BW198"/>
  <c r="BW199"/>
  <c r="BW200"/>
  <c r="BW201"/>
  <c r="BW202"/>
  <c r="BW203"/>
  <c r="BW204"/>
  <c r="BW205"/>
  <c r="BW206"/>
  <c r="BW207"/>
  <c r="BW8"/>
  <c r="BA9"/>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BA49"/>
  <c r="BA50"/>
  <c r="BA51"/>
  <c r="BA52"/>
  <c r="BA53"/>
  <c r="BA54"/>
  <c r="BA55"/>
  <c r="BA56"/>
  <c r="BA57"/>
  <c r="BA58"/>
  <c r="BA59"/>
  <c r="BA60"/>
  <c r="BA61"/>
  <c r="BA62"/>
  <c r="BA63"/>
  <c r="BA64"/>
  <c r="BA65"/>
  <c r="BA66"/>
  <c r="BA67"/>
  <c r="BA68"/>
  <c r="BA69"/>
  <c r="BA70"/>
  <c r="BA71"/>
  <c r="BA72"/>
  <c r="BA73"/>
  <c r="BA74"/>
  <c r="BA75"/>
  <c r="BA76"/>
  <c r="BA77"/>
  <c r="BA78"/>
  <c r="BA79"/>
  <c r="BA80"/>
  <c r="BA81"/>
  <c r="BA82"/>
  <c r="BA83"/>
  <c r="BA84"/>
  <c r="BA85"/>
  <c r="BA86"/>
  <c r="BA87"/>
  <c r="BA88"/>
  <c r="BA89"/>
  <c r="BA90"/>
  <c r="BA91"/>
  <c r="BA92"/>
  <c r="BA93"/>
  <c r="BA94"/>
  <c r="BA95"/>
  <c r="BA96"/>
  <c r="BA97"/>
  <c r="BA98"/>
  <c r="BA99"/>
  <c r="BA100"/>
  <c r="BA101"/>
  <c r="BA102"/>
  <c r="BA103"/>
  <c r="BA104"/>
  <c r="BA105"/>
  <c r="BA106"/>
  <c r="BA107"/>
  <c r="BA108"/>
  <c r="BA109"/>
  <c r="BA110"/>
  <c r="BA111"/>
  <c r="BA112"/>
  <c r="BA113"/>
  <c r="BA114"/>
  <c r="BA115"/>
  <c r="BA116"/>
  <c r="BA117"/>
  <c r="BA118"/>
  <c r="BA119"/>
  <c r="BA120"/>
  <c r="BA121"/>
  <c r="BA122"/>
  <c r="BA123"/>
  <c r="BA124"/>
  <c r="BA125"/>
  <c r="BA126"/>
  <c r="BA127"/>
  <c r="BA128"/>
  <c r="BA129"/>
  <c r="BA130"/>
  <c r="BA131"/>
  <c r="BA132"/>
  <c r="BA133"/>
  <c r="BA134"/>
  <c r="BA135"/>
  <c r="BA136"/>
  <c r="BA137"/>
  <c r="BA138"/>
  <c r="BA139"/>
  <c r="BA140"/>
  <c r="BA141"/>
  <c r="BA142"/>
  <c r="BA143"/>
  <c r="BA144"/>
  <c r="BA145"/>
  <c r="BA146"/>
  <c r="BA147"/>
  <c r="BA148"/>
  <c r="BA149"/>
  <c r="BA150"/>
  <c r="BA151"/>
  <c r="BA152"/>
  <c r="BA153"/>
  <c r="BA154"/>
  <c r="BA155"/>
  <c r="BA156"/>
  <c r="BA157"/>
  <c r="BA158"/>
  <c r="BA159"/>
  <c r="BA160"/>
  <c r="BA161"/>
  <c r="BA162"/>
  <c r="BA163"/>
  <c r="BA164"/>
  <c r="BA165"/>
  <c r="BA166"/>
  <c r="BA167"/>
  <c r="BA168"/>
  <c r="BA169"/>
  <c r="BA170"/>
  <c r="BA171"/>
  <c r="BA172"/>
  <c r="BA173"/>
  <c r="BA174"/>
  <c r="BA175"/>
  <c r="BA176"/>
  <c r="BA177"/>
  <c r="BA178"/>
  <c r="BA179"/>
  <c r="BA180"/>
  <c r="BA181"/>
  <c r="BA182"/>
  <c r="BA183"/>
  <c r="BA184"/>
  <c r="BA185"/>
  <c r="BA186"/>
  <c r="BA187"/>
  <c r="BA188"/>
  <c r="BA189"/>
  <c r="BA190"/>
  <c r="BA191"/>
  <c r="BA192"/>
  <c r="BA193"/>
  <c r="BA194"/>
  <c r="BA195"/>
  <c r="BA196"/>
  <c r="BA197"/>
  <c r="BA198"/>
  <c r="BA199"/>
  <c r="BA200"/>
  <c r="BA201"/>
  <c r="BA202"/>
  <c r="BA203"/>
  <c r="BA204"/>
  <c r="BA205"/>
  <c r="BA206"/>
  <c r="BA207"/>
  <c r="BA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178"/>
  <c r="AF179"/>
  <c r="AF180"/>
  <c r="AF181"/>
  <c r="AF182"/>
  <c r="AF183"/>
  <c r="AF184"/>
  <c r="AF185"/>
  <c r="AF186"/>
  <c r="AF187"/>
  <c r="AF188"/>
  <c r="AF189"/>
  <c r="AF190"/>
  <c r="AF191"/>
  <c r="AF192"/>
  <c r="AF193"/>
  <c r="AF194"/>
  <c r="AF195"/>
  <c r="AF196"/>
  <c r="AF197"/>
  <c r="AF198"/>
  <c r="AF199"/>
  <c r="AF200"/>
  <c r="AF201"/>
  <c r="AF202"/>
  <c r="AF203"/>
  <c r="AF204"/>
  <c r="AF205"/>
  <c r="AF206"/>
  <c r="AF207"/>
  <c r="AF8"/>
  <c r="W6" i="28"/>
  <c r="V6"/>
  <c r="U6"/>
  <c r="S6"/>
  <c r="R6"/>
  <c r="Q6"/>
  <c r="O6"/>
  <c r="N6"/>
  <c r="M6"/>
  <c r="L6"/>
  <c r="K6"/>
  <c r="J6"/>
  <c r="U5"/>
  <c r="T5"/>
  <c r="Q5"/>
  <c r="P5"/>
  <c r="N5"/>
  <c r="L5"/>
  <c r="J5"/>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D3"/>
  <c r="AD5"/>
  <c r="X5"/>
  <c r="I5"/>
  <c r="H5"/>
  <c r="G5"/>
  <c r="F5"/>
  <c r="E5"/>
  <c r="D5"/>
  <c r="C5"/>
  <c r="B5"/>
  <c r="A5"/>
  <c r="N3"/>
  <c r="G3"/>
  <c r="B3"/>
  <c r="A1"/>
  <c r="H209" l="1"/>
  <c r="T13" i="27" l="1"/>
  <c r="T14"/>
  <c r="P308" i="26"/>
  <c r="O308"/>
  <c r="N308"/>
  <c r="L308"/>
  <c r="K308"/>
  <c r="J308"/>
  <c r="H308"/>
  <c r="G308"/>
  <c r="F308"/>
  <c r="E308"/>
  <c r="D308"/>
  <c r="C308"/>
  <c r="R307"/>
  <c r="Q307"/>
  <c r="N307"/>
  <c r="M307"/>
  <c r="J307"/>
  <c r="I307"/>
  <c r="G307"/>
  <c r="E307"/>
  <c r="C307"/>
  <c r="P275"/>
  <c r="O275"/>
  <c r="N275"/>
  <c r="L275"/>
  <c r="K275"/>
  <c r="J275"/>
  <c r="H275"/>
  <c r="G275"/>
  <c r="F275"/>
  <c r="E275"/>
  <c r="D275"/>
  <c r="C275"/>
  <c r="R274"/>
  <c r="Q274"/>
  <c r="N274"/>
  <c r="M274"/>
  <c r="J274"/>
  <c r="I274"/>
  <c r="G274"/>
  <c r="E274"/>
  <c r="C274"/>
  <c r="P242"/>
  <c r="O242"/>
  <c r="N242"/>
  <c r="L242"/>
  <c r="K242"/>
  <c r="J242"/>
  <c r="H242"/>
  <c r="G242"/>
  <c r="F242"/>
  <c r="E242"/>
  <c r="D242"/>
  <c r="C242"/>
  <c r="R241"/>
  <c r="Q241"/>
  <c r="N241"/>
  <c r="M241"/>
  <c r="J241"/>
  <c r="I241"/>
  <c r="G241"/>
  <c r="E241"/>
  <c r="C241"/>
  <c r="P209"/>
  <c r="O209"/>
  <c r="N209"/>
  <c r="L209"/>
  <c r="K209"/>
  <c r="J209"/>
  <c r="H209"/>
  <c r="G209"/>
  <c r="F209"/>
  <c r="E209"/>
  <c r="D209"/>
  <c r="C209"/>
  <c r="R208"/>
  <c r="Q208"/>
  <c r="N208"/>
  <c r="M208"/>
  <c r="J208"/>
  <c r="I208"/>
  <c r="G208"/>
  <c r="E208"/>
  <c r="C208"/>
  <c r="P176"/>
  <c r="O176"/>
  <c r="N176"/>
  <c r="L176"/>
  <c r="K176"/>
  <c r="J176"/>
  <c r="H176"/>
  <c r="G176"/>
  <c r="F176"/>
  <c r="E176"/>
  <c r="D176"/>
  <c r="C176"/>
  <c r="R175"/>
  <c r="Q175"/>
  <c r="N175"/>
  <c r="M175"/>
  <c r="J175"/>
  <c r="I175"/>
  <c r="G175"/>
  <c r="E175"/>
  <c r="C175"/>
  <c r="P143"/>
  <c r="O143"/>
  <c r="N143"/>
  <c r="L143"/>
  <c r="K143"/>
  <c r="J143"/>
  <c r="H143"/>
  <c r="G143"/>
  <c r="F143"/>
  <c r="E143"/>
  <c r="D143"/>
  <c r="C143"/>
  <c r="R142"/>
  <c r="Q142"/>
  <c r="N142"/>
  <c r="M142"/>
  <c r="J142"/>
  <c r="I142"/>
  <c r="G142"/>
  <c r="E142"/>
  <c r="C142"/>
  <c r="P110"/>
  <c r="O110"/>
  <c r="N110"/>
  <c r="L110"/>
  <c r="K110"/>
  <c r="J110"/>
  <c r="H110"/>
  <c r="G110"/>
  <c r="F110"/>
  <c r="E110"/>
  <c r="D110"/>
  <c r="C110"/>
  <c r="R109"/>
  <c r="Q109"/>
  <c r="N109"/>
  <c r="M109"/>
  <c r="J109"/>
  <c r="I109"/>
  <c r="G109"/>
  <c r="E109"/>
  <c r="C109"/>
  <c r="P77"/>
  <c r="O77"/>
  <c r="N77"/>
  <c r="L77"/>
  <c r="K77"/>
  <c r="J77"/>
  <c r="H77"/>
  <c r="G77"/>
  <c r="F77"/>
  <c r="E77"/>
  <c r="D77"/>
  <c r="C77"/>
  <c r="R76"/>
  <c r="Q76"/>
  <c r="N76"/>
  <c r="M76"/>
  <c r="J76"/>
  <c r="I76"/>
  <c r="G76"/>
  <c r="E76"/>
  <c r="C76"/>
  <c r="P44"/>
  <c r="O44"/>
  <c r="N44"/>
  <c r="L44"/>
  <c r="K44"/>
  <c r="J44"/>
  <c r="H44"/>
  <c r="G44"/>
  <c r="F44"/>
  <c r="E44"/>
  <c r="D44"/>
  <c r="C44"/>
  <c r="R43"/>
  <c r="Q43"/>
  <c r="N43"/>
  <c r="M43"/>
  <c r="J43"/>
  <c r="I43"/>
  <c r="G43"/>
  <c r="E43"/>
  <c r="C43"/>
  <c r="J319"/>
  <c r="H319"/>
  <c r="F319"/>
  <c r="D319"/>
  <c r="B319"/>
  <c r="J286"/>
  <c r="H286"/>
  <c r="F286"/>
  <c r="D286"/>
  <c r="B286"/>
  <c r="J253"/>
  <c r="H253"/>
  <c r="F253"/>
  <c r="D253"/>
  <c r="B253"/>
  <c r="J220"/>
  <c r="H220"/>
  <c r="F220"/>
  <c r="D220"/>
  <c r="B220"/>
  <c r="J187"/>
  <c r="H187"/>
  <c r="F187"/>
  <c r="D187"/>
  <c r="B187"/>
  <c r="J154"/>
  <c r="H154"/>
  <c r="F154"/>
  <c r="D154"/>
  <c r="B154"/>
  <c r="J121"/>
  <c r="H121"/>
  <c r="F121"/>
  <c r="D121"/>
  <c r="B121"/>
  <c r="J88"/>
  <c r="H88"/>
  <c r="F88"/>
  <c r="D88"/>
  <c r="B88"/>
  <c r="J55"/>
  <c r="H55"/>
  <c r="F55"/>
  <c r="D55"/>
  <c r="B55"/>
  <c r="GB211" i="17"/>
  <c r="AE329" i="27"/>
  <c r="X329"/>
  <c r="T329"/>
  <c r="M329"/>
  <c r="F329"/>
  <c r="B329"/>
  <c r="T327"/>
  <c r="B327"/>
  <c r="AC326"/>
  <c r="T326"/>
  <c r="K326"/>
  <c r="B326"/>
  <c r="AC325"/>
  <c r="T325"/>
  <c r="K325"/>
  <c r="B325"/>
  <c r="AC324"/>
  <c r="T324"/>
  <c r="K324"/>
  <c r="B324"/>
  <c r="AF322"/>
  <c r="Z322"/>
  <c r="T322"/>
  <c r="N322"/>
  <c r="H322"/>
  <c r="B322"/>
  <c r="AJ321"/>
  <c r="AI321"/>
  <c r="AF321"/>
  <c r="AE321"/>
  <c r="AC321"/>
  <c r="Z321"/>
  <c r="Y321"/>
  <c r="W321"/>
  <c r="T321"/>
  <c r="R321"/>
  <c r="Q321"/>
  <c r="N321"/>
  <c r="M321"/>
  <c r="K321"/>
  <c r="H321"/>
  <c r="G321"/>
  <c r="E321"/>
  <c r="B321"/>
  <c r="AB320"/>
  <c r="T320"/>
  <c r="J320"/>
  <c r="B320"/>
  <c r="AI319"/>
  <c r="AG319"/>
  <c r="AE319"/>
  <c r="AB319"/>
  <c r="Z319"/>
  <c r="X319"/>
  <c r="V319"/>
  <c r="T319"/>
  <c r="Q319"/>
  <c r="O319"/>
  <c r="M319"/>
  <c r="J319"/>
  <c r="H319"/>
  <c r="F319"/>
  <c r="D319"/>
  <c r="B319"/>
  <c r="T318"/>
  <c r="B318"/>
  <c r="T316"/>
  <c r="B316"/>
  <c r="T315"/>
  <c r="B315"/>
  <c r="T314"/>
  <c r="B314"/>
  <c r="T313"/>
  <c r="B313"/>
  <c r="T311"/>
  <c r="B311"/>
  <c r="T310"/>
  <c r="B310"/>
  <c r="AI309"/>
  <c r="AH309"/>
  <c r="AE309"/>
  <c r="AD309"/>
  <c r="AA309"/>
  <c r="Q309"/>
  <c r="P309"/>
  <c r="M309"/>
  <c r="L309"/>
  <c r="I309"/>
  <c r="AH308"/>
  <c r="AG308"/>
  <c r="AF308"/>
  <c r="AD308"/>
  <c r="AC308"/>
  <c r="AB308"/>
  <c r="Z308"/>
  <c r="Y308"/>
  <c r="X308"/>
  <c r="W308"/>
  <c r="V308"/>
  <c r="U308"/>
  <c r="P308"/>
  <c r="O308"/>
  <c r="N308"/>
  <c r="L308"/>
  <c r="K308"/>
  <c r="J308"/>
  <c r="H308"/>
  <c r="G308"/>
  <c r="F308"/>
  <c r="E308"/>
  <c r="D308"/>
  <c r="C308"/>
  <c r="AJ307"/>
  <c r="AI307"/>
  <c r="AF307"/>
  <c r="AE307"/>
  <c r="AB307"/>
  <c r="AA307"/>
  <c r="Y307"/>
  <c r="W307"/>
  <c r="U307"/>
  <c r="T307"/>
  <c r="R307"/>
  <c r="Q307"/>
  <c r="N307"/>
  <c r="M307"/>
  <c r="J307"/>
  <c r="I307"/>
  <c r="G307"/>
  <c r="E307"/>
  <c r="C307"/>
  <c r="B307"/>
  <c r="AE296"/>
  <c r="X296"/>
  <c r="T296"/>
  <c r="M296"/>
  <c r="F296"/>
  <c r="B296"/>
  <c r="T294"/>
  <c r="B294"/>
  <c r="AC293"/>
  <c r="T293"/>
  <c r="K293"/>
  <c r="B293"/>
  <c r="AC292"/>
  <c r="T292"/>
  <c r="K292"/>
  <c r="B292"/>
  <c r="AC291"/>
  <c r="T291"/>
  <c r="K291"/>
  <c r="B291"/>
  <c r="AF289"/>
  <c r="Z289"/>
  <c r="T289"/>
  <c r="N289"/>
  <c r="H289"/>
  <c r="B289"/>
  <c r="AJ288"/>
  <c r="AI288"/>
  <c r="AF288"/>
  <c r="AE288"/>
  <c r="AC288"/>
  <c r="Z288"/>
  <c r="Y288"/>
  <c r="W288"/>
  <c r="T288"/>
  <c r="R288"/>
  <c r="Q288"/>
  <c r="N288"/>
  <c r="M288"/>
  <c r="K288"/>
  <c r="H288"/>
  <c r="G288"/>
  <c r="E288"/>
  <c r="B288"/>
  <c r="AB287"/>
  <c r="T287"/>
  <c r="J287"/>
  <c r="B287"/>
  <c r="AI286"/>
  <c r="AG286"/>
  <c r="AE286"/>
  <c r="AB286"/>
  <c r="Z286"/>
  <c r="X286"/>
  <c r="V286"/>
  <c r="T286"/>
  <c r="Q286"/>
  <c r="O286"/>
  <c r="M286"/>
  <c r="J286"/>
  <c r="H286"/>
  <c r="F286"/>
  <c r="D286"/>
  <c r="B286"/>
  <c r="T285"/>
  <c r="B285"/>
  <c r="T283"/>
  <c r="B283"/>
  <c r="T282"/>
  <c r="B282"/>
  <c r="T281"/>
  <c r="B281"/>
  <c r="T280"/>
  <c r="B280"/>
  <c r="T278"/>
  <c r="B278"/>
  <c r="T277"/>
  <c r="B277"/>
  <c r="AI276"/>
  <c r="AH276"/>
  <c r="AE276"/>
  <c r="AD276"/>
  <c r="AA276"/>
  <c r="Q276"/>
  <c r="P276"/>
  <c r="M276"/>
  <c r="L276"/>
  <c r="I276"/>
  <c r="AH275"/>
  <c r="AG275"/>
  <c r="AF275"/>
  <c r="AD275"/>
  <c r="AC275"/>
  <c r="AB275"/>
  <c r="Z275"/>
  <c r="Y275"/>
  <c r="X275"/>
  <c r="W275"/>
  <c r="V275"/>
  <c r="U275"/>
  <c r="P275"/>
  <c r="O275"/>
  <c r="N275"/>
  <c r="L275"/>
  <c r="K275"/>
  <c r="J275"/>
  <c r="H275"/>
  <c r="G275"/>
  <c r="F275"/>
  <c r="E275"/>
  <c r="D275"/>
  <c r="C275"/>
  <c r="AJ274"/>
  <c r="AI274"/>
  <c r="AF274"/>
  <c r="AE274"/>
  <c r="AB274"/>
  <c r="AA274"/>
  <c r="Y274"/>
  <c r="W274"/>
  <c r="U274"/>
  <c r="T274"/>
  <c r="R274"/>
  <c r="Q274"/>
  <c r="N274"/>
  <c r="M274"/>
  <c r="J274"/>
  <c r="I274"/>
  <c r="G274"/>
  <c r="E274"/>
  <c r="C274"/>
  <c r="B274"/>
  <c r="AE263"/>
  <c r="X263"/>
  <c r="T263"/>
  <c r="M263"/>
  <c r="F263"/>
  <c r="B263"/>
  <c r="T261"/>
  <c r="B261"/>
  <c r="AC260"/>
  <c r="T260"/>
  <c r="K260"/>
  <c r="B260"/>
  <c r="AC259"/>
  <c r="T259"/>
  <c r="K259"/>
  <c r="B259"/>
  <c r="AC258"/>
  <c r="T258"/>
  <c r="K258"/>
  <c r="B258"/>
  <c r="AF256"/>
  <c r="Z256"/>
  <c r="T256"/>
  <c r="N256"/>
  <c r="H256"/>
  <c r="B256"/>
  <c r="AJ255"/>
  <c r="AI255"/>
  <c r="AF255"/>
  <c r="AE255"/>
  <c r="AC255"/>
  <c r="Z255"/>
  <c r="Y255"/>
  <c r="W255"/>
  <c r="T255"/>
  <c r="R255"/>
  <c r="Q255"/>
  <c r="N255"/>
  <c r="M255"/>
  <c r="K255"/>
  <c r="H255"/>
  <c r="G255"/>
  <c r="E255"/>
  <c r="B255"/>
  <c r="AB254"/>
  <c r="T254"/>
  <c r="J254"/>
  <c r="B254"/>
  <c r="AI253"/>
  <c r="AG253"/>
  <c r="AE253"/>
  <c r="AB253"/>
  <c r="Z253"/>
  <c r="X253"/>
  <c r="V253"/>
  <c r="T253"/>
  <c r="Q253"/>
  <c r="O253"/>
  <c r="M253"/>
  <c r="J253"/>
  <c r="H253"/>
  <c r="F253"/>
  <c r="D253"/>
  <c r="B253"/>
  <c r="T252"/>
  <c r="B252"/>
  <c r="T250"/>
  <c r="B250"/>
  <c r="T249"/>
  <c r="B249"/>
  <c r="T248"/>
  <c r="B248"/>
  <c r="T247"/>
  <c r="B247"/>
  <c r="T245"/>
  <c r="B245"/>
  <c r="T244"/>
  <c r="B244"/>
  <c r="AI243"/>
  <c r="AH243"/>
  <c r="AE243"/>
  <c r="AD243"/>
  <c r="AA243"/>
  <c r="Q243"/>
  <c r="P243"/>
  <c r="M243"/>
  <c r="L243"/>
  <c r="I243"/>
  <c r="AH242"/>
  <c r="AG242"/>
  <c r="AF242"/>
  <c r="AD242"/>
  <c r="AC242"/>
  <c r="AB242"/>
  <c r="Z242"/>
  <c r="Y242"/>
  <c r="X242"/>
  <c r="W242"/>
  <c r="V242"/>
  <c r="U242"/>
  <c r="P242"/>
  <c r="O242"/>
  <c r="N242"/>
  <c r="L242"/>
  <c r="K242"/>
  <c r="J242"/>
  <c r="H242"/>
  <c r="G242"/>
  <c r="F242"/>
  <c r="E242"/>
  <c r="D242"/>
  <c r="C242"/>
  <c r="AJ241"/>
  <c r="AI241"/>
  <c r="AF241"/>
  <c r="AE241"/>
  <c r="AB241"/>
  <c r="AA241"/>
  <c r="Y241"/>
  <c r="W241"/>
  <c r="U241"/>
  <c r="T241"/>
  <c r="R241"/>
  <c r="Q241"/>
  <c r="N241"/>
  <c r="M241"/>
  <c r="J241"/>
  <c r="I241"/>
  <c r="G241"/>
  <c r="E241"/>
  <c r="C241"/>
  <c r="B241"/>
  <c r="AE230"/>
  <c r="X230"/>
  <c r="T230"/>
  <c r="M230"/>
  <c r="F230"/>
  <c r="B230"/>
  <c r="T228"/>
  <c r="B228"/>
  <c r="AC227"/>
  <c r="T227"/>
  <c r="K227"/>
  <c r="B227"/>
  <c r="AC226"/>
  <c r="T226"/>
  <c r="K226"/>
  <c r="B226"/>
  <c r="AC225"/>
  <c r="T225"/>
  <c r="K225"/>
  <c r="B225"/>
  <c r="AF223"/>
  <c r="Z223"/>
  <c r="T223"/>
  <c r="N223"/>
  <c r="H223"/>
  <c r="B223"/>
  <c r="AJ222"/>
  <c r="AI222"/>
  <c r="AF222"/>
  <c r="AE222"/>
  <c r="AC222"/>
  <c r="Z222"/>
  <c r="Y222"/>
  <c r="W222"/>
  <c r="T222"/>
  <c r="R222"/>
  <c r="Q222"/>
  <c r="N222"/>
  <c r="M222"/>
  <c r="K222"/>
  <c r="H222"/>
  <c r="G222"/>
  <c r="E222"/>
  <c r="B222"/>
  <c r="AB221"/>
  <c r="T221"/>
  <c r="J221"/>
  <c r="B221"/>
  <c r="AI220"/>
  <c r="AG220"/>
  <c r="AE220"/>
  <c r="AB220"/>
  <c r="Z220"/>
  <c r="X220"/>
  <c r="V220"/>
  <c r="T220"/>
  <c r="Q220"/>
  <c r="O220"/>
  <c r="M220"/>
  <c r="J220"/>
  <c r="H220"/>
  <c r="F220"/>
  <c r="D220"/>
  <c r="B220"/>
  <c r="T219"/>
  <c r="B219"/>
  <c r="T217"/>
  <c r="B217"/>
  <c r="T216"/>
  <c r="B216"/>
  <c r="T215"/>
  <c r="B215"/>
  <c r="T214"/>
  <c r="B214"/>
  <c r="T212"/>
  <c r="B212"/>
  <c r="T211"/>
  <c r="B211"/>
  <c r="AI210"/>
  <c r="AH210"/>
  <c r="AE210"/>
  <c r="AD210"/>
  <c r="AA210"/>
  <c r="Q210"/>
  <c r="P210"/>
  <c r="M210"/>
  <c r="L210"/>
  <c r="I210"/>
  <c r="AH209"/>
  <c r="AG209"/>
  <c r="AF209"/>
  <c r="AD209"/>
  <c r="AC209"/>
  <c r="AB209"/>
  <c r="Z209"/>
  <c r="Y209"/>
  <c r="X209"/>
  <c r="W209"/>
  <c r="V209"/>
  <c r="U209"/>
  <c r="P209"/>
  <c r="O209"/>
  <c r="N209"/>
  <c r="L209"/>
  <c r="K209"/>
  <c r="J209"/>
  <c r="H209"/>
  <c r="G209"/>
  <c r="F209"/>
  <c r="E209"/>
  <c r="D209"/>
  <c r="C209"/>
  <c r="AJ208"/>
  <c r="AI208"/>
  <c r="AF208"/>
  <c r="AE208"/>
  <c r="AB208"/>
  <c r="AA208"/>
  <c r="Y208"/>
  <c r="W208"/>
  <c r="U208"/>
  <c r="T208"/>
  <c r="R208"/>
  <c r="Q208"/>
  <c r="N208"/>
  <c r="M208"/>
  <c r="J208"/>
  <c r="I208"/>
  <c r="G208"/>
  <c r="E208"/>
  <c r="C208"/>
  <c r="B208"/>
  <c r="AE197"/>
  <c r="X197"/>
  <c r="T197"/>
  <c r="M197"/>
  <c r="F197"/>
  <c r="B197"/>
  <c r="T195"/>
  <c r="B195"/>
  <c r="AC194"/>
  <c r="T194"/>
  <c r="K194"/>
  <c r="B194"/>
  <c r="AC193"/>
  <c r="T193"/>
  <c r="K193"/>
  <c r="B193"/>
  <c r="AC192"/>
  <c r="T192"/>
  <c r="K192"/>
  <c r="B192"/>
  <c r="AF190"/>
  <c r="Z190"/>
  <c r="T190"/>
  <c r="N190"/>
  <c r="H190"/>
  <c r="B190"/>
  <c r="AJ189"/>
  <c r="AI189"/>
  <c r="AF189"/>
  <c r="AE189"/>
  <c r="AC189"/>
  <c r="Z189"/>
  <c r="Y189"/>
  <c r="W189"/>
  <c r="T189"/>
  <c r="R189"/>
  <c r="Q189"/>
  <c r="N189"/>
  <c r="M189"/>
  <c r="K189"/>
  <c r="H189"/>
  <c r="G189"/>
  <c r="E189"/>
  <c r="B189"/>
  <c r="AB188"/>
  <c r="T188"/>
  <c r="J188"/>
  <c r="B188"/>
  <c r="AI187"/>
  <c r="AG187"/>
  <c r="AE187"/>
  <c r="AB187"/>
  <c r="Z187"/>
  <c r="X187"/>
  <c r="V187"/>
  <c r="T187"/>
  <c r="Q187"/>
  <c r="O187"/>
  <c r="M187"/>
  <c r="J187"/>
  <c r="H187"/>
  <c r="F187"/>
  <c r="D187"/>
  <c r="B187"/>
  <c r="T186"/>
  <c r="B186"/>
  <c r="T184"/>
  <c r="B184"/>
  <c r="T183"/>
  <c r="B183"/>
  <c r="T182"/>
  <c r="B182"/>
  <c r="T181"/>
  <c r="B181"/>
  <c r="T179"/>
  <c r="B179"/>
  <c r="T178"/>
  <c r="B178"/>
  <c r="AI177"/>
  <c r="AH177"/>
  <c r="AE177"/>
  <c r="AD177"/>
  <c r="AA177"/>
  <c r="Q177"/>
  <c r="P177"/>
  <c r="M177"/>
  <c r="L177"/>
  <c r="I177"/>
  <c r="AH176"/>
  <c r="AG176"/>
  <c r="AF176"/>
  <c r="AD176"/>
  <c r="AC176"/>
  <c r="AB176"/>
  <c r="Z176"/>
  <c r="Y176"/>
  <c r="X176"/>
  <c r="W176"/>
  <c r="V176"/>
  <c r="U176"/>
  <c r="P176"/>
  <c r="O176"/>
  <c r="N176"/>
  <c r="L176"/>
  <c r="K176"/>
  <c r="J176"/>
  <c r="H176"/>
  <c r="G176"/>
  <c r="F176"/>
  <c r="E176"/>
  <c r="D176"/>
  <c r="C176"/>
  <c r="AJ175"/>
  <c r="AI175"/>
  <c r="AF175"/>
  <c r="AE175"/>
  <c r="AB175"/>
  <c r="AA175"/>
  <c r="Y175"/>
  <c r="W175"/>
  <c r="U175"/>
  <c r="T175"/>
  <c r="R175"/>
  <c r="Q175"/>
  <c r="N175"/>
  <c r="M175"/>
  <c r="J175"/>
  <c r="I175"/>
  <c r="G175"/>
  <c r="E175"/>
  <c r="C175"/>
  <c r="B175"/>
  <c r="AE164"/>
  <c r="X164"/>
  <c r="T164"/>
  <c r="M164"/>
  <c r="F164"/>
  <c r="B164"/>
  <c r="T162"/>
  <c r="B162"/>
  <c r="AC161"/>
  <c r="T161"/>
  <c r="K161"/>
  <c r="B161"/>
  <c r="AC160"/>
  <c r="T160"/>
  <c r="K160"/>
  <c r="B160"/>
  <c r="AC159"/>
  <c r="T159"/>
  <c r="K159"/>
  <c r="B159"/>
  <c r="AF157"/>
  <c r="Z157"/>
  <c r="T157"/>
  <c r="N157"/>
  <c r="H157"/>
  <c r="B157"/>
  <c r="AJ156"/>
  <c r="AI156"/>
  <c r="AF156"/>
  <c r="AE156"/>
  <c r="AC156"/>
  <c r="Z156"/>
  <c r="Y156"/>
  <c r="W156"/>
  <c r="T156"/>
  <c r="R156"/>
  <c r="Q156"/>
  <c r="N156"/>
  <c r="M156"/>
  <c r="K156"/>
  <c r="H156"/>
  <c r="G156"/>
  <c r="E156"/>
  <c r="B156"/>
  <c r="AB155"/>
  <c r="T155"/>
  <c r="J155"/>
  <c r="B155"/>
  <c r="AI154"/>
  <c r="AG154"/>
  <c r="AE154"/>
  <c r="AB154"/>
  <c r="Z154"/>
  <c r="X154"/>
  <c r="V154"/>
  <c r="T154"/>
  <c r="Q154"/>
  <c r="O154"/>
  <c r="M154"/>
  <c r="J154"/>
  <c r="H154"/>
  <c r="F154"/>
  <c r="D154"/>
  <c r="B154"/>
  <c r="T153"/>
  <c r="B153"/>
  <c r="T151"/>
  <c r="B151"/>
  <c r="T150"/>
  <c r="B150"/>
  <c r="T149"/>
  <c r="B149"/>
  <c r="T148"/>
  <c r="B148"/>
  <c r="T146"/>
  <c r="B146"/>
  <c r="T145"/>
  <c r="B145"/>
  <c r="AI144"/>
  <c r="AH144"/>
  <c r="AE144"/>
  <c r="AD144"/>
  <c r="AA144"/>
  <c r="Q144"/>
  <c r="P144"/>
  <c r="M144"/>
  <c r="L144"/>
  <c r="I144"/>
  <c r="AH143"/>
  <c r="AG143"/>
  <c r="AF143"/>
  <c r="AD143"/>
  <c r="AC143"/>
  <c r="AB143"/>
  <c r="Z143"/>
  <c r="Y143"/>
  <c r="X143"/>
  <c r="W143"/>
  <c r="V143"/>
  <c r="U143"/>
  <c r="P143"/>
  <c r="O143"/>
  <c r="N143"/>
  <c r="L143"/>
  <c r="K143"/>
  <c r="J143"/>
  <c r="H143"/>
  <c r="G143"/>
  <c r="F143"/>
  <c r="E143"/>
  <c r="D143"/>
  <c r="C143"/>
  <c r="AJ142"/>
  <c r="AI142"/>
  <c r="AF142"/>
  <c r="AE142"/>
  <c r="AB142"/>
  <c r="AA142"/>
  <c r="Y142"/>
  <c r="W142"/>
  <c r="U142"/>
  <c r="T142"/>
  <c r="R142"/>
  <c r="Q142"/>
  <c r="N142"/>
  <c r="M142"/>
  <c r="J142"/>
  <c r="I142"/>
  <c r="G142"/>
  <c r="E142"/>
  <c r="C142"/>
  <c r="B142"/>
  <c r="AE131"/>
  <c r="X131"/>
  <c r="T131"/>
  <c r="M131"/>
  <c r="F131"/>
  <c r="B131"/>
  <c r="T129"/>
  <c r="B129"/>
  <c r="AC128"/>
  <c r="T128"/>
  <c r="K128"/>
  <c r="B128"/>
  <c r="AC127"/>
  <c r="T127"/>
  <c r="K127"/>
  <c r="B127"/>
  <c r="AC126"/>
  <c r="T126"/>
  <c r="K126"/>
  <c r="B126"/>
  <c r="AF124"/>
  <c r="Z124"/>
  <c r="T124"/>
  <c r="N124"/>
  <c r="H124"/>
  <c r="B124"/>
  <c r="AJ123"/>
  <c r="AI123"/>
  <c r="AF123"/>
  <c r="AE123"/>
  <c r="AC123"/>
  <c r="Z123"/>
  <c r="Y123"/>
  <c r="W123"/>
  <c r="T123"/>
  <c r="R123"/>
  <c r="Q123"/>
  <c r="N123"/>
  <c r="M123"/>
  <c r="K123"/>
  <c r="H123"/>
  <c r="G123"/>
  <c r="E123"/>
  <c r="B123"/>
  <c r="AB122"/>
  <c r="T122"/>
  <c r="J122"/>
  <c r="B122"/>
  <c r="AI121"/>
  <c r="AG121"/>
  <c r="AE121"/>
  <c r="AB121"/>
  <c r="Z121"/>
  <c r="X121"/>
  <c r="V121"/>
  <c r="T121"/>
  <c r="Q121"/>
  <c r="O121"/>
  <c r="M121"/>
  <c r="J121"/>
  <c r="H121"/>
  <c r="F121"/>
  <c r="D121"/>
  <c r="B121"/>
  <c r="T120"/>
  <c r="B120"/>
  <c r="T118"/>
  <c r="B118"/>
  <c r="T117"/>
  <c r="B117"/>
  <c r="T116"/>
  <c r="B116"/>
  <c r="T115"/>
  <c r="B115"/>
  <c r="T113"/>
  <c r="B113"/>
  <c r="T112"/>
  <c r="B112"/>
  <c r="AI111"/>
  <c r="AH111"/>
  <c r="AE111"/>
  <c r="AD111"/>
  <c r="AA111"/>
  <c r="Q111"/>
  <c r="P111"/>
  <c r="M111"/>
  <c r="L111"/>
  <c r="I111"/>
  <c r="AH110"/>
  <c r="AG110"/>
  <c r="AF110"/>
  <c r="AD110"/>
  <c r="AC110"/>
  <c r="AB110"/>
  <c r="Z110"/>
  <c r="Y110"/>
  <c r="X110"/>
  <c r="W110"/>
  <c r="V110"/>
  <c r="U110"/>
  <c r="P110"/>
  <c r="O110"/>
  <c r="N110"/>
  <c r="L110"/>
  <c r="K110"/>
  <c r="J110"/>
  <c r="H110"/>
  <c r="G110"/>
  <c r="F110"/>
  <c r="E110"/>
  <c r="D110"/>
  <c r="C110"/>
  <c r="AJ109"/>
  <c r="AI109"/>
  <c r="AF109"/>
  <c r="AE109"/>
  <c r="AB109"/>
  <c r="AA109"/>
  <c r="Y109"/>
  <c r="W109"/>
  <c r="U109"/>
  <c r="T109"/>
  <c r="R109"/>
  <c r="Q109"/>
  <c r="N109"/>
  <c r="M109"/>
  <c r="J109"/>
  <c r="I109"/>
  <c r="G109"/>
  <c r="E109"/>
  <c r="C109"/>
  <c r="B109"/>
  <c r="AE98"/>
  <c r="X98"/>
  <c r="T98"/>
  <c r="M98"/>
  <c r="F98"/>
  <c r="B98"/>
  <c r="T96"/>
  <c r="B96"/>
  <c r="AC95"/>
  <c r="T95"/>
  <c r="K95"/>
  <c r="B95"/>
  <c r="AC94"/>
  <c r="T94"/>
  <c r="K94"/>
  <c r="B94"/>
  <c r="AC93"/>
  <c r="T93"/>
  <c r="K93"/>
  <c r="B93"/>
  <c r="AF91"/>
  <c r="Z91"/>
  <c r="T91"/>
  <c r="N91"/>
  <c r="H91"/>
  <c r="B91"/>
  <c r="AJ90"/>
  <c r="AI90"/>
  <c r="AF90"/>
  <c r="AE90"/>
  <c r="AC90"/>
  <c r="Z90"/>
  <c r="Y90"/>
  <c r="W90"/>
  <c r="T90"/>
  <c r="R90"/>
  <c r="Q90"/>
  <c r="N90"/>
  <c r="M90"/>
  <c r="K90"/>
  <c r="H90"/>
  <c r="G90"/>
  <c r="E90"/>
  <c r="B90"/>
  <c r="AB89"/>
  <c r="T89"/>
  <c r="J89"/>
  <c r="B89"/>
  <c r="AI88"/>
  <c r="AG88"/>
  <c r="AE88"/>
  <c r="AB88"/>
  <c r="Z88"/>
  <c r="X88"/>
  <c r="V88"/>
  <c r="T88"/>
  <c r="Q88"/>
  <c r="O88"/>
  <c r="M88"/>
  <c r="J88"/>
  <c r="H88"/>
  <c r="F88"/>
  <c r="D88"/>
  <c r="B88"/>
  <c r="T87"/>
  <c r="B87"/>
  <c r="T85"/>
  <c r="B85"/>
  <c r="T84"/>
  <c r="B84"/>
  <c r="T83"/>
  <c r="B83"/>
  <c r="T82"/>
  <c r="B82"/>
  <c r="T80"/>
  <c r="B80"/>
  <c r="T79"/>
  <c r="B79"/>
  <c r="AI78"/>
  <c r="AH78"/>
  <c r="AE78"/>
  <c r="AD78"/>
  <c r="AA78"/>
  <c r="Q78"/>
  <c r="P78"/>
  <c r="M78"/>
  <c r="L78"/>
  <c r="I78"/>
  <c r="AH77"/>
  <c r="AG77"/>
  <c r="AF77"/>
  <c r="AD77"/>
  <c r="AC77"/>
  <c r="AB77"/>
  <c r="Z77"/>
  <c r="Y77"/>
  <c r="X77"/>
  <c r="W77"/>
  <c r="V77"/>
  <c r="U77"/>
  <c r="P77"/>
  <c r="O77"/>
  <c r="N77"/>
  <c r="L77"/>
  <c r="K77"/>
  <c r="J77"/>
  <c r="H77"/>
  <c r="G77"/>
  <c r="F77"/>
  <c r="E77"/>
  <c r="D77"/>
  <c r="C77"/>
  <c r="AJ76"/>
  <c r="AI76"/>
  <c r="AF76"/>
  <c r="AE76"/>
  <c r="AB76"/>
  <c r="AA76"/>
  <c r="Y76"/>
  <c r="W76"/>
  <c r="U76"/>
  <c r="T76"/>
  <c r="R76"/>
  <c r="Q76"/>
  <c r="N76"/>
  <c r="M76"/>
  <c r="J76"/>
  <c r="I76"/>
  <c r="G76"/>
  <c r="E76"/>
  <c r="C76"/>
  <c r="B76"/>
  <c r="AE65"/>
  <c r="X65"/>
  <c r="T65"/>
  <c r="T63"/>
  <c r="AC62"/>
  <c r="T62"/>
  <c r="AC61"/>
  <c r="T61"/>
  <c r="AC60"/>
  <c r="T60"/>
  <c r="AF58"/>
  <c r="Z58"/>
  <c r="T58"/>
  <c r="AJ57"/>
  <c r="AI57"/>
  <c r="AF57"/>
  <c r="AE57"/>
  <c r="AC57"/>
  <c r="Z57"/>
  <c r="Y57"/>
  <c r="W57"/>
  <c r="T57"/>
  <c r="AB56"/>
  <c r="T56"/>
  <c r="AI55"/>
  <c r="AG55"/>
  <c r="AE55"/>
  <c r="AB55"/>
  <c r="Z55"/>
  <c r="X55"/>
  <c r="V55"/>
  <c r="T55"/>
  <c r="T54"/>
  <c r="T52"/>
  <c r="T51"/>
  <c r="T50"/>
  <c r="T49"/>
  <c r="T47"/>
  <c r="T46"/>
  <c r="AI45"/>
  <c r="AH45"/>
  <c r="AE45"/>
  <c r="AD45"/>
  <c r="AA45"/>
  <c r="AH44"/>
  <c r="AG44"/>
  <c r="AF44"/>
  <c r="AD44"/>
  <c r="AC44"/>
  <c r="AB44"/>
  <c r="Z44"/>
  <c r="Y44"/>
  <c r="X44"/>
  <c r="W44"/>
  <c r="V44"/>
  <c r="U44"/>
  <c r="AJ43"/>
  <c r="AI43"/>
  <c r="AF43"/>
  <c r="AE43"/>
  <c r="AB43"/>
  <c r="AA43"/>
  <c r="Y43"/>
  <c r="W43"/>
  <c r="U43"/>
  <c r="T43"/>
  <c r="M65"/>
  <c r="F65"/>
  <c r="B65"/>
  <c r="B63"/>
  <c r="K62"/>
  <c r="B62"/>
  <c r="K61"/>
  <c r="B61"/>
  <c r="K60"/>
  <c r="B60"/>
  <c r="N58"/>
  <c r="H58"/>
  <c r="B58"/>
  <c r="R57"/>
  <c r="Q57"/>
  <c r="N57"/>
  <c r="M57"/>
  <c r="K57"/>
  <c r="H57"/>
  <c r="G57"/>
  <c r="E57"/>
  <c r="B57"/>
  <c r="J56"/>
  <c r="B56"/>
  <c r="Q55"/>
  <c r="O55"/>
  <c r="M55"/>
  <c r="J55"/>
  <c r="H55"/>
  <c r="F55"/>
  <c r="D55"/>
  <c r="B55"/>
  <c r="B54"/>
  <c r="B52"/>
  <c r="B51"/>
  <c r="B50"/>
  <c r="B49"/>
  <c r="B47"/>
  <c r="B46"/>
  <c r="Q45"/>
  <c r="P45"/>
  <c r="M45"/>
  <c r="L45"/>
  <c r="I45"/>
  <c r="P44"/>
  <c r="O44"/>
  <c r="N44"/>
  <c r="L44"/>
  <c r="K44"/>
  <c r="J44"/>
  <c r="H44"/>
  <c r="G44"/>
  <c r="F44"/>
  <c r="E44"/>
  <c r="D44"/>
  <c r="C44"/>
  <c r="R43"/>
  <c r="Q43"/>
  <c r="N43"/>
  <c r="M43"/>
  <c r="J43"/>
  <c r="I43"/>
  <c r="G43"/>
  <c r="E43"/>
  <c r="C43"/>
  <c r="B43"/>
  <c r="AE32"/>
  <c r="X32"/>
  <c r="T32"/>
  <c r="T30"/>
  <c r="AC29"/>
  <c r="T29"/>
  <c r="AC28"/>
  <c r="T28"/>
  <c r="AC27"/>
  <c r="T27"/>
  <c r="M32"/>
  <c r="F32"/>
  <c r="B32"/>
  <c r="B30"/>
  <c r="K29"/>
  <c r="B29"/>
  <c r="K28"/>
  <c r="B28"/>
  <c r="K27"/>
  <c r="B27"/>
  <c r="J23"/>
  <c r="B23"/>
  <c r="AF25"/>
  <c r="Z25"/>
  <c r="T25"/>
  <c r="AJ24"/>
  <c r="AI24"/>
  <c r="AF24"/>
  <c r="AE24"/>
  <c r="AC24"/>
  <c r="Z24"/>
  <c r="Y24"/>
  <c r="W24"/>
  <c r="T24"/>
  <c r="AB23"/>
  <c r="T23"/>
  <c r="AI22"/>
  <c r="AG22"/>
  <c r="AE22"/>
  <c r="AB22"/>
  <c r="Z22"/>
  <c r="X22"/>
  <c r="V22"/>
  <c r="T22"/>
  <c r="N25"/>
  <c r="H25"/>
  <c r="B25"/>
  <c r="R24"/>
  <c r="Q24"/>
  <c r="N24"/>
  <c r="M24"/>
  <c r="K24"/>
  <c r="H24"/>
  <c r="G24"/>
  <c r="E24"/>
  <c r="B24"/>
  <c r="Q22"/>
  <c r="O22"/>
  <c r="M22"/>
  <c r="J22"/>
  <c r="H22"/>
  <c r="F22"/>
  <c r="D22"/>
  <c r="B22"/>
  <c r="AI12"/>
  <c r="AH12"/>
  <c r="AE12"/>
  <c r="AD12"/>
  <c r="AA12"/>
  <c r="AH11"/>
  <c r="AG11"/>
  <c r="AF11"/>
  <c r="AD11"/>
  <c r="AC11"/>
  <c r="AB11"/>
  <c r="Z11"/>
  <c r="Y11"/>
  <c r="X11"/>
  <c r="W11"/>
  <c r="V11"/>
  <c r="U11"/>
  <c r="AJ10"/>
  <c r="AI10"/>
  <c r="AF10"/>
  <c r="AE10"/>
  <c r="AB10"/>
  <c r="AA10"/>
  <c r="Y10"/>
  <c r="W10"/>
  <c r="U10"/>
  <c r="P12"/>
  <c r="Q12" s="1"/>
  <c r="M12"/>
  <c r="L12"/>
  <c r="I12"/>
  <c r="P11"/>
  <c r="O11"/>
  <c r="N11"/>
  <c r="L11"/>
  <c r="K11"/>
  <c r="J11"/>
  <c r="H11"/>
  <c r="G11"/>
  <c r="F11"/>
  <c r="E11"/>
  <c r="D11"/>
  <c r="C11"/>
  <c r="R10"/>
  <c r="Q10"/>
  <c r="N10"/>
  <c r="M10"/>
  <c r="J10"/>
  <c r="I10"/>
  <c r="G10"/>
  <c r="E10"/>
  <c r="C10"/>
  <c r="M329" i="26"/>
  <c r="F329"/>
  <c r="B329"/>
  <c r="B327"/>
  <c r="K326"/>
  <c r="B326"/>
  <c r="K325"/>
  <c r="B325"/>
  <c r="K324"/>
  <c r="B324"/>
  <c r="N322"/>
  <c r="H322"/>
  <c r="B322"/>
  <c r="R321"/>
  <c r="Q321"/>
  <c r="N321"/>
  <c r="M321"/>
  <c r="L321"/>
  <c r="I321"/>
  <c r="F321"/>
  <c r="E321"/>
  <c r="B321"/>
  <c r="J320"/>
  <c r="B320"/>
  <c r="Q319"/>
  <c r="O319"/>
  <c r="M319"/>
  <c r="B318"/>
  <c r="B316"/>
  <c r="B315"/>
  <c r="B314"/>
  <c r="B313"/>
  <c r="B311"/>
  <c r="B310"/>
  <c r="P309"/>
  <c r="L309"/>
  <c r="I309"/>
  <c r="M309" s="1"/>
  <c r="Q309" s="1"/>
  <c r="M296"/>
  <c r="F296"/>
  <c r="B296"/>
  <c r="B294"/>
  <c r="K293"/>
  <c r="B293"/>
  <c r="K292"/>
  <c r="B292"/>
  <c r="K291"/>
  <c r="B291"/>
  <c r="N289"/>
  <c r="H289"/>
  <c r="B289"/>
  <c r="R288"/>
  <c r="Q288"/>
  <c r="N288"/>
  <c r="M288"/>
  <c r="L288"/>
  <c r="I288"/>
  <c r="F288"/>
  <c r="E288"/>
  <c r="B288"/>
  <c r="J287"/>
  <c r="B287"/>
  <c r="Q286"/>
  <c r="O286"/>
  <c r="M286"/>
  <c r="B285"/>
  <c r="B283"/>
  <c r="B282"/>
  <c r="B281"/>
  <c r="B280"/>
  <c r="B278"/>
  <c r="B277"/>
  <c r="P276"/>
  <c r="L276"/>
  <c r="I276"/>
  <c r="M276" s="1"/>
  <c r="Q276" s="1"/>
  <c r="M263"/>
  <c r="F263"/>
  <c r="B263"/>
  <c r="B261"/>
  <c r="K260"/>
  <c r="B260"/>
  <c r="K259"/>
  <c r="B259"/>
  <c r="K258"/>
  <c r="B258"/>
  <c r="N256"/>
  <c r="H256"/>
  <c r="B256"/>
  <c r="R255"/>
  <c r="Q255"/>
  <c r="N255"/>
  <c r="M255"/>
  <c r="L255"/>
  <c r="I255"/>
  <c r="F255"/>
  <c r="E255"/>
  <c r="B255"/>
  <c r="J254"/>
  <c r="B254"/>
  <c r="Q253"/>
  <c r="O253"/>
  <c r="M253"/>
  <c r="B252"/>
  <c r="B250"/>
  <c r="B249"/>
  <c r="B248"/>
  <c r="B247"/>
  <c r="B245"/>
  <c r="B244"/>
  <c r="P243"/>
  <c r="L243"/>
  <c r="I243"/>
  <c r="M243" s="1"/>
  <c r="M230"/>
  <c r="F230"/>
  <c r="B230"/>
  <c r="B228"/>
  <c r="K227"/>
  <c r="B227"/>
  <c r="K226"/>
  <c r="B226"/>
  <c r="K225"/>
  <c r="B225"/>
  <c r="N223"/>
  <c r="H223"/>
  <c r="B223"/>
  <c r="R222"/>
  <c r="Q222"/>
  <c r="N222"/>
  <c r="M222"/>
  <c r="L222"/>
  <c r="I222"/>
  <c r="F222"/>
  <c r="E222"/>
  <c r="B222"/>
  <c r="J221"/>
  <c r="B221"/>
  <c r="Q220"/>
  <c r="O220"/>
  <c r="M220"/>
  <c r="B219"/>
  <c r="B217"/>
  <c r="B216"/>
  <c r="B215"/>
  <c r="B214"/>
  <c r="B212"/>
  <c r="B211"/>
  <c r="P210"/>
  <c r="L210"/>
  <c r="I210"/>
  <c r="M210" s="1"/>
  <c r="Q210" s="1"/>
  <c r="M197"/>
  <c r="F197"/>
  <c r="B197"/>
  <c r="B195"/>
  <c r="K194"/>
  <c r="B194"/>
  <c r="K193"/>
  <c r="B193"/>
  <c r="K192"/>
  <c r="B192"/>
  <c r="N190"/>
  <c r="H190"/>
  <c r="B190"/>
  <c r="R189"/>
  <c r="Q189"/>
  <c r="N189"/>
  <c r="M189"/>
  <c r="L189"/>
  <c r="I189"/>
  <c r="F189"/>
  <c r="E189"/>
  <c r="B189"/>
  <c r="J188"/>
  <c r="B188"/>
  <c r="Q187"/>
  <c r="O187"/>
  <c r="M187"/>
  <c r="B186"/>
  <c r="B184"/>
  <c r="B183"/>
  <c r="B182"/>
  <c r="B181"/>
  <c r="B179"/>
  <c r="B178"/>
  <c r="P177"/>
  <c r="L177"/>
  <c r="I177"/>
  <c r="M177" s="1"/>
  <c r="Q177" s="1"/>
  <c r="M164"/>
  <c r="F164"/>
  <c r="B164"/>
  <c r="B162"/>
  <c r="K161"/>
  <c r="B161"/>
  <c r="K160"/>
  <c r="B160"/>
  <c r="K159"/>
  <c r="B159"/>
  <c r="N157"/>
  <c r="H157"/>
  <c r="B157"/>
  <c r="R156"/>
  <c r="Q156"/>
  <c r="N156"/>
  <c r="M156"/>
  <c r="L156"/>
  <c r="I156"/>
  <c r="F156"/>
  <c r="E156"/>
  <c r="B156"/>
  <c r="J155"/>
  <c r="B155"/>
  <c r="Q154"/>
  <c r="O154"/>
  <c r="M154"/>
  <c r="B153"/>
  <c r="B151"/>
  <c r="B150"/>
  <c r="B149"/>
  <c r="B148"/>
  <c r="B146"/>
  <c r="B145"/>
  <c r="P144"/>
  <c r="L144"/>
  <c r="I144"/>
  <c r="M144" s="1"/>
  <c r="Q144" s="1"/>
  <c r="B129"/>
  <c r="K128"/>
  <c r="B128"/>
  <c r="K127"/>
  <c r="B127"/>
  <c r="K126"/>
  <c r="B126"/>
  <c r="B96"/>
  <c r="K95"/>
  <c r="B95"/>
  <c r="K94"/>
  <c r="B94"/>
  <c r="K93"/>
  <c r="B93"/>
  <c r="N124"/>
  <c r="H124"/>
  <c r="B124"/>
  <c r="R123"/>
  <c r="Q123"/>
  <c r="N123"/>
  <c r="M123"/>
  <c r="L123"/>
  <c r="I123"/>
  <c r="F123"/>
  <c r="E123"/>
  <c r="B123"/>
  <c r="J122"/>
  <c r="B122"/>
  <c r="Q121"/>
  <c r="O121"/>
  <c r="M121"/>
  <c r="B120"/>
  <c r="B118"/>
  <c r="B117"/>
  <c r="B116"/>
  <c r="B115"/>
  <c r="B113"/>
  <c r="B112"/>
  <c r="P111"/>
  <c r="L111"/>
  <c r="I111"/>
  <c r="M111" s="1"/>
  <c r="Q111" s="1"/>
  <c r="N91"/>
  <c r="H91"/>
  <c r="B91"/>
  <c r="R90"/>
  <c r="Q90"/>
  <c r="N90"/>
  <c r="M90"/>
  <c r="L90"/>
  <c r="I90"/>
  <c r="F90"/>
  <c r="E90"/>
  <c r="B90"/>
  <c r="J89"/>
  <c r="B89"/>
  <c r="Q88"/>
  <c r="O88"/>
  <c r="M88"/>
  <c r="P78"/>
  <c r="Q78" s="1"/>
  <c r="M78"/>
  <c r="L78"/>
  <c r="I78"/>
  <c r="N58"/>
  <c r="H58"/>
  <c r="B58"/>
  <c r="J56"/>
  <c r="B56"/>
  <c r="J23"/>
  <c r="B23"/>
  <c r="P45"/>
  <c r="Q45" s="1"/>
  <c r="M45"/>
  <c r="L45"/>
  <c r="I45"/>
  <c r="G24"/>
  <c r="D22"/>
  <c r="F22"/>
  <c r="Q12"/>
  <c r="P12"/>
  <c r="M12"/>
  <c r="L12"/>
  <c r="I12"/>
  <c r="H11"/>
  <c r="G11"/>
  <c r="G10"/>
  <c r="DU4" i="17"/>
  <c r="CZ4"/>
  <c r="CE4"/>
  <c r="AN4"/>
  <c r="S4"/>
  <c r="DR7"/>
  <c r="DS7"/>
  <c r="CW7"/>
  <c r="CX7"/>
  <c r="CB7"/>
  <c r="CC7"/>
  <c r="AK7"/>
  <c r="AL7"/>
  <c r="P7"/>
  <c r="Q7"/>
  <c r="BG7"/>
  <c r="BH7"/>
  <c r="DR5"/>
  <c r="CB5"/>
  <c r="P5"/>
  <c r="AK5"/>
  <c r="DS6"/>
  <c r="DR6"/>
  <c r="Q6"/>
  <c r="P6"/>
  <c r="AL6"/>
  <c r="AK6"/>
  <c r="CX6"/>
  <c r="CW6"/>
  <c r="CC6"/>
  <c r="CB6"/>
  <c r="BD6"/>
  <c r="BC6"/>
  <c r="BH6"/>
  <c r="BG6"/>
  <c r="BG5"/>
  <c r="P4" i="25"/>
  <c r="BO3"/>
  <c r="BE3"/>
  <c r="AU3"/>
  <c r="AJ3"/>
  <c r="Z3"/>
  <c r="P3"/>
  <c r="BT5"/>
  <c r="BS5"/>
  <c r="BR5"/>
  <c r="BQ5"/>
  <c r="BP5"/>
  <c r="BO5"/>
  <c r="BN5"/>
  <c r="BM5"/>
  <c r="BL5"/>
  <c r="BK5"/>
  <c r="BJ5"/>
  <c r="BI5"/>
  <c r="BH5"/>
  <c r="BG5"/>
  <c r="BF5"/>
  <c r="BE5"/>
  <c r="BD5"/>
  <c r="BC5"/>
  <c r="BB5"/>
  <c r="BA5"/>
  <c r="AZ5"/>
  <c r="AY5"/>
  <c r="AX5"/>
  <c r="AW5"/>
  <c r="AV5"/>
  <c r="AU5"/>
  <c r="AT5"/>
  <c r="AS5"/>
  <c r="AR5"/>
  <c r="AQ5"/>
  <c r="AP5"/>
  <c r="AO5"/>
  <c r="AN5"/>
  <c r="AM5"/>
  <c r="AL5"/>
  <c r="AK5"/>
  <c r="AJ5"/>
  <c r="AI5"/>
  <c r="AH5"/>
  <c r="AG5"/>
  <c r="AE5"/>
  <c r="AD5"/>
  <c r="AC5"/>
  <c r="AB5"/>
  <c r="AA5"/>
  <c r="Z5"/>
  <c r="Y5"/>
  <c r="X5"/>
  <c r="W5"/>
  <c r="V5"/>
  <c r="U5"/>
  <c r="T5"/>
  <c r="S5"/>
  <c r="R5"/>
  <c r="Q5"/>
  <c r="P5"/>
  <c r="O5"/>
  <c r="N5"/>
  <c r="M5"/>
  <c r="L5"/>
  <c r="BS4"/>
  <c r="BQ4"/>
  <c r="BO4"/>
  <c r="BM4"/>
  <c r="BK4"/>
  <c r="BI4"/>
  <c r="BG4"/>
  <c r="BE4"/>
  <c r="BC4"/>
  <c r="BA4"/>
  <c r="AY4"/>
  <c r="AW4"/>
  <c r="AU4"/>
  <c r="AS4"/>
  <c r="AQ4"/>
  <c r="AO4"/>
  <c r="AM4"/>
  <c r="AK4"/>
  <c r="AI4"/>
  <c r="AG4"/>
  <c r="AD4"/>
  <c r="AB4"/>
  <c r="Z4"/>
  <c r="X4"/>
  <c r="V4"/>
  <c r="T4"/>
  <c r="R4"/>
  <c r="N4"/>
  <c r="L4"/>
  <c r="BK3"/>
  <c r="BA3"/>
  <c r="AQ3"/>
  <c r="AG3"/>
  <c r="AF3"/>
  <c r="V3"/>
  <c r="L3"/>
  <c r="BO4" i="10"/>
  <c r="BP5"/>
  <c r="BO5"/>
  <c r="BE4"/>
  <c r="BF5"/>
  <c r="BE5"/>
  <c r="AU4"/>
  <c r="AV5"/>
  <c r="AU5"/>
  <c r="AL5"/>
  <c r="AK5"/>
  <c r="AK4"/>
  <c r="AA5"/>
  <c r="Z5"/>
  <c r="Z4"/>
  <c r="P4"/>
  <c r="Q5"/>
  <c r="P5"/>
  <c r="B307" i="26"/>
  <c r="L305"/>
  <c r="B305"/>
  <c r="L304"/>
  <c r="B304"/>
  <c r="L303"/>
  <c r="B303"/>
  <c r="L302"/>
  <c r="E302"/>
  <c r="B302"/>
  <c r="B300"/>
  <c r="B299"/>
  <c r="B298"/>
  <c r="B274"/>
  <c r="L272"/>
  <c r="B272"/>
  <c r="L271"/>
  <c r="B271"/>
  <c r="L270"/>
  <c r="B270"/>
  <c r="L269"/>
  <c r="E269"/>
  <c r="B269"/>
  <c r="B267"/>
  <c r="B266"/>
  <c r="B265"/>
  <c r="B241"/>
  <c r="L239"/>
  <c r="B239"/>
  <c r="L238"/>
  <c r="B238"/>
  <c r="L237"/>
  <c r="B237"/>
  <c r="L236"/>
  <c r="E236"/>
  <c r="B236"/>
  <c r="B234"/>
  <c r="B233"/>
  <c r="B232"/>
  <c r="B208"/>
  <c r="L206"/>
  <c r="B206"/>
  <c r="L205"/>
  <c r="B205"/>
  <c r="L204"/>
  <c r="B204"/>
  <c r="L203"/>
  <c r="E203"/>
  <c r="B203"/>
  <c r="B201"/>
  <c r="B200"/>
  <c r="B199"/>
  <c r="B175"/>
  <c r="L173"/>
  <c r="B173"/>
  <c r="L172"/>
  <c r="B172"/>
  <c r="L171"/>
  <c r="B171"/>
  <c r="L170"/>
  <c r="E170"/>
  <c r="B170"/>
  <c r="B168"/>
  <c r="B167"/>
  <c r="B166"/>
  <c r="B142"/>
  <c r="L140"/>
  <c r="B140"/>
  <c r="L139"/>
  <c r="B139"/>
  <c r="L138"/>
  <c r="B138"/>
  <c r="L137"/>
  <c r="E137"/>
  <c r="B137"/>
  <c r="B135"/>
  <c r="B134"/>
  <c r="B133"/>
  <c r="M131"/>
  <c r="F131"/>
  <c r="B131"/>
  <c r="B109"/>
  <c r="L107"/>
  <c r="B107"/>
  <c r="L106"/>
  <c r="B106"/>
  <c r="L105"/>
  <c r="B105"/>
  <c r="L104"/>
  <c r="E104"/>
  <c r="B104"/>
  <c r="B102"/>
  <c r="B101"/>
  <c r="B100"/>
  <c r="M98"/>
  <c r="F98"/>
  <c r="B98"/>
  <c r="B87"/>
  <c r="B85"/>
  <c r="B84"/>
  <c r="B83"/>
  <c r="B82"/>
  <c r="B80"/>
  <c r="B79"/>
  <c r="B76"/>
  <c r="L74"/>
  <c r="B74"/>
  <c r="L73"/>
  <c r="B73"/>
  <c r="L72"/>
  <c r="B72"/>
  <c r="L71"/>
  <c r="E71"/>
  <c r="B71"/>
  <c r="B69"/>
  <c r="B68"/>
  <c r="B67"/>
  <c r="M65"/>
  <c r="F65"/>
  <c r="B65"/>
  <c r="B63"/>
  <c r="K62"/>
  <c r="B62"/>
  <c r="K61"/>
  <c r="B61"/>
  <c r="K60"/>
  <c r="B60"/>
  <c r="R57"/>
  <c r="Q57"/>
  <c r="N57"/>
  <c r="M57"/>
  <c r="L57"/>
  <c r="I57"/>
  <c r="F57"/>
  <c r="E57"/>
  <c r="B57"/>
  <c r="Q55"/>
  <c r="O55"/>
  <c r="M55"/>
  <c r="B54"/>
  <c r="B52"/>
  <c r="B51"/>
  <c r="B50"/>
  <c r="B49"/>
  <c r="B47"/>
  <c r="B46"/>
  <c r="B43"/>
  <c r="L41"/>
  <c r="B41"/>
  <c r="L40"/>
  <c r="B40"/>
  <c r="L39"/>
  <c r="B39"/>
  <c r="L38"/>
  <c r="E38"/>
  <c r="B38"/>
  <c r="B36"/>
  <c r="B35"/>
  <c r="B34"/>
  <c r="AD305" i="27"/>
  <c r="T305"/>
  <c r="L305"/>
  <c r="B305"/>
  <c r="AD304"/>
  <c r="T304"/>
  <c r="L304"/>
  <c r="B304"/>
  <c r="AD303"/>
  <c r="T303"/>
  <c r="L303"/>
  <c r="B303"/>
  <c r="AD302"/>
  <c r="W302"/>
  <c r="T302"/>
  <c r="L302"/>
  <c r="E302"/>
  <c r="B302"/>
  <c r="T300"/>
  <c r="B300"/>
  <c r="T299"/>
  <c r="B299"/>
  <c r="T298"/>
  <c r="B298"/>
  <c r="AD272"/>
  <c r="T272"/>
  <c r="L272"/>
  <c r="B272"/>
  <c r="AD271"/>
  <c r="T271"/>
  <c r="L271"/>
  <c r="B271"/>
  <c r="AD270"/>
  <c r="T270"/>
  <c r="L270"/>
  <c r="B270"/>
  <c r="AD269"/>
  <c r="W269"/>
  <c r="T269"/>
  <c r="L269"/>
  <c r="E269"/>
  <c r="B269"/>
  <c r="T267"/>
  <c r="B267"/>
  <c r="T266"/>
  <c r="B266"/>
  <c r="T265"/>
  <c r="B265"/>
  <c r="AD239"/>
  <c r="T239"/>
  <c r="L239"/>
  <c r="B239"/>
  <c r="AD238"/>
  <c r="T238"/>
  <c r="L238"/>
  <c r="B238"/>
  <c r="AD237"/>
  <c r="T237"/>
  <c r="L237"/>
  <c r="B237"/>
  <c r="AD236"/>
  <c r="W236"/>
  <c r="T236"/>
  <c r="L236"/>
  <c r="E236"/>
  <c r="B236"/>
  <c r="T234"/>
  <c r="B234"/>
  <c r="T233"/>
  <c r="B233"/>
  <c r="T232"/>
  <c r="B232"/>
  <c r="AD206"/>
  <c r="T206"/>
  <c r="L206"/>
  <c r="B206"/>
  <c r="AD205"/>
  <c r="T205"/>
  <c r="L205"/>
  <c r="B205"/>
  <c r="AD204"/>
  <c r="T204"/>
  <c r="L204"/>
  <c r="B204"/>
  <c r="AD203"/>
  <c r="W203"/>
  <c r="T203"/>
  <c r="L203"/>
  <c r="E203"/>
  <c r="B203"/>
  <c r="T201"/>
  <c r="B201"/>
  <c r="T200"/>
  <c r="B200"/>
  <c r="T199"/>
  <c r="B199"/>
  <c r="AD173"/>
  <c r="T173"/>
  <c r="L173"/>
  <c r="B173"/>
  <c r="AD172"/>
  <c r="T172"/>
  <c r="L172"/>
  <c r="B172"/>
  <c r="AD171"/>
  <c r="T171"/>
  <c r="L171"/>
  <c r="B171"/>
  <c r="AD170"/>
  <c r="W170"/>
  <c r="T170"/>
  <c r="L170"/>
  <c r="E170"/>
  <c r="B170"/>
  <c r="T168"/>
  <c r="B168"/>
  <c r="T167"/>
  <c r="B167"/>
  <c r="T166"/>
  <c r="B166"/>
  <c r="AD140"/>
  <c r="T140"/>
  <c r="L140"/>
  <c r="B140"/>
  <c r="AD139"/>
  <c r="T139"/>
  <c r="L139"/>
  <c r="B139"/>
  <c r="AD138"/>
  <c r="T138"/>
  <c r="L138"/>
  <c r="B138"/>
  <c r="AD137"/>
  <c r="W137"/>
  <c r="T137"/>
  <c r="L137"/>
  <c r="E137"/>
  <c r="B137"/>
  <c r="T135"/>
  <c r="B135"/>
  <c r="T134"/>
  <c r="B134"/>
  <c r="T133"/>
  <c r="B133"/>
  <c r="AD107"/>
  <c r="T107"/>
  <c r="L107"/>
  <c r="B107"/>
  <c r="AD106"/>
  <c r="T106"/>
  <c r="L106"/>
  <c r="B106"/>
  <c r="AD105"/>
  <c r="T105"/>
  <c r="L105"/>
  <c r="B105"/>
  <c r="AD104"/>
  <c r="W104"/>
  <c r="T104"/>
  <c r="L104"/>
  <c r="E104"/>
  <c r="B104"/>
  <c r="T102"/>
  <c r="B102"/>
  <c r="T101"/>
  <c r="B101"/>
  <c r="T100"/>
  <c r="B100"/>
  <c r="AD74"/>
  <c r="T74"/>
  <c r="L74"/>
  <c r="B74"/>
  <c r="AD73"/>
  <c r="T73"/>
  <c r="L73"/>
  <c r="B73"/>
  <c r="AD72"/>
  <c r="T72"/>
  <c r="L72"/>
  <c r="B72"/>
  <c r="AD71"/>
  <c r="W71"/>
  <c r="T71"/>
  <c r="L71"/>
  <c r="E71"/>
  <c r="B71"/>
  <c r="T69"/>
  <c r="B69"/>
  <c r="T68"/>
  <c r="B68"/>
  <c r="T67"/>
  <c r="B67"/>
  <c r="AD41"/>
  <c r="T41"/>
  <c r="L41"/>
  <c r="B41"/>
  <c r="AD40"/>
  <c r="T40"/>
  <c r="L40"/>
  <c r="B40"/>
  <c r="AD39"/>
  <c r="T39"/>
  <c r="L39"/>
  <c r="B39"/>
  <c r="AD38"/>
  <c r="W38"/>
  <c r="T38"/>
  <c r="L38"/>
  <c r="E38"/>
  <c r="B38"/>
  <c r="T36"/>
  <c r="B36"/>
  <c r="T35"/>
  <c r="B35"/>
  <c r="T34"/>
  <c r="B34"/>
  <c r="V5" i="26"/>
  <c r="Q243" l="1"/>
  <c r="AM13" i="27"/>
  <c r="M32" i="26" l="1"/>
  <c r="F32"/>
  <c r="B32"/>
  <c r="B30"/>
  <c r="K29"/>
  <c r="B29"/>
  <c r="K28"/>
  <c r="B28"/>
  <c r="K27"/>
  <c r="B27"/>
  <c r="N25"/>
  <c r="H25"/>
  <c r="B25"/>
  <c r="R24"/>
  <c r="Q24"/>
  <c r="N24"/>
  <c r="M24"/>
  <c r="K24"/>
  <c r="H24"/>
  <c r="E24"/>
  <c r="B24"/>
  <c r="Q22"/>
  <c r="O22"/>
  <c r="M22"/>
  <c r="J22"/>
  <c r="H22"/>
  <c r="B22"/>
  <c r="B21"/>
  <c r="B19"/>
  <c r="B18"/>
  <c r="B17"/>
  <c r="B16"/>
  <c r="B14"/>
  <c r="B13"/>
  <c r="P11"/>
  <c r="O11"/>
  <c r="N11"/>
  <c r="L11"/>
  <c r="K11"/>
  <c r="J11"/>
  <c r="F11"/>
  <c r="E11"/>
  <c r="D11"/>
  <c r="C11"/>
  <c r="R10"/>
  <c r="Q10"/>
  <c r="N10"/>
  <c r="M10"/>
  <c r="J10"/>
  <c r="I10"/>
  <c r="E10"/>
  <c r="C10"/>
  <c r="B10"/>
  <c r="L8"/>
  <c r="B8"/>
  <c r="L7"/>
  <c r="B7"/>
  <c r="L6"/>
  <c r="B6"/>
  <c r="L5"/>
  <c r="E5"/>
  <c r="B5"/>
  <c r="B3"/>
  <c r="B2"/>
  <c r="B1"/>
  <c r="T21" i="27"/>
  <c r="T19"/>
  <c r="T18"/>
  <c r="T17"/>
  <c r="T16"/>
  <c r="T10"/>
  <c r="AD8"/>
  <c r="T8"/>
  <c r="AD7"/>
  <c r="T7"/>
  <c r="AD6"/>
  <c r="T6"/>
  <c r="AD5"/>
  <c r="W5"/>
  <c r="T5"/>
  <c r="T3"/>
  <c r="T2"/>
  <c r="T1"/>
  <c r="FC4" i="17"/>
  <c r="AQ16" i="28" s="1"/>
  <c r="ES4" i="17"/>
  <c r="AQ15" i="28" s="1"/>
  <c r="EI4" i="17"/>
  <c r="AQ14" i="28" s="1"/>
  <c r="FM7" i="17"/>
  <c r="B19" i="27"/>
  <c r="B18"/>
  <c r="DN4" i="17"/>
  <c r="AQ13" i="28" s="1"/>
  <c r="B17" i="27"/>
  <c r="CS4" i="17"/>
  <c r="AQ12" i="28" s="1"/>
  <c r="B16" i="27"/>
  <c r="BX4" i="17"/>
  <c r="AQ11" i="28" s="1"/>
  <c r="B14" i="27"/>
  <c r="AG4" i="17"/>
  <c r="AQ9" i="28" s="1"/>
  <c r="B13" i="27"/>
  <c r="FQ4" i="17"/>
  <c r="AQ18" i="28" s="1"/>
  <c r="FM4" i="17"/>
  <c r="AQ17" i="28" s="1"/>
  <c r="B21" i="27"/>
  <c r="FQ209" i="17"/>
  <c r="FM209"/>
  <c r="FQ208"/>
  <c r="FM208"/>
  <c r="FR7"/>
  <c r="FQ7"/>
  <c r="FN7"/>
  <c r="CM5" i="10"/>
  <c r="CL5"/>
  <c r="CK5"/>
  <c r="CJ5"/>
  <c r="CJ1"/>
  <c r="CM5" i="25"/>
  <c r="CL5"/>
  <c r="CK5"/>
  <c r="CJ5"/>
  <c r="CJ1"/>
  <c r="FT5" i="17"/>
  <c r="FS5"/>
  <c r="FR5"/>
  <c r="FQ5"/>
  <c r="FP5"/>
  <c r="FO5"/>
  <c r="FN5"/>
  <c r="FM5"/>
  <c r="FM3"/>
  <c r="B10" i="27"/>
  <c r="L8"/>
  <c r="B8"/>
  <c r="L7"/>
  <c r="B7"/>
  <c r="L6"/>
  <c r="B6"/>
  <c r="L5"/>
  <c r="E5"/>
  <c r="B5"/>
  <c r="B3"/>
  <c r="B2"/>
  <c r="B1"/>
  <c r="FQ210" i="17" l="1"/>
  <c r="FQ213" s="1"/>
  <c r="FS7"/>
  <c r="FM210"/>
  <c r="FM213" s="1"/>
  <c r="FO7"/>
  <c r="H217" l="1"/>
  <c r="F218" i="28" s="1"/>
  <c r="FU214" i="17"/>
  <c r="G212" i="24"/>
  <c r="H218" i="17"/>
  <c r="F220" i="28" s="1"/>
  <c r="H214" i="17"/>
  <c r="F215" i="28" s="1"/>
  <c r="H215" i="17"/>
  <c r="F216" i="28" s="1"/>
  <c r="H216" i="17"/>
  <c r="F217" i="28" s="1"/>
  <c r="FU213" i="17"/>
  <c r="D211" i="24"/>
  <c r="FU212" i="17"/>
  <c r="FU211"/>
  <c r="FU210"/>
  <c r="FU209"/>
  <c r="G213" i="24"/>
  <c r="D213"/>
  <c r="G211"/>
  <c r="FU216" i="17"/>
  <c r="G210" i="24"/>
  <c r="G209"/>
  <c r="G208"/>
  <c r="G207"/>
  <c r="D207"/>
  <c r="G206"/>
  <c r="D206"/>
  <c r="G205"/>
  <c r="O4"/>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D205"/>
  <c r="P4"/>
  <c r="O16" i="23"/>
  <c r="O11"/>
  <c r="O15"/>
  <c r="U206" i="24"/>
  <c r="GB217" i="17"/>
  <c r="M212" i="24"/>
  <c r="GB215" i="17"/>
  <c r="M210" i="24"/>
  <c r="GB213" i="17"/>
  <c r="M206" i="24"/>
  <c r="GB209" i="17"/>
  <c r="J212" i="24"/>
  <c r="J210"/>
  <c r="D210"/>
  <c r="D209"/>
  <c r="J208"/>
  <c r="D208"/>
  <c r="J206"/>
  <c r="U212"/>
  <c r="Z4"/>
  <c r="Y4"/>
  <c r="X4"/>
  <c r="W4"/>
  <c r="V4"/>
  <c r="U4"/>
  <c r="T4"/>
  <c r="S4"/>
  <c r="R4"/>
  <c r="Q4"/>
  <c r="C2"/>
  <c r="M208" s="1"/>
  <c r="J3"/>
  <c r="I3"/>
  <c r="H3"/>
  <c r="C3"/>
  <c r="B3"/>
  <c r="A3"/>
  <c r="N2"/>
  <c r="M2"/>
  <c r="L2"/>
  <c r="K2"/>
  <c r="H2"/>
  <c r="G2"/>
  <c r="F2"/>
  <c r="E2"/>
  <c r="D2"/>
  <c r="A2"/>
  <c r="O1"/>
  <c r="A1"/>
  <c r="A1" i="23"/>
  <c r="A37"/>
  <c r="FU217" i="17"/>
  <c r="A32" i="23"/>
  <c r="A33"/>
  <c r="A36"/>
  <c r="A35"/>
  <c r="A34"/>
  <c r="A31"/>
  <c r="A30"/>
  <c r="A29"/>
  <c r="A28"/>
  <c r="A27"/>
  <c r="L26"/>
  <c r="J2"/>
  <c r="G26"/>
  <c r="F2"/>
  <c r="A26"/>
  <c r="A24"/>
  <c r="A40"/>
  <c r="A19"/>
  <c r="J40"/>
  <c r="J19"/>
  <c r="B10"/>
  <c r="B9"/>
  <c r="B8"/>
  <c r="B7"/>
  <c r="BB4" i="17"/>
  <c r="AQ10" i="28" s="1"/>
  <c r="B6" i="23"/>
  <c r="B5"/>
  <c r="B14"/>
  <c r="B13"/>
  <c r="B12"/>
  <c r="O4"/>
  <c r="N4"/>
  <c r="M4"/>
  <c r="L4"/>
  <c r="K4"/>
  <c r="J4"/>
  <c r="I4"/>
  <c r="H4"/>
  <c r="G4"/>
  <c r="F4"/>
  <c r="E4"/>
  <c r="D4"/>
  <c r="C4"/>
  <c r="B4"/>
  <c r="A4"/>
  <c r="A2"/>
  <c r="A18" l="1"/>
  <c r="J18"/>
  <c r="J39"/>
  <c r="A39"/>
  <c r="L4" i="17"/>
  <c r="AQ8" i="28" s="1"/>
  <c r="G15" i="22"/>
  <c r="A208" i="17"/>
  <c r="H213"/>
  <c r="F214" i="28" s="1"/>
  <c r="H212" i="17"/>
  <c r="F213" i="28" s="1"/>
  <c r="H211" i="17"/>
  <c r="F212" i="28" s="1"/>
  <c r="H210" i="17"/>
  <c r="F211" i="28" s="1"/>
  <c r="H209" i="17"/>
  <c r="F210" i="28" s="1"/>
  <c r="H208" i="17"/>
  <c r="F209" i="28" s="1"/>
  <c r="H210" l="1"/>
  <c r="N7"/>
  <c r="O7"/>
  <c r="FZ217" i="17"/>
  <c r="FZ215"/>
  <c r="FZ213"/>
  <c r="FZ211"/>
  <c r="FZ209"/>
  <c r="FZ208"/>
  <c r="FU218"/>
  <c r="FU215"/>
  <c r="FU208"/>
  <c r="GB208"/>
  <c r="GC4"/>
  <c r="GB6"/>
  <c r="GA6"/>
  <c r="GA4"/>
  <c r="AA2" i="24" s="1"/>
  <c r="FZ4" i="17"/>
  <c r="FX4"/>
  <c r="FL5"/>
  <c r="FY4"/>
  <c r="FW4"/>
  <c r="DQ6"/>
  <c r="DP6"/>
  <c r="DO6"/>
  <c r="DN6"/>
  <c r="DT5"/>
  <c r="DP5"/>
  <c r="DN5"/>
  <c r="CV6"/>
  <c r="CU6"/>
  <c r="CT6"/>
  <c r="CS6"/>
  <c r="CY5"/>
  <c r="CU5"/>
  <c r="CS5"/>
  <c r="CA6"/>
  <c r="BZ6"/>
  <c r="BY6"/>
  <c r="BX6"/>
  <c r="CD5"/>
  <c r="BZ5"/>
  <c r="BX5"/>
  <c r="BI5"/>
  <c r="BE5"/>
  <c r="BC5"/>
  <c r="FV4"/>
  <c r="FU4"/>
  <c r="BB5" l="1"/>
  <c r="AG3" i="10"/>
  <c r="CS37"/>
  <c r="AF3"/>
  <c r="AF1"/>
  <c r="G17" i="22"/>
  <c r="AF1" i="25"/>
  <c r="CS37"/>
  <c r="BP6" i="17"/>
  <c r="GA7"/>
  <c r="AA4" i="24" s="1"/>
  <c r="FC7" i="17"/>
  <c r="ES7"/>
  <c r="EI7"/>
  <c r="FD7"/>
  <c r="FE7"/>
  <c r="FF7"/>
  <c r="FG7"/>
  <c r="EW7"/>
  <c r="ET7"/>
  <c r="EU7"/>
  <c r="EV7"/>
  <c r="EM7"/>
  <c r="EJ7"/>
  <c r="EK7"/>
  <c r="EL7"/>
  <c r="DZ7"/>
  <c r="CE3" i="25"/>
  <c r="BZ3"/>
  <c r="BU3"/>
  <c r="FB5" i="17"/>
  <c r="FG6"/>
  <c r="FF6"/>
  <c r="FD6"/>
  <c r="FC6"/>
  <c r="FH5"/>
  <c r="FG5"/>
  <c r="FF5"/>
  <c r="FE5"/>
  <c r="FD5"/>
  <c r="FC5"/>
  <c r="EW6"/>
  <c r="EV6"/>
  <c r="ET6"/>
  <c r="ES6"/>
  <c r="EX5"/>
  <c r="EW5"/>
  <c r="EV5"/>
  <c r="EU5"/>
  <c r="ET5"/>
  <c r="ES5"/>
  <c r="ER5"/>
  <c r="EN5"/>
  <c r="EA6"/>
  <c r="EM6"/>
  <c r="EL6"/>
  <c r="EK5"/>
  <c r="EJ6"/>
  <c r="EI6"/>
  <c r="EM5"/>
  <c r="EL5"/>
  <c r="EJ5"/>
  <c r="EI5"/>
  <c r="DY7"/>
  <c r="DU7"/>
  <c r="DN7"/>
  <c r="DV7"/>
  <c r="DO7"/>
  <c r="DP7"/>
  <c r="DQ7"/>
  <c r="EH5"/>
  <c r="DZ6"/>
  <c r="DY6"/>
  <c r="DW6"/>
  <c r="DV6"/>
  <c r="DU6"/>
  <c r="EB5"/>
  <c r="DY5"/>
  <c r="DX5"/>
  <c r="DU5"/>
  <c r="DD7"/>
  <c r="CZ7"/>
  <c r="CS7"/>
  <c r="DE7"/>
  <c r="DA7"/>
  <c r="CT7"/>
  <c r="CU7"/>
  <c r="CV7"/>
  <c r="G11" i="22"/>
  <c r="G10"/>
  <c r="G9"/>
  <c r="DM5" i="17"/>
  <c r="DF6"/>
  <c r="DE6"/>
  <c r="DD6"/>
  <c r="DB6"/>
  <c r="DA6"/>
  <c r="CZ6"/>
  <c r="DG5"/>
  <c r="DD5"/>
  <c r="DC5"/>
  <c r="CZ5"/>
  <c r="CR5"/>
  <c r="CI7"/>
  <c r="CE7"/>
  <c r="BX7"/>
  <c r="CJ7"/>
  <c r="CF7"/>
  <c r="BY7"/>
  <c r="BZ7"/>
  <c r="CA7"/>
  <c r="CK6"/>
  <c r="CJ6"/>
  <c r="CI6"/>
  <c r="CG6"/>
  <c r="CF6"/>
  <c r="CE6"/>
  <c r="CL5"/>
  <c r="CI5"/>
  <c r="CH5"/>
  <c r="CE5"/>
  <c r="BN7"/>
  <c r="BJ7"/>
  <c r="BC7"/>
  <c r="BO7"/>
  <c r="BK7"/>
  <c r="G8" i="22"/>
  <c r="BD7" i="17"/>
  <c r="BE7"/>
  <c r="BF7"/>
  <c r="BW5"/>
  <c r="BA5"/>
  <c r="BO6"/>
  <c r="BN6"/>
  <c r="BL6"/>
  <c r="BK6"/>
  <c r="BJ6"/>
  <c r="BF6"/>
  <c r="BE6"/>
  <c r="BQ5"/>
  <c r="BN5"/>
  <c r="BM5"/>
  <c r="BJ5"/>
  <c r="AS7"/>
  <c r="AR7"/>
  <c r="AO7"/>
  <c r="AN7"/>
  <c r="AH7"/>
  <c r="AI7"/>
  <c r="AJ7"/>
  <c r="AG7"/>
  <c r="AT6"/>
  <c r="AS6"/>
  <c r="AR6"/>
  <c r="AP6"/>
  <c r="AO6"/>
  <c r="AN6"/>
  <c r="AJ6"/>
  <c r="AI6"/>
  <c r="AH6"/>
  <c r="AG6"/>
  <c r="AU5"/>
  <c r="AR5"/>
  <c r="AQ5"/>
  <c r="AN5"/>
  <c r="AM5"/>
  <c r="AI5"/>
  <c r="AG5"/>
  <c r="AM7" l="1"/>
  <c r="CD7"/>
  <c r="DT7"/>
  <c r="CY7"/>
  <c r="BI7"/>
  <c r="DW7"/>
  <c r="EN7"/>
  <c r="FH7"/>
  <c r="EX7"/>
  <c r="EA7"/>
  <c r="DF7"/>
  <c r="DB7"/>
  <c r="CK7"/>
  <c r="CG7"/>
  <c r="BP7"/>
  <c r="BL7"/>
  <c r="AT7"/>
  <c r="AP7"/>
  <c r="AQ7" s="1"/>
  <c r="W7"/>
  <c r="U7" i="28" s="1"/>
  <c r="S7" i="17"/>
  <c r="L7"/>
  <c r="J7" i="28" s="1"/>
  <c r="X7" i="17"/>
  <c r="V7" i="28" s="1"/>
  <c r="T7" i="17"/>
  <c r="R7" i="28" s="1"/>
  <c r="O7" i="17"/>
  <c r="M7" i="28" s="1"/>
  <c r="M7" i="17"/>
  <c r="K7" i="28" s="1"/>
  <c r="N7" i="17"/>
  <c r="L7" i="28" s="1"/>
  <c r="AF5" i="17"/>
  <c r="Y6"/>
  <c r="U6"/>
  <c r="R5"/>
  <c r="V5"/>
  <c r="Z5"/>
  <c r="X6"/>
  <c r="W6"/>
  <c r="T6"/>
  <c r="S6"/>
  <c r="W5"/>
  <c r="S5"/>
  <c r="O6"/>
  <c r="N6"/>
  <c r="M6"/>
  <c r="L6"/>
  <c r="N5"/>
  <c r="L5"/>
  <c r="GK9"/>
  <c r="B9" s="1"/>
  <c r="GK10"/>
  <c r="B10" s="1"/>
  <c r="GK11"/>
  <c r="B11" s="1"/>
  <c r="GK12"/>
  <c r="B12" s="1"/>
  <c r="GK13"/>
  <c r="B13" s="1"/>
  <c r="GK14"/>
  <c r="B14" s="1"/>
  <c r="GK15"/>
  <c r="B15" s="1"/>
  <c r="GK16"/>
  <c r="B16" s="1"/>
  <c r="GK17"/>
  <c r="B17" s="1"/>
  <c r="GK18"/>
  <c r="B18" s="1"/>
  <c r="GK19"/>
  <c r="B19" s="1"/>
  <c r="GK20"/>
  <c r="B20" s="1"/>
  <c r="GK21"/>
  <c r="B21" s="1"/>
  <c r="GK22"/>
  <c r="B22" s="1"/>
  <c r="GK23"/>
  <c r="B23" s="1"/>
  <c r="GK24"/>
  <c r="B24" s="1"/>
  <c r="GK25"/>
  <c r="B25" s="1"/>
  <c r="GK26"/>
  <c r="B26" s="1"/>
  <c r="GK27"/>
  <c r="B27" s="1"/>
  <c r="GK28"/>
  <c r="B28" s="1"/>
  <c r="GK29"/>
  <c r="B29" s="1"/>
  <c r="GK30"/>
  <c r="B30" s="1"/>
  <c r="GK31"/>
  <c r="B31" s="1"/>
  <c r="GK32"/>
  <c r="B32" s="1"/>
  <c r="GK33"/>
  <c r="B33" s="1"/>
  <c r="GK34"/>
  <c r="B34" s="1"/>
  <c r="GK35"/>
  <c r="B35" s="1"/>
  <c r="GK36"/>
  <c r="B36" s="1"/>
  <c r="GK37"/>
  <c r="B37" s="1"/>
  <c r="GK38"/>
  <c r="B38" s="1"/>
  <c r="GK39"/>
  <c r="B39" s="1"/>
  <c r="GK40"/>
  <c r="B40" s="1"/>
  <c r="GK41"/>
  <c r="B41" s="1"/>
  <c r="GK42"/>
  <c r="B42" s="1"/>
  <c r="GK43"/>
  <c r="B43" s="1"/>
  <c r="GK44"/>
  <c r="B44" s="1"/>
  <c r="GK45"/>
  <c r="B45" s="1"/>
  <c r="GK46"/>
  <c r="B46" s="1"/>
  <c r="GK47"/>
  <c r="B47" s="1"/>
  <c r="GK48"/>
  <c r="B48" s="1"/>
  <c r="GK49"/>
  <c r="B49" s="1"/>
  <c r="GK50"/>
  <c r="B50" s="1"/>
  <c r="GK51"/>
  <c r="B51" s="1"/>
  <c r="GK52"/>
  <c r="B52" s="1"/>
  <c r="GK53"/>
  <c r="B53" s="1"/>
  <c r="GK54"/>
  <c r="B54" s="1"/>
  <c r="GK55"/>
  <c r="B55" s="1"/>
  <c r="GK56"/>
  <c r="B56" s="1"/>
  <c r="GK57"/>
  <c r="B57" s="1"/>
  <c r="GK58"/>
  <c r="B58" s="1"/>
  <c r="GK59"/>
  <c r="B59" s="1"/>
  <c r="GK60"/>
  <c r="B60" s="1"/>
  <c r="GK61"/>
  <c r="B61" s="1"/>
  <c r="GK62"/>
  <c r="B62" s="1"/>
  <c r="GK63"/>
  <c r="B63" s="1"/>
  <c r="GK64"/>
  <c r="B64" s="1"/>
  <c r="GK65"/>
  <c r="B65" s="1"/>
  <c r="GK66"/>
  <c r="B66" s="1"/>
  <c r="GK67"/>
  <c r="B67" s="1"/>
  <c r="GK68"/>
  <c r="B68" s="1"/>
  <c r="GK69"/>
  <c r="B69" s="1"/>
  <c r="GK70"/>
  <c r="B70" s="1"/>
  <c r="GK71"/>
  <c r="B71" s="1"/>
  <c r="GK72"/>
  <c r="B72" s="1"/>
  <c r="GK73"/>
  <c r="B73" s="1"/>
  <c r="GK74"/>
  <c r="B74" s="1"/>
  <c r="GK75"/>
  <c r="B75" s="1"/>
  <c r="GK76"/>
  <c r="B76" s="1"/>
  <c r="GK77"/>
  <c r="B77" s="1"/>
  <c r="GK78"/>
  <c r="B78" s="1"/>
  <c r="GK79"/>
  <c r="B79" s="1"/>
  <c r="GK80"/>
  <c r="B80" s="1"/>
  <c r="GK81"/>
  <c r="B81" s="1"/>
  <c r="GK82"/>
  <c r="B82" s="1"/>
  <c r="GK83"/>
  <c r="B83" s="1"/>
  <c r="GK84"/>
  <c r="B84" s="1"/>
  <c r="GK85"/>
  <c r="B85" s="1"/>
  <c r="GK86"/>
  <c r="B86" s="1"/>
  <c r="GK87"/>
  <c r="B87" s="1"/>
  <c r="GK88"/>
  <c r="B88" s="1"/>
  <c r="GK89"/>
  <c r="B89" s="1"/>
  <c r="GK90"/>
  <c r="B90" s="1"/>
  <c r="GK91"/>
  <c r="B91" s="1"/>
  <c r="GK92"/>
  <c r="B92" s="1"/>
  <c r="GK93"/>
  <c r="B93" s="1"/>
  <c r="GK94"/>
  <c r="B94" s="1"/>
  <c r="GK95"/>
  <c r="B95" s="1"/>
  <c r="GK96"/>
  <c r="B96" s="1"/>
  <c r="GK97"/>
  <c r="B97" s="1"/>
  <c r="GK98"/>
  <c r="B98" s="1"/>
  <c r="GK99"/>
  <c r="B99" s="1"/>
  <c r="GK100"/>
  <c r="B100" s="1"/>
  <c r="GK101"/>
  <c r="B101" s="1"/>
  <c r="GK102"/>
  <c r="B102" s="1"/>
  <c r="GK103"/>
  <c r="B103" s="1"/>
  <c r="GK104"/>
  <c r="B104" s="1"/>
  <c r="GK105"/>
  <c r="B105" s="1"/>
  <c r="GK106"/>
  <c r="B106" s="1"/>
  <c r="GK107"/>
  <c r="B107" s="1"/>
  <c r="GK108"/>
  <c r="B108" s="1"/>
  <c r="GK109"/>
  <c r="B109" s="1"/>
  <c r="GK110"/>
  <c r="B110" s="1"/>
  <c r="GK111"/>
  <c r="B111" s="1"/>
  <c r="GK112"/>
  <c r="B112" s="1"/>
  <c r="GK113"/>
  <c r="B113" s="1"/>
  <c r="GK114"/>
  <c r="B114" s="1"/>
  <c r="GK115"/>
  <c r="B115" s="1"/>
  <c r="GK116"/>
  <c r="B116" s="1"/>
  <c r="GK117"/>
  <c r="B117" s="1"/>
  <c r="GK118"/>
  <c r="B118" s="1"/>
  <c r="GK119"/>
  <c r="B119" s="1"/>
  <c r="GK120"/>
  <c r="B120" s="1"/>
  <c r="GK121"/>
  <c r="B121" s="1"/>
  <c r="GK122"/>
  <c r="B122" s="1"/>
  <c r="GK123"/>
  <c r="B123" s="1"/>
  <c r="GK124"/>
  <c r="B124" s="1"/>
  <c r="GK125"/>
  <c r="B125" s="1"/>
  <c r="GK126"/>
  <c r="B126" s="1"/>
  <c r="GK127"/>
  <c r="B127" s="1"/>
  <c r="GK128"/>
  <c r="B128" s="1"/>
  <c r="GK129"/>
  <c r="B129" s="1"/>
  <c r="GK130"/>
  <c r="B130" s="1"/>
  <c r="GK131"/>
  <c r="B131" s="1"/>
  <c r="GK132"/>
  <c r="B132" s="1"/>
  <c r="GK133"/>
  <c r="B133" s="1"/>
  <c r="GK134"/>
  <c r="B134" s="1"/>
  <c r="GK135"/>
  <c r="B135" s="1"/>
  <c r="GK136"/>
  <c r="B136" s="1"/>
  <c r="GK137"/>
  <c r="B137" s="1"/>
  <c r="GK138"/>
  <c r="B138" s="1"/>
  <c r="GK139"/>
  <c r="B139" s="1"/>
  <c r="GK140"/>
  <c r="B140" s="1"/>
  <c r="GK141"/>
  <c r="B141" s="1"/>
  <c r="GK142"/>
  <c r="B142" s="1"/>
  <c r="GK143"/>
  <c r="B143" s="1"/>
  <c r="GK144"/>
  <c r="B144" s="1"/>
  <c r="GK145"/>
  <c r="B145" s="1"/>
  <c r="GK146"/>
  <c r="B146" s="1"/>
  <c r="GK147"/>
  <c r="B147" s="1"/>
  <c r="GK148"/>
  <c r="B148" s="1"/>
  <c r="GK149"/>
  <c r="B149" s="1"/>
  <c r="GK150"/>
  <c r="B150" s="1"/>
  <c r="GK151"/>
  <c r="B151" s="1"/>
  <c r="GK152"/>
  <c r="B152" s="1"/>
  <c r="GK153"/>
  <c r="B153" s="1"/>
  <c r="GK154"/>
  <c r="B154" s="1"/>
  <c r="GK155"/>
  <c r="B155" s="1"/>
  <c r="GK156"/>
  <c r="B156" s="1"/>
  <c r="GK157"/>
  <c r="B157" s="1"/>
  <c r="GK158"/>
  <c r="B158" s="1"/>
  <c r="GK159"/>
  <c r="B159" s="1"/>
  <c r="GK160"/>
  <c r="B160" s="1"/>
  <c r="GK161"/>
  <c r="B161" s="1"/>
  <c r="GK162"/>
  <c r="B162" s="1"/>
  <c r="GK163"/>
  <c r="B163" s="1"/>
  <c r="GK164"/>
  <c r="B164" s="1"/>
  <c r="GK165"/>
  <c r="B165" s="1"/>
  <c r="GK166"/>
  <c r="B166" s="1"/>
  <c r="GK167"/>
  <c r="B167" s="1"/>
  <c r="GK168"/>
  <c r="B168" s="1"/>
  <c r="GK169"/>
  <c r="B169" s="1"/>
  <c r="GK170"/>
  <c r="B170" s="1"/>
  <c r="GK171"/>
  <c r="B171" s="1"/>
  <c r="GK172"/>
  <c r="B172" s="1"/>
  <c r="GK173"/>
  <c r="B173" s="1"/>
  <c r="GK174"/>
  <c r="B174" s="1"/>
  <c r="GK175"/>
  <c r="B175" s="1"/>
  <c r="GK176"/>
  <c r="B176" s="1"/>
  <c r="GK177"/>
  <c r="B177" s="1"/>
  <c r="GK178"/>
  <c r="B178" s="1"/>
  <c r="GK179"/>
  <c r="B179" s="1"/>
  <c r="GK180"/>
  <c r="B180" s="1"/>
  <c r="GK181"/>
  <c r="B181" s="1"/>
  <c r="GK182"/>
  <c r="B182" s="1"/>
  <c r="GK183"/>
  <c r="B183" s="1"/>
  <c r="GK184"/>
  <c r="B184" s="1"/>
  <c r="GK185"/>
  <c r="B185" s="1"/>
  <c r="GK186"/>
  <c r="B186" s="1"/>
  <c r="GK187"/>
  <c r="B187" s="1"/>
  <c r="GK188"/>
  <c r="B188" s="1"/>
  <c r="GK189"/>
  <c r="B189" s="1"/>
  <c r="GK190"/>
  <c r="B190" s="1"/>
  <c r="GK191"/>
  <c r="B191" s="1"/>
  <c r="GK192"/>
  <c r="B192" s="1"/>
  <c r="GK193"/>
  <c r="B193" s="1"/>
  <c r="GK194"/>
  <c r="B194" s="1"/>
  <c r="GK195"/>
  <c r="B195" s="1"/>
  <c r="GK196"/>
  <c r="B196" s="1"/>
  <c r="GK197"/>
  <c r="B197" s="1"/>
  <c r="GK198"/>
  <c r="B198" s="1"/>
  <c r="GK199"/>
  <c r="B199" s="1"/>
  <c r="GK200"/>
  <c r="B200" s="1"/>
  <c r="GK201"/>
  <c r="B201" s="1"/>
  <c r="GK202"/>
  <c r="B202" s="1"/>
  <c r="GK203"/>
  <c r="B203" s="1"/>
  <c r="GK204"/>
  <c r="B204" s="1"/>
  <c r="GK205"/>
  <c r="B205" s="1"/>
  <c r="GK206"/>
  <c r="B206" s="1"/>
  <c r="GK207"/>
  <c r="B207" s="1"/>
  <c r="GK8"/>
  <c r="B8" s="1"/>
  <c r="G5"/>
  <c r="H5"/>
  <c r="I5"/>
  <c r="C5"/>
  <c r="D5"/>
  <c r="F5"/>
  <c r="B5"/>
  <c r="A5"/>
  <c r="K5"/>
  <c r="J5"/>
  <c r="E5"/>
  <c r="G4" i="25"/>
  <c r="K4"/>
  <c r="J4"/>
  <c r="I4"/>
  <c r="H4"/>
  <c r="F4"/>
  <c r="E4"/>
  <c r="D4"/>
  <c r="C4"/>
  <c r="B4"/>
  <c r="A4"/>
  <c r="A4" i="17"/>
  <c r="J3"/>
  <c r="H3" i="28" s="1"/>
  <c r="G3" i="17"/>
  <c r="A3"/>
  <c r="F2"/>
  <c r="A2"/>
  <c r="B194" i="28" l="1"/>
  <c r="ED194" i="17"/>
  <c r="DI194"/>
  <c r="BS194"/>
  <c r="CN194"/>
  <c r="AB194"/>
  <c r="AW194"/>
  <c r="B182" i="28"/>
  <c r="ED182" i="17"/>
  <c r="DI182"/>
  <c r="BS182"/>
  <c r="CN182"/>
  <c r="AB182"/>
  <c r="AW182"/>
  <c r="B166" i="28"/>
  <c r="ED166" i="17"/>
  <c r="DI166"/>
  <c r="BS166"/>
  <c r="CN166"/>
  <c r="AB166"/>
  <c r="AW166"/>
  <c r="B150" i="28"/>
  <c r="ED150" i="17"/>
  <c r="DI150"/>
  <c r="BS150"/>
  <c r="CN150"/>
  <c r="AB150"/>
  <c r="AW150"/>
  <c r="B134" i="28"/>
  <c r="ED134" i="17"/>
  <c r="DI134"/>
  <c r="BS134"/>
  <c r="CN134"/>
  <c r="AB134"/>
  <c r="AW134"/>
  <c r="B114" i="28"/>
  <c r="ED114" i="17"/>
  <c r="DI114"/>
  <c r="BS114"/>
  <c r="CN114"/>
  <c r="AB114"/>
  <c r="AW114"/>
  <c r="B98" i="28"/>
  <c r="ED98" i="17"/>
  <c r="DI98"/>
  <c r="BS98"/>
  <c r="CN98"/>
  <c r="AB98"/>
  <c r="AW98"/>
  <c r="B82" i="28"/>
  <c r="ED82" i="17"/>
  <c r="DI82"/>
  <c r="BS82"/>
  <c r="CN82"/>
  <c r="AB82"/>
  <c r="AW82"/>
  <c r="B66" i="28"/>
  <c r="ED66" i="17"/>
  <c r="DI66"/>
  <c r="BS66"/>
  <c r="CN66"/>
  <c r="AB66"/>
  <c r="AW66"/>
  <c r="B18" i="28"/>
  <c r="B14"/>
  <c r="B10"/>
  <c r="B206"/>
  <c r="ED206" i="17"/>
  <c r="DI206"/>
  <c r="BS206"/>
  <c r="CN206"/>
  <c r="AB206"/>
  <c r="AW206"/>
  <c r="B186" i="28"/>
  <c r="ED186" i="17"/>
  <c r="DI186"/>
  <c r="BS186"/>
  <c r="CN186"/>
  <c r="AB186"/>
  <c r="AW186"/>
  <c r="B170" i="28"/>
  <c r="ED170" i="17"/>
  <c r="DI170"/>
  <c r="BS170"/>
  <c r="CN170"/>
  <c r="AB170"/>
  <c r="AW170"/>
  <c r="B154" i="28"/>
  <c r="ED154" i="17"/>
  <c r="DI154"/>
  <c r="BS154"/>
  <c r="CN154"/>
  <c r="AB154"/>
  <c r="AW154"/>
  <c r="B142" i="28"/>
  <c r="ED142" i="17"/>
  <c r="DI142"/>
  <c r="BS142"/>
  <c r="CN142"/>
  <c r="AB142"/>
  <c r="AW142"/>
  <c r="B122" i="28"/>
  <c r="ED122" i="17"/>
  <c r="DI122"/>
  <c r="BS122"/>
  <c r="CN122"/>
  <c r="AB122"/>
  <c r="AW122"/>
  <c r="B106" i="28"/>
  <c r="ED106" i="17"/>
  <c r="DI106"/>
  <c r="BS106"/>
  <c r="CN106"/>
  <c r="AB106"/>
  <c r="AW106"/>
  <c r="B94" i="28"/>
  <c r="ED94" i="17"/>
  <c r="DI94"/>
  <c r="BS94"/>
  <c r="CN94"/>
  <c r="AB94"/>
  <c r="AW94"/>
  <c r="B74" i="28"/>
  <c r="ED74" i="17"/>
  <c r="DI74"/>
  <c r="BS74"/>
  <c r="CN74"/>
  <c r="AB74"/>
  <c r="AW74"/>
  <c r="B207" i="28"/>
  <c r="ED207" i="17"/>
  <c r="DI207"/>
  <c r="BS207"/>
  <c r="CN207"/>
  <c r="AW207"/>
  <c r="AB207"/>
  <c r="B203" i="28"/>
  <c r="ED203" i="17"/>
  <c r="DI203"/>
  <c r="BS203"/>
  <c r="CN203"/>
  <c r="AW203"/>
  <c r="AB203"/>
  <c r="B199" i="28"/>
  <c r="ED199" i="17"/>
  <c r="DI199"/>
  <c r="BS199"/>
  <c r="CN199"/>
  <c r="AW199"/>
  <c r="AB199"/>
  <c r="B195" i="28"/>
  <c r="ED195" i="17"/>
  <c r="DI195"/>
  <c r="BS195"/>
  <c r="CN195"/>
  <c r="AW195"/>
  <c r="AB195"/>
  <c r="B191" i="28"/>
  <c r="ED191" i="17"/>
  <c r="DI191"/>
  <c r="BS191"/>
  <c r="CN191"/>
  <c r="AW191"/>
  <c r="AB191"/>
  <c r="B187" i="28"/>
  <c r="ED187" i="17"/>
  <c r="DI187"/>
  <c r="BS187"/>
  <c r="CN187"/>
  <c r="AW187"/>
  <c r="AB187"/>
  <c r="B183" i="28"/>
  <c r="ED183" i="17"/>
  <c r="DI183"/>
  <c r="BS183"/>
  <c r="CN183"/>
  <c r="AW183"/>
  <c r="AB183"/>
  <c r="B179" i="28"/>
  <c r="ED179" i="17"/>
  <c r="DI179"/>
  <c r="BS179"/>
  <c r="CN179"/>
  <c r="AW179"/>
  <c r="AB179"/>
  <c r="B175" i="28"/>
  <c r="ED175" i="17"/>
  <c r="DI175"/>
  <c r="BS175"/>
  <c r="CN175"/>
  <c r="AW175"/>
  <c r="AB175"/>
  <c r="B171" i="28"/>
  <c r="ED171" i="17"/>
  <c r="DI171"/>
  <c r="BS171"/>
  <c r="CN171"/>
  <c r="AW171"/>
  <c r="AB171"/>
  <c r="B167" i="28"/>
  <c r="ED167" i="17"/>
  <c r="DI167"/>
  <c r="BS167"/>
  <c r="CN167"/>
  <c r="AW167"/>
  <c r="AB167"/>
  <c r="B163" i="28"/>
  <c r="ED163" i="17"/>
  <c r="DI163"/>
  <c r="BS163"/>
  <c r="CN163"/>
  <c r="AW163"/>
  <c r="AB163"/>
  <c r="B159" i="28"/>
  <c r="ED159" i="17"/>
  <c r="DI159"/>
  <c r="BS159"/>
  <c r="CN159"/>
  <c r="AW159"/>
  <c r="AB159"/>
  <c r="B155" i="28"/>
  <c r="ED155" i="17"/>
  <c r="DI155"/>
  <c r="BS155"/>
  <c r="CN155"/>
  <c r="AW155"/>
  <c r="AB155"/>
  <c r="B151" i="28"/>
  <c r="ED151" i="17"/>
  <c r="DI151"/>
  <c r="BS151"/>
  <c r="CN151"/>
  <c r="AW151"/>
  <c r="AB151"/>
  <c r="B147" i="28"/>
  <c r="ED147" i="17"/>
  <c r="DI147"/>
  <c r="BS147"/>
  <c r="CN147"/>
  <c r="AW147"/>
  <c r="AB147"/>
  <c r="B143" i="28"/>
  <c r="ED143" i="17"/>
  <c r="DI143"/>
  <c r="BS143"/>
  <c r="CN143"/>
  <c r="AW143"/>
  <c r="AB143"/>
  <c r="B139" i="28"/>
  <c r="ED139" i="17"/>
  <c r="DI139"/>
  <c r="BS139"/>
  <c r="CN139"/>
  <c r="AW139"/>
  <c r="AB139"/>
  <c r="B135" i="28"/>
  <c r="ED135" i="17"/>
  <c r="DI135"/>
  <c r="BS135"/>
  <c r="CN135"/>
  <c r="AW135"/>
  <c r="AB135"/>
  <c r="B131" i="28"/>
  <c r="ED131" i="17"/>
  <c r="DI131"/>
  <c r="BS131"/>
  <c r="CN131"/>
  <c r="AW131"/>
  <c r="AB131"/>
  <c r="B127" i="28"/>
  <c r="ED127" i="17"/>
  <c r="DI127"/>
  <c r="BS127"/>
  <c r="CN127"/>
  <c r="AW127"/>
  <c r="AB127"/>
  <c r="B123" i="28"/>
  <c r="ED123" i="17"/>
  <c r="DI123"/>
  <c r="BS123"/>
  <c r="CN123"/>
  <c r="AW123"/>
  <c r="AB123"/>
  <c r="B119" i="28"/>
  <c r="ED119" i="17"/>
  <c r="DI119"/>
  <c r="BS119"/>
  <c r="CN119"/>
  <c r="AW119"/>
  <c r="AB119"/>
  <c r="B115" i="28"/>
  <c r="ED115" i="17"/>
  <c r="DI115"/>
  <c r="BS115"/>
  <c r="CN115"/>
  <c r="AW115"/>
  <c r="AB115"/>
  <c r="B111" i="28"/>
  <c r="ED111" i="17"/>
  <c r="DI111"/>
  <c r="BS111"/>
  <c r="CN111"/>
  <c r="AW111"/>
  <c r="AB111"/>
  <c r="B107" i="28"/>
  <c r="ED107" i="17"/>
  <c r="DI107"/>
  <c r="BS107"/>
  <c r="CN107"/>
  <c r="AW107"/>
  <c r="AB107"/>
  <c r="B103" i="28"/>
  <c r="ED103" i="17"/>
  <c r="DI103"/>
  <c r="BS103"/>
  <c r="CN103"/>
  <c r="AW103"/>
  <c r="AB103"/>
  <c r="B99" i="28"/>
  <c r="ED99" i="17"/>
  <c r="DI99"/>
  <c r="BS99"/>
  <c r="CN99"/>
  <c r="AW99"/>
  <c r="AB99"/>
  <c r="B95" i="28"/>
  <c r="ED95" i="17"/>
  <c r="DI95"/>
  <c r="BS95"/>
  <c r="CN95"/>
  <c r="AW95"/>
  <c r="AB95"/>
  <c r="B91" i="28"/>
  <c r="ED91" i="17"/>
  <c r="DI91"/>
  <c r="BS91"/>
  <c r="CN91"/>
  <c r="AW91"/>
  <c r="AB91"/>
  <c r="B87" i="28"/>
  <c r="ED87" i="17"/>
  <c r="DI87"/>
  <c r="BS87"/>
  <c r="CN87"/>
  <c r="AW87"/>
  <c r="AB87"/>
  <c r="B83" i="28"/>
  <c r="ED83" i="17"/>
  <c r="DI83"/>
  <c r="BS83"/>
  <c r="CN83"/>
  <c r="AW83"/>
  <c r="AB83"/>
  <c r="B79" i="28"/>
  <c r="ED79" i="17"/>
  <c r="DI79"/>
  <c r="BS79"/>
  <c r="CN79"/>
  <c r="AW79"/>
  <c r="AB79"/>
  <c r="B75" i="28"/>
  <c r="ED75" i="17"/>
  <c r="DI75"/>
  <c r="BS75"/>
  <c r="CN75"/>
  <c r="AW75"/>
  <c r="AB75"/>
  <c r="B71" i="28"/>
  <c r="ED71" i="17"/>
  <c r="DI71"/>
  <c r="BS71"/>
  <c r="CN71"/>
  <c r="AW71"/>
  <c r="AB71"/>
  <c r="B67" i="28"/>
  <c r="ED67" i="17"/>
  <c r="DI67"/>
  <c r="BS67"/>
  <c r="CN67"/>
  <c r="AW67"/>
  <c r="AB67"/>
  <c r="B19" i="28"/>
  <c r="B15"/>
  <c r="B11"/>
  <c r="W7"/>
  <c r="B198"/>
  <c r="ED198" i="17"/>
  <c r="DI198"/>
  <c r="BS198"/>
  <c r="CN198"/>
  <c r="AB198"/>
  <c r="AW198"/>
  <c r="B178" i="28"/>
  <c r="ED178" i="17"/>
  <c r="DI178"/>
  <c r="BS178"/>
  <c r="CN178"/>
  <c r="AB178"/>
  <c r="AW178"/>
  <c r="B162" i="28"/>
  <c r="ED162" i="17"/>
  <c r="DI162"/>
  <c r="BS162"/>
  <c r="CN162"/>
  <c r="AB162"/>
  <c r="AW162"/>
  <c r="B146" i="28"/>
  <c r="ED146" i="17"/>
  <c r="DI146"/>
  <c r="BS146"/>
  <c r="CN146"/>
  <c r="AB146"/>
  <c r="AW146"/>
  <c r="B130" i="28"/>
  <c r="ED130" i="17"/>
  <c r="DI130"/>
  <c r="BS130"/>
  <c r="CN130"/>
  <c r="AB130"/>
  <c r="AW130"/>
  <c r="B118" i="28"/>
  <c r="ED118" i="17"/>
  <c r="DI118"/>
  <c r="BS118"/>
  <c r="CN118"/>
  <c r="AB118"/>
  <c r="AW118"/>
  <c r="B102" i="28"/>
  <c r="ED102" i="17"/>
  <c r="DI102"/>
  <c r="BS102"/>
  <c r="CN102"/>
  <c r="AB102"/>
  <c r="AW102"/>
  <c r="B86" i="28"/>
  <c r="ED86" i="17"/>
  <c r="DI86"/>
  <c r="BS86"/>
  <c r="CN86"/>
  <c r="AB86"/>
  <c r="AW86"/>
  <c r="B70" i="28"/>
  <c r="ED70" i="17"/>
  <c r="DI70"/>
  <c r="BS70"/>
  <c r="CN70"/>
  <c r="AB70"/>
  <c r="AW70"/>
  <c r="B8" i="28"/>
  <c r="B204"/>
  <c r="ED204" i="17"/>
  <c r="DI204"/>
  <c r="BS204"/>
  <c r="CN204"/>
  <c r="AW204"/>
  <c r="AB204"/>
  <c r="B200" i="28"/>
  <c r="ED200" i="17"/>
  <c r="DI200"/>
  <c r="BS200"/>
  <c r="CN200"/>
  <c r="AW200"/>
  <c r="AB200"/>
  <c r="B196" i="28"/>
  <c r="ED196" i="17"/>
  <c r="DI196"/>
  <c r="BS196"/>
  <c r="CN196"/>
  <c r="AW196"/>
  <c r="AB196"/>
  <c r="B192" i="28"/>
  <c r="ED192" i="17"/>
  <c r="DI192"/>
  <c r="BS192"/>
  <c r="CN192"/>
  <c r="AW192"/>
  <c r="AB192"/>
  <c r="B188" i="28"/>
  <c r="ED188" i="17"/>
  <c r="DI188"/>
  <c r="BS188"/>
  <c r="CN188"/>
  <c r="AW188"/>
  <c r="AB188"/>
  <c r="B184" i="28"/>
  <c r="ED184" i="17"/>
  <c r="DI184"/>
  <c r="BS184"/>
  <c r="CN184"/>
  <c r="AW184"/>
  <c r="AB184"/>
  <c r="B180" i="28"/>
  <c r="ED180" i="17"/>
  <c r="DI180"/>
  <c r="BS180"/>
  <c r="CN180"/>
  <c r="AW180"/>
  <c r="AB180"/>
  <c r="B176" i="28"/>
  <c r="ED176" i="17"/>
  <c r="DI176"/>
  <c r="BS176"/>
  <c r="CN176"/>
  <c r="AW176"/>
  <c r="AB176"/>
  <c r="B172" i="28"/>
  <c r="ED172" i="17"/>
  <c r="DI172"/>
  <c r="BS172"/>
  <c r="CN172"/>
  <c r="AW172"/>
  <c r="AB172"/>
  <c r="B168" i="28"/>
  <c r="ED168" i="17"/>
  <c r="DI168"/>
  <c r="BS168"/>
  <c r="CN168"/>
  <c r="AW168"/>
  <c r="AB168"/>
  <c r="B164" i="28"/>
  <c r="ED164" i="17"/>
  <c r="DI164"/>
  <c r="BS164"/>
  <c r="CN164"/>
  <c r="AW164"/>
  <c r="AB164"/>
  <c r="B160" i="28"/>
  <c r="ED160" i="17"/>
  <c r="DI160"/>
  <c r="BS160"/>
  <c r="CN160"/>
  <c r="AW160"/>
  <c r="AB160"/>
  <c r="B156" i="28"/>
  <c r="ED156" i="17"/>
  <c r="DI156"/>
  <c r="BS156"/>
  <c r="CN156"/>
  <c r="AW156"/>
  <c r="AB156"/>
  <c r="B152" i="28"/>
  <c r="ED152" i="17"/>
  <c r="DI152"/>
  <c r="BS152"/>
  <c r="CN152"/>
  <c r="AW152"/>
  <c r="AB152"/>
  <c r="B148" i="28"/>
  <c r="ED148" i="17"/>
  <c r="DI148"/>
  <c r="BS148"/>
  <c r="CN148"/>
  <c r="AW148"/>
  <c r="AB148"/>
  <c r="B144" i="28"/>
  <c r="ED144" i="17"/>
  <c r="DI144"/>
  <c r="BS144"/>
  <c r="CN144"/>
  <c r="AW144"/>
  <c r="AB144"/>
  <c r="B140" i="28"/>
  <c r="ED140" i="17"/>
  <c r="DI140"/>
  <c r="BS140"/>
  <c r="CN140"/>
  <c r="AW140"/>
  <c r="AB140"/>
  <c r="B136" i="28"/>
  <c r="ED136" i="17"/>
  <c r="DI136"/>
  <c r="BS136"/>
  <c r="CN136"/>
  <c r="AW136"/>
  <c r="AB136"/>
  <c r="B132" i="28"/>
  <c r="ED132" i="17"/>
  <c r="DI132"/>
  <c r="BS132"/>
  <c r="CN132"/>
  <c r="AW132"/>
  <c r="AB132"/>
  <c r="B128" i="28"/>
  <c r="ED128" i="17"/>
  <c r="DI128"/>
  <c r="BS128"/>
  <c r="CN128"/>
  <c r="AW128"/>
  <c r="AB128"/>
  <c r="B124" i="28"/>
  <c r="ED124" i="17"/>
  <c r="DI124"/>
  <c r="BS124"/>
  <c r="CN124"/>
  <c r="AW124"/>
  <c r="AB124"/>
  <c r="B120" i="28"/>
  <c r="ED120" i="17"/>
  <c r="DI120"/>
  <c r="BS120"/>
  <c r="CN120"/>
  <c r="AW120"/>
  <c r="AB120"/>
  <c r="B116" i="28"/>
  <c r="ED116" i="17"/>
  <c r="DI116"/>
  <c r="BS116"/>
  <c r="CN116"/>
  <c r="AW116"/>
  <c r="AB116"/>
  <c r="B112" i="28"/>
  <c r="ED112" i="17"/>
  <c r="DI112"/>
  <c r="BS112"/>
  <c r="CN112"/>
  <c r="AW112"/>
  <c r="AB112"/>
  <c r="B108" i="28"/>
  <c r="ED108" i="17"/>
  <c r="DI108"/>
  <c r="BS108"/>
  <c r="CN108"/>
  <c r="AW108"/>
  <c r="AB108"/>
  <c r="B104" i="28"/>
  <c r="ED104" i="17"/>
  <c r="DI104"/>
  <c r="BS104"/>
  <c r="CN104"/>
  <c r="AW104"/>
  <c r="AB104"/>
  <c r="B100" i="28"/>
  <c r="ED100" i="17"/>
  <c r="DI100"/>
  <c r="BS100"/>
  <c r="CN100"/>
  <c r="AW100"/>
  <c r="AB100"/>
  <c r="B96" i="28"/>
  <c r="ED96" i="17"/>
  <c r="DI96"/>
  <c r="BS96"/>
  <c r="CN96"/>
  <c r="AW96"/>
  <c r="AB96"/>
  <c r="B92" i="28"/>
  <c r="ED92" i="17"/>
  <c r="DI92"/>
  <c r="BS92"/>
  <c r="CN92"/>
  <c r="AW92"/>
  <c r="AB92"/>
  <c r="B88" i="28"/>
  <c r="ED88" i="17"/>
  <c r="DI88"/>
  <c r="BS88"/>
  <c r="CN88"/>
  <c r="AW88"/>
  <c r="AB88"/>
  <c r="B84" i="28"/>
  <c r="ED84" i="17"/>
  <c r="DI84"/>
  <c r="BS84"/>
  <c r="CN84"/>
  <c r="AW84"/>
  <c r="AB84"/>
  <c r="B80" i="28"/>
  <c r="ED80" i="17"/>
  <c r="DI80"/>
  <c r="BS80"/>
  <c r="CN80"/>
  <c r="AW80"/>
  <c r="AB80"/>
  <c r="B76" i="28"/>
  <c r="ED76" i="17"/>
  <c r="DI76"/>
  <c r="BS76"/>
  <c r="CN76"/>
  <c r="AW76"/>
  <c r="AB76"/>
  <c r="B72" i="28"/>
  <c r="ED72" i="17"/>
  <c r="DI72"/>
  <c r="BS72"/>
  <c r="CN72"/>
  <c r="AW72"/>
  <c r="AB72"/>
  <c r="B68" i="28"/>
  <c r="ED68" i="17"/>
  <c r="DI68"/>
  <c r="BS68"/>
  <c r="CN68"/>
  <c r="AW68"/>
  <c r="AB68"/>
  <c r="B16" i="28"/>
  <c r="B12"/>
  <c r="Q7"/>
  <c r="S7" s="1"/>
  <c r="B202"/>
  <c r="ED202" i="17"/>
  <c r="DI202"/>
  <c r="BS202"/>
  <c r="CN202"/>
  <c r="AB202"/>
  <c r="AW202"/>
  <c r="B190" i="28"/>
  <c r="ED190" i="17"/>
  <c r="DI190"/>
  <c r="BS190"/>
  <c r="CN190"/>
  <c r="AB190"/>
  <c r="AW190"/>
  <c r="B174" i="28"/>
  <c r="ED174" i="17"/>
  <c r="DI174"/>
  <c r="BS174"/>
  <c r="CN174"/>
  <c r="AB174"/>
  <c r="AW174"/>
  <c r="B158" i="28"/>
  <c r="ED158" i="17"/>
  <c r="DI158"/>
  <c r="BS158"/>
  <c r="CN158"/>
  <c r="AB158"/>
  <c r="AW158"/>
  <c r="B138" i="28"/>
  <c r="ED138" i="17"/>
  <c r="DI138"/>
  <c r="BS138"/>
  <c r="CN138"/>
  <c r="AB138"/>
  <c r="AW138"/>
  <c r="B126" i="28"/>
  <c r="ED126" i="17"/>
  <c r="DI126"/>
  <c r="BS126"/>
  <c r="CN126"/>
  <c r="AB126"/>
  <c r="AW126"/>
  <c r="B110" i="28"/>
  <c r="ED110" i="17"/>
  <c r="DI110"/>
  <c r="BS110"/>
  <c r="CN110"/>
  <c r="AB110"/>
  <c r="AW110"/>
  <c r="B90" i="28"/>
  <c r="ED90" i="17"/>
  <c r="DI90"/>
  <c r="BS90"/>
  <c r="CN90"/>
  <c r="AB90"/>
  <c r="AW90"/>
  <c r="B78" i="28"/>
  <c r="ED78" i="17"/>
  <c r="DI78"/>
  <c r="BS78"/>
  <c r="CN78"/>
  <c r="AB78"/>
  <c r="AW78"/>
  <c r="B205" i="28"/>
  <c r="ED205" i="17"/>
  <c r="CN205"/>
  <c r="DI205"/>
  <c r="BS205"/>
  <c r="AW205"/>
  <c r="AB205"/>
  <c r="B201" i="28"/>
  <c r="ED201" i="17"/>
  <c r="DI201"/>
  <c r="CN201"/>
  <c r="BS201"/>
  <c r="AW201"/>
  <c r="AB201"/>
  <c r="B197" i="28"/>
  <c r="ED197" i="17"/>
  <c r="CN197"/>
  <c r="DI197"/>
  <c r="BS197"/>
  <c r="AW197"/>
  <c r="AB197"/>
  <c r="B193" i="28"/>
  <c r="ED193" i="17"/>
  <c r="CN193"/>
  <c r="DI193"/>
  <c r="BS193"/>
  <c r="AW193"/>
  <c r="AB193"/>
  <c r="B189" i="28"/>
  <c r="ED189" i="17"/>
  <c r="CN189"/>
  <c r="DI189"/>
  <c r="BS189"/>
  <c r="AW189"/>
  <c r="AB189"/>
  <c r="B185" i="28"/>
  <c r="ED185" i="17"/>
  <c r="DI185"/>
  <c r="CN185"/>
  <c r="BS185"/>
  <c r="AW185"/>
  <c r="AB185"/>
  <c r="B181" i="28"/>
  <c r="ED181" i="17"/>
  <c r="CN181"/>
  <c r="DI181"/>
  <c r="BS181"/>
  <c r="AW181"/>
  <c r="AB181"/>
  <c r="B177" i="28"/>
  <c r="ED177" i="17"/>
  <c r="CN177"/>
  <c r="DI177"/>
  <c r="BS177"/>
  <c r="AW177"/>
  <c r="AB177"/>
  <c r="B173" i="28"/>
  <c r="ED173" i="17"/>
  <c r="CN173"/>
  <c r="DI173"/>
  <c r="BS173"/>
  <c r="AW173"/>
  <c r="AB173"/>
  <c r="B169" i="28"/>
  <c r="ED169" i="17"/>
  <c r="DI169"/>
  <c r="CN169"/>
  <c r="BS169"/>
  <c r="AW169"/>
  <c r="AB169"/>
  <c r="B165" i="28"/>
  <c r="ED165" i="17"/>
  <c r="CN165"/>
  <c r="DI165"/>
  <c r="BS165"/>
  <c r="AW165"/>
  <c r="AB165"/>
  <c r="B161" i="28"/>
  <c r="ED161" i="17"/>
  <c r="CN161"/>
  <c r="DI161"/>
  <c r="BS161"/>
  <c r="AW161"/>
  <c r="AB161"/>
  <c r="B157" i="28"/>
  <c r="ED157" i="17"/>
  <c r="CN157"/>
  <c r="DI157"/>
  <c r="BS157"/>
  <c r="AW157"/>
  <c r="AB157"/>
  <c r="B153" i="28"/>
  <c r="ED153" i="17"/>
  <c r="DI153"/>
  <c r="CN153"/>
  <c r="BS153"/>
  <c r="AW153"/>
  <c r="AB153"/>
  <c r="B149" i="28"/>
  <c r="ED149" i="17"/>
  <c r="CN149"/>
  <c r="DI149"/>
  <c r="BS149"/>
  <c r="AW149"/>
  <c r="AB149"/>
  <c r="B145" i="28"/>
  <c r="ED145" i="17"/>
  <c r="CN145"/>
  <c r="DI145"/>
  <c r="BS145"/>
  <c r="AW145"/>
  <c r="AB145"/>
  <c r="B141" i="28"/>
  <c r="ED141" i="17"/>
  <c r="CN141"/>
  <c r="DI141"/>
  <c r="BS141"/>
  <c r="AW141"/>
  <c r="AB141"/>
  <c r="B137" i="28"/>
  <c r="ED137" i="17"/>
  <c r="DI137"/>
  <c r="CN137"/>
  <c r="BS137"/>
  <c r="AW137"/>
  <c r="AB137"/>
  <c r="B133" i="28"/>
  <c r="ED133" i="17"/>
  <c r="CN133"/>
  <c r="DI133"/>
  <c r="BS133"/>
  <c r="AW133"/>
  <c r="AB133"/>
  <c r="B129" i="28"/>
  <c r="ED129" i="17"/>
  <c r="CN129"/>
  <c r="DI129"/>
  <c r="BS129"/>
  <c r="AW129"/>
  <c r="AB129"/>
  <c r="B125" i="28"/>
  <c r="ED125" i="17"/>
  <c r="CN125"/>
  <c r="DI125"/>
  <c r="BS125"/>
  <c r="AW125"/>
  <c r="AB125"/>
  <c r="B121" i="28"/>
  <c r="ED121" i="17"/>
  <c r="DI121"/>
  <c r="CN121"/>
  <c r="BS121"/>
  <c r="AW121"/>
  <c r="AB121"/>
  <c r="B117" i="28"/>
  <c r="ED117" i="17"/>
  <c r="CN117"/>
  <c r="DI117"/>
  <c r="BS117"/>
  <c r="AW117"/>
  <c r="AB117"/>
  <c r="B113" i="28"/>
  <c r="ED113" i="17"/>
  <c r="CN113"/>
  <c r="DI113"/>
  <c r="BS113"/>
  <c r="AW113"/>
  <c r="AB113"/>
  <c r="B109" i="28"/>
  <c r="ED109" i="17"/>
  <c r="CN109"/>
  <c r="DI109"/>
  <c r="BS109"/>
  <c r="AW109"/>
  <c r="AB109"/>
  <c r="B105" i="28"/>
  <c r="ED105" i="17"/>
  <c r="DI105"/>
  <c r="CN105"/>
  <c r="BS105"/>
  <c r="AW105"/>
  <c r="AB105"/>
  <c r="B101" i="28"/>
  <c r="ED101" i="17"/>
  <c r="CN101"/>
  <c r="DI101"/>
  <c r="BS101"/>
  <c r="AW101"/>
  <c r="AB101"/>
  <c r="B97" i="28"/>
  <c r="ED97" i="17"/>
  <c r="CN97"/>
  <c r="DI97"/>
  <c r="BS97"/>
  <c r="AW97"/>
  <c r="AB97"/>
  <c r="B93" i="28"/>
  <c r="ED93" i="17"/>
  <c r="CN93"/>
  <c r="DI93"/>
  <c r="BS93"/>
  <c r="AW93"/>
  <c r="AB93"/>
  <c r="B89" i="28"/>
  <c r="ED89" i="17"/>
  <c r="DI89"/>
  <c r="CN89"/>
  <c r="BS89"/>
  <c r="AW89"/>
  <c r="AB89"/>
  <c r="B85" i="28"/>
  <c r="ED85" i="17"/>
  <c r="CN85"/>
  <c r="DI85"/>
  <c r="BS85"/>
  <c r="AW85"/>
  <c r="AB85"/>
  <c r="B81" i="28"/>
  <c r="ED81" i="17"/>
  <c r="CN81"/>
  <c r="DI81"/>
  <c r="BS81"/>
  <c r="AW81"/>
  <c r="AB81"/>
  <c r="B77" i="28"/>
  <c r="ED77" i="17"/>
  <c r="CN77"/>
  <c r="DI77"/>
  <c r="BS77"/>
  <c r="AW77"/>
  <c r="AB77"/>
  <c r="B73" i="28"/>
  <c r="ED73" i="17"/>
  <c r="DI73"/>
  <c r="CN73"/>
  <c r="BS73"/>
  <c r="AW73"/>
  <c r="AB73"/>
  <c r="B69" i="28"/>
  <c r="ED69" i="17"/>
  <c r="CN69"/>
  <c r="DI69"/>
  <c r="BS69"/>
  <c r="AW69"/>
  <c r="AB69"/>
  <c r="B17" i="28"/>
  <c r="B13"/>
  <c r="B9"/>
  <c r="P7"/>
  <c r="T7" s="1"/>
  <c r="X7" s="1"/>
  <c r="B20"/>
  <c r="B65"/>
  <c r="AB65" s="1"/>
  <c r="AC65" s="1"/>
  <c r="ED65" i="17"/>
  <c r="CN65"/>
  <c r="BS65"/>
  <c r="DI65"/>
  <c r="AB65"/>
  <c r="AW65"/>
  <c r="B61" i="28"/>
  <c r="AB61" s="1"/>
  <c r="AC61" s="1"/>
  <c r="ED61" i="17"/>
  <c r="CN61"/>
  <c r="BS61"/>
  <c r="DI61"/>
  <c r="AB61"/>
  <c r="AW61"/>
  <c r="B57" i="28"/>
  <c r="AB57" s="1"/>
  <c r="AC57" s="1"/>
  <c r="ED57" i="17"/>
  <c r="CN57"/>
  <c r="BS57"/>
  <c r="DI57"/>
  <c r="AB57"/>
  <c r="AW57"/>
  <c r="B53" i="28"/>
  <c r="AB53" s="1"/>
  <c r="AC53" s="1"/>
  <c r="ED53" i="17"/>
  <c r="CN53"/>
  <c r="BS53"/>
  <c r="DI53"/>
  <c r="AB53"/>
  <c r="AW53"/>
  <c r="B49" i="28"/>
  <c r="AB49" s="1"/>
  <c r="AC49" s="1"/>
  <c r="ED49" i="17"/>
  <c r="CN49"/>
  <c r="BS49"/>
  <c r="DI49"/>
  <c r="AB49"/>
  <c r="AW49"/>
  <c r="B45" i="28"/>
  <c r="AB45" s="1"/>
  <c r="AC45" s="1"/>
  <c r="ED45" i="17"/>
  <c r="CN45"/>
  <c r="BS45"/>
  <c r="DI45"/>
  <c r="AB45"/>
  <c r="AW45"/>
  <c r="B41" i="28"/>
  <c r="AB41" s="1"/>
  <c r="AC41" s="1"/>
  <c r="ED41" i="17"/>
  <c r="CN41"/>
  <c r="BS41"/>
  <c r="DI41"/>
  <c r="AB41"/>
  <c r="AW41"/>
  <c r="B37" i="28"/>
  <c r="AB37" s="1"/>
  <c r="AC37" s="1"/>
  <c r="ED37" i="17"/>
  <c r="CN37"/>
  <c r="BS37"/>
  <c r="DI37"/>
  <c r="AB37"/>
  <c r="AW37"/>
  <c r="B33" i="28"/>
  <c r="AB33" s="1"/>
  <c r="AC33" s="1"/>
  <c r="ED33" i="17"/>
  <c r="CN33"/>
  <c r="BS33"/>
  <c r="DI33"/>
  <c r="AB33"/>
  <c r="AW33"/>
  <c r="B29" i="28"/>
  <c r="AB29" s="1"/>
  <c r="AC29" s="1"/>
  <c r="ED29" i="17"/>
  <c r="CN29"/>
  <c r="BS29"/>
  <c r="DI29"/>
  <c r="AB29"/>
  <c r="AW29"/>
  <c r="B25" i="28"/>
  <c r="AB25" s="1"/>
  <c r="AC25" s="1"/>
  <c r="ED25" i="17"/>
  <c r="CN25"/>
  <c r="BS25"/>
  <c r="DI25"/>
  <c r="AB25"/>
  <c r="AW25"/>
  <c r="B21" i="28"/>
  <c r="AB21" s="1"/>
  <c r="AC21" s="1"/>
  <c r="ED21" i="17"/>
  <c r="CN21"/>
  <c r="BS21"/>
  <c r="DI21"/>
  <c r="AB21"/>
  <c r="AW21"/>
  <c r="B62" i="28"/>
  <c r="AB62" s="1"/>
  <c r="AC62" s="1"/>
  <c r="ED62" i="17"/>
  <c r="CN62"/>
  <c r="BS62"/>
  <c r="DI62"/>
  <c r="AB62"/>
  <c r="AW62"/>
  <c r="B58" i="28"/>
  <c r="AB58" s="1"/>
  <c r="AC58" s="1"/>
  <c r="ED58" i="17"/>
  <c r="CN58"/>
  <c r="BS58"/>
  <c r="DI58"/>
  <c r="AB58"/>
  <c r="AW58"/>
  <c r="B54" i="28"/>
  <c r="AB54" s="1"/>
  <c r="AC54" s="1"/>
  <c r="ED54" i="17"/>
  <c r="CN54"/>
  <c r="BS54"/>
  <c r="DI54"/>
  <c r="AB54"/>
  <c r="AW54"/>
  <c r="B50" i="28"/>
  <c r="AB50" s="1"/>
  <c r="AC50" s="1"/>
  <c r="ED50" i="17"/>
  <c r="CN50"/>
  <c r="BS50"/>
  <c r="DI50"/>
  <c r="AB50"/>
  <c r="AW50"/>
  <c r="B46" i="28"/>
  <c r="AB46" s="1"/>
  <c r="AC46" s="1"/>
  <c r="ED46" i="17"/>
  <c r="CN46"/>
  <c r="BS46"/>
  <c r="DI46"/>
  <c r="AB46"/>
  <c r="AW46"/>
  <c r="B42" i="28"/>
  <c r="AB42" s="1"/>
  <c r="AC42" s="1"/>
  <c r="ED42" i="17"/>
  <c r="CN42"/>
  <c r="BS42"/>
  <c r="DI42"/>
  <c r="AB42"/>
  <c r="AW42"/>
  <c r="B38" i="28"/>
  <c r="AB38" s="1"/>
  <c r="AC38" s="1"/>
  <c r="ED38" i="17"/>
  <c r="CN38"/>
  <c r="BS38"/>
  <c r="DI38"/>
  <c r="AB38"/>
  <c r="AW38"/>
  <c r="B34" i="28"/>
  <c r="AB34" s="1"/>
  <c r="AC34" s="1"/>
  <c r="ED34" i="17"/>
  <c r="CN34"/>
  <c r="BS34"/>
  <c r="DI34"/>
  <c r="AB34"/>
  <c r="AW34"/>
  <c r="B30" i="28"/>
  <c r="AB30" s="1"/>
  <c r="AC30" s="1"/>
  <c r="ED30" i="17"/>
  <c r="CN30"/>
  <c r="BS30"/>
  <c r="DI30"/>
  <c r="AB30"/>
  <c r="AW30"/>
  <c r="B26" i="28"/>
  <c r="AB26" s="1"/>
  <c r="AC26" s="1"/>
  <c r="ED26" i="17"/>
  <c r="CN26"/>
  <c r="BS26"/>
  <c r="DI26"/>
  <c r="AB26"/>
  <c r="AW26"/>
  <c r="B22" i="28"/>
  <c r="AB22" s="1"/>
  <c r="AC22" s="1"/>
  <c r="ED22" i="17"/>
  <c r="CN22"/>
  <c r="BS22"/>
  <c r="DI22"/>
  <c r="AB22"/>
  <c r="AW22"/>
  <c r="B63" i="28"/>
  <c r="AB63" s="1"/>
  <c r="AC63" s="1"/>
  <c r="BS63" i="17"/>
  <c r="DI63"/>
  <c r="ED63"/>
  <c r="CN63"/>
  <c r="AB63"/>
  <c r="AW63"/>
  <c r="B59" i="28"/>
  <c r="AB59" s="1"/>
  <c r="AC59" s="1"/>
  <c r="BS59" i="17"/>
  <c r="DI59"/>
  <c r="ED59"/>
  <c r="CN59"/>
  <c r="AB59"/>
  <c r="AW59"/>
  <c r="B55" i="28"/>
  <c r="AB55" s="1"/>
  <c r="AC55" s="1"/>
  <c r="BS55" i="17"/>
  <c r="DI55"/>
  <c r="ED55"/>
  <c r="CN55"/>
  <c r="AB55"/>
  <c r="AW55"/>
  <c r="B51" i="28"/>
  <c r="AB51" s="1"/>
  <c r="AC51" s="1"/>
  <c r="BS51" i="17"/>
  <c r="DI51"/>
  <c r="ED51"/>
  <c r="CN51"/>
  <c r="AB51"/>
  <c r="AW51"/>
  <c r="B47" i="28"/>
  <c r="AB47" s="1"/>
  <c r="AC47" s="1"/>
  <c r="BS47" i="17"/>
  <c r="DI47"/>
  <c r="ED47"/>
  <c r="CN47"/>
  <c r="AB47"/>
  <c r="AW47"/>
  <c r="B43" i="28"/>
  <c r="AB43" s="1"/>
  <c r="AC43" s="1"/>
  <c r="BS43" i="17"/>
  <c r="DI43"/>
  <c r="ED43"/>
  <c r="CN43"/>
  <c r="AB43"/>
  <c r="AW43"/>
  <c r="B39" i="28"/>
  <c r="AB39" s="1"/>
  <c r="AC39" s="1"/>
  <c r="BS39" i="17"/>
  <c r="DI39"/>
  <c r="ED39"/>
  <c r="CN39"/>
  <c r="AB39"/>
  <c r="AW39"/>
  <c r="B35" i="28"/>
  <c r="AB35" s="1"/>
  <c r="AC35" s="1"/>
  <c r="BS35" i="17"/>
  <c r="DI35"/>
  <c r="ED35"/>
  <c r="CN35"/>
  <c r="AB35"/>
  <c r="AW35"/>
  <c r="B31" i="28"/>
  <c r="AB31" s="1"/>
  <c r="AC31" s="1"/>
  <c r="BS31" i="17"/>
  <c r="DI31"/>
  <c r="ED31"/>
  <c r="CN31"/>
  <c r="AB31"/>
  <c r="AW31"/>
  <c r="B27" i="28"/>
  <c r="AB27" s="1"/>
  <c r="AC27" s="1"/>
  <c r="BS27" i="17"/>
  <c r="DI27"/>
  <c r="ED27"/>
  <c r="CN27"/>
  <c r="AB27"/>
  <c r="AW27"/>
  <c r="B23" i="28"/>
  <c r="AB23" s="1"/>
  <c r="AC23" s="1"/>
  <c r="BS23" i="17"/>
  <c r="DI23"/>
  <c r="ED23"/>
  <c r="CN23"/>
  <c r="AB23"/>
  <c r="AW23"/>
  <c r="B64" i="28"/>
  <c r="AB64" s="1"/>
  <c r="AC64" s="1"/>
  <c r="DI64" i="17"/>
  <c r="ED64"/>
  <c r="CN64"/>
  <c r="BS64"/>
  <c r="AW64"/>
  <c r="AB64"/>
  <c r="B60" i="28"/>
  <c r="AB60" s="1"/>
  <c r="AC60" s="1"/>
  <c r="DI60" i="17"/>
  <c r="ED60"/>
  <c r="CN60"/>
  <c r="BS60"/>
  <c r="AW60"/>
  <c r="AB60"/>
  <c r="B56" i="28"/>
  <c r="AB56" s="1"/>
  <c r="AC56" s="1"/>
  <c r="DI56" i="17"/>
  <c r="ED56"/>
  <c r="CN56"/>
  <c r="BS56"/>
  <c r="AW56"/>
  <c r="AB56"/>
  <c r="B52" i="28"/>
  <c r="AB52" s="1"/>
  <c r="AC52" s="1"/>
  <c r="DI52" i="17"/>
  <c r="ED52"/>
  <c r="CN52"/>
  <c r="BS52"/>
  <c r="AW52"/>
  <c r="AB52"/>
  <c r="B48" i="28"/>
  <c r="AB48" s="1"/>
  <c r="AC48" s="1"/>
  <c r="DI48" i="17"/>
  <c r="ED48"/>
  <c r="CN48"/>
  <c r="BS48"/>
  <c r="AW48"/>
  <c r="AB48"/>
  <c r="B44" i="28"/>
  <c r="AB44" s="1"/>
  <c r="AC44" s="1"/>
  <c r="DI44" i="17"/>
  <c r="ED44"/>
  <c r="CN44"/>
  <c r="BS44"/>
  <c r="AW44"/>
  <c r="AB44"/>
  <c r="B40" i="28"/>
  <c r="AB40" s="1"/>
  <c r="AC40" s="1"/>
  <c r="DI40" i="17"/>
  <c r="ED40"/>
  <c r="CN40"/>
  <c r="BS40"/>
  <c r="AW40"/>
  <c r="AB40"/>
  <c r="B36" i="28"/>
  <c r="AB36" s="1"/>
  <c r="AC36" s="1"/>
  <c r="DI36" i="17"/>
  <c r="ED36"/>
  <c r="CN36"/>
  <c r="BS36"/>
  <c r="AW36"/>
  <c r="AB36"/>
  <c r="B32" i="28"/>
  <c r="AB32" s="1"/>
  <c r="AC32" s="1"/>
  <c r="DI32" i="17"/>
  <c r="ED32"/>
  <c r="CN32"/>
  <c r="BS32"/>
  <c r="AW32"/>
  <c r="AB32"/>
  <c r="B28" i="28"/>
  <c r="AB28" s="1"/>
  <c r="AC28" s="1"/>
  <c r="DI28" i="17"/>
  <c r="ED28"/>
  <c r="CN28"/>
  <c r="BS28"/>
  <c r="AW28"/>
  <c r="AB28"/>
  <c r="B24" i="28"/>
  <c r="AB24" s="1"/>
  <c r="AC24" s="1"/>
  <c r="DI24" i="17"/>
  <c r="ED24"/>
  <c r="CN24"/>
  <c r="BS24"/>
  <c r="AW24"/>
  <c r="AB24"/>
  <c r="E205"/>
  <c r="D205" i="28" s="1"/>
  <c r="J205" i="17"/>
  <c r="I205" i="28" s="1"/>
  <c r="F205" i="17"/>
  <c r="C205" i="28" s="1"/>
  <c r="K205" i="17"/>
  <c r="H205" i="28" s="1"/>
  <c r="I205" i="17"/>
  <c r="G205" i="28" s="1"/>
  <c r="C205" i="17"/>
  <c r="D205"/>
  <c r="G205"/>
  <c r="E205" i="28" s="1"/>
  <c r="H205" i="17"/>
  <c r="F205" i="28" s="1"/>
  <c r="E201" i="17"/>
  <c r="D201" i="28" s="1"/>
  <c r="J201" i="17"/>
  <c r="I201" i="28" s="1"/>
  <c r="K201" i="17"/>
  <c r="H201" i="28" s="1"/>
  <c r="C201" i="17"/>
  <c r="D201"/>
  <c r="I201"/>
  <c r="G201" i="28" s="1"/>
  <c r="F201" i="17"/>
  <c r="C201" i="28" s="1"/>
  <c r="G201" i="17"/>
  <c r="E201" i="28" s="1"/>
  <c r="H201" i="17"/>
  <c r="F201" i="28" s="1"/>
  <c r="E197" i="17"/>
  <c r="D197" i="28" s="1"/>
  <c r="J197" i="17"/>
  <c r="I197" i="28" s="1"/>
  <c r="F197" i="17"/>
  <c r="C197" i="28" s="1"/>
  <c r="K197" i="17"/>
  <c r="H197" i="28" s="1"/>
  <c r="I197" i="17"/>
  <c r="G197" i="28" s="1"/>
  <c r="C197" i="17"/>
  <c r="D197"/>
  <c r="G197"/>
  <c r="E197" i="28" s="1"/>
  <c r="H197" i="17"/>
  <c r="F197" i="28" s="1"/>
  <c r="E193" i="17"/>
  <c r="D193" i="28" s="1"/>
  <c r="J193" i="17"/>
  <c r="I193" i="28" s="1"/>
  <c r="F193" i="17"/>
  <c r="C193" i="28" s="1"/>
  <c r="K193" i="17"/>
  <c r="H193" i="28" s="1"/>
  <c r="C193" i="17"/>
  <c r="D193"/>
  <c r="I193"/>
  <c r="G193" i="28" s="1"/>
  <c r="G193" i="17"/>
  <c r="E193" i="28" s="1"/>
  <c r="H193" i="17"/>
  <c r="F193" i="28" s="1"/>
  <c r="E189" i="17"/>
  <c r="D189" i="28" s="1"/>
  <c r="J189" i="17"/>
  <c r="I189" i="28" s="1"/>
  <c r="F189" i="17"/>
  <c r="C189" i="28" s="1"/>
  <c r="K189" i="17"/>
  <c r="H189" i="28" s="1"/>
  <c r="I189" i="17"/>
  <c r="G189" i="28" s="1"/>
  <c r="C189" i="17"/>
  <c r="D189"/>
  <c r="G189"/>
  <c r="E189" i="28" s="1"/>
  <c r="H189" i="17"/>
  <c r="F189" i="28" s="1"/>
  <c r="E185" i="17"/>
  <c r="D185" i="28" s="1"/>
  <c r="J185" i="17"/>
  <c r="I185" i="28" s="1"/>
  <c r="F185" i="17"/>
  <c r="C185" i="28" s="1"/>
  <c r="K185" i="17"/>
  <c r="H185" i="28" s="1"/>
  <c r="C185" i="17"/>
  <c r="D185"/>
  <c r="I185"/>
  <c r="G185" i="28" s="1"/>
  <c r="G185" i="17"/>
  <c r="E185" i="28" s="1"/>
  <c r="H185" i="17"/>
  <c r="F185" i="28" s="1"/>
  <c r="E181" i="17"/>
  <c r="D181" i="28" s="1"/>
  <c r="J181" i="17"/>
  <c r="I181" i="28" s="1"/>
  <c r="F181" i="17"/>
  <c r="C181" i="28" s="1"/>
  <c r="K181" i="17"/>
  <c r="H181" i="28" s="1"/>
  <c r="I181" i="17"/>
  <c r="G181" i="28" s="1"/>
  <c r="C181" i="17"/>
  <c r="D181"/>
  <c r="G181"/>
  <c r="E181" i="28" s="1"/>
  <c r="H181" i="17"/>
  <c r="F181" i="28" s="1"/>
  <c r="E177" i="17"/>
  <c r="D177" i="28" s="1"/>
  <c r="J177" i="17"/>
  <c r="I177" i="28" s="1"/>
  <c r="F177" i="17"/>
  <c r="C177" i="28" s="1"/>
  <c r="K177" i="17"/>
  <c r="H177" i="28" s="1"/>
  <c r="C177" i="17"/>
  <c r="D177"/>
  <c r="I177"/>
  <c r="G177" i="28" s="1"/>
  <c r="G177" i="17"/>
  <c r="E177" i="28" s="1"/>
  <c r="H177" i="17"/>
  <c r="F177" i="28" s="1"/>
  <c r="E173" i="17"/>
  <c r="D173" i="28" s="1"/>
  <c r="J173" i="17"/>
  <c r="I173" i="28" s="1"/>
  <c r="F173" i="17"/>
  <c r="C173" i="28" s="1"/>
  <c r="K173" i="17"/>
  <c r="H173" i="28" s="1"/>
  <c r="I173" i="17"/>
  <c r="G173" i="28" s="1"/>
  <c r="C173" i="17"/>
  <c r="D173"/>
  <c r="G173"/>
  <c r="E173" i="28" s="1"/>
  <c r="H173" i="17"/>
  <c r="F173" i="28" s="1"/>
  <c r="E169" i="17"/>
  <c r="D169" i="28" s="1"/>
  <c r="J169" i="17"/>
  <c r="I169" i="28" s="1"/>
  <c r="F169" i="17"/>
  <c r="C169" i="28" s="1"/>
  <c r="K169" i="17"/>
  <c r="H169" i="28" s="1"/>
  <c r="C169" i="17"/>
  <c r="D169"/>
  <c r="I169"/>
  <c r="G169" i="28" s="1"/>
  <c r="G169" i="17"/>
  <c r="E169" i="28" s="1"/>
  <c r="H169" i="17"/>
  <c r="F169" i="28" s="1"/>
  <c r="E165" i="17"/>
  <c r="D165" i="28" s="1"/>
  <c r="J165" i="17"/>
  <c r="I165" i="28" s="1"/>
  <c r="F165" i="17"/>
  <c r="C165" i="28" s="1"/>
  <c r="K165" i="17"/>
  <c r="H165" i="28" s="1"/>
  <c r="I165" i="17"/>
  <c r="G165" i="28" s="1"/>
  <c r="C165" i="17"/>
  <c r="D165"/>
  <c r="G165"/>
  <c r="E165" i="28" s="1"/>
  <c r="H165" i="17"/>
  <c r="F165" i="28" s="1"/>
  <c r="E161" i="17"/>
  <c r="D161" i="28" s="1"/>
  <c r="J161" i="17"/>
  <c r="I161" i="28" s="1"/>
  <c r="F161" i="17"/>
  <c r="C161" i="28" s="1"/>
  <c r="K161" i="17"/>
  <c r="H161" i="28" s="1"/>
  <c r="C161" i="17"/>
  <c r="D161"/>
  <c r="I161"/>
  <c r="G161" i="28" s="1"/>
  <c r="G161" i="17"/>
  <c r="E161" i="28" s="1"/>
  <c r="H161" i="17"/>
  <c r="F161" i="28" s="1"/>
  <c r="E157" i="17"/>
  <c r="D157" i="28" s="1"/>
  <c r="J157" i="17"/>
  <c r="I157" i="28" s="1"/>
  <c r="F157" i="17"/>
  <c r="C157" i="28" s="1"/>
  <c r="K157" i="17"/>
  <c r="H157" i="28" s="1"/>
  <c r="I157" i="17"/>
  <c r="G157" i="28" s="1"/>
  <c r="C157" i="17"/>
  <c r="D157"/>
  <c r="G157"/>
  <c r="E157" i="28" s="1"/>
  <c r="H157" i="17"/>
  <c r="F157" i="28" s="1"/>
  <c r="E153" i="17"/>
  <c r="D153" i="28" s="1"/>
  <c r="J153" i="17"/>
  <c r="I153" i="28" s="1"/>
  <c r="F153" i="17"/>
  <c r="C153" i="28" s="1"/>
  <c r="K153" i="17"/>
  <c r="H153" i="28" s="1"/>
  <c r="C153" i="17"/>
  <c r="D153"/>
  <c r="I153"/>
  <c r="G153" i="28" s="1"/>
  <c r="G153" i="17"/>
  <c r="E153" i="28" s="1"/>
  <c r="H153" i="17"/>
  <c r="F153" i="28" s="1"/>
  <c r="E149" i="17"/>
  <c r="D149" i="28" s="1"/>
  <c r="J149" i="17"/>
  <c r="I149" i="28" s="1"/>
  <c r="F149" i="17"/>
  <c r="C149" i="28" s="1"/>
  <c r="K149" i="17"/>
  <c r="H149" i="28" s="1"/>
  <c r="I149" i="17"/>
  <c r="G149" i="28" s="1"/>
  <c r="C149" i="17"/>
  <c r="D149"/>
  <c r="G149"/>
  <c r="E149" i="28" s="1"/>
  <c r="H149" i="17"/>
  <c r="F149" i="28" s="1"/>
  <c r="E145" i="17"/>
  <c r="D145" i="28" s="1"/>
  <c r="J145" i="17"/>
  <c r="I145" i="28" s="1"/>
  <c r="F145" i="17"/>
  <c r="C145" i="28" s="1"/>
  <c r="K145" i="17"/>
  <c r="H145" i="28" s="1"/>
  <c r="C145" i="17"/>
  <c r="D145"/>
  <c r="I145"/>
  <c r="G145" i="28" s="1"/>
  <c r="G145" i="17"/>
  <c r="E145" i="28" s="1"/>
  <c r="H145" i="17"/>
  <c r="F145" i="28" s="1"/>
  <c r="E141" i="17"/>
  <c r="D141" i="28" s="1"/>
  <c r="J141" i="17"/>
  <c r="I141" i="28" s="1"/>
  <c r="F141" i="17"/>
  <c r="C141" i="28" s="1"/>
  <c r="K141" i="17"/>
  <c r="H141" i="28" s="1"/>
  <c r="I141" i="17"/>
  <c r="G141" i="28" s="1"/>
  <c r="C141" i="17"/>
  <c r="D141"/>
  <c r="G141"/>
  <c r="E141" i="28" s="1"/>
  <c r="H141" i="17"/>
  <c r="F141" i="28" s="1"/>
  <c r="E137" i="17"/>
  <c r="D137" i="28" s="1"/>
  <c r="J137" i="17"/>
  <c r="I137" i="28" s="1"/>
  <c r="F137" i="17"/>
  <c r="C137" i="28" s="1"/>
  <c r="K137" i="17"/>
  <c r="H137" i="28" s="1"/>
  <c r="C137" i="17"/>
  <c r="D137"/>
  <c r="I137"/>
  <c r="G137" i="28" s="1"/>
  <c r="G137" i="17"/>
  <c r="E137" i="28" s="1"/>
  <c r="H137" i="17"/>
  <c r="F137" i="28" s="1"/>
  <c r="E133" i="17"/>
  <c r="D133" i="28" s="1"/>
  <c r="J133" i="17"/>
  <c r="I133" i="28" s="1"/>
  <c r="F133" i="17"/>
  <c r="C133" i="28" s="1"/>
  <c r="K133" i="17"/>
  <c r="H133" i="28" s="1"/>
  <c r="I133" i="17"/>
  <c r="G133" i="28" s="1"/>
  <c r="C133" i="17"/>
  <c r="D133"/>
  <c r="G133"/>
  <c r="E133" i="28" s="1"/>
  <c r="H133" i="17"/>
  <c r="F133" i="28" s="1"/>
  <c r="E129" i="17"/>
  <c r="D129" i="28" s="1"/>
  <c r="J129" i="17"/>
  <c r="I129" i="28" s="1"/>
  <c r="F129" i="17"/>
  <c r="C129" i="28" s="1"/>
  <c r="K129" i="17"/>
  <c r="H129" i="28" s="1"/>
  <c r="C129" i="17"/>
  <c r="D129"/>
  <c r="I129"/>
  <c r="G129" i="28" s="1"/>
  <c r="G129" i="17"/>
  <c r="E129" i="28" s="1"/>
  <c r="H129" i="17"/>
  <c r="F129" i="28" s="1"/>
  <c r="E125" i="17"/>
  <c r="D125" i="28" s="1"/>
  <c r="J125" i="17"/>
  <c r="I125" i="28" s="1"/>
  <c r="F125" i="17"/>
  <c r="C125" i="28" s="1"/>
  <c r="K125" i="17"/>
  <c r="H125" i="28" s="1"/>
  <c r="I125" i="17"/>
  <c r="G125" i="28" s="1"/>
  <c r="C125" i="17"/>
  <c r="D125"/>
  <c r="G125"/>
  <c r="E125" i="28" s="1"/>
  <c r="H125" i="17"/>
  <c r="F125" i="28" s="1"/>
  <c r="E121" i="17"/>
  <c r="D121" i="28" s="1"/>
  <c r="J121" i="17"/>
  <c r="I121" i="28" s="1"/>
  <c r="F121" i="17"/>
  <c r="C121" i="28" s="1"/>
  <c r="K121" i="17"/>
  <c r="H121" i="28" s="1"/>
  <c r="C121" i="17"/>
  <c r="D121"/>
  <c r="I121"/>
  <c r="G121" i="28" s="1"/>
  <c r="G121" i="17"/>
  <c r="E121" i="28" s="1"/>
  <c r="H121" i="17"/>
  <c r="F121" i="28" s="1"/>
  <c r="E117" i="17"/>
  <c r="D117" i="28" s="1"/>
  <c r="J117" i="17"/>
  <c r="I117" i="28" s="1"/>
  <c r="F117" i="17"/>
  <c r="C117" i="28" s="1"/>
  <c r="K117" i="17"/>
  <c r="H117" i="28" s="1"/>
  <c r="I117" i="17"/>
  <c r="G117" i="28" s="1"/>
  <c r="C117" i="17"/>
  <c r="D117"/>
  <c r="G117"/>
  <c r="E117" i="28" s="1"/>
  <c r="H117" i="17"/>
  <c r="F117" i="28" s="1"/>
  <c r="E113" i="17"/>
  <c r="D113" i="28" s="1"/>
  <c r="J113" i="17"/>
  <c r="I113" i="28" s="1"/>
  <c r="F113" i="17"/>
  <c r="C113" i="28" s="1"/>
  <c r="K113" i="17"/>
  <c r="H113" i="28" s="1"/>
  <c r="C113" i="17"/>
  <c r="D113"/>
  <c r="I113"/>
  <c r="G113" i="28" s="1"/>
  <c r="G113" i="17"/>
  <c r="E113" i="28" s="1"/>
  <c r="H113" i="17"/>
  <c r="F113" i="28" s="1"/>
  <c r="J109" i="17"/>
  <c r="I109" i="28" s="1"/>
  <c r="G109" i="17"/>
  <c r="E109" i="28" s="1"/>
  <c r="C109" i="17"/>
  <c r="F109"/>
  <c r="C109" i="28" s="1"/>
  <c r="H109" i="17"/>
  <c r="F109" i="28" s="1"/>
  <c r="I109" i="17"/>
  <c r="G109" i="28" s="1"/>
  <c r="E109" i="17"/>
  <c r="D109" i="28" s="1"/>
  <c r="K109" i="17"/>
  <c r="H109" i="28" s="1"/>
  <c r="D109" i="17"/>
  <c r="J105"/>
  <c r="I105" i="28" s="1"/>
  <c r="C105" i="17"/>
  <c r="F105"/>
  <c r="C105" i="28" s="1"/>
  <c r="H105" i="17"/>
  <c r="F105" i="28" s="1"/>
  <c r="I105" i="17"/>
  <c r="G105" i="28" s="1"/>
  <c r="D105" i="17"/>
  <c r="E105"/>
  <c r="D105" i="28" s="1"/>
  <c r="K105" i="17"/>
  <c r="H105" i="28" s="1"/>
  <c r="G105" i="17"/>
  <c r="E105" i="28" s="1"/>
  <c r="J101" i="17"/>
  <c r="I101" i="28" s="1"/>
  <c r="I101" i="17"/>
  <c r="G101" i="28" s="1"/>
  <c r="E101" i="17"/>
  <c r="D101" i="28" s="1"/>
  <c r="K101" i="17"/>
  <c r="H101" i="28" s="1"/>
  <c r="G101" i="17"/>
  <c r="E101" i="28" s="1"/>
  <c r="C101" i="17"/>
  <c r="D101"/>
  <c r="F101"/>
  <c r="C101" i="28" s="1"/>
  <c r="H101" i="17"/>
  <c r="F101" i="28" s="1"/>
  <c r="J97" i="17"/>
  <c r="I97" i="28" s="1"/>
  <c r="E97" i="17"/>
  <c r="D97" i="28" s="1"/>
  <c r="K97" i="17"/>
  <c r="H97" i="28" s="1"/>
  <c r="G97" i="17"/>
  <c r="E97" i="28" s="1"/>
  <c r="D97" i="17"/>
  <c r="C97"/>
  <c r="F97"/>
  <c r="C97" i="28" s="1"/>
  <c r="H97" i="17"/>
  <c r="F97" i="28" s="1"/>
  <c r="I97" i="17"/>
  <c r="G97" i="28" s="1"/>
  <c r="J93" i="17"/>
  <c r="I93" i="28" s="1"/>
  <c r="G93" i="17"/>
  <c r="E93" i="28" s="1"/>
  <c r="C93" i="17"/>
  <c r="F93"/>
  <c r="C93" i="28" s="1"/>
  <c r="H93" i="17"/>
  <c r="F93" i="28" s="1"/>
  <c r="I93" i="17"/>
  <c r="G93" i="28" s="1"/>
  <c r="E93" i="17"/>
  <c r="D93" i="28" s="1"/>
  <c r="K93" i="17"/>
  <c r="H93" i="28" s="1"/>
  <c r="D93" i="17"/>
  <c r="J89"/>
  <c r="I89" i="28" s="1"/>
  <c r="C89" i="17"/>
  <c r="F89"/>
  <c r="C89" i="28" s="1"/>
  <c r="H89" i="17"/>
  <c r="F89" i="28" s="1"/>
  <c r="I89" i="17"/>
  <c r="G89" i="28" s="1"/>
  <c r="D89" i="17"/>
  <c r="E89"/>
  <c r="D89" i="28" s="1"/>
  <c r="K89" i="17"/>
  <c r="H89" i="28" s="1"/>
  <c r="G89" i="17"/>
  <c r="E89" i="28" s="1"/>
  <c r="J85" i="17"/>
  <c r="I85" i="28" s="1"/>
  <c r="I85" i="17"/>
  <c r="G85" i="28" s="1"/>
  <c r="E85" i="17"/>
  <c r="D85" i="28" s="1"/>
  <c r="K85" i="17"/>
  <c r="H85" i="28" s="1"/>
  <c r="G85" i="17"/>
  <c r="E85" i="28" s="1"/>
  <c r="C85" i="17"/>
  <c r="D85"/>
  <c r="F85"/>
  <c r="C85" i="28" s="1"/>
  <c r="H85" i="17"/>
  <c r="F85" i="28" s="1"/>
  <c r="J81" i="17"/>
  <c r="I81" i="28" s="1"/>
  <c r="E81" i="17"/>
  <c r="D81" i="28" s="1"/>
  <c r="K81" i="17"/>
  <c r="H81" i="28" s="1"/>
  <c r="G81" i="17"/>
  <c r="E81" i="28" s="1"/>
  <c r="D81" i="17"/>
  <c r="C81"/>
  <c r="F81"/>
  <c r="C81" i="28" s="1"/>
  <c r="H81" i="17"/>
  <c r="F81" i="28" s="1"/>
  <c r="I81" i="17"/>
  <c r="G81" i="28" s="1"/>
  <c r="J77" i="17"/>
  <c r="I77" i="28" s="1"/>
  <c r="G77" i="17"/>
  <c r="E77" i="28" s="1"/>
  <c r="C77" i="17"/>
  <c r="F77"/>
  <c r="C77" i="28" s="1"/>
  <c r="H77" i="17"/>
  <c r="F77" i="28" s="1"/>
  <c r="I77" i="17"/>
  <c r="G77" i="28" s="1"/>
  <c r="E77" i="17"/>
  <c r="D77" i="28" s="1"/>
  <c r="K77" i="17"/>
  <c r="H77" i="28" s="1"/>
  <c r="D77" i="17"/>
  <c r="J73"/>
  <c r="I73" i="28" s="1"/>
  <c r="C73" i="17"/>
  <c r="F73"/>
  <c r="C73" i="28" s="1"/>
  <c r="H73" i="17"/>
  <c r="F73" i="28" s="1"/>
  <c r="I73" i="17"/>
  <c r="G73" i="28" s="1"/>
  <c r="D73" i="17"/>
  <c r="E73"/>
  <c r="D73" i="28" s="1"/>
  <c r="K73" i="17"/>
  <c r="H73" i="28" s="1"/>
  <c r="G73" i="17"/>
  <c r="E73" i="28" s="1"/>
  <c r="J69" i="17"/>
  <c r="I69" i="28" s="1"/>
  <c r="I69" i="17"/>
  <c r="G69" i="28" s="1"/>
  <c r="E69" i="17"/>
  <c r="D69" i="28" s="1"/>
  <c r="K69" i="17"/>
  <c r="H69" i="28" s="1"/>
  <c r="G69" i="17"/>
  <c r="E69" i="28" s="1"/>
  <c r="C69" i="17"/>
  <c r="D69"/>
  <c r="F69"/>
  <c r="C69" i="28" s="1"/>
  <c r="H69" i="17"/>
  <c r="F69" i="28" s="1"/>
  <c r="J65" i="17"/>
  <c r="I65" i="28" s="1"/>
  <c r="E65" i="17"/>
  <c r="D65" i="28" s="1"/>
  <c r="K65" i="17"/>
  <c r="H65" i="28" s="1"/>
  <c r="G65" i="17"/>
  <c r="E65" i="28" s="1"/>
  <c r="D65" i="17"/>
  <c r="C65"/>
  <c r="F65"/>
  <c r="C65" i="28" s="1"/>
  <c r="H65" i="17"/>
  <c r="F65" i="28" s="1"/>
  <c r="I65" i="17"/>
  <c r="G65" i="28" s="1"/>
  <c r="J61" i="17"/>
  <c r="I61" i="28" s="1"/>
  <c r="G61" i="17"/>
  <c r="E61" i="28" s="1"/>
  <c r="C61" i="17"/>
  <c r="F61"/>
  <c r="C61" i="28" s="1"/>
  <c r="H61" i="17"/>
  <c r="F61" i="28" s="1"/>
  <c r="I61" i="17"/>
  <c r="G61" i="28" s="1"/>
  <c r="E61" i="17"/>
  <c r="D61" i="28" s="1"/>
  <c r="K61" i="17"/>
  <c r="H61" i="28" s="1"/>
  <c r="D61" i="17"/>
  <c r="J57"/>
  <c r="I57" i="28" s="1"/>
  <c r="C57" i="17"/>
  <c r="F57"/>
  <c r="C57" i="28" s="1"/>
  <c r="H57" i="17"/>
  <c r="F57" i="28" s="1"/>
  <c r="I57" i="17"/>
  <c r="G57" i="28" s="1"/>
  <c r="D57" i="17"/>
  <c r="E57"/>
  <c r="D57" i="28" s="1"/>
  <c r="K57" i="17"/>
  <c r="H57" i="28" s="1"/>
  <c r="G57" i="17"/>
  <c r="E57" i="28" s="1"/>
  <c r="J53" i="17"/>
  <c r="I53" i="28" s="1"/>
  <c r="I53" i="17"/>
  <c r="G53" i="28" s="1"/>
  <c r="E53" i="17"/>
  <c r="D53" i="28" s="1"/>
  <c r="K53" i="17"/>
  <c r="H53" i="28" s="1"/>
  <c r="G53" i="17"/>
  <c r="E53" i="28" s="1"/>
  <c r="C53" i="17"/>
  <c r="D53"/>
  <c r="F53"/>
  <c r="C53" i="28" s="1"/>
  <c r="H53" i="17"/>
  <c r="F53" i="28" s="1"/>
  <c r="J49" i="17"/>
  <c r="I49" i="28" s="1"/>
  <c r="E49" i="17"/>
  <c r="D49" i="28" s="1"/>
  <c r="K49" i="17"/>
  <c r="H49" i="28" s="1"/>
  <c r="G49" i="17"/>
  <c r="E49" i="28" s="1"/>
  <c r="D49" i="17"/>
  <c r="C49"/>
  <c r="F49"/>
  <c r="C49" i="28" s="1"/>
  <c r="H49" i="17"/>
  <c r="F49" i="28" s="1"/>
  <c r="I49" i="17"/>
  <c r="G49" i="28" s="1"/>
  <c r="J45" i="17"/>
  <c r="I45" i="28" s="1"/>
  <c r="G45" i="17"/>
  <c r="E45" i="28" s="1"/>
  <c r="C45" i="17"/>
  <c r="F45"/>
  <c r="C45" i="28" s="1"/>
  <c r="H45" i="17"/>
  <c r="F45" i="28" s="1"/>
  <c r="I45" i="17"/>
  <c r="G45" i="28" s="1"/>
  <c r="E45" i="17"/>
  <c r="D45" i="28" s="1"/>
  <c r="K45" i="17"/>
  <c r="H45" i="28" s="1"/>
  <c r="D45" i="17"/>
  <c r="J41"/>
  <c r="I41" i="28" s="1"/>
  <c r="C41" i="17"/>
  <c r="F41"/>
  <c r="C41" i="28" s="1"/>
  <c r="H41" i="17"/>
  <c r="F41" i="28" s="1"/>
  <c r="I41" i="17"/>
  <c r="G41" i="28" s="1"/>
  <c r="D41" i="17"/>
  <c r="E41"/>
  <c r="D41" i="28" s="1"/>
  <c r="K41" i="17"/>
  <c r="H41" i="28" s="1"/>
  <c r="G41" i="17"/>
  <c r="E41" i="28" s="1"/>
  <c r="J37" i="17"/>
  <c r="I37" i="28" s="1"/>
  <c r="I37" i="17"/>
  <c r="G37" i="28" s="1"/>
  <c r="E37" i="17"/>
  <c r="D37" i="28" s="1"/>
  <c r="K37" i="17"/>
  <c r="H37" i="28" s="1"/>
  <c r="G37" i="17"/>
  <c r="E37" i="28" s="1"/>
  <c r="C37" i="17"/>
  <c r="D37"/>
  <c r="F37"/>
  <c r="C37" i="28" s="1"/>
  <c r="H37" i="17"/>
  <c r="F37" i="28" s="1"/>
  <c r="J33" i="17"/>
  <c r="I33" i="28" s="1"/>
  <c r="E33" i="17"/>
  <c r="D33" i="28" s="1"/>
  <c r="K33" i="17"/>
  <c r="H33" i="28" s="1"/>
  <c r="G33" i="17"/>
  <c r="E33" i="28" s="1"/>
  <c r="D33" i="17"/>
  <c r="C33"/>
  <c r="F33"/>
  <c r="C33" i="28" s="1"/>
  <c r="H33" i="17"/>
  <c r="F33" i="28" s="1"/>
  <c r="I33" i="17"/>
  <c r="G33" i="28" s="1"/>
  <c r="J29" i="17"/>
  <c r="I29" i="28" s="1"/>
  <c r="G29" i="17"/>
  <c r="E29" i="28" s="1"/>
  <c r="C29" i="17"/>
  <c r="F29"/>
  <c r="C29" i="28" s="1"/>
  <c r="H29" i="17"/>
  <c r="F29" i="28" s="1"/>
  <c r="I29" i="17"/>
  <c r="G29" i="28" s="1"/>
  <c r="E29" i="17"/>
  <c r="D29" i="28" s="1"/>
  <c r="K29" i="17"/>
  <c r="H29" i="28" s="1"/>
  <c r="D29" i="17"/>
  <c r="J25"/>
  <c r="I25" i="28" s="1"/>
  <c r="C25" i="17"/>
  <c r="F25"/>
  <c r="C25" i="28" s="1"/>
  <c r="H25" i="17"/>
  <c r="F25" i="28" s="1"/>
  <c r="I25" i="17"/>
  <c r="G25" i="28" s="1"/>
  <c r="D25" i="17"/>
  <c r="E25"/>
  <c r="D25" i="28" s="1"/>
  <c r="K25" i="17"/>
  <c r="H25" i="28" s="1"/>
  <c r="G25" i="17"/>
  <c r="E25" i="28" s="1"/>
  <c r="D21" i="17"/>
  <c r="K21"/>
  <c r="H21" i="28" s="1"/>
  <c r="I21" i="17"/>
  <c r="G21" i="28" s="1"/>
  <c r="G21" i="17"/>
  <c r="E21" i="28" s="1"/>
  <c r="E21" i="17"/>
  <c r="D21" i="28" s="1"/>
  <c r="C21" i="17"/>
  <c r="J21"/>
  <c r="I21" i="28" s="1"/>
  <c r="H21" i="17"/>
  <c r="F21" i="28" s="1"/>
  <c r="F21" i="17"/>
  <c r="C21" i="28" s="1"/>
  <c r="E17" i="17"/>
  <c r="D17" i="28" s="1"/>
  <c r="C17" i="17"/>
  <c r="J17"/>
  <c r="I17" i="28" s="1"/>
  <c r="H17" i="17"/>
  <c r="F17" i="28" s="1"/>
  <c r="F17" i="17"/>
  <c r="C17" i="28" s="1"/>
  <c r="D17" i="17"/>
  <c r="K17"/>
  <c r="H17" i="28" s="1"/>
  <c r="I17" i="17"/>
  <c r="G17" i="28" s="1"/>
  <c r="G17" i="17"/>
  <c r="E17" i="28" s="1"/>
  <c r="E13" i="17"/>
  <c r="D13" i="28" s="1"/>
  <c r="J13" i="17"/>
  <c r="I13" i="28" s="1"/>
  <c r="F13" i="17"/>
  <c r="C13" i="28" s="1"/>
  <c r="K13" i="17"/>
  <c r="H13" i="28" s="1"/>
  <c r="D13" i="17"/>
  <c r="H13"/>
  <c r="F13" i="28" s="1"/>
  <c r="C13" i="17"/>
  <c r="I13"/>
  <c r="G13" i="28" s="1"/>
  <c r="G13" i="17"/>
  <c r="E13" i="28" s="1"/>
  <c r="E9" i="17"/>
  <c r="D9" i="28" s="1"/>
  <c r="J9" i="17"/>
  <c r="I9" i="28" s="1"/>
  <c r="F9" i="17"/>
  <c r="C9" i="28" s="1"/>
  <c r="C9" i="17"/>
  <c r="D9"/>
  <c r="I9"/>
  <c r="G9" i="28" s="1"/>
  <c r="G9" i="17"/>
  <c r="E9" i="28" s="1"/>
  <c r="H9" i="17"/>
  <c r="F9" i="28" s="1"/>
  <c r="K9" i="17"/>
  <c r="H9" i="28" s="1"/>
  <c r="E206" i="17"/>
  <c r="D206" i="28" s="1"/>
  <c r="F206" i="17"/>
  <c r="C206" i="28" s="1"/>
  <c r="K206" i="17"/>
  <c r="H206" i="28" s="1"/>
  <c r="D206" i="17"/>
  <c r="J206"/>
  <c r="I206" i="28" s="1"/>
  <c r="C206" i="17"/>
  <c r="H206"/>
  <c r="F206" i="28" s="1"/>
  <c r="G206" i="17"/>
  <c r="E206" i="28" s="1"/>
  <c r="I206" i="17"/>
  <c r="G206" i="28" s="1"/>
  <c r="E202" i="17"/>
  <c r="D202" i="28" s="1"/>
  <c r="F202" i="17"/>
  <c r="C202" i="28" s="1"/>
  <c r="K202" i="17"/>
  <c r="H202" i="28" s="1"/>
  <c r="D202" i="17"/>
  <c r="J202"/>
  <c r="I202" i="28" s="1"/>
  <c r="C202" i="17"/>
  <c r="H202"/>
  <c r="F202" i="28" s="1"/>
  <c r="G202" i="17"/>
  <c r="E202" i="28" s="1"/>
  <c r="I202" i="17"/>
  <c r="G202" i="28" s="1"/>
  <c r="E198" i="17"/>
  <c r="D198" i="28" s="1"/>
  <c r="F198" i="17"/>
  <c r="C198" i="28" s="1"/>
  <c r="K198" i="17"/>
  <c r="H198" i="28" s="1"/>
  <c r="D198" i="17"/>
  <c r="J198"/>
  <c r="I198" i="28" s="1"/>
  <c r="C198" i="17"/>
  <c r="H198"/>
  <c r="F198" i="28" s="1"/>
  <c r="G198" i="17"/>
  <c r="E198" i="28" s="1"/>
  <c r="I198" i="17"/>
  <c r="G198" i="28" s="1"/>
  <c r="E194" i="17"/>
  <c r="D194" i="28" s="1"/>
  <c r="C194" i="17"/>
  <c r="H194"/>
  <c r="F194" i="28" s="1"/>
  <c r="G194" i="17"/>
  <c r="E194" i="28" s="1"/>
  <c r="F194" i="17"/>
  <c r="C194" i="28" s="1"/>
  <c r="K194" i="17"/>
  <c r="H194" i="28" s="1"/>
  <c r="D194" i="17"/>
  <c r="J194"/>
  <c r="I194" i="28" s="1"/>
  <c r="I194" i="17"/>
  <c r="G194" i="28" s="1"/>
  <c r="E190" i="17"/>
  <c r="D190" i="28" s="1"/>
  <c r="F190" i="17"/>
  <c r="C190" i="28" s="1"/>
  <c r="K190" i="17"/>
  <c r="H190" i="28" s="1"/>
  <c r="D190" i="17"/>
  <c r="J190"/>
  <c r="I190" i="28" s="1"/>
  <c r="C190" i="17"/>
  <c r="H190"/>
  <c r="F190" i="28" s="1"/>
  <c r="G190" i="17"/>
  <c r="E190" i="28" s="1"/>
  <c r="I190" i="17"/>
  <c r="G190" i="28" s="1"/>
  <c r="E186" i="17"/>
  <c r="D186" i="28" s="1"/>
  <c r="C186" i="17"/>
  <c r="H186"/>
  <c r="F186" i="28" s="1"/>
  <c r="G186" i="17"/>
  <c r="E186" i="28" s="1"/>
  <c r="F186" i="17"/>
  <c r="C186" i="28" s="1"/>
  <c r="K186" i="17"/>
  <c r="H186" i="28" s="1"/>
  <c r="D186" i="17"/>
  <c r="J186"/>
  <c r="I186" i="28" s="1"/>
  <c r="I186" i="17"/>
  <c r="G186" i="28" s="1"/>
  <c r="E182" i="17"/>
  <c r="D182" i="28" s="1"/>
  <c r="F182" i="17"/>
  <c r="C182" i="28" s="1"/>
  <c r="K182" i="17"/>
  <c r="H182" i="28" s="1"/>
  <c r="D182" i="17"/>
  <c r="J182"/>
  <c r="I182" i="28" s="1"/>
  <c r="C182" i="17"/>
  <c r="H182"/>
  <c r="F182" i="28" s="1"/>
  <c r="G182" i="17"/>
  <c r="E182" i="28" s="1"/>
  <c r="I182" i="17"/>
  <c r="G182" i="28" s="1"/>
  <c r="E178" i="17"/>
  <c r="D178" i="28" s="1"/>
  <c r="C178" i="17"/>
  <c r="H178"/>
  <c r="F178" i="28" s="1"/>
  <c r="G178" i="17"/>
  <c r="E178" i="28" s="1"/>
  <c r="F178" i="17"/>
  <c r="C178" i="28" s="1"/>
  <c r="K178" i="17"/>
  <c r="H178" i="28" s="1"/>
  <c r="D178" i="17"/>
  <c r="J178"/>
  <c r="I178" i="28" s="1"/>
  <c r="I178" i="17"/>
  <c r="G178" i="28" s="1"/>
  <c r="E174" i="17"/>
  <c r="D174" i="28" s="1"/>
  <c r="F174" i="17"/>
  <c r="C174" i="28" s="1"/>
  <c r="K174" i="17"/>
  <c r="H174" i="28" s="1"/>
  <c r="D174" i="17"/>
  <c r="J174"/>
  <c r="I174" i="28" s="1"/>
  <c r="C174" i="17"/>
  <c r="H174"/>
  <c r="F174" i="28" s="1"/>
  <c r="G174" i="17"/>
  <c r="E174" i="28" s="1"/>
  <c r="I174" i="17"/>
  <c r="G174" i="28" s="1"/>
  <c r="E170" i="17"/>
  <c r="D170" i="28" s="1"/>
  <c r="C170" i="17"/>
  <c r="H170"/>
  <c r="F170" i="28" s="1"/>
  <c r="G170" i="17"/>
  <c r="E170" i="28" s="1"/>
  <c r="F170" i="17"/>
  <c r="C170" i="28" s="1"/>
  <c r="K170" i="17"/>
  <c r="H170" i="28" s="1"/>
  <c r="D170" i="17"/>
  <c r="J170"/>
  <c r="I170" i="28" s="1"/>
  <c r="I170" i="17"/>
  <c r="G170" i="28" s="1"/>
  <c r="E166" i="17"/>
  <c r="D166" i="28" s="1"/>
  <c r="F166" i="17"/>
  <c r="C166" i="28" s="1"/>
  <c r="K166" i="17"/>
  <c r="H166" i="28" s="1"/>
  <c r="D166" i="17"/>
  <c r="J166"/>
  <c r="I166" i="28" s="1"/>
  <c r="C166" i="17"/>
  <c r="H166"/>
  <c r="F166" i="28" s="1"/>
  <c r="G166" i="17"/>
  <c r="E166" i="28" s="1"/>
  <c r="I166" i="17"/>
  <c r="G166" i="28" s="1"/>
  <c r="E162" i="17"/>
  <c r="D162" i="28" s="1"/>
  <c r="C162" i="17"/>
  <c r="H162"/>
  <c r="F162" i="28" s="1"/>
  <c r="G162" i="17"/>
  <c r="E162" i="28" s="1"/>
  <c r="F162" i="17"/>
  <c r="C162" i="28" s="1"/>
  <c r="K162" i="17"/>
  <c r="H162" i="28" s="1"/>
  <c r="D162" i="17"/>
  <c r="J162"/>
  <c r="I162" i="28" s="1"/>
  <c r="I162" i="17"/>
  <c r="G162" i="28" s="1"/>
  <c r="E158" i="17"/>
  <c r="D158" i="28" s="1"/>
  <c r="F158" i="17"/>
  <c r="C158" i="28" s="1"/>
  <c r="K158" i="17"/>
  <c r="H158" i="28" s="1"/>
  <c r="D158" i="17"/>
  <c r="J158"/>
  <c r="I158" i="28" s="1"/>
  <c r="C158" i="17"/>
  <c r="H158"/>
  <c r="F158" i="28" s="1"/>
  <c r="G158" i="17"/>
  <c r="E158" i="28" s="1"/>
  <c r="I158" i="17"/>
  <c r="G158" i="28" s="1"/>
  <c r="E154" i="17"/>
  <c r="D154" i="28" s="1"/>
  <c r="C154" i="17"/>
  <c r="H154"/>
  <c r="F154" i="28" s="1"/>
  <c r="G154" i="17"/>
  <c r="E154" i="28" s="1"/>
  <c r="F154" i="17"/>
  <c r="C154" i="28" s="1"/>
  <c r="K154" i="17"/>
  <c r="H154" i="28" s="1"/>
  <c r="D154" i="17"/>
  <c r="J154"/>
  <c r="I154" i="28" s="1"/>
  <c r="I154" i="17"/>
  <c r="G154" i="28" s="1"/>
  <c r="E150" i="17"/>
  <c r="D150" i="28" s="1"/>
  <c r="F150" i="17"/>
  <c r="C150" i="28" s="1"/>
  <c r="K150" i="17"/>
  <c r="H150" i="28" s="1"/>
  <c r="D150" i="17"/>
  <c r="J150"/>
  <c r="I150" i="28" s="1"/>
  <c r="C150" i="17"/>
  <c r="H150"/>
  <c r="F150" i="28" s="1"/>
  <c r="G150" i="17"/>
  <c r="E150" i="28" s="1"/>
  <c r="I150" i="17"/>
  <c r="G150" i="28" s="1"/>
  <c r="E146" i="17"/>
  <c r="D146" i="28" s="1"/>
  <c r="C146" i="17"/>
  <c r="H146"/>
  <c r="F146" i="28" s="1"/>
  <c r="G146" i="17"/>
  <c r="E146" i="28" s="1"/>
  <c r="F146" i="17"/>
  <c r="C146" i="28" s="1"/>
  <c r="K146" i="17"/>
  <c r="H146" i="28" s="1"/>
  <c r="D146" i="17"/>
  <c r="J146"/>
  <c r="I146" i="28" s="1"/>
  <c r="I146" i="17"/>
  <c r="G146" i="28" s="1"/>
  <c r="E142" i="17"/>
  <c r="D142" i="28" s="1"/>
  <c r="F142" i="17"/>
  <c r="C142" i="28" s="1"/>
  <c r="K142" i="17"/>
  <c r="H142" i="28" s="1"/>
  <c r="D142" i="17"/>
  <c r="J142"/>
  <c r="I142" i="28" s="1"/>
  <c r="C142" i="17"/>
  <c r="H142"/>
  <c r="F142" i="28" s="1"/>
  <c r="G142" i="17"/>
  <c r="E142" i="28" s="1"/>
  <c r="I142" i="17"/>
  <c r="G142" i="28" s="1"/>
  <c r="E138" i="17"/>
  <c r="D138" i="28" s="1"/>
  <c r="C138" i="17"/>
  <c r="H138"/>
  <c r="F138" i="28" s="1"/>
  <c r="G138" i="17"/>
  <c r="E138" i="28" s="1"/>
  <c r="F138" i="17"/>
  <c r="C138" i="28" s="1"/>
  <c r="K138" i="17"/>
  <c r="H138" i="28" s="1"/>
  <c r="D138" i="17"/>
  <c r="J138"/>
  <c r="I138" i="28" s="1"/>
  <c r="I138" i="17"/>
  <c r="G138" i="28" s="1"/>
  <c r="E134" i="17"/>
  <c r="D134" i="28" s="1"/>
  <c r="F134" i="17"/>
  <c r="C134" i="28" s="1"/>
  <c r="K134" i="17"/>
  <c r="H134" i="28" s="1"/>
  <c r="D134" i="17"/>
  <c r="J134"/>
  <c r="I134" i="28" s="1"/>
  <c r="C134" i="17"/>
  <c r="H134"/>
  <c r="F134" i="28" s="1"/>
  <c r="G134" i="17"/>
  <c r="E134" i="28" s="1"/>
  <c r="I134" i="17"/>
  <c r="G134" i="28" s="1"/>
  <c r="E130" i="17"/>
  <c r="D130" i="28" s="1"/>
  <c r="C130" i="17"/>
  <c r="H130"/>
  <c r="F130" i="28" s="1"/>
  <c r="G130" i="17"/>
  <c r="E130" i="28" s="1"/>
  <c r="F130" i="17"/>
  <c r="C130" i="28" s="1"/>
  <c r="K130" i="17"/>
  <c r="H130" i="28" s="1"/>
  <c r="D130" i="17"/>
  <c r="J130"/>
  <c r="I130" i="28" s="1"/>
  <c r="I130" i="17"/>
  <c r="G130" i="28" s="1"/>
  <c r="E126" i="17"/>
  <c r="D126" i="28" s="1"/>
  <c r="F126" i="17"/>
  <c r="C126" i="28" s="1"/>
  <c r="K126" i="17"/>
  <c r="H126" i="28" s="1"/>
  <c r="D126" i="17"/>
  <c r="J126"/>
  <c r="I126" i="28" s="1"/>
  <c r="C126" i="17"/>
  <c r="H126"/>
  <c r="F126" i="28" s="1"/>
  <c r="G126" i="17"/>
  <c r="E126" i="28" s="1"/>
  <c r="I126" i="17"/>
  <c r="G126" i="28" s="1"/>
  <c r="E122" i="17"/>
  <c r="D122" i="28" s="1"/>
  <c r="C122" i="17"/>
  <c r="H122"/>
  <c r="F122" i="28" s="1"/>
  <c r="G122" i="17"/>
  <c r="E122" i="28" s="1"/>
  <c r="F122" i="17"/>
  <c r="C122" i="28" s="1"/>
  <c r="K122" i="17"/>
  <c r="H122" i="28" s="1"/>
  <c r="D122" i="17"/>
  <c r="J122"/>
  <c r="I122" i="28" s="1"/>
  <c r="I122" i="17"/>
  <c r="G122" i="28" s="1"/>
  <c r="E118" i="17"/>
  <c r="D118" i="28" s="1"/>
  <c r="F118" i="17"/>
  <c r="C118" i="28" s="1"/>
  <c r="K118" i="17"/>
  <c r="H118" i="28" s="1"/>
  <c r="D118" i="17"/>
  <c r="J118"/>
  <c r="I118" i="28" s="1"/>
  <c r="C118" i="17"/>
  <c r="H118"/>
  <c r="F118" i="28" s="1"/>
  <c r="G118" i="17"/>
  <c r="E118" i="28" s="1"/>
  <c r="I118" i="17"/>
  <c r="G118" i="28" s="1"/>
  <c r="E114" i="17"/>
  <c r="D114" i="28" s="1"/>
  <c r="C114" i="17"/>
  <c r="H114"/>
  <c r="F114" i="28" s="1"/>
  <c r="G114" i="17"/>
  <c r="E114" i="28" s="1"/>
  <c r="F114" i="17"/>
  <c r="C114" i="28" s="1"/>
  <c r="K114" i="17"/>
  <c r="H114" i="28" s="1"/>
  <c r="D114" i="17"/>
  <c r="J114"/>
  <c r="I114" i="28" s="1"/>
  <c r="I114" i="17"/>
  <c r="G114" i="28" s="1"/>
  <c r="H110" i="17"/>
  <c r="F110" i="28" s="1"/>
  <c r="F110" i="17"/>
  <c r="C110" i="28" s="1"/>
  <c r="D110" i="17"/>
  <c r="J110"/>
  <c r="I110" i="28" s="1"/>
  <c r="K110" i="17"/>
  <c r="H110" i="28" s="1"/>
  <c r="G110" i="17"/>
  <c r="E110" i="28" s="1"/>
  <c r="C110" i="17"/>
  <c r="I110"/>
  <c r="G110" i="28" s="1"/>
  <c r="E110" i="17"/>
  <c r="D110" i="28" s="1"/>
  <c r="D106" i="17"/>
  <c r="J106"/>
  <c r="I106" i="28" s="1"/>
  <c r="H106" i="17"/>
  <c r="F106" i="28" s="1"/>
  <c r="F106" i="17"/>
  <c r="C106" i="28" s="1"/>
  <c r="G106" i="17"/>
  <c r="E106" i="28" s="1"/>
  <c r="C106" i="17"/>
  <c r="I106"/>
  <c r="G106" i="28" s="1"/>
  <c r="E106" i="17"/>
  <c r="D106" i="28" s="1"/>
  <c r="K106" i="17"/>
  <c r="H106" i="28" s="1"/>
  <c r="H102" i="17"/>
  <c r="F102" i="28" s="1"/>
  <c r="F102" i="17"/>
  <c r="C102" i="28" s="1"/>
  <c r="D102" i="17"/>
  <c r="J102"/>
  <c r="I102" i="28" s="1"/>
  <c r="C102" i="17"/>
  <c r="I102"/>
  <c r="G102" i="28" s="1"/>
  <c r="E102" i="17"/>
  <c r="D102" i="28" s="1"/>
  <c r="K102" i="17"/>
  <c r="H102" i="28" s="1"/>
  <c r="G102" i="17"/>
  <c r="E102" i="28" s="1"/>
  <c r="D98" i="17"/>
  <c r="J98"/>
  <c r="I98" i="28" s="1"/>
  <c r="H98" i="17"/>
  <c r="F98" i="28" s="1"/>
  <c r="F98" i="17"/>
  <c r="C98" i="28" s="1"/>
  <c r="E98" i="17"/>
  <c r="D98" i="28" s="1"/>
  <c r="K98" i="17"/>
  <c r="H98" i="28" s="1"/>
  <c r="G98" i="17"/>
  <c r="E98" i="28" s="1"/>
  <c r="C98" i="17"/>
  <c r="I98"/>
  <c r="G98" i="28" s="1"/>
  <c r="H94" i="17"/>
  <c r="F94" i="28" s="1"/>
  <c r="F94" i="17"/>
  <c r="C94" i="28" s="1"/>
  <c r="D94" i="17"/>
  <c r="J94"/>
  <c r="I94" i="28" s="1"/>
  <c r="K94" i="17"/>
  <c r="H94" i="28" s="1"/>
  <c r="G94" i="17"/>
  <c r="E94" i="28" s="1"/>
  <c r="C94" i="17"/>
  <c r="I94"/>
  <c r="G94" i="28" s="1"/>
  <c r="E94" i="17"/>
  <c r="D94" i="28" s="1"/>
  <c r="D90" i="17"/>
  <c r="J90"/>
  <c r="I90" i="28" s="1"/>
  <c r="H90" i="17"/>
  <c r="F90" i="28" s="1"/>
  <c r="F90" i="17"/>
  <c r="C90" i="28" s="1"/>
  <c r="G90" i="17"/>
  <c r="E90" i="28" s="1"/>
  <c r="C90" i="17"/>
  <c r="I90"/>
  <c r="G90" i="28" s="1"/>
  <c r="E90" i="17"/>
  <c r="D90" i="28" s="1"/>
  <c r="K90" i="17"/>
  <c r="H90" i="28" s="1"/>
  <c r="H86" i="17"/>
  <c r="F86" i="28" s="1"/>
  <c r="F86" i="17"/>
  <c r="C86" i="28" s="1"/>
  <c r="D86" i="17"/>
  <c r="J86"/>
  <c r="I86" i="28" s="1"/>
  <c r="C86" i="17"/>
  <c r="I86"/>
  <c r="G86" i="28" s="1"/>
  <c r="E86" i="17"/>
  <c r="D86" i="28" s="1"/>
  <c r="K86" i="17"/>
  <c r="H86" i="28" s="1"/>
  <c r="G86" i="17"/>
  <c r="E86" i="28" s="1"/>
  <c r="D82" i="17"/>
  <c r="J82"/>
  <c r="I82" i="28" s="1"/>
  <c r="H82" i="17"/>
  <c r="F82" i="28" s="1"/>
  <c r="F82" i="17"/>
  <c r="C82" i="28" s="1"/>
  <c r="E82" i="17"/>
  <c r="D82" i="28" s="1"/>
  <c r="K82" i="17"/>
  <c r="H82" i="28" s="1"/>
  <c r="G82" i="17"/>
  <c r="E82" i="28" s="1"/>
  <c r="C82" i="17"/>
  <c r="I82"/>
  <c r="G82" i="28" s="1"/>
  <c r="H78" i="17"/>
  <c r="F78" i="28" s="1"/>
  <c r="F78" i="17"/>
  <c r="C78" i="28" s="1"/>
  <c r="D78" i="17"/>
  <c r="J78"/>
  <c r="I78" i="28" s="1"/>
  <c r="K78" i="17"/>
  <c r="H78" i="28" s="1"/>
  <c r="G78" i="17"/>
  <c r="E78" i="28" s="1"/>
  <c r="C78" i="17"/>
  <c r="I78"/>
  <c r="G78" i="28" s="1"/>
  <c r="E78" i="17"/>
  <c r="D78" i="28" s="1"/>
  <c r="D74" i="17"/>
  <c r="J74"/>
  <c r="I74" i="28" s="1"/>
  <c r="H74" i="17"/>
  <c r="F74" i="28" s="1"/>
  <c r="F74" i="17"/>
  <c r="C74" i="28" s="1"/>
  <c r="G74" i="17"/>
  <c r="E74" i="28" s="1"/>
  <c r="C74" i="17"/>
  <c r="I74"/>
  <c r="G74" i="28" s="1"/>
  <c r="E74" i="17"/>
  <c r="D74" i="28" s="1"/>
  <c r="K74" i="17"/>
  <c r="H74" i="28" s="1"/>
  <c r="H70" i="17"/>
  <c r="F70" i="28" s="1"/>
  <c r="F70" i="17"/>
  <c r="C70" i="28" s="1"/>
  <c r="D70" i="17"/>
  <c r="J70"/>
  <c r="I70" i="28" s="1"/>
  <c r="C70" i="17"/>
  <c r="I70"/>
  <c r="G70" i="28" s="1"/>
  <c r="E70" i="17"/>
  <c r="D70" i="28" s="1"/>
  <c r="K70" i="17"/>
  <c r="H70" i="28" s="1"/>
  <c r="G70" i="17"/>
  <c r="E70" i="28" s="1"/>
  <c r="D66" i="17"/>
  <c r="J66"/>
  <c r="I66" i="28" s="1"/>
  <c r="H66" i="17"/>
  <c r="F66" i="28" s="1"/>
  <c r="F66" i="17"/>
  <c r="C66" i="28" s="1"/>
  <c r="E66" i="17"/>
  <c r="D66" i="28" s="1"/>
  <c r="K66" i="17"/>
  <c r="H66" i="28" s="1"/>
  <c r="G66" i="17"/>
  <c r="E66" i="28" s="1"/>
  <c r="C66" i="17"/>
  <c r="I66"/>
  <c r="G66" i="28" s="1"/>
  <c r="H62" i="17"/>
  <c r="F62" i="28" s="1"/>
  <c r="F62" i="17"/>
  <c r="C62" i="28" s="1"/>
  <c r="D62" i="17"/>
  <c r="J62"/>
  <c r="I62" i="28" s="1"/>
  <c r="K62" i="17"/>
  <c r="H62" i="28" s="1"/>
  <c r="G62" i="17"/>
  <c r="E62" i="28" s="1"/>
  <c r="C62" i="17"/>
  <c r="I62"/>
  <c r="G62" i="28" s="1"/>
  <c r="E62" i="17"/>
  <c r="D62" i="28" s="1"/>
  <c r="D58" i="17"/>
  <c r="J58"/>
  <c r="I58" i="28" s="1"/>
  <c r="H58" i="17"/>
  <c r="F58" i="28" s="1"/>
  <c r="F58" i="17"/>
  <c r="C58" i="28" s="1"/>
  <c r="G58" i="17"/>
  <c r="E58" i="28" s="1"/>
  <c r="C58" i="17"/>
  <c r="I58"/>
  <c r="G58" i="28" s="1"/>
  <c r="E58" i="17"/>
  <c r="D58" i="28" s="1"/>
  <c r="K58" i="17"/>
  <c r="H58" i="28" s="1"/>
  <c r="H54" i="17"/>
  <c r="F54" i="28" s="1"/>
  <c r="F54" i="17"/>
  <c r="C54" i="28" s="1"/>
  <c r="D54" i="17"/>
  <c r="J54"/>
  <c r="I54" i="28" s="1"/>
  <c r="C54" i="17"/>
  <c r="I54"/>
  <c r="G54" i="28" s="1"/>
  <c r="E54" i="17"/>
  <c r="D54" i="28" s="1"/>
  <c r="K54" i="17"/>
  <c r="H54" i="28" s="1"/>
  <c r="G54" i="17"/>
  <c r="E54" i="28" s="1"/>
  <c r="D50" i="17"/>
  <c r="J50"/>
  <c r="I50" i="28" s="1"/>
  <c r="H50" i="17"/>
  <c r="F50" i="28" s="1"/>
  <c r="F50" i="17"/>
  <c r="C50" i="28" s="1"/>
  <c r="E50" i="17"/>
  <c r="D50" i="28" s="1"/>
  <c r="K50" i="17"/>
  <c r="H50" i="28" s="1"/>
  <c r="G50" i="17"/>
  <c r="E50" i="28" s="1"/>
  <c r="C50" i="17"/>
  <c r="I50"/>
  <c r="G50" i="28" s="1"/>
  <c r="H46" i="17"/>
  <c r="F46" i="28" s="1"/>
  <c r="F46" i="17"/>
  <c r="C46" i="28" s="1"/>
  <c r="D46" i="17"/>
  <c r="J46"/>
  <c r="I46" i="28" s="1"/>
  <c r="K46" i="17"/>
  <c r="H46" i="28" s="1"/>
  <c r="G46" i="17"/>
  <c r="E46" i="28" s="1"/>
  <c r="C46" i="17"/>
  <c r="I46"/>
  <c r="G46" i="28" s="1"/>
  <c r="E46" i="17"/>
  <c r="D46" i="28" s="1"/>
  <c r="D42" i="17"/>
  <c r="J42"/>
  <c r="I42" i="28" s="1"/>
  <c r="H42" i="17"/>
  <c r="F42" i="28" s="1"/>
  <c r="F42" i="17"/>
  <c r="C42" i="28" s="1"/>
  <c r="G42" i="17"/>
  <c r="E42" i="28" s="1"/>
  <c r="C42" i="17"/>
  <c r="I42"/>
  <c r="G42" i="28" s="1"/>
  <c r="E42" i="17"/>
  <c r="D42" i="28" s="1"/>
  <c r="K42" i="17"/>
  <c r="H42" i="28" s="1"/>
  <c r="H38" i="17"/>
  <c r="F38" i="28" s="1"/>
  <c r="F38" i="17"/>
  <c r="C38" i="28" s="1"/>
  <c r="D38" i="17"/>
  <c r="J38"/>
  <c r="I38" i="28" s="1"/>
  <c r="C38" i="17"/>
  <c r="I38"/>
  <c r="G38" i="28" s="1"/>
  <c r="E38" i="17"/>
  <c r="D38" i="28" s="1"/>
  <c r="K38" i="17"/>
  <c r="H38" i="28" s="1"/>
  <c r="G38" i="17"/>
  <c r="E38" i="28" s="1"/>
  <c r="D34" i="17"/>
  <c r="J34"/>
  <c r="I34" i="28" s="1"/>
  <c r="H34" i="17"/>
  <c r="F34" i="28" s="1"/>
  <c r="F34" i="17"/>
  <c r="C34" i="28" s="1"/>
  <c r="E34" i="17"/>
  <c r="D34" i="28" s="1"/>
  <c r="K34" i="17"/>
  <c r="H34" i="28" s="1"/>
  <c r="G34" i="17"/>
  <c r="E34" i="28" s="1"/>
  <c r="C34" i="17"/>
  <c r="I34"/>
  <c r="G34" i="28" s="1"/>
  <c r="H30" i="17"/>
  <c r="F30" i="28" s="1"/>
  <c r="F30" i="17"/>
  <c r="C30" i="28" s="1"/>
  <c r="D30" i="17"/>
  <c r="J30"/>
  <c r="I30" i="28" s="1"/>
  <c r="K30" i="17"/>
  <c r="H30" i="28" s="1"/>
  <c r="G30" i="17"/>
  <c r="E30" i="28" s="1"/>
  <c r="C30" i="17"/>
  <c r="I30"/>
  <c r="G30" i="28" s="1"/>
  <c r="E30" i="17"/>
  <c r="D30" i="28" s="1"/>
  <c r="D26" i="17"/>
  <c r="J26"/>
  <c r="I26" i="28" s="1"/>
  <c r="H26" i="17"/>
  <c r="F26" i="28" s="1"/>
  <c r="F26" i="17"/>
  <c r="C26" i="28" s="1"/>
  <c r="G26" i="17"/>
  <c r="E26" i="28" s="1"/>
  <c r="C26" i="17"/>
  <c r="I26"/>
  <c r="G26" i="28" s="1"/>
  <c r="E26" i="17"/>
  <c r="D26" i="28" s="1"/>
  <c r="K26" i="17"/>
  <c r="H26" i="28" s="1"/>
  <c r="C22" i="17"/>
  <c r="F22"/>
  <c r="C22" i="28" s="1"/>
  <c r="D22" i="17"/>
  <c r="J22"/>
  <c r="I22" i="28" s="1"/>
  <c r="H22" i="17"/>
  <c r="F22" i="28" s="1"/>
  <c r="E22" i="17"/>
  <c r="D22" i="28" s="1"/>
  <c r="G22" i="17"/>
  <c r="E22" i="28" s="1"/>
  <c r="I22" i="17"/>
  <c r="G22" i="28" s="1"/>
  <c r="K22" i="17"/>
  <c r="H22" i="28" s="1"/>
  <c r="C18" i="17"/>
  <c r="F18"/>
  <c r="C18" i="28" s="1"/>
  <c r="D18" i="17"/>
  <c r="J18"/>
  <c r="I18" i="28" s="1"/>
  <c r="H18" i="17"/>
  <c r="F18" i="28" s="1"/>
  <c r="E18" i="17"/>
  <c r="D18" i="28" s="1"/>
  <c r="G18" i="17"/>
  <c r="E18" i="28" s="1"/>
  <c r="I18" i="17"/>
  <c r="G18" i="28" s="1"/>
  <c r="K18" i="17"/>
  <c r="H18" i="28" s="1"/>
  <c r="C14" i="17"/>
  <c r="J14"/>
  <c r="I14" i="28" s="1"/>
  <c r="H14" i="17"/>
  <c r="F14" i="28" s="1"/>
  <c r="F14" i="17"/>
  <c r="C14" i="28" s="1"/>
  <c r="D14" i="17"/>
  <c r="K14"/>
  <c r="H14" i="28" s="1"/>
  <c r="E14" i="17"/>
  <c r="D14" i="28" s="1"/>
  <c r="I14" i="17"/>
  <c r="G14" i="28" s="1"/>
  <c r="G14" i="17"/>
  <c r="E14" i="28" s="1"/>
  <c r="C10" i="17"/>
  <c r="J10"/>
  <c r="I10" i="28" s="1"/>
  <c r="H10" i="17"/>
  <c r="F10" i="28" s="1"/>
  <c r="F10" i="17"/>
  <c r="C10" i="28" s="1"/>
  <c r="D10" i="17"/>
  <c r="I10"/>
  <c r="G10" i="28" s="1"/>
  <c r="G10" i="17"/>
  <c r="E10" i="28" s="1"/>
  <c r="K10" i="17"/>
  <c r="H10" i="28" s="1"/>
  <c r="E10" i="17"/>
  <c r="D10" i="28" s="1"/>
  <c r="E207" i="17"/>
  <c r="D207" i="28" s="1"/>
  <c r="J207" i="17"/>
  <c r="I207" i="28" s="1"/>
  <c r="F207" i="17"/>
  <c r="C207" i="28" s="1"/>
  <c r="K207" i="17"/>
  <c r="H207" i="28" s="1"/>
  <c r="D207" i="17"/>
  <c r="H207"/>
  <c r="F207" i="28" s="1"/>
  <c r="I207" i="17"/>
  <c r="G207" i="28" s="1"/>
  <c r="C207" i="17"/>
  <c r="G207"/>
  <c r="E207" i="28" s="1"/>
  <c r="E203" i="17"/>
  <c r="D203" i="28" s="1"/>
  <c r="K203" i="17"/>
  <c r="H203" i="28" s="1"/>
  <c r="D203" i="17"/>
  <c r="J203"/>
  <c r="I203" i="28" s="1"/>
  <c r="H203" i="17"/>
  <c r="F203" i="28" s="1"/>
  <c r="C203" i="17"/>
  <c r="F203"/>
  <c r="C203" i="28" s="1"/>
  <c r="G203" i="17"/>
  <c r="E203" i="28" s="1"/>
  <c r="I203" i="17"/>
  <c r="G203" i="28" s="1"/>
  <c r="E199" i="17"/>
  <c r="D199" i="28" s="1"/>
  <c r="J199" i="17"/>
  <c r="I199" i="28" s="1"/>
  <c r="F199" i="17"/>
  <c r="C199" i="28" s="1"/>
  <c r="K199" i="17"/>
  <c r="H199" i="28" s="1"/>
  <c r="D199" i="17"/>
  <c r="H199"/>
  <c r="F199" i="28" s="1"/>
  <c r="I199" i="17"/>
  <c r="G199" i="28" s="1"/>
  <c r="C199" i="17"/>
  <c r="G199"/>
  <c r="E199" i="28" s="1"/>
  <c r="E195" i="17"/>
  <c r="D195" i="28" s="1"/>
  <c r="F195" i="17"/>
  <c r="C195" i="28" s="1"/>
  <c r="J195" i="17"/>
  <c r="I195" i="28" s="1"/>
  <c r="K195" i="17"/>
  <c r="H195" i="28" s="1"/>
  <c r="D195" i="17"/>
  <c r="H195"/>
  <c r="F195" i="28" s="1"/>
  <c r="C195" i="17"/>
  <c r="G195"/>
  <c r="E195" i="28" s="1"/>
  <c r="I195" i="17"/>
  <c r="G195" i="28" s="1"/>
  <c r="E191" i="17"/>
  <c r="D191" i="28" s="1"/>
  <c r="J191" i="17"/>
  <c r="I191" i="28" s="1"/>
  <c r="F191" i="17"/>
  <c r="C191" i="28" s="1"/>
  <c r="K191" i="17"/>
  <c r="H191" i="28" s="1"/>
  <c r="D191" i="17"/>
  <c r="H191"/>
  <c r="F191" i="28" s="1"/>
  <c r="I191" i="17"/>
  <c r="G191" i="28" s="1"/>
  <c r="C191" i="17"/>
  <c r="G191"/>
  <c r="E191" i="28" s="1"/>
  <c r="E187" i="17"/>
  <c r="D187" i="28" s="1"/>
  <c r="F187" i="17"/>
  <c r="C187" i="28" s="1"/>
  <c r="J187" i="17"/>
  <c r="I187" i="28" s="1"/>
  <c r="K187" i="17"/>
  <c r="H187" i="28" s="1"/>
  <c r="D187" i="17"/>
  <c r="H187"/>
  <c r="F187" i="28" s="1"/>
  <c r="C187" i="17"/>
  <c r="G187"/>
  <c r="E187" i="28" s="1"/>
  <c r="I187" i="17"/>
  <c r="G187" i="28" s="1"/>
  <c r="E183" i="17"/>
  <c r="D183" i="28" s="1"/>
  <c r="J183" i="17"/>
  <c r="I183" i="28" s="1"/>
  <c r="F183" i="17"/>
  <c r="C183" i="28" s="1"/>
  <c r="K183" i="17"/>
  <c r="H183" i="28" s="1"/>
  <c r="D183" i="17"/>
  <c r="H183"/>
  <c r="F183" i="28" s="1"/>
  <c r="I183" i="17"/>
  <c r="G183" i="28" s="1"/>
  <c r="C183" i="17"/>
  <c r="G183"/>
  <c r="E183" i="28" s="1"/>
  <c r="E179" i="17"/>
  <c r="D179" i="28" s="1"/>
  <c r="F179" i="17"/>
  <c r="C179" i="28" s="1"/>
  <c r="J179" i="17"/>
  <c r="I179" i="28" s="1"/>
  <c r="K179" i="17"/>
  <c r="H179" i="28" s="1"/>
  <c r="D179" i="17"/>
  <c r="H179"/>
  <c r="F179" i="28" s="1"/>
  <c r="C179" i="17"/>
  <c r="G179"/>
  <c r="E179" i="28" s="1"/>
  <c r="I179" i="17"/>
  <c r="G179" i="28" s="1"/>
  <c r="E175" i="17"/>
  <c r="D175" i="28" s="1"/>
  <c r="J175" i="17"/>
  <c r="I175" i="28" s="1"/>
  <c r="F175" i="17"/>
  <c r="C175" i="28" s="1"/>
  <c r="K175" i="17"/>
  <c r="H175" i="28" s="1"/>
  <c r="D175" i="17"/>
  <c r="H175"/>
  <c r="F175" i="28" s="1"/>
  <c r="I175" i="17"/>
  <c r="G175" i="28" s="1"/>
  <c r="C175" i="17"/>
  <c r="G175"/>
  <c r="E175" i="28" s="1"/>
  <c r="E171" i="17"/>
  <c r="D171" i="28" s="1"/>
  <c r="F171" i="17"/>
  <c r="C171" i="28" s="1"/>
  <c r="J171" i="17"/>
  <c r="I171" i="28" s="1"/>
  <c r="K171" i="17"/>
  <c r="H171" i="28" s="1"/>
  <c r="D171" i="17"/>
  <c r="H171"/>
  <c r="F171" i="28" s="1"/>
  <c r="C171" i="17"/>
  <c r="G171"/>
  <c r="E171" i="28" s="1"/>
  <c r="I171" i="17"/>
  <c r="G171" i="28" s="1"/>
  <c r="E167" i="17"/>
  <c r="D167" i="28" s="1"/>
  <c r="J167" i="17"/>
  <c r="I167" i="28" s="1"/>
  <c r="F167" i="17"/>
  <c r="C167" i="28" s="1"/>
  <c r="K167" i="17"/>
  <c r="H167" i="28" s="1"/>
  <c r="D167" i="17"/>
  <c r="H167"/>
  <c r="F167" i="28" s="1"/>
  <c r="I167" i="17"/>
  <c r="G167" i="28" s="1"/>
  <c r="C167" i="17"/>
  <c r="G167"/>
  <c r="E167" i="28" s="1"/>
  <c r="E163" i="17"/>
  <c r="D163" i="28" s="1"/>
  <c r="F163" i="17"/>
  <c r="C163" i="28" s="1"/>
  <c r="J163" i="17"/>
  <c r="I163" i="28" s="1"/>
  <c r="K163" i="17"/>
  <c r="H163" i="28" s="1"/>
  <c r="D163" i="17"/>
  <c r="H163"/>
  <c r="F163" i="28" s="1"/>
  <c r="C163" i="17"/>
  <c r="G163"/>
  <c r="E163" i="28" s="1"/>
  <c r="I163" i="17"/>
  <c r="G163" i="28" s="1"/>
  <c r="E159" i="17"/>
  <c r="D159" i="28" s="1"/>
  <c r="J159" i="17"/>
  <c r="I159" i="28" s="1"/>
  <c r="F159" i="17"/>
  <c r="C159" i="28" s="1"/>
  <c r="K159" i="17"/>
  <c r="H159" i="28" s="1"/>
  <c r="D159" i="17"/>
  <c r="H159"/>
  <c r="F159" i="28" s="1"/>
  <c r="I159" i="17"/>
  <c r="G159" i="28" s="1"/>
  <c r="C159" i="17"/>
  <c r="G159"/>
  <c r="E159" i="28" s="1"/>
  <c r="E155" i="17"/>
  <c r="D155" i="28" s="1"/>
  <c r="F155" i="17"/>
  <c r="C155" i="28" s="1"/>
  <c r="J155" i="17"/>
  <c r="I155" i="28" s="1"/>
  <c r="K155" i="17"/>
  <c r="H155" i="28" s="1"/>
  <c r="D155" i="17"/>
  <c r="H155"/>
  <c r="F155" i="28" s="1"/>
  <c r="C155" i="17"/>
  <c r="G155"/>
  <c r="E155" i="28" s="1"/>
  <c r="I155" i="17"/>
  <c r="G155" i="28" s="1"/>
  <c r="E151" i="17"/>
  <c r="D151" i="28" s="1"/>
  <c r="J151" i="17"/>
  <c r="I151" i="28" s="1"/>
  <c r="F151" i="17"/>
  <c r="C151" i="28" s="1"/>
  <c r="K151" i="17"/>
  <c r="H151" i="28" s="1"/>
  <c r="D151" i="17"/>
  <c r="H151"/>
  <c r="F151" i="28" s="1"/>
  <c r="I151" i="17"/>
  <c r="G151" i="28" s="1"/>
  <c r="C151" i="17"/>
  <c r="G151"/>
  <c r="E151" i="28" s="1"/>
  <c r="E147" i="17"/>
  <c r="D147" i="28" s="1"/>
  <c r="F147" i="17"/>
  <c r="C147" i="28" s="1"/>
  <c r="J147" i="17"/>
  <c r="I147" i="28" s="1"/>
  <c r="K147" i="17"/>
  <c r="H147" i="28" s="1"/>
  <c r="D147" i="17"/>
  <c r="H147"/>
  <c r="F147" i="28" s="1"/>
  <c r="C147" i="17"/>
  <c r="G147"/>
  <c r="E147" i="28" s="1"/>
  <c r="I147" i="17"/>
  <c r="G147" i="28" s="1"/>
  <c r="E143" i="17"/>
  <c r="D143" i="28" s="1"/>
  <c r="J143" i="17"/>
  <c r="I143" i="28" s="1"/>
  <c r="F143" i="17"/>
  <c r="C143" i="28" s="1"/>
  <c r="K143" i="17"/>
  <c r="H143" i="28" s="1"/>
  <c r="D143" i="17"/>
  <c r="H143"/>
  <c r="F143" i="28" s="1"/>
  <c r="I143" i="17"/>
  <c r="G143" i="28" s="1"/>
  <c r="C143" i="17"/>
  <c r="G143"/>
  <c r="E143" i="28" s="1"/>
  <c r="E139" i="17"/>
  <c r="D139" i="28" s="1"/>
  <c r="F139" i="17"/>
  <c r="C139" i="28" s="1"/>
  <c r="J139" i="17"/>
  <c r="I139" i="28" s="1"/>
  <c r="K139" i="17"/>
  <c r="H139" i="28" s="1"/>
  <c r="D139" i="17"/>
  <c r="H139"/>
  <c r="F139" i="28" s="1"/>
  <c r="C139" i="17"/>
  <c r="G139"/>
  <c r="E139" i="28" s="1"/>
  <c r="I139" i="17"/>
  <c r="G139" i="28" s="1"/>
  <c r="E135" i="17"/>
  <c r="D135" i="28" s="1"/>
  <c r="J135" i="17"/>
  <c r="I135" i="28" s="1"/>
  <c r="F135" i="17"/>
  <c r="C135" i="28" s="1"/>
  <c r="K135" i="17"/>
  <c r="H135" i="28" s="1"/>
  <c r="D135" i="17"/>
  <c r="H135"/>
  <c r="F135" i="28" s="1"/>
  <c r="I135" i="17"/>
  <c r="G135" i="28" s="1"/>
  <c r="C135" i="17"/>
  <c r="G135"/>
  <c r="E135" i="28" s="1"/>
  <c r="E131" i="17"/>
  <c r="D131" i="28" s="1"/>
  <c r="F131" i="17"/>
  <c r="C131" i="28" s="1"/>
  <c r="J131" i="17"/>
  <c r="I131" i="28" s="1"/>
  <c r="K131" i="17"/>
  <c r="H131" i="28" s="1"/>
  <c r="D131" i="17"/>
  <c r="H131"/>
  <c r="F131" i="28" s="1"/>
  <c r="C131" i="17"/>
  <c r="G131"/>
  <c r="E131" i="28" s="1"/>
  <c r="I131" i="17"/>
  <c r="G131" i="28" s="1"/>
  <c r="E127" i="17"/>
  <c r="D127" i="28" s="1"/>
  <c r="J127" i="17"/>
  <c r="I127" i="28" s="1"/>
  <c r="F127" i="17"/>
  <c r="C127" i="28" s="1"/>
  <c r="K127" i="17"/>
  <c r="H127" i="28" s="1"/>
  <c r="D127" i="17"/>
  <c r="H127"/>
  <c r="F127" i="28" s="1"/>
  <c r="I127" i="17"/>
  <c r="G127" i="28" s="1"/>
  <c r="C127" i="17"/>
  <c r="G127"/>
  <c r="E127" i="28" s="1"/>
  <c r="E123" i="17"/>
  <c r="D123" i="28" s="1"/>
  <c r="F123" i="17"/>
  <c r="C123" i="28" s="1"/>
  <c r="J123" i="17"/>
  <c r="I123" i="28" s="1"/>
  <c r="K123" i="17"/>
  <c r="H123" i="28" s="1"/>
  <c r="D123" i="17"/>
  <c r="H123"/>
  <c r="F123" i="28" s="1"/>
  <c r="C123" i="17"/>
  <c r="G123"/>
  <c r="E123" i="28" s="1"/>
  <c r="I123" i="17"/>
  <c r="G123" i="28" s="1"/>
  <c r="E119" i="17"/>
  <c r="D119" i="28" s="1"/>
  <c r="J119" i="17"/>
  <c r="I119" i="28" s="1"/>
  <c r="F119" i="17"/>
  <c r="C119" i="28" s="1"/>
  <c r="K119" i="17"/>
  <c r="H119" i="28" s="1"/>
  <c r="D119" i="17"/>
  <c r="H119"/>
  <c r="F119" i="28" s="1"/>
  <c r="I119" i="17"/>
  <c r="G119" i="28" s="1"/>
  <c r="C119" i="17"/>
  <c r="G119"/>
  <c r="E119" i="28" s="1"/>
  <c r="E115" i="17"/>
  <c r="D115" i="28" s="1"/>
  <c r="F115" i="17"/>
  <c r="C115" i="28" s="1"/>
  <c r="J115" i="17"/>
  <c r="I115" i="28" s="1"/>
  <c r="K115" i="17"/>
  <c r="H115" i="28" s="1"/>
  <c r="D115" i="17"/>
  <c r="H115"/>
  <c r="F115" i="28" s="1"/>
  <c r="C115" i="17"/>
  <c r="G115"/>
  <c r="E115" i="28" s="1"/>
  <c r="I115" i="17"/>
  <c r="G115" i="28" s="1"/>
  <c r="G111" i="17"/>
  <c r="E111" i="28" s="1"/>
  <c r="F111" i="17"/>
  <c r="C111" i="28" s="1"/>
  <c r="D111" i="17"/>
  <c r="J111"/>
  <c r="I111" i="28" s="1"/>
  <c r="I111" i="17"/>
  <c r="G111" i="28" s="1"/>
  <c r="H111" i="17"/>
  <c r="F111" i="28" s="1"/>
  <c r="K111" i="17"/>
  <c r="H111" i="28" s="1"/>
  <c r="E111" i="17"/>
  <c r="D111" i="28" s="1"/>
  <c r="C111" i="17"/>
  <c r="H107"/>
  <c r="F107" i="28" s="1"/>
  <c r="J107" i="17"/>
  <c r="I107" i="28" s="1"/>
  <c r="F107" i="17"/>
  <c r="C107" i="28" s="1"/>
  <c r="D107" i="17"/>
  <c r="C107"/>
  <c r="I107"/>
  <c r="G107" i="28" s="1"/>
  <c r="E107" i="17"/>
  <c r="D107" i="28" s="1"/>
  <c r="K107" i="17"/>
  <c r="H107" i="28" s="1"/>
  <c r="G107" i="17"/>
  <c r="E107" i="28" s="1"/>
  <c r="H103" i="17"/>
  <c r="F103" i="28" s="1"/>
  <c r="F103" i="17"/>
  <c r="C103" i="28" s="1"/>
  <c r="D103" i="17"/>
  <c r="J103"/>
  <c r="I103" i="28" s="1"/>
  <c r="I103" i="17"/>
  <c r="G103" i="28" s="1"/>
  <c r="E103" i="17"/>
  <c r="D103" i="28" s="1"/>
  <c r="K103" i="17"/>
  <c r="H103" i="28" s="1"/>
  <c r="G103" i="17"/>
  <c r="E103" i="28" s="1"/>
  <c r="C103" i="17"/>
  <c r="H99"/>
  <c r="F99" i="28" s="1"/>
  <c r="J99" i="17"/>
  <c r="I99" i="28" s="1"/>
  <c r="F99" i="17"/>
  <c r="C99" i="28" s="1"/>
  <c r="D99" i="17"/>
  <c r="E99"/>
  <c r="D99" i="28" s="1"/>
  <c r="K99" i="17"/>
  <c r="H99" i="28" s="1"/>
  <c r="G99" i="17"/>
  <c r="E99" i="28" s="1"/>
  <c r="C99" i="17"/>
  <c r="I99"/>
  <c r="G99" i="28" s="1"/>
  <c r="H95" i="17"/>
  <c r="F95" i="28" s="1"/>
  <c r="F95" i="17"/>
  <c r="C95" i="28" s="1"/>
  <c r="D95" i="17"/>
  <c r="J95"/>
  <c r="I95" i="28" s="1"/>
  <c r="G95" i="17"/>
  <c r="E95" i="28" s="1"/>
  <c r="C95" i="17"/>
  <c r="I95"/>
  <c r="G95" i="28" s="1"/>
  <c r="E95" i="17"/>
  <c r="D95" i="28" s="1"/>
  <c r="K95" i="17"/>
  <c r="H95" i="28" s="1"/>
  <c r="H91" i="17"/>
  <c r="F91" i="28" s="1"/>
  <c r="J91" i="17"/>
  <c r="I91" i="28" s="1"/>
  <c r="F91" i="17"/>
  <c r="C91" i="28" s="1"/>
  <c r="D91" i="17"/>
  <c r="C91"/>
  <c r="I91"/>
  <c r="G91" i="28" s="1"/>
  <c r="E91" i="17"/>
  <c r="D91" i="28" s="1"/>
  <c r="K91" i="17"/>
  <c r="H91" i="28" s="1"/>
  <c r="G91" i="17"/>
  <c r="E91" i="28" s="1"/>
  <c r="H87" i="17"/>
  <c r="F87" i="28" s="1"/>
  <c r="F87" i="17"/>
  <c r="C87" i="28" s="1"/>
  <c r="D87" i="17"/>
  <c r="J87"/>
  <c r="I87" i="28" s="1"/>
  <c r="I87" i="17"/>
  <c r="G87" i="28" s="1"/>
  <c r="E87" i="17"/>
  <c r="D87" i="28" s="1"/>
  <c r="K87" i="17"/>
  <c r="H87" i="28" s="1"/>
  <c r="G87" i="17"/>
  <c r="E87" i="28" s="1"/>
  <c r="C87" i="17"/>
  <c r="H83"/>
  <c r="F83" i="28" s="1"/>
  <c r="J83" i="17"/>
  <c r="I83" i="28" s="1"/>
  <c r="F83" i="17"/>
  <c r="C83" i="28" s="1"/>
  <c r="D83" i="17"/>
  <c r="E83"/>
  <c r="D83" i="28" s="1"/>
  <c r="K83" i="17"/>
  <c r="H83" i="28" s="1"/>
  <c r="G83" i="17"/>
  <c r="E83" i="28" s="1"/>
  <c r="C83" i="17"/>
  <c r="I83"/>
  <c r="G83" i="28" s="1"/>
  <c r="H79" i="17"/>
  <c r="F79" i="28" s="1"/>
  <c r="F79" i="17"/>
  <c r="C79" i="28" s="1"/>
  <c r="D79" i="17"/>
  <c r="J79"/>
  <c r="I79" i="28" s="1"/>
  <c r="G79" i="17"/>
  <c r="E79" i="28" s="1"/>
  <c r="C79" i="17"/>
  <c r="I79"/>
  <c r="G79" i="28" s="1"/>
  <c r="E79" i="17"/>
  <c r="D79" i="28" s="1"/>
  <c r="K79" i="17"/>
  <c r="H79" i="28" s="1"/>
  <c r="H75" i="17"/>
  <c r="F75" i="28" s="1"/>
  <c r="J75" i="17"/>
  <c r="I75" i="28" s="1"/>
  <c r="F75" i="17"/>
  <c r="C75" i="28" s="1"/>
  <c r="D75" i="17"/>
  <c r="C75"/>
  <c r="I75"/>
  <c r="G75" i="28" s="1"/>
  <c r="E75" i="17"/>
  <c r="D75" i="28" s="1"/>
  <c r="K75" i="17"/>
  <c r="H75" i="28" s="1"/>
  <c r="G75" i="17"/>
  <c r="E75" i="28" s="1"/>
  <c r="H71" i="17"/>
  <c r="F71" i="28" s="1"/>
  <c r="F71" i="17"/>
  <c r="C71" i="28" s="1"/>
  <c r="D71" i="17"/>
  <c r="J71"/>
  <c r="I71" i="28" s="1"/>
  <c r="I71" i="17"/>
  <c r="G71" i="28" s="1"/>
  <c r="E71" i="17"/>
  <c r="D71" i="28" s="1"/>
  <c r="K71" i="17"/>
  <c r="H71" i="28" s="1"/>
  <c r="G71" i="17"/>
  <c r="E71" i="28" s="1"/>
  <c r="C71" i="17"/>
  <c r="H67"/>
  <c r="F67" i="28" s="1"/>
  <c r="J67" i="17"/>
  <c r="I67" i="28" s="1"/>
  <c r="F67" i="17"/>
  <c r="C67" i="28" s="1"/>
  <c r="D67" i="17"/>
  <c r="E67"/>
  <c r="D67" i="28" s="1"/>
  <c r="K67" i="17"/>
  <c r="H67" i="28" s="1"/>
  <c r="G67" i="17"/>
  <c r="E67" i="28" s="1"/>
  <c r="C67" i="17"/>
  <c r="I67"/>
  <c r="G67" i="28" s="1"/>
  <c r="H63" i="17"/>
  <c r="F63" i="28" s="1"/>
  <c r="F63" i="17"/>
  <c r="C63" i="28" s="1"/>
  <c r="D63" i="17"/>
  <c r="J63"/>
  <c r="I63" i="28" s="1"/>
  <c r="G63" i="17"/>
  <c r="E63" i="28" s="1"/>
  <c r="C63" i="17"/>
  <c r="I63"/>
  <c r="G63" i="28" s="1"/>
  <c r="E63" i="17"/>
  <c r="D63" i="28" s="1"/>
  <c r="K63" i="17"/>
  <c r="H63" i="28" s="1"/>
  <c r="H59" i="17"/>
  <c r="F59" i="28" s="1"/>
  <c r="J59" i="17"/>
  <c r="I59" i="28" s="1"/>
  <c r="F59" i="17"/>
  <c r="C59" i="28" s="1"/>
  <c r="D59" i="17"/>
  <c r="C59"/>
  <c r="I59"/>
  <c r="G59" i="28" s="1"/>
  <c r="E59" i="17"/>
  <c r="D59" i="28" s="1"/>
  <c r="K59" i="17"/>
  <c r="H59" i="28" s="1"/>
  <c r="G59" i="17"/>
  <c r="E59" i="28" s="1"/>
  <c r="H55" i="17"/>
  <c r="F55" i="28" s="1"/>
  <c r="F55" i="17"/>
  <c r="C55" i="28" s="1"/>
  <c r="D55" i="17"/>
  <c r="J55"/>
  <c r="I55" i="28" s="1"/>
  <c r="I55" i="17"/>
  <c r="G55" i="28" s="1"/>
  <c r="E55" i="17"/>
  <c r="D55" i="28" s="1"/>
  <c r="K55" i="17"/>
  <c r="H55" i="28" s="1"/>
  <c r="G55" i="17"/>
  <c r="E55" i="28" s="1"/>
  <c r="C55" i="17"/>
  <c r="H51"/>
  <c r="F51" i="28" s="1"/>
  <c r="J51" i="17"/>
  <c r="I51" i="28" s="1"/>
  <c r="F51" i="17"/>
  <c r="C51" i="28" s="1"/>
  <c r="D51" i="17"/>
  <c r="E51"/>
  <c r="D51" i="28" s="1"/>
  <c r="K51" i="17"/>
  <c r="H51" i="28" s="1"/>
  <c r="G51" i="17"/>
  <c r="E51" i="28" s="1"/>
  <c r="C51" i="17"/>
  <c r="I51"/>
  <c r="G51" i="28" s="1"/>
  <c r="H47" i="17"/>
  <c r="F47" i="28" s="1"/>
  <c r="F47" i="17"/>
  <c r="C47" i="28" s="1"/>
  <c r="D47" i="17"/>
  <c r="J47"/>
  <c r="I47" i="28" s="1"/>
  <c r="G47" i="17"/>
  <c r="E47" i="28" s="1"/>
  <c r="C47" i="17"/>
  <c r="I47"/>
  <c r="G47" i="28" s="1"/>
  <c r="E47" i="17"/>
  <c r="D47" i="28" s="1"/>
  <c r="K47" i="17"/>
  <c r="H47" i="28" s="1"/>
  <c r="H43" i="17"/>
  <c r="F43" i="28" s="1"/>
  <c r="J43" i="17"/>
  <c r="I43" i="28" s="1"/>
  <c r="F43" i="17"/>
  <c r="C43" i="28" s="1"/>
  <c r="D43" i="17"/>
  <c r="C43"/>
  <c r="I43"/>
  <c r="G43" i="28" s="1"/>
  <c r="E43" i="17"/>
  <c r="D43" i="28" s="1"/>
  <c r="K43" i="17"/>
  <c r="H43" i="28" s="1"/>
  <c r="G43" i="17"/>
  <c r="E43" i="28" s="1"/>
  <c r="H39" i="17"/>
  <c r="F39" i="28" s="1"/>
  <c r="F39" i="17"/>
  <c r="C39" i="28" s="1"/>
  <c r="D39" i="17"/>
  <c r="J39"/>
  <c r="I39" i="28" s="1"/>
  <c r="I39" i="17"/>
  <c r="G39" i="28" s="1"/>
  <c r="E39" i="17"/>
  <c r="D39" i="28" s="1"/>
  <c r="K39" i="17"/>
  <c r="H39" i="28" s="1"/>
  <c r="G39" i="17"/>
  <c r="E39" i="28" s="1"/>
  <c r="C39" i="17"/>
  <c r="H35"/>
  <c r="F35" i="28" s="1"/>
  <c r="J35" i="17"/>
  <c r="I35" i="28" s="1"/>
  <c r="F35" i="17"/>
  <c r="C35" i="28" s="1"/>
  <c r="D35" i="17"/>
  <c r="E35"/>
  <c r="D35" i="28" s="1"/>
  <c r="K35" i="17"/>
  <c r="H35" i="28" s="1"/>
  <c r="G35" i="17"/>
  <c r="E35" i="28" s="1"/>
  <c r="C35" i="17"/>
  <c r="I35"/>
  <c r="G35" i="28" s="1"/>
  <c r="H31" i="17"/>
  <c r="F31" i="28" s="1"/>
  <c r="F31" i="17"/>
  <c r="C31" i="28" s="1"/>
  <c r="D31" i="17"/>
  <c r="J31"/>
  <c r="I31" i="28" s="1"/>
  <c r="G31" i="17"/>
  <c r="E31" i="28" s="1"/>
  <c r="C31" i="17"/>
  <c r="I31"/>
  <c r="G31" i="28" s="1"/>
  <c r="E31" i="17"/>
  <c r="D31" i="28" s="1"/>
  <c r="K31" i="17"/>
  <c r="H31" i="28" s="1"/>
  <c r="H27" i="17"/>
  <c r="F27" i="28" s="1"/>
  <c r="J27" i="17"/>
  <c r="I27" i="28" s="1"/>
  <c r="F27" i="17"/>
  <c r="C27" i="28" s="1"/>
  <c r="D27" i="17"/>
  <c r="C27"/>
  <c r="I27"/>
  <c r="G27" i="28" s="1"/>
  <c r="E27" i="17"/>
  <c r="D27" i="28" s="1"/>
  <c r="K27" i="17"/>
  <c r="H27" i="28" s="1"/>
  <c r="G27" i="17"/>
  <c r="E27" i="28" s="1"/>
  <c r="I23" i="17"/>
  <c r="G23" i="28" s="1"/>
  <c r="G23" i="17"/>
  <c r="E23" i="28" s="1"/>
  <c r="F23" i="17"/>
  <c r="C23" i="28" s="1"/>
  <c r="E23" i="17"/>
  <c r="D23" i="28" s="1"/>
  <c r="C23" i="17"/>
  <c r="H23"/>
  <c r="F23" i="28" s="1"/>
  <c r="D23" i="17"/>
  <c r="K23"/>
  <c r="H23" i="28" s="1"/>
  <c r="J23" i="17"/>
  <c r="I23" i="28" s="1"/>
  <c r="H19" i="17"/>
  <c r="F19" i="28" s="1"/>
  <c r="D19" i="17"/>
  <c r="K19"/>
  <c r="H19" i="28" s="1"/>
  <c r="J19" i="17"/>
  <c r="I19" i="28" s="1"/>
  <c r="I19" i="17"/>
  <c r="G19" i="28" s="1"/>
  <c r="G19" i="17"/>
  <c r="E19" i="28" s="1"/>
  <c r="F19" i="17"/>
  <c r="C19" i="28" s="1"/>
  <c r="E19" i="17"/>
  <c r="D19" i="28" s="1"/>
  <c r="C19" i="17"/>
  <c r="E15"/>
  <c r="D15" i="28" s="1"/>
  <c r="J15" i="17"/>
  <c r="I15" i="28" s="1"/>
  <c r="F15" i="17"/>
  <c r="C15" i="28" s="1"/>
  <c r="G15" i="17"/>
  <c r="E15" i="28" s="1"/>
  <c r="K15" i="17"/>
  <c r="H15" i="28" s="1"/>
  <c r="I15" i="17"/>
  <c r="G15" i="28" s="1"/>
  <c r="D15" i="17"/>
  <c r="C15"/>
  <c r="H15"/>
  <c r="F15" i="28" s="1"/>
  <c r="E11" i="17"/>
  <c r="D11" i="28" s="1"/>
  <c r="J11" i="17"/>
  <c r="I11" i="28" s="1"/>
  <c r="F11" i="17"/>
  <c r="C11" i="28" s="1"/>
  <c r="C11" i="17"/>
  <c r="G11"/>
  <c r="E11" i="28" s="1"/>
  <c r="D11" i="17"/>
  <c r="K11"/>
  <c r="H11" i="28" s="1"/>
  <c r="H11" i="17"/>
  <c r="F11" i="28" s="1"/>
  <c r="I11" i="17"/>
  <c r="G11" i="28" s="1"/>
  <c r="E204" i="17"/>
  <c r="D204" i="28" s="1"/>
  <c r="D204" i="17"/>
  <c r="J204"/>
  <c r="I204" i="28" s="1"/>
  <c r="C204" i="17"/>
  <c r="H204"/>
  <c r="F204" i="28" s="1"/>
  <c r="G204" i="17"/>
  <c r="E204" i="28" s="1"/>
  <c r="F204" i="17"/>
  <c r="C204" i="28" s="1"/>
  <c r="K204" i="17"/>
  <c r="H204" i="28" s="1"/>
  <c r="I204" i="17"/>
  <c r="G204" i="28" s="1"/>
  <c r="E200" i="17"/>
  <c r="D200" i="28" s="1"/>
  <c r="G200" i="17"/>
  <c r="E200" i="28" s="1"/>
  <c r="F200" i="17"/>
  <c r="C200" i="28" s="1"/>
  <c r="K200" i="17"/>
  <c r="H200" i="28" s="1"/>
  <c r="D200" i="17"/>
  <c r="J200"/>
  <c r="I200" i="28" s="1"/>
  <c r="C200" i="17"/>
  <c r="H200"/>
  <c r="F200" i="28" s="1"/>
  <c r="I200" i="17"/>
  <c r="G200" i="28" s="1"/>
  <c r="E196" i="17"/>
  <c r="D196" i="28" s="1"/>
  <c r="D196" i="17"/>
  <c r="J196"/>
  <c r="I196" i="28" s="1"/>
  <c r="C196" i="17"/>
  <c r="H196"/>
  <c r="F196" i="28" s="1"/>
  <c r="G196" i="17"/>
  <c r="E196" i="28" s="1"/>
  <c r="F196" i="17"/>
  <c r="C196" i="28" s="1"/>
  <c r="K196" i="17"/>
  <c r="H196" i="28" s="1"/>
  <c r="I196" i="17"/>
  <c r="G196" i="28" s="1"/>
  <c r="E192" i="17"/>
  <c r="D192" i="28" s="1"/>
  <c r="G192" i="17"/>
  <c r="E192" i="28" s="1"/>
  <c r="F192" i="17"/>
  <c r="C192" i="28" s="1"/>
  <c r="K192" i="17"/>
  <c r="H192" i="28" s="1"/>
  <c r="D192" i="17"/>
  <c r="J192"/>
  <c r="I192" i="28" s="1"/>
  <c r="C192" i="17"/>
  <c r="H192"/>
  <c r="F192" i="28" s="1"/>
  <c r="I192" i="17"/>
  <c r="G192" i="28" s="1"/>
  <c r="E188" i="17"/>
  <c r="D188" i="28" s="1"/>
  <c r="D188" i="17"/>
  <c r="J188"/>
  <c r="I188" i="28" s="1"/>
  <c r="C188" i="17"/>
  <c r="H188"/>
  <c r="F188" i="28" s="1"/>
  <c r="G188" i="17"/>
  <c r="E188" i="28" s="1"/>
  <c r="F188" i="17"/>
  <c r="C188" i="28" s="1"/>
  <c r="K188" i="17"/>
  <c r="H188" i="28" s="1"/>
  <c r="I188" i="17"/>
  <c r="G188" i="28" s="1"/>
  <c r="E184" i="17"/>
  <c r="D184" i="28" s="1"/>
  <c r="G184" i="17"/>
  <c r="E184" i="28" s="1"/>
  <c r="F184" i="17"/>
  <c r="C184" i="28" s="1"/>
  <c r="K184" i="17"/>
  <c r="H184" i="28" s="1"/>
  <c r="D184" i="17"/>
  <c r="J184"/>
  <c r="I184" i="28" s="1"/>
  <c r="C184" i="17"/>
  <c r="H184"/>
  <c r="F184" i="28" s="1"/>
  <c r="I184" i="17"/>
  <c r="G184" i="28" s="1"/>
  <c r="E180" i="17"/>
  <c r="D180" i="28" s="1"/>
  <c r="D180" i="17"/>
  <c r="J180"/>
  <c r="I180" i="28" s="1"/>
  <c r="C180" i="17"/>
  <c r="H180"/>
  <c r="F180" i="28" s="1"/>
  <c r="G180" i="17"/>
  <c r="E180" i="28" s="1"/>
  <c r="F180" i="17"/>
  <c r="C180" i="28" s="1"/>
  <c r="K180" i="17"/>
  <c r="H180" i="28" s="1"/>
  <c r="I180" i="17"/>
  <c r="G180" i="28" s="1"/>
  <c r="E176" i="17"/>
  <c r="D176" i="28" s="1"/>
  <c r="G176" i="17"/>
  <c r="E176" i="28" s="1"/>
  <c r="F176" i="17"/>
  <c r="C176" i="28" s="1"/>
  <c r="K176" i="17"/>
  <c r="H176" i="28" s="1"/>
  <c r="D176" i="17"/>
  <c r="J176"/>
  <c r="I176" i="28" s="1"/>
  <c r="C176" i="17"/>
  <c r="H176"/>
  <c r="F176" i="28" s="1"/>
  <c r="I176" i="17"/>
  <c r="G176" i="28" s="1"/>
  <c r="E172" i="17"/>
  <c r="D172" i="28" s="1"/>
  <c r="D172" i="17"/>
  <c r="J172"/>
  <c r="I172" i="28" s="1"/>
  <c r="C172" i="17"/>
  <c r="H172"/>
  <c r="F172" i="28" s="1"/>
  <c r="G172" i="17"/>
  <c r="E172" i="28" s="1"/>
  <c r="F172" i="17"/>
  <c r="C172" i="28" s="1"/>
  <c r="K172" i="17"/>
  <c r="H172" i="28" s="1"/>
  <c r="I172" i="17"/>
  <c r="G172" i="28" s="1"/>
  <c r="E168" i="17"/>
  <c r="D168" i="28" s="1"/>
  <c r="G168" i="17"/>
  <c r="E168" i="28" s="1"/>
  <c r="F168" i="17"/>
  <c r="C168" i="28" s="1"/>
  <c r="K168" i="17"/>
  <c r="H168" i="28" s="1"/>
  <c r="D168" i="17"/>
  <c r="J168"/>
  <c r="I168" i="28" s="1"/>
  <c r="C168" i="17"/>
  <c r="H168"/>
  <c r="F168" i="28" s="1"/>
  <c r="I168" i="17"/>
  <c r="G168" i="28" s="1"/>
  <c r="E164" i="17"/>
  <c r="D164" i="28" s="1"/>
  <c r="D164" i="17"/>
  <c r="J164"/>
  <c r="I164" i="28" s="1"/>
  <c r="C164" i="17"/>
  <c r="H164"/>
  <c r="F164" i="28" s="1"/>
  <c r="G164" i="17"/>
  <c r="E164" i="28" s="1"/>
  <c r="F164" i="17"/>
  <c r="C164" i="28" s="1"/>
  <c r="K164" i="17"/>
  <c r="H164" i="28" s="1"/>
  <c r="I164" i="17"/>
  <c r="G164" i="28" s="1"/>
  <c r="E160" i="17"/>
  <c r="D160" i="28" s="1"/>
  <c r="G160" i="17"/>
  <c r="E160" i="28" s="1"/>
  <c r="F160" i="17"/>
  <c r="C160" i="28" s="1"/>
  <c r="K160" i="17"/>
  <c r="H160" i="28" s="1"/>
  <c r="D160" i="17"/>
  <c r="J160"/>
  <c r="I160" i="28" s="1"/>
  <c r="C160" i="17"/>
  <c r="H160"/>
  <c r="F160" i="28" s="1"/>
  <c r="I160" i="17"/>
  <c r="G160" i="28" s="1"/>
  <c r="E156" i="17"/>
  <c r="D156" i="28" s="1"/>
  <c r="D156" i="17"/>
  <c r="J156"/>
  <c r="I156" i="28" s="1"/>
  <c r="C156" i="17"/>
  <c r="H156"/>
  <c r="F156" i="28" s="1"/>
  <c r="G156" i="17"/>
  <c r="E156" i="28" s="1"/>
  <c r="F156" i="17"/>
  <c r="C156" i="28" s="1"/>
  <c r="K156" i="17"/>
  <c r="H156" i="28" s="1"/>
  <c r="I156" i="17"/>
  <c r="G156" i="28" s="1"/>
  <c r="E152" i="17"/>
  <c r="D152" i="28" s="1"/>
  <c r="G152" i="17"/>
  <c r="E152" i="28" s="1"/>
  <c r="F152" i="17"/>
  <c r="C152" i="28" s="1"/>
  <c r="K152" i="17"/>
  <c r="H152" i="28" s="1"/>
  <c r="D152" i="17"/>
  <c r="J152"/>
  <c r="I152" i="28" s="1"/>
  <c r="C152" i="17"/>
  <c r="H152"/>
  <c r="F152" i="28" s="1"/>
  <c r="I152" i="17"/>
  <c r="G152" i="28" s="1"/>
  <c r="E148" i="17"/>
  <c r="D148" i="28" s="1"/>
  <c r="D148" i="17"/>
  <c r="J148"/>
  <c r="I148" i="28" s="1"/>
  <c r="C148" i="17"/>
  <c r="H148"/>
  <c r="F148" i="28" s="1"/>
  <c r="G148" i="17"/>
  <c r="E148" i="28" s="1"/>
  <c r="F148" i="17"/>
  <c r="C148" i="28" s="1"/>
  <c r="K148" i="17"/>
  <c r="H148" i="28" s="1"/>
  <c r="I148" i="17"/>
  <c r="G148" i="28" s="1"/>
  <c r="E144" i="17"/>
  <c r="D144" i="28" s="1"/>
  <c r="G144" i="17"/>
  <c r="E144" i="28" s="1"/>
  <c r="F144" i="17"/>
  <c r="C144" i="28" s="1"/>
  <c r="K144" i="17"/>
  <c r="H144" i="28" s="1"/>
  <c r="D144" i="17"/>
  <c r="J144"/>
  <c r="I144" i="28" s="1"/>
  <c r="C144" i="17"/>
  <c r="H144"/>
  <c r="F144" i="28" s="1"/>
  <c r="I144" i="17"/>
  <c r="G144" i="28" s="1"/>
  <c r="E140" i="17"/>
  <c r="D140" i="28" s="1"/>
  <c r="D140" i="17"/>
  <c r="J140"/>
  <c r="I140" i="28" s="1"/>
  <c r="C140" i="17"/>
  <c r="H140"/>
  <c r="F140" i="28" s="1"/>
  <c r="G140" i="17"/>
  <c r="E140" i="28" s="1"/>
  <c r="F140" i="17"/>
  <c r="C140" i="28" s="1"/>
  <c r="K140" i="17"/>
  <c r="H140" i="28" s="1"/>
  <c r="I140" i="17"/>
  <c r="G140" i="28" s="1"/>
  <c r="E136" i="17"/>
  <c r="D136" i="28" s="1"/>
  <c r="G136" i="17"/>
  <c r="E136" i="28" s="1"/>
  <c r="F136" i="17"/>
  <c r="C136" i="28" s="1"/>
  <c r="K136" i="17"/>
  <c r="H136" i="28" s="1"/>
  <c r="D136" i="17"/>
  <c r="J136"/>
  <c r="I136" i="28" s="1"/>
  <c r="C136" i="17"/>
  <c r="H136"/>
  <c r="F136" i="28" s="1"/>
  <c r="I136" i="17"/>
  <c r="G136" i="28" s="1"/>
  <c r="E132" i="17"/>
  <c r="D132" i="28" s="1"/>
  <c r="D132" i="17"/>
  <c r="J132"/>
  <c r="I132" i="28" s="1"/>
  <c r="C132" i="17"/>
  <c r="H132"/>
  <c r="F132" i="28" s="1"/>
  <c r="G132" i="17"/>
  <c r="E132" i="28" s="1"/>
  <c r="F132" i="17"/>
  <c r="C132" i="28" s="1"/>
  <c r="K132" i="17"/>
  <c r="H132" i="28" s="1"/>
  <c r="I132" i="17"/>
  <c r="G132" i="28" s="1"/>
  <c r="E128" i="17"/>
  <c r="D128" i="28" s="1"/>
  <c r="G128" i="17"/>
  <c r="E128" i="28" s="1"/>
  <c r="F128" i="17"/>
  <c r="C128" i="28" s="1"/>
  <c r="K128" i="17"/>
  <c r="H128" i="28" s="1"/>
  <c r="D128" i="17"/>
  <c r="J128"/>
  <c r="I128" i="28" s="1"/>
  <c r="C128" i="17"/>
  <c r="H128"/>
  <c r="F128" i="28" s="1"/>
  <c r="I128" i="17"/>
  <c r="G128" i="28" s="1"/>
  <c r="E124" i="17"/>
  <c r="D124" i="28" s="1"/>
  <c r="D124" i="17"/>
  <c r="J124"/>
  <c r="I124" i="28" s="1"/>
  <c r="C124" i="17"/>
  <c r="H124"/>
  <c r="F124" i="28" s="1"/>
  <c r="G124" i="17"/>
  <c r="E124" i="28" s="1"/>
  <c r="F124" i="17"/>
  <c r="C124" i="28" s="1"/>
  <c r="K124" i="17"/>
  <c r="H124" i="28" s="1"/>
  <c r="I124" i="17"/>
  <c r="G124" i="28" s="1"/>
  <c r="E120" i="17"/>
  <c r="D120" i="28" s="1"/>
  <c r="G120" i="17"/>
  <c r="E120" i="28" s="1"/>
  <c r="F120" i="17"/>
  <c r="C120" i="28" s="1"/>
  <c r="K120" i="17"/>
  <c r="H120" i="28" s="1"/>
  <c r="D120" i="17"/>
  <c r="J120"/>
  <c r="I120" i="28" s="1"/>
  <c r="C120" i="17"/>
  <c r="H120"/>
  <c r="F120" i="28" s="1"/>
  <c r="I120" i="17"/>
  <c r="G120" i="28" s="1"/>
  <c r="E116" i="17"/>
  <c r="D116" i="28" s="1"/>
  <c r="D116" i="17"/>
  <c r="J116"/>
  <c r="I116" i="28" s="1"/>
  <c r="C116" i="17"/>
  <c r="H116"/>
  <c r="F116" i="28" s="1"/>
  <c r="G116" i="17"/>
  <c r="E116" i="28" s="1"/>
  <c r="F116" i="17"/>
  <c r="C116" i="28" s="1"/>
  <c r="K116" i="17"/>
  <c r="H116" i="28" s="1"/>
  <c r="I116" i="17"/>
  <c r="G116" i="28" s="1"/>
  <c r="E112" i="17"/>
  <c r="D112" i="28" s="1"/>
  <c r="G112" i="17"/>
  <c r="E112" i="28" s="1"/>
  <c r="F112" i="17"/>
  <c r="C112" i="28" s="1"/>
  <c r="K112" i="17"/>
  <c r="H112" i="28" s="1"/>
  <c r="D112" i="17"/>
  <c r="J112"/>
  <c r="I112" i="28" s="1"/>
  <c r="C112" i="17"/>
  <c r="H112"/>
  <c r="F112" i="28" s="1"/>
  <c r="I112" i="17"/>
  <c r="G112" i="28" s="1"/>
  <c r="H108" i="17"/>
  <c r="F108" i="28" s="1"/>
  <c r="J108" i="17"/>
  <c r="I108" i="28" s="1"/>
  <c r="D108" i="17"/>
  <c r="E108"/>
  <c r="D108" i="28" s="1"/>
  <c r="K108" i="17"/>
  <c r="H108" i="28" s="1"/>
  <c r="F108" i="17"/>
  <c r="C108" i="28" s="1"/>
  <c r="G108" i="17"/>
  <c r="E108" i="28" s="1"/>
  <c r="C108" i="17"/>
  <c r="I108"/>
  <c r="G108" i="28" s="1"/>
  <c r="H104" i="17"/>
  <c r="F104" i="28" s="1"/>
  <c r="J104" i="17"/>
  <c r="I104" i="28" s="1"/>
  <c r="D104" i="17"/>
  <c r="F104"/>
  <c r="C104" i="28" s="1"/>
  <c r="K104" i="17"/>
  <c r="H104" i="28" s="1"/>
  <c r="G104" i="17"/>
  <c r="E104" i="28" s="1"/>
  <c r="C104" i="17"/>
  <c r="I104"/>
  <c r="G104" i="28" s="1"/>
  <c r="E104" i="17"/>
  <c r="D104" i="28" s="1"/>
  <c r="H100" i="17"/>
  <c r="F100" i="28" s="1"/>
  <c r="J100" i="17"/>
  <c r="I100" i="28" s="1"/>
  <c r="D100" i="17"/>
  <c r="G100"/>
  <c r="E100" i="28" s="1"/>
  <c r="C100" i="17"/>
  <c r="I100"/>
  <c r="G100" i="28" s="1"/>
  <c r="F100" i="17"/>
  <c r="C100" i="28" s="1"/>
  <c r="E100" i="17"/>
  <c r="D100" i="28" s="1"/>
  <c r="K100" i="17"/>
  <c r="H100" i="28" s="1"/>
  <c r="H96" i="17"/>
  <c r="F96" i="28" s="1"/>
  <c r="J96" i="17"/>
  <c r="I96" i="28" s="1"/>
  <c r="D96" i="17"/>
  <c r="F96"/>
  <c r="C96" i="28" s="1"/>
  <c r="C96" i="17"/>
  <c r="I96"/>
  <c r="G96" i="28" s="1"/>
  <c r="E96" i="17"/>
  <c r="D96" i="28" s="1"/>
  <c r="K96" i="17"/>
  <c r="H96" i="28" s="1"/>
  <c r="G96" i="17"/>
  <c r="E96" i="28" s="1"/>
  <c r="H92" i="17"/>
  <c r="F92" i="28" s="1"/>
  <c r="J92" i="17"/>
  <c r="I92" i="28" s="1"/>
  <c r="D92" i="17"/>
  <c r="E92"/>
  <c r="D92" i="28" s="1"/>
  <c r="K92" i="17"/>
  <c r="H92" i="28" s="1"/>
  <c r="F92" i="17"/>
  <c r="C92" i="28" s="1"/>
  <c r="G92" i="17"/>
  <c r="E92" i="28" s="1"/>
  <c r="C92" i="17"/>
  <c r="I92"/>
  <c r="G92" i="28" s="1"/>
  <c r="H88" i="17"/>
  <c r="F88" i="28" s="1"/>
  <c r="J88" i="17"/>
  <c r="I88" i="28" s="1"/>
  <c r="D88" i="17"/>
  <c r="F88"/>
  <c r="C88" i="28" s="1"/>
  <c r="K88" i="17"/>
  <c r="H88" i="28" s="1"/>
  <c r="G88" i="17"/>
  <c r="E88" i="28" s="1"/>
  <c r="C88" i="17"/>
  <c r="I88"/>
  <c r="G88" i="28" s="1"/>
  <c r="E88" i="17"/>
  <c r="D88" i="28" s="1"/>
  <c r="H84" i="17"/>
  <c r="F84" i="28" s="1"/>
  <c r="J84" i="17"/>
  <c r="I84" i="28" s="1"/>
  <c r="D84" i="17"/>
  <c r="G84"/>
  <c r="E84" i="28" s="1"/>
  <c r="C84" i="17"/>
  <c r="I84"/>
  <c r="G84" i="28" s="1"/>
  <c r="F84" i="17"/>
  <c r="C84" i="28" s="1"/>
  <c r="E84" i="17"/>
  <c r="D84" i="28" s="1"/>
  <c r="K84" i="17"/>
  <c r="H84" i="28" s="1"/>
  <c r="H80" i="17"/>
  <c r="F80" i="28" s="1"/>
  <c r="J80" i="17"/>
  <c r="I80" i="28" s="1"/>
  <c r="D80" i="17"/>
  <c r="F80"/>
  <c r="C80" i="28" s="1"/>
  <c r="C80" i="17"/>
  <c r="I80"/>
  <c r="G80" i="28" s="1"/>
  <c r="E80" i="17"/>
  <c r="D80" i="28" s="1"/>
  <c r="K80" i="17"/>
  <c r="H80" i="28" s="1"/>
  <c r="G80" i="17"/>
  <c r="E80" i="28" s="1"/>
  <c r="H76" i="17"/>
  <c r="F76" i="28" s="1"/>
  <c r="J76" i="17"/>
  <c r="I76" i="28" s="1"/>
  <c r="D76" i="17"/>
  <c r="E76"/>
  <c r="D76" i="28" s="1"/>
  <c r="K76" i="17"/>
  <c r="H76" i="28" s="1"/>
  <c r="F76" i="17"/>
  <c r="C76" i="28" s="1"/>
  <c r="G76" i="17"/>
  <c r="E76" i="28" s="1"/>
  <c r="C76" i="17"/>
  <c r="I76"/>
  <c r="G76" i="28" s="1"/>
  <c r="H72" i="17"/>
  <c r="F72" i="28" s="1"/>
  <c r="J72" i="17"/>
  <c r="I72" i="28" s="1"/>
  <c r="D72" i="17"/>
  <c r="F72"/>
  <c r="C72" i="28" s="1"/>
  <c r="K72" i="17"/>
  <c r="H72" i="28" s="1"/>
  <c r="G72" i="17"/>
  <c r="E72" i="28" s="1"/>
  <c r="C72" i="17"/>
  <c r="I72"/>
  <c r="G72" i="28" s="1"/>
  <c r="E72" i="17"/>
  <c r="D72" i="28" s="1"/>
  <c r="H68" i="17"/>
  <c r="F68" i="28" s="1"/>
  <c r="J68" i="17"/>
  <c r="I68" i="28" s="1"/>
  <c r="D68" i="17"/>
  <c r="G68"/>
  <c r="E68" i="28" s="1"/>
  <c r="C68" i="17"/>
  <c r="I68"/>
  <c r="G68" i="28" s="1"/>
  <c r="F68" i="17"/>
  <c r="C68" i="28" s="1"/>
  <c r="E68" i="17"/>
  <c r="D68" i="28" s="1"/>
  <c r="K68" i="17"/>
  <c r="H68" i="28" s="1"/>
  <c r="H64" i="17"/>
  <c r="F64" i="28" s="1"/>
  <c r="J64" i="17"/>
  <c r="I64" i="28" s="1"/>
  <c r="D64" i="17"/>
  <c r="F64"/>
  <c r="C64" i="28" s="1"/>
  <c r="C64" i="17"/>
  <c r="I64"/>
  <c r="G64" i="28" s="1"/>
  <c r="E64" i="17"/>
  <c r="D64" i="28" s="1"/>
  <c r="K64" i="17"/>
  <c r="H64" i="28" s="1"/>
  <c r="G64" i="17"/>
  <c r="E64" i="28" s="1"/>
  <c r="H60" i="17"/>
  <c r="F60" i="28" s="1"/>
  <c r="J60" i="17"/>
  <c r="I60" i="28" s="1"/>
  <c r="D60" i="17"/>
  <c r="E60"/>
  <c r="D60" i="28" s="1"/>
  <c r="K60" i="17"/>
  <c r="H60" i="28" s="1"/>
  <c r="F60" i="17"/>
  <c r="C60" i="28" s="1"/>
  <c r="G60" i="17"/>
  <c r="E60" i="28" s="1"/>
  <c r="C60" i="17"/>
  <c r="I60"/>
  <c r="G60" i="28" s="1"/>
  <c r="H56" i="17"/>
  <c r="F56" i="28" s="1"/>
  <c r="J56" i="17"/>
  <c r="I56" i="28" s="1"/>
  <c r="D56" i="17"/>
  <c r="F56"/>
  <c r="C56" i="28" s="1"/>
  <c r="K56" i="17"/>
  <c r="H56" i="28" s="1"/>
  <c r="G56" i="17"/>
  <c r="E56" i="28" s="1"/>
  <c r="C56" i="17"/>
  <c r="I56"/>
  <c r="G56" i="28" s="1"/>
  <c r="E56" i="17"/>
  <c r="D56" i="28" s="1"/>
  <c r="H52" i="17"/>
  <c r="F52" i="28" s="1"/>
  <c r="J52" i="17"/>
  <c r="I52" i="28" s="1"/>
  <c r="D52" i="17"/>
  <c r="G52"/>
  <c r="E52" i="28" s="1"/>
  <c r="C52" i="17"/>
  <c r="I52"/>
  <c r="G52" i="28" s="1"/>
  <c r="F52" i="17"/>
  <c r="C52" i="28" s="1"/>
  <c r="E52" i="17"/>
  <c r="D52" i="28" s="1"/>
  <c r="K52" i="17"/>
  <c r="H52" i="28" s="1"/>
  <c r="H48" i="17"/>
  <c r="F48" i="28" s="1"/>
  <c r="J48" i="17"/>
  <c r="I48" i="28" s="1"/>
  <c r="D48" i="17"/>
  <c r="F48"/>
  <c r="C48" i="28" s="1"/>
  <c r="C48" i="17"/>
  <c r="I48"/>
  <c r="G48" i="28" s="1"/>
  <c r="E48" i="17"/>
  <c r="D48" i="28" s="1"/>
  <c r="K48" i="17"/>
  <c r="H48" i="28" s="1"/>
  <c r="G48" i="17"/>
  <c r="E48" i="28" s="1"/>
  <c r="H44" i="17"/>
  <c r="F44" i="28" s="1"/>
  <c r="J44" i="17"/>
  <c r="I44" i="28" s="1"/>
  <c r="D44" i="17"/>
  <c r="E44"/>
  <c r="D44" i="28" s="1"/>
  <c r="K44" i="17"/>
  <c r="H44" i="28" s="1"/>
  <c r="F44" i="17"/>
  <c r="C44" i="28" s="1"/>
  <c r="G44" i="17"/>
  <c r="E44" i="28" s="1"/>
  <c r="C44" i="17"/>
  <c r="I44"/>
  <c r="G44" i="28" s="1"/>
  <c r="H40" i="17"/>
  <c r="F40" i="28" s="1"/>
  <c r="J40" i="17"/>
  <c r="I40" i="28" s="1"/>
  <c r="D40" i="17"/>
  <c r="F40"/>
  <c r="C40" i="28" s="1"/>
  <c r="K40" i="17"/>
  <c r="H40" i="28" s="1"/>
  <c r="G40" i="17"/>
  <c r="E40" i="28" s="1"/>
  <c r="C40" i="17"/>
  <c r="I40"/>
  <c r="G40" i="28" s="1"/>
  <c r="E40" i="17"/>
  <c r="D40" i="28" s="1"/>
  <c r="H36" i="17"/>
  <c r="F36" i="28" s="1"/>
  <c r="J36" i="17"/>
  <c r="I36" i="28" s="1"/>
  <c r="D36" i="17"/>
  <c r="G36"/>
  <c r="E36" i="28" s="1"/>
  <c r="C36" i="17"/>
  <c r="I36"/>
  <c r="G36" i="28" s="1"/>
  <c r="F36" i="17"/>
  <c r="C36" i="28" s="1"/>
  <c r="E36" i="17"/>
  <c r="D36" i="28" s="1"/>
  <c r="K36" i="17"/>
  <c r="H36" i="28" s="1"/>
  <c r="H32" i="17"/>
  <c r="F32" i="28" s="1"/>
  <c r="J32" i="17"/>
  <c r="I32" i="28" s="1"/>
  <c r="D32" i="17"/>
  <c r="F32"/>
  <c r="C32" i="28" s="1"/>
  <c r="C32" i="17"/>
  <c r="I32"/>
  <c r="G32" i="28" s="1"/>
  <c r="E32" i="17"/>
  <c r="D32" i="28" s="1"/>
  <c r="K32" i="17"/>
  <c r="H32" i="28" s="1"/>
  <c r="G32" i="17"/>
  <c r="E32" i="28" s="1"/>
  <c r="H28" i="17"/>
  <c r="F28" i="28" s="1"/>
  <c r="J28" i="17"/>
  <c r="I28" i="28" s="1"/>
  <c r="D28" i="17"/>
  <c r="E28"/>
  <c r="D28" i="28" s="1"/>
  <c r="K28" i="17"/>
  <c r="H28" i="28" s="1"/>
  <c r="F28" i="17"/>
  <c r="C28" i="28" s="1"/>
  <c r="G28" i="17"/>
  <c r="E28" i="28" s="1"/>
  <c r="C28" i="17"/>
  <c r="I28"/>
  <c r="G28" i="28" s="1"/>
  <c r="C24" i="17"/>
  <c r="J24"/>
  <c r="I24" i="28" s="1"/>
  <c r="H24" i="17"/>
  <c r="F24" i="28" s="1"/>
  <c r="F24" i="17"/>
  <c r="C24" i="28" s="1"/>
  <c r="D24" i="17"/>
  <c r="E24"/>
  <c r="D24" i="28" s="1"/>
  <c r="G24" i="17"/>
  <c r="E24" i="28" s="1"/>
  <c r="I24" i="17"/>
  <c r="G24" i="28" s="1"/>
  <c r="K24" i="17"/>
  <c r="H24" i="28" s="1"/>
  <c r="C20" i="17"/>
  <c r="J20"/>
  <c r="I20" i="28" s="1"/>
  <c r="H20" i="17"/>
  <c r="F20" i="28" s="1"/>
  <c r="F20" i="17"/>
  <c r="C20" i="28" s="1"/>
  <c r="D20" i="17"/>
  <c r="E20"/>
  <c r="D20" i="28" s="1"/>
  <c r="G20" i="17"/>
  <c r="E20" i="28" s="1"/>
  <c r="I20" i="17"/>
  <c r="G20" i="28" s="1"/>
  <c r="K20" i="17"/>
  <c r="H20" i="28" s="1"/>
  <c r="C16" i="17"/>
  <c r="J16"/>
  <c r="I16" i="28" s="1"/>
  <c r="H16" i="17"/>
  <c r="F16" i="28" s="1"/>
  <c r="F16" i="17"/>
  <c r="C16" i="28" s="1"/>
  <c r="D16" i="17"/>
  <c r="E16"/>
  <c r="D16" i="28" s="1"/>
  <c r="G16" i="17"/>
  <c r="E16" i="28" s="1"/>
  <c r="I16" i="17"/>
  <c r="G16" i="28" s="1"/>
  <c r="K16" i="17"/>
  <c r="H16" i="28" s="1"/>
  <c r="C12" i="17"/>
  <c r="J12"/>
  <c r="I12" i="28" s="1"/>
  <c r="H12" i="17"/>
  <c r="F12" i="28" s="1"/>
  <c r="F12" i="17"/>
  <c r="C12" i="28" s="1"/>
  <c r="D12" i="17"/>
  <c r="E12"/>
  <c r="D12" i="28" s="1"/>
  <c r="G12" i="17"/>
  <c r="E12" i="28" s="1"/>
  <c r="I12" i="17"/>
  <c r="G12" i="28" s="1"/>
  <c r="K12" i="17"/>
  <c r="H12" i="28" s="1"/>
  <c r="FZ190" i="17"/>
  <c r="FZ178"/>
  <c r="FZ134"/>
  <c r="FZ26"/>
  <c r="FZ99"/>
  <c r="FZ43"/>
  <c r="FZ200"/>
  <c r="FZ84"/>
  <c r="FZ56"/>
  <c r="F17" i="24"/>
  <c r="E17"/>
  <c r="B17"/>
  <c r="FZ189" i="17"/>
  <c r="FZ61"/>
  <c r="FZ37"/>
  <c r="R7"/>
  <c r="AR7" i="27"/>
  <c r="DX7" i="17"/>
  <c r="AA5" i="26"/>
  <c r="P8" s="1"/>
  <c r="AA6"/>
  <c r="AR5" i="27"/>
  <c r="P8" s="1"/>
  <c r="G204" i="24"/>
  <c r="F204"/>
  <c r="E204"/>
  <c r="B204"/>
  <c r="G200"/>
  <c r="F200"/>
  <c r="B200"/>
  <c r="E200"/>
  <c r="G196"/>
  <c r="F196"/>
  <c r="B196"/>
  <c r="E196"/>
  <c r="G192"/>
  <c r="F192"/>
  <c r="B192"/>
  <c r="E192"/>
  <c r="G188"/>
  <c r="F188"/>
  <c r="E188"/>
  <c r="B188"/>
  <c r="G184"/>
  <c r="F184"/>
  <c r="B184"/>
  <c r="E184"/>
  <c r="G180"/>
  <c r="F180"/>
  <c r="B180"/>
  <c r="E180"/>
  <c r="G176"/>
  <c r="F176"/>
  <c r="B176"/>
  <c r="E176"/>
  <c r="G172"/>
  <c r="F172"/>
  <c r="B172"/>
  <c r="E172"/>
  <c r="G168"/>
  <c r="F168"/>
  <c r="B168"/>
  <c r="E168"/>
  <c r="G164"/>
  <c r="F164"/>
  <c r="B164"/>
  <c r="E164"/>
  <c r="G160"/>
  <c r="F160"/>
  <c r="B160"/>
  <c r="E160"/>
  <c r="G156"/>
  <c r="F156"/>
  <c r="B156"/>
  <c r="E156"/>
  <c r="G152"/>
  <c r="F152"/>
  <c r="B152"/>
  <c r="E152"/>
  <c r="G148"/>
  <c r="F148"/>
  <c r="B148"/>
  <c r="E148"/>
  <c r="G144"/>
  <c r="F144"/>
  <c r="B144"/>
  <c r="E144"/>
  <c r="G140"/>
  <c r="F140"/>
  <c r="B140"/>
  <c r="E140"/>
  <c r="G136"/>
  <c r="F136"/>
  <c r="B136"/>
  <c r="E136"/>
  <c r="G132"/>
  <c r="F132"/>
  <c r="B132"/>
  <c r="E132"/>
  <c r="G128"/>
  <c r="F128"/>
  <c r="B128"/>
  <c r="E128"/>
  <c r="G124"/>
  <c r="F124"/>
  <c r="B124"/>
  <c r="E124"/>
  <c r="B120"/>
  <c r="G120"/>
  <c r="F120"/>
  <c r="E120"/>
  <c r="B116"/>
  <c r="G116"/>
  <c r="F116"/>
  <c r="E116"/>
  <c r="B112"/>
  <c r="G112"/>
  <c r="F112"/>
  <c r="E112"/>
  <c r="B108"/>
  <c r="G108"/>
  <c r="F108"/>
  <c r="E108"/>
  <c r="B104"/>
  <c r="G104"/>
  <c r="F104"/>
  <c r="E104"/>
  <c r="B100"/>
  <c r="G100"/>
  <c r="F100"/>
  <c r="E100"/>
  <c r="B96"/>
  <c r="G96"/>
  <c r="F96"/>
  <c r="E96"/>
  <c r="B92"/>
  <c r="G92"/>
  <c r="F92"/>
  <c r="E92"/>
  <c r="B88"/>
  <c r="G88"/>
  <c r="F88"/>
  <c r="E88"/>
  <c r="B84"/>
  <c r="G84"/>
  <c r="F84"/>
  <c r="E84"/>
  <c r="B80"/>
  <c r="G80"/>
  <c r="F80"/>
  <c r="E80"/>
  <c r="B76"/>
  <c r="G76"/>
  <c r="F76"/>
  <c r="E76"/>
  <c r="B72"/>
  <c r="G72"/>
  <c r="F72"/>
  <c r="E72"/>
  <c r="B68"/>
  <c r="G68"/>
  <c r="F68"/>
  <c r="E68"/>
  <c r="B64"/>
  <c r="G64"/>
  <c r="F64"/>
  <c r="E64"/>
  <c r="B60"/>
  <c r="G60"/>
  <c r="F60"/>
  <c r="E60"/>
  <c r="B56"/>
  <c r="G56"/>
  <c r="F56"/>
  <c r="E56"/>
  <c r="B52"/>
  <c r="G52"/>
  <c r="F52"/>
  <c r="E52"/>
  <c r="B48"/>
  <c r="G48"/>
  <c r="F48"/>
  <c r="E48"/>
  <c r="B44"/>
  <c r="G44"/>
  <c r="F44"/>
  <c r="E44"/>
  <c r="B40"/>
  <c r="G40"/>
  <c r="F40"/>
  <c r="E40"/>
  <c r="B36"/>
  <c r="G36"/>
  <c r="F36"/>
  <c r="E36"/>
  <c r="B32"/>
  <c r="G32"/>
  <c r="F32"/>
  <c r="E32"/>
  <c r="B28"/>
  <c r="G28"/>
  <c r="F28"/>
  <c r="E28"/>
  <c r="B24"/>
  <c r="G24"/>
  <c r="F24"/>
  <c r="E24"/>
  <c r="B20"/>
  <c r="G20"/>
  <c r="F20"/>
  <c r="E20"/>
  <c r="B16"/>
  <c r="G16"/>
  <c r="F16"/>
  <c r="E16"/>
  <c r="B12"/>
  <c r="G12"/>
  <c r="F12"/>
  <c r="E12"/>
  <c r="B8"/>
  <c r="G8"/>
  <c r="F8"/>
  <c r="E8"/>
  <c r="J2"/>
  <c r="N26" i="23"/>
  <c r="B5" i="24"/>
  <c r="I8" i="17"/>
  <c r="G8" i="28" s="1"/>
  <c r="G8" i="17"/>
  <c r="E8" i="28" s="1"/>
  <c r="H8" i="17"/>
  <c r="F8" i="28" s="1"/>
  <c r="FW217" i="17"/>
  <c r="E201" i="24"/>
  <c r="B201"/>
  <c r="G201"/>
  <c r="F201"/>
  <c r="E197"/>
  <c r="B197"/>
  <c r="G197"/>
  <c r="F197"/>
  <c r="E193"/>
  <c r="B193"/>
  <c r="G193"/>
  <c r="F193"/>
  <c r="E189"/>
  <c r="B189"/>
  <c r="G189"/>
  <c r="F189"/>
  <c r="E185"/>
  <c r="B185"/>
  <c r="G185"/>
  <c r="F185"/>
  <c r="E181"/>
  <c r="B181"/>
  <c r="G181"/>
  <c r="F181"/>
  <c r="B177"/>
  <c r="E177"/>
  <c r="G177"/>
  <c r="F177"/>
  <c r="B173"/>
  <c r="E173"/>
  <c r="G173"/>
  <c r="F173"/>
  <c r="B169"/>
  <c r="E169"/>
  <c r="G169"/>
  <c r="F169"/>
  <c r="B165"/>
  <c r="E165"/>
  <c r="G165"/>
  <c r="F165"/>
  <c r="B161"/>
  <c r="E161"/>
  <c r="G161"/>
  <c r="F161"/>
  <c r="B157"/>
  <c r="E157"/>
  <c r="G157"/>
  <c r="F157"/>
  <c r="B153"/>
  <c r="E153"/>
  <c r="G153"/>
  <c r="F153"/>
  <c r="B149"/>
  <c r="E149"/>
  <c r="G149"/>
  <c r="F149"/>
  <c r="B145"/>
  <c r="E145"/>
  <c r="G145"/>
  <c r="F145"/>
  <c r="B141"/>
  <c r="E141"/>
  <c r="G141"/>
  <c r="F141"/>
  <c r="B137"/>
  <c r="E137"/>
  <c r="G137"/>
  <c r="F137"/>
  <c r="B133"/>
  <c r="E133"/>
  <c r="G133"/>
  <c r="F133"/>
  <c r="B129"/>
  <c r="E129"/>
  <c r="G129"/>
  <c r="F129"/>
  <c r="B125"/>
  <c r="E125"/>
  <c r="G125"/>
  <c r="F125"/>
  <c r="B121"/>
  <c r="E121"/>
  <c r="G121"/>
  <c r="F121"/>
  <c r="B117"/>
  <c r="E117"/>
  <c r="G117"/>
  <c r="F117"/>
  <c r="B113"/>
  <c r="E113"/>
  <c r="G113"/>
  <c r="F113"/>
  <c r="B109"/>
  <c r="E109"/>
  <c r="G109"/>
  <c r="F109"/>
  <c r="B105"/>
  <c r="E105"/>
  <c r="G105"/>
  <c r="F105"/>
  <c r="B101"/>
  <c r="E101"/>
  <c r="G101"/>
  <c r="F101"/>
  <c r="B97"/>
  <c r="E97"/>
  <c r="G97"/>
  <c r="F97"/>
  <c r="B93"/>
  <c r="E93"/>
  <c r="G93"/>
  <c r="F93"/>
  <c r="B89"/>
  <c r="E89"/>
  <c r="G89"/>
  <c r="F89"/>
  <c r="B85"/>
  <c r="E85"/>
  <c r="G85"/>
  <c r="F85"/>
  <c r="B81"/>
  <c r="E81"/>
  <c r="G81"/>
  <c r="F81"/>
  <c r="B77"/>
  <c r="E77"/>
  <c r="G77"/>
  <c r="F77"/>
  <c r="B73"/>
  <c r="E73"/>
  <c r="G73"/>
  <c r="F73"/>
  <c r="B69"/>
  <c r="E69"/>
  <c r="G69"/>
  <c r="F69"/>
  <c r="B65"/>
  <c r="E65"/>
  <c r="G65"/>
  <c r="F65"/>
  <c r="B61"/>
  <c r="E61"/>
  <c r="G61"/>
  <c r="F61"/>
  <c r="B57"/>
  <c r="E57"/>
  <c r="G57"/>
  <c r="F57"/>
  <c r="B53"/>
  <c r="E53"/>
  <c r="G53"/>
  <c r="F53"/>
  <c r="B49"/>
  <c r="E49"/>
  <c r="G49"/>
  <c r="F49"/>
  <c r="B45"/>
  <c r="E45"/>
  <c r="G45"/>
  <c r="F45"/>
  <c r="B41"/>
  <c r="E41"/>
  <c r="G41"/>
  <c r="F41"/>
  <c r="B37"/>
  <c r="E37"/>
  <c r="G37"/>
  <c r="F37"/>
  <c r="B33"/>
  <c r="E33"/>
  <c r="G33"/>
  <c r="F33"/>
  <c r="B29"/>
  <c r="E29"/>
  <c r="G29"/>
  <c r="F29"/>
  <c r="B25"/>
  <c r="E25"/>
  <c r="G25"/>
  <c r="F25"/>
  <c r="B21"/>
  <c r="E21"/>
  <c r="G21"/>
  <c r="F21"/>
  <c r="B13"/>
  <c r="E13"/>
  <c r="G13"/>
  <c r="F13"/>
  <c r="B9"/>
  <c r="E9"/>
  <c r="G9"/>
  <c r="F9"/>
  <c r="F202"/>
  <c r="E202"/>
  <c r="B202"/>
  <c r="G202"/>
  <c r="F198"/>
  <c r="E198"/>
  <c r="G198"/>
  <c r="B198"/>
  <c r="F194"/>
  <c r="E194"/>
  <c r="G194"/>
  <c r="B194"/>
  <c r="F190"/>
  <c r="E190"/>
  <c r="B190"/>
  <c r="G190"/>
  <c r="F186"/>
  <c r="E186"/>
  <c r="B186"/>
  <c r="G186"/>
  <c r="F182"/>
  <c r="E182"/>
  <c r="G182"/>
  <c r="B182"/>
  <c r="F178"/>
  <c r="E178"/>
  <c r="G178"/>
  <c r="B178"/>
  <c r="F174"/>
  <c r="B174"/>
  <c r="E174"/>
  <c r="G174"/>
  <c r="F170"/>
  <c r="B170"/>
  <c r="E170"/>
  <c r="G170"/>
  <c r="F166"/>
  <c r="B166"/>
  <c r="E166"/>
  <c r="G166"/>
  <c r="F162"/>
  <c r="B162"/>
  <c r="E162"/>
  <c r="G162"/>
  <c r="F158"/>
  <c r="B158"/>
  <c r="E158"/>
  <c r="G158"/>
  <c r="F154"/>
  <c r="B154"/>
  <c r="E154"/>
  <c r="G154"/>
  <c r="F150"/>
  <c r="B150"/>
  <c r="E150"/>
  <c r="G150"/>
  <c r="F146"/>
  <c r="B146"/>
  <c r="E146"/>
  <c r="G146"/>
  <c r="F142"/>
  <c r="B142"/>
  <c r="E142"/>
  <c r="G142"/>
  <c r="F138"/>
  <c r="B138"/>
  <c r="E138"/>
  <c r="G138"/>
  <c r="F134"/>
  <c r="B134"/>
  <c r="E134"/>
  <c r="G134"/>
  <c r="F130"/>
  <c r="B130"/>
  <c r="E130"/>
  <c r="G130"/>
  <c r="F126"/>
  <c r="B126"/>
  <c r="E126"/>
  <c r="G126"/>
  <c r="F122"/>
  <c r="B122"/>
  <c r="E122"/>
  <c r="G122"/>
  <c r="B118"/>
  <c r="F118"/>
  <c r="E118"/>
  <c r="G118"/>
  <c r="B114"/>
  <c r="F114"/>
  <c r="E114"/>
  <c r="G114"/>
  <c r="B110"/>
  <c r="F110"/>
  <c r="E110"/>
  <c r="G110"/>
  <c r="B106"/>
  <c r="F106"/>
  <c r="E106"/>
  <c r="G106"/>
  <c r="B102"/>
  <c r="F102"/>
  <c r="E102"/>
  <c r="G102"/>
  <c r="B98"/>
  <c r="F98"/>
  <c r="E98"/>
  <c r="G98"/>
  <c r="B94"/>
  <c r="F94"/>
  <c r="E94"/>
  <c r="G94"/>
  <c r="B90"/>
  <c r="F90"/>
  <c r="E90"/>
  <c r="G90"/>
  <c r="B86"/>
  <c r="F86"/>
  <c r="E86"/>
  <c r="G86"/>
  <c r="B82"/>
  <c r="F82"/>
  <c r="E82"/>
  <c r="G82"/>
  <c r="B78"/>
  <c r="F78"/>
  <c r="E78"/>
  <c r="G78"/>
  <c r="B74"/>
  <c r="F74"/>
  <c r="E74"/>
  <c r="G74"/>
  <c r="B70"/>
  <c r="F70"/>
  <c r="E70"/>
  <c r="G70"/>
  <c r="B66"/>
  <c r="F66"/>
  <c r="E66"/>
  <c r="G66"/>
  <c r="B62"/>
  <c r="F62"/>
  <c r="E62"/>
  <c r="G62"/>
  <c r="B58"/>
  <c r="F58"/>
  <c r="E58"/>
  <c r="G58"/>
  <c r="B54"/>
  <c r="F54"/>
  <c r="E54"/>
  <c r="G54"/>
  <c r="B50"/>
  <c r="F50"/>
  <c r="E50"/>
  <c r="G50"/>
  <c r="B46"/>
  <c r="F46"/>
  <c r="E46"/>
  <c r="G46"/>
  <c r="B42"/>
  <c r="F42"/>
  <c r="E42"/>
  <c r="G42"/>
  <c r="B38"/>
  <c r="F38"/>
  <c r="E38"/>
  <c r="G38"/>
  <c r="B34"/>
  <c r="F34"/>
  <c r="E34"/>
  <c r="G34"/>
  <c r="B30"/>
  <c r="F30"/>
  <c r="E30"/>
  <c r="G30"/>
  <c r="B26"/>
  <c r="F26"/>
  <c r="E26"/>
  <c r="G26"/>
  <c r="B22"/>
  <c r="F22"/>
  <c r="E22"/>
  <c r="G22"/>
  <c r="B18"/>
  <c r="F18"/>
  <c r="E18"/>
  <c r="G18"/>
  <c r="B14"/>
  <c r="F14"/>
  <c r="E14"/>
  <c r="G14"/>
  <c r="B10"/>
  <c r="F10"/>
  <c r="E10"/>
  <c r="G10"/>
  <c r="B6"/>
  <c r="F6"/>
  <c r="E6"/>
  <c r="G6"/>
  <c r="G203"/>
  <c r="B203"/>
  <c r="F203"/>
  <c r="E203"/>
  <c r="G199"/>
  <c r="B199"/>
  <c r="F199"/>
  <c r="E199"/>
  <c r="G195"/>
  <c r="B195"/>
  <c r="F195"/>
  <c r="E195"/>
  <c r="G191"/>
  <c r="B191"/>
  <c r="F191"/>
  <c r="E191"/>
  <c r="G187"/>
  <c r="B187"/>
  <c r="F187"/>
  <c r="E187"/>
  <c r="G183"/>
  <c r="B183"/>
  <c r="F183"/>
  <c r="E183"/>
  <c r="G179"/>
  <c r="B179"/>
  <c r="F179"/>
  <c r="E179"/>
  <c r="B175"/>
  <c r="G175"/>
  <c r="F175"/>
  <c r="E175"/>
  <c r="B171"/>
  <c r="G171"/>
  <c r="F171"/>
  <c r="E171"/>
  <c r="B167"/>
  <c r="G167"/>
  <c r="F167"/>
  <c r="E167"/>
  <c r="B163"/>
  <c r="G163"/>
  <c r="F163"/>
  <c r="E163"/>
  <c r="B159"/>
  <c r="G159"/>
  <c r="F159"/>
  <c r="E159"/>
  <c r="B155"/>
  <c r="G155"/>
  <c r="F155"/>
  <c r="E155"/>
  <c r="B151"/>
  <c r="G151"/>
  <c r="F151"/>
  <c r="E151"/>
  <c r="B147"/>
  <c r="G147"/>
  <c r="F147"/>
  <c r="E147"/>
  <c r="B143"/>
  <c r="G143"/>
  <c r="F143"/>
  <c r="E143"/>
  <c r="B139"/>
  <c r="G139"/>
  <c r="F139"/>
  <c r="E139"/>
  <c r="B135"/>
  <c r="G135"/>
  <c r="F135"/>
  <c r="E135"/>
  <c r="B131"/>
  <c r="G131"/>
  <c r="F131"/>
  <c r="E131"/>
  <c r="B127"/>
  <c r="G127"/>
  <c r="F127"/>
  <c r="E127"/>
  <c r="B123"/>
  <c r="G123"/>
  <c r="F123"/>
  <c r="E123"/>
  <c r="B119"/>
  <c r="G119"/>
  <c r="F119"/>
  <c r="E119"/>
  <c r="B115"/>
  <c r="G115"/>
  <c r="F115"/>
  <c r="E115"/>
  <c r="B111"/>
  <c r="G111"/>
  <c r="F111"/>
  <c r="E111"/>
  <c r="B107"/>
  <c r="G107"/>
  <c r="F107"/>
  <c r="E107"/>
  <c r="B103"/>
  <c r="G103"/>
  <c r="F103"/>
  <c r="E103"/>
  <c r="B99"/>
  <c r="G99"/>
  <c r="F99"/>
  <c r="E99"/>
  <c r="B95"/>
  <c r="G95"/>
  <c r="F95"/>
  <c r="E95"/>
  <c r="B91"/>
  <c r="G91"/>
  <c r="F91"/>
  <c r="E91"/>
  <c r="B87"/>
  <c r="G87"/>
  <c r="F87"/>
  <c r="E87"/>
  <c r="B83"/>
  <c r="G83"/>
  <c r="F83"/>
  <c r="E83"/>
  <c r="B79"/>
  <c r="G79"/>
  <c r="F79"/>
  <c r="E79"/>
  <c r="B75"/>
  <c r="G75"/>
  <c r="F75"/>
  <c r="E75"/>
  <c r="B71"/>
  <c r="G71"/>
  <c r="F71"/>
  <c r="E71"/>
  <c r="B67"/>
  <c r="G67"/>
  <c r="F67"/>
  <c r="E67"/>
  <c r="B63"/>
  <c r="G63"/>
  <c r="F63"/>
  <c r="E63"/>
  <c r="B59"/>
  <c r="G59"/>
  <c r="F59"/>
  <c r="E59"/>
  <c r="B55"/>
  <c r="G55"/>
  <c r="F55"/>
  <c r="E55"/>
  <c r="B51"/>
  <c r="G51"/>
  <c r="F51"/>
  <c r="E51"/>
  <c r="B47"/>
  <c r="G47"/>
  <c r="F47"/>
  <c r="E47"/>
  <c r="B43"/>
  <c r="G43"/>
  <c r="F43"/>
  <c r="E43"/>
  <c r="B39"/>
  <c r="G39"/>
  <c r="F39"/>
  <c r="E39"/>
  <c r="B35"/>
  <c r="G35"/>
  <c r="F35"/>
  <c r="E35"/>
  <c r="B31"/>
  <c r="G31"/>
  <c r="F31"/>
  <c r="E31"/>
  <c r="B27"/>
  <c r="G27"/>
  <c r="F27"/>
  <c r="E27"/>
  <c r="B23"/>
  <c r="G23"/>
  <c r="F23"/>
  <c r="E23"/>
  <c r="B19"/>
  <c r="G19"/>
  <c r="F19"/>
  <c r="E19"/>
  <c r="B15"/>
  <c r="G15"/>
  <c r="F15"/>
  <c r="E15"/>
  <c r="B11"/>
  <c r="G11"/>
  <c r="F11"/>
  <c r="E11"/>
  <c r="B7"/>
  <c r="G7"/>
  <c r="F7"/>
  <c r="E7"/>
  <c r="C202"/>
  <c r="I202"/>
  <c r="H202"/>
  <c r="C198"/>
  <c r="I198"/>
  <c r="H198"/>
  <c r="C194"/>
  <c r="I194"/>
  <c r="H194"/>
  <c r="C190"/>
  <c r="I190"/>
  <c r="H190"/>
  <c r="C186"/>
  <c r="I186"/>
  <c r="H186"/>
  <c r="C182"/>
  <c r="I182"/>
  <c r="H182"/>
  <c r="C178"/>
  <c r="I178"/>
  <c r="H178"/>
  <c r="C174"/>
  <c r="I174"/>
  <c r="H174"/>
  <c r="C170"/>
  <c r="I170"/>
  <c r="H170"/>
  <c r="C166"/>
  <c r="I166"/>
  <c r="H166"/>
  <c r="C162"/>
  <c r="I162"/>
  <c r="H162"/>
  <c r="C158"/>
  <c r="I158"/>
  <c r="H158"/>
  <c r="C154"/>
  <c r="I154"/>
  <c r="H154"/>
  <c r="C150"/>
  <c r="I150"/>
  <c r="H150"/>
  <c r="C146"/>
  <c r="I146"/>
  <c r="H146"/>
  <c r="C142"/>
  <c r="I142"/>
  <c r="H142"/>
  <c r="C138"/>
  <c r="I138"/>
  <c r="H138"/>
  <c r="C134"/>
  <c r="I134"/>
  <c r="H134"/>
  <c r="C130"/>
  <c r="I130"/>
  <c r="H130"/>
  <c r="C126"/>
  <c r="I126"/>
  <c r="H126"/>
  <c r="C122"/>
  <c r="I122"/>
  <c r="H122"/>
  <c r="C118"/>
  <c r="I118"/>
  <c r="H118"/>
  <c r="C114"/>
  <c r="I114"/>
  <c r="H114"/>
  <c r="C110"/>
  <c r="I110"/>
  <c r="H110"/>
  <c r="C106"/>
  <c r="I106"/>
  <c r="H106"/>
  <c r="C102"/>
  <c r="I102"/>
  <c r="H102"/>
  <c r="C98"/>
  <c r="I98"/>
  <c r="H98"/>
  <c r="C94"/>
  <c r="I94"/>
  <c r="H94"/>
  <c r="C90"/>
  <c r="I90"/>
  <c r="H90"/>
  <c r="C86"/>
  <c r="I86"/>
  <c r="H86"/>
  <c r="C82"/>
  <c r="I82"/>
  <c r="H82"/>
  <c r="C78"/>
  <c r="I78"/>
  <c r="H78"/>
  <c r="C74"/>
  <c r="I74"/>
  <c r="H74"/>
  <c r="C70"/>
  <c r="I70"/>
  <c r="H70"/>
  <c r="C66"/>
  <c r="I66"/>
  <c r="H66"/>
  <c r="C62"/>
  <c r="I62"/>
  <c r="H62"/>
  <c r="C58"/>
  <c r="I58"/>
  <c r="H58"/>
  <c r="C54"/>
  <c r="I54"/>
  <c r="H54"/>
  <c r="C50"/>
  <c r="I50"/>
  <c r="H50"/>
  <c r="C46"/>
  <c r="I46"/>
  <c r="H46"/>
  <c r="C42"/>
  <c r="I42"/>
  <c r="H42"/>
  <c r="C38"/>
  <c r="I38"/>
  <c r="H38"/>
  <c r="C34"/>
  <c r="I34"/>
  <c r="H34"/>
  <c r="C30"/>
  <c r="I30"/>
  <c r="H30"/>
  <c r="C26"/>
  <c r="I26"/>
  <c r="H26"/>
  <c r="C22"/>
  <c r="I22"/>
  <c r="H22"/>
  <c r="C18"/>
  <c r="I18"/>
  <c r="H18"/>
  <c r="C14"/>
  <c r="I14"/>
  <c r="H14"/>
  <c r="C10"/>
  <c r="I10"/>
  <c r="H10"/>
  <c r="C6"/>
  <c r="I6"/>
  <c r="H6"/>
  <c r="H203"/>
  <c r="C203"/>
  <c r="I203"/>
  <c r="H199"/>
  <c r="C199"/>
  <c r="I199"/>
  <c r="H195"/>
  <c r="C195"/>
  <c r="I195"/>
  <c r="H191"/>
  <c r="C191"/>
  <c r="I191"/>
  <c r="H187"/>
  <c r="C187"/>
  <c r="I187"/>
  <c r="H183"/>
  <c r="C183"/>
  <c r="I183"/>
  <c r="H179"/>
  <c r="C179"/>
  <c r="I179"/>
  <c r="H175"/>
  <c r="C175"/>
  <c r="I175"/>
  <c r="H171"/>
  <c r="C171"/>
  <c r="I171"/>
  <c r="H167"/>
  <c r="C167"/>
  <c r="I167"/>
  <c r="H163"/>
  <c r="C163"/>
  <c r="I163"/>
  <c r="H159"/>
  <c r="C159"/>
  <c r="I159"/>
  <c r="H155"/>
  <c r="C155"/>
  <c r="I155"/>
  <c r="H151"/>
  <c r="C151"/>
  <c r="I151"/>
  <c r="H147"/>
  <c r="C147"/>
  <c r="I147"/>
  <c r="H143"/>
  <c r="C143"/>
  <c r="I143"/>
  <c r="H139"/>
  <c r="C139"/>
  <c r="I139"/>
  <c r="H135"/>
  <c r="C135"/>
  <c r="I135"/>
  <c r="H131"/>
  <c r="C131"/>
  <c r="I131"/>
  <c r="H127"/>
  <c r="C127"/>
  <c r="I127"/>
  <c r="H123"/>
  <c r="C123"/>
  <c r="I123"/>
  <c r="H119"/>
  <c r="C119"/>
  <c r="I119"/>
  <c r="H115"/>
  <c r="C115"/>
  <c r="I115"/>
  <c r="H111"/>
  <c r="C111"/>
  <c r="I111"/>
  <c r="H107"/>
  <c r="C107"/>
  <c r="I107"/>
  <c r="H103"/>
  <c r="C103"/>
  <c r="I103"/>
  <c r="H99"/>
  <c r="C99"/>
  <c r="I99"/>
  <c r="H95"/>
  <c r="C95"/>
  <c r="I95"/>
  <c r="H91"/>
  <c r="C91"/>
  <c r="I91"/>
  <c r="H87"/>
  <c r="C87"/>
  <c r="I87"/>
  <c r="H83"/>
  <c r="C83"/>
  <c r="I83"/>
  <c r="H79"/>
  <c r="C79"/>
  <c r="I79"/>
  <c r="H75"/>
  <c r="C75"/>
  <c r="I75"/>
  <c r="H71"/>
  <c r="C71"/>
  <c r="I71"/>
  <c r="H67"/>
  <c r="C67"/>
  <c r="I67"/>
  <c r="H63"/>
  <c r="C63"/>
  <c r="I63"/>
  <c r="H59"/>
  <c r="C59"/>
  <c r="I59"/>
  <c r="H55"/>
  <c r="C55"/>
  <c r="I55"/>
  <c r="H51"/>
  <c r="C51"/>
  <c r="I51"/>
  <c r="H47"/>
  <c r="C47"/>
  <c r="I47"/>
  <c r="H43"/>
  <c r="C43"/>
  <c r="I43"/>
  <c r="H39"/>
  <c r="C39"/>
  <c r="I39"/>
  <c r="H35"/>
  <c r="C35"/>
  <c r="I35"/>
  <c r="H31"/>
  <c r="C31"/>
  <c r="I31"/>
  <c r="H27"/>
  <c r="C27"/>
  <c r="I27"/>
  <c r="H23"/>
  <c r="C23"/>
  <c r="I23"/>
  <c r="H19"/>
  <c r="C19"/>
  <c r="I19"/>
  <c r="H15"/>
  <c r="C15"/>
  <c r="I15"/>
  <c r="H11"/>
  <c r="C11"/>
  <c r="I11"/>
  <c r="H7"/>
  <c r="C7"/>
  <c r="I7"/>
  <c r="H204"/>
  <c r="C204"/>
  <c r="I204"/>
  <c r="H200"/>
  <c r="C200"/>
  <c r="I200"/>
  <c r="H196"/>
  <c r="C196"/>
  <c r="I196"/>
  <c r="H192"/>
  <c r="C192"/>
  <c r="I192"/>
  <c r="H188"/>
  <c r="C188"/>
  <c r="I188"/>
  <c r="H184"/>
  <c r="C184"/>
  <c r="I184"/>
  <c r="H180"/>
  <c r="C180"/>
  <c r="I180"/>
  <c r="H176"/>
  <c r="C176"/>
  <c r="I176"/>
  <c r="H172"/>
  <c r="C172"/>
  <c r="I172"/>
  <c r="H168"/>
  <c r="C168"/>
  <c r="I168"/>
  <c r="H164"/>
  <c r="C164"/>
  <c r="I164"/>
  <c r="H160"/>
  <c r="C160"/>
  <c r="I160"/>
  <c r="H156"/>
  <c r="C156"/>
  <c r="I156"/>
  <c r="H152"/>
  <c r="C152"/>
  <c r="I152"/>
  <c r="H148"/>
  <c r="C148"/>
  <c r="I148"/>
  <c r="H144"/>
  <c r="C144"/>
  <c r="I144"/>
  <c r="H140"/>
  <c r="C140"/>
  <c r="I140"/>
  <c r="H136"/>
  <c r="C136"/>
  <c r="I136"/>
  <c r="H132"/>
  <c r="C132"/>
  <c r="I132"/>
  <c r="H128"/>
  <c r="C128"/>
  <c r="I128"/>
  <c r="H124"/>
  <c r="C124"/>
  <c r="I124"/>
  <c r="H120"/>
  <c r="C120"/>
  <c r="I120"/>
  <c r="H116"/>
  <c r="C116"/>
  <c r="I116"/>
  <c r="H112"/>
  <c r="C112"/>
  <c r="I112"/>
  <c r="H108"/>
  <c r="C108"/>
  <c r="I108"/>
  <c r="H104"/>
  <c r="C104"/>
  <c r="I104"/>
  <c r="H100"/>
  <c r="C100"/>
  <c r="I100"/>
  <c r="H96"/>
  <c r="C96"/>
  <c r="I96"/>
  <c r="H92"/>
  <c r="C92"/>
  <c r="I92"/>
  <c r="H88"/>
  <c r="C88"/>
  <c r="I88"/>
  <c r="H84"/>
  <c r="C84"/>
  <c r="I84"/>
  <c r="H80"/>
  <c r="C80"/>
  <c r="I80"/>
  <c r="H76"/>
  <c r="C76"/>
  <c r="I76"/>
  <c r="H72"/>
  <c r="C72"/>
  <c r="I72"/>
  <c r="H68"/>
  <c r="C68"/>
  <c r="I68"/>
  <c r="H64"/>
  <c r="C64"/>
  <c r="I64"/>
  <c r="H60"/>
  <c r="C60"/>
  <c r="I60"/>
  <c r="H56"/>
  <c r="C56"/>
  <c r="I56"/>
  <c r="H52"/>
  <c r="C52"/>
  <c r="I52"/>
  <c r="H48"/>
  <c r="C48"/>
  <c r="I48"/>
  <c r="H44"/>
  <c r="C44"/>
  <c r="I44"/>
  <c r="H40"/>
  <c r="C40"/>
  <c r="I40"/>
  <c r="H36"/>
  <c r="C36"/>
  <c r="I36"/>
  <c r="H32"/>
  <c r="C32"/>
  <c r="I32"/>
  <c r="H28"/>
  <c r="C28"/>
  <c r="I28"/>
  <c r="H24"/>
  <c r="C24"/>
  <c r="I24"/>
  <c r="H20"/>
  <c r="C20"/>
  <c r="I20"/>
  <c r="H16"/>
  <c r="C16"/>
  <c r="I16"/>
  <c r="H12"/>
  <c r="C12"/>
  <c r="I12"/>
  <c r="H8"/>
  <c r="C8"/>
  <c r="I8"/>
  <c r="K8" i="17"/>
  <c r="H8" i="28" s="1"/>
  <c r="C8" i="17"/>
  <c r="D8"/>
  <c r="E8"/>
  <c r="D8" i="28" s="1"/>
  <c r="J8" i="17"/>
  <c r="I8" i="28" s="1"/>
  <c r="F8" i="17"/>
  <c r="C8" i="28" s="1"/>
  <c r="H201" i="24"/>
  <c r="C201"/>
  <c r="I201"/>
  <c r="H197"/>
  <c r="C197"/>
  <c r="I197"/>
  <c r="H193"/>
  <c r="C193"/>
  <c r="I193"/>
  <c r="H189"/>
  <c r="C189"/>
  <c r="I189"/>
  <c r="H185"/>
  <c r="C185"/>
  <c r="I185"/>
  <c r="H181"/>
  <c r="C181"/>
  <c r="I181"/>
  <c r="H177"/>
  <c r="C177"/>
  <c r="I177"/>
  <c r="H173"/>
  <c r="C173"/>
  <c r="I173"/>
  <c r="H169"/>
  <c r="C169"/>
  <c r="I169"/>
  <c r="H165"/>
  <c r="C165"/>
  <c r="I165"/>
  <c r="H161"/>
  <c r="C161"/>
  <c r="I161"/>
  <c r="H157"/>
  <c r="C157"/>
  <c r="I157"/>
  <c r="H153"/>
  <c r="C153"/>
  <c r="I153"/>
  <c r="H149"/>
  <c r="C149"/>
  <c r="I149"/>
  <c r="H145"/>
  <c r="C145"/>
  <c r="I145"/>
  <c r="H141"/>
  <c r="C141"/>
  <c r="I141"/>
  <c r="H137"/>
  <c r="C137"/>
  <c r="I137"/>
  <c r="H133"/>
  <c r="C133"/>
  <c r="I133"/>
  <c r="H129"/>
  <c r="C129"/>
  <c r="I129"/>
  <c r="H125"/>
  <c r="C125"/>
  <c r="I125"/>
  <c r="H121"/>
  <c r="C121"/>
  <c r="I121"/>
  <c r="H117"/>
  <c r="C117"/>
  <c r="I117"/>
  <c r="H113"/>
  <c r="C113"/>
  <c r="I113"/>
  <c r="H109"/>
  <c r="C109"/>
  <c r="I109"/>
  <c r="H105"/>
  <c r="C105"/>
  <c r="I105"/>
  <c r="H101"/>
  <c r="C101"/>
  <c r="I101"/>
  <c r="H97"/>
  <c r="C97"/>
  <c r="I97"/>
  <c r="H93"/>
  <c r="C93"/>
  <c r="I93"/>
  <c r="H89"/>
  <c r="C89"/>
  <c r="I89"/>
  <c r="H85"/>
  <c r="C85"/>
  <c r="I85"/>
  <c r="H81"/>
  <c r="C81"/>
  <c r="I81"/>
  <c r="H77"/>
  <c r="C77"/>
  <c r="I77"/>
  <c r="H73"/>
  <c r="C73"/>
  <c r="I73"/>
  <c r="H69"/>
  <c r="C69"/>
  <c r="I69"/>
  <c r="H65"/>
  <c r="C65"/>
  <c r="I65"/>
  <c r="H61"/>
  <c r="C61"/>
  <c r="I61"/>
  <c r="H57"/>
  <c r="C57"/>
  <c r="I57"/>
  <c r="H53"/>
  <c r="C53"/>
  <c r="I53"/>
  <c r="H49"/>
  <c r="C49"/>
  <c r="I49"/>
  <c r="H45"/>
  <c r="C45"/>
  <c r="I45"/>
  <c r="H41"/>
  <c r="C41"/>
  <c r="I41"/>
  <c r="H37"/>
  <c r="C37"/>
  <c r="I37"/>
  <c r="H33"/>
  <c r="C33"/>
  <c r="I33"/>
  <c r="H29"/>
  <c r="C29"/>
  <c r="I29"/>
  <c r="H25"/>
  <c r="C25"/>
  <c r="I25"/>
  <c r="H21"/>
  <c r="C21"/>
  <c r="I21"/>
  <c r="H17"/>
  <c r="C17"/>
  <c r="I17"/>
  <c r="H13"/>
  <c r="C13"/>
  <c r="I13"/>
  <c r="H9"/>
  <c r="C9"/>
  <c r="I9"/>
  <c r="EB7" i="17"/>
  <c r="DC7"/>
  <c r="DG7" s="1"/>
  <c r="BM7"/>
  <c r="BQ7" s="1"/>
  <c r="CH7"/>
  <c r="CL7" s="1"/>
  <c r="AU7"/>
  <c r="Y7"/>
  <c r="U7"/>
  <c r="AB68" i="28" l="1"/>
  <c r="AC68" s="1"/>
  <c r="X68"/>
  <c r="AD68" s="1"/>
  <c r="Z68"/>
  <c r="AB76"/>
  <c r="AC76" s="1"/>
  <c r="X76"/>
  <c r="AD76" s="1"/>
  <c r="Z76"/>
  <c r="AB84"/>
  <c r="AC84" s="1"/>
  <c r="X84"/>
  <c r="AD84" s="1"/>
  <c r="Z84"/>
  <c r="AB92"/>
  <c r="AC92" s="1"/>
  <c r="X92"/>
  <c r="AD92" s="1"/>
  <c r="Z92"/>
  <c r="AB100"/>
  <c r="AC100" s="1"/>
  <c r="X100"/>
  <c r="AD100" s="1"/>
  <c r="Z100"/>
  <c r="AB108"/>
  <c r="AC108" s="1"/>
  <c r="Z108"/>
  <c r="X108"/>
  <c r="AD108" s="1"/>
  <c r="AB116"/>
  <c r="AC116" s="1"/>
  <c r="Z116"/>
  <c r="X116"/>
  <c r="AD116" s="1"/>
  <c r="AB124"/>
  <c r="AC124" s="1"/>
  <c r="X124"/>
  <c r="AD124" s="1"/>
  <c r="Z124"/>
  <c r="AB132"/>
  <c r="AC132" s="1"/>
  <c r="Z132"/>
  <c r="X132"/>
  <c r="AD132" s="1"/>
  <c r="AB140"/>
  <c r="AC140" s="1"/>
  <c r="Z140"/>
  <c r="X140"/>
  <c r="AD140" s="1"/>
  <c r="AB148"/>
  <c r="AC148" s="1"/>
  <c r="Z148"/>
  <c r="X148"/>
  <c r="AD148" s="1"/>
  <c r="AB156"/>
  <c r="AC156" s="1"/>
  <c r="Z156"/>
  <c r="X156"/>
  <c r="AD156" s="1"/>
  <c r="AB164"/>
  <c r="AC164" s="1"/>
  <c r="Z164"/>
  <c r="X164"/>
  <c r="AD164" s="1"/>
  <c r="AB172"/>
  <c r="AC172" s="1"/>
  <c r="Z172"/>
  <c r="X172"/>
  <c r="AD172" s="1"/>
  <c r="AB180"/>
  <c r="AC180" s="1"/>
  <c r="Z180"/>
  <c r="X180"/>
  <c r="AD180" s="1"/>
  <c r="AB188"/>
  <c r="AC188" s="1"/>
  <c r="Z188"/>
  <c r="X188"/>
  <c r="AD188" s="1"/>
  <c r="AB196"/>
  <c r="AC196" s="1"/>
  <c r="Z196"/>
  <c r="X196"/>
  <c r="AD196" s="1"/>
  <c r="AB204"/>
  <c r="AC204" s="1"/>
  <c r="Z204"/>
  <c r="X204"/>
  <c r="AD204" s="1"/>
  <c r="AB66"/>
  <c r="AC66" s="1"/>
  <c r="Z66"/>
  <c r="X66"/>
  <c r="AD66" s="1"/>
  <c r="AB98"/>
  <c r="AC98" s="1"/>
  <c r="X98"/>
  <c r="AD98" s="1"/>
  <c r="Z98"/>
  <c r="AB134"/>
  <c r="AC134" s="1"/>
  <c r="X134"/>
  <c r="AD134" s="1"/>
  <c r="Z134"/>
  <c r="AB166"/>
  <c r="AC166" s="1"/>
  <c r="X166"/>
  <c r="AD166" s="1"/>
  <c r="Z166"/>
  <c r="AB194"/>
  <c r="AC194" s="1"/>
  <c r="X194"/>
  <c r="AD194" s="1"/>
  <c r="Z194"/>
  <c r="FZ44" i="17"/>
  <c r="AB69" i="28"/>
  <c r="AC69" s="1"/>
  <c r="Z69"/>
  <c r="X69"/>
  <c r="AD69" s="1"/>
  <c r="AB77"/>
  <c r="AC77" s="1"/>
  <c r="Z77"/>
  <c r="X77"/>
  <c r="AD77" s="1"/>
  <c r="AB85"/>
  <c r="AC85" s="1"/>
  <c r="Z85"/>
  <c r="X85"/>
  <c r="AD85" s="1"/>
  <c r="AB93"/>
  <c r="AC93" s="1"/>
  <c r="Z93"/>
  <c r="X93"/>
  <c r="AD93" s="1"/>
  <c r="AB101"/>
  <c r="AC101" s="1"/>
  <c r="Z101"/>
  <c r="X101"/>
  <c r="AD101" s="1"/>
  <c r="AB109"/>
  <c r="AC109" s="1"/>
  <c r="Z109"/>
  <c r="X109"/>
  <c r="AD109" s="1"/>
  <c r="AB117"/>
  <c r="AC117" s="1"/>
  <c r="Z117"/>
  <c r="X117"/>
  <c r="AD117" s="1"/>
  <c r="AB125"/>
  <c r="AC125" s="1"/>
  <c r="X125"/>
  <c r="AD125" s="1"/>
  <c r="Z125"/>
  <c r="AB133"/>
  <c r="AC133" s="1"/>
  <c r="Z133"/>
  <c r="X133"/>
  <c r="AD133" s="1"/>
  <c r="AB141"/>
  <c r="AC141" s="1"/>
  <c r="Z141"/>
  <c r="X141"/>
  <c r="AD141" s="1"/>
  <c r="AB149"/>
  <c r="AC149" s="1"/>
  <c r="Z149"/>
  <c r="X149"/>
  <c r="AD149" s="1"/>
  <c r="AB157"/>
  <c r="AC157" s="1"/>
  <c r="Z157"/>
  <c r="X157"/>
  <c r="AD157" s="1"/>
  <c r="AB165"/>
  <c r="AC165" s="1"/>
  <c r="Z165"/>
  <c r="X165"/>
  <c r="AD165" s="1"/>
  <c r="AB173"/>
  <c r="AC173" s="1"/>
  <c r="Z173"/>
  <c r="X173"/>
  <c r="AD173" s="1"/>
  <c r="AB181"/>
  <c r="AC181" s="1"/>
  <c r="Z181"/>
  <c r="X181"/>
  <c r="AD181" s="1"/>
  <c r="AB189"/>
  <c r="AC189" s="1"/>
  <c r="Z189"/>
  <c r="X189"/>
  <c r="AD189" s="1"/>
  <c r="AB197"/>
  <c r="AC197" s="1"/>
  <c r="Z197"/>
  <c r="X197"/>
  <c r="AD197" s="1"/>
  <c r="AB205"/>
  <c r="AC205" s="1"/>
  <c r="Z205"/>
  <c r="X205"/>
  <c r="AD205" s="1"/>
  <c r="AB90"/>
  <c r="AC90" s="1"/>
  <c r="Z90"/>
  <c r="X90"/>
  <c r="AD90" s="1"/>
  <c r="AB126"/>
  <c r="AC126" s="1"/>
  <c r="Z126"/>
  <c r="X126"/>
  <c r="AD126" s="1"/>
  <c r="AB158"/>
  <c r="AC158" s="1"/>
  <c r="Z158"/>
  <c r="X158"/>
  <c r="AD158" s="1"/>
  <c r="AB190"/>
  <c r="AC190" s="1"/>
  <c r="X190"/>
  <c r="AD190" s="1"/>
  <c r="Z190"/>
  <c r="AB86"/>
  <c r="AC86" s="1"/>
  <c r="Z86"/>
  <c r="X86"/>
  <c r="AD86" s="1"/>
  <c r="AB118"/>
  <c r="AC118" s="1"/>
  <c r="Z118"/>
  <c r="X118"/>
  <c r="AD118" s="1"/>
  <c r="AB146"/>
  <c r="AC146" s="1"/>
  <c r="X146"/>
  <c r="AD146" s="1"/>
  <c r="Z146"/>
  <c r="AB178"/>
  <c r="AC178" s="1"/>
  <c r="X178"/>
  <c r="AD178" s="1"/>
  <c r="Z178"/>
  <c r="AB67"/>
  <c r="AC67" s="1"/>
  <c r="Z67"/>
  <c r="X67"/>
  <c r="AD67" s="1"/>
  <c r="AB75"/>
  <c r="AC75" s="1"/>
  <c r="Z75"/>
  <c r="X75"/>
  <c r="AD75" s="1"/>
  <c r="AB83"/>
  <c r="AC83" s="1"/>
  <c r="Z83"/>
  <c r="X83"/>
  <c r="AD83" s="1"/>
  <c r="AB91"/>
  <c r="AC91" s="1"/>
  <c r="Z91"/>
  <c r="X91"/>
  <c r="AD91" s="1"/>
  <c r="AB99"/>
  <c r="AC99" s="1"/>
  <c r="X99"/>
  <c r="AD99" s="1"/>
  <c r="Z99"/>
  <c r="AB107"/>
  <c r="AC107" s="1"/>
  <c r="X107"/>
  <c r="AD107" s="1"/>
  <c r="Z107"/>
  <c r="AB115"/>
  <c r="AC115" s="1"/>
  <c r="X115"/>
  <c r="AD115" s="1"/>
  <c r="Z115"/>
  <c r="AB123"/>
  <c r="AC123" s="1"/>
  <c r="X123"/>
  <c r="AD123" s="1"/>
  <c r="Z123"/>
  <c r="AB131"/>
  <c r="AC131" s="1"/>
  <c r="X131"/>
  <c r="AD131" s="1"/>
  <c r="Z131"/>
  <c r="AB139"/>
  <c r="AC139" s="1"/>
  <c r="X139"/>
  <c r="AD139" s="1"/>
  <c r="Z139"/>
  <c r="AB147"/>
  <c r="AC147" s="1"/>
  <c r="X147"/>
  <c r="AD147" s="1"/>
  <c r="Z147"/>
  <c r="AB155"/>
  <c r="AC155" s="1"/>
  <c r="X155"/>
  <c r="AD155" s="1"/>
  <c r="Z155"/>
  <c r="AB163"/>
  <c r="AC163" s="1"/>
  <c r="X163"/>
  <c r="AD163" s="1"/>
  <c r="Z163"/>
  <c r="AB171"/>
  <c r="AC171" s="1"/>
  <c r="X171"/>
  <c r="AD171" s="1"/>
  <c r="Z171"/>
  <c r="AB179"/>
  <c r="AC179" s="1"/>
  <c r="X179"/>
  <c r="AD179" s="1"/>
  <c r="Z179"/>
  <c r="AB187"/>
  <c r="AC187" s="1"/>
  <c r="X187"/>
  <c r="AD187" s="1"/>
  <c r="Z187"/>
  <c r="AB195"/>
  <c r="AC195" s="1"/>
  <c r="X195"/>
  <c r="AD195" s="1"/>
  <c r="Z195"/>
  <c r="AB203"/>
  <c r="AC203" s="1"/>
  <c r="X203"/>
  <c r="AD203" s="1"/>
  <c r="Z203"/>
  <c r="AB74"/>
  <c r="AC74" s="1"/>
  <c r="Z74"/>
  <c r="X74"/>
  <c r="AD74" s="1"/>
  <c r="AB106"/>
  <c r="AC106" s="1"/>
  <c r="X106"/>
  <c r="AD106" s="1"/>
  <c r="Z106"/>
  <c r="AB142"/>
  <c r="AC142" s="1"/>
  <c r="Z142"/>
  <c r="X142"/>
  <c r="AD142" s="1"/>
  <c r="AB170"/>
  <c r="AC170" s="1"/>
  <c r="X170"/>
  <c r="AD170" s="1"/>
  <c r="Z170"/>
  <c r="AB206"/>
  <c r="AC206" s="1"/>
  <c r="Z206"/>
  <c r="X206"/>
  <c r="AD206" s="1"/>
  <c r="G17" i="24"/>
  <c r="AB72" i="28"/>
  <c r="AC72" s="1"/>
  <c r="X72"/>
  <c r="AD72" s="1"/>
  <c r="Z72"/>
  <c r="AB80"/>
  <c r="AC80" s="1"/>
  <c r="Z80"/>
  <c r="X80"/>
  <c r="AD80" s="1"/>
  <c r="AB88"/>
  <c r="AC88" s="1"/>
  <c r="Z88"/>
  <c r="X88"/>
  <c r="AD88" s="1"/>
  <c r="AB96"/>
  <c r="AC96" s="1"/>
  <c r="X96"/>
  <c r="AD96" s="1"/>
  <c r="Z96"/>
  <c r="AB104"/>
  <c r="AC104" s="1"/>
  <c r="X104"/>
  <c r="AD104" s="1"/>
  <c r="Z104"/>
  <c r="AB112"/>
  <c r="AC112" s="1"/>
  <c r="X112"/>
  <c r="AD112" s="1"/>
  <c r="Z112"/>
  <c r="AB120"/>
  <c r="AC120" s="1"/>
  <c r="Z120"/>
  <c r="X120"/>
  <c r="AD120" s="1"/>
  <c r="AB128"/>
  <c r="AC128" s="1"/>
  <c r="X128"/>
  <c r="AD128" s="1"/>
  <c r="Z128"/>
  <c r="AB136"/>
  <c r="AC136" s="1"/>
  <c r="X136"/>
  <c r="AD136" s="1"/>
  <c r="Z136"/>
  <c r="AB144"/>
  <c r="AC144" s="1"/>
  <c r="X144"/>
  <c r="AD144" s="1"/>
  <c r="Z144"/>
  <c r="AB152"/>
  <c r="AC152" s="1"/>
  <c r="Z152"/>
  <c r="X152"/>
  <c r="AD152" s="1"/>
  <c r="AB160"/>
  <c r="AC160" s="1"/>
  <c r="X160"/>
  <c r="AD160" s="1"/>
  <c r="Z160"/>
  <c r="AB168"/>
  <c r="AC168" s="1"/>
  <c r="X168"/>
  <c r="AD168" s="1"/>
  <c r="Z168"/>
  <c r="AB176"/>
  <c r="AC176" s="1"/>
  <c r="X176"/>
  <c r="AD176" s="1"/>
  <c r="Z176"/>
  <c r="AB184"/>
  <c r="AC184" s="1"/>
  <c r="Z184"/>
  <c r="X184"/>
  <c r="AD184" s="1"/>
  <c r="AB192"/>
  <c r="AC192" s="1"/>
  <c r="X192"/>
  <c r="AD192" s="1"/>
  <c r="Z192"/>
  <c r="AB200"/>
  <c r="AC200" s="1"/>
  <c r="X200"/>
  <c r="AD200" s="1"/>
  <c r="Z200"/>
  <c r="AB82"/>
  <c r="AC82" s="1"/>
  <c r="Z82"/>
  <c r="X82"/>
  <c r="AD82" s="1"/>
  <c r="AB114"/>
  <c r="AC114" s="1"/>
  <c r="X114"/>
  <c r="AD114" s="1"/>
  <c r="Z114"/>
  <c r="AB150"/>
  <c r="AC150" s="1"/>
  <c r="Z150"/>
  <c r="X150"/>
  <c r="AD150" s="1"/>
  <c r="AB182"/>
  <c r="AC182" s="1"/>
  <c r="Z182"/>
  <c r="X182"/>
  <c r="AD182" s="1"/>
  <c r="AB73"/>
  <c r="AC73" s="1"/>
  <c r="X73"/>
  <c r="AD73" s="1"/>
  <c r="Z73"/>
  <c r="AB81"/>
  <c r="AC81" s="1"/>
  <c r="X81"/>
  <c r="AD81" s="1"/>
  <c r="Z81"/>
  <c r="AB89"/>
  <c r="AC89" s="1"/>
  <c r="Z89"/>
  <c r="X89"/>
  <c r="AD89" s="1"/>
  <c r="AB97"/>
  <c r="AC97" s="1"/>
  <c r="X97"/>
  <c r="AD97" s="1"/>
  <c r="Z97"/>
  <c r="AB105"/>
  <c r="AC105" s="1"/>
  <c r="X105"/>
  <c r="AD105" s="1"/>
  <c r="Z105"/>
  <c r="AB113"/>
  <c r="AC113" s="1"/>
  <c r="X113"/>
  <c r="AD113" s="1"/>
  <c r="Z113"/>
  <c r="AB121"/>
  <c r="AC121" s="1"/>
  <c r="Z121"/>
  <c r="X121"/>
  <c r="AD121" s="1"/>
  <c r="AB129"/>
  <c r="AC129" s="1"/>
  <c r="X129"/>
  <c r="AD129" s="1"/>
  <c r="Z129"/>
  <c r="AB137"/>
  <c r="AC137" s="1"/>
  <c r="X137"/>
  <c r="AD137" s="1"/>
  <c r="Z137"/>
  <c r="AB145"/>
  <c r="AC145" s="1"/>
  <c r="Z145"/>
  <c r="X145"/>
  <c r="AD145" s="1"/>
  <c r="AB153"/>
  <c r="AC153" s="1"/>
  <c r="X153"/>
  <c r="AD153" s="1"/>
  <c r="Z153"/>
  <c r="AB161"/>
  <c r="AC161" s="1"/>
  <c r="X161"/>
  <c r="AD161" s="1"/>
  <c r="Z161"/>
  <c r="AB169"/>
  <c r="AC169" s="1"/>
  <c r="X169"/>
  <c r="AD169" s="1"/>
  <c r="Z169"/>
  <c r="AB177"/>
  <c r="AC177" s="1"/>
  <c r="Z177"/>
  <c r="X177"/>
  <c r="AD177" s="1"/>
  <c r="AB185"/>
  <c r="AC185" s="1"/>
  <c r="X185"/>
  <c r="AD185" s="1"/>
  <c r="Z185"/>
  <c r="AB193"/>
  <c r="AC193" s="1"/>
  <c r="X193"/>
  <c r="AD193" s="1"/>
  <c r="Z193"/>
  <c r="AB201"/>
  <c r="AC201" s="1"/>
  <c r="X201"/>
  <c r="AD201" s="1"/>
  <c r="Z201"/>
  <c r="AB78"/>
  <c r="AC78" s="1"/>
  <c r="X78"/>
  <c r="AD78" s="1"/>
  <c r="Z78"/>
  <c r="AB110"/>
  <c r="AC110" s="1"/>
  <c r="Z110"/>
  <c r="X110"/>
  <c r="AD110" s="1"/>
  <c r="AB138"/>
  <c r="AC138" s="1"/>
  <c r="X138"/>
  <c r="AD138" s="1"/>
  <c r="Z138"/>
  <c r="AB174"/>
  <c r="AC174" s="1"/>
  <c r="Z174"/>
  <c r="X174"/>
  <c r="AD174" s="1"/>
  <c r="AB202"/>
  <c r="AC202" s="1"/>
  <c r="X202"/>
  <c r="AD202" s="1"/>
  <c r="Z202"/>
  <c r="AB70"/>
  <c r="AC70" s="1"/>
  <c r="X70"/>
  <c r="AD70" s="1"/>
  <c r="Z70"/>
  <c r="AB102"/>
  <c r="AC102" s="1"/>
  <c r="Z102"/>
  <c r="X102"/>
  <c r="AD102" s="1"/>
  <c r="AB130"/>
  <c r="AC130" s="1"/>
  <c r="X130"/>
  <c r="AD130" s="1"/>
  <c r="Z130"/>
  <c r="AB162"/>
  <c r="AC162" s="1"/>
  <c r="X162"/>
  <c r="AD162" s="1"/>
  <c r="Z162"/>
  <c r="AB198"/>
  <c r="AC198" s="1"/>
  <c r="X198"/>
  <c r="AD198" s="1"/>
  <c r="Z198"/>
  <c r="AB71"/>
  <c r="AC71" s="1"/>
  <c r="X71"/>
  <c r="AD71" s="1"/>
  <c r="Z71"/>
  <c r="AB79"/>
  <c r="AC79" s="1"/>
  <c r="X79"/>
  <c r="AD79" s="1"/>
  <c r="Z79"/>
  <c r="AB87"/>
  <c r="AC87" s="1"/>
  <c r="X87"/>
  <c r="AD87" s="1"/>
  <c r="Z87"/>
  <c r="AB95"/>
  <c r="AC95" s="1"/>
  <c r="Z95"/>
  <c r="X95"/>
  <c r="AD95" s="1"/>
  <c r="AB103"/>
  <c r="AC103" s="1"/>
  <c r="Z103"/>
  <c r="X103"/>
  <c r="AD103" s="1"/>
  <c r="AB111"/>
  <c r="AC111" s="1"/>
  <c r="Z111"/>
  <c r="X111"/>
  <c r="AD111" s="1"/>
  <c r="AB119"/>
  <c r="AC119" s="1"/>
  <c r="Z119"/>
  <c r="X119"/>
  <c r="AD119" s="1"/>
  <c r="AB127"/>
  <c r="AC127" s="1"/>
  <c r="X127"/>
  <c r="AD127" s="1"/>
  <c r="Z127"/>
  <c r="AB135"/>
  <c r="AC135" s="1"/>
  <c r="X135"/>
  <c r="AD135" s="1"/>
  <c r="Z135"/>
  <c r="AB143"/>
  <c r="AC143" s="1"/>
  <c r="X143"/>
  <c r="AD143" s="1"/>
  <c r="Z143"/>
  <c r="AB151"/>
  <c r="AC151" s="1"/>
  <c r="Z151"/>
  <c r="X151"/>
  <c r="AD151" s="1"/>
  <c r="AB159"/>
  <c r="AC159" s="1"/>
  <c r="Z159"/>
  <c r="X159"/>
  <c r="AD159" s="1"/>
  <c r="AB167"/>
  <c r="AC167" s="1"/>
  <c r="Z167"/>
  <c r="X167"/>
  <c r="AD167" s="1"/>
  <c r="AB175"/>
  <c r="AC175" s="1"/>
  <c r="Z175"/>
  <c r="X175"/>
  <c r="AD175" s="1"/>
  <c r="AB183"/>
  <c r="AC183" s="1"/>
  <c r="Z183"/>
  <c r="X183"/>
  <c r="AD183" s="1"/>
  <c r="AB191"/>
  <c r="AC191" s="1"/>
  <c r="X191"/>
  <c r="AD191" s="1"/>
  <c r="Z191"/>
  <c r="AB199"/>
  <c r="AC199" s="1"/>
  <c r="Z199"/>
  <c r="X199"/>
  <c r="AD199" s="1"/>
  <c r="AB207"/>
  <c r="AC207" s="1"/>
  <c r="Z207"/>
  <c r="X207"/>
  <c r="AD207" s="1"/>
  <c r="AB94"/>
  <c r="AC94" s="1"/>
  <c r="X94"/>
  <c r="AD94" s="1"/>
  <c r="Z94"/>
  <c r="AB122"/>
  <c r="AC122" s="1"/>
  <c r="X122"/>
  <c r="AD122" s="1"/>
  <c r="Z122"/>
  <c r="AB154"/>
  <c r="AC154" s="1"/>
  <c r="X154"/>
  <c r="AD154" s="1"/>
  <c r="Z154"/>
  <c r="AB186"/>
  <c r="AC186" s="1"/>
  <c r="X186"/>
  <c r="AD186" s="1"/>
  <c r="Z186"/>
  <c r="FZ52" i="17"/>
  <c r="X24" i="28"/>
  <c r="AD24" s="1"/>
  <c r="Z24"/>
  <c r="X32"/>
  <c r="AD32" s="1"/>
  <c r="Z32"/>
  <c r="X40"/>
  <c r="AD40" s="1"/>
  <c r="Z40"/>
  <c r="X48"/>
  <c r="AD48" s="1"/>
  <c r="Z48"/>
  <c r="X56"/>
  <c r="AD56" s="1"/>
  <c r="Z56"/>
  <c r="X64"/>
  <c r="AD64" s="1"/>
  <c r="Z64"/>
  <c r="X27"/>
  <c r="AD27" s="1"/>
  <c r="Z27"/>
  <c r="X35"/>
  <c r="AD35" s="1"/>
  <c r="Z35"/>
  <c r="X43"/>
  <c r="AD43" s="1"/>
  <c r="Z43"/>
  <c r="Z51"/>
  <c r="X51"/>
  <c r="AD51" s="1"/>
  <c r="Z59"/>
  <c r="X59"/>
  <c r="AD59" s="1"/>
  <c r="X22"/>
  <c r="AD22" s="1"/>
  <c r="Z22"/>
  <c r="X30"/>
  <c r="AD30" s="1"/>
  <c r="Z30"/>
  <c r="X38"/>
  <c r="AD38" s="1"/>
  <c r="Z38"/>
  <c r="Z46"/>
  <c r="X46"/>
  <c r="AD46" s="1"/>
  <c r="X54"/>
  <c r="AD54" s="1"/>
  <c r="Z54"/>
  <c r="X62"/>
  <c r="AD62" s="1"/>
  <c r="Z62"/>
  <c r="X25"/>
  <c r="AD25" s="1"/>
  <c r="Z25"/>
  <c r="X33"/>
  <c r="AD33" s="1"/>
  <c r="Z33"/>
  <c r="X41"/>
  <c r="AD41" s="1"/>
  <c r="Z41"/>
  <c r="Z49"/>
  <c r="X49"/>
  <c r="AD49" s="1"/>
  <c r="Z57"/>
  <c r="X57"/>
  <c r="AD57" s="1"/>
  <c r="Z65"/>
  <c r="X65"/>
  <c r="AD65" s="1"/>
  <c r="X28"/>
  <c r="AD28" s="1"/>
  <c r="Z28"/>
  <c r="X36"/>
  <c r="AD36" s="1"/>
  <c r="Z36"/>
  <c r="X44"/>
  <c r="AD44" s="1"/>
  <c r="Z44"/>
  <c r="X52"/>
  <c r="AD52" s="1"/>
  <c r="Z52"/>
  <c r="X60"/>
  <c r="AD60" s="1"/>
  <c r="Z60"/>
  <c r="X23"/>
  <c r="AD23" s="1"/>
  <c r="Z23"/>
  <c r="X31"/>
  <c r="AD31" s="1"/>
  <c r="Z31"/>
  <c r="X39"/>
  <c r="AD39" s="1"/>
  <c r="Z39"/>
  <c r="X47"/>
  <c r="AD47" s="1"/>
  <c r="Z47"/>
  <c r="X55"/>
  <c r="AD55" s="1"/>
  <c r="Z55"/>
  <c r="X63"/>
  <c r="AD63" s="1"/>
  <c r="Z63"/>
  <c r="X26"/>
  <c r="AD26" s="1"/>
  <c r="Z26"/>
  <c r="X34"/>
  <c r="AD34" s="1"/>
  <c r="Z34"/>
  <c r="X42"/>
  <c r="AD42" s="1"/>
  <c r="Z42"/>
  <c r="X50"/>
  <c r="AD50" s="1"/>
  <c r="Z50"/>
  <c r="Z58"/>
  <c r="X58"/>
  <c r="AD58" s="1"/>
  <c r="X21"/>
  <c r="AD21" s="1"/>
  <c r="Z21"/>
  <c r="X29"/>
  <c r="AD29" s="1"/>
  <c r="Z29"/>
  <c r="X37"/>
  <c r="AD37" s="1"/>
  <c r="Z37"/>
  <c r="X45"/>
  <c r="AD45" s="1"/>
  <c r="Z45"/>
  <c r="X53"/>
  <c r="AD53" s="1"/>
  <c r="Z53"/>
  <c r="Z61"/>
  <c r="X61"/>
  <c r="AD61" s="1"/>
  <c r="M23" i="26"/>
  <c r="D23"/>
  <c r="E30" i="27"/>
  <c r="F31"/>
  <c r="M23"/>
  <c r="M31"/>
  <c r="D23"/>
  <c r="AH8"/>
  <c r="W30" s="1"/>
  <c r="FZ53" i="17"/>
  <c r="FZ121"/>
  <c r="FZ115"/>
  <c r="FZ49"/>
  <c r="FZ161"/>
  <c r="FZ177"/>
  <c r="FZ168"/>
  <c r="FZ106"/>
  <c r="FZ138"/>
  <c r="FZ69"/>
  <c r="FZ129"/>
  <c r="FZ51"/>
  <c r="FZ186"/>
  <c r="FZ194"/>
  <c r="FZ198"/>
  <c r="FZ45"/>
  <c r="FZ125"/>
  <c r="FZ201"/>
  <c r="FZ92"/>
  <c r="FZ108"/>
  <c r="FZ119"/>
  <c r="FZ143"/>
  <c r="FZ142"/>
  <c r="FZ185"/>
  <c r="FZ112"/>
  <c r="FZ107"/>
  <c r="FZ155"/>
  <c r="FZ133"/>
  <c r="FZ149"/>
  <c r="FZ181"/>
  <c r="FZ193"/>
  <c r="FZ23"/>
  <c r="FZ59"/>
  <c r="FZ95"/>
  <c r="FZ111"/>
  <c r="FZ127"/>
  <c r="FZ187"/>
  <c r="FZ29"/>
  <c r="FZ57"/>
  <c r="FZ73"/>
  <c r="FZ93"/>
  <c r="FZ101"/>
  <c r="FZ157"/>
  <c r="FZ197"/>
  <c r="FZ32"/>
  <c r="FZ40"/>
  <c r="FZ64"/>
  <c r="FZ68"/>
  <c r="FZ72"/>
  <c r="FZ100"/>
  <c r="FZ116"/>
  <c r="FZ132"/>
  <c r="FZ140"/>
  <c r="FZ144"/>
  <c r="FZ148"/>
  <c r="FZ156"/>
  <c r="FZ176"/>
  <c r="FZ27"/>
  <c r="FZ35"/>
  <c r="FZ55"/>
  <c r="FZ75"/>
  <c r="FZ103"/>
  <c r="FZ135"/>
  <c r="FZ159"/>
  <c r="FZ175"/>
  <c r="FZ207"/>
  <c r="FZ34"/>
  <c r="FZ46"/>
  <c r="FZ74"/>
  <c r="FZ78"/>
  <c r="FZ98"/>
  <c r="FZ122"/>
  <c r="FZ162"/>
  <c r="FZ182"/>
  <c r="FZ25"/>
  <c r="FZ41"/>
  <c r="FZ77"/>
  <c r="FZ97"/>
  <c r="FZ109"/>
  <c r="FZ141"/>
  <c r="FZ145"/>
  <c r="FZ165"/>
  <c r="FZ205"/>
  <c r="FZ28"/>
  <c r="FZ36"/>
  <c r="FZ48"/>
  <c r="FZ60"/>
  <c r="FZ76"/>
  <c r="FZ96"/>
  <c r="FZ128"/>
  <c r="FZ160"/>
  <c r="FZ164"/>
  <c r="FZ180"/>
  <c r="FZ184"/>
  <c r="FZ196"/>
  <c r="FZ39"/>
  <c r="FZ87"/>
  <c r="FZ139"/>
  <c r="FZ151"/>
  <c r="FZ163"/>
  <c r="FZ167"/>
  <c r="FZ183"/>
  <c r="FZ199"/>
  <c r="FZ203"/>
  <c r="FZ30"/>
  <c r="FZ50"/>
  <c r="FZ66"/>
  <c r="FZ86"/>
  <c r="FZ94"/>
  <c r="FZ114"/>
  <c r="FZ130"/>
  <c r="FZ146"/>
  <c r="FZ150"/>
  <c r="FZ154"/>
  <c r="FZ170"/>
  <c r="FZ174"/>
  <c r="FZ202"/>
  <c r="FZ206"/>
  <c r="FZ21"/>
  <c r="FZ65"/>
  <c r="FZ85"/>
  <c r="FZ117"/>
  <c r="FZ137"/>
  <c r="FZ24"/>
  <c r="FZ88"/>
  <c r="FZ120"/>
  <c r="FZ136"/>
  <c r="FZ172"/>
  <c r="FZ204"/>
  <c r="FZ47"/>
  <c r="FZ79"/>
  <c r="FZ83"/>
  <c r="FZ91"/>
  <c r="FZ171"/>
  <c r="FZ179"/>
  <c r="FZ195"/>
  <c r="FZ42"/>
  <c r="FZ54"/>
  <c r="FZ82"/>
  <c r="FZ90"/>
  <c r="FZ102"/>
  <c r="FZ118"/>
  <c r="FZ33"/>
  <c r="FZ81"/>
  <c r="FZ89"/>
  <c r="FZ105"/>
  <c r="FZ113"/>
  <c r="FZ153"/>
  <c r="FZ169"/>
  <c r="FZ173"/>
  <c r="FZ80"/>
  <c r="FZ104"/>
  <c r="FZ124"/>
  <c r="FZ152"/>
  <c r="FZ188"/>
  <c r="FZ192"/>
  <c r="FZ31"/>
  <c r="FZ63"/>
  <c r="FZ67"/>
  <c r="FZ71"/>
  <c r="FZ123"/>
  <c r="FZ131"/>
  <c r="FZ147"/>
  <c r="FZ191"/>
  <c r="FZ22"/>
  <c r="FZ38"/>
  <c r="FZ58"/>
  <c r="FZ62"/>
  <c r="FZ70"/>
  <c r="FZ110"/>
  <c r="FZ126"/>
  <c r="FZ158"/>
  <c r="FZ166"/>
  <c r="FM17"/>
  <c r="FR17"/>
  <c r="GB17"/>
  <c r="FQ17"/>
  <c r="FS17" s="1"/>
  <c r="GA17"/>
  <c r="FN17"/>
  <c r="EI17"/>
  <c r="EM17"/>
  <c r="EU17"/>
  <c r="FD17"/>
  <c r="EL17"/>
  <c r="ET17"/>
  <c r="FC17"/>
  <c r="FG17"/>
  <c r="EK17"/>
  <c r="ES17"/>
  <c r="EW17"/>
  <c r="FF17"/>
  <c r="EJ17"/>
  <c r="EV17"/>
  <c r="FE17"/>
  <c r="DN17"/>
  <c r="DR17"/>
  <c r="DY17"/>
  <c r="DQ17"/>
  <c r="DV17"/>
  <c r="DP17"/>
  <c r="DU17"/>
  <c r="DW17" s="1"/>
  <c r="DO17"/>
  <c r="DS17"/>
  <c r="DZ17"/>
  <c r="CV17"/>
  <c r="DA17"/>
  <c r="BY17"/>
  <c r="CC17"/>
  <c r="CJ17"/>
  <c r="BF17"/>
  <c r="BK17"/>
  <c r="CU17"/>
  <c r="CZ17"/>
  <c r="BX17"/>
  <c r="CB17"/>
  <c r="CI17"/>
  <c r="BE17"/>
  <c r="BJ17"/>
  <c r="CT17"/>
  <c r="CX17"/>
  <c r="DE17"/>
  <c r="CA17"/>
  <c r="CF17"/>
  <c r="BD17"/>
  <c r="BH17"/>
  <c r="BO17"/>
  <c r="CS17"/>
  <c r="CW17"/>
  <c r="DD17"/>
  <c r="BZ17"/>
  <c r="CE17"/>
  <c r="CG17" s="1"/>
  <c r="BC17"/>
  <c r="BG17"/>
  <c r="BN17"/>
  <c r="N17"/>
  <c r="L17" i="28" s="1"/>
  <c r="S17" i="17"/>
  <c r="Q17" i="28" s="1"/>
  <c r="AG17" i="17"/>
  <c r="AK17"/>
  <c r="AR17"/>
  <c r="M17"/>
  <c r="K17" i="28" s="1"/>
  <c r="Q17" i="17"/>
  <c r="O17" i="28" s="1"/>
  <c r="X17" i="17"/>
  <c r="V17" i="28" s="1"/>
  <c r="AJ17" i="17"/>
  <c r="AO17"/>
  <c r="L17"/>
  <c r="P17"/>
  <c r="N17" i="28" s="1"/>
  <c r="W17" i="17"/>
  <c r="AI17"/>
  <c r="AN17"/>
  <c r="O17"/>
  <c r="M17" i="28" s="1"/>
  <c r="T17" i="17"/>
  <c r="R17" i="28" s="1"/>
  <c r="AH17" i="17"/>
  <c r="AL17"/>
  <c r="AS17"/>
  <c r="FM21"/>
  <c r="GA21"/>
  <c r="FR21"/>
  <c r="FQ21"/>
  <c r="FU21"/>
  <c r="FN21"/>
  <c r="GB21"/>
  <c r="EK21"/>
  <c r="ES21"/>
  <c r="EW21"/>
  <c r="FF21"/>
  <c r="EJ21"/>
  <c r="EV21"/>
  <c r="FE21"/>
  <c r="EI21"/>
  <c r="EM21"/>
  <c r="EU21"/>
  <c r="FD21"/>
  <c r="EL21"/>
  <c r="ET21"/>
  <c r="FC21"/>
  <c r="FG21"/>
  <c r="DO21"/>
  <c r="DS21"/>
  <c r="DZ21"/>
  <c r="DN21"/>
  <c r="DR21"/>
  <c r="DY21"/>
  <c r="EF21" s="1"/>
  <c r="EG21" s="1"/>
  <c r="DQ21"/>
  <c r="DV21"/>
  <c r="DP21"/>
  <c r="DU21"/>
  <c r="CS21"/>
  <c r="DH21" s="1"/>
  <c r="CW21"/>
  <c r="DD21"/>
  <c r="DK21" s="1"/>
  <c r="DL21" s="1"/>
  <c r="CA21"/>
  <c r="CF21"/>
  <c r="BF21"/>
  <c r="BK21"/>
  <c r="CV21"/>
  <c r="DA21"/>
  <c r="BZ21"/>
  <c r="CE21"/>
  <c r="BE21"/>
  <c r="BJ21"/>
  <c r="CU21"/>
  <c r="CZ21"/>
  <c r="BY21"/>
  <c r="CC21"/>
  <c r="CJ21"/>
  <c r="BD21"/>
  <c r="BH21"/>
  <c r="BO21"/>
  <c r="CT21"/>
  <c r="CX21"/>
  <c r="DE21"/>
  <c r="BX21"/>
  <c r="CM21" s="1"/>
  <c r="CB21"/>
  <c r="CI21"/>
  <c r="CP21" s="1"/>
  <c r="CQ21" s="1"/>
  <c r="BC21"/>
  <c r="BG21"/>
  <c r="BN21"/>
  <c r="BU21" s="1"/>
  <c r="BV21" s="1"/>
  <c r="O21"/>
  <c r="T21"/>
  <c r="AH21"/>
  <c r="AL21"/>
  <c r="AS21"/>
  <c r="N21"/>
  <c r="L21" i="28" s="1"/>
  <c r="S21" i="17"/>
  <c r="Q21" i="28" s="1"/>
  <c r="AG21" i="17"/>
  <c r="AK21"/>
  <c r="AR21"/>
  <c r="AY21" s="1"/>
  <c r="AZ21" s="1"/>
  <c r="M21"/>
  <c r="Q21"/>
  <c r="X21"/>
  <c r="AJ21"/>
  <c r="AO21"/>
  <c r="L21"/>
  <c r="J21" i="28" s="1"/>
  <c r="P21" i="17"/>
  <c r="N21" i="28" s="1"/>
  <c r="W21" i="17"/>
  <c r="AI21"/>
  <c r="AN21"/>
  <c r="FM29"/>
  <c r="FR29"/>
  <c r="FQ29"/>
  <c r="FU29"/>
  <c r="GB29"/>
  <c r="FN29"/>
  <c r="GA29"/>
  <c r="EK29"/>
  <c r="ES29"/>
  <c r="EW29"/>
  <c r="FF29"/>
  <c r="EJ29"/>
  <c r="EV29"/>
  <c r="FE29"/>
  <c r="EI29"/>
  <c r="EM29"/>
  <c r="EU29"/>
  <c r="FD29"/>
  <c r="EL29"/>
  <c r="ET29"/>
  <c r="FC29"/>
  <c r="FG29"/>
  <c r="DO29"/>
  <c r="DS29"/>
  <c r="DZ29"/>
  <c r="DN29"/>
  <c r="DR29"/>
  <c r="DY29"/>
  <c r="EF29" s="1"/>
  <c r="EG29" s="1"/>
  <c r="DQ29"/>
  <c r="DV29"/>
  <c r="DP29"/>
  <c r="DU29"/>
  <c r="CS29"/>
  <c r="CW29"/>
  <c r="DD29"/>
  <c r="DK29" s="1"/>
  <c r="DL29" s="1"/>
  <c r="CA29"/>
  <c r="CF29"/>
  <c r="BE29"/>
  <c r="BJ29"/>
  <c r="CV29"/>
  <c r="DA29"/>
  <c r="BZ29"/>
  <c r="CE29"/>
  <c r="BD29"/>
  <c r="BH29"/>
  <c r="BO29"/>
  <c r="CU29"/>
  <c r="CZ29"/>
  <c r="BY29"/>
  <c r="CC29"/>
  <c r="CJ29"/>
  <c r="BC29"/>
  <c r="BG29"/>
  <c r="BN29"/>
  <c r="BU29" s="1"/>
  <c r="BV29" s="1"/>
  <c r="CT29"/>
  <c r="CX29"/>
  <c r="DE29"/>
  <c r="BX29"/>
  <c r="CB29"/>
  <c r="CI29"/>
  <c r="CP29" s="1"/>
  <c r="CQ29" s="1"/>
  <c r="BF29"/>
  <c r="BK29"/>
  <c r="O29"/>
  <c r="T29"/>
  <c r="AH29"/>
  <c r="AL29"/>
  <c r="AS29"/>
  <c r="N29"/>
  <c r="L29" i="28" s="1"/>
  <c r="S29" i="17"/>
  <c r="Q29" i="28" s="1"/>
  <c r="AG29" i="17"/>
  <c r="AK29"/>
  <c r="AR29"/>
  <c r="AY29" s="1"/>
  <c r="AZ29" s="1"/>
  <c r="M29"/>
  <c r="Q29"/>
  <c r="X29"/>
  <c r="AJ29"/>
  <c r="AO29"/>
  <c r="L29"/>
  <c r="P29"/>
  <c r="N29" i="28" s="1"/>
  <c r="W29" i="17"/>
  <c r="AI29"/>
  <c r="AN29"/>
  <c r="FM73"/>
  <c r="FR73"/>
  <c r="FQ73"/>
  <c r="FN73"/>
  <c r="EJ73"/>
  <c r="ES73"/>
  <c r="EW73"/>
  <c r="FD73"/>
  <c r="EI73"/>
  <c r="EM73"/>
  <c r="EV73"/>
  <c r="FC73"/>
  <c r="FG73"/>
  <c r="FU73"/>
  <c r="GB73"/>
  <c r="EL73"/>
  <c r="EU73"/>
  <c r="FF73"/>
  <c r="GA73"/>
  <c r="EK73"/>
  <c r="ET73"/>
  <c r="EY73" s="1"/>
  <c r="FE73"/>
  <c r="DQ73"/>
  <c r="DV73"/>
  <c r="DP73"/>
  <c r="DU73"/>
  <c r="DO73"/>
  <c r="DS73"/>
  <c r="DZ73"/>
  <c r="DN73"/>
  <c r="DR73"/>
  <c r="DY73"/>
  <c r="EF73" s="1"/>
  <c r="EG73" s="1"/>
  <c r="CU73"/>
  <c r="CZ73"/>
  <c r="BZ73"/>
  <c r="CE73"/>
  <c r="BE73"/>
  <c r="BN73"/>
  <c r="BU73" s="1"/>
  <c r="BV73" s="1"/>
  <c r="CT73"/>
  <c r="CX73"/>
  <c r="DE73"/>
  <c r="BY73"/>
  <c r="CC73"/>
  <c r="CJ73"/>
  <c r="BD73"/>
  <c r="BH73"/>
  <c r="CS73"/>
  <c r="CW73"/>
  <c r="DD73"/>
  <c r="DK73" s="1"/>
  <c r="DL73" s="1"/>
  <c r="BX73"/>
  <c r="CB73"/>
  <c r="CI73"/>
  <c r="CP73" s="1"/>
  <c r="CQ73" s="1"/>
  <c r="BC73"/>
  <c r="BG73"/>
  <c r="BK73"/>
  <c r="CV73"/>
  <c r="DA73"/>
  <c r="CA73"/>
  <c r="CF73"/>
  <c r="BF73"/>
  <c r="BJ73"/>
  <c r="BL73" s="1"/>
  <c r="BO73"/>
  <c r="O73"/>
  <c r="M73" i="28" s="1"/>
  <c r="T73" i="17"/>
  <c r="R73" i="28" s="1"/>
  <c r="AG73" i="17"/>
  <c r="AV73" s="1"/>
  <c r="AK73"/>
  <c r="AR73"/>
  <c r="AY73" s="1"/>
  <c r="AZ73" s="1"/>
  <c r="N73"/>
  <c r="L73" i="28" s="1"/>
  <c r="S73" i="17"/>
  <c r="Q73" i="28" s="1"/>
  <c r="AJ73" i="17"/>
  <c r="AO73"/>
  <c r="M73"/>
  <c r="K73" i="28" s="1"/>
  <c r="Q73" i="17"/>
  <c r="O73" i="28" s="1"/>
  <c r="X73" i="17"/>
  <c r="V73" i="28" s="1"/>
  <c r="AI73" i="17"/>
  <c r="AN73"/>
  <c r="L73"/>
  <c r="P73"/>
  <c r="N73" i="28" s="1"/>
  <c r="W73" i="17"/>
  <c r="AH73"/>
  <c r="AL73"/>
  <c r="AS73"/>
  <c r="FM89"/>
  <c r="FR89"/>
  <c r="FQ89"/>
  <c r="FN89"/>
  <c r="FU89"/>
  <c r="GB89"/>
  <c r="GA89"/>
  <c r="EJ89"/>
  <c r="ES89"/>
  <c r="EW89"/>
  <c r="FD89"/>
  <c r="DP89"/>
  <c r="DU89"/>
  <c r="EI89"/>
  <c r="EM89"/>
  <c r="EV89"/>
  <c r="FC89"/>
  <c r="FG89"/>
  <c r="DO89"/>
  <c r="DS89"/>
  <c r="DZ89"/>
  <c r="EL89"/>
  <c r="EU89"/>
  <c r="FF89"/>
  <c r="DN89"/>
  <c r="DR89"/>
  <c r="DY89"/>
  <c r="EF89" s="1"/>
  <c r="EG89" s="1"/>
  <c r="EK89"/>
  <c r="ET89"/>
  <c r="FE89"/>
  <c r="DQ89"/>
  <c r="DV89"/>
  <c r="CS89"/>
  <c r="CW89"/>
  <c r="DD89"/>
  <c r="DK89" s="1"/>
  <c r="DL89" s="1"/>
  <c r="BX89"/>
  <c r="CB89"/>
  <c r="CI89"/>
  <c r="CP89" s="1"/>
  <c r="CQ89" s="1"/>
  <c r="BE89"/>
  <c r="BN89"/>
  <c r="BU89" s="1"/>
  <c r="BV89" s="1"/>
  <c r="CV89"/>
  <c r="DA89"/>
  <c r="CA89"/>
  <c r="CF89"/>
  <c r="BD89"/>
  <c r="BH89"/>
  <c r="CU89"/>
  <c r="CZ89"/>
  <c r="BZ89"/>
  <c r="CE89"/>
  <c r="CG89" s="1"/>
  <c r="BC89"/>
  <c r="BR89" s="1"/>
  <c r="BG89"/>
  <c r="BK89"/>
  <c r="CT89"/>
  <c r="CX89"/>
  <c r="DE89"/>
  <c r="BY89"/>
  <c r="CC89"/>
  <c r="CJ89"/>
  <c r="BF89"/>
  <c r="BJ89"/>
  <c r="BL89" s="1"/>
  <c r="BO89"/>
  <c r="M89"/>
  <c r="K89" i="28" s="1"/>
  <c r="Q89" i="17"/>
  <c r="O89" i="28" s="1"/>
  <c r="X89" i="17"/>
  <c r="V89" i="28" s="1"/>
  <c r="AH89" i="17"/>
  <c r="AL89"/>
  <c r="AS89"/>
  <c r="L89"/>
  <c r="P89"/>
  <c r="N89" i="28" s="1"/>
  <c r="W89" i="17"/>
  <c r="AG89"/>
  <c r="AK89"/>
  <c r="AR89"/>
  <c r="AY89" s="1"/>
  <c r="AZ89" s="1"/>
  <c r="O89"/>
  <c r="M89" i="28" s="1"/>
  <c r="T89" i="17"/>
  <c r="R89" i="28" s="1"/>
  <c r="AJ89" i="17"/>
  <c r="AO89"/>
  <c r="N89"/>
  <c r="L89" i="28" s="1"/>
  <c r="S89" i="17"/>
  <c r="AI89"/>
  <c r="AN89"/>
  <c r="AP89" s="1"/>
  <c r="FM97"/>
  <c r="FR97"/>
  <c r="FQ97"/>
  <c r="FN97"/>
  <c r="FU97"/>
  <c r="GB97"/>
  <c r="GA97"/>
  <c r="EJ97"/>
  <c r="ES97"/>
  <c r="EW97"/>
  <c r="FD97"/>
  <c r="DN97"/>
  <c r="DR97"/>
  <c r="EI97"/>
  <c r="EM97"/>
  <c r="EV97"/>
  <c r="FC97"/>
  <c r="FG97"/>
  <c r="DQ97"/>
  <c r="DV97"/>
  <c r="EL97"/>
  <c r="EU97"/>
  <c r="FF97"/>
  <c r="DP97"/>
  <c r="DU97"/>
  <c r="DZ97"/>
  <c r="EK97"/>
  <c r="ET97"/>
  <c r="FE97"/>
  <c r="DO97"/>
  <c r="DS97"/>
  <c r="DY97"/>
  <c r="EF97" s="1"/>
  <c r="EG97" s="1"/>
  <c r="CU97"/>
  <c r="CZ97"/>
  <c r="DE97"/>
  <c r="CA97"/>
  <c r="CF97"/>
  <c r="BC97"/>
  <c r="BG97"/>
  <c r="BK97"/>
  <c r="CT97"/>
  <c r="CX97"/>
  <c r="DD97"/>
  <c r="DK97" s="1"/>
  <c r="DL97" s="1"/>
  <c r="BZ97"/>
  <c r="CE97"/>
  <c r="CG97" s="1"/>
  <c r="BF97"/>
  <c r="BJ97"/>
  <c r="CS97"/>
  <c r="CW97"/>
  <c r="BY97"/>
  <c r="CC97"/>
  <c r="CJ97"/>
  <c r="BE97"/>
  <c r="BO97"/>
  <c r="CV97"/>
  <c r="DA97"/>
  <c r="BX97"/>
  <c r="CM97" s="1"/>
  <c r="CB97"/>
  <c r="CI97"/>
  <c r="CP97" s="1"/>
  <c r="CQ97" s="1"/>
  <c r="BD97"/>
  <c r="BH97"/>
  <c r="BN97"/>
  <c r="BU97" s="1"/>
  <c r="BV97" s="1"/>
  <c r="L97"/>
  <c r="P97"/>
  <c r="N97" i="28" s="1"/>
  <c r="W97" i="17"/>
  <c r="AG97"/>
  <c r="AK97"/>
  <c r="AR97"/>
  <c r="AY97" s="1"/>
  <c r="AZ97" s="1"/>
  <c r="O97"/>
  <c r="M97" i="28" s="1"/>
  <c r="T97" i="17"/>
  <c r="R97" i="28" s="1"/>
  <c r="AJ97" i="17"/>
  <c r="AO97"/>
  <c r="N97"/>
  <c r="L97" i="28" s="1"/>
  <c r="S97" i="17"/>
  <c r="AI97"/>
  <c r="AN97"/>
  <c r="AP97" s="1"/>
  <c r="M97"/>
  <c r="K97" i="28" s="1"/>
  <c r="Q97" i="17"/>
  <c r="O97" i="28" s="1"/>
  <c r="X97" i="17"/>
  <c r="V97" i="28" s="1"/>
  <c r="AH97" i="17"/>
  <c r="AL97"/>
  <c r="AS97"/>
  <c r="FN173"/>
  <c r="FM173"/>
  <c r="FR173"/>
  <c r="FQ173"/>
  <c r="FU173"/>
  <c r="GB173"/>
  <c r="GA173"/>
  <c r="EJ173"/>
  <c r="EV173"/>
  <c r="FD173"/>
  <c r="EI173"/>
  <c r="EM173"/>
  <c r="EU173"/>
  <c r="FC173"/>
  <c r="FG173"/>
  <c r="EL173"/>
  <c r="ET173"/>
  <c r="FF173"/>
  <c r="EK173"/>
  <c r="ES173"/>
  <c r="EW173"/>
  <c r="FE173"/>
  <c r="DQ173"/>
  <c r="DU173"/>
  <c r="CS173"/>
  <c r="CW173"/>
  <c r="DD173"/>
  <c r="DK173" s="1"/>
  <c r="DL173" s="1"/>
  <c r="BX173"/>
  <c r="CB173"/>
  <c r="CI173"/>
  <c r="CP173" s="1"/>
  <c r="CQ173" s="1"/>
  <c r="BE173"/>
  <c r="BJ173"/>
  <c r="DP173"/>
  <c r="DZ173"/>
  <c r="CV173"/>
  <c r="DA173"/>
  <c r="CA173"/>
  <c r="CF173"/>
  <c r="BD173"/>
  <c r="BH173"/>
  <c r="BO173"/>
  <c r="DO173"/>
  <c r="DS173"/>
  <c r="DY173"/>
  <c r="EF173" s="1"/>
  <c r="EG173" s="1"/>
  <c r="CU173"/>
  <c r="CZ173"/>
  <c r="DB173" s="1"/>
  <c r="BZ173"/>
  <c r="CE173"/>
  <c r="BC173"/>
  <c r="BG173"/>
  <c r="BN173"/>
  <c r="BU173" s="1"/>
  <c r="BV173" s="1"/>
  <c r="DN173"/>
  <c r="DR173"/>
  <c r="DV173"/>
  <c r="DW173" s="1"/>
  <c r="CT173"/>
  <c r="CX173"/>
  <c r="DE173"/>
  <c r="BY173"/>
  <c r="CC173"/>
  <c r="CJ173"/>
  <c r="BF173"/>
  <c r="BK173"/>
  <c r="M173"/>
  <c r="K173" i="28" s="1"/>
  <c r="Q173" i="17"/>
  <c r="O173" i="28" s="1"/>
  <c r="W173" i="17"/>
  <c r="AI173"/>
  <c r="AN173"/>
  <c r="L173"/>
  <c r="P173"/>
  <c r="N173" i="28" s="1"/>
  <c r="T173" i="17"/>
  <c r="R173" i="28" s="1"/>
  <c r="AH173" i="17"/>
  <c r="AL173"/>
  <c r="AS173"/>
  <c r="O173"/>
  <c r="M173" i="28" s="1"/>
  <c r="S173" i="17"/>
  <c r="Q173" i="28" s="1"/>
  <c r="S173" s="1"/>
  <c r="AG173" i="17"/>
  <c r="AK173"/>
  <c r="AR173"/>
  <c r="AY173" s="1"/>
  <c r="AZ173" s="1"/>
  <c r="N173"/>
  <c r="L173" i="28" s="1"/>
  <c r="X173" i="17"/>
  <c r="V173" i="28" s="1"/>
  <c r="AJ173" i="17"/>
  <c r="AO173"/>
  <c r="FN197"/>
  <c r="FM197"/>
  <c r="FR197"/>
  <c r="FQ197"/>
  <c r="GB197"/>
  <c r="FU197"/>
  <c r="GA197"/>
  <c r="EL197"/>
  <c r="EU197"/>
  <c r="FD197"/>
  <c r="EK197"/>
  <c r="ET197"/>
  <c r="FC197"/>
  <c r="FI197" s="1"/>
  <c r="FG197"/>
  <c r="EJ197"/>
  <c r="ES197"/>
  <c r="EW197"/>
  <c r="FF197"/>
  <c r="EI197"/>
  <c r="EM197"/>
  <c r="EV197"/>
  <c r="FE197"/>
  <c r="DN197"/>
  <c r="DR197"/>
  <c r="DY197"/>
  <c r="EF197" s="1"/>
  <c r="EG197" s="1"/>
  <c r="CV197"/>
  <c r="DA197"/>
  <c r="BY197"/>
  <c r="CC197"/>
  <c r="CJ197"/>
  <c r="BE197"/>
  <c r="BJ197"/>
  <c r="DQ197"/>
  <c r="DV197"/>
  <c r="CU197"/>
  <c r="CZ197"/>
  <c r="BX197"/>
  <c r="CM197" s="1"/>
  <c r="CB197"/>
  <c r="CI197"/>
  <c r="CP197" s="1"/>
  <c r="CQ197" s="1"/>
  <c r="BD197"/>
  <c r="BH197"/>
  <c r="BO197"/>
  <c r="DP197"/>
  <c r="DU197"/>
  <c r="DW197" s="1"/>
  <c r="CT197"/>
  <c r="CX197"/>
  <c r="DE197"/>
  <c r="CA197"/>
  <c r="CF197"/>
  <c r="BC197"/>
  <c r="BG197"/>
  <c r="BN197"/>
  <c r="BU197" s="1"/>
  <c r="BV197" s="1"/>
  <c r="DO197"/>
  <c r="DS197"/>
  <c r="DZ197"/>
  <c r="CS197"/>
  <c r="CW197"/>
  <c r="DD197"/>
  <c r="DK197" s="1"/>
  <c r="DL197" s="1"/>
  <c r="BZ197"/>
  <c r="CE197"/>
  <c r="BF197"/>
  <c r="BK197"/>
  <c r="N197"/>
  <c r="L197" i="28" s="1"/>
  <c r="S197" i="17"/>
  <c r="Q197" i="28" s="1"/>
  <c r="AH197" i="17"/>
  <c r="AL197"/>
  <c r="AS197"/>
  <c r="M197"/>
  <c r="K197" i="28" s="1"/>
  <c r="Q197" i="17"/>
  <c r="O197" i="28" s="1"/>
  <c r="X197" i="17"/>
  <c r="V197" i="28" s="1"/>
  <c r="AG197" i="17"/>
  <c r="AK197"/>
  <c r="AR197"/>
  <c r="AY197" s="1"/>
  <c r="AZ197" s="1"/>
  <c r="L197"/>
  <c r="P197"/>
  <c r="N197" i="28" s="1"/>
  <c r="W197" i="17"/>
  <c r="AJ197"/>
  <c r="AO197"/>
  <c r="O197"/>
  <c r="M197" i="28" s="1"/>
  <c r="T197" i="17"/>
  <c r="R197" i="28" s="1"/>
  <c r="AI197" i="17"/>
  <c r="AN197"/>
  <c r="AP197" s="1"/>
  <c r="FN205"/>
  <c r="FM205"/>
  <c r="FR205"/>
  <c r="FQ205"/>
  <c r="GB205"/>
  <c r="FU205"/>
  <c r="GA205"/>
  <c r="EL205"/>
  <c r="EU205"/>
  <c r="FC205"/>
  <c r="FG205"/>
  <c r="EK205"/>
  <c r="ET205"/>
  <c r="FF205"/>
  <c r="EJ205"/>
  <c r="ES205"/>
  <c r="EW205"/>
  <c r="FE205"/>
  <c r="EI205"/>
  <c r="EM205"/>
  <c r="EV205"/>
  <c r="FD205"/>
  <c r="DP205"/>
  <c r="DU205"/>
  <c r="CU205"/>
  <c r="DE205"/>
  <c r="CA205"/>
  <c r="CF205"/>
  <c r="DO205"/>
  <c r="DS205"/>
  <c r="DZ205"/>
  <c r="CT205"/>
  <c r="CX205"/>
  <c r="DD205"/>
  <c r="DK205" s="1"/>
  <c r="DL205" s="1"/>
  <c r="BZ205"/>
  <c r="CE205"/>
  <c r="CG205" s="1"/>
  <c r="DN205"/>
  <c r="DR205"/>
  <c r="DY205"/>
  <c r="EF205" s="1"/>
  <c r="EG205" s="1"/>
  <c r="CS205"/>
  <c r="CW205"/>
  <c r="DA205"/>
  <c r="BY205"/>
  <c r="CC205"/>
  <c r="CJ205"/>
  <c r="DQ205"/>
  <c r="DV205"/>
  <c r="CV205"/>
  <c r="CZ205"/>
  <c r="BX205"/>
  <c r="CB205"/>
  <c r="CI205"/>
  <c r="CP205" s="1"/>
  <c r="CQ205" s="1"/>
  <c r="BF205"/>
  <c r="BK205"/>
  <c r="L205"/>
  <c r="P205"/>
  <c r="N205" i="28" s="1"/>
  <c r="W205" i="17"/>
  <c r="AJ205"/>
  <c r="AO205"/>
  <c r="BE205"/>
  <c r="BJ205"/>
  <c r="O205"/>
  <c r="M205" i="28" s="1"/>
  <c r="T205" i="17"/>
  <c r="R205" i="28" s="1"/>
  <c r="AI205" i="17"/>
  <c r="AN205"/>
  <c r="BD205"/>
  <c r="BH205"/>
  <c r="BO205"/>
  <c r="N205"/>
  <c r="L205" i="28" s="1"/>
  <c r="S205" i="17"/>
  <c r="Q205" i="28" s="1"/>
  <c r="AH205" i="17"/>
  <c r="AL205"/>
  <c r="AS205"/>
  <c r="BC205"/>
  <c r="BR205" s="1"/>
  <c r="BG205"/>
  <c r="BN205"/>
  <c r="BU205" s="1"/>
  <c r="BV205" s="1"/>
  <c r="M205"/>
  <c r="K205" i="28" s="1"/>
  <c r="Q205" i="17"/>
  <c r="O205" i="28" s="1"/>
  <c r="X205" i="17"/>
  <c r="V205" i="28" s="1"/>
  <c r="AG205" i="17"/>
  <c r="AK205"/>
  <c r="AR205"/>
  <c r="AY205" s="1"/>
  <c r="AZ205" s="1"/>
  <c r="FM24"/>
  <c r="GA24"/>
  <c r="FR24"/>
  <c r="FQ24"/>
  <c r="FU24"/>
  <c r="FN24"/>
  <c r="GB24"/>
  <c r="EI24"/>
  <c r="EM24"/>
  <c r="EV24"/>
  <c r="FD24"/>
  <c r="EL24"/>
  <c r="EU24"/>
  <c r="O24" i="28" s="1"/>
  <c r="FC24" i="17"/>
  <c r="FG24"/>
  <c r="EK24"/>
  <c r="ET24"/>
  <c r="M24" i="28" s="1"/>
  <c r="FF24" i="17"/>
  <c r="EJ24"/>
  <c r="ES24"/>
  <c r="EW24"/>
  <c r="V24" i="28" s="1"/>
  <c r="FE24" i="17"/>
  <c r="DO24"/>
  <c r="DS24"/>
  <c r="DZ24"/>
  <c r="DN24"/>
  <c r="DR24"/>
  <c r="DY24"/>
  <c r="EF24" s="1"/>
  <c r="EG24" s="1"/>
  <c r="DQ24"/>
  <c r="DV24"/>
  <c r="DP24"/>
  <c r="DU24"/>
  <c r="CS24"/>
  <c r="CW24"/>
  <c r="DD24"/>
  <c r="DK24" s="1"/>
  <c r="DL24" s="1"/>
  <c r="BY24"/>
  <c r="CC24"/>
  <c r="CI24"/>
  <c r="CP24" s="1"/>
  <c r="CQ24" s="1"/>
  <c r="BE24"/>
  <c r="BJ24"/>
  <c r="CV24"/>
  <c r="DA24"/>
  <c r="BX24"/>
  <c r="CB24"/>
  <c r="BD24"/>
  <c r="BH24"/>
  <c r="BO24"/>
  <c r="CU24"/>
  <c r="CZ24"/>
  <c r="CA24"/>
  <c r="CF24"/>
  <c r="BC24"/>
  <c r="BG24"/>
  <c r="BN24"/>
  <c r="BU24" s="1"/>
  <c r="BV24" s="1"/>
  <c r="CT24"/>
  <c r="CX24"/>
  <c r="DE24"/>
  <c r="BZ24"/>
  <c r="CE24"/>
  <c r="CG24" s="1"/>
  <c r="CJ24"/>
  <c r="BF24"/>
  <c r="BK24"/>
  <c r="O24"/>
  <c r="T24"/>
  <c r="AH24"/>
  <c r="AL24"/>
  <c r="AS24"/>
  <c r="N24"/>
  <c r="L24" i="28" s="1"/>
  <c r="S24" i="17"/>
  <c r="Q24" i="28" s="1"/>
  <c r="AG24" i="17"/>
  <c r="AK24"/>
  <c r="AR24"/>
  <c r="AY24" s="1"/>
  <c r="AZ24" s="1"/>
  <c r="M24"/>
  <c r="Q24"/>
  <c r="X24"/>
  <c r="AJ24"/>
  <c r="AO24"/>
  <c r="L24"/>
  <c r="J24" i="28" s="1"/>
  <c r="P24" i="17"/>
  <c r="N24" i="28" s="1"/>
  <c r="W24" i="17"/>
  <c r="AI24"/>
  <c r="AN24"/>
  <c r="FM72"/>
  <c r="FR72"/>
  <c r="FQ72"/>
  <c r="FN72"/>
  <c r="GA72"/>
  <c r="EI72"/>
  <c r="EM72"/>
  <c r="ET72"/>
  <c r="FC72"/>
  <c r="FG72"/>
  <c r="EL72"/>
  <c r="ES72"/>
  <c r="EW72"/>
  <c r="FF72"/>
  <c r="EK72"/>
  <c r="EV72"/>
  <c r="FE72"/>
  <c r="FU72"/>
  <c r="GB72"/>
  <c r="EJ72"/>
  <c r="EU72"/>
  <c r="FD72"/>
  <c r="DN72"/>
  <c r="EC72" s="1"/>
  <c r="DR72"/>
  <c r="DY72"/>
  <c r="EF72" s="1"/>
  <c r="EG72" s="1"/>
  <c r="DQ72"/>
  <c r="DV72"/>
  <c r="DP72"/>
  <c r="DU72"/>
  <c r="DO72"/>
  <c r="DS72"/>
  <c r="DZ72"/>
  <c r="CV72"/>
  <c r="DA72"/>
  <c r="BX72"/>
  <c r="CB72"/>
  <c r="BF72"/>
  <c r="BK72"/>
  <c r="CU72"/>
  <c r="CZ72"/>
  <c r="CA72"/>
  <c r="CF72"/>
  <c r="BE72"/>
  <c r="BJ72"/>
  <c r="CT72"/>
  <c r="CX72"/>
  <c r="DE72"/>
  <c r="BZ72"/>
  <c r="CE72"/>
  <c r="CJ72"/>
  <c r="BD72"/>
  <c r="BH72"/>
  <c r="BO72"/>
  <c r="CS72"/>
  <c r="CW72"/>
  <c r="DD72"/>
  <c r="DK72" s="1"/>
  <c r="DL72" s="1"/>
  <c r="BY72"/>
  <c r="CC72"/>
  <c r="CI72"/>
  <c r="CP72" s="1"/>
  <c r="CQ72" s="1"/>
  <c r="BC72"/>
  <c r="BG72"/>
  <c r="BN72"/>
  <c r="BU72" s="1"/>
  <c r="BV72" s="1"/>
  <c r="L72"/>
  <c r="P72"/>
  <c r="N72" i="28" s="1"/>
  <c r="W72" i="17"/>
  <c r="AH72"/>
  <c r="AL72"/>
  <c r="AS72"/>
  <c r="O72"/>
  <c r="M72" i="28" s="1"/>
  <c r="T72" i="17"/>
  <c r="R72" i="28" s="1"/>
  <c r="AG72" i="17"/>
  <c r="AV72" s="1"/>
  <c r="AK72"/>
  <c r="AR72"/>
  <c r="AY72" s="1"/>
  <c r="AZ72" s="1"/>
  <c r="N72"/>
  <c r="L72" i="28" s="1"/>
  <c r="S72" i="17"/>
  <c r="Q72" i="28" s="1"/>
  <c r="S72" s="1"/>
  <c r="AJ72" i="17"/>
  <c r="AO72"/>
  <c r="M72"/>
  <c r="K72" i="28" s="1"/>
  <c r="Q72" i="17"/>
  <c r="O72" i="28" s="1"/>
  <c r="X72" i="17"/>
  <c r="V72" i="28" s="1"/>
  <c r="AI72" i="17"/>
  <c r="AN72"/>
  <c r="FM92"/>
  <c r="FR92"/>
  <c r="FQ92"/>
  <c r="FN92"/>
  <c r="GA92"/>
  <c r="FU92"/>
  <c r="GB92"/>
  <c r="EI92"/>
  <c r="EM92"/>
  <c r="ET92"/>
  <c r="FC92"/>
  <c r="FG92"/>
  <c r="DN92"/>
  <c r="DR92"/>
  <c r="DY92"/>
  <c r="EF92" s="1"/>
  <c r="EG92" s="1"/>
  <c r="EL92"/>
  <c r="ES92"/>
  <c r="EW92"/>
  <c r="FF92"/>
  <c r="DQ92"/>
  <c r="DV92"/>
  <c r="EK92"/>
  <c r="EV92"/>
  <c r="FE92"/>
  <c r="DP92"/>
  <c r="DU92"/>
  <c r="EJ92"/>
  <c r="EU92"/>
  <c r="FD92"/>
  <c r="DO92"/>
  <c r="DS92"/>
  <c r="DZ92"/>
  <c r="CU92"/>
  <c r="CZ92"/>
  <c r="BX92"/>
  <c r="CB92"/>
  <c r="CI92"/>
  <c r="CP92" s="1"/>
  <c r="CQ92" s="1"/>
  <c r="BF92"/>
  <c r="BK92"/>
  <c r="CT92"/>
  <c r="CX92"/>
  <c r="DE92"/>
  <c r="CA92"/>
  <c r="CF92"/>
  <c r="BE92"/>
  <c r="BJ92"/>
  <c r="CS92"/>
  <c r="CW92"/>
  <c r="DD92"/>
  <c r="DK92" s="1"/>
  <c r="DL92" s="1"/>
  <c r="BZ92"/>
  <c r="CE92"/>
  <c r="BD92"/>
  <c r="BH92"/>
  <c r="BO92"/>
  <c r="CV92"/>
  <c r="DA92"/>
  <c r="BY92"/>
  <c r="CC92"/>
  <c r="CJ92"/>
  <c r="BC92"/>
  <c r="BG92"/>
  <c r="BN92"/>
  <c r="BU92" s="1"/>
  <c r="BV92" s="1"/>
  <c r="N92"/>
  <c r="L92" i="28" s="1"/>
  <c r="S92" i="17"/>
  <c r="Q92" i="28" s="1"/>
  <c r="AI92" i="17"/>
  <c r="AN92"/>
  <c r="M92"/>
  <c r="K92" i="28" s="1"/>
  <c r="Q92" i="17"/>
  <c r="O92" i="28" s="1"/>
  <c r="X92" i="17"/>
  <c r="V92" i="28" s="1"/>
  <c r="AH92" i="17"/>
  <c r="AL92"/>
  <c r="AS92"/>
  <c r="L92"/>
  <c r="P92"/>
  <c r="N92" i="28" s="1"/>
  <c r="W92" i="17"/>
  <c r="AG92"/>
  <c r="AK92"/>
  <c r="AR92"/>
  <c r="AY92" s="1"/>
  <c r="AZ92" s="1"/>
  <c r="O92"/>
  <c r="M92" i="28" s="1"/>
  <c r="T92" i="17"/>
  <c r="R92" i="28" s="1"/>
  <c r="AJ92" i="17"/>
  <c r="AO92"/>
  <c r="FN156"/>
  <c r="FM156"/>
  <c r="FR156"/>
  <c r="FQ156"/>
  <c r="GA156"/>
  <c r="FU156"/>
  <c r="GB156"/>
  <c r="EK156"/>
  <c r="ES156"/>
  <c r="EW156"/>
  <c r="FF156"/>
  <c r="DO156"/>
  <c r="DS156"/>
  <c r="DZ156"/>
  <c r="EJ156"/>
  <c r="EV156"/>
  <c r="FE156"/>
  <c r="DN156"/>
  <c r="DR156"/>
  <c r="DY156"/>
  <c r="EF156" s="1"/>
  <c r="EG156" s="1"/>
  <c r="EI156"/>
  <c r="EM156"/>
  <c r="EU156"/>
  <c r="FD156"/>
  <c r="DQ156"/>
  <c r="DV156"/>
  <c r="EL156"/>
  <c r="ET156"/>
  <c r="FC156"/>
  <c r="FG156"/>
  <c r="DP156"/>
  <c r="DU156"/>
  <c r="CU156"/>
  <c r="CZ156"/>
  <c r="BX156"/>
  <c r="CB156"/>
  <c r="BF156"/>
  <c r="BK156"/>
  <c r="CT156"/>
  <c r="CX156"/>
  <c r="DE156"/>
  <c r="CA156"/>
  <c r="CF156"/>
  <c r="BE156"/>
  <c r="BJ156"/>
  <c r="CS156"/>
  <c r="CW156"/>
  <c r="DD156"/>
  <c r="DK156" s="1"/>
  <c r="DL156" s="1"/>
  <c r="BZ156"/>
  <c r="CE156"/>
  <c r="CJ156"/>
  <c r="BD156"/>
  <c r="BH156"/>
  <c r="BO156"/>
  <c r="CV156"/>
  <c r="DA156"/>
  <c r="BY156"/>
  <c r="CC156"/>
  <c r="CI156"/>
  <c r="CP156" s="1"/>
  <c r="CQ156" s="1"/>
  <c r="BC156"/>
  <c r="BR156" s="1"/>
  <c r="BG156"/>
  <c r="BN156"/>
  <c r="BU156" s="1"/>
  <c r="BV156" s="1"/>
  <c r="O156"/>
  <c r="M156" i="28" s="1"/>
  <c r="T156" i="17"/>
  <c r="R156" i="28" s="1"/>
  <c r="AG156" i="17"/>
  <c r="AK156"/>
  <c r="N156"/>
  <c r="L156" i="28" s="1"/>
  <c r="S156" i="17"/>
  <c r="AJ156"/>
  <c r="AO156"/>
  <c r="M156"/>
  <c r="K156" i="28" s="1"/>
  <c r="Q156" i="17"/>
  <c r="O156" i="28" s="1"/>
  <c r="X156" i="17"/>
  <c r="V156" i="28" s="1"/>
  <c r="AI156" i="17"/>
  <c r="AN156"/>
  <c r="AS156"/>
  <c r="L156"/>
  <c r="P156"/>
  <c r="N156" i="28" s="1"/>
  <c r="W156" i="17"/>
  <c r="AH156"/>
  <c r="AL156"/>
  <c r="AR156"/>
  <c r="AY156" s="1"/>
  <c r="AZ156" s="1"/>
  <c r="FN164"/>
  <c r="FM164"/>
  <c r="FR164"/>
  <c r="FQ164"/>
  <c r="GA164"/>
  <c r="FU164"/>
  <c r="GB164"/>
  <c r="EL164"/>
  <c r="EU164"/>
  <c r="FD164"/>
  <c r="EK164"/>
  <c r="ET164"/>
  <c r="FC164"/>
  <c r="FG164"/>
  <c r="EJ164"/>
  <c r="ES164"/>
  <c r="EW164"/>
  <c r="FF164"/>
  <c r="EI164"/>
  <c r="EM164"/>
  <c r="EV164"/>
  <c r="FE164"/>
  <c r="DP164"/>
  <c r="DU164"/>
  <c r="CS164"/>
  <c r="DH164" s="1"/>
  <c r="CW164"/>
  <c r="DD164"/>
  <c r="DK164" s="1"/>
  <c r="DL164" s="1"/>
  <c r="BZ164"/>
  <c r="CE164"/>
  <c r="CJ164"/>
  <c r="BF164"/>
  <c r="BK164"/>
  <c r="DO164"/>
  <c r="DS164"/>
  <c r="DZ164"/>
  <c r="CV164"/>
  <c r="DA164"/>
  <c r="BY164"/>
  <c r="CC164"/>
  <c r="CI164"/>
  <c r="CP164" s="1"/>
  <c r="CQ164" s="1"/>
  <c r="BE164"/>
  <c r="BJ164"/>
  <c r="DN164"/>
  <c r="DR164"/>
  <c r="DY164"/>
  <c r="EF164" s="1"/>
  <c r="EG164" s="1"/>
  <c r="CU164"/>
  <c r="CZ164"/>
  <c r="BX164"/>
  <c r="CB164"/>
  <c r="BD164"/>
  <c r="BH164"/>
  <c r="BO164"/>
  <c r="DQ164"/>
  <c r="DV164"/>
  <c r="CT164"/>
  <c r="CX164"/>
  <c r="DE164"/>
  <c r="CA164"/>
  <c r="CF164"/>
  <c r="BC164"/>
  <c r="BG164"/>
  <c r="BN164"/>
  <c r="BU164" s="1"/>
  <c r="BV164" s="1"/>
  <c r="O164"/>
  <c r="M164" i="28" s="1"/>
  <c r="T164" i="17"/>
  <c r="R164" i="28" s="1"/>
  <c r="AI164" i="17"/>
  <c r="AN164"/>
  <c r="AS164"/>
  <c r="N164"/>
  <c r="L164" i="28" s="1"/>
  <c r="S164" i="17"/>
  <c r="Q164" i="28" s="1"/>
  <c r="AH164" i="17"/>
  <c r="AL164"/>
  <c r="AR164"/>
  <c r="AY164" s="1"/>
  <c r="AZ164" s="1"/>
  <c r="M164"/>
  <c r="K164" i="28" s="1"/>
  <c r="Q164" i="17"/>
  <c r="O164" i="28" s="1"/>
  <c r="X164" i="17"/>
  <c r="V164" i="28" s="1"/>
  <c r="AG164" i="17"/>
  <c r="AK164"/>
  <c r="L164"/>
  <c r="P164"/>
  <c r="N164" i="28" s="1"/>
  <c r="W164" i="17"/>
  <c r="AJ164"/>
  <c r="AO164"/>
  <c r="FN188"/>
  <c r="FM188"/>
  <c r="FR188"/>
  <c r="FQ188"/>
  <c r="GB188"/>
  <c r="FU188"/>
  <c r="GA188"/>
  <c r="EL188"/>
  <c r="ET188"/>
  <c r="FF188"/>
  <c r="EK188"/>
  <c r="ES188"/>
  <c r="EW188"/>
  <c r="FE188"/>
  <c r="EJ188"/>
  <c r="EV188"/>
  <c r="FD188"/>
  <c r="EI188"/>
  <c r="EM188"/>
  <c r="EU188"/>
  <c r="FC188"/>
  <c r="FG188"/>
  <c r="DN188"/>
  <c r="EC188" s="1"/>
  <c r="DR188"/>
  <c r="DY188"/>
  <c r="EF188" s="1"/>
  <c r="EG188" s="1"/>
  <c r="CU188"/>
  <c r="CZ188"/>
  <c r="BX188"/>
  <c r="CB188"/>
  <c r="BF188"/>
  <c r="BK188"/>
  <c r="DQ188"/>
  <c r="DV188"/>
  <c r="CT188"/>
  <c r="CX188"/>
  <c r="DE188"/>
  <c r="CA188"/>
  <c r="CF188"/>
  <c r="BE188"/>
  <c r="BJ188"/>
  <c r="DP188"/>
  <c r="DU188"/>
  <c r="CS188"/>
  <c r="CW188"/>
  <c r="DD188"/>
  <c r="DK188" s="1"/>
  <c r="DL188" s="1"/>
  <c r="BZ188"/>
  <c r="CE188"/>
  <c r="CJ188"/>
  <c r="BD188"/>
  <c r="BH188"/>
  <c r="BO188"/>
  <c r="DO188"/>
  <c r="DS188"/>
  <c r="DZ188"/>
  <c r="CV188"/>
  <c r="DA188"/>
  <c r="BY188"/>
  <c r="CC188"/>
  <c r="CI188"/>
  <c r="CP188" s="1"/>
  <c r="CQ188" s="1"/>
  <c r="BC188"/>
  <c r="BG188"/>
  <c r="BN188"/>
  <c r="BU188" s="1"/>
  <c r="BV188" s="1"/>
  <c r="N188"/>
  <c r="L188" i="28" s="1"/>
  <c r="S188" i="17"/>
  <c r="Q188" i="28" s="1"/>
  <c r="X188" i="17"/>
  <c r="V188" i="28" s="1"/>
  <c r="AH188" i="17"/>
  <c r="AL188"/>
  <c r="AR188"/>
  <c r="AY188" s="1"/>
  <c r="AZ188" s="1"/>
  <c r="M188"/>
  <c r="K188" i="28" s="1"/>
  <c r="Q188" i="17"/>
  <c r="O188" i="28" s="1"/>
  <c r="W188" i="17"/>
  <c r="AG188"/>
  <c r="AK188"/>
  <c r="L188"/>
  <c r="P188"/>
  <c r="N188" i="28" s="1"/>
  <c r="AJ188" i="17"/>
  <c r="AO188"/>
  <c r="O188"/>
  <c r="M188" i="28" s="1"/>
  <c r="T188" i="17"/>
  <c r="R188" i="28" s="1"/>
  <c r="AI188" i="17"/>
  <c r="AN188"/>
  <c r="AP188" s="1"/>
  <c r="AS188"/>
  <c r="FN204"/>
  <c r="FM204"/>
  <c r="FR204"/>
  <c r="FQ204"/>
  <c r="GB204"/>
  <c r="FU204"/>
  <c r="GA204"/>
  <c r="EI204"/>
  <c r="EM204"/>
  <c r="EU204"/>
  <c r="FD204"/>
  <c r="EL204"/>
  <c r="ET204"/>
  <c r="FC204"/>
  <c r="FG204"/>
  <c r="EK204"/>
  <c r="ES204"/>
  <c r="EW204"/>
  <c r="FF204"/>
  <c r="EJ204"/>
  <c r="EV204"/>
  <c r="FE204"/>
  <c r="DO204"/>
  <c r="DS204"/>
  <c r="DZ204"/>
  <c r="CU204"/>
  <c r="CZ204"/>
  <c r="CA204"/>
  <c r="CF204"/>
  <c r="DN204"/>
  <c r="DR204"/>
  <c r="DY204"/>
  <c r="EF204" s="1"/>
  <c r="EG204" s="1"/>
  <c r="CT204"/>
  <c r="CX204"/>
  <c r="DE204"/>
  <c r="BZ204"/>
  <c r="CE204"/>
  <c r="CG204" s="1"/>
  <c r="DQ204"/>
  <c r="DV204"/>
  <c r="CS204"/>
  <c r="CW204"/>
  <c r="DD204"/>
  <c r="DK204" s="1"/>
  <c r="DL204" s="1"/>
  <c r="BY204"/>
  <c r="CC204"/>
  <c r="CJ204"/>
  <c r="DP204"/>
  <c r="DU204"/>
  <c r="CV204"/>
  <c r="DA204"/>
  <c r="BX204"/>
  <c r="CB204"/>
  <c r="CI204"/>
  <c r="CP204" s="1"/>
  <c r="CQ204" s="1"/>
  <c r="BC204"/>
  <c r="BG204"/>
  <c r="BN204"/>
  <c r="BU204" s="1"/>
  <c r="BV204" s="1"/>
  <c r="L204"/>
  <c r="P204"/>
  <c r="N204" i="28" s="1"/>
  <c r="W204" i="17"/>
  <c r="AH204"/>
  <c r="AL204"/>
  <c r="AR204"/>
  <c r="AY204" s="1"/>
  <c r="AZ204" s="1"/>
  <c r="BF204"/>
  <c r="BK204"/>
  <c r="O204"/>
  <c r="M204" i="28" s="1"/>
  <c r="T204" i="17"/>
  <c r="R204" i="28" s="1"/>
  <c r="AG204" i="17"/>
  <c r="AK204"/>
  <c r="BE204"/>
  <c r="BJ204"/>
  <c r="N204"/>
  <c r="L204" i="28" s="1"/>
  <c r="S204" i="17"/>
  <c r="Q204" i="28" s="1"/>
  <c r="AJ204" i="17"/>
  <c r="AO204"/>
  <c r="BD204"/>
  <c r="BH204"/>
  <c r="BO204"/>
  <c r="BP204" s="1"/>
  <c r="BQ204" s="1"/>
  <c r="M204"/>
  <c r="K204" i="28" s="1"/>
  <c r="Q204" i="17"/>
  <c r="O204" i="28" s="1"/>
  <c r="X204" i="17"/>
  <c r="V204" i="28" s="1"/>
  <c r="AI204" i="17"/>
  <c r="AN204"/>
  <c r="AP204" s="1"/>
  <c r="AS204"/>
  <c r="FM31"/>
  <c r="FU31"/>
  <c r="GB31"/>
  <c r="FR31"/>
  <c r="GA31"/>
  <c r="FQ31"/>
  <c r="FN31"/>
  <c r="EJ31"/>
  <c r="EV31"/>
  <c r="FE31"/>
  <c r="EI31"/>
  <c r="EM31"/>
  <c r="EU31"/>
  <c r="FD31"/>
  <c r="EL31"/>
  <c r="ET31"/>
  <c r="FC31"/>
  <c r="FG31"/>
  <c r="EK31"/>
  <c r="ES31"/>
  <c r="EW31"/>
  <c r="FF31"/>
  <c r="DP31"/>
  <c r="DU31"/>
  <c r="DZ31"/>
  <c r="DO31"/>
  <c r="DS31"/>
  <c r="DY31"/>
  <c r="EF31" s="1"/>
  <c r="EG31" s="1"/>
  <c r="DN31"/>
  <c r="DR31"/>
  <c r="DQ31"/>
  <c r="DV31"/>
  <c r="CT31"/>
  <c r="CX31"/>
  <c r="DD31"/>
  <c r="DK31" s="1"/>
  <c r="DL31" s="1"/>
  <c r="BY31"/>
  <c r="CC31"/>
  <c r="BF31"/>
  <c r="BK31"/>
  <c r="CS31"/>
  <c r="CW31"/>
  <c r="BX31"/>
  <c r="CB31"/>
  <c r="CF31"/>
  <c r="CJ31"/>
  <c r="BE31"/>
  <c r="BJ31"/>
  <c r="BL31" s="1"/>
  <c r="BO31"/>
  <c r="CV31"/>
  <c r="DA31"/>
  <c r="CA31"/>
  <c r="CE31"/>
  <c r="CG31" s="1"/>
  <c r="CI31"/>
  <c r="CP31" s="1"/>
  <c r="CQ31" s="1"/>
  <c r="BD31"/>
  <c r="BH31"/>
  <c r="BN31"/>
  <c r="BU31" s="1"/>
  <c r="BV31" s="1"/>
  <c r="CU31"/>
  <c r="CZ31"/>
  <c r="DE31"/>
  <c r="BZ31"/>
  <c r="BC31"/>
  <c r="BG31"/>
  <c r="L31"/>
  <c r="J31" i="28" s="1"/>
  <c r="P31" i="17"/>
  <c r="N31" i="28" s="1"/>
  <c r="AI31" i="17"/>
  <c r="AN31"/>
  <c r="AS31"/>
  <c r="O31"/>
  <c r="T31"/>
  <c r="AH31"/>
  <c r="AL31"/>
  <c r="AR31"/>
  <c r="AY31" s="1"/>
  <c r="AZ31" s="1"/>
  <c r="N31"/>
  <c r="L31" i="28" s="1"/>
  <c r="S31" i="17"/>
  <c r="Q31" i="28" s="1"/>
  <c r="X31" i="17"/>
  <c r="AG31"/>
  <c r="AK31"/>
  <c r="M31"/>
  <c r="Q31"/>
  <c r="W31"/>
  <c r="AJ31"/>
  <c r="AO31"/>
  <c r="FM43"/>
  <c r="FU43"/>
  <c r="GB43"/>
  <c r="AA40" i="24" s="1"/>
  <c r="FR43" i="17"/>
  <c r="GA43"/>
  <c r="FQ43"/>
  <c r="FN43"/>
  <c r="EL43"/>
  <c r="ET43"/>
  <c r="M43" i="28" s="1"/>
  <c r="FC43" i="17"/>
  <c r="FG43"/>
  <c r="EK43"/>
  <c r="ES43"/>
  <c r="K43" i="28" s="1"/>
  <c r="EW43" i="17"/>
  <c r="FF43"/>
  <c r="EJ43"/>
  <c r="EV43"/>
  <c r="FE43"/>
  <c r="EI43"/>
  <c r="EM43"/>
  <c r="EU43"/>
  <c r="O43" i="28" s="1"/>
  <c r="FD43" i="17"/>
  <c r="DP43"/>
  <c r="DU43"/>
  <c r="DZ43"/>
  <c r="DO43"/>
  <c r="DS43"/>
  <c r="DY43"/>
  <c r="EF43" s="1"/>
  <c r="EG43" s="1"/>
  <c r="DN43"/>
  <c r="DR43"/>
  <c r="DQ43"/>
  <c r="DV43"/>
  <c r="CT43"/>
  <c r="CX43"/>
  <c r="DD43"/>
  <c r="DK43" s="1"/>
  <c r="DL43" s="1"/>
  <c r="BX43"/>
  <c r="CB43"/>
  <c r="CF43"/>
  <c r="CJ43"/>
  <c r="BD43"/>
  <c r="BH43"/>
  <c r="BO43"/>
  <c r="CS43"/>
  <c r="CW43"/>
  <c r="CA43"/>
  <c r="CE43"/>
  <c r="CG43" s="1"/>
  <c r="CI43"/>
  <c r="CP43" s="1"/>
  <c r="CQ43" s="1"/>
  <c r="BC43"/>
  <c r="BG43"/>
  <c r="BN43"/>
  <c r="BU43" s="1"/>
  <c r="BV43" s="1"/>
  <c r="CV43"/>
  <c r="DA43"/>
  <c r="BZ43"/>
  <c r="BF43"/>
  <c r="BK43"/>
  <c r="CU43"/>
  <c r="CZ43"/>
  <c r="DE43"/>
  <c r="BY43"/>
  <c r="CC43"/>
  <c r="BE43"/>
  <c r="BJ43"/>
  <c r="L43"/>
  <c r="J43" i="28" s="1"/>
  <c r="P43" i="17"/>
  <c r="N43" i="28" s="1"/>
  <c r="AI43" i="17"/>
  <c r="AN43"/>
  <c r="AS43"/>
  <c r="O43"/>
  <c r="T43"/>
  <c r="AH43"/>
  <c r="AL43"/>
  <c r="AR43"/>
  <c r="AY43" s="1"/>
  <c r="AZ43" s="1"/>
  <c r="N43"/>
  <c r="L43" i="28" s="1"/>
  <c r="S43" i="17"/>
  <c r="Q43" i="28" s="1"/>
  <c r="X43" i="17"/>
  <c r="AG43"/>
  <c r="AK43"/>
  <c r="M43"/>
  <c r="Q43"/>
  <c r="W43"/>
  <c r="AJ43"/>
  <c r="AO43"/>
  <c r="FM47"/>
  <c r="FU47"/>
  <c r="GB47"/>
  <c r="FR47"/>
  <c r="GA47"/>
  <c r="FQ47"/>
  <c r="FN47"/>
  <c r="EI47"/>
  <c r="EM47"/>
  <c r="EU47"/>
  <c r="FD47"/>
  <c r="EL47"/>
  <c r="ET47"/>
  <c r="FC47"/>
  <c r="FG47"/>
  <c r="EK47"/>
  <c r="ES47"/>
  <c r="EW47"/>
  <c r="FF47"/>
  <c r="EJ47"/>
  <c r="EV47"/>
  <c r="FE47"/>
  <c r="DQ47"/>
  <c r="DV47"/>
  <c r="DP47"/>
  <c r="DU47"/>
  <c r="DZ47"/>
  <c r="DO47"/>
  <c r="DS47"/>
  <c r="DY47"/>
  <c r="EF47" s="1"/>
  <c r="EG47" s="1"/>
  <c r="DN47"/>
  <c r="DR47"/>
  <c r="CU47"/>
  <c r="CZ47"/>
  <c r="DE47"/>
  <c r="BZ47"/>
  <c r="BE47"/>
  <c r="BJ47"/>
  <c r="CT47"/>
  <c r="CX47"/>
  <c r="DD47"/>
  <c r="DK47" s="1"/>
  <c r="DL47" s="1"/>
  <c r="BY47"/>
  <c r="CC47"/>
  <c r="BD47"/>
  <c r="BH47"/>
  <c r="BO47"/>
  <c r="CS47"/>
  <c r="CW47"/>
  <c r="BX47"/>
  <c r="CB47"/>
  <c r="CF47"/>
  <c r="CJ47"/>
  <c r="BC47"/>
  <c r="BG47"/>
  <c r="BN47"/>
  <c r="BU47" s="1"/>
  <c r="BV47" s="1"/>
  <c r="CV47"/>
  <c r="DA47"/>
  <c r="CA47"/>
  <c r="CE47"/>
  <c r="CG47" s="1"/>
  <c r="CI47"/>
  <c r="CP47" s="1"/>
  <c r="CQ47" s="1"/>
  <c r="BF47"/>
  <c r="BK47"/>
  <c r="BL47" s="1"/>
  <c r="M47"/>
  <c r="Q47"/>
  <c r="W47"/>
  <c r="AJ47"/>
  <c r="AO47"/>
  <c r="L47"/>
  <c r="J47" i="28" s="1"/>
  <c r="P47" i="17"/>
  <c r="N47" i="28" s="1"/>
  <c r="AI47" i="17"/>
  <c r="AN47"/>
  <c r="AP47" s="1"/>
  <c r="AS47"/>
  <c r="O47"/>
  <c r="T47"/>
  <c r="AH47"/>
  <c r="AL47"/>
  <c r="AR47"/>
  <c r="AY47" s="1"/>
  <c r="AZ47" s="1"/>
  <c r="N47"/>
  <c r="L47" i="28" s="1"/>
  <c r="S47" i="17"/>
  <c r="Q47" i="28" s="1"/>
  <c r="X47" i="17"/>
  <c r="AG47"/>
  <c r="AK47"/>
  <c r="FM67"/>
  <c r="FR67"/>
  <c r="FQ67"/>
  <c r="FN67"/>
  <c r="FU67"/>
  <c r="GB67"/>
  <c r="EJ67"/>
  <c r="ES67"/>
  <c r="EW67"/>
  <c r="FD67"/>
  <c r="GA67"/>
  <c r="EI67"/>
  <c r="EM67"/>
  <c r="EV67"/>
  <c r="FC67"/>
  <c r="FG67"/>
  <c r="EL67"/>
  <c r="EU67"/>
  <c r="FF67"/>
  <c r="EK67"/>
  <c r="ET67"/>
  <c r="FE67"/>
  <c r="DQ67"/>
  <c r="DV67"/>
  <c r="DP67"/>
  <c r="DU67"/>
  <c r="DZ67"/>
  <c r="DO67"/>
  <c r="DS67"/>
  <c r="DY67"/>
  <c r="EF67" s="1"/>
  <c r="EG67" s="1"/>
  <c r="DN67"/>
  <c r="DR67"/>
  <c r="CT67"/>
  <c r="CX67"/>
  <c r="DD67"/>
  <c r="DK67" s="1"/>
  <c r="DL67" s="1"/>
  <c r="BZ67"/>
  <c r="BF67"/>
  <c r="BK67"/>
  <c r="CS67"/>
  <c r="CW67"/>
  <c r="BY67"/>
  <c r="CC67"/>
  <c r="BE67"/>
  <c r="BJ67"/>
  <c r="CV67"/>
  <c r="DA67"/>
  <c r="BX67"/>
  <c r="CB67"/>
  <c r="CF67"/>
  <c r="CJ67"/>
  <c r="BD67"/>
  <c r="BH67"/>
  <c r="BO67"/>
  <c r="CU67"/>
  <c r="CZ67"/>
  <c r="DE67"/>
  <c r="CA67"/>
  <c r="CE67"/>
  <c r="CI67"/>
  <c r="CP67" s="1"/>
  <c r="CQ67" s="1"/>
  <c r="BC67"/>
  <c r="BG67"/>
  <c r="BN67"/>
  <c r="BU67" s="1"/>
  <c r="BV67" s="1"/>
  <c r="M67"/>
  <c r="K67" i="28" s="1"/>
  <c r="Q67" i="17"/>
  <c r="O67" i="28" s="1"/>
  <c r="W67" i="17"/>
  <c r="AI67"/>
  <c r="AN67"/>
  <c r="AS67"/>
  <c r="L67"/>
  <c r="P67"/>
  <c r="N67" i="28" s="1"/>
  <c r="AH67" i="17"/>
  <c r="AL67"/>
  <c r="AR67"/>
  <c r="AY67" s="1"/>
  <c r="AZ67" s="1"/>
  <c r="O67"/>
  <c r="M67" i="28" s="1"/>
  <c r="T67" i="17"/>
  <c r="R67" i="28" s="1"/>
  <c r="AG67" i="17"/>
  <c r="AK67"/>
  <c r="N67"/>
  <c r="L67" i="28" s="1"/>
  <c r="S67" i="17"/>
  <c r="X67"/>
  <c r="V67" i="28" s="1"/>
  <c r="AJ67" i="17"/>
  <c r="AO67"/>
  <c r="FM79"/>
  <c r="FR79"/>
  <c r="FQ79"/>
  <c r="FN79"/>
  <c r="FU79"/>
  <c r="GB79"/>
  <c r="EJ79"/>
  <c r="ES79"/>
  <c r="EW79"/>
  <c r="FD79"/>
  <c r="GA79"/>
  <c r="EI79"/>
  <c r="EM79"/>
  <c r="EV79"/>
  <c r="FC79"/>
  <c r="FG79"/>
  <c r="EL79"/>
  <c r="EU79"/>
  <c r="FF79"/>
  <c r="EK79"/>
  <c r="ET79"/>
  <c r="FE79"/>
  <c r="DO79"/>
  <c r="DS79"/>
  <c r="DY79"/>
  <c r="EF79" s="1"/>
  <c r="EG79" s="1"/>
  <c r="DN79"/>
  <c r="DR79"/>
  <c r="DQ79"/>
  <c r="DV79"/>
  <c r="DP79"/>
  <c r="DU79"/>
  <c r="DZ79"/>
  <c r="CS79"/>
  <c r="CW79"/>
  <c r="CA79"/>
  <c r="CE79"/>
  <c r="CI79"/>
  <c r="CP79" s="1"/>
  <c r="CQ79" s="1"/>
  <c r="BD79"/>
  <c r="BH79"/>
  <c r="BO79"/>
  <c r="CV79"/>
  <c r="DA79"/>
  <c r="BZ79"/>
  <c r="BC79"/>
  <c r="BG79"/>
  <c r="BN79"/>
  <c r="BU79" s="1"/>
  <c r="BV79" s="1"/>
  <c r="CU79"/>
  <c r="CZ79"/>
  <c r="DE79"/>
  <c r="BY79"/>
  <c r="CC79"/>
  <c r="BF79"/>
  <c r="BK79"/>
  <c r="CT79"/>
  <c r="CX79"/>
  <c r="DD79"/>
  <c r="DK79" s="1"/>
  <c r="DL79" s="1"/>
  <c r="BX79"/>
  <c r="CB79"/>
  <c r="CF79"/>
  <c r="CJ79"/>
  <c r="BE79"/>
  <c r="BJ79"/>
  <c r="M79"/>
  <c r="K79" i="28" s="1"/>
  <c r="Q79" i="17"/>
  <c r="O79" i="28" s="1"/>
  <c r="W79" i="17"/>
  <c r="AI79"/>
  <c r="AN79"/>
  <c r="AS79"/>
  <c r="L79"/>
  <c r="P79"/>
  <c r="N79" i="28" s="1"/>
  <c r="AH79" i="17"/>
  <c r="AL79"/>
  <c r="AR79"/>
  <c r="AY79" s="1"/>
  <c r="AZ79" s="1"/>
  <c r="O79"/>
  <c r="M79" i="28" s="1"/>
  <c r="T79" i="17"/>
  <c r="R79" i="28" s="1"/>
  <c r="AG79" i="17"/>
  <c r="AK79"/>
  <c r="N79"/>
  <c r="L79" i="28" s="1"/>
  <c r="S79" i="17"/>
  <c r="X79"/>
  <c r="V79" i="28" s="1"/>
  <c r="AJ79" i="17"/>
  <c r="AO79"/>
  <c r="FM99"/>
  <c r="FR99"/>
  <c r="FQ99"/>
  <c r="FN99"/>
  <c r="FU99"/>
  <c r="GB99"/>
  <c r="GA99"/>
  <c r="EJ99"/>
  <c r="ES99"/>
  <c r="EW99"/>
  <c r="FD99"/>
  <c r="DN99"/>
  <c r="DR99"/>
  <c r="EI99"/>
  <c r="EM99"/>
  <c r="EV99"/>
  <c r="FC99"/>
  <c r="FG99"/>
  <c r="DQ99"/>
  <c r="DV99"/>
  <c r="EL99"/>
  <c r="EU99"/>
  <c r="FF99"/>
  <c r="DP99"/>
  <c r="DU99"/>
  <c r="DZ99"/>
  <c r="EK99"/>
  <c r="ET99"/>
  <c r="FE99"/>
  <c r="DO99"/>
  <c r="DS99"/>
  <c r="DY99"/>
  <c r="EF99" s="1"/>
  <c r="EG99" s="1"/>
  <c r="CU99"/>
  <c r="CZ99"/>
  <c r="DE99"/>
  <c r="BZ99"/>
  <c r="CE99"/>
  <c r="CJ99"/>
  <c r="BF99"/>
  <c r="BK99"/>
  <c r="CT99"/>
  <c r="CX99"/>
  <c r="DD99"/>
  <c r="DK99" s="1"/>
  <c r="DL99" s="1"/>
  <c r="BY99"/>
  <c r="CC99"/>
  <c r="CI99"/>
  <c r="CP99" s="1"/>
  <c r="CQ99" s="1"/>
  <c r="BE99"/>
  <c r="BJ99"/>
  <c r="CS99"/>
  <c r="DH99" s="1"/>
  <c r="CW99"/>
  <c r="BX99"/>
  <c r="CB99"/>
  <c r="BD99"/>
  <c r="BH99"/>
  <c r="BO99"/>
  <c r="CV99"/>
  <c r="DA99"/>
  <c r="CA99"/>
  <c r="CF99"/>
  <c r="BC99"/>
  <c r="BG99"/>
  <c r="BN99"/>
  <c r="BU99" s="1"/>
  <c r="BV99" s="1"/>
  <c r="L99"/>
  <c r="P99"/>
  <c r="N99" i="28" s="1"/>
  <c r="AG99" i="17"/>
  <c r="AV99" s="1"/>
  <c r="AK99"/>
  <c r="AR99"/>
  <c r="AY99" s="1"/>
  <c r="AZ99" s="1"/>
  <c r="O99"/>
  <c r="M99" i="28" s="1"/>
  <c r="T99" i="17"/>
  <c r="R99" i="28" s="1"/>
  <c r="AJ99" i="17"/>
  <c r="AO99"/>
  <c r="N99"/>
  <c r="L99" i="28" s="1"/>
  <c r="S99" i="17"/>
  <c r="X99"/>
  <c r="V99" i="28" s="1"/>
  <c r="AI99" i="17"/>
  <c r="AN99"/>
  <c r="M99"/>
  <c r="K99" i="28" s="1"/>
  <c r="Q99" i="17"/>
  <c r="O99" i="28" s="1"/>
  <c r="W99" i="17"/>
  <c r="AH99"/>
  <c r="AL99"/>
  <c r="AS99"/>
  <c r="FM111"/>
  <c r="FR111"/>
  <c r="FQ111"/>
  <c r="FN111"/>
  <c r="FU111"/>
  <c r="GB111"/>
  <c r="GA111"/>
  <c r="EK111"/>
  <c r="ET111"/>
  <c r="FE111"/>
  <c r="DN111"/>
  <c r="EC111" s="1"/>
  <c r="DR111"/>
  <c r="DY111"/>
  <c r="EF111" s="1"/>
  <c r="EG111" s="1"/>
  <c r="EJ111"/>
  <c r="ES111"/>
  <c r="EW111"/>
  <c r="FD111"/>
  <c r="DQ111"/>
  <c r="DV111"/>
  <c r="EI111"/>
  <c r="EM111"/>
  <c r="EV111"/>
  <c r="FC111"/>
  <c r="FG111"/>
  <c r="DP111"/>
  <c r="DU111"/>
  <c r="EL111"/>
  <c r="EU111"/>
  <c r="FF111"/>
  <c r="DO111"/>
  <c r="DS111"/>
  <c r="DZ111"/>
  <c r="CT111"/>
  <c r="CX111"/>
  <c r="DD111"/>
  <c r="DK111" s="1"/>
  <c r="DL111" s="1"/>
  <c r="BX111"/>
  <c r="CB111"/>
  <c r="CF111"/>
  <c r="BF111"/>
  <c r="BK111"/>
  <c r="CS111"/>
  <c r="CW111"/>
  <c r="CA111"/>
  <c r="CE111"/>
  <c r="BE111"/>
  <c r="BJ111"/>
  <c r="CV111"/>
  <c r="DA111"/>
  <c r="BZ111"/>
  <c r="CJ111"/>
  <c r="BD111"/>
  <c r="BH111"/>
  <c r="BO111"/>
  <c r="CU111"/>
  <c r="CZ111"/>
  <c r="DE111"/>
  <c r="BY111"/>
  <c r="CC111"/>
  <c r="CI111"/>
  <c r="CP111" s="1"/>
  <c r="CQ111" s="1"/>
  <c r="BC111"/>
  <c r="BG111"/>
  <c r="BN111"/>
  <c r="BU111" s="1"/>
  <c r="BV111" s="1"/>
  <c r="L111"/>
  <c r="P111"/>
  <c r="N111" i="28" s="1"/>
  <c r="W111" i="17"/>
  <c r="AH111"/>
  <c r="AL111"/>
  <c r="O111"/>
  <c r="M111" i="28" s="1"/>
  <c r="T111" i="17"/>
  <c r="R111" i="28" s="1"/>
  <c r="AG111" i="17"/>
  <c r="AK111"/>
  <c r="AO111"/>
  <c r="AS111"/>
  <c r="N111"/>
  <c r="L111" i="28" s="1"/>
  <c r="S111" i="17"/>
  <c r="Q111" i="28" s="1"/>
  <c r="S111" s="1"/>
  <c r="AJ111" i="17"/>
  <c r="AN111"/>
  <c r="AR111"/>
  <c r="AY111" s="1"/>
  <c r="AZ111" s="1"/>
  <c r="M111"/>
  <c r="K111" i="28" s="1"/>
  <c r="Q111" i="17"/>
  <c r="O111" i="28" s="1"/>
  <c r="X111" i="17"/>
  <c r="V111" i="28" s="1"/>
  <c r="AI111" i="17"/>
  <c r="FM127"/>
  <c r="FR127"/>
  <c r="FQ127"/>
  <c r="FN127"/>
  <c r="FU127"/>
  <c r="GB127"/>
  <c r="GA127"/>
  <c r="EI127"/>
  <c r="EM127"/>
  <c r="EV127"/>
  <c r="FE127"/>
  <c r="DN127"/>
  <c r="DR127"/>
  <c r="DY127"/>
  <c r="EF127" s="1"/>
  <c r="EG127" s="1"/>
  <c r="EL127"/>
  <c r="EU127"/>
  <c r="FD127"/>
  <c r="DQ127"/>
  <c r="DV127"/>
  <c r="EK127"/>
  <c r="ET127"/>
  <c r="FC127"/>
  <c r="FG127"/>
  <c r="DP127"/>
  <c r="DU127"/>
  <c r="EJ127"/>
  <c r="ES127"/>
  <c r="EW127"/>
  <c r="FF127"/>
  <c r="DO127"/>
  <c r="DS127"/>
  <c r="DZ127"/>
  <c r="CV127"/>
  <c r="DA127"/>
  <c r="BX127"/>
  <c r="CB127"/>
  <c r="CF127"/>
  <c r="BE127"/>
  <c r="BJ127"/>
  <c r="BO127"/>
  <c r="CU127"/>
  <c r="CZ127"/>
  <c r="DB127" s="1"/>
  <c r="DE127"/>
  <c r="CA127"/>
  <c r="CE127"/>
  <c r="CG127" s="1"/>
  <c r="BD127"/>
  <c r="BH127"/>
  <c r="BN127"/>
  <c r="BU127" s="1"/>
  <c r="BV127" s="1"/>
  <c r="CT127"/>
  <c r="CX127"/>
  <c r="DD127"/>
  <c r="DK127" s="1"/>
  <c r="DL127" s="1"/>
  <c r="BZ127"/>
  <c r="CJ127"/>
  <c r="BC127"/>
  <c r="BG127"/>
  <c r="CS127"/>
  <c r="CW127"/>
  <c r="BY127"/>
  <c r="CC127"/>
  <c r="CI127"/>
  <c r="CP127" s="1"/>
  <c r="CQ127" s="1"/>
  <c r="BF127"/>
  <c r="BK127"/>
  <c r="L127"/>
  <c r="P127"/>
  <c r="N127" i="28" s="1"/>
  <c r="W127" i="17"/>
  <c r="AH127"/>
  <c r="AL127"/>
  <c r="O127"/>
  <c r="M127" i="28" s="1"/>
  <c r="T127" i="17"/>
  <c r="R127" i="28" s="1"/>
  <c r="AG127" i="17"/>
  <c r="AK127"/>
  <c r="AO127"/>
  <c r="AS127"/>
  <c r="N127"/>
  <c r="L127" i="28" s="1"/>
  <c r="S127" i="17"/>
  <c r="Q127" i="28" s="1"/>
  <c r="AJ127" i="17"/>
  <c r="AN127"/>
  <c r="AR127"/>
  <c r="AY127" s="1"/>
  <c r="AZ127" s="1"/>
  <c r="M127"/>
  <c r="K127" i="28" s="1"/>
  <c r="Q127" i="17"/>
  <c r="O127" i="28" s="1"/>
  <c r="X127" i="17"/>
  <c r="V127" i="28" s="1"/>
  <c r="AI127" i="17"/>
  <c r="FN155"/>
  <c r="FM155"/>
  <c r="FR155"/>
  <c r="FQ155"/>
  <c r="FU155"/>
  <c r="GB155"/>
  <c r="GA155"/>
  <c r="EL155"/>
  <c r="EU155"/>
  <c r="FC155"/>
  <c r="FG155"/>
  <c r="DP155"/>
  <c r="DU155"/>
  <c r="EK155"/>
  <c r="ET155"/>
  <c r="FF155"/>
  <c r="DO155"/>
  <c r="DS155"/>
  <c r="DZ155"/>
  <c r="EJ155"/>
  <c r="ES155"/>
  <c r="EW155"/>
  <c r="FE155"/>
  <c r="DN155"/>
  <c r="DR155"/>
  <c r="DY155"/>
  <c r="EF155" s="1"/>
  <c r="EG155" s="1"/>
  <c r="EI155"/>
  <c r="EM155"/>
  <c r="EV155"/>
  <c r="FD155"/>
  <c r="DQ155"/>
  <c r="DV155"/>
  <c r="CT155"/>
  <c r="CX155"/>
  <c r="DD155"/>
  <c r="DK155" s="1"/>
  <c r="DL155" s="1"/>
  <c r="BY155"/>
  <c r="CC155"/>
  <c r="BE155"/>
  <c r="BJ155"/>
  <c r="BO155"/>
  <c r="CS155"/>
  <c r="CW155"/>
  <c r="BX155"/>
  <c r="CM155" s="1"/>
  <c r="CB155"/>
  <c r="CF155"/>
  <c r="CJ155"/>
  <c r="BD155"/>
  <c r="BH155"/>
  <c r="BN155"/>
  <c r="BU155" s="1"/>
  <c r="BV155" s="1"/>
  <c r="CV155"/>
  <c r="DA155"/>
  <c r="CA155"/>
  <c r="CE155"/>
  <c r="CG155" s="1"/>
  <c r="CI155"/>
  <c r="CP155" s="1"/>
  <c r="CQ155" s="1"/>
  <c r="BC155"/>
  <c r="BR155" s="1"/>
  <c r="BG155"/>
  <c r="CU155"/>
  <c r="CZ155"/>
  <c r="DE155"/>
  <c r="BZ155"/>
  <c r="BF155"/>
  <c r="BK155"/>
  <c r="L155"/>
  <c r="P155"/>
  <c r="N155" i="28" s="1"/>
  <c r="W155" i="17"/>
  <c r="AH155"/>
  <c r="AL155"/>
  <c r="O155"/>
  <c r="M155" i="28" s="1"/>
  <c r="T155" i="17"/>
  <c r="R155" i="28" s="1"/>
  <c r="AG155" i="17"/>
  <c r="AK155"/>
  <c r="AO155"/>
  <c r="AS155"/>
  <c r="N155"/>
  <c r="L155" i="28" s="1"/>
  <c r="S155" i="17"/>
  <c r="Q155" i="28" s="1"/>
  <c r="AJ155" i="17"/>
  <c r="AN155"/>
  <c r="AR155"/>
  <c r="AY155" s="1"/>
  <c r="AZ155" s="1"/>
  <c r="M155"/>
  <c r="K155" i="28" s="1"/>
  <c r="Q155" i="17"/>
  <c r="O155" i="28" s="1"/>
  <c r="X155" i="17"/>
  <c r="V155" i="28" s="1"/>
  <c r="AI155" i="17"/>
  <c r="FN179"/>
  <c r="FM179"/>
  <c r="FR179"/>
  <c r="FQ179"/>
  <c r="FU179"/>
  <c r="GB179"/>
  <c r="GA179"/>
  <c r="EJ179"/>
  <c r="EV179"/>
  <c r="FD179"/>
  <c r="EI179"/>
  <c r="EM179"/>
  <c r="EU179"/>
  <c r="FC179"/>
  <c r="FG179"/>
  <c r="EL179"/>
  <c r="ET179"/>
  <c r="FF179"/>
  <c r="EK179"/>
  <c r="ES179"/>
  <c r="EW179"/>
  <c r="FE179"/>
  <c r="DO179"/>
  <c r="DS179"/>
  <c r="CV179"/>
  <c r="DA179"/>
  <c r="BX179"/>
  <c r="CB179"/>
  <c r="CF179"/>
  <c r="CJ179"/>
  <c r="BE179"/>
  <c r="BJ179"/>
  <c r="BO179"/>
  <c r="DN179"/>
  <c r="DR179"/>
  <c r="DV179"/>
  <c r="CU179"/>
  <c r="CZ179"/>
  <c r="DB179" s="1"/>
  <c r="DE179"/>
  <c r="CA179"/>
  <c r="CE179"/>
  <c r="CG179" s="1"/>
  <c r="CI179"/>
  <c r="CP179" s="1"/>
  <c r="CQ179" s="1"/>
  <c r="BD179"/>
  <c r="BH179"/>
  <c r="BN179"/>
  <c r="BU179" s="1"/>
  <c r="BV179" s="1"/>
  <c r="DQ179"/>
  <c r="DU179"/>
  <c r="DZ179"/>
  <c r="CT179"/>
  <c r="CX179"/>
  <c r="DD179"/>
  <c r="DK179" s="1"/>
  <c r="DL179" s="1"/>
  <c r="BZ179"/>
  <c r="BC179"/>
  <c r="BG179"/>
  <c r="DP179"/>
  <c r="DY179"/>
  <c r="EF179" s="1"/>
  <c r="EG179" s="1"/>
  <c r="CS179"/>
  <c r="DH179" s="1"/>
  <c r="CW179"/>
  <c r="BY179"/>
  <c r="CC179"/>
  <c r="BF179"/>
  <c r="BK179"/>
  <c r="L179"/>
  <c r="P179"/>
  <c r="N179" i="28" s="1"/>
  <c r="T179" i="17"/>
  <c r="R179" i="28" s="1"/>
  <c r="AH179" i="17"/>
  <c r="AL179"/>
  <c r="AR179"/>
  <c r="AY179" s="1"/>
  <c r="AZ179" s="1"/>
  <c r="O179"/>
  <c r="M179" i="28" s="1"/>
  <c r="S179" i="17"/>
  <c r="Q179" i="28" s="1"/>
  <c r="X179" i="17"/>
  <c r="V179" i="28" s="1"/>
  <c r="AG179" i="17"/>
  <c r="AK179"/>
  <c r="N179"/>
  <c r="L179" i="28" s="1"/>
  <c r="W179" i="17"/>
  <c r="AJ179"/>
  <c r="AO179"/>
  <c r="M179"/>
  <c r="K179" i="28" s="1"/>
  <c r="Q179" i="17"/>
  <c r="O179" i="28" s="1"/>
  <c r="AI179" i="17"/>
  <c r="AN179"/>
  <c r="AP179" s="1"/>
  <c r="AS179"/>
  <c r="FN191"/>
  <c r="FM191"/>
  <c r="FR191"/>
  <c r="FQ191"/>
  <c r="GB191"/>
  <c r="AA188" i="24" s="1"/>
  <c r="FU191" i="17"/>
  <c r="GA191"/>
  <c r="EL191"/>
  <c r="ET191"/>
  <c r="FF191"/>
  <c r="EK191"/>
  <c r="ES191"/>
  <c r="EW191"/>
  <c r="FE191"/>
  <c r="EJ191"/>
  <c r="EV191"/>
  <c r="FD191"/>
  <c r="EI191"/>
  <c r="EM191"/>
  <c r="EU191"/>
  <c r="FC191"/>
  <c r="FG191"/>
  <c r="DQ191"/>
  <c r="DU191"/>
  <c r="CT191"/>
  <c r="CX191"/>
  <c r="DD191"/>
  <c r="DK191" s="1"/>
  <c r="DL191" s="1"/>
  <c r="BZ191"/>
  <c r="CE191"/>
  <c r="CJ191"/>
  <c r="BE191"/>
  <c r="BJ191"/>
  <c r="BO191"/>
  <c r="DP191"/>
  <c r="DZ191"/>
  <c r="CS191"/>
  <c r="CW191"/>
  <c r="BY191"/>
  <c r="CC191"/>
  <c r="CI191"/>
  <c r="CP191" s="1"/>
  <c r="CQ191" s="1"/>
  <c r="BD191"/>
  <c r="BH191"/>
  <c r="BN191"/>
  <c r="BU191" s="1"/>
  <c r="BV191" s="1"/>
  <c r="DO191"/>
  <c r="DS191"/>
  <c r="DY191"/>
  <c r="EF191" s="1"/>
  <c r="EG191" s="1"/>
  <c r="CV191"/>
  <c r="DA191"/>
  <c r="BX191"/>
  <c r="CB191"/>
  <c r="BC191"/>
  <c r="BR191" s="1"/>
  <c r="BG191"/>
  <c r="DN191"/>
  <c r="DR191"/>
  <c r="DV191"/>
  <c r="CU191"/>
  <c r="CZ191"/>
  <c r="DE191"/>
  <c r="CA191"/>
  <c r="CF191"/>
  <c r="BF191"/>
  <c r="BK191"/>
  <c r="M191"/>
  <c r="K191" i="28" s="1"/>
  <c r="Q191" i="17"/>
  <c r="O191" i="28" s="1"/>
  <c r="X191" i="17"/>
  <c r="V191" i="28" s="1"/>
  <c r="AH191" i="17"/>
  <c r="AL191"/>
  <c r="AR191"/>
  <c r="AY191" s="1"/>
  <c r="AZ191" s="1"/>
  <c r="L191"/>
  <c r="P191"/>
  <c r="N191" i="28" s="1"/>
  <c r="W191" i="17"/>
  <c r="AG191"/>
  <c r="AK191"/>
  <c r="O191"/>
  <c r="M191" i="28" s="1"/>
  <c r="T191" i="17"/>
  <c r="R191" i="28" s="1"/>
  <c r="AJ191" i="17"/>
  <c r="AO191"/>
  <c r="N191"/>
  <c r="L191" i="28" s="1"/>
  <c r="S191" i="17"/>
  <c r="AI191"/>
  <c r="AN191"/>
  <c r="AP191" s="1"/>
  <c r="AS191"/>
  <c r="FN203"/>
  <c r="FM203"/>
  <c r="FR203"/>
  <c r="FQ203"/>
  <c r="GB203"/>
  <c r="FU203"/>
  <c r="GA203"/>
  <c r="EI203"/>
  <c r="EM203"/>
  <c r="EV203"/>
  <c r="FD203"/>
  <c r="EL203"/>
  <c r="EU203"/>
  <c r="FC203"/>
  <c r="FG203"/>
  <c r="EK203"/>
  <c r="ET203"/>
  <c r="FF203"/>
  <c r="EJ203"/>
  <c r="ES203"/>
  <c r="EW203"/>
  <c r="FE203"/>
  <c r="DN203"/>
  <c r="DR203"/>
  <c r="CU203"/>
  <c r="CZ203"/>
  <c r="BY203"/>
  <c r="CC203"/>
  <c r="CI203"/>
  <c r="CP203" s="1"/>
  <c r="CQ203" s="1"/>
  <c r="DQ203"/>
  <c r="DV203"/>
  <c r="CT203"/>
  <c r="CX203"/>
  <c r="DE203"/>
  <c r="BX203"/>
  <c r="CB203"/>
  <c r="DP203"/>
  <c r="DU203"/>
  <c r="DZ203"/>
  <c r="CS203"/>
  <c r="CW203"/>
  <c r="DD203"/>
  <c r="DK203" s="1"/>
  <c r="DL203" s="1"/>
  <c r="CA203"/>
  <c r="CF203"/>
  <c r="DO203"/>
  <c r="DS203"/>
  <c r="DY203"/>
  <c r="EF203" s="1"/>
  <c r="EG203" s="1"/>
  <c r="CV203"/>
  <c r="DA203"/>
  <c r="BZ203"/>
  <c r="CE203"/>
  <c r="CJ203"/>
  <c r="BD203"/>
  <c r="BH203"/>
  <c r="BN203"/>
  <c r="BU203" s="1"/>
  <c r="BV203" s="1"/>
  <c r="N203"/>
  <c r="L203" i="28" s="1"/>
  <c r="S203" i="17"/>
  <c r="Q203" i="28" s="1"/>
  <c r="X203" i="17"/>
  <c r="V203" i="28" s="1"/>
  <c r="AI203" i="17"/>
  <c r="AS203"/>
  <c r="BC203"/>
  <c r="BG203"/>
  <c r="BK203"/>
  <c r="M203"/>
  <c r="K203" i="28" s="1"/>
  <c r="Q203" i="17"/>
  <c r="O203" i="28" s="1"/>
  <c r="W203" i="17"/>
  <c r="AH203"/>
  <c r="AL203"/>
  <c r="AR203"/>
  <c r="AY203" s="1"/>
  <c r="AZ203" s="1"/>
  <c r="BF203"/>
  <c r="BJ203"/>
  <c r="BL203" s="1"/>
  <c r="L203"/>
  <c r="P203"/>
  <c r="N203" i="28" s="1"/>
  <c r="AG203" i="17"/>
  <c r="AK203"/>
  <c r="AO203"/>
  <c r="BE203"/>
  <c r="BO203"/>
  <c r="O203"/>
  <c r="M203" i="28" s="1"/>
  <c r="T203" i="17"/>
  <c r="R203" i="28" s="1"/>
  <c r="AJ203" i="17"/>
  <c r="AN203"/>
  <c r="FN207"/>
  <c r="GB207"/>
  <c r="FM207"/>
  <c r="FU207"/>
  <c r="GA207"/>
  <c r="FR207"/>
  <c r="FQ207"/>
  <c r="EK207"/>
  <c r="ET207"/>
  <c r="FF207"/>
  <c r="EJ207"/>
  <c r="ES207"/>
  <c r="EW207"/>
  <c r="FE207"/>
  <c r="EI207"/>
  <c r="EM207"/>
  <c r="EV207"/>
  <c r="FD207"/>
  <c r="EL207"/>
  <c r="EU207"/>
  <c r="FC207"/>
  <c r="FG207"/>
  <c r="DO207"/>
  <c r="DS207"/>
  <c r="DY207"/>
  <c r="EF207" s="1"/>
  <c r="EG207" s="1"/>
  <c r="CV207"/>
  <c r="DA207"/>
  <c r="BZ207"/>
  <c r="CE207"/>
  <c r="CJ207"/>
  <c r="DN207"/>
  <c r="EC207" s="1"/>
  <c r="DR207"/>
  <c r="CU207"/>
  <c r="CZ207"/>
  <c r="BY207"/>
  <c r="CC207"/>
  <c r="CI207"/>
  <c r="CP207" s="1"/>
  <c r="CQ207" s="1"/>
  <c r="DQ207"/>
  <c r="DV207"/>
  <c r="CT207"/>
  <c r="CX207"/>
  <c r="DE207"/>
  <c r="BX207"/>
  <c r="CB207"/>
  <c r="DP207"/>
  <c r="DU207"/>
  <c r="DZ207"/>
  <c r="CS207"/>
  <c r="CW207"/>
  <c r="DD207"/>
  <c r="DK207" s="1"/>
  <c r="DL207" s="1"/>
  <c r="CA207"/>
  <c r="CF207"/>
  <c r="BC207"/>
  <c r="BG207"/>
  <c r="BK207"/>
  <c r="O207"/>
  <c r="M207" i="28" s="1"/>
  <c r="T207" i="17"/>
  <c r="R207" i="28" s="1"/>
  <c r="AJ207" i="17"/>
  <c r="AO207"/>
  <c r="BF207"/>
  <c r="BJ207"/>
  <c r="N207"/>
  <c r="L207" i="28" s="1"/>
  <c r="S207" i="17"/>
  <c r="Q207" i="28" s="1"/>
  <c r="S207" s="1"/>
  <c r="X207" i="17"/>
  <c r="V207" i="28" s="1"/>
  <c r="AI207" i="17"/>
  <c r="AN207"/>
  <c r="BE207"/>
  <c r="BO207"/>
  <c r="M207"/>
  <c r="K207" i="28" s="1"/>
  <c r="Q207" i="17"/>
  <c r="O207" i="28" s="1"/>
  <c r="W207" i="17"/>
  <c r="AH207"/>
  <c r="AL207"/>
  <c r="AS207"/>
  <c r="BD207"/>
  <c r="BH207"/>
  <c r="BN207"/>
  <c r="BU207" s="1"/>
  <c r="BV207" s="1"/>
  <c r="L207"/>
  <c r="P207"/>
  <c r="N207" i="28" s="1"/>
  <c r="AG207" i="17"/>
  <c r="AK207"/>
  <c r="AR207"/>
  <c r="AY207" s="1"/>
  <c r="AZ207" s="1"/>
  <c r="FM14"/>
  <c r="FR14"/>
  <c r="FQ14"/>
  <c r="GB14"/>
  <c r="FN14"/>
  <c r="GA14"/>
  <c r="EJ14"/>
  <c r="ES14"/>
  <c r="EW14"/>
  <c r="FE14"/>
  <c r="EI14"/>
  <c r="EM14"/>
  <c r="EV14"/>
  <c r="FD14"/>
  <c r="EL14"/>
  <c r="EU14"/>
  <c r="FC14"/>
  <c r="FG14"/>
  <c r="EK14"/>
  <c r="ET14"/>
  <c r="FF14"/>
  <c r="DP14"/>
  <c r="DZ14"/>
  <c r="DO14"/>
  <c r="DS14"/>
  <c r="DY14"/>
  <c r="DN14"/>
  <c r="DR14"/>
  <c r="DV14"/>
  <c r="DQ14"/>
  <c r="DU14"/>
  <c r="CT14"/>
  <c r="CX14"/>
  <c r="DD14"/>
  <c r="BX14"/>
  <c r="CB14"/>
  <c r="CI14"/>
  <c r="BD14"/>
  <c r="BH14"/>
  <c r="BN14"/>
  <c r="CS14"/>
  <c r="CW14"/>
  <c r="DA14"/>
  <c r="CA14"/>
  <c r="CF14"/>
  <c r="BC14"/>
  <c r="BG14"/>
  <c r="BK14"/>
  <c r="CV14"/>
  <c r="CZ14"/>
  <c r="BZ14"/>
  <c r="CE14"/>
  <c r="BF14"/>
  <c r="BJ14"/>
  <c r="CU14"/>
  <c r="DE14"/>
  <c r="BY14"/>
  <c r="CC14"/>
  <c r="CJ14"/>
  <c r="BE14"/>
  <c r="BO14"/>
  <c r="L14"/>
  <c r="P14"/>
  <c r="N14" i="28" s="1"/>
  <c r="T14" i="17"/>
  <c r="R14" i="28" s="1"/>
  <c r="AI14" i="17"/>
  <c r="AS14"/>
  <c r="O14"/>
  <c r="M14" i="28" s="1"/>
  <c r="S14" i="17"/>
  <c r="AH14"/>
  <c r="AL14"/>
  <c r="AR14"/>
  <c r="N14"/>
  <c r="L14" i="28" s="1"/>
  <c r="X14" i="17"/>
  <c r="V14" i="28" s="1"/>
  <c r="AG14" i="17"/>
  <c r="AK14"/>
  <c r="AO14"/>
  <c r="M14"/>
  <c r="K14" i="28" s="1"/>
  <c r="Q14" i="17"/>
  <c r="O14" i="28" s="1"/>
  <c r="W14" i="17"/>
  <c r="AJ14"/>
  <c r="AN14"/>
  <c r="FM22"/>
  <c r="GA22"/>
  <c r="FR22"/>
  <c r="FQ22"/>
  <c r="FU22"/>
  <c r="FN22"/>
  <c r="GB22"/>
  <c r="EJ22"/>
  <c r="ES22"/>
  <c r="EW22"/>
  <c r="FE22"/>
  <c r="EI22"/>
  <c r="EM22"/>
  <c r="EV22"/>
  <c r="FD22"/>
  <c r="EL22"/>
  <c r="EU22"/>
  <c r="FC22"/>
  <c r="FG22"/>
  <c r="EK22"/>
  <c r="ET22"/>
  <c r="FF22"/>
  <c r="DP22"/>
  <c r="DZ22"/>
  <c r="DO22"/>
  <c r="DS22"/>
  <c r="DY22"/>
  <c r="EF22" s="1"/>
  <c r="EG22" s="1"/>
  <c r="DN22"/>
  <c r="DR22"/>
  <c r="DV22"/>
  <c r="DQ22"/>
  <c r="DU22"/>
  <c r="CT22"/>
  <c r="CX22"/>
  <c r="DD22"/>
  <c r="DK22" s="1"/>
  <c r="DL22" s="1"/>
  <c r="BX22"/>
  <c r="CB22"/>
  <c r="CI22"/>
  <c r="CP22" s="1"/>
  <c r="CQ22" s="1"/>
  <c r="BC22"/>
  <c r="BG22"/>
  <c r="BK22"/>
  <c r="BO22"/>
  <c r="CS22"/>
  <c r="CW22"/>
  <c r="DA22"/>
  <c r="CA22"/>
  <c r="CF22"/>
  <c r="BF22"/>
  <c r="BJ22"/>
  <c r="BL22" s="1"/>
  <c r="BN22"/>
  <c r="BU22" s="1"/>
  <c r="BV22" s="1"/>
  <c r="CV22"/>
  <c r="CZ22"/>
  <c r="BZ22"/>
  <c r="CE22"/>
  <c r="BE22"/>
  <c r="CU22"/>
  <c r="DE22"/>
  <c r="BY22"/>
  <c r="CC22"/>
  <c r="CJ22"/>
  <c r="BD22"/>
  <c r="BH22"/>
  <c r="L22"/>
  <c r="J22" i="28" s="1"/>
  <c r="P22" i="17"/>
  <c r="N22" i="28" s="1"/>
  <c r="T22" i="17"/>
  <c r="AI22"/>
  <c r="AS22"/>
  <c r="O22"/>
  <c r="S22"/>
  <c r="AH22"/>
  <c r="AL22"/>
  <c r="AR22"/>
  <c r="AY22" s="1"/>
  <c r="AZ22" s="1"/>
  <c r="N22"/>
  <c r="L22" i="28" s="1"/>
  <c r="X22" i="17"/>
  <c r="AG22"/>
  <c r="AK22"/>
  <c r="AO22"/>
  <c r="M22"/>
  <c r="Q22"/>
  <c r="W22"/>
  <c r="AJ22"/>
  <c r="AN22"/>
  <c r="FM34"/>
  <c r="FR34"/>
  <c r="FU34"/>
  <c r="GB34"/>
  <c r="FQ34"/>
  <c r="GA34"/>
  <c r="FN34"/>
  <c r="EL34"/>
  <c r="EU34"/>
  <c r="FC34"/>
  <c r="FG34"/>
  <c r="EK34"/>
  <c r="ET34"/>
  <c r="FF34"/>
  <c r="EJ34"/>
  <c r="ES34"/>
  <c r="EW34"/>
  <c r="FE34"/>
  <c r="EI34"/>
  <c r="EM34"/>
  <c r="EV34"/>
  <c r="FD34"/>
  <c r="DO34"/>
  <c r="DS34"/>
  <c r="DY34"/>
  <c r="EF34" s="1"/>
  <c r="EG34" s="1"/>
  <c r="DN34"/>
  <c r="DR34"/>
  <c r="DV34"/>
  <c r="DQ34"/>
  <c r="DU34"/>
  <c r="DP34"/>
  <c r="DZ34"/>
  <c r="CS34"/>
  <c r="CW34"/>
  <c r="DA34"/>
  <c r="BX34"/>
  <c r="CB34"/>
  <c r="CI34"/>
  <c r="CP34" s="1"/>
  <c r="CQ34" s="1"/>
  <c r="BE34"/>
  <c r="BJ34"/>
  <c r="BO34"/>
  <c r="CV34"/>
  <c r="CZ34"/>
  <c r="CA34"/>
  <c r="CF34"/>
  <c r="BD34"/>
  <c r="BH34"/>
  <c r="BN34"/>
  <c r="BU34" s="1"/>
  <c r="BV34" s="1"/>
  <c r="CU34"/>
  <c r="DE34"/>
  <c r="BZ34"/>
  <c r="CE34"/>
  <c r="BC34"/>
  <c r="BG34"/>
  <c r="CT34"/>
  <c r="CX34"/>
  <c r="DD34"/>
  <c r="DK34" s="1"/>
  <c r="DL34" s="1"/>
  <c r="BY34"/>
  <c r="CC34"/>
  <c r="CJ34"/>
  <c r="BF34"/>
  <c r="BK34"/>
  <c r="O34"/>
  <c r="S34"/>
  <c r="Q34" i="28" s="1"/>
  <c r="AH34" i="17"/>
  <c r="AL34"/>
  <c r="AR34"/>
  <c r="AY34" s="1"/>
  <c r="AZ34" s="1"/>
  <c r="N34"/>
  <c r="L34" i="28" s="1"/>
  <c r="X34" i="17"/>
  <c r="AG34"/>
  <c r="AK34"/>
  <c r="AO34"/>
  <c r="M34"/>
  <c r="Q34"/>
  <c r="W34"/>
  <c r="AJ34"/>
  <c r="AN34"/>
  <c r="L34"/>
  <c r="J34" i="28" s="1"/>
  <c r="P34" i="17"/>
  <c r="N34" i="28" s="1"/>
  <c r="T34" i="17"/>
  <c r="AI34"/>
  <c r="AS34"/>
  <c r="FM50"/>
  <c r="FR50"/>
  <c r="FU50"/>
  <c r="GB50"/>
  <c r="FQ50"/>
  <c r="GA50"/>
  <c r="FN50"/>
  <c r="EI50"/>
  <c r="EM50"/>
  <c r="EV50"/>
  <c r="FE50"/>
  <c r="EL50"/>
  <c r="EU50"/>
  <c r="FD50"/>
  <c r="EK50"/>
  <c r="ET50"/>
  <c r="M50" i="28" s="1"/>
  <c r="FC50" i="17"/>
  <c r="FG50"/>
  <c r="EJ50"/>
  <c r="ES50"/>
  <c r="K50" i="28" s="1"/>
  <c r="EW50" i="17"/>
  <c r="FF50"/>
  <c r="DO50"/>
  <c r="DS50"/>
  <c r="DY50"/>
  <c r="EF50" s="1"/>
  <c r="EG50" s="1"/>
  <c r="DN50"/>
  <c r="DR50"/>
  <c r="DV50"/>
  <c r="DQ50"/>
  <c r="DU50"/>
  <c r="DP50"/>
  <c r="DZ50"/>
  <c r="CS50"/>
  <c r="CW50"/>
  <c r="DA50"/>
  <c r="BX50"/>
  <c r="CB50"/>
  <c r="CI50"/>
  <c r="CP50" s="1"/>
  <c r="CQ50" s="1"/>
  <c r="BE50"/>
  <c r="BJ50"/>
  <c r="BO50"/>
  <c r="CV50"/>
  <c r="CZ50"/>
  <c r="CA50"/>
  <c r="CF50"/>
  <c r="BD50"/>
  <c r="BH50"/>
  <c r="BN50"/>
  <c r="BU50" s="1"/>
  <c r="BV50" s="1"/>
  <c r="CU50"/>
  <c r="DE50"/>
  <c r="BZ50"/>
  <c r="CE50"/>
  <c r="BC50"/>
  <c r="BG50"/>
  <c r="CT50"/>
  <c r="CX50"/>
  <c r="DD50"/>
  <c r="DK50" s="1"/>
  <c r="DL50" s="1"/>
  <c r="BY50"/>
  <c r="CC50"/>
  <c r="CJ50"/>
  <c r="BF50"/>
  <c r="BK50"/>
  <c r="O50"/>
  <c r="S50"/>
  <c r="Q50" i="28" s="1"/>
  <c r="AH50" i="17"/>
  <c r="AL50"/>
  <c r="AR50"/>
  <c r="AY50" s="1"/>
  <c r="AZ50" s="1"/>
  <c r="N50"/>
  <c r="L50" i="28" s="1"/>
  <c r="X50" i="17"/>
  <c r="AG50"/>
  <c r="AK50"/>
  <c r="AO50"/>
  <c r="M50"/>
  <c r="Q50"/>
  <c r="W50"/>
  <c r="AJ50"/>
  <c r="AN50"/>
  <c r="L50"/>
  <c r="J50" i="28" s="1"/>
  <c r="P50" i="17"/>
  <c r="N50" i="28" s="1"/>
  <c r="T50" i="17"/>
  <c r="U50" s="1"/>
  <c r="AI50"/>
  <c r="AS50"/>
  <c r="FM62"/>
  <c r="FR62"/>
  <c r="FQ62"/>
  <c r="FN62"/>
  <c r="EL62"/>
  <c r="EU62"/>
  <c r="O62" i="28" s="1"/>
  <c r="FD62" i="17"/>
  <c r="FU62"/>
  <c r="GB62"/>
  <c r="EK62"/>
  <c r="ET62"/>
  <c r="FC62"/>
  <c r="FG62"/>
  <c r="GA62"/>
  <c r="EJ62"/>
  <c r="ES62"/>
  <c r="EW62"/>
  <c r="FF62"/>
  <c r="EI62"/>
  <c r="EM62"/>
  <c r="EV62"/>
  <c r="FE62"/>
  <c r="DN62"/>
  <c r="DR62"/>
  <c r="DV62"/>
  <c r="DQ62"/>
  <c r="DU62"/>
  <c r="DZ62"/>
  <c r="DP62"/>
  <c r="DY62"/>
  <c r="EF62" s="1"/>
  <c r="EG62" s="1"/>
  <c r="DO62"/>
  <c r="DS62"/>
  <c r="CV62"/>
  <c r="CZ62"/>
  <c r="DE62"/>
  <c r="BZ62"/>
  <c r="CE62"/>
  <c r="BD62"/>
  <c r="BH62"/>
  <c r="BN62"/>
  <c r="BU62" s="1"/>
  <c r="BV62" s="1"/>
  <c r="CU62"/>
  <c r="DD62"/>
  <c r="DK62" s="1"/>
  <c r="DL62" s="1"/>
  <c r="BY62"/>
  <c r="CC62"/>
  <c r="CJ62"/>
  <c r="BC62"/>
  <c r="BG62"/>
  <c r="CT62"/>
  <c r="CX62"/>
  <c r="BX62"/>
  <c r="CB62"/>
  <c r="CI62"/>
  <c r="CP62" s="1"/>
  <c r="CQ62" s="1"/>
  <c r="BF62"/>
  <c r="BK62"/>
  <c r="CS62"/>
  <c r="CW62"/>
  <c r="DA62"/>
  <c r="CA62"/>
  <c r="CF62"/>
  <c r="BE62"/>
  <c r="BJ62"/>
  <c r="BO62"/>
  <c r="N62"/>
  <c r="L62" i="28" s="1"/>
  <c r="W62" i="17"/>
  <c r="AG62"/>
  <c r="AK62"/>
  <c r="AO62"/>
  <c r="M62"/>
  <c r="Q62"/>
  <c r="AJ62"/>
  <c r="AN62"/>
  <c r="AS62"/>
  <c r="L62"/>
  <c r="P62"/>
  <c r="N62" i="28" s="1"/>
  <c r="T62" i="17"/>
  <c r="AI62"/>
  <c r="AR62"/>
  <c r="AY62" s="1"/>
  <c r="AZ62" s="1"/>
  <c r="O62"/>
  <c r="S62"/>
  <c r="Q62" i="28" s="1"/>
  <c r="X62" i="17"/>
  <c r="Y62" s="1"/>
  <c r="Z62" s="1"/>
  <c r="AH62"/>
  <c r="AL62"/>
  <c r="FM74"/>
  <c r="FR74"/>
  <c r="FQ74"/>
  <c r="FN74"/>
  <c r="EI74"/>
  <c r="EM74"/>
  <c r="ET74"/>
  <c r="FC74"/>
  <c r="FG74"/>
  <c r="FU74"/>
  <c r="GB74"/>
  <c r="EL74"/>
  <c r="ES74"/>
  <c r="EW74"/>
  <c r="FF74"/>
  <c r="GA74"/>
  <c r="EK74"/>
  <c r="EV74"/>
  <c r="FE74"/>
  <c r="EJ74"/>
  <c r="EU74"/>
  <c r="FD74"/>
  <c r="DN74"/>
  <c r="DR74"/>
  <c r="DV74"/>
  <c r="DQ74"/>
  <c r="DU74"/>
  <c r="DP74"/>
  <c r="DZ74"/>
  <c r="DO74"/>
  <c r="DS74"/>
  <c r="DY74"/>
  <c r="EF74" s="1"/>
  <c r="EG74" s="1"/>
  <c r="CV74"/>
  <c r="CZ74"/>
  <c r="CA74"/>
  <c r="CF74"/>
  <c r="BF74"/>
  <c r="BK74"/>
  <c r="CU74"/>
  <c r="DE74"/>
  <c r="BZ74"/>
  <c r="CE74"/>
  <c r="BE74"/>
  <c r="BJ74"/>
  <c r="BO74"/>
  <c r="CT74"/>
  <c r="CX74"/>
  <c r="DD74"/>
  <c r="DK74" s="1"/>
  <c r="DL74" s="1"/>
  <c r="BY74"/>
  <c r="CC74"/>
  <c r="CJ74"/>
  <c r="BD74"/>
  <c r="BH74"/>
  <c r="BN74"/>
  <c r="BU74" s="1"/>
  <c r="BV74" s="1"/>
  <c r="CS74"/>
  <c r="CW74"/>
  <c r="DA74"/>
  <c r="BX74"/>
  <c r="CB74"/>
  <c r="CI74"/>
  <c r="CP74" s="1"/>
  <c r="CQ74" s="1"/>
  <c r="BC74"/>
  <c r="BG74"/>
  <c r="L74"/>
  <c r="P74"/>
  <c r="N74" i="28" s="1"/>
  <c r="T74" i="17"/>
  <c r="R74" i="28" s="1"/>
  <c r="AH74" i="17"/>
  <c r="AL74"/>
  <c r="AR74"/>
  <c r="AY74" s="1"/>
  <c r="AZ74" s="1"/>
  <c r="O74"/>
  <c r="M74" i="28" s="1"/>
  <c r="S74" i="17"/>
  <c r="Q74" i="28" s="1"/>
  <c r="AG74" i="17"/>
  <c r="AK74"/>
  <c r="AO74"/>
  <c r="N74"/>
  <c r="L74" i="28" s="1"/>
  <c r="X74" i="17"/>
  <c r="V74" i="28" s="1"/>
  <c r="AJ74" i="17"/>
  <c r="AN74"/>
  <c r="M74"/>
  <c r="K74" i="28" s="1"/>
  <c r="Q74" i="17"/>
  <c r="O74" i="28" s="1"/>
  <c r="W74" i="17"/>
  <c r="AI74"/>
  <c r="AS74"/>
  <c r="FM82"/>
  <c r="FR82"/>
  <c r="FQ82"/>
  <c r="FN82"/>
  <c r="EI82"/>
  <c r="EM82"/>
  <c r="ET82"/>
  <c r="FC82"/>
  <c r="FG82"/>
  <c r="FU82"/>
  <c r="GB82"/>
  <c r="EL82"/>
  <c r="ES82"/>
  <c r="EW82"/>
  <c r="FF82"/>
  <c r="GA82"/>
  <c r="EK82"/>
  <c r="EV82"/>
  <c r="FE82"/>
  <c r="EJ82"/>
  <c r="EU82"/>
  <c r="FD82"/>
  <c r="DN82"/>
  <c r="DR82"/>
  <c r="DV82"/>
  <c r="DQ82"/>
  <c r="DU82"/>
  <c r="DP82"/>
  <c r="DZ82"/>
  <c r="DO82"/>
  <c r="DS82"/>
  <c r="DY82"/>
  <c r="EF82" s="1"/>
  <c r="EG82" s="1"/>
  <c r="CU82"/>
  <c r="DE82"/>
  <c r="BY82"/>
  <c r="CC82"/>
  <c r="CJ82"/>
  <c r="BE82"/>
  <c r="BJ82"/>
  <c r="BO82"/>
  <c r="CT82"/>
  <c r="CX82"/>
  <c r="DD82"/>
  <c r="DK82" s="1"/>
  <c r="DL82" s="1"/>
  <c r="BX82"/>
  <c r="CB82"/>
  <c r="CI82"/>
  <c r="CP82" s="1"/>
  <c r="CQ82" s="1"/>
  <c r="BD82"/>
  <c r="BH82"/>
  <c r="BN82"/>
  <c r="BU82" s="1"/>
  <c r="BV82" s="1"/>
  <c r="CS82"/>
  <c r="CW82"/>
  <c r="DA82"/>
  <c r="CA82"/>
  <c r="CF82"/>
  <c r="BC82"/>
  <c r="BG82"/>
  <c r="CV82"/>
  <c r="CZ82"/>
  <c r="BZ82"/>
  <c r="CE82"/>
  <c r="BF82"/>
  <c r="BK82"/>
  <c r="O82"/>
  <c r="M82" i="28" s="1"/>
  <c r="S82" i="17"/>
  <c r="Q82" i="28" s="1"/>
  <c r="AG82" i="17"/>
  <c r="AK82"/>
  <c r="AO82"/>
  <c r="N82"/>
  <c r="L82" i="28" s="1"/>
  <c r="X82" i="17"/>
  <c r="V82" i="28" s="1"/>
  <c r="AJ82" i="17"/>
  <c r="AN82"/>
  <c r="AP82" s="1"/>
  <c r="M82"/>
  <c r="K82" i="28" s="1"/>
  <c r="Q82" i="17"/>
  <c r="O82" i="28" s="1"/>
  <c r="W82" i="17"/>
  <c r="AI82"/>
  <c r="AS82"/>
  <c r="L82"/>
  <c r="P82"/>
  <c r="N82" i="28" s="1"/>
  <c r="T82" i="17"/>
  <c r="R82" i="28" s="1"/>
  <c r="AH82" i="17"/>
  <c r="AL82"/>
  <c r="AR82"/>
  <c r="AY82" s="1"/>
  <c r="AZ82" s="1"/>
  <c r="FM86"/>
  <c r="FR86"/>
  <c r="FQ86"/>
  <c r="FN86"/>
  <c r="FU86"/>
  <c r="GB86"/>
  <c r="GA86"/>
  <c r="EI86"/>
  <c r="EM86"/>
  <c r="ET86"/>
  <c r="FC86"/>
  <c r="FG86"/>
  <c r="DN86"/>
  <c r="DR86"/>
  <c r="DV86"/>
  <c r="EL86"/>
  <c r="ES86"/>
  <c r="EW86"/>
  <c r="FF86"/>
  <c r="DQ86"/>
  <c r="DU86"/>
  <c r="DZ86"/>
  <c r="EK86"/>
  <c r="EV86"/>
  <c r="FE86"/>
  <c r="DP86"/>
  <c r="DY86"/>
  <c r="EF86" s="1"/>
  <c r="EG86" s="1"/>
  <c r="EJ86"/>
  <c r="EU86"/>
  <c r="FD86"/>
  <c r="DO86"/>
  <c r="DS86"/>
  <c r="CU86"/>
  <c r="DD86"/>
  <c r="DK86" s="1"/>
  <c r="DL86" s="1"/>
  <c r="BZ86"/>
  <c r="CE86"/>
  <c r="BD86"/>
  <c r="BH86"/>
  <c r="BN86"/>
  <c r="BU86" s="1"/>
  <c r="BV86" s="1"/>
  <c r="CT86"/>
  <c r="CX86"/>
  <c r="BY86"/>
  <c r="CC86"/>
  <c r="CJ86"/>
  <c r="BC86"/>
  <c r="BG86"/>
  <c r="CS86"/>
  <c r="CW86"/>
  <c r="DA86"/>
  <c r="BX86"/>
  <c r="CB86"/>
  <c r="CI86"/>
  <c r="CP86" s="1"/>
  <c r="CQ86" s="1"/>
  <c r="BF86"/>
  <c r="BK86"/>
  <c r="CV86"/>
  <c r="CZ86"/>
  <c r="DE86"/>
  <c r="CA86"/>
  <c r="CF86"/>
  <c r="BE86"/>
  <c r="BJ86"/>
  <c r="BO86"/>
  <c r="M86"/>
  <c r="K86" i="28" s="1"/>
  <c r="Q86" i="17"/>
  <c r="O86" i="28" s="1"/>
  <c r="W86" i="17"/>
  <c r="AI86"/>
  <c r="AR86"/>
  <c r="AY86" s="1"/>
  <c r="AZ86" s="1"/>
  <c r="L86"/>
  <c r="P86"/>
  <c r="N86" i="28" s="1"/>
  <c r="T86" i="17"/>
  <c r="R86" i="28" s="1"/>
  <c r="AH86" i="17"/>
  <c r="AL86"/>
  <c r="O86"/>
  <c r="M86" i="28" s="1"/>
  <c r="S86" i="17"/>
  <c r="AG86"/>
  <c r="AK86"/>
  <c r="AO86"/>
  <c r="N86"/>
  <c r="L86" i="28" s="1"/>
  <c r="X86" i="17"/>
  <c r="V86" i="28" s="1"/>
  <c r="AJ86" i="17"/>
  <c r="AN86"/>
  <c r="AS86"/>
  <c r="FM114"/>
  <c r="FR114"/>
  <c r="FQ114"/>
  <c r="FN114"/>
  <c r="FU114"/>
  <c r="GB114"/>
  <c r="GA114"/>
  <c r="EL114"/>
  <c r="EV114"/>
  <c r="FE114"/>
  <c r="DQ114"/>
  <c r="DV114"/>
  <c r="EK114"/>
  <c r="EU114"/>
  <c r="FD114"/>
  <c r="DP114"/>
  <c r="DU114"/>
  <c r="DZ114"/>
  <c r="EJ114"/>
  <c r="ET114"/>
  <c r="FC114"/>
  <c r="FG114"/>
  <c r="DO114"/>
  <c r="DS114"/>
  <c r="DY114"/>
  <c r="EF114" s="1"/>
  <c r="EG114" s="1"/>
  <c r="EI114"/>
  <c r="EM114"/>
  <c r="ES114"/>
  <c r="EW114"/>
  <c r="FF114"/>
  <c r="DN114"/>
  <c r="DR114"/>
  <c r="CV114"/>
  <c r="CZ114"/>
  <c r="BY114"/>
  <c r="CC114"/>
  <c r="CJ114"/>
  <c r="BF114"/>
  <c r="BJ114"/>
  <c r="CU114"/>
  <c r="DE114"/>
  <c r="BX114"/>
  <c r="CB114"/>
  <c r="CI114"/>
  <c r="CP114" s="1"/>
  <c r="CQ114" s="1"/>
  <c r="BE114"/>
  <c r="BO114"/>
  <c r="CT114"/>
  <c r="CX114"/>
  <c r="DD114"/>
  <c r="DK114" s="1"/>
  <c r="DL114" s="1"/>
  <c r="CA114"/>
  <c r="CF114"/>
  <c r="BD114"/>
  <c r="BH114"/>
  <c r="BN114"/>
  <c r="BU114" s="1"/>
  <c r="BV114" s="1"/>
  <c r="CS114"/>
  <c r="CW114"/>
  <c r="DA114"/>
  <c r="BZ114"/>
  <c r="CE114"/>
  <c r="CG114" s="1"/>
  <c r="BC114"/>
  <c r="BG114"/>
  <c r="BK114"/>
  <c r="O114"/>
  <c r="M114" i="28" s="1"/>
  <c r="T114" i="17"/>
  <c r="R114" i="28" s="1"/>
  <c r="AJ114" i="17"/>
  <c r="AO114"/>
  <c r="N114"/>
  <c r="L114" i="28" s="1"/>
  <c r="S114" i="17"/>
  <c r="X114"/>
  <c r="V114" i="28" s="1"/>
  <c r="AI114" i="17"/>
  <c r="AN114"/>
  <c r="M114"/>
  <c r="K114" i="28" s="1"/>
  <c r="Q114" i="17"/>
  <c r="O114" i="28" s="1"/>
  <c r="W114" i="17"/>
  <c r="AH114"/>
  <c r="AL114"/>
  <c r="AS114"/>
  <c r="L114"/>
  <c r="P114"/>
  <c r="N114" i="28" s="1"/>
  <c r="AG114" i="17"/>
  <c r="AK114"/>
  <c r="AR114"/>
  <c r="AY114" s="1"/>
  <c r="AZ114" s="1"/>
  <c r="FM118"/>
  <c r="FR118"/>
  <c r="FQ118"/>
  <c r="FN118"/>
  <c r="FU118"/>
  <c r="GB118"/>
  <c r="AA115" i="24" s="1"/>
  <c r="GA118" i="17"/>
  <c r="EJ118"/>
  <c r="EV118"/>
  <c r="FE118"/>
  <c r="DN118"/>
  <c r="DR118"/>
  <c r="EI118"/>
  <c r="EM118"/>
  <c r="EU118"/>
  <c r="FD118"/>
  <c r="DQ118"/>
  <c r="DV118"/>
  <c r="EL118"/>
  <c r="ET118"/>
  <c r="FC118"/>
  <c r="FG118"/>
  <c r="DP118"/>
  <c r="DU118"/>
  <c r="DZ118"/>
  <c r="EK118"/>
  <c r="ES118"/>
  <c r="EW118"/>
  <c r="FF118"/>
  <c r="DO118"/>
  <c r="DS118"/>
  <c r="DY118"/>
  <c r="EF118" s="1"/>
  <c r="EG118" s="1"/>
  <c r="CU118"/>
  <c r="DE118"/>
  <c r="BZ118"/>
  <c r="CE118"/>
  <c r="BF118"/>
  <c r="BJ118"/>
  <c r="CT118"/>
  <c r="CX118"/>
  <c r="DD118"/>
  <c r="DK118" s="1"/>
  <c r="DL118" s="1"/>
  <c r="BY118"/>
  <c r="CC118"/>
  <c r="CJ118"/>
  <c r="BE118"/>
  <c r="BO118"/>
  <c r="CS118"/>
  <c r="CW118"/>
  <c r="DA118"/>
  <c r="BX118"/>
  <c r="CB118"/>
  <c r="CI118"/>
  <c r="CP118" s="1"/>
  <c r="CQ118" s="1"/>
  <c r="BD118"/>
  <c r="BH118"/>
  <c r="BN118"/>
  <c r="BU118" s="1"/>
  <c r="BV118" s="1"/>
  <c r="CV118"/>
  <c r="CZ118"/>
  <c r="DB118" s="1"/>
  <c r="CA118"/>
  <c r="CF118"/>
  <c r="BC118"/>
  <c r="BR118" s="1"/>
  <c r="BG118"/>
  <c r="BK118"/>
  <c r="L118"/>
  <c r="P118"/>
  <c r="N118" i="28" s="1"/>
  <c r="AH118" i="17"/>
  <c r="AL118"/>
  <c r="AS118"/>
  <c r="O118"/>
  <c r="M118" i="28" s="1"/>
  <c r="T118" i="17"/>
  <c r="R118" i="28" s="1"/>
  <c r="AG118" i="17"/>
  <c r="AK118"/>
  <c r="AR118"/>
  <c r="AY118" s="1"/>
  <c r="AZ118" s="1"/>
  <c r="N118"/>
  <c r="L118" i="28" s="1"/>
  <c r="S118" i="17"/>
  <c r="Q118" i="28" s="1"/>
  <c r="X118" i="17"/>
  <c r="V118" i="28" s="1"/>
  <c r="AJ118" i="17"/>
  <c r="AO118"/>
  <c r="M118"/>
  <c r="K118" i="28" s="1"/>
  <c r="Q118" i="17"/>
  <c r="O118" i="28" s="1"/>
  <c r="W118" i="17"/>
  <c r="AI118"/>
  <c r="AN118"/>
  <c r="FM122"/>
  <c r="FR122"/>
  <c r="FQ122"/>
  <c r="FN122"/>
  <c r="FU122"/>
  <c r="GB122"/>
  <c r="GA122"/>
  <c r="EK122"/>
  <c r="ES122"/>
  <c r="EW122"/>
  <c r="FF122"/>
  <c r="DO122"/>
  <c r="DS122"/>
  <c r="DY122"/>
  <c r="EF122" s="1"/>
  <c r="EG122" s="1"/>
  <c r="EJ122"/>
  <c r="EV122"/>
  <c r="FE122"/>
  <c r="DN122"/>
  <c r="DR122"/>
  <c r="EI122"/>
  <c r="EM122"/>
  <c r="EU122"/>
  <c r="FD122"/>
  <c r="DQ122"/>
  <c r="DV122"/>
  <c r="EL122"/>
  <c r="ET122"/>
  <c r="FC122"/>
  <c r="FG122"/>
  <c r="DP122"/>
  <c r="DU122"/>
  <c r="DZ122"/>
  <c r="CV122"/>
  <c r="CZ122"/>
  <c r="CA122"/>
  <c r="CF122"/>
  <c r="BF122"/>
  <c r="BJ122"/>
  <c r="CU122"/>
  <c r="DE122"/>
  <c r="BZ122"/>
  <c r="CE122"/>
  <c r="BE122"/>
  <c r="BO122"/>
  <c r="CT122"/>
  <c r="CX122"/>
  <c r="DD122"/>
  <c r="DK122" s="1"/>
  <c r="DL122" s="1"/>
  <c r="BY122"/>
  <c r="CC122"/>
  <c r="CJ122"/>
  <c r="BD122"/>
  <c r="BH122"/>
  <c r="BN122"/>
  <c r="BU122" s="1"/>
  <c r="BV122" s="1"/>
  <c r="CS122"/>
  <c r="DH122" s="1"/>
  <c r="CW122"/>
  <c r="DA122"/>
  <c r="BX122"/>
  <c r="CB122"/>
  <c r="CI122"/>
  <c r="CP122" s="1"/>
  <c r="CQ122" s="1"/>
  <c r="BC122"/>
  <c r="BG122"/>
  <c r="BK122"/>
  <c r="M122"/>
  <c r="K122" i="28" s="1"/>
  <c r="Q122" i="17"/>
  <c r="O122" i="28" s="1"/>
  <c r="W122" i="17"/>
  <c r="AJ122"/>
  <c r="AO122"/>
  <c r="L122"/>
  <c r="P122"/>
  <c r="N122" i="28" s="1"/>
  <c r="AI122" i="17"/>
  <c r="AN122"/>
  <c r="AP122" s="1"/>
  <c r="O122"/>
  <c r="M122" i="28" s="1"/>
  <c r="T122" i="17"/>
  <c r="R122" i="28" s="1"/>
  <c r="AH122" i="17"/>
  <c r="AL122"/>
  <c r="AS122"/>
  <c r="N122"/>
  <c r="L122" i="28" s="1"/>
  <c r="S122" i="17"/>
  <c r="Q122" i="28" s="1"/>
  <c r="X122" i="17"/>
  <c r="V122" i="28" s="1"/>
  <c r="AG122" i="17"/>
  <c r="AK122"/>
  <c r="AR122"/>
  <c r="AY122" s="1"/>
  <c r="AZ122" s="1"/>
  <c r="FM134"/>
  <c r="FR134"/>
  <c r="FQ134"/>
  <c r="FN134"/>
  <c r="FU134"/>
  <c r="GB134"/>
  <c r="GA134"/>
  <c r="EI134"/>
  <c r="EM134"/>
  <c r="EU134"/>
  <c r="FC134"/>
  <c r="FG134"/>
  <c r="DN134"/>
  <c r="DR134"/>
  <c r="EL134"/>
  <c r="ET134"/>
  <c r="FF134"/>
  <c r="DQ134"/>
  <c r="DV134"/>
  <c r="EK134"/>
  <c r="ES134"/>
  <c r="EW134"/>
  <c r="FE134"/>
  <c r="DP134"/>
  <c r="DU134"/>
  <c r="DZ134"/>
  <c r="EJ134"/>
  <c r="EV134"/>
  <c r="FD134"/>
  <c r="DO134"/>
  <c r="DS134"/>
  <c r="DY134"/>
  <c r="EF134" s="1"/>
  <c r="EG134" s="1"/>
  <c r="CU134"/>
  <c r="DE134"/>
  <c r="BZ134"/>
  <c r="CE134"/>
  <c r="BF134"/>
  <c r="BJ134"/>
  <c r="CT134"/>
  <c r="CX134"/>
  <c r="DD134"/>
  <c r="DK134" s="1"/>
  <c r="DL134" s="1"/>
  <c r="BY134"/>
  <c r="CC134"/>
  <c r="CJ134"/>
  <c r="BE134"/>
  <c r="BO134"/>
  <c r="CS134"/>
  <c r="CW134"/>
  <c r="DA134"/>
  <c r="BX134"/>
  <c r="CB134"/>
  <c r="CI134"/>
  <c r="CP134" s="1"/>
  <c r="CQ134" s="1"/>
  <c r="BD134"/>
  <c r="BH134"/>
  <c r="BN134"/>
  <c r="BU134" s="1"/>
  <c r="BV134" s="1"/>
  <c r="CV134"/>
  <c r="CZ134"/>
  <c r="DB134" s="1"/>
  <c r="CA134"/>
  <c r="CF134"/>
  <c r="BC134"/>
  <c r="BR134" s="1"/>
  <c r="BG134"/>
  <c r="BK134"/>
  <c r="L134"/>
  <c r="P134"/>
  <c r="N134" i="28" s="1"/>
  <c r="AH134" i="17"/>
  <c r="AL134"/>
  <c r="AS134"/>
  <c r="O134"/>
  <c r="M134" i="28" s="1"/>
  <c r="T134" i="17"/>
  <c r="R134" i="28" s="1"/>
  <c r="AG134" i="17"/>
  <c r="AK134"/>
  <c r="AR134"/>
  <c r="AY134" s="1"/>
  <c r="AZ134" s="1"/>
  <c r="N134"/>
  <c r="L134" i="28" s="1"/>
  <c r="S134" i="17"/>
  <c r="Q134" i="28" s="1"/>
  <c r="X134" i="17"/>
  <c r="V134" i="28" s="1"/>
  <c r="AJ134" i="17"/>
  <c r="AO134"/>
  <c r="M134"/>
  <c r="K134" i="28" s="1"/>
  <c r="Q134" i="17"/>
  <c r="O134" i="28" s="1"/>
  <c r="W134" i="17"/>
  <c r="AI134"/>
  <c r="AN134"/>
  <c r="FQ142"/>
  <c r="FN142"/>
  <c r="FM142"/>
  <c r="FR142"/>
  <c r="FU142"/>
  <c r="GB142"/>
  <c r="GA142"/>
  <c r="EL142"/>
  <c r="ET142"/>
  <c r="FC142"/>
  <c r="FG142"/>
  <c r="DO142"/>
  <c r="DS142"/>
  <c r="DY142"/>
  <c r="EF142" s="1"/>
  <c r="EG142" s="1"/>
  <c r="EK142"/>
  <c r="ES142"/>
  <c r="EW142"/>
  <c r="FF142"/>
  <c r="DN142"/>
  <c r="DR142"/>
  <c r="EJ142"/>
  <c r="EV142"/>
  <c r="FE142"/>
  <c r="DQ142"/>
  <c r="DV142"/>
  <c r="EI142"/>
  <c r="EM142"/>
  <c r="EU142"/>
  <c r="FD142"/>
  <c r="DP142"/>
  <c r="DU142"/>
  <c r="DZ142"/>
  <c r="CS142"/>
  <c r="CW142"/>
  <c r="DA142"/>
  <c r="BX142"/>
  <c r="CB142"/>
  <c r="CI142"/>
  <c r="CP142" s="1"/>
  <c r="CQ142" s="1"/>
  <c r="BF142"/>
  <c r="BJ142"/>
  <c r="CV142"/>
  <c r="CZ142"/>
  <c r="CA142"/>
  <c r="CF142"/>
  <c r="BE142"/>
  <c r="BO142"/>
  <c r="CU142"/>
  <c r="DE142"/>
  <c r="BZ142"/>
  <c r="CE142"/>
  <c r="BD142"/>
  <c r="BH142"/>
  <c r="BN142"/>
  <c r="BU142" s="1"/>
  <c r="BV142" s="1"/>
  <c r="CT142"/>
  <c r="CX142"/>
  <c r="DD142"/>
  <c r="DK142" s="1"/>
  <c r="DL142" s="1"/>
  <c r="BY142"/>
  <c r="CC142"/>
  <c r="CJ142"/>
  <c r="BC142"/>
  <c r="BR142" s="1"/>
  <c r="BG142"/>
  <c r="BK142"/>
  <c r="M142"/>
  <c r="K142" i="28" s="1"/>
  <c r="Q142" i="17"/>
  <c r="O142" i="28" s="1"/>
  <c r="W142" i="17"/>
  <c r="AJ142"/>
  <c r="AO142"/>
  <c r="L142"/>
  <c r="P142"/>
  <c r="N142" i="28" s="1"/>
  <c r="AI142" i="17"/>
  <c r="AN142"/>
  <c r="AP142" s="1"/>
  <c r="O142"/>
  <c r="M142" i="28" s="1"/>
  <c r="T142" i="17"/>
  <c r="R142" i="28" s="1"/>
  <c r="AH142" i="17"/>
  <c r="AL142"/>
  <c r="AS142"/>
  <c r="N142"/>
  <c r="L142" i="28" s="1"/>
  <c r="S142" i="17"/>
  <c r="Q142" i="28" s="1"/>
  <c r="X142" i="17"/>
  <c r="V142" i="28" s="1"/>
  <c r="AG142" i="17"/>
  <c r="AK142"/>
  <c r="AR142"/>
  <c r="AY142" s="1"/>
  <c r="AZ142" s="1"/>
  <c r="FQ146"/>
  <c r="FN146"/>
  <c r="FM146"/>
  <c r="FR146"/>
  <c r="FU146"/>
  <c r="GB146"/>
  <c r="AA143" i="24" s="1"/>
  <c r="GA146" i="17"/>
  <c r="EL146"/>
  <c r="EU146"/>
  <c r="FD146"/>
  <c r="DO146"/>
  <c r="DS146"/>
  <c r="DY146"/>
  <c r="EF146" s="1"/>
  <c r="EG146" s="1"/>
  <c r="EK146"/>
  <c r="ET146"/>
  <c r="FC146"/>
  <c r="FG146"/>
  <c r="DN146"/>
  <c r="DR146"/>
  <c r="EJ146"/>
  <c r="ES146"/>
  <c r="EW146"/>
  <c r="FF146"/>
  <c r="DQ146"/>
  <c r="DV146"/>
  <c r="EI146"/>
  <c r="EM146"/>
  <c r="EV146"/>
  <c r="FE146"/>
  <c r="DP146"/>
  <c r="DU146"/>
  <c r="DZ146"/>
  <c r="CV146"/>
  <c r="CZ146"/>
  <c r="BY146"/>
  <c r="CC146"/>
  <c r="CJ146"/>
  <c r="BF146"/>
  <c r="BJ146"/>
  <c r="CU146"/>
  <c r="DE146"/>
  <c r="BX146"/>
  <c r="CB146"/>
  <c r="CI146"/>
  <c r="CP146" s="1"/>
  <c r="CQ146" s="1"/>
  <c r="BE146"/>
  <c r="BO146"/>
  <c r="CT146"/>
  <c r="CX146"/>
  <c r="DD146"/>
  <c r="DK146" s="1"/>
  <c r="DL146" s="1"/>
  <c r="CA146"/>
  <c r="CF146"/>
  <c r="BD146"/>
  <c r="BH146"/>
  <c r="BN146"/>
  <c r="BU146" s="1"/>
  <c r="BV146" s="1"/>
  <c r="CS146"/>
  <c r="CW146"/>
  <c r="DA146"/>
  <c r="BZ146"/>
  <c r="CE146"/>
  <c r="CG146" s="1"/>
  <c r="BC146"/>
  <c r="BR146" s="1"/>
  <c r="BG146"/>
  <c r="BK146"/>
  <c r="M146"/>
  <c r="K146" i="28" s="1"/>
  <c r="Q146" i="17"/>
  <c r="O146" i="28" s="1"/>
  <c r="W146" i="17"/>
  <c r="AI146"/>
  <c r="AN146"/>
  <c r="L146"/>
  <c r="P146"/>
  <c r="N146" i="28" s="1"/>
  <c r="AH146" i="17"/>
  <c r="AL146"/>
  <c r="AS146"/>
  <c r="O146"/>
  <c r="M146" i="28" s="1"/>
  <c r="T146" i="17"/>
  <c r="R146" i="28" s="1"/>
  <c r="AG146" i="17"/>
  <c r="AK146"/>
  <c r="AR146"/>
  <c r="AY146" s="1"/>
  <c r="AZ146" s="1"/>
  <c r="N146"/>
  <c r="L146" i="28" s="1"/>
  <c r="S146" i="17"/>
  <c r="Q146" i="28" s="1"/>
  <c r="X146" i="17"/>
  <c r="V146" i="28" s="1"/>
  <c r="AJ146" i="17"/>
  <c r="AO146"/>
  <c r="FN150"/>
  <c r="FM150"/>
  <c r="FR150"/>
  <c r="FQ150"/>
  <c r="FU150"/>
  <c r="GB150"/>
  <c r="GA150"/>
  <c r="EI150"/>
  <c r="EM150"/>
  <c r="EU150"/>
  <c r="FC150"/>
  <c r="FG150"/>
  <c r="DO150"/>
  <c r="DS150"/>
  <c r="DY150"/>
  <c r="EF150" s="1"/>
  <c r="EG150" s="1"/>
  <c r="EL150"/>
  <c r="ET150"/>
  <c r="FF150"/>
  <c r="DN150"/>
  <c r="DR150"/>
  <c r="EK150"/>
  <c r="ES150"/>
  <c r="EW150"/>
  <c r="FE150"/>
  <c r="DQ150"/>
  <c r="DV150"/>
  <c r="EJ150"/>
  <c r="EV150"/>
  <c r="FD150"/>
  <c r="DP150"/>
  <c r="DU150"/>
  <c r="DZ150"/>
  <c r="CT150"/>
  <c r="CX150"/>
  <c r="DD150"/>
  <c r="DK150" s="1"/>
  <c r="DL150" s="1"/>
  <c r="BY150"/>
  <c r="CC150"/>
  <c r="CJ150"/>
  <c r="BF150"/>
  <c r="BJ150"/>
  <c r="CS150"/>
  <c r="CW150"/>
  <c r="DA150"/>
  <c r="BX150"/>
  <c r="CB150"/>
  <c r="CI150"/>
  <c r="CP150" s="1"/>
  <c r="CQ150" s="1"/>
  <c r="BE150"/>
  <c r="BO150"/>
  <c r="CV150"/>
  <c r="CZ150"/>
  <c r="CA150"/>
  <c r="CF150"/>
  <c r="BD150"/>
  <c r="BH150"/>
  <c r="BN150"/>
  <c r="BU150" s="1"/>
  <c r="BV150" s="1"/>
  <c r="CU150"/>
  <c r="DE150"/>
  <c r="BZ150"/>
  <c r="CE150"/>
  <c r="BC150"/>
  <c r="BR150" s="1"/>
  <c r="BG150"/>
  <c r="BK150"/>
  <c r="M150"/>
  <c r="K150" i="28" s="1"/>
  <c r="Q150" i="17"/>
  <c r="O150" i="28" s="1"/>
  <c r="W150" i="17"/>
  <c r="AH150"/>
  <c r="AL150"/>
  <c r="AS150"/>
  <c r="L150"/>
  <c r="P150"/>
  <c r="N150" i="28" s="1"/>
  <c r="AG150" i="17"/>
  <c r="AK150"/>
  <c r="AR150"/>
  <c r="AY150" s="1"/>
  <c r="AZ150" s="1"/>
  <c r="O150"/>
  <c r="M150" i="28" s="1"/>
  <c r="T150" i="17"/>
  <c r="R150" i="28" s="1"/>
  <c r="AJ150" i="17"/>
  <c r="AO150"/>
  <c r="N150"/>
  <c r="L150" i="28" s="1"/>
  <c r="S150" i="17"/>
  <c r="X150"/>
  <c r="V150" i="28" s="1"/>
  <c r="AI150" i="17"/>
  <c r="AN150"/>
  <c r="FN158"/>
  <c r="FM158"/>
  <c r="FR158"/>
  <c r="FQ158"/>
  <c r="FU158"/>
  <c r="GB158"/>
  <c r="AA155" i="24" s="1"/>
  <c r="GA158" i="17"/>
  <c r="EJ158"/>
  <c r="EV158"/>
  <c r="FE158"/>
  <c r="DO158"/>
  <c r="DS158"/>
  <c r="DY158"/>
  <c r="EF158" s="1"/>
  <c r="EG158" s="1"/>
  <c r="EI158"/>
  <c r="EM158"/>
  <c r="EU158"/>
  <c r="FD158"/>
  <c r="DN158"/>
  <c r="DR158"/>
  <c r="EL158"/>
  <c r="ET158"/>
  <c r="FC158"/>
  <c r="FG158"/>
  <c r="DQ158"/>
  <c r="DV158"/>
  <c r="EK158"/>
  <c r="ES158"/>
  <c r="EW158"/>
  <c r="FF158"/>
  <c r="DP158"/>
  <c r="DU158"/>
  <c r="DZ158"/>
  <c r="CS158"/>
  <c r="CW158"/>
  <c r="DA158"/>
  <c r="CA158"/>
  <c r="CF158"/>
  <c r="BF158"/>
  <c r="BJ158"/>
  <c r="CV158"/>
  <c r="CZ158"/>
  <c r="BZ158"/>
  <c r="CE158"/>
  <c r="BE158"/>
  <c r="BO158"/>
  <c r="CU158"/>
  <c r="DE158"/>
  <c r="BY158"/>
  <c r="CC158"/>
  <c r="CJ158"/>
  <c r="BD158"/>
  <c r="BH158"/>
  <c r="BN158"/>
  <c r="BU158" s="1"/>
  <c r="BV158" s="1"/>
  <c r="CT158"/>
  <c r="CX158"/>
  <c r="DD158"/>
  <c r="DK158" s="1"/>
  <c r="DL158" s="1"/>
  <c r="BX158"/>
  <c r="CB158"/>
  <c r="CI158"/>
  <c r="CP158" s="1"/>
  <c r="CQ158" s="1"/>
  <c r="BC158"/>
  <c r="BR158" s="1"/>
  <c r="BG158"/>
  <c r="BK158"/>
  <c r="N158"/>
  <c r="L158" i="28" s="1"/>
  <c r="S158" i="17"/>
  <c r="Q158" i="28" s="1"/>
  <c r="X158" i="17"/>
  <c r="V158" i="28" s="1"/>
  <c r="AJ158" i="17"/>
  <c r="AO158"/>
  <c r="M158"/>
  <c r="K158" i="28" s="1"/>
  <c r="Q158" i="17"/>
  <c r="O158" i="28" s="1"/>
  <c r="W158" i="17"/>
  <c r="AI158"/>
  <c r="AN158"/>
  <c r="L158"/>
  <c r="P158"/>
  <c r="N158" i="28" s="1"/>
  <c r="AH158" i="17"/>
  <c r="AL158"/>
  <c r="AS158"/>
  <c r="O158"/>
  <c r="M158" i="28" s="1"/>
  <c r="T158" i="17"/>
  <c r="R158" i="28" s="1"/>
  <c r="AG158" i="17"/>
  <c r="AV158" s="1"/>
  <c r="AK158"/>
  <c r="AR158"/>
  <c r="AY158" s="1"/>
  <c r="AZ158" s="1"/>
  <c r="FN166"/>
  <c r="FM166"/>
  <c r="FR166"/>
  <c r="FQ166"/>
  <c r="FU166"/>
  <c r="GB166"/>
  <c r="GA166"/>
  <c r="EJ166"/>
  <c r="ES166"/>
  <c r="EW166"/>
  <c r="FF166"/>
  <c r="EI166"/>
  <c r="EM166"/>
  <c r="EV166"/>
  <c r="FE166"/>
  <c r="EL166"/>
  <c r="EU166"/>
  <c r="FD166"/>
  <c r="EK166"/>
  <c r="ET166"/>
  <c r="FC166"/>
  <c r="FG166"/>
  <c r="DP166"/>
  <c r="DU166"/>
  <c r="DZ166"/>
  <c r="CS166"/>
  <c r="CW166"/>
  <c r="DA166"/>
  <c r="BY166"/>
  <c r="CC166"/>
  <c r="CJ166"/>
  <c r="BF166"/>
  <c r="BJ166"/>
  <c r="DO166"/>
  <c r="DS166"/>
  <c r="DY166"/>
  <c r="EF166" s="1"/>
  <c r="EG166" s="1"/>
  <c r="CV166"/>
  <c r="CZ166"/>
  <c r="BX166"/>
  <c r="CB166"/>
  <c r="CI166"/>
  <c r="CP166" s="1"/>
  <c r="CQ166" s="1"/>
  <c r="BE166"/>
  <c r="BO166"/>
  <c r="DN166"/>
  <c r="DR166"/>
  <c r="CU166"/>
  <c r="DE166"/>
  <c r="CA166"/>
  <c r="CF166"/>
  <c r="BD166"/>
  <c r="BH166"/>
  <c r="BN166"/>
  <c r="BU166" s="1"/>
  <c r="BV166" s="1"/>
  <c r="DQ166"/>
  <c r="DV166"/>
  <c r="CT166"/>
  <c r="CX166"/>
  <c r="DD166"/>
  <c r="DK166" s="1"/>
  <c r="DL166" s="1"/>
  <c r="BZ166"/>
  <c r="CE166"/>
  <c r="BC166"/>
  <c r="BG166"/>
  <c r="BK166"/>
  <c r="N166"/>
  <c r="L166" i="28" s="1"/>
  <c r="S166" i="17"/>
  <c r="Q166" i="28" s="1"/>
  <c r="X166" i="17"/>
  <c r="V166" i="28" s="1"/>
  <c r="AH166" i="17"/>
  <c r="AL166"/>
  <c r="AS166"/>
  <c r="M166"/>
  <c r="K166" i="28" s="1"/>
  <c r="Q166" i="17"/>
  <c r="O166" i="28" s="1"/>
  <c r="W166" i="17"/>
  <c r="AG166"/>
  <c r="AK166"/>
  <c r="AR166"/>
  <c r="AY166" s="1"/>
  <c r="AZ166" s="1"/>
  <c r="L166"/>
  <c r="P166"/>
  <c r="N166" i="28" s="1"/>
  <c r="AJ166" i="17"/>
  <c r="AO166"/>
  <c r="O166"/>
  <c r="M166" i="28" s="1"/>
  <c r="T166" i="17"/>
  <c r="R166" i="28" s="1"/>
  <c r="AI166" i="17"/>
  <c r="AN166"/>
  <c r="AP166" s="1"/>
  <c r="FN170"/>
  <c r="FM170"/>
  <c r="FR170"/>
  <c r="FQ170"/>
  <c r="FU170"/>
  <c r="GB170"/>
  <c r="AA167" i="24" s="1"/>
  <c r="GA170" i="17"/>
  <c r="EL170"/>
  <c r="ES170"/>
  <c r="EW170"/>
  <c r="FD170"/>
  <c r="EK170"/>
  <c r="EV170"/>
  <c r="FC170"/>
  <c r="FG170"/>
  <c r="EJ170"/>
  <c r="EU170"/>
  <c r="FF170"/>
  <c r="EI170"/>
  <c r="EM170"/>
  <c r="ET170"/>
  <c r="FE170"/>
  <c r="DO170"/>
  <c r="DS170"/>
  <c r="DY170"/>
  <c r="EF170" s="1"/>
  <c r="EG170" s="1"/>
  <c r="CT170"/>
  <c r="CX170"/>
  <c r="BX170"/>
  <c r="CB170"/>
  <c r="CI170"/>
  <c r="CP170" s="1"/>
  <c r="CQ170" s="1"/>
  <c r="BF170"/>
  <c r="BJ170"/>
  <c r="DN170"/>
  <c r="DR170"/>
  <c r="CS170"/>
  <c r="CW170"/>
  <c r="DA170"/>
  <c r="CA170"/>
  <c r="CF170"/>
  <c r="BE170"/>
  <c r="BO170"/>
  <c r="DQ170"/>
  <c r="DV170"/>
  <c r="CV170"/>
  <c r="CZ170"/>
  <c r="DB170" s="1"/>
  <c r="DE170"/>
  <c r="BZ170"/>
  <c r="CE170"/>
  <c r="BD170"/>
  <c r="BH170"/>
  <c r="BN170"/>
  <c r="BU170" s="1"/>
  <c r="BV170" s="1"/>
  <c r="DP170"/>
  <c r="DU170"/>
  <c r="DZ170"/>
  <c r="CU170"/>
  <c r="DD170"/>
  <c r="DK170" s="1"/>
  <c r="DL170" s="1"/>
  <c r="BY170"/>
  <c r="CC170"/>
  <c r="CJ170"/>
  <c r="BC170"/>
  <c r="BR170" s="1"/>
  <c r="BG170"/>
  <c r="BK170"/>
  <c r="O170"/>
  <c r="M170" i="28" s="1"/>
  <c r="T170" i="17"/>
  <c r="R170" i="28" s="1"/>
  <c r="AG170" i="17"/>
  <c r="AK170"/>
  <c r="AR170"/>
  <c r="AY170" s="1"/>
  <c r="AZ170" s="1"/>
  <c r="N170"/>
  <c r="L170" i="28" s="1"/>
  <c r="S170" i="17"/>
  <c r="Q170" i="28" s="1"/>
  <c r="X170" i="17"/>
  <c r="V170" i="28" s="1"/>
  <c r="AJ170" i="17"/>
  <c r="AO170"/>
  <c r="M170"/>
  <c r="K170" i="28" s="1"/>
  <c r="Q170" i="17"/>
  <c r="O170" i="28" s="1"/>
  <c r="W170" i="17"/>
  <c r="AI170"/>
  <c r="AN170"/>
  <c r="L170"/>
  <c r="P170"/>
  <c r="N170" i="28" s="1"/>
  <c r="AH170" i="17"/>
  <c r="AL170"/>
  <c r="AS170"/>
  <c r="FN178"/>
  <c r="FM178"/>
  <c r="FR178"/>
  <c r="FQ178"/>
  <c r="FU178"/>
  <c r="GB178"/>
  <c r="GA178"/>
  <c r="EL178"/>
  <c r="ET178"/>
  <c r="FF178"/>
  <c r="EK178"/>
  <c r="ES178"/>
  <c r="EW178"/>
  <c r="FE178"/>
  <c r="EJ178"/>
  <c r="EV178"/>
  <c r="FD178"/>
  <c r="EI178"/>
  <c r="EM178"/>
  <c r="EU178"/>
  <c r="FC178"/>
  <c r="FG178"/>
  <c r="DP178"/>
  <c r="DU178"/>
  <c r="CU178"/>
  <c r="DD178"/>
  <c r="DK178" s="1"/>
  <c r="DL178" s="1"/>
  <c r="CA178"/>
  <c r="CF178"/>
  <c r="BF178"/>
  <c r="BJ178"/>
  <c r="DO178"/>
  <c r="DS178"/>
  <c r="DZ178"/>
  <c r="CT178"/>
  <c r="CX178"/>
  <c r="BZ178"/>
  <c r="CE178"/>
  <c r="BE178"/>
  <c r="BO178"/>
  <c r="DN178"/>
  <c r="DR178"/>
  <c r="DY178"/>
  <c r="EF178" s="1"/>
  <c r="EG178" s="1"/>
  <c r="CS178"/>
  <c r="CW178"/>
  <c r="DA178"/>
  <c r="BY178"/>
  <c r="CC178"/>
  <c r="CJ178"/>
  <c r="BD178"/>
  <c r="BH178"/>
  <c r="BN178"/>
  <c r="BU178" s="1"/>
  <c r="BV178" s="1"/>
  <c r="DQ178"/>
  <c r="DV178"/>
  <c r="CV178"/>
  <c r="CZ178"/>
  <c r="DE178"/>
  <c r="BX178"/>
  <c r="CB178"/>
  <c r="CI178"/>
  <c r="CP178" s="1"/>
  <c r="CQ178" s="1"/>
  <c r="BC178"/>
  <c r="BG178"/>
  <c r="BK178"/>
  <c r="O178"/>
  <c r="M178" i="28" s="1"/>
  <c r="T178" i="17"/>
  <c r="R178" i="28" s="1"/>
  <c r="AG178" i="17"/>
  <c r="AK178"/>
  <c r="AR178"/>
  <c r="AY178" s="1"/>
  <c r="AZ178" s="1"/>
  <c r="N178"/>
  <c r="L178" i="28" s="1"/>
  <c r="S178" i="17"/>
  <c r="Q178" i="28" s="1"/>
  <c r="AJ178" i="17"/>
  <c r="AO178"/>
  <c r="M178"/>
  <c r="K178" i="28" s="1"/>
  <c r="Q178" i="17"/>
  <c r="O178" i="28" s="1"/>
  <c r="X178" i="17"/>
  <c r="V178" i="28" s="1"/>
  <c r="AI178" i="17"/>
  <c r="AN178"/>
  <c r="L178"/>
  <c r="P178"/>
  <c r="N178" i="28" s="1"/>
  <c r="W178" i="17"/>
  <c r="AH178"/>
  <c r="AL178"/>
  <c r="AS178"/>
  <c r="FN194"/>
  <c r="FM194"/>
  <c r="FR194"/>
  <c r="FQ194"/>
  <c r="GB194"/>
  <c r="FU194"/>
  <c r="GA194"/>
  <c r="EJ194"/>
  <c r="EV194"/>
  <c r="FE194"/>
  <c r="EI194"/>
  <c r="EM194"/>
  <c r="EU194"/>
  <c r="FD194"/>
  <c r="EL194"/>
  <c r="ET194"/>
  <c r="FC194"/>
  <c r="FG194"/>
  <c r="EK194"/>
  <c r="ES194"/>
  <c r="EW194"/>
  <c r="FF194"/>
  <c r="DQ194"/>
  <c r="DU194"/>
  <c r="CV194"/>
  <c r="CZ194"/>
  <c r="DE194"/>
  <c r="BX194"/>
  <c r="CB194"/>
  <c r="CF194"/>
  <c r="BF194"/>
  <c r="BJ194"/>
  <c r="DP194"/>
  <c r="DZ194"/>
  <c r="CU194"/>
  <c r="DD194"/>
  <c r="DK194" s="1"/>
  <c r="DL194" s="1"/>
  <c r="CA194"/>
  <c r="CE194"/>
  <c r="BE194"/>
  <c r="BO194"/>
  <c r="DO194"/>
  <c r="DS194"/>
  <c r="DY194"/>
  <c r="EF194" s="1"/>
  <c r="EG194" s="1"/>
  <c r="CT194"/>
  <c r="CX194"/>
  <c r="BZ194"/>
  <c r="CJ194"/>
  <c r="BD194"/>
  <c r="BH194"/>
  <c r="BN194"/>
  <c r="BU194" s="1"/>
  <c r="BV194" s="1"/>
  <c r="DN194"/>
  <c r="DR194"/>
  <c r="DV194"/>
  <c r="CS194"/>
  <c r="CW194"/>
  <c r="DA194"/>
  <c r="BY194"/>
  <c r="CC194"/>
  <c r="CI194"/>
  <c r="CP194" s="1"/>
  <c r="CQ194" s="1"/>
  <c r="BC194"/>
  <c r="BR194" s="1"/>
  <c r="BG194"/>
  <c r="BK194"/>
  <c r="M194"/>
  <c r="K194" i="28" s="1"/>
  <c r="Q194" i="17"/>
  <c r="O194" i="28" s="1"/>
  <c r="W194" i="17"/>
  <c r="AG194"/>
  <c r="AK194"/>
  <c r="AR194"/>
  <c r="AY194" s="1"/>
  <c r="AZ194" s="1"/>
  <c r="L194"/>
  <c r="P194"/>
  <c r="N194" i="28" s="1"/>
  <c r="AJ194" i="17"/>
  <c r="AO194"/>
  <c r="O194"/>
  <c r="M194" i="28" s="1"/>
  <c r="T194" i="17"/>
  <c r="R194" i="28" s="1"/>
  <c r="AI194" i="17"/>
  <c r="AN194"/>
  <c r="AP194" s="1"/>
  <c r="N194"/>
  <c r="L194" i="28" s="1"/>
  <c r="S194" i="17"/>
  <c r="X194"/>
  <c r="V194" i="28" s="1"/>
  <c r="AH194" i="17"/>
  <c r="AL194"/>
  <c r="AS194"/>
  <c r="FN198"/>
  <c r="FM198"/>
  <c r="FR198"/>
  <c r="FQ198"/>
  <c r="GB198"/>
  <c r="FU198"/>
  <c r="GA198"/>
  <c r="EL198"/>
  <c r="ET198"/>
  <c r="FC198"/>
  <c r="FG198"/>
  <c r="EK198"/>
  <c r="ES198"/>
  <c r="EW198"/>
  <c r="FF198"/>
  <c r="EJ198"/>
  <c r="EV198"/>
  <c r="FE198"/>
  <c r="EI198"/>
  <c r="EM198"/>
  <c r="EU198"/>
  <c r="FD198"/>
  <c r="DN198"/>
  <c r="DR198"/>
  <c r="DV198"/>
  <c r="CU198"/>
  <c r="DE198"/>
  <c r="BY198"/>
  <c r="CC198"/>
  <c r="CI198"/>
  <c r="CP198" s="1"/>
  <c r="CQ198" s="1"/>
  <c r="BF198"/>
  <c r="DQ198"/>
  <c r="DU198"/>
  <c r="DW198" s="1"/>
  <c r="CT198"/>
  <c r="CX198"/>
  <c r="DD198"/>
  <c r="DK198" s="1"/>
  <c r="DL198" s="1"/>
  <c r="BX198"/>
  <c r="CB198"/>
  <c r="CF198"/>
  <c r="BE198"/>
  <c r="DP198"/>
  <c r="DZ198"/>
  <c r="CS198"/>
  <c r="CW198"/>
  <c r="DA198"/>
  <c r="CA198"/>
  <c r="CE198"/>
  <c r="BD198"/>
  <c r="DO198"/>
  <c r="DS198"/>
  <c r="DY198"/>
  <c r="EF198" s="1"/>
  <c r="EG198" s="1"/>
  <c r="CV198"/>
  <c r="CZ198"/>
  <c r="DB198" s="1"/>
  <c r="BZ198"/>
  <c r="CJ198"/>
  <c r="BC198"/>
  <c r="BO198"/>
  <c r="N198"/>
  <c r="L198" i="28" s="1"/>
  <c r="X198" i="17"/>
  <c r="V198" i="28" s="1"/>
  <c r="AH198" i="17"/>
  <c r="AL198"/>
  <c r="AS198"/>
  <c r="BH198"/>
  <c r="BN198"/>
  <c r="BU198" s="1"/>
  <c r="BV198" s="1"/>
  <c r="M198"/>
  <c r="K198" i="28" s="1"/>
  <c r="Q198" i="17"/>
  <c r="O198" i="28" s="1"/>
  <c r="W198" i="17"/>
  <c r="AG198"/>
  <c r="AK198"/>
  <c r="AR198"/>
  <c r="AY198" s="1"/>
  <c r="AZ198" s="1"/>
  <c r="BG198"/>
  <c r="BK198"/>
  <c r="L198"/>
  <c r="P198"/>
  <c r="N198" i="28" s="1"/>
  <c r="T198" i="17"/>
  <c r="R198" i="28" s="1"/>
  <c r="AJ198" i="17"/>
  <c r="AO198"/>
  <c r="BJ198"/>
  <c r="O198"/>
  <c r="M198" i="28" s="1"/>
  <c r="S198" i="17"/>
  <c r="Q198" i="28" s="1"/>
  <c r="AI198" i="17"/>
  <c r="AN198"/>
  <c r="CB8"/>
  <c r="G16" i="27" s="1"/>
  <c r="DS8" i="17"/>
  <c r="H18" i="26" s="1"/>
  <c r="DR8" i="17"/>
  <c r="G18" i="26" s="1"/>
  <c r="CX8" i="17"/>
  <c r="H17" i="26" s="1"/>
  <c r="CW8" i="17"/>
  <c r="G17" i="26" s="1"/>
  <c r="CC8" i="17"/>
  <c r="H16" i="26" s="1"/>
  <c r="Q8" i="17"/>
  <c r="BH8"/>
  <c r="H15" i="26" s="1"/>
  <c r="P8" i="17"/>
  <c r="BG8"/>
  <c r="G15" i="26" s="1"/>
  <c r="AL8" i="17"/>
  <c r="H14" i="26" s="1"/>
  <c r="AK8" i="17"/>
  <c r="G14" i="26" s="1"/>
  <c r="FM9" i="17"/>
  <c r="FR9"/>
  <c r="GB9"/>
  <c r="AG27" i="27" s="1"/>
  <c r="FQ9" i="17"/>
  <c r="GA9"/>
  <c r="W27" i="27" s="1"/>
  <c r="FN9" i="17"/>
  <c r="EI9"/>
  <c r="EM9"/>
  <c r="EU9"/>
  <c r="FD9"/>
  <c r="EL9"/>
  <c r="ET9"/>
  <c r="FC9"/>
  <c r="FG9"/>
  <c r="EK9"/>
  <c r="ES9"/>
  <c r="EW9"/>
  <c r="FF9"/>
  <c r="EJ9"/>
  <c r="EV9"/>
  <c r="FE9"/>
  <c r="DP9"/>
  <c r="W18" i="27" s="1"/>
  <c r="DU9" i="17"/>
  <c r="AB18" i="27" s="1"/>
  <c r="DZ9" i="17"/>
  <c r="AG18" i="27" s="1"/>
  <c r="DO9" i="17"/>
  <c r="V18" i="27" s="1"/>
  <c r="DS9" i="17"/>
  <c r="Z18" i="27" s="1"/>
  <c r="DY9" i="17"/>
  <c r="DN9"/>
  <c r="DR9"/>
  <c r="Y18" i="27" s="1"/>
  <c r="DQ9" i="17"/>
  <c r="X18" i="27" s="1"/>
  <c r="DV9" i="17"/>
  <c r="AC18" i="27" s="1"/>
  <c r="CT9" i="17"/>
  <c r="V17" i="27" s="1"/>
  <c r="CX9" i="17"/>
  <c r="Z17" i="27" s="1"/>
  <c r="DD9" i="17"/>
  <c r="CA9"/>
  <c r="X16" i="27" s="1"/>
  <c r="CF9" i="17"/>
  <c r="AC16" i="27" s="1"/>
  <c r="BC9" i="17"/>
  <c r="BG9"/>
  <c r="Y15" i="27" s="1"/>
  <c r="CS9" i="17"/>
  <c r="CW9"/>
  <c r="Y17" i="27" s="1"/>
  <c r="BZ9" i="17"/>
  <c r="W16" i="27" s="1"/>
  <c r="CE9" i="17"/>
  <c r="AB16" i="27" s="1"/>
  <c r="BF9" i="17"/>
  <c r="X15" i="27" s="1"/>
  <c r="BK9" i="17"/>
  <c r="AC15" i="27" s="1"/>
  <c r="CV9" i="17"/>
  <c r="X17" i="27" s="1"/>
  <c r="DA9" i="17"/>
  <c r="AC17" i="27" s="1"/>
  <c r="BY9" i="17"/>
  <c r="V16" i="27" s="1"/>
  <c r="CC9" i="17"/>
  <c r="Z16" i="27" s="1"/>
  <c r="CJ9" i="17"/>
  <c r="AG16" i="27" s="1"/>
  <c r="BE9" i="17"/>
  <c r="W15" i="27" s="1"/>
  <c r="BJ9" i="17"/>
  <c r="AB15" i="27" s="1"/>
  <c r="BO9" i="17"/>
  <c r="AG15" i="27" s="1"/>
  <c r="CU9" i="17"/>
  <c r="W17" i="27" s="1"/>
  <c r="CZ9" i="17"/>
  <c r="DB9" s="1"/>
  <c r="AD17" i="27" s="1"/>
  <c r="DE9" i="17"/>
  <c r="AG17" i="27" s="1"/>
  <c r="BX9" i="17"/>
  <c r="CB9"/>
  <c r="Y16" i="27" s="1"/>
  <c r="CI9" i="17"/>
  <c r="BD9"/>
  <c r="V15" i="27" s="1"/>
  <c r="BH9" i="17"/>
  <c r="Z15" i="27" s="1"/>
  <c r="BN9" i="17"/>
  <c r="M9"/>
  <c r="Q9"/>
  <c r="X9"/>
  <c r="AH9"/>
  <c r="V14" i="27" s="1"/>
  <c r="AL9" i="17"/>
  <c r="Z14" i="27" s="1"/>
  <c r="AR9" i="17"/>
  <c r="L9"/>
  <c r="P9"/>
  <c r="W9"/>
  <c r="AG9"/>
  <c r="AK9"/>
  <c r="Y14" i="27" s="1"/>
  <c r="O9" i="17"/>
  <c r="T9"/>
  <c r="AJ9"/>
  <c r="X14" i="27" s="1"/>
  <c r="AO9" i="17"/>
  <c r="AC14" i="27" s="1"/>
  <c r="N9" i="17"/>
  <c r="S9"/>
  <c r="AI9"/>
  <c r="W14" i="27" s="1"/>
  <c r="AN9" i="17"/>
  <c r="AP9" s="1"/>
  <c r="AD14" i="27" s="1"/>
  <c r="AS9" i="17"/>
  <c r="AG14" i="27" s="1"/>
  <c r="FM41" i="17"/>
  <c r="FR41"/>
  <c r="FQ41"/>
  <c r="FU41"/>
  <c r="GB41"/>
  <c r="AA38" i="24" s="1"/>
  <c r="FN41" i="17"/>
  <c r="GA41"/>
  <c r="EI41"/>
  <c r="EM41"/>
  <c r="EU41"/>
  <c r="FD41"/>
  <c r="EL41"/>
  <c r="ET41"/>
  <c r="FC41"/>
  <c r="FG41"/>
  <c r="EK41"/>
  <c r="ES41"/>
  <c r="EW41"/>
  <c r="FF41"/>
  <c r="EJ41"/>
  <c r="EV41"/>
  <c r="FE41"/>
  <c r="DQ41"/>
  <c r="DV41"/>
  <c r="DP41"/>
  <c r="DU41"/>
  <c r="DO41"/>
  <c r="DS41"/>
  <c r="DZ41"/>
  <c r="DN41"/>
  <c r="DR41"/>
  <c r="DY41"/>
  <c r="EF41" s="1"/>
  <c r="EG41" s="1"/>
  <c r="CU41"/>
  <c r="CZ41"/>
  <c r="CA41"/>
  <c r="CF41"/>
  <c r="BD41"/>
  <c r="BH41"/>
  <c r="BN41"/>
  <c r="BU41" s="1"/>
  <c r="BV41" s="1"/>
  <c r="CT41"/>
  <c r="CX41"/>
  <c r="DE41"/>
  <c r="BZ41"/>
  <c r="CE41"/>
  <c r="CG41" s="1"/>
  <c r="BC41"/>
  <c r="BG41"/>
  <c r="BK41"/>
  <c r="CS41"/>
  <c r="CW41"/>
  <c r="DD41"/>
  <c r="DK41" s="1"/>
  <c r="DL41" s="1"/>
  <c r="BY41"/>
  <c r="CC41"/>
  <c r="CJ41"/>
  <c r="BF41"/>
  <c r="BJ41"/>
  <c r="BL41" s="1"/>
  <c r="CV41"/>
  <c r="DA41"/>
  <c r="BX41"/>
  <c r="CB41"/>
  <c r="CI41"/>
  <c r="CP41" s="1"/>
  <c r="CQ41" s="1"/>
  <c r="BE41"/>
  <c r="BO41"/>
  <c r="M41"/>
  <c r="Q41"/>
  <c r="X41"/>
  <c r="AJ41"/>
  <c r="AO41"/>
  <c r="L41"/>
  <c r="J41" i="28" s="1"/>
  <c r="P41" i="17"/>
  <c r="N41" i="28" s="1"/>
  <c r="W41" i="17"/>
  <c r="AI41"/>
  <c r="AN41"/>
  <c r="O41"/>
  <c r="T41"/>
  <c r="AH41"/>
  <c r="AL41"/>
  <c r="AS41"/>
  <c r="N41"/>
  <c r="L41" i="28" s="1"/>
  <c r="S41" i="17"/>
  <c r="Q41" i="28" s="1"/>
  <c r="AG41" i="17"/>
  <c r="AK41"/>
  <c r="AR41"/>
  <c r="AY41" s="1"/>
  <c r="AZ41" s="1"/>
  <c r="FM45"/>
  <c r="FR45"/>
  <c r="FQ45"/>
  <c r="FU45"/>
  <c r="GB45"/>
  <c r="FN45"/>
  <c r="GA45"/>
  <c r="EL45"/>
  <c r="EU45"/>
  <c r="FD45"/>
  <c r="EK45"/>
  <c r="ET45"/>
  <c r="FC45"/>
  <c r="FG45"/>
  <c r="EJ45"/>
  <c r="ES45"/>
  <c r="EW45"/>
  <c r="V45" i="28" s="1"/>
  <c r="FF45" i="17"/>
  <c r="EI45"/>
  <c r="EM45"/>
  <c r="EV45"/>
  <c r="FE45"/>
  <c r="DN45"/>
  <c r="DR45"/>
  <c r="DY45"/>
  <c r="EF45" s="1"/>
  <c r="EG45" s="1"/>
  <c r="DQ45"/>
  <c r="DV45"/>
  <c r="DP45"/>
  <c r="DU45"/>
  <c r="DO45"/>
  <c r="DS45"/>
  <c r="DZ45"/>
  <c r="CV45"/>
  <c r="DA45"/>
  <c r="BY45"/>
  <c r="CC45"/>
  <c r="CJ45"/>
  <c r="BE45"/>
  <c r="BO45"/>
  <c r="CU45"/>
  <c r="CZ45"/>
  <c r="BX45"/>
  <c r="CB45"/>
  <c r="CI45"/>
  <c r="CP45" s="1"/>
  <c r="CQ45" s="1"/>
  <c r="BD45"/>
  <c r="BH45"/>
  <c r="BN45"/>
  <c r="BU45" s="1"/>
  <c r="BV45" s="1"/>
  <c r="CT45"/>
  <c r="CX45"/>
  <c r="DE45"/>
  <c r="CA45"/>
  <c r="CF45"/>
  <c r="BC45"/>
  <c r="BG45"/>
  <c r="BK45"/>
  <c r="CS45"/>
  <c r="CW45"/>
  <c r="DD45"/>
  <c r="DK45" s="1"/>
  <c r="DL45" s="1"/>
  <c r="BZ45"/>
  <c r="CE45"/>
  <c r="CG45" s="1"/>
  <c r="BF45"/>
  <c r="BJ45"/>
  <c r="N45"/>
  <c r="L45" i="28" s="1"/>
  <c r="S45" i="17"/>
  <c r="Q45" i="28" s="1"/>
  <c r="AG45" i="17"/>
  <c r="AK45"/>
  <c r="AR45"/>
  <c r="AY45" s="1"/>
  <c r="AZ45" s="1"/>
  <c r="M45"/>
  <c r="Q45"/>
  <c r="X45"/>
  <c r="AJ45"/>
  <c r="AO45"/>
  <c r="L45"/>
  <c r="J45" i="28" s="1"/>
  <c r="P45" i="17"/>
  <c r="N45" i="28" s="1"/>
  <c r="W45" i="17"/>
  <c r="AI45"/>
  <c r="AN45"/>
  <c r="O45"/>
  <c r="T45"/>
  <c r="AH45"/>
  <c r="AL45"/>
  <c r="AS45"/>
  <c r="FM57"/>
  <c r="FR57"/>
  <c r="FQ57"/>
  <c r="FN57"/>
  <c r="EK57"/>
  <c r="ET57"/>
  <c r="FC57"/>
  <c r="FG57"/>
  <c r="EJ57"/>
  <c r="ES57"/>
  <c r="EW57"/>
  <c r="FF57"/>
  <c r="FU57"/>
  <c r="GB57"/>
  <c r="EI57"/>
  <c r="EM57"/>
  <c r="EV57"/>
  <c r="FE57"/>
  <c r="GA57"/>
  <c r="EL57"/>
  <c r="EU57"/>
  <c r="O57" i="28" s="1"/>
  <c r="FD57" i="17"/>
  <c r="DQ57"/>
  <c r="DV57"/>
  <c r="DP57"/>
  <c r="DU57"/>
  <c r="DO57"/>
  <c r="DS57"/>
  <c r="DZ57"/>
  <c r="DN57"/>
  <c r="DR57"/>
  <c r="DY57"/>
  <c r="EF57" s="1"/>
  <c r="EG57" s="1"/>
  <c r="CU57"/>
  <c r="CZ57"/>
  <c r="BZ57"/>
  <c r="CE57"/>
  <c r="BF57"/>
  <c r="BJ57"/>
  <c r="CT57"/>
  <c r="CX57"/>
  <c r="DE57"/>
  <c r="BY57"/>
  <c r="CC57"/>
  <c r="CJ57"/>
  <c r="BE57"/>
  <c r="BO57"/>
  <c r="CS57"/>
  <c r="CW57"/>
  <c r="DD57"/>
  <c r="DK57" s="1"/>
  <c r="DL57" s="1"/>
  <c r="BX57"/>
  <c r="CB57"/>
  <c r="CI57"/>
  <c r="CP57" s="1"/>
  <c r="CQ57" s="1"/>
  <c r="BD57"/>
  <c r="BH57"/>
  <c r="BN57"/>
  <c r="BU57" s="1"/>
  <c r="BV57" s="1"/>
  <c r="CV57"/>
  <c r="DA57"/>
  <c r="CA57"/>
  <c r="CF57"/>
  <c r="BC57"/>
  <c r="BG57"/>
  <c r="BK57"/>
  <c r="M57"/>
  <c r="Q57"/>
  <c r="X57"/>
  <c r="AJ57"/>
  <c r="AO57"/>
  <c r="L57"/>
  <c r="J57" i="28" s="1"/>
  <c r="P57" i="17"/>
  <c r="N57" i="28" s="1"/>
  <c r="W57" i="17"/>
  <c r="AI57"/>
  <c r="AN57"/>
  <c r="O57"/>
  <c r="T57"/>
  <c r="AH57"/>
  <c r="AL57"/>
  <c r="AS57"/>
  <c r="N57"/>
  <c r="L57" i="28" s="1"/>
  <c r="S57" i="17"/>
  <c r="Q57" i="28" s="1"/>
  <c r="AG57" i="17"/>
  <c r="AK57"/>
  <c r="AR57"/>
  <c r="AY57" s="1"/>
  <c r="AZ57" s="1"/>
  <c r="FM65"/>
  <c r="FR65"/>
  <c r="FQ65"/>
  <c r="FN65"/>
  <c r="EI65"/>
  <c r="EM65"/>
  <c r="EV65"/>
  <c r="FE65"/>
  <c r="EL65"/>
  <c r="EU65"/>
  <c r="FD65"/>
  <c r="FU65"/>
  <c r="GB65"/>
  <c r="EK65"/>
  <c r="ET65"/>
  <c r="M65" i="28" s="1"/>
  <c r="FC65" i="17"/>
  <c r="FG65"/>
  <c r="GA65"/>
  <c r="EJ65"/>
  <c r="ES65"/>
  <c r="EW65"/>
  <c r="FF65"/>
  <c r="DN65"/>
  <c r="DR65"/>
  <c r="DY65"/>
  <c r="EF65" s="1"/>
  <c r="EG65" s="1"/>
  <c r="DQ65"/>
  <c r="DV65"/>
  <c r="DP65"/>
  <c r="DU65"/>
  <c r="DO65"/>
  <c r="DS65"/>
  <c r="DZ65"/>
  <c r="CU65"/>
  <c r="CZ65"/>
  <c r="BX65"/>
  <c r="CB65"/>
  <c r="CI65"/>
  <c r="CP65" s="1"/>
  <c r="CQ65" s="1"/>
  <c r="BF65"/>
  <c r="BJ65"/>
  <c r="CT65"/>
  <c r="CX65"/>
  <c r="DE65"/>
  <c r="CA65"/>
  <c r="CF65"/>
  <c r="BE65"/>
  <c r="BO65"/>
  <c r="CS65"/>
  <c r="CW65"/>
  <c r="DD65"/>
  <c r="DK65" s="1"/>
  <c r="DL65" s="1"/>
  <c r="BZ65"/>
  <c r="CE65"/>
  <c r="BD65"/>
  <c r="BH65"/>
  <c r="BN65"/>
  <c r="BU65" s="1"/>
  <c r="BV65" s="1"/>
  <c r="CV65"/>
  <c r="DA65"/>
  <c r="BY65"/>
  <c r="CC65"/>
  <c r="CJ65"/>
  <c r="BC65"/>
  <c r="BG65"/>
  <c r="BK65"/>
  <c r="M65"/>
  <c r="Q65"/>
  <c r="X65"/>
  <c r="AI65"/>
  <c r="AN65"/>
  <c r="L65"/>
  <c r="J65" i="28" s="1"/>
  <c r="P65" i="17"/>
  <c r="N65" i="28" s="1"/>
  <c r="W65" i="17"/>
  <c r="AH65"/>
  <c r="AL65"/>
  <c r="AS65"/>
  <c r="O65"/>
  <c r="T65"/>
  <c r="AG65"/>
  <c r="AK65"/>
  <c r="AR65"/>
  <c r="AY65" s="1"/>
  <c r="AZ65" s="1"/>
  <c r="N65"/>
  <c r="L65" i="28" s="1"/>
  <c r="S65" i="17"/>
  <c r="Q65" i="28" s="1"/>
  <c r="AJ65" i="17"/>
  <c r="AO65"/>
  <c r="FM81"/>
  <c r="FR81"/>
  <c r="FQ81"/>
  <c r="FN81"/>
  <c r="EJ81"/>
  <c r="ES81"/>
  <c r="EW81"/>
  <c r="FD81"/>
  <c r="EI81"/>
  <c r="EM81"/>
  <c r="EV81"/>
  <c r="FC81"/>
  <c r="FG81"/>
  <c r="FU81"/>
  <c r="GB81"/>
  <c r="EL81"/>
  <c r="EU81"/>
  <c r="FF81"/>
  <c r="GA81"/>
  <c r="EK81"/>
  <c r="ET81"/>
  <c r="FE81"/>
  <c r="DQ81"/>
  <c r="DV81"/>
  <c r="DP81"/>
  <c r="DU81"/>
  <c r="DO81"/>
  <c r="DS81"/>
  <c r="DZ81"/>
  <c r="DN81"/>
  <c r="DR81"/>
  <c r="DY81"/>
  <c r="EF81" s="1"/>
  <c r="EG81" s="1"/>
  <c r="CT81"/>
  <c r="CX81"/>
  <c r="DE81"/>
  <c r="BX81"/>
  <c r="CB81"/>
  <c r="CI81"/>
  <c r="CP81" s="1"/>
  <c r="CQ81" s="1"/>
  <c r="BC81"/>
  <c r="BG81"/>
  <c r="BK81"/>
  <c r="CS81"/>
  <c r="CW81"/>
  <c r="DD81"/>
  <c r="DK81" s="1"/>
  <c r="DL81" s="1"/>
  <c r="CA81"/>
  <c r="CF81"/>
  <c r="BF81"/>
  <c r="BJ81"/>
  <c r="CV81"/>
  <c r="DA81"/>
  <c r="BZ81"/>
  <c r="CE81"/>
  <c r="BE81"/>
  <c r="BO81"/>
  <c r="CU81"/>
  <c r="CZ81"/>
  <c r="BY81"/>
  <c r="CC81"/>
  <c r="CJ81"/>
  <c r="BD81"/>
  <c r="BH81"/>
  <c r="BN81"/>
  <c r="BU81" s="1"/>
  <c r="BV81" s="1"/>
  <c r="N81"/>
  <c r="L81" i="28" s="1"/>
  <c r="S81" i="17"/>
  <c r="Q81" i="28" s="1"/>
  <c r="AJ81" i="17"/>
  <c r="AO81"/>
  <c r="M81"/>
  <c r="K81" i="28" s="1"/>
  <c r="Q81" i="17"/>
  <c r="O81" i="28" s="1"/>
  <c r="X81" i="17"/>
  <c r="V81" i="28" s="1"/>
  <c r="AI81" i="17"/>
  <c r="AN81"/>
  <c r="L81"/>
  <c r="P81"/>
  <c r="N81" i="28" s="1"/>
  <c r="W81" i="17"/>
  <c r="AH81"/>
  <c r="AL81"/>
  <c r="AS81"/>
  <c r="O81"/>
  <c r="M81" i="28" s="1"/>
  <c r="T81" i="17"/>
  <c r="R81" i="28" s="1"/>
  <c r="AG81" i="17"/>
  <c r="AK81"/>
  <c r="AR81"/>
  <c r="AY81" s="1"/>
  <c r="AZ81" s="1"/>
  <c r="FM93"/>
  <c r="FR93"/>
  <c r="FQ93"/>
  <c r="FN93"/>
  <c r="FU93"/>
  <c r="GB93"/>
  <c r="GA93"/>
  <c r="EJ93"/>
  <c r="ES93"/>
  <c r="EW93"/>
  <c r="FD93"/>
  <c r="DN93"/>
  <c r="DR93"/>
  <c r="DY93"/>
  <c r="EF93" s="1"/>
  <c r="EG93" s="1"/>
  <c r="EI93"/>
  <c r="EM93"/>
  <c r="EV93"/>
  <c r="FC93"/>
  <c r="FG93"/>
  <c r="DQ93"/>
  <c r="DV93"/>
  <c r="EL93"/>
  <c r="EU93"/>
  <c r="FF93"/>
  <c r="DP93"/>
  <c r="DU93"/>
  <c r="EK93"/>
  <c r="ET93"/>
  <c r="FE93"/>
  <c r="DO93"/>
  <c r="DS93"/>
  <c r="DZ93"/>
  <c r="CU93"/>
  <c r="CZ93"/>
  <c r="CA93"/>
  <c r="CF93"/>
  <c r="BF93"/>
  <c r="BJ93"/>
  <c r="BO93"/>
  <c r="CT93"/>
  <c r="CX93"/>
  <c r="DE93"/>
  <c r="BZ93"/>
  <c r="CE93"/>
  <c r="CG93" s="1"/>
  <c r="BE93"/>
  <c r="BN93"/>
  <c r="BU93" s="1"/>
  <c r="BV93" s="1"/>
  <c r="CS93"/>
  <c r="CW93"/>
  <c r="DD93"/>
  <c r="DK93" s="1"/>
  <c r="DL93" s="1"/>
  <c r="BY93"/>
  <c r="CC93"/>
  <c r="CJ93"/>
  <c r="BD93"/>
  <c r="BH93"/>
  <c r="CV93"/>
  <c r="DA93"/>
  <c r="BX93"/>
  <c r="CB93"/>
  <c r="CI93"/>
  <c r="CP93" s="1"/>
  <c r="CQ93" s="1"/>
  <c r="BC93"/>
  <c r="BG93"/>
  <c r="BK93"/>
  <c r="N93"/>
  <c r="L93" i="28" s="1"/>
  <c r="S93" i="17"/>
  <c r="Q93" i="28" s="1"/>
  <c r="AI93" i="17"/>
  <c r="AN93"/>
  <c r="M93"/>
  <c r="K93" i="28" s="1"/>
  <c r="Q93" i="17"/>
  <c r="O93" i="28" s="1"/>
  <c r="X93" i="17"/>
  <c r="V93" i="28" s="1"/>
  <c r="AH93" i="17"/>
  <c r="AL93"/>
  <c r="AS93"/>
  <c r="L93"/>
  <c r="P93"/>
  <c r="N93" i="28" s="1"/>
  <c r="W93" i="17"/>
  <c r="AG93"/>
  <c r="AK93"/>
  <c r="AR93"/>
  <c r="AY93" s="1"/>
  <c r="AZ93" s="1"/>
  <c r="O93"/>
  <c r="M93" i="28" s="1"/>
  <c r="T93" i="17"/>
  <c r="R93" i="28" s="1"/>
  <c r="AJ93" i="17"/>
  <c r="AO93"/>
  <c r="FM101"/>
  <c r="FR101"/>
  <c r="FQ101"/>
  <c r="FN101"/>
  <c r="FU101"/>
  <c r="GB101"/>
  <c r="GA101"/>
  <c r="EJ101"/>
  <c r="ES101"/>
  <c r="EW101"/>
  <c r="FD101"/>
  <c r="DN101"/>
  <c r="DR101"/>
  <c r="EI101"/>
  <c r="EM101"/>
  <c r="EV101"/>
  <c r="FC101"/>
  <c r="FG101"/>
  <c r="DQ101"/>
  <c r="DV101"/>
  <c r="EL101"/>
  <c r="EU101"/>
  <c r="FF101"/>
  <c r="DP101"/>
  <c r="DU101"/>
  <c r="DZ101"/>
  <c r="EK101"/>
  <c r="ET101"/>
  <c r="FE101"/>
  <c r="DO101"/>
  <c r="DS101"/>
  <c r="DY101"/>
  <c r="EF101" s="1"/>
  <c r="EG101" s="1"/>
  <c r="CU101"/>
  <c r="CZ101"/>
  <c r="DE101"/>
  <c r="BZ101"/>
  <c r="CE101"/>
  <c r="BC101"/>
  <c r="BG101"/>
  <c r="BK101"/>
  <c r="CT101"/>
  <c r="CX101"/>
  <c r="DD101"/>
  <c r="DK101" s="1"/>
  <c r="DL101" s="1"/>
  <c r="BY101"/>
  <c r="CC101"/>
  <c r="CJ101"/>
  <c r="BF101"/>
  <c r="BJ101"/>
  <c r="BL101" s="1"/>
  <c r="BO101"/>
  <c r="CS101"/>
  <c r="CW101"/>
  <c r="BX101"/>
  <c r="CB101"/>
  <c r="CI101"/>
  <c r="CP101" s="1"/>
  <c r="CQ101" s="1"/>
  <c r="BE101"/>
  <c r="BN101"/>
  <c r="BU101" s="1"/>
  <c r="BV101" s="1"/>
  <c r="CV101"/>
  <c r="DA101"/>
  <c r="CA101"/>
  <c r="CF101"/>
  <c r="BD101"/>
  <c r="BH101"/>
  <c r="N101"/>
  <c r="L101" i="28" s="1"/>
  <c r="S101" i="17"/>
  <c r="Q101" i="28" s="1"/>
  <c r="X101" i="17"/>
  <c r="V101" i="28" s="1"/>
  <c r="AJ101" i="17"/>
  <c r="AO101"/>
  <c r="M101"/>
  <c r="K101" i="28" s="1"/>
  <c r="Q101" i="17"/>
  <c r="O101" i="28" s="1"/>
  <c r="W101" i="17"/>
  <c r="AI101"/>
  <c r="AN101"/>
  <c r="L101"/>
  <c r="P101"/>
  <c r="N101" i="28" s="1"/>
  <c r="AH101" i="17"/>
  <c r="AL101"/>
  <c r="AS101"/>
  <c r="O101"/>
  <c r="M101" i="28" s="1"/>
  <c r="T101" i="17"/>
  <c r="R101" i="28" s="1"/>
  <c r="AG101" i="17"/>
  <c r="AK101"/>
  <c r="AR101"/>
  <c r="AY101" s="1"/>
  <c r="AZ101" s="1"/>
  <c r="FM105"/>
  <c r="FR105"/>
  <c r="FQ105"/>
  <c r="FN105"/>
  <c r="FU105"/>
  <c r="GB105"/>
  <c r="GA105"/>
  <c r="EJ105"/>
  <c r="ES105"/>
  <c r="EW105"/>
  <c r="FE105"/>
  <c r="DP105"/>
  <c r="DU105"/>
  <c r="DZ105"/>
  <c r="EI105"/>
  <c r="EM105"/>
  <c r="EV105"/>
  <c r="FD105"/>
  <c r="DO105"/>
  <c r="DS105"/>
  <c r="DY105"/>
  <c r="EF105" s="1"/>
  <c r="EG105" s="1"/>
  <c r="EL105"/>
  <c r="EU105"/>
  <c r="FC105"/>
  <c r="FG105"/>
  <c r="DN105"/>
  <c r="DR105"/>
  <c r="EK105"/>
  <c r="ET105"/>
  <c r="FF105"/>
  <c r="DQ105"/>
  <c r="DV105"/>
  <c r="CT105"/>
  <c r="CX105"/>
  <c r="DE105"/>
  <c r="BY105"/>
  <c r="CC105"/>
  <c r="CJ105"/>
  <c r="BE105"/>
  <c r="BN105"/>
  <c r="BU105" s="1"/>
  <c r="BV105" s="1"/>
  <c r="CS105"/>
  <c r="CW105"/>
  <c r="DD105"/>
  <c r="DK105" s="1"/>
  <c r="DL105" s="1"/>
  <c r="BX105"/>
  <c r="CM105" s="1"/>
  <c r="CB105"/>
  <c r="CI105"/>
  <c r="CP105" s="1"/>
  <c r="CQ105" s="1"/>
  <c r="BD105"/>
  <c r="BH105"/>
  <c r="CV105"/>
  <c r="DA105"/>
  <c r="CA105"/>
  <c r="CF105"/>
  <c r="BC105"/>
  <c r="BG105"/>
  <c r="BK105"/>
  <c r="CU105"/>
  <c r="CZ105"/>
  <c r="BZ105"/>
  <c r="CE105"/>
  <c r="BF105"/>
  <c r="BJ105"/>
  <c r="BO105"/>
  <c r="L105"/>
  <c r="P105"/>
  <c r="N105" i="28" s="1"/>
  <c r="AH105" i="17"/>
  <c r="AL105"/>
  <c r="AS105"/>
  <c r="O105"/>
  <c r="M105" i="28" s="1"/>
  <c r="T105" i="17"/>
  <c r="R105" i="28" s="1"/>
  <c r="AG105" i="17"/>
  <c r="AK105"/>
  <c r="AR105"/>
  <c r="AY105" s="1"/>
  <c r="AZ105" s="1"/>
  <c r="N105"/>
  <c r="L105" i="28" s="1"/>
  <c r="S105" i="17"/>
  <c r="Q105" i="28" s="1"/>
  <c r="X105" i="17"/>
  <c r="V105" i="28" s="1"/>
  <c r="AJ105" i="17"/>
  <c r="AO105"/>
  <c r="M105"/>
  <c r="K105" i="28" s="1"/>
  <c r="Q105" i="17"/>
  <c r="O105" i="28" s="1"/>
  <c r="W105" i="17"/>
  <c r="AI105"/>
  <c r="AN105"/>
  <c r="FM129"/>
  <c r="FR129"/>
  <c r="FQ129"/>
  <c r="FN129"/>
  <c r="FU129"/>
  <c r="GB129"/>
  <c r="GA129"/>
  <c r="EJ129"/>
  <c r="EV129"/>
  <c r="FC129"/>
  <c r="FG129"/>
  <c r="DN129"/>
  <c r="DR129"/>
  <c r="DV129"/>
  <c r="EI129"/>
  <c r="EM129"/>
  <c r="EU129"/>
  <c r="FF129"/>
  <c r="DQ129"/>
  <c r="DU129"/>
  <c r="EL129"/>
  <c r="ET129"/>
  <c r="FE129"/>
  <c r="DP129"/>
  <c r="DZ129"/>
  <c r="EK129"/>
  <c r="ES129"/>
  <c r="EW129"/>
  <c r="FD129"/>
  <c r="DO129"/>
  <c r="DS129"/>
  <c r="DY129"/>
  <c r="EF129" s="1"/>
  <c r="EG129" s="1"/>
  <c r="CT129"/>
  <c r="CX129"/>
  <c r="DE129"/>
  <c r="BY129"/>
  <c r="CC129"/>
  <c r="CJ129"/>
  <c r="BF129"/>
  <c r="BK129"/>
  <c r="CS129"/>
  <c r="CW129"/>
  <c r="DD129"/>
  <c r="DK129" s="1"/>
  <c r="DL129" s="1"/>
  <c r="BX129"/>
  <c r="CB129"/>
  <c r="CI129"/>
  <c r="CP129" s="1"/>
  <c r="CQ129" s="1"/>
  <c r="BE129"/>
  <c r="BJ129"/>
  <c r="BL129" s="1"/>
  <c r="CV129"/>
  <c r="DA129"/>
  <c r="CA129"/>
  <c r="CF129"/>
  <c r="BD129"/>
  <c r="BH129"/>
  <c r="BO129"/>
  <c r="CU129"/>
  <c r="CZ129"/>
  <c r="BZ129"/>
  <c r="CE129"/>
  <c r="BC129"/>
  <c r="BG129"/>
  <c r="BN129"/>
  <c r="BU129" s="1"/>
  <c r="BV129" s="1"/>
  <c r="L129"/>
  <c r="P129"/>
  <c r="N129" i="28" s="1"/>
  <c r="T129" i="17"/>
  <c r="R129" i="28" s="1"/>
  <c r="AI129" i="17"/>
  <c r="AN129"/>
  <c r="O129"/>
  <c r="M129" i="28" s="1"/>
  <c r="S129" i="17"/>
  <c r="Q129" i="28" s="1"/>
  <c r="S129" s="1"/>
  <c r="AH129" i="17"/>
  <c r="AL129"/>
  <c r="AS129"/>
  <c r="N129"/>
  <c r="L129" i="28" s="1"/>
  <c r="X129" i="17"/>
  <c r="V129" i="28" s="1"/>
  <c r="AG129" i="17"/>
  <c r="AK129"/>
  <c r="AR129"/>
  <c r="AY129" s="1"/>
  <c r="AZ129" s="1"/>
  <c r="M129"/>
  <c r="K129" i="28" s="1"/>
  <c r="Q129" i="17"/>
  <c r="O129" i="28" s="1"/>
  <c r="W129" i="17"/>
  <c r="AJ129"/>
  <c r="AO129"/>
  <c r="FM133"/>
  <c r="FR133"/>
  <c r="FQ133"/>
  <c r="FN133"/>
  <c r="FU133"/>
  <c r="GB133"/>
  <c r="GA133"/>
  <c r="EK133"/>
  <c r="ES133"/>
  <c r="EW133"/>
  <c r="FD133"/>
  <c r="DO133"/>
  <c r="DS133"/>
  <c r="DY133"/>
  <c r="EF133" s="1"/>
  <c r="EG133" s="1"/>
  <c r="EJ133"/>
  <c r="EV133"/>
  <c r="FC133"/>
  <c r="FG133"/>
  <c r="DN133"/>
  <c r="DR133"/>
  <c r="DV133"/>
  <c r="EI133"/>
  <c r="EM133"/>
  <c r="EU133"/>
  <c r="FF133"/>
  <c r="DQ133"/>
  <c r="DU133"/>
  <c r="EL133"/>
  <c r="ET133"/>
  <c r="FE133"/>
  <c r="DP133"/>
  <c r="DZ133"/>
  <c r="CU133"/>
  <c r="CZ133"/>
  <c r="BZ133"/>
  <c r="CE133"/>
  <c r="BF133"/>
  <c r="BK133"/>
  <c r="CT133"/>
  <c r="CX133"/>
  <c r="DE133"/>
  <c r="BY133"/>
  <c r="CC133"/>
  <c r="CJ133"/>
  <c r="BE133"/>
  <c r="BJ133"/>
  <c r="BL133" s="1"/>
  <c r="CS133"/>
  <c r="CW133"/>
  <c r="DD133"/>
  <c r="DK133" s="1"/>
  <c r="DL133" s="1"/>
  <c r="BX133"/>
  <c r="CB133"/>
  <c r="CI133"/>
  <c r="CP133" s="1"/>
  <c r="CQ133" s="1"/>
  <c r="BD133"/>
  <c r="BH133"/>
  <c r="BO133"/>
  <c r="CV133"/>
  <c r="DA133"/>
  <c r="CA133"/>
  <c r="CF133"/>
  <c r="BC133"/>
  <c r="BG133"/>
  <c r="BN133"/>
  <c r="BU133" s="1"/>
  <c r="BV133" s="1"/>
  <c r="M133"/>
  <c r="K133" i="28" s="1"/>
  <c r="Q133" i="17"/>
  <c r="O133" i="28" s="1"/>
  <c r="W133" i="17"/>
  <c r="AG133"/>
  <c r="AK133"/>
  <c r="AR133"/>
  <c r="AY133" s="1"/>
  <c r="AZ133" s="1"/>
  <c r="L133"/>
  <c r="P133"/>
  <c r="N133" i="28" s="1"/>
  <c r="T133" i="17"/>
  <c r="R133" i="28" s="1"/>
  <c r="AJ133" i="17"/>
  <c r="AO133"/>
  <c r="O133"/>
  <c r="M133" i="28" s="1"/>
  <c r="S133" i="17"/>
  <c r="Q133" i="28" s="1"/>
  <c r="S133" s="1"/>
  <c r="AI133" i="17"/>
  <c r="AN133"/>
  <c r="AP133" s="1"/>
  <c r="N133"/>
  <c r="L133" i="28" s="1"/>
  <c r="X133" i="17"/>
  <c r="V133" i="28" s="1"/>
  <c r="AH133" i="17"/>
  <c r="AL133"/>
  <c r="AS133"/>
  <c r="FN149"/>
  <c r="FM149"/>
  <c r="FR149"/>
  <c r="FQ149"/>
  <c r="FU149"/>
  <c r="GB149"/>
  <c r="GA149"/>
  <c r="EK149"/>
  <c r="ES149"/>
  <c r="EW149"/>
  <c r="FD149"/>
  <c r="DQ149"/>
  <c r="DU149"/>
  <c r="EJ149"/>
  <c r="EV149"/>
  <c r="FC149"/>
  <c r="FG149"/>
  <c r="DP149"/>
  <c r="DZ149"/>
  <c r="EI149"/>
  <c r="EM149"/>
  <c r="EU149"/>
  <c r="FF149"/>
  <c r="DO149"/>
  <c r="DS149"/>
  <c r="DY149"/>
  <c r="EF149" s="1"/>
  <c r="EG149" s="1"/>
  <c r="EL149"/>
  <c r="ET149"/>
  <c r="FE149"/>
  <c r="DN149"/>
  <c r="EC149" s="1"/>
  <c r="DR149"/>
  <c r="DV149"/>
  <c r="CS149"/>
  <c r="CW149"/>
  <c r="DD149"/>
  <c r="DK149" s="1"/>
  <c r="DL149" s="1"/>
  <c r="BY149"/>
  <c r="CC149"/>
  <c r="CJ149"/>
  <c r="BF149"/>
  <c r="BK149"/>
  <c r="CV149"/>
  <c r="DA149"/>
  <c r="BX149"/>
  <c r="CB149"/>
  <c r="CI149"/>
  <c r="CP149" s="1"/>
  <c r="CQ149" s="1"/>
  <c r="BE149"/>
  <c r="BJ149"/>
  <c r="CU149"/>
  <c r="CZ149"/>
  <c r="CA149"/>
  <c r="CF149"/>
  <c r="BD149"/>
  <c r="BH149"/>
  <c r="BO149"/>
  <c r="CT149"/>
  <c r="CX149"/>
  <c r="DE149"/>
  <c r="BZ149"/>
  <c r="CE149"/>
  <c r="BC149"/>
  <c r="BG149"/>
  <c r="BN149"/>
  <c r="BU149" s="1"/>
  <c r="BV149" s="1"/>
  <c r="O149"/>
  <c r="M149" i="28" s="1"/>
  <c r="S149" i="17"/>
  <c r="Q149" i="28" s="1"/>
  <c r="AG149" i="17"/>
  <c r="AK149"/>
  <c r="AR149"/>
  <c r="AY149" s="1"/>
  <c r="AZ149" s="1"/>
  <c r="N149"/>
  <c r="L149" i="28" s="1"/>
  <c r="X149" i="17"/>
  <c r="V149" i="28" s="1"/>
  <c r="AJ149" i="17"/>
  <c r="AO149"/>
  <c r="M149"/>
  <c r="K149" i="28" s="1"/>
  <c r="Q149" i="17"/>
  <c r="O149" i="28" s="1"/>
  <c r="W149" i="17"/>
  <c r="AI149"/>
  <c r="AN149"/>
  <c r="L149"/>
  <c r="P149"/>
  <c r="N149" i="28" s="1"/>
  <c r="T149" i="17"/>
  <c r="R149" i="28" s="1"/>
  <c r="AH149" i="17"/>
  <c r="AL149"/>
  <c r="AS149"/>
  <c r="FN157"/>
  <c r="FM157"/>
  <c r="FR157"/>
  <c r="FQ157"/>
  <c r="FU157"/>
  <c r="GB157"/>
  <c r="GA157"/>
  <c r="EK157"/>
  <c r="ET157"/>
  <c r="FE157"/>
  <c r="DP157"/>
  <c r="DZ157"/>
  <c r="EJ157"/>
  <c r="ES157"/>
  <c r="EW157"/>
  <c r="FD157"/>
  <c r="DO157"/>
  <c r="DS157"/>
  <c r="DY157"/>
  <c r="EF157" s="1"/>
  <c r="EG157" s="1"/>
  <c r="EI157"/>
  <c r="EM157"/>
  <c r="EV157"/>
  <c r="FC157"/>
  <c r="FG157"/>
  <c r="DN157"/>
  <c r="DR157"/>
  <c r="DV157"/>
  <c r="EL157"/>
  <c r="EU157"/>
  <c r="FF157"/>
  <c r="DQ157"/>
  <c r="DU157"/>
  <c r="CV157"/>
  <c r="DA157"/>
  <c r="BZ157"/>
  <c r="CE157"/>
  <c r="BE157"/>
  <c r="BJ157"/>
  <c r="CU157"/>
  <c r="CZ157"/>
  <c r="BY157"/>
  <c r="CC157"/>
  <c r="CJ157"/>
  <c r="BD157"/>
  <c r="BH157"/>
  <c r="BO157"/>
  <c r="CT157"/>
  <c r="CX157"/>
  <c r="DE157"/>
  <c r="BX157"/>
  <c r="CB157"/>
  <c r="CI157"/>
  <c r="CP157" s="1"/>
  <c r="CQ157" s="1"/>
  <c r="BC157"/>
  <c r="BG157"/>
  <c r="BN157"/>
  <c r="BU157" s="1"/>
  <c r="BV157" s="1"/>
  <c r="CS157"/>
  <c r="CW157"/>
  <c r="DD157"/>
  <c r="DK157" s="1"/>
  <c r="DL157" s="1"/>
  <c r="CA157"/>
  <c r="CF157"/>
  <c r="BF157"/>
  <c r="BK157"/>
  <c r="L157"/>
  <c r="P157"/>
  <c r="N157" i="28" s="1"/>
  <c r="T157" i="17"/>
  <c r="R157" i="28" s="1"/>
  <c r="AI157" i="17"/>
  <c r="AN157"/>
  <c r="O157"/>
  <c r="M157" i="28" s="1"/>
  <c r="S157" i="17"/>
  <c r="Q157" i="28" s="1"/>
  <c r="S157" s="1"/>
  <c r="AH157" i="17"/>
  <c r="AL157"/>
  <c r="AS157"/>
  <c r="N157"/>
  <c r="L157" i="28" s="1"/>
  <c r="X157" i="17"/>
  <c r="V157" i="28" s="1"/>
  <c r="AG157" i="17"/>
  <c r="AK157"/>
  <c r="AR157"/>
  <c r="AY157" s="1"/>
  <c r="AZ157" s="1"/>
  <c r="M157"/>
  <c r="K157" i="28" s="1"/>
  <c r="Q157" i="17"/>
  <c r="O157" i="28" s="1"/>
  <c r="W157" i="17"/>
  <c r="AJ157"/>
  <c r="AO157"/>
  <c r="FN161"/>
  <c r="FM161"/>
  <c r="FR161"/>
  <c r="FQ161"/>
  <c r="FU161"/>
  <c r="GB161"/>
  <c r="GA161"/>
  <c r="EK161"/>
  <c r="ES161"/>
  <c r="EW161"/>
  <c r="FE161"/>
  <c r="DQ161"/>
  <c r="DU161"/>
  <c r="DZ161"/>
  <c r="EJ161"/>
  <c r="EV161"/>
  <c r="FD161"/>
  <c r="DP161"/>
  <c r="DY161"/>
  <c r="EF161" s="1"/>
  <c r="EG161" s="1"/>
  <c r="EI161"/>
  <c r="EM161"/>
  <c r="EU161"/>
  <c r="FC161"/>
  <c r="FG161"/>
  <c r="DO161"/>
  <c r="DS161"/>
  <c r="EL161"/>
  <c r="ET161"/>
  <c r="FF161"/>
  <c r="DN161"/>
  <c r="DR161"/>
  <c r="DV161"/>
  <c r="CT161"/>
  <c r="CX161"/>
  <c r="DE161"/>
  <c r="BY161"/>
  <c r="CC161"/>
  <c r="CJ161"/>
  <c r="BE161"/>
  <c r="BJ161"/>
  <c r="CS161"/>
  <c r="CW161"/>
  <c r="DD161"/>
  <c r="DK161" s="1"/>
  <c r="DL161" s="1"/>
  <c r="BX161"/>
  <c r="CB161"/>
  <c r="CI161"/>
  <c r="CP161" s="1"/>
  <c r="CQ161" s="1"/>
  <c r="BD161"/>
  <c r="BH161"/>
  <c r="BO161"/>
  <c r="CV161"/>
  <c r="DA161"/>
  <c r="CA161"/>
  <c r="CF161"/>
  <c r="BC161"/>
  <c r="BG161"/>
  <c r="BN161"/>
  <c r="BU161" s="1"/>
  <c r="BV161" s="1"/>
  <c r="CU161"/>
  <c r="CZ161"/>
  <c r="BZ161"/>
  <c r="CE161"/>
  <c r="BF161"/>
  <c r="BK161"/>
  <c r="L161"/>
  <c r="P161"/>
  <c r="N161" i="28" s="1"/>
  <c r="T161" i="17"/>
  <c r="R161" i="28" s="1"/>
  <c r="AH161" i="17"/>
  <c r="AL161"/>
  <c r="AS161"/>
  <c r="O161"/>
  <c r="M161" i="28" s="1"/>
  <c r="S161" i="17"/>
  <c r="Q161" i="28" s="1"/>
  <c r="X161" i="17"/>
  <c r="V161" i="28" s="1"/>
  <c r="AG161" i="17"/>
  <c r="AK161"/>
  <c r="AR161"/>
  <c r="AY161" s="1"/>
  <c r="AZ161" s="1"/>
  <c r="N161"/>
  <c r="L161" i="28" s="1"/>
  <c r="W161" i="17"/>
  <c r="AJ161"/>
  <c r="AO161"/>
  <c r="M161"/>
  <c r="K161" i="28" s="1"/>
  <c r="Q161" i="17"/>
  <c r="O161" i="28" s="1"/>
  <c r="AI161" i="17"/>
  <c r="AN161"/>
  <c r="AP161" s="1"/>
  <c r="FN181"/>
  <c r="FM181"/>
  <c r="FR181"/>
  <c r="FQ181"/>
  <c r="GB181"/>
  <c r="FU181"/>
  <c r="GA181"/>
  <c r="EJ181"/>
  <c r="EV181"/>
  <c r="FD181"/>
  <c r="EI181"/>
  <c r="EM181"/>
  <c r="EU181"/>
  <c r="FC181"/>
  <c r="FG181"/>
  <c r="EL181"/>
  <c r="ET181"/>
  <c r="FF181"/>
  <c r="EK181"/>
  <c r="ES181"/>
  <c r="EW181"/>
  <c r="FE181"/>
  <c r="DP181"/>
  <c r="DZ181"/>
  <c r="CS181"/>
  <c r="CW181"/>
  <c r="DD181"/>
  <c r="DK181" s="1"/>
  <c r="DL181" s="1"/>
  <c r="CA181"/>
  <c r="CF181"/>
  <c r="BE181"/>
  <c r="BJ181"/>
  <c r="DO181"/>
  <c r="DS181"/>
  <c r="DY181"/>
  <c r="EF181" s="1"/>
  <c r="EG181" s="1"/>
  <c r="CV181"/>
  <c r="DA181"/>
  <c r="BZ181"/>
  <c r="CE181"/>
  <c r="BD181"/>
  <c r="BH181"/>
  <c r="BO181"/>
  <c r="DN181"/>
  <c r="DR181"/>
  <c r="DV181"/>
  <c r="CU181"/>
  <c r="CZ181"/>
  <c r="BY181"/>
  <c r="CC181"/>
  <c r="CJ181"/>
  <c r="BC181"/>
  <c r="BG181"/>
  <c r="BN181"/>
  <c r="BU181" s="1"/>
  <c r="BV181" s="1"/>
  <c r="DQ181"/>
  <c r="DU181"/>
  <c r="CT181"/>
  <c r="CX181"/>
  <c r="DE181"/>
  <c r="BX181"/>
  <c r="CB181"/>
  <c r="CI181"/>
  <c r="CP181" s="1"/>
  <c r="CQ181" s="1"/>
  <c r="BF181"/>
  <c r="BK181"/>
  <c r="O181"/>
  <c r="M181" i="28" s="1"/>
  <c r="S181" i="17"/>
  <c r="Q181" i="28" s="1"/>
  <c r="X181" i="17"/>
  <c r="V181" i="28" s="1"/>
  <c r="AH181" i="17"/>
  <c r="AL181"/>
  <c r="AS181"/>
  <c r="N181"/>
  <c r="L181" i="28" s="1"/>
  <c r="W181" i="17"/>
  <c r="AG181"/>
  <c r="AK181"/>
  <c r="AR181"/>
  <c r="AY181" s="1"/>
  <c r="AZ181" s="1"/>
  <c r="M181"/>
  <c r="K181" i="28" s="1"/>
  <c r="Q181" i="17"/>
  <c r="O181" i="28" s="1"/>
  <c r="AJ181" i="17"/>
  <c r="AO181"/>
  <c r="L181"/>
  <c r="P181"/>
  <c r="N181" i="28" s="1"/>
  <c r="T181" i="17"/>
  <c r="AI181"/>
  <c r="AN181"/>
  <c r="FN189"/>
  <c r="FM189"/>
  <c r="FR189"/>
  <c r="FQ189"/>
  <c r="GB189"/>
  <c r="AA186" i="24" s="1"/>
  <c r="FU189" i="17"/>
  <c r="GA189"/>
  <c r="EJ189"/>
  <c r="EV189"/>
  <c r="FD189"/>
  <c r="EI189"/>
  <c r="EM189"/>
  <c r="EU189"/>
  <c r="FC189"/>
  <c r="FG189"/>
  <c r="EL189"/>
  <c r="ET189"/>
  <c r="FF189"/>
  <c r="EK189"/>
  <c r="ES189"/>
  <c r="EW189"/>
  <c r="FE189"/>
  <c r="DP189"/>
  <c r="DZ189"/>
  <c r="CT189"/>
  <c r="CX189"/>
  <c r="DE189"/>
  <c r="BZ189"/>
  <c r="CE189"/>
  <c r="BE189"/>
  <c r="BJ189"/>
  <c r="DO189"/>
  <c r="DS189"/>
  <c r="DY189"/>
  <c r="EF189" s="1"/>
  <c r="EG189" s="1"/>
  <c r="CS189"/>
  <c r="CW189"/>
  <c r="DD189"/>
  <c r="DK189" s="1"/>
  <c r="DL189" s="1"/>
  <c r="BY189"/>
  <c r="CC189"/>
  <c r="CJ189"/>
  <c r="BD189"/>
  <c r="BH189"/>
  <c r="BO189"/>
  <c r="DN189"/>
  <c r="DR189"/>
  <c r="DV189"/>
  <c r="CV189"/>
  <c r="DA189"/>
  <c r="BX189"/>
  <c r="CB189"/>
  <c r="CI189"/>
  <c r="CP189" s="1"/>
  <c r="CQ189" s="1"/>
  <c r="BC189"/>
  <c r="BG189"/>
  <c r="BN189"/>
  <c r="BU189" s="1"/>
  <c r="BV189" s="1"/>
  <c r="DQ189"/>
  <c r="DU189"/>
  <c r="CU189"/>
  <c r="CZ189"/>
  <c r="CA189"/>
  <c r="CF189"/>
  <c r="BF189"/>
  <c r="BK189"/>
  <c r="L189"/>
  <c r="P189"/>
  <c r="N189" i="28" s="1"/>
  <c r="AJ189" i="17"/>
  <c r="AO189"/>
  <c r="O189"/>
  <c r="M189" i="28" s="1"/>
  <c r="T189" i="17"/>
  <c r="R189" i="28" s="1"/>
  <c r="AI189" i="17"/>
  <c r="AN189"/>
  <c r="AP189" s="1"/>
  <c r="N189"/>
  <c r="L189" i="28" s="1"/>
  <c r="S189" i="17"/>
  <c r="X189"/>
  <c r="V189" i="28" s="1"/>
  <c r="AH189" i="17"/>
  <c r="AL189"/>
  <c r="AS189"/>
  <c r="M189"/>
  <c r="K189" i="28" s="1"/>
  <c r="Q189" i="17"/>
  <c r="O189" i="28" s="1"/>
  <c r="W189" i="17"/>
  <c r="AG189"/>
  <c r="AK189"/>
  <c r="AR189"/>
  <c r="AY189" s="1"/>
  <c r="AZ189" s="1"/>
  <c r="FN193"/>
  <c r="FM193"/>
  <c r="FR193"/>
  <c r="FQ193"/>
  <c r="GB193"/>
  <c r="FU193"/>
  <c r="GA193"/>
  <c r="EJ193"/>
  <c r="ES193"/>
  <c r="EW193"/>
  <c r="FF193"/>
  <c r="EI193"/>
  <c r="EM193"/>
  <c r="EV193"/>
  <c r="FE193"/>
  <c r="EL193"/>
  <c r="EU193"/>
  <c r="FD193"/>
  <c r="EK193"/>
  <c r="ET193"/>
  <c r="FC193"/>
  <c r="FG193"/>
  <c r="DQ193"/>
  <c r="DV193"/>
  <c r="CV193"/>
  <c r="DA193"/>
  <c r="BX193"/>
  <c r="CB193"/>
  <c r="CI193"/>
  <c r="CP193" s="1"/>
  <c r="CQ193" s="1"/>
  <c r="BE193"/>
  <c r="BJ193"/>
  <c r="DP193"/>
  <c r="DU193"/>
  <c r="CU193"/>
  <c r="CZ193"/>
  <c r="CA193"/>
  <c r="CF193"/>
  <c r="BD193"/>
  <c r="BH193"/>
  <c r="BO193"/>
  <c r="DO193"/>
  <c r="DS193"/>
  <c r="DZ193"/>
  <c r="CT193"/>
  <c r="CX193"/>
  <c r="DE193"/>
  <c r="BZ193"/>
  <c r="CE193"/>
  <c r="BC193"/>
  <c r="BG193"/>
  <c r="BN193"/>
  <c r="BU193" s="1"/>
  <c r="BV193" s="1"/>
  <c r="DN193"/>
  <c r="DR193"/>
  <c r="DY193"/>
  <c r="EF193" s="1"/>
  <c r="EG193" s="1"/>
  <c r="CS193"/>
  <c r="CW193"/>
  <c r="DD193"/>
  <c r="DK193" s="1"/>
  <c r="DL193" s="1"/>
  <c r="BY193"/>
  <c r="CC193"/>
  <c r="CJ193"/>
  <c r="BF193"/>
  <c r="BK193"/>
  <c r="L193"/>
  <c r="P193"/>
  <c r="N193" i="28" s="1"/>
  <c r="AG193" i="17"/>
  <c r="AK193"/>
  <c r="AR193"/>
  <c r="AY193" s="1"/>
  <c r="AZ193" s="1"/>
  <c r="O193"/>
  <c r="M193" i="28" s="1"/>
  <c r="T193" i="17"/>
  <c r="R193" i="28" s="1"/>
  <c r="AJ193" i="17"/>
  <c r="AO193"/>
  <c r="N193"/>
  <c r="L193" i="28" s="1"/>
  <c r="S193" i="17"/>
  <c r="X193"/>
  <c r="V193" i="28" s="1"/>
  <c r="AI193" i="17"/>
  <c r="AN193"/>
  <c r="M193"/>
  <c r="K193" i="28" s="1"/>
  <c r="Q193" i="17"/>
  <c r="O193" i="28" s="1"/>
  <c r="W193" i="17"/>
  <c r="AH193"/>
  <c r="AL193"/>
  <c r="AS193"/>
  <c r="FM12"/>
  <c r="GB12"/>
  <c r="FR12"/>
  <c r="GA12"/>
  <c r="FQ12"/>
  <c r="FN12"/>
  <c r="EK12"/>
  <c r="ET12"/>
  <c r="FF12"/>
  <c r="EJ12"/>
  <c r="ES12"/>
  <c r="EW12"/>
  <c r="FE12"/>
  <c r="EI12"/>
  <c r="EM12"/>
  <c r="EV12"/>
  <c r="FD12"/>
  <c r="EL12"/>
  <c r="EU12"/>
  <c r="FC12"/>
  <c r="FG12"/>
  <c r="DQ12"/>
  <c r="DV12"/>
  <c r="DP12"/>
  <c r="DU12"/>
  <c r="DO12"/>
  <c r="DS12"/>
  <c r="DZ12"/>
  <c r="DN12"/>
  <c r="DR12"/>
  <c r="DY12"/>
  <c r="CU12"/>
  <c r="CZ12"/>
  <c r="CA12"/>
  <c r="CF12"/>
  <c r="BE12"/>
  <c r="BJ12"/>
  <c r="CT12"/>
  <c r="CX12"/>
  <c r="DE12"/>
  <c r="BZ12"/>
  <c r="CE12"/>
  <c r="CJ12"/>
  <c r="BD12"/>
  <c r="BH12"/>
  <c r="BO12"/>
  <c r="CS12"/>
  <c r="CW12"/>
  <c r="DD12"/>
  <c r="BY12"/>
  <c r="CC12"/>
  <c r="CI12"/>
  <c r="BC12"/>
  <c r="BG12"/>
  <c r="BN12"/>
  <c r="CV12"/>
  <c r="DA12"/>
  <c r="DB12" s="1"/>
  <c r="BX12"/>
  <c r="CB12"/>
  <c r="BF12"/>
  <c r="BK12"/>
  <c r="BL12" s="1"/>
  <c r="M12"/>
  <c r="K12" i="28" s="1"/>
  <c r="Q12" i="17"/>
  <c r="O12" i="28" s="1"/>
  <c r="X12" i="17"/>
  <c r="V12" i="28" s="1"/>
  <c r="AJ12" i="17"/>
  <c r="AO12"/>
  <c r="L12"/>
  <c r="P12"/>
  <c r="N12" i="28" s="1"/>
  <c r="W12" i="17"/>
  <c r="AI12"/>
  <c r="AN12"/>
  <c r="O12"/>
  <c r="M12" i="28" s="1"/>
  <c r="T12" i="17"/>
  <c r="R12" i="28" s="1"/>
  <c r="AH12" i="17"/>
  <c r="AL12"/>
  <c r="AS12"/>
  <c r="N12"/>
  <c r="L12" i="28" s="1"/>
  <c r="S12" i="17"/>
  <c r="Q12" i="28" s="1"/>
  <c r="AG12" i="17"/>
  <c r="AK12"/>
  <c r="AR12"/>
  <c r="FM28"/>
  <c r="GA28"/>
  <c r="FR28"/>
  <c r="FQ28"/>
  <c r="FU28"/>
  <c r="FN28"/>
  <c r="GB28"/>
  <c r="EK28"/>
  <c r="ET28"/>
  <c r="M28" i="28" s="1"/>
  <c r="FF28" i="17"/>
  <c r="EJ28"/>
  <c r="ES28"/>
  <c r="EW28"/>
  <c r="V28" i="28" s="1"/>
  <c r="FE28" i="17"/>
  <c r="EI28"/>
  <c r="EM28"/>
  <c r="EV28"/>
  <c r="R28" i="28" s="1"/>
  <c r="FD28" i="17"/>
  <c r="EL28"/>
  <c r="EU28"/>
  <c r="FC28"/>
  <c r="FG28"/>
  <c r="DO28"/>
  <c r="DS28"/>
  <c r="DZ28"/>
  <c r="DN28"/>
  <c r="DR28"/>
  <c r="DY28"/>
  <c r="EF28" s="1"/>
  <c r="EG28" s="1"/>
  <c r="DQ28"/>
  <c r="DV28"/>
  <c r="DP28"/>
  <c r="DU28"/>
  <c r="CS28"/>
  <c r="CW28"/>
  <c r="DD28"/>
  <c r="DK28" s="1"/>
  <c r="DL28" s="1"/>
  <c r="BY28"/>
  <c r="CC28"/>
  <c r="CI28"/>
  <c r="CP28" s="1"/>
  <c r="CQ28" s="1"/>
  <c r="BE28"/>
  <c r="BJ28"/>
  <c r="CV28"/>
  <c r="DA28"/>
  <c r="BX28"/>
  <c r="CB28"/>
  <c r="BD28"/>
  <c r="BH28"/>
  <c r="BO28"/>
  <c r="CU28"/>
  <c r="CZ28"/>
  <c r="CA28"/>
  <c r="CF28"/>
  <c r="BC28"/>
  <c r="BG28"/>
  <c r="BN28"/>
  <c r="BU28" s="1"/>
  <c r="BV28" s="1"/>
  <c r="CT28"/>
  <c r="CX28"/>
  <c r="DE28"/>
  <c r="BZ28"/>
  <c r="CE28"/>
  <c r="CG28" s="1"/>
  <c r="CJ28"/>
  <c r="BF28"/>
  <c r="BK28"/>
  <c r="O28"/>
  <c r="T28"/>
  <c r="AH28"/>
  <c r="AL28"/>
  <c r="AS28"/>
  <c r="N28"/>
  <c r="L28" i="28" s="1"/>
  <c r="S28" i="17"/>
  <c r="Q28" i="28" s="1"/>
  <c r="AG28" i="17"/>
  <c r="AK28"/>
  <c r="AR28"/>
  <c r="AY28" s="1"/>
  <c r="AZ28" s="1"/>
  <c r="M28"/>
  <c r="Q28"/>
  <c r="X28"/>
  <c r="AJ28"/>
  <c r="AO28"/>
  <c r="L28"/>
  <c r="J28" i="28" s="1"/>
  <c r="P28" i="17"/>
  <c r="N28" i="28" s="1"/>
  <c r="W28" i="17"/>
  <c r="AI28"/>
  <c r="AN28"/>
  <c r="FM40"/>
  <c r="GA40"/>
  <c r="FR40"/>
  <c r="FQ40"/>
  <c r="FN40"/>
  <c r="FU40"/>
  <c r="GB40"/>
  <c r="EI40"/>
  <c r="EM40"/>
  <c r="EV40"/>
  <c r="FD40"/>
  <c r="EL40"/>
  <c r="EU40"/>
  <c r="FC40"/>
  <c r="FG40"/>
  <c r="EK40"/>
  <c r="ET40"/>
  <c r="FF40"/>
  <c r="EJ40"/>
  <c r="ES40"/>
  <c r="EW40"/>
  <c r="FE40"/>
  <c r="DQ40"/>
  <c r="DV40"/>
  <c r="DP40"/>
  <c r="DU40"/>
  <c r="DO40"/>
  <c r="DS40"/>
  <c r="DZ40"/>
  <c r="DN40"/>
  <c r="DR40"/>
  <c r="DY40"/>
  <c r="EF40" s="1"/>
  <c r="EG40" s="1"/>
  <c r="CU40"/>
  <c r="CZ40"/>
  <c r="BY40"/>
  <c r="CC40"/>
  <c r="CI40"/>
  <c r="CP40" s="1"/>
  <c r="CQ40" s="1"/>
  <c r="BD40"/>
  <c r="BH40"/>
  <c r="BO40"/>
  <c r="CT40"/>
  <c r="CX40"/>
  <c r="DE40"/>
  <c r="BX40"/>
  <c r="CB40"/>
  <c r="BC40"/>
  <c r="BG40"/>
  <c r="BN40"/>
  <c r="BU40" s="1"/>
  <c r="BV40" s="1"/>
  <c r="CS40"/>
  <c r="CW40"/>
  <c r="DD40"/>
  <c r="DK40" s="1"/>
  <c r="DL40" s="1"/>
  <c r="CA40"/>
  <c r="CF40"/>
  <c r="BF40"/>
  <c r="BK40"/>
  <c r="CV40"/>
  <c r="DA40"/>
  <c r="BZ40"/>
  <c r="CE40"/>
  <c r="CJ40"/>
  <c r="BE40"/>
  <c r="BJ40"/>
  <c r="M40"/>
  <c r="Q40"/>
  <c r="X40"/>
  <c r="AJ40"/>
  <c r="AO40"/>
  <c r="L40"/>
  <c r="J40" i="28" s="1"/>
  <c r="P40" i="17"/>
  <c r="N40" i="28" s="1"/>
  <c r="W40" i="17"/>
  <c r="AI40"/>
  <c r="AN40"/>
  <c r="O40"/>
  <c r="T40"/>
  <c r="AH40"/>
  <c r="AL40"/>
  <c r="AS40"/>
  <c r="N40"/>
  <c r="L40" i="28" s="1"/>
  <c r="S40" i="17"/>
  <c r="Q40" i="28" s="1"/>
  <c r="AG40" i="17"/>
  <c r="AK40"/>
  <c r="AR40"/>
  <c r="AY40" s="1"/>
  <c r="AZ40" s="1"/>
  <c r="FM48"/>
  <c r="GA48"/>
  <c r="FR48"/>
  <c r="FQ48"/>
  <c r="FN48"/>
  <c r="FU48"/>
  <c r="GB48"/>
  <c r="EI48"/>
  <c r="EM48"/>
  <c r="EV48"/>
  <c r="FD48"/>
  <c r="EL48"/>
  <c r="EU48"/>
  <c r="FC48"/>
  <c r="FG48"/>
  <c r="EK48"/>
  <c r="ET48"/>
  <c r="M48" i="28" s="1"/>
  <c r="FF48" i="17"/>
  <c r="EJ48"/>
  <c r="ES48"/>
  <c r="EW48"/>
  <c r="V48" i="28" s="1"/>
  <c r="FE48" i="17"/>
  <c r="DO48"/>
  <c r="DS48"/>
  <c r="DZ48"/>
  <c r="DN48"/>
  <c r="DR48"/>
  <c r="DY48"/>
  <c r="EF48" s="1"/>
  <c r="EG48" s="1"/>
  <c r="DQ48"/>
  <c r="DV48"/>
  <c r="DP48"/>
  <c r="DU48"/>
  <c r="CS48"/>
  <c r="CW48"/>
  <c r="DD48"/>
  <c r="DK48" s="1"/>
  <c r="DL48" s="1"/>
  <c r="BY48"/>
  <c r="CC48"/>
  <c r="CI48"/>
  <c r="CP48" s="1"/>
  <c r="CQ48" s="1"/>
  <c r="BF48"/>
  <c r="BK48"/>
  <c r="CV48"/>
  <c r="DA48"/>
  <c r="BX48"/>
  <c r="CB48"/>
  <c r="BE48"/>
  <c r="BJ48"/>
  <c r="CU48"/>
  <c r="CZ48"/>
  <c r="CA48"/>
  <c r="CF48"/>
  <c r="BD48"/>
  <c r="BH48"/>
  <c r="BO48"/>
  <c r="CT48"/>
  <c r="CX48"/>
  <c r="DE48"/>
  <c r="BZ48"/>
  <c r="CE48"/>
  <c r="CG48" s="1"/>
  <c r="CJ48"/>
  <c r="BC48"/>
  <c r="BG48"/>
  <c r="BN48"/>
  <c r="BU48" s="1"/>
  <c r="BV48" s="1"/>
  <c r="O48"/>
  <c r="T48"/>
  <c r="AH48"/>
  <c r="AL48"/>
  <c r="AS48"/>
  <c r="N48"/>
  <c r="L48" i="28" s="1"/>
  <c r="S48" i="17"/>
  <c r="Q48" i="28" s="1"/>
  <c r="AG48" i="17"/>
  <c r="AK48"/>
  <c r="AR48"/>
  <c r="AY48" s="1"/>
  <c r="AZ48" s="1"/>
  <c r="M48"/>
  <c r="Q48"/>
  <c r="X48"/>
  <c r="AJ48"/>
  <c r="AO48"/>
  <c r="L48"/>
  <c r="J48" i="28" s="1"/>
  <c r="P48" i="17"/>
  <c r="N48" i="28" s="1"/>
  <c r="W48" i="17"/>
  <c r="AI48"/>
  <c r="AN48"/>
  <c r="FM56"/>
  <c r="FR56"/>
  <c r="FQ56"/>
  <c r="FN56"/>
  <c r="GA56"/>
  <c r="EK56"/>
  <c r="ET56"/>
  <c r="FF56"/>
  <c r="EJ56"/>
  <c r="ES56"/>
  <c r="EW56"/>
  <c r="V56" i="28" s="1"/>
  <c r="FE56" i="17"/>
  <c r="EI56"/>
  <c r="EM56"/>
  <c r="EV56"/>
  <c r="FD56"/>
  <c r="FU56"/>
  <c r="GB56"/>
  <c r="EL56"/>
  <c r="EU56"/>
  <c r="FC56"/>
  <c r="FG56"/>
  <c r="DQ56"/>
  <c r="DV56"/>
  <c r="DP56"/>
  <c r="DU56"/>
  <c r="DO56"/>
  <c r="DS56"/>
  <c r="DZ56"/>
  <c r="DN56"/>
  <c r="DR56"/>
  <c r="DY56"/>
  <c r="EF56" s="1"/>
  <c r="EG56" s="1"/>
  <c r="CU56"/>
  <c r="CZ56"/>
  <c r="BX56"/>
  <c r="CB56"/>
  <c r="BF56"/>
  <c r="BK56"/>
  <c r="CT56"/>
  <c r="CX56"/>
  <c r="DE56"/>
  <c r="CA56"/>
  <c r="CF56"/>
  <c r="BE56"/>
  <c r="BJ56"/>
  <c r="CS56"/>
  <c r="CW56"/>
  <c r="DD56"/>
  <c r="DK56" s="1"/>
  <c r="DL56" s="1"/>
  <c r="BZ56"/>
  <c r="CE56"/>
  <c r="CJ56"/>
  <c r="BD56"/>
  <c r="BH56"/>
  <c r="BO56"/>
  <c r="CV56"/>
  <c r="DA56"/>
  <c r="BY56"/>
  <c r="CC56"/>
  <c r="CI56"/>
  <c r="CP56" s="1"/>
  <c r="CQ56" s="1"/>
  <c r="BC56"/>
  <c r="BG56"/>
  <c r="BN56"/>
  <c r="BU56" s="1"/>
  <c r="BV56" s="1"/>
  <c r="M56"/>
  <c r="Q56"/>
  <c r="X56"/>
  <c r="AJ56"/>
  <c r="AO56"/>
  <c r="L56"/>
  <c r="J56" i="28" s="1"/>
  <c r="P56" i="17"/>
  <c r="N56" i="28" s="1"/>
  <c r="W56" i="17"/>
  <c r="AI56"/>
  <c r="AN56"/>
  <c r="O56"/>
  <c r="T56"/>
  <c r="AH56"/>
  <c r="AL56"/>
  <c r="AS56"/>
  <c r="N56"/>
  <c r="L56" i="28" s="1"/>
  <c r="S56" i="17"/>
  <c r="Q56" i="28" s="1"/>
  <c r="AG56" i="17"/>
  <c r="AK56"/>
  <c r="AR56"/>
  <c r="AY56" s="1"/>
  <c r="AZ56" s="1"/>
  <c r="FM68"/>
  <c r="FR68"/>
  <c r="FQ68"/>
  <c r="FN68"/>
  <c r="GA68"/>
  <c r="EI68"/>
  <c r="EM68"/>
  <c r="ET68"/>
  <c r="FC68"/>
  <c r="FG68"/>
  <c r="EL68"/>
  <c r="ES68"/>
  <c r="EW68"/>
  <c r="FF68"/>
  <c r="EK68"/>
  <c r="EV68"/>
  <c r="FE68"/>
  <c r="FU68"/>
  <c r="GB68"/>
  <c r="EJ68"/>
  <c r="EU68"/>
  <c r="FD68"/>
  <c r="DO68"/>
  <c r="DS68"/>
  <c r="DZ68"/>
  <c r="DN68"/>
  <c r="DR68"/>
  <c r="DY68"/>
  <c r="EF68" s="1"/>
  <c r="EG68" s="1"/>
  <c r="DQ68"/>
  <c r="DV68"/>
  <c r="DP68"/>
  <c r="DU68"/>
  <c r="CV68"/>
  <c r="DA68"/>
  <c r="BY68"/>
  <c r="CC68"/>
  <c r="CI68"/>
  <c r="CP68" s="1"/>
  <c r="CQ68" s="1"/>
  <c r="BE68"/>
  <c r="BJ68"/>
  <c r="CU68"/>
  <c r="CZ68"/>
  <c r="BX68"/>
  <c r="CB68"/>
  <c r="BD68"/>
  <c r="BH68"/>
  <c r="BO68"/>
  <c r="CT68"/>
  <c r="CX68"/>
  <c r="DE68"/>
  <c r="CA68"/>
  <c r="CF68"/>
  <c r="BC68"/>
  <c r="BG68"/>
  <c r="BN68"/>
  <c r="BU68" s="1"/>
  <c r="BV68" s="1"/>
  <c r="CS68"/>
  <c r="CW68"/>
  <c r="DD68"/>
  <c r="DK68" s="1"/>
  <c r="DL68" s="1"/>
  <c r="BZ68"/>
  <c r="CE68"/>
  <c r="CG68" s="1"/>
  <c r="CJ68"/>
  <c r="BF68"/>
  <c r="BK68"/>
  <c r="O68"/>
  <c r="M68" i="28" s="1"/>
  <c r="T68" i="17"/>
  <c r="R68" i="28" s="1"/>
  <c r="AG68" i="17"/>
  <c r="AK68"/>
  <c r="AR68"/>
  <c r="AY68" s="1"/>
  <c r="AZ68" s="1"/>
  <c r="N68"/>
  <c r="L68" i="28" s="1"/>
  <c r="S68" i="17"/>
  <c r="Q68" i="28" s="1"/>
  <c r="S68" s="1"/>
  <c r="AJ68" i="17"/>
  <c r="AO68"/>
  <c r="M68"/>
  <c r="K68" i="28" s="1"/>
  <c r="Q68" i="17"/>
  <c r="O68" i="28" s="1"/>
  <c r="X68" i="17"/>
  <c r="V68" i="28" s="1"/>
  <c r="AI68" i="17"/>
  <c r="AN68"/>
  <c r="L68"/>
  <c r="P68"/>
  <c r="N68" i="28" s="1"/>
  <c r="W68" i="17"/>
  <c r="AH68"/>
  <c r="AL68"/>
  <c r="AS68"/>
  <c r="FM84"/>
  <c r="FR84"/>
  <c r="FQ84"/>
  <c r="FN84"/>
  <c r="GA84"/>
  <c r="EI84"/>
  <c r="EM84"/>
  <c r="EL84"/>
  <c r="ES84"/>
  <c r="EK84"/>
  <c r="FU84"/>
  <c r="GB84"/>
  <c r="EJ84"/>
  <c r="ET84"/>
  <c r="FC84"/>
  <c r="FG84"/>
  <c r="DN84"/>
  <c r="DR84"/>
  <c r="DY84"/>
  <c r="EF84" s="1"/>
  <c r="EG84" s="1"/>
  <c r="EW84"/>
  <c r="FF84"/>
  <c r="DQ84"/>
  <c r="DV84"/>
  <c r="EV84"/>
  <c r="FE84"/>
  <c r="DP84"/>
  <c r="DU84"/>
  <c r="DW84" s="1"/>
  <c r="EU84"/>
  <c r="FD84"/>
  <c r="DO84"/>
  <c r="DS84"/>
  <c r="DZ84"/>
  <c r="CU84"/>
  <c r="CZ84"/>
  <c r="BY84"/>
  <c r="CC84"/>
  <c r="CI84"/>
  <c r="CP84" s="1"/>
  <c r="CQ84" s="1"/>
  <c r="BC84"/>
  <c r="BG84"/>
  <c r="BN84"/>
  <c r="BU84" s="1"/>
  <c r="BV84" s="1"/>
  <c r="CT84"/>
  <c r="CX84"/>
  <c r="DE84"/>
  <c r="BX84"/>
  <c r="CB84"/>
  <c r="BF84"/>
  <c r="BK84"/>
  <c r="CS84"/>
  <c r="CW84"/>
  <c r="DD84"/>
  <c r="DK84" s="1"/>
  <c r="DL84" s="1"/>
  <c r="CA84"/>
  <c r="CF84"/>
  <c r="BE84"/>
  <c r="BJ84"/>
  <c r="CV84"/>
  <c r="DA84"/>
  <c r="BZ84"/>
  <c r="CE84"/>
  <c r="CJ84"/>
  <c r="BD84"/>
  <c r="BH84"/>
  <c r="BO84"/>
  <c r="L84"/>
  <c r="P84"/>
  <c r="N84" i="28" s="1"/>
  <c r="W84" i="17"/>
  <c r="AH84"/>
  <c r="AL84"/>
  <c r="AS84"/>
  <c r="O84"/>
  <c r="M84" i="28" s="1"/>
  <c r="T84" i="17"/>
  <c r="R84" i="28" s="1"/>
  <c r="AG84" i="17"/>
  <c r="AK84"/>
  <c r="AR84"/>
  <c r="AY84" s="1"/>
  <c r="AZ84" s="1"/>
  <c r="N84"/>
  <c r="L84" i="28" s="1"/>
  <c r="S84" i="17"/>
  <c r="Q84" i="28" s="1"/>
  <c r="AJ84" i="17"/>
  <c r="AO84"/>
  <c r="M84"/>
  <c r="K84" i="28" s="1"/>
  <c r="Q84" i="17"/>
  <c r="O84" i="28" s="1"/>
  <c r="X84" i="17"/>
  <c r="V84" i="28" s="1"/>
  <c r="AI84" i="17"/>
  <c r="AN84"/>
  <c r="FM88"/>
  <c r="FR88"/>
  <c r="FQ88"/>
  <c r="FN88"/>
  <c r="GA88"/>
  <c r="FU88"/>
  <c r="GB88"/>
  <c r="EI88"/>
  <c r="EM88"/>
  <c r="ET88"/>
  <c r="FC88"/>
  <c r="FG88"/>
  <c r="DQ88"/>
  <c r="DV88"/>
  <c r="EL88"/>
  <c r="ES88"/>
  <c r="EW88"/>
  <c r="FF88"/>
  <c r="DP88"/>
  <c r="DU88"/>
  <c r="EK88"/>
  <c r="EV88"/>
  <c r="FE88"/>
  <c r="DO88"/>
  <c r="DS88"/>
  <c r="DZ88"/>
  <c r="EJ88"/>
  <c r="EU88"/>
  <c r="FD88"/>
  <c r="DN88"/>
  <c r="DR88"/>
  <c r="DY88"/>
  <c r="EF88" s="1"/>
  <c r="EG88" s="1"/>
  <c r="CT88"/>
  <c r="CX88"/>
  <c r="DE88"/>
  <c r="BZ88"/>
  <c r="CE88"/>
  <c r="CJ88"/>
  <c r="BE88"/>
  <c r="BJ88"/>
  <c r="CS88"/>
  <c r="CW88"/>
  <c r="DD88"/>
  <c r="DK88" s="1"/>
  <c r="DL88" s="1"/>
  <c r="BY88"/>
  <c r="CC88"/>
  <c r="CI88"/>
  <c r="CP88" s="1"/>
  <c r="CQ88" s="1"/>
  <c r="BD88"/>
  <c r="BH88"/>
  <c r="BO88"/>
  <c r="CV88"/>
  <c r="DA88"/>
  <c r="BX88"/>
  <c r="CB88"/>
  <c r="BC88"/>
  <c r="BG88"/>
  <c r="BN88"/>
  <c r="BU88" s="1"/>
  <c r="BV88" s="1"/>
  <c r="CU88"/>
  <c r="CZ88"/>
  <c r="CA88"/>
  <c r="CF88"/>
  <c r="BF88"/>
  <c r="BK88"/>
  <c r="N88"/>
  <c r="L88" i="28" s="1"/>
  <c r="S88" i="17"/>
  <c r="Q88" i="28" s="1"/>
  <c r="AI88" i="17"/>
  <c r="AN88"/>
  <c r="M88"/>
  <c r="K88" i="28" s="1"/>
  <c r="Q88" i="17"/>
  <c r="O88" i="28" s="1"/>
  <c r="X88" i="17"/>
  <c r="V88" i="28" s="1"/>
  <c r="AH88" i="17"/>
  <c r="AL88"/>
  <c r="AS88"/>
  <c r="L88"/>
  <c r="P88"/>
  <c r="N88" i="28" s="1"/>
  <c r="W88" i="17"/>
  <c r="AG88"/>
  <c r="AK88"/>
  <c r="AR88"/>
  <c r="AY88" s="1"/>
  <c r="AZ88" s="1"/>
  <c r="O88"/>
  <c r="M88" i="28" s="1"/>
  <c r="T88" i="17"/>
  <c r="AJ88"/>
  <c r="AO88"/>
  <c r="FM96"/>
  <c r="FR96"/>
  <c r="FQ96"/>
  <c r="FN96"/>
  <c r="GA96"/>
  <c r="FU96"/>
  <c r="GB96"/>
  <c r="EI96"/>
  <c r="EM96"/>
  <c r="ET96"/>
  <c r="FC96"/>
  <c r="FG96"/>
  <c r="DN96"/>
  <c r="DR96"/>
  <c r="DY96"/>
  <c r="EF96" s="1"/>
  <c r="EG96" s="1"/>
  <c r="EL96"/>
  <c r="ES96"/>
  <c r="EW96"/>
  <c r="FF96"/>
  <c r="DQ96"/>
  <c r="DV96"/>
  <c r="EK96"/>
  <c r="EV96"/>
  <c r="FE96"/>
  <c r="DP96"/>
  <c r="DU96"/>
  <c r="EJ96"/>
  <c r="EU96"/>
  <c r="FD96"/>
  <c r="DO96"/>
  <c r="DS96"/>
  <c r="DZ96"/>
  <c r="CV96"/>
  <c r="DA96"/>
  <c r="BZ96"/>
  <c r="CE96"/>
  <c r="BF96"/>
  <c r="BK96"/>
  <c r="CU96"/>
  <c r="CZ96"/>
  <c r="BY96"/>
  <c r="CC96"/>
  <c r="CJ96"/>
  <c r="BE96"/>
  <c r="BJ96"/>
  <c r="CT96"/>
  <c r="CX96"/>
  <c r="DE96"/>
  <c r="BX96"/>
  <c r="CB96"/>
  <c r="CI96"/>
  <c r="CP96" s="1"/>
  <c r="CQ96" s="1"/>
  <c r="BD96"/>
  <c r="BH96"/>
  <c r="BO96"/>
  <c r="CS96"/>
  <c r="CW96"/>
  <c r="DD96"/>
  <c r="DK96" s="1"/>
  <c r="DL96" s="1"/>
  <c r="CA96"/>
  <c r="CF96"/>
  <c r="BC96"/>
  <c r="BR96" s="1"/>
  <c r="BG96"/>
  <c r="BN96"/>
  <c r="BU96" s="1"/>
  <c r="BV96" s="1"/>
  <c r="M96"/>
  <c r="K96" i="28" s="1"/>
  <c r="Q96" i="17"/>
  <c r="O96" i="28" s="1"/>
  <c r="X96" i="17"/>
  <c r="V96" i="28" s="1"/>
  <c r="AH96" i="17"/>
  <c r="AL96"/>
  <c r="AS96"/>
  <c r="L96"/>
  <c r="P96"/>
  <c r="N96" i="28" s="1"/>
  <c r="W96" i="17"/>
  <c r="AG96"/>
  <c r="AK96"/>
  <c r="AR96"/>
  <c r="AY96" s="1"/>
  <c r="AZ96" s="1"/>
  <c r="O96"/>
  <c r="M96" i="28" s="1"/>
  <c r="T96" i="17"/>
  <c r="R96" i="28" s="1"/>
  <c r="AJ96" i="17"/>
  <c r="AO96"/>
  <c r="N96"/>
  <c r="L96" i="28" s="1"/>
  <c r="S96" i="17"/>
  <c r="AI96"/>
  <c r="AN96"/>
  <c r="AP96" s="1"/>
  <c r="FM100"/>
  <c r="FR100"/>
  <c r="FQ100"/>
  <c r="FN100"/>
  <c r="GA100"/>
  <c r="FU100"/>
  <c r="GB100"/>
  <c r="EI100"/>
  <c r="EM100"/>
  <c r="ET100"/>
  <c r="FC100"/>
  <c r="FG100"/>
  <c r="DN100"/>
  <c r="DR100"/>
  <c r="DY100"/>
  <c r="EF100" s="1"/>
  <c r="EG100" s="1"/>
  <c r="EL100"/>
  <c r="ES100"/>
  <c r="EW100"/>
  <c r="FF100"/>
  <c r="DQ100"/>
  <c r="DV100"/>
  <c r="EK100"/>
  <c r="EV100"/>
  <c r="FE100"/>
  <c r="DP100"/>
  <c r="DU100"/>
  <c r="EJ100"/>
  <c r="EU100"/>
  <c r="FD100"/>
  <c r="DO100"/>
  <c r="DS100"/>
  <c r="DZ100"/>
  <c r="CU100"/>
  <c r="CZ100"/>
  <c r="CA100"/>
  <c r="CF100"/>
  <c r="BC100"/>
  <c r="BG100"/>
  <c r="BN100"/>
  <c r="BU100" s="1"/>
  <c r="BV100" s="1"/>
  <c r="CT100"/>
  <c r="CX100"/>
  <c r="DE100"/>
  <c r="BZ100"/>
  <c r="CE100"/>
  <c r="BF100"/>
  <c r="BK100"/>
  <c r="CS100"/>
  <c r="CW100"/>
  <c r="DD100"/>
  <c r="DK100" s="1"/>
  <c r="DL100" s="1"/>
  <c r="BY100"/>
  <c r="CC100"/>
  <c r="CJ100"/>
  <c r="BE100"/>
  <c r="BJ100"/>
  <c r="BL100" s="1"/>
  <c r="CV100"/>
  <c r="DA100"/>
  <c r="BX100"/>
  <c r="CB100"/>
  <c r="CI100"/>
  <c r="CP100" s="1"/>
  <c r="CQ100" s="1"/>
  <c r="BD100"/>
  <c r="BH100"/>
  <c r="BO100"/>
  <c r="N100"/>
  <c r="L100" i="28" s="1"/>
  <c r="S100" i="17"/>
  <c r="Q100" i="28" s="1"/>
  <c r="AG100" i="17"/>
  <c r="AK100"/>
  <c r="AO100"/>
  <c r="M100"/>
  <c r="K100" i="28" s="1"/>
  <c r="Q100" i="17"/>
  <c r="O100" i="28" s="1"/>
  <c r="X100" i="17"/>
  <c r="V100" i="28" s="1"/>
  <c r="AJ100" i="17"/>
  <c r="AN100"/>
  <c r="L100"/>
  <c r="P100"/>
  <c r="N100" i="28" s="1"/>
  <c r="W100" i="17"/>
  <c r="AI100"/>
  <c r="AS100"/>
  <c r="O100"/>
  <c r="M100" i="28" s="1"/>
  <c r="T100" i="17"/>
  <c r="R100" i="28" s="1"/>
  <c r="AH100" i="17"/>
  <c r="AL100"/>
  <c r="AR100"/>
  <c r="AY100" s="1"/>
  <c r="AZ100" s="1"/>
  <c r="FM104"/>
  <c r="FR104"/>
  <c r="FQ104"/>
  <c r="FN104"/>
  <c r="GA104"/>
  <c r="FU104"/>
  <c r="GB104"/>
  <c r="EI104"/>
  <c r="EM104"/>
  <c r="ET104"/>
  <c r="FC104"/>
  <c r="FG104"/>
  <c r="DQ104"/>
  <c r="DV104"/>
  <c r="EL104"/>
  <c r="ES104"/>
  <c r="EW104"/>
  <c r="FF104"/>
  <c r="DP104"/>
  <c r="DU104"/>
  <c r="EK104"/>
  <c r="EV104"/>
  <c r="FE104"/>
  <c r="DO104"/>
  <c r="DS104"/>
  <c r="DZ104"/>
  <c r="EJ104"/>
  <c r="EU104"/>
  <c r="FD104"/>
  <c r="DN104"/>
  <c r="DR104"/>
  <c r="DY104"/>
  <c r="EF104" s="1"/>
  <c r="EG104" s="1"/>
  <c r="CV104"/>
  <c r="CZ104"/>
  <c r="DE104"/>
  <c r="BZ104"/>
  <c r="CE104"/>
  <c r="BE104"/>
  <c r="BJ104"/>
  <c r="CU104"/>
  <c r="DD104"/>
  <c r="DK104" s="1"/>
  <c r="DL104" s="1"/>
  <c r="BY104"/>
  <c r="CC104"/>
  <c r="CJ104"/>
  <c r="BD104"/>
  <c r="BH104"/>
  <c r="BO104"/>
  <c r="CT104"/>
  <c r="CX104"/>
  <c r="BX104"/>
  <c r="CB104"/>
  <c r="CI104"/>
  <c r="CP104" s="1"/>
  <c r="CQ104" s="1"/>
  <c r="BC104"/>
  <c r="BG104"/>
  <c r="BN104"/>
  <c r="BU104" s="1"/>
  <c r="BV104" s="1"/>
  <c r="CS104"/>
  <c r="DH104" s="1"/>
  <c r="CW104"/>
  <c r="DA104"/>
  <c r="CA104"/>
  <c r="CF104"/>
  <c r="BF104"/>
  <c r="BK104"/>
  <c r="M104"/>
  <c r="K104" i="28" s="1"/>
  <c r="Q104" i="17"/>
  <c r="O104" i="28" s="1"/>
  <c r="X104" i="17"/>
  <c r="V104" i="28" s="1"/>
  <c r="AI104" i="17"/>
  <c r="AS104"/>
  <c r="L104"/>
  <c r="P104"/>
  <c r="N104" i="28" s="1"/>
  <c r="W104" i="17"/>
  <c r="AH104"/>
  <c r="AL104"/>
  <c r="AR104"/>
  <c r="AY104" s="1"/>
  <c r="AZ104" s="1"/>
  <c r="O104"/>
  <c r="M104" i="28" s="1"/>
  <c r="T104" i="17"/>
  <c r="R104" i="28" s="1"/>
  <c r="AG104" i="17"/>
  <c r="AK104"/>
  <c r="AO104"/>
  <c r="N104"/>
  <c r="L104" i="28" s="1"/>
  <c r="S104" i="17"/>
  <c r="Q104" i="28" s="1"/>
  <c r="AJ104" i="17"/>
  <c r="AN104"/>
  <c r="AP104" s="1"/>
  <c r="FM112"/>
  <c r="FR112"/>
  <c r="FQ112"/>
  <c r="FN112"/>
  <c r="GA112"/>
  <c r="FU112"/>
  <c r="GB112"/>
  <c r="EJ112"/>
  <c r="EV112"/>
  <c r="FE112"/>
  <c r="DN112"/>
  <c r="DR112"/>
  <c r="DY112"/>
  <c r="EF112" s="1"/>
  <c r="EG112" s="1"/>
  <c r="EI112"/>
  <c r="EM112"/>
  <c r="EU112"/>
  <c r="FD112"/>
  <c r="DQ112"/>
  <c r="DV112"/>
  <c r="EL112"/>
  <c r="ET112"/>
  <c r="FC112"/>
  <c r="FG112"/>
  <c r="DP112"/>
  <c r="DU112"/>
  <c r="EK112"/>
  <c r="ES112"/>
  <c r="EW112"/>
  <c r="FF112"/>
  <c r="DO112"/>
  <c r="DS112"/>
  <c r="DZ112"/>
  <c r="CU112"/>
  <c r="CZ112"/>
  <c r="CA112"/>
  <c r="CF112"/>
  <c r="BF112"/>
  <c r="BK112"/>
  <c r="CT112"/>
  <c r="CX112"/>
  <c r="DE112"/>
  <c r="BZ112"/>
  <c r="CE112"/>
  <c r="CJ112"/>
  <c r="BE112"/>
  <c r="BJ112"/>
  <c r="BL112" s="1"/>
  <c r="CS112"/>
  <c r="CW112"/>
  <c r="DD112"/>
  <c r="DK112" s="1"/>
  <c r="DL112" s="1"/>
  <c r="BY112"/>
  <c r="CC112"/>
  <c r="CI112"/>
  <c r="CP112" s="1"/>
  <c r="CQ112" s="1"/>
  <c r="BD112"/>
  <c r="BH112"/>
  <c r="BO112"/>
  <c r="CV112"/>
  <c r="DA112"/>
  <c r="BX112"/>
  <c r="CM112" s="1"/>
  <c r="CB112"/>
  <c r="BC112"/>
  <c r="BG112"/>
  <c r="BN112"/>
  <c r="BU112" s="1"/>
  <c r="BV112" s="1"/>
  <c r="L112"/>
  <c r="P112"/>
  <c r="N112" i="28" s="1"/>
  <c r="W112" i="17"/>
  <c r="AG112"/>
  <c r="AK112"/>
  <c r="O112"/>
  <c r="M112" i="28" s="1"/>
  <c r="T112" i="17"/>
  <c r="R112" i="28" s="1"/>
  <c r="AJ112" i="17"/>
  <c r="AO112"/>
  <c r="N112"/>
  <c r="L112" i="28" s="1"/>
  <c r="S112" i="17"/>
  <c r="AI112"/>
  <c r="AN112"/>
  <c r="AP112" s="1"/>
  <c r="AS112"/>
  <c r="M112"/>
  <c r="K112" i="28" s="1"/>
  <c r="Q112" i="17"/>
  <c r="O112" i="28" s="1"/>
  <c r="X112" i="17"/>
  <c r="V112" i="28" s="1"/>
  <c r="AH112" i="17"/>
  <c r="AL112"/>
  <c r="AR112"/>
  <c r="AY112" s="1"/>
  <c r="AZ112" s="1"/>
  <c r="FM116"/>
  <c r="FR116"/>
  <c r="FQ116"/>
  <c r="FN116"/>
  <c r="GA116"/>
  <c r="FU116"/>
  <c r="GB116"/>
  <c r="EL116"/>
  <c r="ET116"/>
  <c r="FC116"/>
  <c r="FG116"/>
  <c r="DO116"/>
  <c r="DS116"/>
  <c r="DZ116"/>
  <c r="EK116"/>
  <c r="ES116"/>
  <c r="EW116"/>
  <c r="FF116"/>
  <c r="DN116"/>
  <c r="DR116"/>
  <c r="DY116"/>
  <c r="EF116" s="1"/>
  <c r="EG116" s="1"/>
  <c r="EJ116"/>
  <c r="EV116"/>
  <c r="FE116"/>
  <c r="DQ116"/>
  <c r="DV116"/>
  <c r="EI116"/>
  <c r="EM116"/>
  <c r="EU116"/>
  <c r="FD116"/>
  <c r="DP116"/>
  <c r="DU116"/>
  <c r="CV116"/>
  <c r="DA116"/>
  <c r="BX116"/>
  <c r="CB116"/>
  <c r="BF116"/>
  <c r="BK116"/>
  <c r="CU116"/>
  <c r="CZ116"/>
  <c r="CA116"/>
  <c r="CF116"/>
  <c r="BE116"/>
  <c r="BJ116"/>
  <c r="CT116"/>
  <c r="CX116"/>
  <c r="DE116"/>
  <c r="BZ116"/>
  <c r="CE116"/>
  <c r="CJ116"/>
  <c r="BD116"/>
  <c r="BH116"/>
  <c r="BO116"/>
  <c r="CS116"/>
  <c r="CW116"/>
  <c r="DD116"/>
  <c r="DK116" s="1"/>
  <c r="DL116" s="1"/>
  <c r="BY116"/>
  <c r="CC116"/>
  <c r="CI116"/>
  <c r="CP116" s="1"/>
  <c r="CQ116" s="1"/>
  <c r="BC116"/>
  <c r="BG116"/>
  <c r="BN116"/>
  <c r="BU116" s="1"/>
  <c r="BV116" s="1"/>
  <c r="M116"/>
  <c r="K116" i="28" s="1"/>
  <c r="Q116" i="17"/>
  <c r="O116" i="28" s="1"/>
  <c r="X116" i="17"/>
  <c r="V116" i="28" s="1"/>
  <c r="AI116" i="17"/>
  <c r="AN116"/>
  <c r="AS116"/>
  <c r="L116"/>
  <c r="P116"/>
  <c r="N116" i="28" s="1"/>
  <c r="W116" i="17"/>
  <c r="AH116"/>
  <c r="AL116"/>
  <c r="AR116"/>
  <c r="AY116" s="1"/>
  <c r="AZ116" s="1"/>
  <c r="O116"/>
  <c r="M116" i="28" s="1"/>
  <c r="T116" i="17"/>
  <c r="R116" i="28" s="1"/>
  <c r="AG116" i="17"/>
  <c r="AK116"/>
  <c r="N116"/>
  <c r="L116" i="28" s="1"/>
  <c r="S116" i="17"/>
  <c r="AJ116"/>
  <c r="AO116"/>
  <c r="FM120"/>
  <c r="FR120"/>
  <c r="FQ120"/>
  <c r="FN120"/>
  <c r="GA120"/>
  <c r="FU120"/>
  <c r="GB120"/>
  <c r="EI120"/>
  <c r="EM120"/>
  <c r="ET120"/>
  <c r="FC120"/>
  <c r="FG120"/>
  <c r="DP120"/>
  <c r="DU120"/>
  <c r="EL120"/>
  <c r="ES120"/>
  <c r="EW120"/>
  <c r="FF120"/>
  <c r="DO120"/>
  <c r="DS120"/>
  <c r="DZ120"/>
  <c r="EK120"/>
  <c r="EV120"/>
  <c r="FE120"/>
  <c r="DN120"/>
  <c r="DR120"/>
  <c r="DY120"/>
  <c r="EF120" s="1"/>
  <c r="EG120" s="1"/>
  <c r="EJ120"/>
  <c r="EU120"/>
  <c r="FD120"/>
  <c r="DQ120"/>
  <c r="DV120"/>
  <c r="CU120"/>
  <c r="CZ120"/>
  <c r="BY120"/>
  <c r="CC120"/>
  <c r="CI120"/>
  <c r="CP120" s="1"/>
  <c r="CQ120" s="1"/>
  <c r="BF120"/>
  <c r="BK120"/>
  <c r="CT120"/>
  <c r="CX120"/>
  <c r="DE120"/>
  <c r="BX120"/>
  <c r="CB120"/>
  <c r="BE120"/>
  <c r="BJ120"/>
  <c r="CS120"/>
  <c r="CW120"/>
  <c r="DD120"/>
  <c r="DK120" s="1"/>
  <c r="DL120" s="1"/>
  <c r="CA120"/>
  <c r="CF120"/>
  <c r="BD120"/>
  <c r="BH120"/>
  <c r="BO120"/>
  <c r="CV120"/>
  <c r="DA120"/>
  <c r="BZ120"/>
  <c r="CE120"/>
  <c r="CJ120"/>
  <c r="BC120"/>
  <c r="BG120"/>
  <c r="BN120"/>
  <c r="BU120" s="1"/>
  <c r="BV120" s="1"/>
  <c r="N120"/>
  <c r="L120" i="28" s="1"/>
  <c r="S120" i="17"/>
  <c r="Q120" i="28" s="1"/>
  <c r="AG120" i="17"/>
  <c r="AK120"/>
  <c r="M120"/>
  <c r="K120" i="28" s="1"/>
  <c r="Q120" i="17"/>
  <c r="O120" i="28" s="1"/>
  <c r="X120" i="17"/>
  <c r="V120" i="28" s="1"/>
  <c r="AJ120" i="17"/>
  <c r="AO120"/>
  <c r="L120"/>
  <c r="P120"/>
  <c r="N120" i="28" s="1"/>
  <c r="W120" i="17"/>
  <c r="AI120"/>
  <c r="AN120"/>
  <c r="AS120"/>
  <c r="O120"/>
  <c r="M120" i="28" s="1"/>
  <c r="T120" i="17"/>
  <c r="R120" i="28" s="1"/>
  <c r="AH120" i="17"/>
  <c r="AL120"/>
  <c r="AR120"/>
  <c r="AY120" s="1"/>
  <c r="AZ120" s="1"/>
  <c r="FM124"/>
  <c r="FR124"/>
  <c r="FQ124"/>
  <c r="FN124"/>
  <c r="GA124"/>
  <c r="FU124"/>
  <c r="GB124"/>
  <c r="EI124"/>
  <c r="EM124"/>
  <c r="EU124"/>
  <c r="FD124"/>
  <c r="DQ124"/>
  <c r="DV124"/>
  <c r="EL124"/>
  <c r="ET124"/>
  <c r="FC124"/>
  <c r="FG124"/>
  <c r="DP124"/>
  <c r="DU124"/>
  <c r="EK124"/>
  <c r="ES124"/>
  <c r="EW124"/>
  <c r="FF124"/>
  <c r="DO124"/>
  <c r="DS124"/>
  <c r="DZ124"/>
  <c r="EJ124"/>
  <c r="EV124"/>
  <c r="FE124"/>
  <c r="DN124"/>
  <c r="DR124"/>
  <c r="DY124"/>
  <c r="EF124" s="1"/>
  <c r="EG124" s="1"/>
  <c r="CV124"/>
  <c r="DA124"/>
  <c r="BZ124"/>
  <c r="CE124"/>
  <c r="CJ124"/>
  <c r="BF124"/>
  <c r="BK124"/>
  <c r="CU124"/>
  <c r="CZ124"/>
  <c r="BY124"/>
  <c r="CC124"/>
  <c r="CI124"/>
  <c r="CP124" s="1"/>
  <c r="CQ124" s="1"/>
  <c r="BE124"/>
  <c r="BJ124"/>
  <c r="CT124"/>
  <c r="CX124"/>
  <c r="DE124"/>
  <c r="BX124"/>
  <c r="CB124"/>
  <c r="BD124"/>
  <c r="BH124"/>
  <c r="BO124"/>
  <c r="CS124"/>
  <c r="CW124"/>
  <c r="DD124"/>
  <c r="DK124" s="1"/>
  <c r="DL124" s="1"/>
  <c r="CA124"/>
  <c r="CF124"/>
  <c r="BC124"/>
  <c r="BR124" s="1"/>
  <c r="BG124"/>
  <c r="BN124"/>
  <c r="BU124" s="1"/>
  <c r="BV124" s="1"/>
  <c r="O124"/>
  <c r="M124" i="28" s="1"/>
  <c r="T124" i="17"/>
  <c r="R124" i="28" s="1"/>
  <c r="AI124" i="17"/>
  <c r="AN124"/>
  <c r="AS124"/>
  <c r="N124"/>
  <c r="L124" i="28" s="1"/>
  <c r="S124" i="17"/>
  <c r="Q124" i="28" s="1"/>
  <c r="AH124" i="17"/>
  <c r="AL124"/>
  <c r="AR124"/>
  <c r="AY124" s="1"/>
  <c r="AZ124" s="1"/>
  <c r="M124"/>
  <c r="K124" i="28" s="1"/>
  <c r="Q124" i="17"/>
  <c r="O124" i="28" s="1"/>
  <c r="X124" i="17"/>
  <c r="V124" i="28" s="1"/>
  <c r="AG124" i="17"/>
  <c r="AV124" s="1"/>
  <c r="AK124"/>
  <c r="L124"/>
  <c r="P124"/>
  <c r="N124" i="28" s="1"/>
  <c r="W124" i="17"/>
  <c r="AJ124"/>
  <c r="AO124"/>
  <c r="FM132"/>
  <c r="FR132"/>
  <c r="FQ132"/>
  <c r="FN132"/>
  <c r="GA132"/>
  <c r="FU132"/>
  <c r="GB132"/>
  <c r="EK132"/>
  <c r="ES132"/>
  <c r="EW132"/>
  <c r="FF132"/>
  <c r="DO132"/>
  <c r="DS132"/>
  <c r="DZ132"/>
  <c r="EJ132"/>
  <c r="EV132"/>
  <c r="FE132"/>
  <c r="DN132"/>
  <c r="DR132"/>
  <c r="DY132"/>
  <c r="EF132" s="1"/>
  <c r="EG132" s="1"/>
  <c r="EI132"/>
  <c r="EM132"/>
  <c r="EU132"/>
  <c r="FD132"/>
  <c r="DQ132"/>
  <c r="DV132"/>
  <c r="EL132"/>
  <c r="ET132"/>
  <c r="FC132"/>
  <c r="FG132"/>
  <c r="DP132"/>
  <c r="DU132"/>
  <c r="CT132"/>
  <c r="CX132"/>
  <c r="DE132"/>
  <c r="BX132"/>
  <c r="CB132"/>
  <c r="BF132"/>
  <c r="BK132"/>
  <c r="CS132"/>
  <c r="CW132"/>
  <c r="DD132"/>
  <c r="DK132" s="1"/>
  <c r="DL132" s="1"/>
  <c r="CA132"/>
  <c r="CF132"/>
  <c r="BE132"/>
  <c r="BJ132"/>
  <c r="CV132"/>
  <c r="DA132"/>
  <c r="BZ132"/>
  <c r="CE132"/>
  <c r="CJ132"/>
  <c r="BD132"/>
  <c r="BH132"/>
  <c r="BO132"/>
  <c r="CU132"/>
  <c r="CZ132"/>
  <c r="BY132"/>
  <c r="CC132"/>
  <c r="CI132"/>
  <c r="CP132" s="1"/>
  <c r="CQ132" s="1"/>
  <c r="BC132"/>
  <c r="BG132"/>
  <c r="BN132"/>
  <c r="BU132" s="1"/>
  <c r="BV132" s="1"/>
  <c r="M132"/>
  <c r="K132" i="28" s="1"/>
  <c r="Q132" i="17"/>
  <c r="O132" i="28" s="1"/>
  <c r="X132" i="17"/>
  <c r="V132" i="28" s="1"/>
  <c r="AI132" i="17"/>
  <c r="AN132"/>
  <c r="AS132"/>
  <c r="L132"/>
  <c r="P132"/>
  <c r="N132" i="28" s="1"/>
  <c r="W132" i="17"/>
  <c r="AH132"/>
  <c r="AL132"/>
  <c r="AR132"/>
  <c r="AY132" s="1"/>
  <c r="AZ132" s="1"/>
  <c r="O132"/>
  <c r="M132" i="28" s="1"/>
  <c r="T132" i="17"/>
  <c r="R132" i="28" s="1"/>
  <c r="AG132" i="17"/>
  <c r="AK132"/>
  <c r="N132"/>
  <c r="L132" i="28" s="1"/>
  <c r="S132" i="17"/>
  <c r="AJ132"/>
  <c r="AO132"/>
  <c r="FQ144"/>
  <c r="FN144"/>
  <c r="FM144"/>
  <c r="FR144"/>
  <c r="GA144"/>
  <c r="FU144"/>
  <c r="GB144"/>
  <c r="EK144"/>
  <c r="EV144"/>
  <c r="FE144"/>
  <c r="DQ144"/>
  <c r="DV144"/>
  <c r="EJ144"/>
  <c r="EU144"/>
  <c r="FD144"/>
  <c r="DP144"/>
  <c r="DU144"/>
  <c r="EI144"/>
  <c r="EM144"/>
  <c r="ET144"/>
  <c r="FC144"/>
  <c r="FG144"/>
  <c r="DO144"/>
  <c r="DS144"/>
  <c r="DZ144"/>
  <c r="EL144"/>
  <c r="ES144"/>
  <c r="EW144"/>
  <c r="FF144"/>
  <c r="DN144"/>
  <c r="DR144"/>
  <c r="DY144"/>
  <c r="EF144" s="1"/>
  <c r="EG144" s="1"/>
  <c r="CS144"/>
  <c r="CW144"/>
  <c r="DD144"/>
  <c r="DK144" s="1"/>
  <c r="DL144" s="1"/>
  <c r="CA144"/>
  <c r="CF144"/>
  <c r="BF144"/>
  <c r="BK144"/>
  <c r="CV144"/>
  <c r="DA144"/>
  <c r="BZ144"/>
  <c r="CE144"/>
  <c r="CJ144"/>
  <c r="BE144"/>
  <c r="BJ144"/>
  <c r="CU144"/>
  <c r="CZ144"/>
  <c r="BY144"/>
  <c r="CC144"/>
  <c r="CI144"/>
  <c r="CP144" s="1"/>
  <c r="CQ144" s="1"/>
  <c r="BD144"/>
  <c r="BH144"/>
  <c r="BO144"/>
  <c r="CT144"/>
  <c r="CX144"/>
  <c r="DE144"/>
  <c r="BX144"/>
  <c r="CB144"/>
  <c r="BC144"/>
  <c r="BR144" s="1"/>
  <c r="BG144"/>
  <c r="BN144"/>
  <c r="BU144" s="1"/>
  <c r="BV144" s="1"/>
  <c r="O144"/>
  <c r="M144" i="28" s="1"/>
  <c r="T144" i="17"/>
  <c r="R144" i="28" s="1"/>
  <c r="AJ144" i="17"/>
  <c r="AO144"/>
  <c r="N144"/>
  <c r="L144" i="28" s="1"/>
  <c r="S144" i="17"/>
  <c r="AI144"/>
  <c r="AN144"/>
  <c r="AP144" s="1"/>
  <c r="AS144"/>
  <c r="M144"/>
  <c r="K144" i="28" s="1"/>
  <c r="Q144" i="17"/>
  <c r="O144" i="28" s="1"/>
  <c r="X144" i="17"/>
  <c r="V144" i="28" s="1"/>
  <c r="AH144" i="17"/>
  <c r="AL144"/>
  <c r="AR144"/>
  <c r="AY144" s="1"/>
  <c r="AZ144" s="1"/>
  <c r="L144"/>
  <c r="P144"/>
  <c r="N144" i="28" s="1"/>
  <c r="W144" i="17"/>
  <c r="AG144"/>
  <c r="AK144"/>
  <c r="FN152"/>
  <c r="FM152"/>
  <c r="FR152"/>
  <c r="FQ152"/>
  <c r="GA152"/>
  <c r="FU152"/>
  <c r="GB152"/>
  <c r="EL152"/>
  <c r="ES152"/>
  <c r="EW152"/>
  <c r="FF152"/>
  <c r="DQ152"/>
  <c r="DV152"/>
  <c r="EK152"/>
  <c r="EV152"/>
  <c r="FE152"/>
  <c r="DP152"/>
  <c r="DU152"/>
  <c r="EJ152"/>
  <c r="EU152"/>
  <c r="FD152"/>
  <c r="DO152"/>
  <c r="DS152"/>
  <c r="DZ152"/>
  <c r="EI152"/>
  <c r="EM152"/>
  <c r="ET152"/>
  <c r="FC152"/>
  <c r="FG152"/>
  <c r="DN152"/>
  <c r="DR152"/>
  <c r="DY152"/>
  <c r="EF152" s="1"/>
  <c r="EG152" s="1"/>
  <c r="CT152"/>
  <c r="CX152"/>
  <c r="DE152"/>
  <c r="CA152"/>
  <c r="CF152"/>
  <c r="BF152"/>
  <c r="BK152"/>
  <c r="CS152"/>
  <c r="CW152"/>
  <c r="DD152"/>
  <c r="DK152" s="1"/>
  <c r="DL152" s="1"/>
  <c r="BZ152"/>
  <c r="CE152"/>
  <c r="CJ152"/>
  <c r="BE152"/>
  <c r="BJ152"/>
  <c r="CV152"/>
  <c r="DA152"/>
  <c r="BY152"/>
  <c r="CC152"/>
  <c r="CI152"/>
  <c r="CP152" s="1"/>
  <c r="CQ152" s="1"/>
  <c r="BD152"/>
  <c r="BH152"/>
  <c r="BO152"/>
  <c r="CU152"/>
  <c r="CZ152"/>
  <c r="BX152"/>
  <c r="CM152" s="1"/>
  <c r="CB152"/>
  <c r="BC152"/>
  <c r="BG152"/>
  <c r="BN152"/>
  <c r="BU152" s="1"/>
  <c r="BV152" s="1"/>
  <c r="O152"/>
  <c r="M152" i="28" s="1"/>
  <c r="T152" i="17"/>
  <c r="R152" i="28" s="1"/>
  <c r="AH152" i="17"/>
  <c r="AL152"/>
  <c r="AR152"/>
  <c r="AY152" s="1"/>
  <c r="AZ152" s="1"/>
  <c r="N152"/>
  <c r="L152" i="28" s="1"/>
  <c r="S152" i="17"/>
  <c r="Q152" i="28" s="1"/>
  <c r="AG152" i="17"/>
  <c r="AK152"/>
  <c r="M152"/>
  <c r="K152" i="28" s="1"/>
  <c r="Q152" i="17"/>
  <c r="O152" i="28" s="1"/>
  <c r="X152" i="17"/>
  <c r="V152" i="28" s="1"/>
  <c r="AJ152" i="17"/>
  <c r="AO152"/>
  <c r="L152"/>
  <c r="P152"/>
  <c r="N152" i="28" s="1"/>
  <c r="W152" i="17"/>
  <c r="AI152"/>
  <c r="AN152"/>
  <c r="AS152"/>
  <c r="FN180"/>
  <c r="FM180"/>
  <c r="FR180"/>
  <c r="FQ180"/>
  <c r="GB180"/>
  <c r="FU180"/>
  <c r="GA180"/>
  <c r="EL180"/>
  <c r="ET180"/>
  <c r="FF180"/>
  <c r="EK180"/>
  <c r="ES180"/>
  <c r="EW180"/>
  <c r="FE180"/>
  <c r="EJ180"/>
  <c r="EV180"/>
  <c r="FD180"/>
  <c r="EI180"/>
  <c r="EM180"/>
  <c r="EU180"/>
  <c r="FC180"/>
  <c r="FG180"/>
  <c r="DQ180"/>
  <c r="DV180"/>
  <c r="CT180"/>
  <c r="CX180"/>
  <c r="DE180"/>
  <c r="CA180"/>
  <c r="CF180"/>
  <c r="BF180"/>
  <c r="BK180"/>
  <c r="DP180"/>
  <c r="DU180"/>
  <c r="CS180"/>
  <c r="CW180"/>
  <c r="DD180"/>
  <c r="DK180" s="1"/>
  <c r="DL180" s="1"/>
  <c r="BZ180"/>
  <c r="CE180"/>
  <c r="CJ180"/>
  <c r="BE180"/>
  <c r="BJ180"/>
  <c r="DO180"/>
  <c r="DS180"/>
  <c r="DZ180"/>
  <c r="CV180"/>
  <c r="DA180"/>
  <c r="BY180"/>
  <c r="CC180"/>
  <c r="CI180"/>
  <c r="CP180" s="1"/>
  <c r="CQ180" s="1"/>
  <c r="BD180"/>
  <c r="BH180"/>
  <c r="BO180"/>
  <c r="DN180"/>
  <c r="DR180"/>
  <c r="DY180"/>
  <c r="EF180" s="1"/>
  <c r="EG180" s="1"/>
  <c r="CU180"/>
  <c r="CZ180"/>
  <c r="BX180"/>
  <c r="CB180"/>
  <c r="BC180"/>
  <c r="BR180" s="1"/>
  <c r="BG180"/>
  <c r="BN180"/>
  <c r="BU180" s="1"/>
  <c r="BV180" s="1"/>
  <c r="N180"/>
  <c r="L180" i="28" s="1"/>
  <c r="S180" i="17"/>
  <c r="Q180" i="28" s="1"/>
  <c r="AJ180" i="17"/>
  <c r="AO180"/>
  <c r="M180"/>
  <c r="K180" i="28" s="1"/>
  <c r="Q180" i="17"/>
  <c r="O180" i="28" s="1"/>
  <c r="X180" i="17"/>
  <c r="V180" i="28" s="1"/>
  <c r="AI180" i="17"/>
  <c r="AN180"/>
  <c r="AS180"/>
  <c r="L180"/>
  <c r="P180"/>
  <c r="N180" i="28" s="1"/>
  <c r="W180" i="17"/>
  <c r="AH180"/>
  <c r="AL180"/>
  <c r="AR180"/>
  <c r="O180"/>
  <c r="M180" i="28" s="1"/>
  <c r="T180" i="17"/>
  <c r="R180" i="28" s="1"/>
  <c r="AG180" i="17"/>
  <c r="AK180"/>
  <c r="FN192"/>
  <c r="FM192"/>
  <c r="FR192"/>
  <c r="FQ192"/>
  <c r="GB192"/>
  <c r="FU192"/>
  <c r="GA192"/>
  <c r="EK192"/>
  <c r="ET192"/>
  <c r="FF192"/>
  <c r="EJ192"/>
  <c r="ES192"/>
  <c r="EW192"/>
  <c r="FE192"/>
  <c r="EI192"/>
  <c r="EM192"/>
  <c r="EV192"/>
  <c r="FD192"/>
  <c r="EL192"/>
  <c r="EU192"/>
  <c r="FC192"/>
  <c r="FG192"/>
  <c r="DP192"/>
  <c r="DU192"/>
  <c r="CV192"/>
  <c r="DA192"/>
  <c r="BX192"/>
  <c r="CB192"/>
  <c r="CI192"/>
  <c r="CP192" s="1"/>
  <c r="CQ192" s="1"/>
  <c r="BF192"/>
  <c r="BK192"/>
  <c r="DO192"/>
  <c r="DS192"/>
  <c r="DZ192"/>
  <c r="CU192"/>
  <c r="CZ192"/>
  <c r="CA192"/>
  <c r="CF192"/>
  <c r="BE192"/>
  <c r="BJ192"/>
  <c r="DN192"/>
  <c r="DR192"/>
  <c r="DY192"/>
  <c r="EF192" s="1"/>
  <c r="EG192" s="1"/>
  <c r="CT192"/>
  <c r="CX192"/>
  <c r="DE192"/>
  <c r="BZ192"/>
  <c r="CE192"/>
  <c r="BD192"/>
  <c r="BH192"/>
  <c r="BO192"/>
  <c r="DQ192"/>
  <c r="DV192"/>
  <c r="CS192"/>
  <c r="CW192"/>
  <c r="DD192"/>
  <c r="DK192" s="1"/>
  <c r="DL192" s="1"/>
  <c r="BY192"/>
  <c r="CC192"/>
  <c r="CJ192"/>
  <c r="BC192"/>
  <c r="BG192"/>
  <c r="BN192"/>
  <c r="BU192" s="1"/>
  <c r="BV192" s="1"/>
  <c r="L192"/>
  <c r="P192"/>
  <c r="N192" i="28" s="1"/>
  <c r="W192" i="17"/>
  <c r="AI192"/>
  <c r="AN192"/>
  <c r="AS192"/>
  <c r="O192"/>
  <c r="M192" i="28" s="1"/>
  <c r="T192" i="17"/>
  <c r="R192" i="28" s="1"/>
  <c r="AH192" i="17"/>
  <c r="AL192"/>
  <c r="AR192"/>
  <c r="AY192" s="1"/>
  <c r="AZ192" s="1"/>
  <c r="N192"/>
  <c r="L192" i="28" s="1"/>
  <c r="S192" i="17"/>
  <c r="Q192" i="28" s="1"/>
  <c r="AG192" i="17"/>
  <c r="AK192"/>
  <c r="M192"/>
  <c r="K192" i="28" s="1"/>
  <c r="Q192" i="17"/>
  <c r="O192" i="28" s="1"/>
  <c r="X192" i="17"/>
  <c r="V192" i="28" s="1"/>
  <c r="AJ192" i="17"/>
  <c r="AO192"/>
  <c r="FN196"/>
  <c r="FM196"/>
  <c r="FR196"/>
  <c r="FQ196"/>
  <c r="GB196"/>
  <c r="FU196"/>
  <c r="GA196"/>
  <c r="EI196"/>
  <c r="EM196"/>
  <c r="EV196"/>
  <c r="FD196"/>
  <c r="EL196"/>
  <c r="EU196"/>
  <c r="FC196"/>
  <c r="FG196"/>
  <c r="EK196"/>
  <c r="ET196"/>
  <c r="FF196"/>
  <c r="EJ196"/>
  <c r="ES196"/>
  <c r="EW196"/>
  <c r="FE196"/>
  <c r="DQ196"/>
  <c r="DV196"/>
  <c r="CT196"/>
  <c r="CX196"/>
  <c r="BY196"/>
  <c r="CC196"/>
  <c r="CJ196"/>
  <c r="BF196"/>
  <c r="BK196"/>
  <c r="DP196"/>
  <c r="DU196"/>
  <c r="CS196"/>
  <c r="CW196"/>
  <c r="DA196"/>
  <c r="BX196"/>
  <c r="CB196"/>
  <c r="CI196"/>
  <c r="CP196" s="1"/>
  <c r="CQ196" s="1"/>
  <c r="BE196"/>
  <c r="BJ196"/>
  <c r="DO196"/>
  <c r="DS196"/>
  <c r="DZ196"/>
  <c r="CV196"/>
  <c r="CZ196"/>
  <c r="DE196"/>
  <c r="CA196"/>
  <c r="CF196"/>
  <c r="BD196"/>
  <c r="BH196"/>
  <c r="BO196"/>
  <c r="DN196"/>
  <c r="DR196"/>
  <c r="DY196"/>
  <c r="EF196" s="1"/>
  <c r="EG196" s="1"/>
  <c r="CU196"/>
  <c r="DD196"/>
  <c r="DK196" s="1"/>
  <c r="DL196" s="1"/>
  <c r="BZ196"/>
  <c r="CE196"/>
  <c r="BC196"/>
  <c r="BR196" s="1"/>
  <c r="BG196"/>
  <c r="BN196"/>
  <c r="BU196" s="1"/>
  <c r="BV196" s="1"/>
  <c r="N196"/>
  <c r="L196" i="28" s="1"/>
  <c r="S196" i="17"/>
  <c r="Q196" i="28" s="1"/>
  <c r="AJ196" i="17"/>
  <c r="AO196"/>
  <c r="M196"/>
  <c r="K196" i="28" s="1"/>
  <c r="Q196" i="17"/>
  <c r="O196" i="28" s="1"/>
  <c r="X196" i="17"/>
  <c r="V196" i="28" s="1"/>
  <c r="AI196" i="17"/>
  <c r="AN196"/>
  <c r="AS196"/>
  <c r="L196"/>
  <c r="P196"/>
  <c r="N196" i="28" s="1"/>
  <c r="W196" i="17"/>
  <c r="AH196"/>
  <c r="AL196"/>
  <c r="AR196"/>
  <c r="AY196" s="1"/>
  <c r="AZ196" s="1"/>
  <c r="O196"/>
  <c r="M196" i="28" s="1"/>
  <c r="T196" i="17"/>
  <c r="AG196"/>
  <c r="AK196"/>
  <c r="FM15"/>
  <c r="GA15"/>
  <c r="FR15"/>
  <c r="FQ15"/>
  <c r="FN15"/>
  <c r="GB15"/>
  <c r="EJ15"/>
  <c r="EV15"/>
  <c r="FE15"/>
  <c r="EI15"/>
  <c r="EM15"/>
  <c r="EU15"/>
  <c r="FD15"/>
  <c r="EL15"/>
  <c r="ET15"/>
  <c r="FC15"/>
  <c r="FG15"/>
  <c r="EK15"/>
  <c r="ES15"/>
  <c r="EW15"/>
  <c r="FF15"/>
  <c r="DQ15"/>
  <c r="DV15"/>
  <c r="DP15"/>
  <c r="DU15"/>
  <c r="DZ15"/>
  <c r="DO15"/>
  <c r="DS15"/>
  <c r="DY15"/>
  <c r="DN15"/>
  <c r="DR15"/>
  <c r="CU15"/>
  <c r="CZ15"/>
  <c r="DE15"/>
  <c r="BY15"/>
  <c r="CC15"/>
  <c r="BE15"/>
  <c r="BJ15"/>
  <c r="BO15"/>
  <c r="CT15"/>
  <c r="CX15"/>
  <c r="DD15"/>
  <c r="BX15"/>
  <c r="CB15"/>
  <c r="CF15"/>
  <c r="CJ15"/>
  <c r="BD15"/>
  <c r="BH15"/>
  <c r="BN15"/>
  <c r="CS15"/>
  <c r="CW15"/>
  <c r="CA15"/>
  <c r="CE15"/>
  <c r="CG15" s="1"/>
  <c r="CI15"/>
  <c r="BC15"/>
  <c r="BG15"/>
  <c r="CV15"/>
  <c r="DA15"/>
  <c r="BZ15"/>
  <c r="BF15"/>
  <c r="BK15"/>
  <c r="M15"/>
  <c r="K15" i="28" s="1"/>
  <c r="Q15" i="17"/>
  <c r="O15" i="28" s="1"/>
  <c r="W15" i="17"/>
  <c r="AJ15"/>
  <c r="AO15"/>
  <c r="L15"/>
  <c r="P15"/>
  <c r="N15" i="28" s="1"/>
  <c r="AI15" i="17"/>
  <c r="AN15"/>
  <c r="AP15" s="1"/>
  <c r="AS15"/>
  <c r="O15"/>
  <c r="M15" i="28" s="1"/>
  <c r="T15" i="17"/>
  <c r="R15" i="28" s="1"/>
  <c r="AH15" i="17"/>
  <c r="AL15"/>
  <c r="AR15"/>
  <c r="N15"/>
  <c r="L15" i="28" s="1"/>
  <c r="S15" i="17"/>
  <c r="Q15" i="28" s="1"/>
  <c r="X15" i="17"/>
  <c r="V15" i="28" s="1"/>
  <c r="AG15" i="17"/>
  <c r="AK15"/>
  <c r="FM71"/>
  <c r="FR71"/>
  <c r="FQ71"/>
  <c r="FN71"/>
  <c r="FU71"/>
  <c r="GB71"/>
  <c r="EJ71"/>
  <c r="ES71"/>
  <c r="EW71"/>
  <c r="FD71"/>
  <c r="GA71"/>
  <c r="EI71"/>
  <c r="EM71"/>
  <c r="EV71"/>
  <c r="FC71"/>
  <c r="FG71"/>
  <c r="EL71"/>
  <c r="EU71"/>
  <c r="FF71"/>
  <c r="EK71"/>
  <c r="ET71"/>
  <c r="FE71"/>
  <c r="DP71"/>
  <c r="DU71"/>
  <c r="DZ71"/>
  <c r="DO71"/>
  <c r="DS71"/>
  <c r="DY71"/>
  <c r="EF71" s="1"/>
  <c r="EG71" s="1"/>
  <c r="DN71"/>
  <c r="DR71"/>
  <c r="DQ71"/>
  <c r="DV71"/>
  <c r="CT71"/>
  <c r="CX71"/>
  <c r="DD71"/>
  <c r="DK71" s="1"/>
  <c r="DL71" s="1"/>
  <c r="BY71"/>
  <c r="CC71"/>
  <c r="BE71"/>
  <c r="BJ71"/>
  <c r="CS71"/>
  <c r="CW71"/>
  <c r="BX71"/>
  <c r="CB71"/>
  <c r="CF71"/>
  <c r="CJ71"/>
  <c r="BD71"/>
  <c r="BH71"/>
  <c r="BO71"/>
  <c r="CV71"/>
  <c r="DA71"/>
  <c r="CA71"/>
  <c r="CE71"/>
  <c r="CG71" s="1"/>
  <c r="CI71"/>
  <c r="CP71" s="1"/>
  <c r="CQ71" s="1"/>
  <c r="BC71"/>
  <c r="BG71"/>
  <c r="BN71"/>
  <c r="BU71" s="1"/>
  <c r="BV71" s="1"/>
  <c r="CU71"/>
  <c r="CZ71"/>
  <c r="DB71" s="1"/>
  <c r="DE71"/>
  <c r="BZ71"/>
  <c r="BF71"/>
  <c r="BK71"/>
  <c r="N71"/>
  <c r="L71" i="28" s="1"/>
  <c r="S71" i="17"/>
  <c r="Q71" i="28" s="1"/>
  <c r="X71" i="17"/>
  <c r="V71" i="28" s="1"/>
  <c r="AJ71" i="17"/>
  <c r="AO71"/>
  <c r="M71"/>
  <c r="K71" i="28" s="1"/>
  <c r="Q71" i="17"/>
  <c r="O71" i="28" s="1"/>
  <c r="W71" i="17"/>
  <c r="AI71"/>
  <c r="AN71"/>
  <c r="AS71"/>
  <c r="L71"/>
  <c r="P71"/>
  <c r="N71" i="28" s="1"/>
  <c r="AH71" i="17"/>
  <c r="AL71"/>
  <c r="AR71"/>
  <c r="AY71" s="1"/>
  <c r="AZ71" s="1"/>
  <c r="O71"/>
  <c r="M71" i="28" s="1"/>
  <c r="T71" i="17"/>
  <c r="R71" i="28" s="1"/>
  <c r="AG71" i="17"/>
  <c r="AK71"/>
  <c r="FM83"/>
  <c r="FR83"/>
  <c r="FQ83"/>
  <c r="FN83"/>
  <c r="FU83"/>
  <c r="GB83"/>
  <c r="EJ83"/>
  <c r="ES83"/>
  <c r="EW83"/>
  <c r="FD83"/>
  <c r="GA83"/>
  <c r="EI83"/>
  <c r="EM83"/>
  <c r="EV83"/>
  <c r="FC83"/>
  <c r="FG83"/>
  <c r="EL83"/>
  <c r="EU83"/>
  <c r="FF83"/>
  <c r="EK83"/>
  <c r="ET83"/>
  <c r="FE83"/>
  <c r="DP83"/>
  <c r="DU83"/>
  <c r="DZ83"/>
  <c r="DO83"/>
  <c r="DS83"/>
  <c r="DY83"/>
  <c r="EF83" s="1"/>
  <c r="EG83" s="1"/>
  <c r="DN83"/>
  <c r="DR83"/>
  <c r="DQ83"/>
  <c r="DV83"/>
  <c r="CS83"/>
  <c r="CW83"/>
  <c r="BZ83"/>
  <c r="BF83"/>
  <c r="BK83"/>
  <c r="CV83"/>
  <c r="DA83"/>
  <c r="BY83"/>
  <c r="CC83"/>
  <c r="BE83"/>
  <c r="BJ83"/>
  <c r="CU83"/>
  <c r="CZ83"/>
  <c r="DE83"/>
  <c r="BX83"/>
  <c r="CB83"/>
  <c r="CF83"/>
  <c r="CJ83"/>
  <c r="BD83"/>
  <c r="BH83"/>
  <c r="BO83"/>
  <c r="CT83"/>
  <c r="CX83"/>
  <c r="DD83"/>
  <c r="DK83" s="1"/>
  <c r="DL83" s="1"/>
  <c r="CA83"/>
  <c r="CE83"/>
  <c r="CI83"/>
  <c r="CP83" s="1"/>
  <c r="CQ83" s="1"/>
  <c r="BC83"/>
  <c r="BG83"/>
  <c r="BN83"/>
  <c r="BU83" s="1"/>
  <c r="BV83" s="1"/>
  <c r="N83"/>
  <c r="L83" i="28" s="1"/>
  <c r="S83" i="17"/>
  <c r="Q83" i="28" s="1"/>
  <c r="X83" i="17"/>
  <c r="V83" i="28" s="1"/>
  <c r="AJ83" i="17"/>
  <c r="AO83"/>
  <c r="M83"/>
  <c r="K83" i="28" s="1"/>
  <c r="Q83" i="17"/>
  <c r="O83" i="28" s="1"/>
  <c r="W83" i="17"/>
  <c r="AI83"/>
  <c r="AN83"/>
  <c r="AS83"/>
  <c r="L83"/>
  <c r="P83"/>
  <c r="N83" i="28" s="1"/>
  <c r="AH83" i="17"/>
  <c r="AL83"/>
  <c r="AR83"/>
  <c r="AY83" s="1"/>
  <c r="AZ83" s="1"/>
  <c r="O83"/>
  <c r="M83" i="28" s="1"/>
  <c r="T83" i="17"/>
  <c r="R83" i="28" s="1"/>
  <c r="AG83" i="17"/>
  <c r="AK83"/>
  <c r="FM87"/>
  <c r="FR87"/>
  <c r="FQ87"/>
  <c r="FN87"/>
  <c r="FU87"/>
  <c r="GB87"/>
  <c r="GA87"/>
  <c r="EJ87"/>
  <c r="ES87"/>
  <c r="EW87"/>
  <c r="FD87"/>
  <c r="DO87"/>
  <c r="DS87"/>
  <c r="DY87"/>
  <c r="EF87" s="1"/>
  <c r="EG87" s="1"/>
  <c r="EI87"/>
  <c r="EM87"/>
  <c r="EV87"/>
  <c r="FC87"/>
  <c r="FG87"/>
  <c r="DN87"/>
  <c r="DR87"/>
  <c r="EL87"/>
  <c r="EU87"/>
  <c r="FF87"/>
  <c r="DQ87"/>
  <c r="DV87"/>
  <c r="EK87"/>
  <c r="ET87"/>
  <c r="FE87"/>
  <c r="DP87"/>
  <c r="DU87"/>
  <c r="DZ87"/>
  <c r="CV87"/>
  <c r="DA87"/>
  <c r="CA87"/>
  <c r="CE87"/>
  <c r="CI87"/>
  <c r="CP87" s="1"/>
  <c r="CQ87" s="1"/>
  <c r="BE87"/>
  <c r="BJ87"/>
  <c r="CU87"/>
  <c r="CZ87"/>
  <c r="DE87"/>
  <c r="BZ87"/>
  <c r="BD87"/>
  <c r="BH87"/>
  <c r="BO87"/>
  <c r="CT87"/>
  <c r="CX87"/>
  <c r="DD87"/>
  <c r="DK87" s="1"/>
  <c r="DL87" s="1"/>
  <c r="BY87"/>
  <c r="CC87"/>
  <c r="BC87"/>
  <c r="BG87"/>
  <c r="BN87"/>
  <c r="BU87" s="1"/>
  <c r="BV87" s="1"/>
  <c r="CS87"/>
  <c r="CW87"/>
  <c r="BX87"/>
  <c r="CB87"/>
  <c r="CF87"/>
  <c r="CJ87"/>
  <c r="BF87"/>
  <c r="BK87"/>
  <c r="L87"/>
  <c r="P87"/>
  <c r="N87" i="28" s="1"/>
  <c r="AG87" i="17"/>
  <c r="AK87"/>
  <c r="O87"/>
  <c r="M87" i="28" s="1"/>
  <c r="T87" i="17"/>
  <c r="R87" i="28" s="1"/>
  <c r="AJ87" i="17"/>
  <c r="AO87"/>
  <c r="N87"/>
  <c r="L87" i="28" s="1"/>
  <c r="S87" i="17"/>
  <c r="X87"/>
  <c r="V87" i="28" s="1"/>
  <c r="AI87" i="17"/>
  <c r="AN87"/>
  <c r="AS87"/>
  <c r="M87"/>
  <c r="K87" i="28" s="1"/>
  <c r="Q87" i="17"/>
  <c r="O87" i="28" s="1"/>
  <c r="W87" i="17"/>
  <c r="AH87"/>
  <c r="AL87"/>
  <c r="AR87"/>
  <c r="AY87" s="1"/>
  <c r="AZ87" s="1"/>
  <c r="FM115"/>
  <c r="FR115"/>
  <c r="FQ115"/>
  <c r="FN115"/>
  <c r="FU115"/>
  <c r="GB115"/>
  <c r="GA115"/>
  <c r="EL115"/>
  <c r="EU115"/>
  <c r="FC115"/>
  <c r="FG115"/>
  <c r="DO115"/>
  <c r="DS115"/>
  <c r="DZ115"/>
  <c r="EK115"/>
  <c r="ET115"/>
  <c r="FF115"/>
  <c r="DN115"/>
  <c r="DR115"/>
  <c r="DY115"/>
  <c r="EF115" s="1"/>
  <c r="EG115" s="1"/>
  <c r="EJ115"/>
  <c r="ES115"/>
  <c r="EW115"/>
  <c r="FE115"/>
  <c r="DQ115"/>
  <c r="DV115"/>
  <c r="EI115"/>
  <c r="EM115"/>
  <c r="EV115"/>
  <c r="FD115"/>
  <c r="DP115"/>
  <c r="DU115"/>
  <c r="CU115"/>
  <c r="CZ115"/>
  <c r="DE115"/>
  <c r="BY115"/>
  <c r="CC115"/>
  <c r="CI115"/>
  <c r="CP115" s="1"/>
  <c r="CQ115" s="1"/>
  <c r="BE115"/>
  <c r="BJ115"/>
  <c r="BO115"/>
  <c r="CT115"/>
  <c r="CX115"/>
  <c r="DD115"/>
  <c r="DK115" s="1"/>
  <c r="DL115" s="1"/>
  <c r="BX115"/>
  <c r="CB115"/>
  <c r="CF115"/>
  <c r="BD115"/>
  <c r="BH115"/>
  <c r="BN115"/>
  <c r="BU115" s="1"/>
  <c r="BV115" s="1"/>
  <c r="CS115"/>
  <c r="CW115"/>
  <c r="CA115"/>
  <c r="CE115"/>
  <c r="BC115"/>
  <c r="BG115"/>
  <c r="CV115"/>
  <c r="DA115"/>
  <c r="BZ115"/>
  <c r="CJ115"/>
  <c r="BF115"/>
  <c r="BK115"/>
  <c r="M115"/>
  <c r="K115" i="28" s="1"/>
  <c r="Q115" i="17"/>
  <c r="O115" i="28" s="1"/>
  <c r="X115" i="17"/>
  <c r="V115" i="28" s="1"/>
  <c r="AJ115" i="17"/>
  <c r="AN115"/>
  <c r="AR115"/>
  <c r="AY115" s="1"/>
  <c r="AZ115" s="1"/>
  <c r="L115"/>
  <c r="P115"/>
  <c r="N115" i="28" s="1"/>
  <c r="W115" i="17"/>
  <c r="AI115"/>
  <c r="O115"/>
  <c r="M115" i="28" s="1"/>
  <c r="T115" i="17"/>
  <c r="R115" i="28" s="1"/>
  <c r="AH115" i="17"/>
  <c r="AL115"/>
  <c r="N115"/>
  <c r="L115" i="28" s="1"/>
  <c r="S115" i="17"/>
  <c r="AG115"/>
  <c r="AK115"/>
  <c r="AO115"/>
  <c r="AS115"/>
  <c r="FM119"/>
  <c r="FR119"/>
  <c r="FQ119"/>
  <c r="FN119"/>
  <c r="FU119"/>
  <c r="GB119"/>
  <c r="GA119"/>
  <c r="EI119"/>
  <c r="EM119"/>
  <c r="EV119"/>
  <c r="FD119"/>
  <c r="DP119"/>
  <c r="DU119"/>
  <c r="EL119"/>
  <c r="EU119"/>
  <c r="FC119"/>
  <c r="FG119"/>
  <c r="DO119"/>
  <c r="DS119"/>
  <c r="DZ119"/>
  <c r="EK119"/>
  <c r="ET119"/>
  <c r="FF119"/>
  <c r="DN119"/>
  <c r="DR119"/>
  <c r="DY119"/>
  <c r="EF119" s="1"/>
  <c r="EG119" s="1"/>
  <c r="EJ119"/>
  <c r="ES119"/>
  <c r="EW119"/>
  <c r="FE119"/>
  <c r="DQ119"/>
  <c r="DV119"/>
  <c r="CT119"/>
  <c r="CX119"/>
  <c r="DD119"/>
  <c r="DK119" s="1"/>
  <c r="DL119" s="1"/>
  <c r="BZ119"/>
  <c r="CJ119"/>
  <c r="BE119"/>
  <c r="BJ119"/>
  <c r="BO119"/>
  <c r="CS119"/>
  <c r="CW119"/>
  <c r="BY119"/>
  <c r="CC119"/>
  <c r="CI119"/>
  <c r="CP119" s="1"/>
  <c r="CQ119" s="1"/>
  <c r="BD119"/>
  <c r="BH119"/>
  <c r="BN119"/>
  <c r="BU119" s="1"/>
  <c r="BV119" s="1"/>
  <c r="CV119"/>
  <c r="DA119"/>
  <c r="BX119"/>
  <c r="CB119"/>
  <c r="CF119"/>
  <c r="BC119"/>
  <c r="BG119"/>
  <c r="CU119"/>
  <c r="CZ119"/>
  <c r="DE119"/>
  <c r="CA119"/>
  <c r="CE119"/>
  <c r="BF119"/>
  <c r="BK119"/>
  <c r="N119"/>
  <c r="L119" i="28" s="1"/>
  <c r="S119" i="17"/>
  <c r="Q119" i="28" s="1"/>
  <c r="AH119" i="17"/>
  <c r="AL119"/>
  <c r="M119"/>
  <c r="K119" i="28" s="1"/>
  <c r="Q119" i="17"/>
  <c r="O119" i="28" s="1"/>
  <c r="X119" i="17"/>
  <c r="V119" i="28" s="1"/>
  <c r="AG119" i="17"/>
  <c r="AK119"/>
  <c r="AO119"/>
  <c r="AS119"/>
  <c r="L119"/>
  <c r="P119"/>
  <c r="N119" i="28" s="1"/>
  <c r="W119" i="17"/>
  <c r="AJ119"/>
  <c r="AN119"/>
  <c r="AR119"/>
  <c r="AY119" s="1"/>
  <c r="AZ119" s="1"/>
  <c r="O119"/>
  <c r="M119" i="28" s="1"/>
  <c r="T119" i="17"/>
  <c r="R119" i="28" s="1"/>
  <c r="AI119" i="17"/>
  <c r="FM131"/>
  <c r="FR131"/>
  <c r="FQ131"/>
  <c r="FN131"/>
  <c r="FU131"/>
  <c r="GB131"/>
  <c r="GA131"/>
  <c r="EJ131"/>
  <c r="ES131"/>
  <c r="EW131"/>
  <c r="FF131"/>
  <c r="DO131"/>
  <c r="DS131"/>
  <c r="DZ131"/>
  <c r="EI131"/>
  <c r="EM131"/>
  <c r="EV131"/>
  <c r="FE131"/>
  <c r="DN131"/>
  <c r="DR131"/>
  <c r="DY131"/>
  <c r="EF131" s="1"/>
  <c r="EG131" s="1"/>
  <c r="EL131"/>
  <c r="EU131"/>
  <c r="FD131"/>
  <c r="DQ131"/>
  <c r="DV131"/>
  <c r="EK131"/>
  <c r="ET131"/>
  <c r="FC131"/>
  <c r="FG131"/>
  <c r="DP131"/>
  <c r="DU131"/>
  <c r="CS131"/>
  <c r="CW131"/>
  <c r="BY131"/>
  <c r="CC131"/>
  <c r="CI131"/>
  <c r="CP131" s="1"/>
  <c r="CQ131" s="1"/>
  <c r="BE131"/>
  <c r="BJ131"/>
  <c r="BO131"/>
  <c r="CV131"/>
  <c r="DA131"/>
  <c r="BX131"/>
  <c r="CB131"/>
  <c r="CF131"/>
  <c r="BD131"/>
  <c r="BH131"/>
  <c r="BN131"/>
  <c r="BU131" s="1"/>
  <c r="BV131" s="1"/>
  <c r="CU131"/>
  <c r="CZ131"/>
  <c r="DB131" s="1"/>
  <c r="DE131"/>
  <c r="CA131"/>
  <c r="CE131"/>
  <c r="BC131"/>
  <c r="BR131" s="1"/>
  <c r="BG131"/>
  <c r="CT131"/>
  <c r="CX131"/>
  <c r="DD131"/>
  <c r="DK131" s="1"/>
  <c r="DL131" s="1"/>
  <c r="BZ131"/>
  <c r="CJ131"/>
  <c r="BF131"/>
  <c r="BK131"/>
  <c r="M131"/>
  <c r="K131" i="28" s="1"/>
  <c r="Q131" i="17"/>
  <c r="O131" i="28" s="1"/>
  <c r="X131" i="17"/>
  <c r="V131" i="28" s="1"/>
  <c r="AJ131" i="17"/>
  <c r="AN131"/>
  <c r="AR131"/>
  <c r="AY131" s="1"/>
  <c r="AZ131" s="1"/>
  <c r="L131"/>
  <c r="P131"/>
  <c r="N131" i="28" s="1"/>
  <c r="W131" i="17"/>
  <c r="AI131"/>
  <c r="O131"/>
  <c r="M131" i="28" s="1"/>
  <c r="T131" i="17"/>
  <c r="R131" i="28" s="1"/>
  <c r="AH131" i="17"/>
  <c r="AL131"/>
  <c r="N131"/>
  <c r="L131" i="28" s="1"/>
  <c r="S131" i="17"/>
  <c r="AG131"/>
  <c r="AK131"/>
  <c r="AO131"/>
  <c r="AS131"/>
  <c r="FM135"/>
  <c r="FR135"/>
  <c r="FQ135"/>
  <c r="FN135"/>
  <c r="FU135"/>
  <c r="GB135"/>
  <c r="GA135"/>
  <c r="EJ135"/>
  <c r="ES135"/>
  <c r="EW135"/>
  <c r="FE135"/>
  <c r="DP135"/>
  <c r="DU135"/>
  <c r="EI135"/>
  <c r="EM135"/>
  <c r="EV135"/>
  <c r="FD135"/>
  <c r="DO135"/>
  <c r="DS135"/>
  <c r="DZ135"/>
  <c r="EL135"/>
  <c r="EU135"/>
  <c r="FC135"/>
  <c r="FG135"/>
  <c r="DN135"/>
  <c r="DR135"/>
  <c r="DY135"/>
  <c r="EF135" s="1"/>
  <c r="EG135" s="1"/>
  <c r="EK135"/>
  <c r="ET135"/>
  <c r="FF135"/>
  <c r="DQ135"/>
  <c r="DV135"/>
  <c r="CT135"/>
  <c r="CX135"/>
  <c r="DD135"/>
  <c r="DK135" s="1"/>
  <c r="DL135" s="1"/>
  <c r="BZ135"/>
  <c r="CJ135"/>
  <c r="BE135"/>
  <c r="BJ135"/>
  <c r="BO135"/>
  <c r="CS135"/>
  <c r="CW135"/>
  <c r="BY135"/>
  <c r="CC135"/>
  <c r="CI135"/>
  <c r="CP135" s="1"/>
  <c r="CQ135" s="1"/>
  <c r="BD135"/>
  <c r="BH135"/>
  <c r="BN135"/>
  <c r="BU135" s="1"/>
  <c r="BV135" s="1"/>
  <c r="CV135"/>
  <c r="DA135"/>
  <c r="BX135"/>
  <c r="CB135"/>
  <c r="CF135"/>
  <c r="BC135"/>
  <c r="BG135"/>
  <c r="CU135"/>
  <c r="CZ135"/>
  <c r="DE135"/>
  <c r="CA135"/>
  <c r="CE135"/>
  <c r="BF135"/>
  <c r="BK135"/>
  <c r="N135"/>
  <c r="L135" i="28" s="1"/>
  <c r="S135" i="17"/>
  <c r="Q135" i="28" s="1"/>
  <c r="AI135" i="17"/>
  <c r="M135"/>
  <c r="K135" i="28" s="1"/>
  <c r="Q135" i="17"/>
  <c r="O135" i="28" s="1"/>
  <c r="X135" i="17"/>
  <c r="V135" i="28" s="1"/>
  <c r="AH135" i="17"/>
  <c r="AL135"/>
  <c r="L135"/>
  <c r="P135"/>
  <c r="N135" i="28" s="1"/>
  <c r="W135" i="17"/>
  <c r="AG135"/>
  <c r="AK135"/>
  <c r="AO135"/>
  <c r="AS135"/>
  <c r="O135"/>
  <c r="M135" i="28" s="1"/>
  <c r="T135" i="17"/>
  <c r="R135" i="28" s="1"/>
  <c r="AJ135" i="17"/>
  <c r="AN135"/>
  <c r="AR135"/>
  <c r="AY135" s="1"/>
  <c r="AZ135" s="1"/>
  <c r="FN139"/>
  <c r="FM139"/>
  <c r="FR139"/>
  <c r="FQ139"/>
  <c r="FU139"/>
  <c r="GB139"/>
  <c r="GA139"/>
  <c r="EK139"/>
  <c r="ET139"/>
  <c r="FF139"/>
  <c r="DQ139"/>
  <c r="DV139"/>
  <c r="EJ139"/>
  <c r="ES139"/>
  <c r="EW139"/>
  <c r="FE139"/>
  <c r="DP139"/>
  <c r="DU139"/>
  <c r="EI139"/>
  <c r="EM139"/>
  <c r="EV139"/>
  <c r="FD139"/>
  <c r="DO139"/>
  <c r="DS139"/>
  <c r="DZ139"/>
  <c r="EL139"/>
  <c r="EU139"/>
  <c r="FC139"/>
  <c r="FG139"/>
  <c r="DN139"/>
  <c r="EC139" s="1"/>
  <c r="DR139"/>
  <c r="DY139"/>
  <c r="EF139" s="1"/>
  <c r="EG139" s="1"/>
  <c r="CU139"/>
  <c r="CZ139"/>
  <c r="DE139"/>
  <c r="CA139"/>
  <c r="CE139"/>
  <c r="BE139"/>
  <c r="BJ139"/>
  <c r="BO139"/>
  <c r="CT139"/>
  <c r="CX139"/>
  <c r="DD139"/>
  <c r="DK139" s="1"/>
  <c r="DL139" s="1"/>
  <c r="BZ139"/>
  <c r="CJ139"/>
  <c r="BD139"/>
  <c r="BH139"/>
  <c r="BN139"/>
  <c r="BU139" s="1"/>
  <c r="BV139" s="1"/>
  <c r="CS139"/>
  <c r="CW139"/>
  <c r="BY139"/>
  <c r="CC139"/>
  <c r="CI139"/>
  <c r="CP139" s="1"/>
  <c r="CQ139" s="1"/>
  <c r="BC139"/>
  <c r="BR139" s="1"/>
  <c r="BG139"/>
  <c r="CV139"/>
  <c r="DA139"/>
  <c r="BX139"/>
  <c r="CM139" s="1"/>
  <c r="CB139"/>
  <c r="CF139"/>
  <c r="BF139"/>
  <c r="BK139"/>
  <c r="O139"/>
  <c r="M139" i="28" s="1"/>
  <c r="T139" i="17"/>
  <c r="R139" i="28" s="1"/>
  <c r="AH139" i="17"/>
  <c r="AL139"/>
  <c r="N139"/>
  <c r="L139" i="28" s="1"/>
  <c r="S139" i="17"/>
  <c r="AG139"/>
  <c r="AK139"/>
  <c r="AO139"/>
  <c r="AS139"/>
  <c r="M139"/>
  <c r="K139" i="28" s="1"/>
  <c r="Q139" i="17"/>
  <c r="O139" i="28" s="1"/>
  <c r="X139" i="17"/>
  <c r="V139" i="28" s="1"/>
  <c r="AJ139" i="17"/>
  <c r="AN139"/>
  <c r="AR139"/>
  <c r="AY139" s="1"/>
  <c r="AZ139" s="1"/>
  <c r="L139"/>
  <c r="P139"/>
  <c r="N139" i="28" s="1"/>
  <c r="W139" i="17"/>
  <c r="AI139"/>
  <c r="FN151"/>
  <c r="FM151"/>
  <c r="FR151"/>
  <c r="FQ151"/>
  <c r="FU151"/>
  <c r="GB151"/>
  <c r="GA151"/>
  <c r="EK151"/>
  <c r="ET151"/>
  <c r="FC151"/>
  <c r="FG151"/>
  <c r="DQ151"/>
  <c r="DV151"/>
  <c r="EJ151"/>
  <c r="ES151"/>
  <c r="EW151"/>
  <c r="FF151"/>
  <c r="DP151"/>
  <c r="DU151"/>
  <c r="EI151"/>
  <c r="EM151"/>
  <c r="EV151"/>
  <c r="FE151"/>
  <c r="DO151"/>
  <c r="DS151"/>
  <c r="DZ151"/>
  <c r="EL151"/>
  <c r="EU151"/>
  <c r="FD151"/>
  <c r="DN151"/>
  <c r="DR151"/>
  <c r="DY151"/>
  <c r="EF151" s="1"/>
  <c r="EG151" s="1"/>
  <c r="CS151"/>
  <c r="CW151"/>
  <c r="BY151"/>
  <c r="CC151"/>
  <c r="BE151"/>
  <c r="BJ151"/>
  <c r="BO151"/>
  <c r="CV151"/>
  <c r="DA151"/>
  <c r="BX151"/>
  <c r="CB151"/>
  <c r="CF151"/>
  <c r="BD151"/>
  <c r="BH151"/>
  <c r="BN151"/>
  <c r="BU151" s="1"/>
  <c r="BV151" s="1"/>
  <c r="CU151"/>
  <c r="CZ151"/>
  <c r="DB151" s="1"/>
  <c r="DE151"/>
  <c r="CA151"/>
  <c r="CE151"/>
  <c r="CG151" s="1"/>
  <c r="CJ151"/>
  <c r="BC151"/>
  <c r="BG151"/>
  <c r="CT151"/>
  <c r="CX151"/>
  <c r="DD151"/>
  <c r="DK151" s="1"/>
  <c r="DL151" s="1"/>
  <c r="BZ151"/>
  <c r="CI151"/>
  <c r="CP151" s="1"/>
  <c r="CQ151" s="1"/>
  <c r="BF151"/>
  <c r="BK151"/>
  <c r="O151"/>
  <c r="M151" i="28" s="1"/>
  <c r="T151" i="17"/>
  <c r="R151" i="28" s="1"/>
  <c r="AI151" i="17"/>
  <c r="N151"/>
  <c r="L151" i="28" s="1"/>
  <c r="S151" i="17"/>
  <c r="Q151" i="28" s="1"/>
  <c r="AH151" i="17"/>
  <c r="AL151"/>
  <c r="M151"/>
  <c r="K151" i="28" s="1"/>
  <c r="Q151" i="17"/>
  <c r="O151" i="28" s="1"/>
  <c r="X151" i="17"/>
  <c r="V151" i="28" s="1"/>
  <c r="AG151" i="17"/>
  <c r="AK151"/>
  <c r="AO151"/>
  <c r="AS151"/>
  <c r="L151"/>
  <c r="P151"/>
  <c r="N151" i="28" s="1"/>
  <c r="W151" i="17"/>
  <c r="AJ151"/>
  <c r="AN151"/>
  <c r="AR151"/>
  <c r="AY151" s="1"/>
  <c r="AZ151" s="1"/>
  <c r="FN159"/>
  <c r="FM159"/>
  <c r="FR159"/>
  <c r="FQ159"/>
  <c r="FU159"/>
  <c r="GB159"/>
  <c r="GA159"/>
  <c r="EI159"/>
  <c r="EM159"/>
  <c r="EV159"/>
  <c r="FE159"/>
  <c r="DQ159"/>
  <c r="DV159"/>
  <c r="EL159"/>
  <c r="EU159"/>
  <c r="FD159"/>
  <c r="DP159"/>
  <c r="DU159"/>
  <c r="EK159"/>
  <c r="ET159"/>
  <c r="FC159"/>
  <c r="FG159"/>
  <c r="DO159"/>
  <c r="DS159"/>
  <c r="DZ159"/>
  <c r="EJ159"/>
  <c r="ES159"/>
  <c r="EW159"/>
  <c r="FF159"/>
  <c r="DN159"/>
  <c r="EC159" s="1"/>
  <c r="DR159"/>
  <c r="DY159"/>
  <c r="EF159" s="1"/>
  <c r="EG159" s="1"/>
  <c r="CV159"/>
  <c r="DA159"/>
  <c r="BX159"/>
  <c r="CB159"/>
  <c r="CF159"/>
  <c r="CJ159"/>
  <c r="BE159"/>
  <c r="BJ159"/>
  <c r="BO159"/>
  <c r="CU159"/>
  <c r="CZ159"/>
  <c r="DE159"/>
  <c r="CA159"/>
  <c r="CE159"/>
  <c r="CI159"/>
  <c r="CP159" s="1"/>
  <c r="CQ159" s="1"/>
  <c r="BD159"/>
  <c r="BH159"/>
  <c r="BN159"/>
  <c r="BU159" s="1"/>
  <c r="BV159" s="1"/>
  <c r="CT159"/>
  <c r="CX159"/>
  <c r="DD159"/>
  <c r="DK159" s="1"/>
  <c r="DL159" s="1"/>
  <c r="BZ159"/>
  <c r="BC159"/>
  <c r="BG159"/>
  <c r="CS159"/>
  <c r="CW159"/>
  <c r="BY159"/>
  <c r="CC159"/>
  <c r="BF159"/>
  <c r="BK159"/>
  <c r="L159"/>
  <c r="P159"/>
  <c r="N159" i="28" s="1"/>
  <c r="W159" i="17"/>
  <c r="AG159"/>
  <c r="AK159"/>
  <c r="AO159"/>
  <c r="AS159"/>
  <c r="O159"/>
  <c r="M159" i="28" s="1"/>
  <c r="T159" i="17"/>
  <c r="R159" i="28" s="1"/>
  <c r="AJ159" i="17"/>
  <c r="AN159"/>
  <c r="AR159"/>
  <c r="AY159" s="1"/>
  <c r="AZ159" s="1"/>
  <c r="N159"/>
  <c r="L159" i="28" s="1"/>
  <c r="S159" i="17"/>
  <c r="Q159" i="28" s="1"/>
  <c r="AI159" i="17"/>
  <c r="M159"/>
  <c r="K159" i="28" s="1"/>
  <c r="Q159" i="17"/>
  <c r="O159" i="28" s="1"/>
  <c r="X159" i="17"/>
  <c r="V159" i="28" s="1"/>
  <c r="AH159" i="17"/>
  <c r="AL159"/>
  <c r="FM10"/>
  <c r="FR10"/>
  <c r="FQ10"/>
  <c r="GB10"/>
  <c r="FN10"/>
  <c r="GA10"/>
  <c r="EL10"/>
  <c r="EU10"/>
  <c r="FC10"/>
  <c r="FG10"/>
  <c r="EK10"/>
  <c r="ET10"/>
  <c r="FF10"/>
  <c r="EJ10"/>
  <c r="ES10"/>
  <c r="EW10"/>
  <c r="FE10"/>
  <c r="EI10"/>
  <c r="EM10"/>
  <c r="EV10"/>
  <c r="FD10"/>
  <c r="DN10"/>
  <c r="DR10"/>
  <c r="DV10"/>
  <c r="DQ10"/>
  <c r="DU10"/>
  <c r="DP10"/>
  <c r="DZ10"/>
  <c r="DO10"/>
  <c r="DS10"/>
  <c r="DY10"/>
  <c r="CV10"/>
  <c r="CZ10"/>
  <c r="BY10"/>
  <c r="CC10"/>
  <c r="CJ10"/>
  <c r="BE10"/>
  <c r="BO10"/>
  <c r="CU10"/>
  <c r="DE10"/>
  <c r="BX10"/>
  <c r="CB10"/>
  <c r="CI10"/>
  <c r="BD10"/>
  <c r="BH10"/>
  <c r="BN10"/>
  <c r="CT10"/>
  <c r="CX10"/>
  <c r="DD10"/>
  <c r="CA10"/>
  <c r="CF10"/>
  <c r="BC10"/>
  <c r="BG10"/>
  <c r="BK10"/>
  <c r="CS10"/>
  <c r="CW10"/>
  <c r="DA10"/>
  <c r="BZ10"/>
  <c r="CE10"/>
  <c r="CG10" s="1"/>
  <c r="BF10"/>
  <c r="BJ10"/>
  <c r="M10"/>
  <c r="K10" i="28" s="1"/>
  <c r="Q10" i="17"/>
  <c r="O10" i="28" s="1"/>
  <c r="W10" i="17"/>
  <c r="AJ10"/>
  <c r="AN10"/>
  <c r="L10"/>
  <c r="P10"/>
  <c r="N10" i="28" s="1"/>
  <c r="T10" i="17"/>
  <c r="R10" i="28" s="1"/>
  <c r="AI10" i="17"/>
  <c r="AS10"/>
  <c r="O10"/>
  <c r="M10" i="28" s="1"/>
  <c r="S10" i="17"/>
  <c r="AH10"/>
  <c r="AL10"/>
  <c r="AR10"/>
  <c r="N10"/>
  <c r="L10" i="28" s="1"/>
  <c r="X10" i="17"/>
  <c r="V10" i="28" s="1"/>
  <c r="AG10" i="17"/>
  <c r="AK10"/>
  <c r="AO10"/>
  <c r="FM26"/>
  <c r="GA26"/>
  <c r="FR26"/>
  <c r="FQ26"/>
  <c r="FU26"/>
  <c r="FN26"/>
  <c r="GB26"/>
  <c r="EL26"/>
  <c r="EU26"/>
  <c r="FC26"/>
  <c r="FG26"/>
  <c r="EK26"/>
  <c r="ET26"/>
  <c r="FF26"/>
  <c r="EJ26"/>
  <c r="ES26"/>
  <c r="EW26"/>
  <c r="FE26"/>
  <c r="EI26"/>
  <c r="EM26"/>
  <c r="EV26"/>
  <c r="FD26"/>
  <c r="DP26"/>
  <c r="DZ26"/>
  <c r="DO26"/>
  <c r="DS26"/>
  <c r="DY26"/>
  <c r="EF26" s="1"/>
  <c r="EG26" s="1"/>
  <c r="DN26"/>
  <c r="DR26"/>
  <c r="DV26"/>
  <c r="DQ26"/>
  <c r="DU26"/>
  <c r="CT26"/>
  <c r="CX26"/>
  <c r="DD26"/>
  <c r="DK26" s="1"/>
  <c r="DL26" s="1"/>
  <c r="BX26"/>
  <c r="CB26"/>
  <c r="CI26"/>
  <c r="CP26" s="1"/>
  <c r="CQ26" s="1"/>
  <c r="BF26"/>
  <c r="BJ26"/>
  <c r="CS26"/>
  <c r="CW26"/>
  <c r="DA26"/>
  <c r="CA26"/>
  <c r="CF26"/>
  <c r="BE26"/>
  <c r="BO26"/>
  <c r="CV26"/>
  <c r="CZ26"/>
  <c r="BZ26"/>
  <c r="CE26"/>
  <c r="BD26"/>
  <c r="BH26"/>
  <c r="BN26"/>
  <c r="BU26" s="1"/>
  <c r="BV26" s="1"/>
  <c r="CU26"/>
  <c r="DE26"/>
  <c r="BY26"/>
  <c r="CC26"/>
  <c r="CJ26"/>
  <c r="BC26"/>
  <c r="BG26"/>
  <c r="BK26"/>
  <c r="L26"/>
  <c r="J26" i="28" s="1"/>
  <c r="P26" i="17"/>
  <c r="N26" i="28" s="1"/>
  <c r="T26" i="17"/>
  <c r="AI26"/>
  <c r="AS26"/>
  <c r="O26"/>
  <c r="S26"/>
  <c r="AH26"/>
  <c r="AL26"/>
  <c r="AR26"/>
  <c r="AY26" s="1"/>
  <c r="AZ26" s="1"/>
  <c r="N26"/>
  <c r="L26" i="28" s="1"/>
  <c r="X26" i="17"/>
  <c r="AG26"/>
  <c r="AK26"/>
  <c r="AO26"/>
  <c r="M26"/>
  <c r="Q26"/>
  <c r="W26"/>
  <c r="AJ26"/>
  <c r="AN26"/>
  <c r="FM38"/>
  <c r="FR38"/>
  <c r="FU38"/>
  <c r="GB38"/>
  <c r="AA35" i="24" s="1"/>
  <c r="FQ38" i="17"/>
  <c r="GA38"/>
  <c r="FN38"/>
  <c r="EJ38"/>
  <c r="ES38"/>
  <c r="K38" i="28" s="1"/>
  <c r="EW38" i="17"/>
  <c r="FE38"/>
  <c r="EI38"/>
  <c r="EM38"/>
  <c r="EV38"/>
  <c r="FD38"/>
  <c r="EL38"/>
  <c r="EU38"/>
  <c r="O38" i="28" s="1"/>
  <c r="FC38" i="17"/>
  <c r="FG38"/>
  <c r="EK38"/>
  <c r="ET38"/>
  <c r="M38" i="28" s="1"/>
  <c r="FF38" i="17"/>
  <c r="DP38"/>
  <c r="DZ38"/>
  <c r="DO38"/>
  <c r="DS38"/>
  <c r="DY38"/>
  <c r="EF38" s="1"/>
  <c r="EG38" s="1"/>
  <c r="DN38"/>
  <c r="DR38"/>
  <c r="DV38"/>
  <c r="DQ38"/>
  <c r="DU38"/>
  <c r="CT38"/>
  <c r="CX38"/>
  <c r="DD38"/>
  <c r="DK38" s="1"/>
  <c r="DL38" s="1"/>
  <c r="BZ38"/>
  <c r="CE38"/>
  <c r="BF38"/>
  <c r="BK38"/>
  <c r="CS38"/>
  <c r="CW38"/>
  <c r="DA38"/>
  <c r="BY38"/>
  <c r="CC38"/>
  <c r="CJ38"/>
  <c r="BE38"/>
  <c r="BJ38"/>
  <c r="BL38" s="1"/>
  <c r="BO38"/>
  <c r="CV38"/>
  <c r="CZ38"/>
  <c r="DB38" s="1"/>
  <c r="BX38"/>
  <c r="CB38"/>
  <c r="CI38"/>
  <c r="CP38" s="1"/>
  <c r="CQ38" s="1"/>
  <c r="BD38"/>
  <c r="BH38"/>
  <c r="BN38"/>
  <c r="BU38" s="1"/>
  <c r="BV38" s="1"/>
  <c r="CU38"/>
  <c r="DE38"/>
  <c r="CA38"/>
  <c r="CF38"/>
  <c r="BC38"/>
  <c r="BR38" s="1"/>
  <c r="BG38"/>
  <c r="L38"/>
  <c r="J38" i="28" s="1"/>
  <c r="P38" i="17"/>
  <c r="N38" i="28" s="1"/>
  <c r="T38" i="17"/>
  <c r="AI38"/>
  <c r="AS38"/>
  <c r="O38"/>
  <c r="S38"/>
  <c r="Q38" i="28" s="1"/>
  <c r="AH38" i="17"/>
  <c r="AL38"/>
  <c r="AR38"/>
  <c r="AY38" s="1"/>
  <c r="AZ38" s="1"/>
  <c r="N38"/>
  <c r="L38" i="28" s="1"/>
  <c r="X38" i="17"/>
  <c r="AG38"/>
  <c r="AK38"/>
  <c r="AO38"/>
  <c r="M38"/>
  <c r="Q38"/>
  <c r="W38"/>
  <c r="AJ38"/>
  <c r="AN38"/>
  <c r="FM54"/>
  <c r="FR54"/>
  <c r="FU54"/>
  <c r="FQ54"/>
  <c r="FN54"/>
  <c r="EJ54"/>
  <c r="ES54"/>
  <c r="K54" i="28" s="1"/>
  <c r="EW54" i="17"/>
  <c r="FF54"/>
  <c r="GB54"/>
  <c r="AA51" i="24" s="1"/>
  <c r="EI54" i="17"/>
  <c r="EM54"/>
  <c r="EV54"/>
  <c r="FE54"/>
  <c r="GA54"/>
  <c r="EL54"/>
  <c r="EU54"/>
  <c r="FD54"/>
  <c r="EK54"/>
  <c r="ET54"/>
  <c r="FC54"/>
  <c r="FG54"/>
  <c r="DP54"/>
  <c r="DZ54"/>
  <c r="DO54"/>
  <c r="DS54"/>
  <c r="DY54"/>
  <c r="EF54" s="1"/>
  <c r="EG54" s="1"/>
  <c r="DN54"/>
  <c r="DR54"/>
  <c r="DV54"/>
  <c r="DQ54"/>
  <c r="DU54"/>
  <c r="CT54"/>
  <c r="CX54"/>
  <c r="DD54"/>
  <c r="DK54" s="1"/>
  <c r="DL54" s="1"/>
  <c r="BZ54"/>
  <c r="CE54"/>
  <c r="BF54"/>
  <c r="BK54"/>
  <c r="CS54"/>
  <c r="CW54"/>
  <c r="DA54"/>
  <c r="BY54"/>
  <c r="CC54"/>
  <c r="CJ54"/>
  <c r="BE54"/>
  <c r="BJ54"/>
  <c r="BL54" s="1"/>
  <c r="BO54"/>
  <c r="CV54"/>
  <c r="CZ54"/>
  <c r="BX54"/>
  <c r="CB54"/>
  <c r="CI54"/>
  <c r="CP54" s="1"/>
  <c r="CQ54" s="1"/>
  <c r="BD54"/>
  <c r="BH54"/>
  <c r="BN54"/>
  <c r="BU54" s="1"/>
  <c r="BV54" s="1"/>
  <c r="CU54"/>
  <c r="DE54"/>
  <c r="CA54"/>
  <c r="CF54"/>
  <c r="BC54"/>
  <c r="BG54"/>
  <c r="L54"/>
  <c r="P54"/>
  <c r="N54" i="28" s="1"/>
  <c r="T54" i="17"/>
  <c r="AI54"/>
  <c r="AS54"/>
  <c r="O54"/>
  <c r="S54"/>
  <c r="Q54" i="28" s="1"/>
  <c r="AH54" i="17"/>
  <c r="AL54"/>
  <c r="AR54"/>
  <c r="AY54" s="1"/>
  <c r="AZ54" s="1"/>
  <c r="N54"/>
  <c r="L54" i="28" s="1"/>
  <c r="X54" i="17"/>
  <c r="AG54"/>
  <c r="AV54" s="1"/>
  <c r="AK54"/>
  <c r="AO54"/>
  <c r="M54"/>
  <c r="Q54"/>
  <c r="W54"/>
  <c r="AJ54"/>
  <c r="AN54"/>
  <c r="FM58"/>
  <c r="FR58"/>
  <c r="FQ58"/>
  <c r="FN58"/>
  <c r="EK58"/>
  <c r="ET58"/>
  <c r="FC58"/>
  <c r="FG58"/>
  <c r="FU58"/>
  <c r="GB58"/>
  <c r="EJ58"/>
  <c r="ES58"/>
  <c r="EW58"/>
  <c r="V58" i="28" s="1"/>
  <c r="FF58" i="17"/>
  <c r="GA58"/>
  <c r="EI58"/>
  <c r="EM58"/>
  <c r="EV58"/>
  <c r="FE58"/>
  <c r="EL58"/>
  <c r="EU58"/>
  <c r="O58" i="28" s="1"/>
  <c r="FD58" i="17"/>
  <c r="DQ58"/>
  <c r="DU58"/>
  <c r="DP58"/>
  <c r="DZ58"/>
  <c r="DO58"/>
  <c r="DS58"/>
  <c r="DY58"/>
  <c r="EF58" s="1"/>
  <c r="EG58" s="1"/>
  <c r="DN58"/>
  <c r="DR58"/>
  <c r="DV58"/>
  <c r="CU58"/>
  <c r="DE58"/>
  <c r="CA58"/>
  <c r="CF58"/>
  <c r="BE58"/>
  <c r="BJ58"/>
  <c r="BO58"/>
  <c r="CT58"/>
  <c r="CX58"/>
  <c r="DD58"/>
  <c r="DK58" s="1"/>
  <c r="DL58" s="1"/>
  <c r="BZ58"/>
  <c r="CE58"/>
  <c r="BD58"/>
  <c r="BH58"/>
  <c r="BN58"/>
  <c r="BU58" s="1"/>
  <c r="BV58" s="1"/>
  <c r="CS58"/>
  <c r="CW58"/>
  <c r="DA58"/>
  <c r="BY58"/>
  <c r="CC58"/>
  <c r="CJ58"/>
  <c r="BC58"/>
  <c r="BG58"/>
  <c r="CV58"/>
  <c r="CZ58"/>
  <c r="BX58"/>
  <c r="CB58"/>
  <c r="CI58"/>
  <c r="CP58" s="1"/>
  <c r="CQ58" s="1"/>
  <c r="BF58"/>
  <c r="BK58"/>
  <c r="M58"/>
  <c r="Q58"/>
  <c r="W58"/>
  <c r="AJ58"/>
  <c r="AN58"/>
  <c r="L58"/>
  <c r="J58" i="28" s="1"/>
  <c r="P58" i="17"/>
  <c r="N58" i="28" s="1"/>
  <c r="T58" i="17"/>
  <c r="AI58"/>
  <c r="AS58"/>
  <c r="O58"/>
  <c r="S58"/>
  <c r="AH58"/>
  <c r="AL58"/>
  <c r="AR58"/>
  <c r="AY58" s="1"/>
  <c r="AZ58" s="1"/>
  <c r="N58"/>
  <c r="L58" i="28" s="1"/>
  <c r="X58" i="17"/>
  <c r="AG58"/>
  <c r="AK58"/>
  <c r="AO58"/>
  <c r="FM78"/>
  <c r="FR78"/>
  <c r="FQ78"/>
  <c r="FN78"/>
  <c r="EI78"/>
  <c r="EM78"/>
  <c r="ET78"/>
  <c r="FC78"/>
  <c r="FG78"/>
  <c r="FU78"/>
  <c r="GB78"/>
  <c r="EL78"/>
  <c r="ES78"/>
  <c r="EW78"/>
  <c r="FF78"/>
  <c r="GA78"/>
  <c r="EK78"/>
  <c r="EV78"/>
  <c r="FE78"/>
  <c r="EJ78"/>
  <c r="EU78"/>
  <c r="FD78"/>
  <c r="DP78"/>
  <c r="DZ78"/>
  <c r="DO78"/>
  <c r="DS78"/>
  <c r="DY78"/>
  <c r="EF78" s="1"/>
  <c r="EG78" s="1"/>
  <c r="DN78"/>
  <c r="DR78"/>
  <c r="DV78"/>
  <c r="DQ78"/>
  <c r="DU78"/>
  <c r="CT78"/>
  <c r="CX78"/>
  <c r="DD78"/>
  <c r="DK78" s="1"/>
  <c r="DL78" s="1"/>
  <c r="BZ78"/>
  <c r="CE78"/>
  <c r="BC78"/>
  <c r="BG78"/>
  <c r="CS78"/>
  <c r="CW78"/>
  <c r="DA78"/>
  <c r="BY78"/>
  <c r="CC78"/>
  <c r="CJ78"/>
  <c r="BF78"/>
  <c r="BK78"/>
  <c r="CV78"/>
  <c r="CZ78"/>
  <c r="BX78"/>
  <c r="CB78"/>
  <c r="CI78"/>
  <c r="CP78" s="1"/>
  <c r="CQ78" s="1"/>
  <c r="BE78"/>
  <c r="BJ78"/>
  <c r="BO78"/>
  <c r="CU78"/>
  <c r="DE78"/>
  <c r="CA78"/>
  <c r="CF78"/>
  <c r="BD78"/>
  <c r="BH78"/>
  <c r="BN78"/>
  <c r="BU78" s="1"/>
  <c r="BV78" s="1"/>
  <c r="L78"/>
  <c r="P78"/>
  <c r="N78" i="28" s="1"/>
  <c r="T78" i="17"/>
  <c r="R78" i="28" s="1"/>
  <c r="AH78" i="17"/>
  <c r="AL78"/>
  <c r="O78"/>
  <c r="M78" i="28" s="1"/>
  <c r="S78" i="17"/>
  <c r="X78"/>
  <c r="V78" i="28" s="1"/>
  <c r="AG78" i="17"/>
  <c r="AV78" s="1"/>
  <c r="AK78"/>
  <c r="AO78"/>
  <c r="N78"/>
  <c r="L78" i="28" s="1"/>
  <c r="W78" i="17"/>
  <c r="AJ78"/>
  <c r="AN78"/>
  <c r="AS78"/>
  <c r="M78"/>
  <c r="K78" i="28" s="1"/>
  <c r="Q78" i="17"/>
  <c r="O78" i="28" s="1"/>
  <c r="AI78" i="17"/>
  <c r="AR78"/>
  <c r="AY78" s="1"/>
  <c r="AZ78" s="1"/>
  <c r="FM102"/>
  <c r="FR102"/>
  <c r="FQ102"/>
  <c r="FN102"/>
  <c r="FU102"/>
  <c r="GB102"/>
  <c r="GA102"/>
  <c r="EI102"/>
  <c r="EM102"/>
  <c r="ET102"/>
  <c r="FC102"/>
  <c r="FG102"/>
  <c r="DN102"/>
  <c r="DR102"/>
  <c r="DY102"/>
  <c r="EF102" s="1"/>
  <c r="EG102" s="1"/>
  <c r="EL102"/>
  <c r="ES102"/>
  <c r="EW102"/>
  <c r="FF102"/>
  <c r="DQ102"/>
  <c r="DV102"/>
  <c r="EK102"/>
  <c r="EV102"/>
  <c r="FE102"/>
  <c r="DP102"/>
  <c r="DU102"/>
  <c r="EJ102"/>
  <c r="EU102"/>
  <c r="FD102"/>
  <c r="DO102"/>
  <c r="DS102"/>
  <c r="DZ102"/>
  <c r="CU102"/>
  <c r="CZ102"/>
  <c r="BZ102"/>
  <c r="CJ102"/>
  <c r="BD102"/>
  <c r="BH102"/>
  <c r="BN102"/>
  <c r="BU102" s="1"/>
  <c r="BV102" s="1"/>
  <c r="CT102"/>
  <c r="CX102"/>
  <c r="DE102"/>
  <c r="BY102"/>
  <c r="CC102"/>
  <c r="CI102"/>
  <c r="CP102" s="1"/>
  <c r="CQ102" s="1"/>
  <c r="BC102"/>
  <c r="BG102"/>
  <c r="CS102"/>
  <c r="CW102"/>
  <c r="DD102"/>
  <c r="DK102" s="1"/>
  <c r="DL102" s="1"/>
  <c r="BX102"/>
  <c r="CB102"/>
  <c r="CF102"/>
  <c r="BF102"/>
  <c r="BK102"/>
  <c r="CV102"/>
  <c r="DA102"/>
  <c r="CA102"/>
  <c r="CE102"/>
  <c r="BE102"/>
  <c r="BJ102"/>
  <c r="BO102"/>
  <c r="N102"/>
  <c r="L102" i="28" s="1"/>
  <c r="S102" i="17"/>
  <c r="Q102" i="28" s="1"/>
  <c r="AJ102" i="17"/>
  <c r="AN102"/>
  <c r="M102"/>
  <c r="K102" i="28" s="1"/>
  <c r="Q102" i="17"/>
  <c r="O102" i="28" s="1"/>
  <c r="X102" i="17"/>
  <c r="V102" i="28" s="1"/>
  <c r="AI102" i="17"/>
  <c r="AS102"/>
  <c r="L102"/>
  <c r="P102"/>
  <c r="N102" i="28" s="1"/>
  <c r="W102" i="17"/>
  <c r="AH102"/>
  <c r="AL102"/>
  <c r="AR102"/>
  <c r="AY102" s="1"/>
  <c r="AZ102" s="1"/>
  <c r="O102"/>
  <c r="M102" i="28" s="1"/>
  <c r="T102" i="17"/>
  <c r="R102" i="28" s="1"/>
  <c r="AG102" i="17"/>
  <c r="AK102"/>
  <c r="AO102"/>
  <c r="AP102" s="1"/>
  <c r="FM106"/>
  <c r="FR106"/>
  <c r="FQ106"/>
  <c r="FN106"/>
  <c r="FU106"/>
  <c r="GB106"/>
  <c r="AA103" i="24" s="1"/>
  <c r="GA106" i="17"/>
  <c r="EJ106"/>
  <c r="EU106"/>
  <c r="FD106"/>
  <c r="DP106"/>
  <c r="DU106"/>
  <c r="EI106"/>
  <c r="EM106"/>
  <c r="ET106"/>
  <c r="FC106"/>
  <c r="FG106"/>
  <c r="DO106"/>
  <c r="DS106"/>
  <c r="DZ106"/>
  <c r="EL106"/>
  <c r="ES106"/>
  <c r="EW106"/>
  <c r="FF106"/>
  <c r="DN106"/>
  <c r="DR106"/>
  <c r="DY106"/>
  <c r="EF106" s="1"/>
  <c r="EG106" s="1"/>
  <c r="EK106"/>
  <c r="EV106"/>
  <c r="FE106"/>
  <c r="DQ106"/>
  <c r="DV106"/>
  <c r="CU106"/>
  <c r="DD106"/>
  <c r="DK106" s="1"/>
  <c r="DL106" s="1"/>
  <c r="BY106"/>
  <c r="CC106"/>
  <c r="CI106"/>
  <c r="CP106" s="1"/>
  <c r="CQ106" s="1"/>
  <c r="BC106"/>
  <c r="BG106"/>
  <c r="CT106"/>
  <c r="CX106"/>
  <c r="BX106"/>
  <c r="CB106"/>
  <c r="CF106"/>
  <c r="BF106"/>
  <c r="BK106"/>
  <c r="CS106"/>
  <c r="CW106"/>
  <c r="DA106"/>
  <c r="CA106"/>
  <c r="CE106"/>
  <c r="BE106"/>
  <c r="BJ106"/>
  <c r="BO106"/>
  <c r="CV106"/>
  <c r="CZ106"/>
  <c r="DE106"/>
  <c r="BZ106"/>
  <c r="CJ106"/>
  <c r="BD106"/>
  <c r="BH106"/>
  <c r="BN106"/>
  <c r="BU106" s="1"/>
  <c r="BV106" s="1"/>
  <c r="L106"/>
  <c r="P106"/>
  <c r="N106" i="28" s="1"/>
  <c r="W106" i="17"/>
  <c r="AH106"/>
  <c r="AL106"/>
  <c r="AR106"/>
  <c r="AY106" s="1"/>
  <c r="AZ106" s="1"/>
  <c r="O106"/>
  <c r="M106" i="28" s="1"/>
  <c r="T106" i="17"/>
  <c r="R106" i="28" s="1"/>
  <c r="AG106" i="17"/>
  <c r="AV106" s="1"/>
  <c r="AK106"/>
  <c r="AO106"/>
  <c r="N106"/>
  <c r="L106" i="28" s="1"/>
  <c r="S106" i="17"/>
  <c r="Q106" i="28" s="1"/>
  <c r="S106" s="1"/>
  <c r="AJ106" i="17"/>
  <c r="AN106"/>
  <c r="M106"/>
  <c r="K106" i="28" s="1"/>
  <c r="Q106" i="17"/>
  <c r="O106" i="28" s="1"/>
  <c r="X106" i="17"/>
  <c r="V106" i="28" s="1"/>
  <c r="AI106" i="17"/>
  <c r="AS106"/>
  <c r="FM130"/>
  <c r="FR130"/>
  <c r="FQ130"/>
  <c r="FN130"/>
  <c r="FU130"/>
  <c r="GB130"/>
  <c r="GA130"/>
  <c r="EL130"/>
  <c r="ET130"/>
  <c r="FC130"/>
  <c r="FG130"/>
  <c r="DQ130"/>
  <c r="DV130"/>
  <c r="EK130"/>
  <c r="ES130"/>
  <c r="EW130"/>
  <c r="FF130"/>
  <c r="DP130"/>
  <c r="DU130"/>
  <c r="DZ130"/>
  <c r="EJ130"/>
  <c r="EV130"/>
  <c r="FE130"/>
  <c r="DO130"/>
  <c r="DS130"/>
  <c r="DY130"/>
  <c r="EF130" s="1"/>
  <c r="EG130" s="1"/>
  <c r="EI130"/>
  <c r="EM130"/>
  <c r="EU130"/>
  <c r="FD130"/>
  <c r="DN130"/>
  <c r="EC130" s="1"/>
  <c r="DR130"/>
  <c r="CT130"/>
  <c r="CX130"/>
  <c r="DD130"/>
  <c r="DK130" s="1"/>
  <c r="DL130" s="1"/>
  <c r="BY130"/>
  <c r="CC130"/>
  <c r="CJ130"/>
  <c r="BF130"/>
  <c r="BJ130"/>
  <c r="CS130"/>
  <c r="CW130"/>
  <c r="DA130"/>
  <c r="BX130"/>
  <c r="CB130"/>
  <c r="CI130"/>
  <c r="CP130" s="1"/>
  <c r="CQ130" s="1"/>
  <c r="BE130"/>
  <c r="BO130"/>
  <c r="CV130"/>
  <c r="CZ130"/>
  <c r="CA130"/>
  <c r="CF130"/>
  <c r="BD130"/>
  <c r="BH130"/>
  <c r="BN130"/>
  <c r="BU130" s="1"/>
  <c r="BV130" s="1"/>
  <c r="CU130"/>
  <c r="DE130"/>
  <c r="BZ130"/>
  <c r="CE130"/>
  <c r="BC130"/>
  <c r="BG130"/>
  <c r="BK130"/>
  <c r="O130"/>
  <c r="M130" i="28" s="1"/>
  <c r="T130" i="17"/>
  <c r="R130" i="28" s="1"/>
  <c r="AJ130" i="17"/>
  <c r="AO130"/>
  <c r="N130"/>
  <c r="L130" i="28" s="1"/>
  <c r="S130" i="17"/>
  <c r="X130"/>
  <c r="V130" i="28" s="1"/>
  <c r="AI130" i="17"/>
  <c r="AN130"/>
  <c r="M130"/>
  <c r="K130" i="28" s="1"/>
  <c r="Q130" i="17"/>
  <c r="O130" i="28" s="1"/>
  <c r="W130" i="17"/>
  <c r="AH130"/>
  <c r="AL130"/>
  <c r="AS130"/>
  <c r="L130"/>
  <c r="P130"/>
  <c r="N130" i="28" s="1"/>
  <c r="AG130" i="17"/>
  <c r="AK130"/>
  <c r="AR130"/>
  <c r="AY130" s="1"/>
  <c r="AZ130" s="1"/>
  <c r="FN186"/>
  <c r="FM186"/>
  <c r="FR186"/>
  <c r="FQ186"/>
  <c r="GB186"/>
  <c r="FU186"/>
  <c r="GA186"/>
  <c r="EL186"/>
  <c r="ET186"/>
  <c r="FF186"/>
  <c r="EK186"/>
  <c r="ES186"/>
  <c r="EW186"/>
  <c r="FE186"/>
  <c r="EJ186"/>
  <c r="EV186"/>
  <c r="FD186"/>
  <c r="EI186"/>
  <c r="EM186"/>
  <c r="EU186"/>
  <c r="FC186"/>
  <c r="FG186"/>
  <c r="DQ186"/>
  <c r="DV186"/>
  <c r="CU186"/>
  <c r="DD186"/>
  <c r="DK186" s="1"/>
  <c r="DL186" s="1"/>
  <c r="BZ186"/>
  <c r="CE186"/>
  <c r="BF186"/>
  <c r="BJ186"/>
  <c r="DP186"/>
  <c r="DU186"/>
  <c r="DW186" s="1"/>
  <c r="CT186"/>
  <c r="CX186"/>
  <c r="BY186"/>
  <c r="CC186"/>
  <c r="CJ186"/>
  <c r="BE186"/>
  <c r="BO186"/>
  <c r="DO186"/>
  <c r="DS186"/>
  <c r="DZ186"/>
  <c r="CS186"/>
  <c r="CW186"/>
  <c r="DA186"/>
  <c r="BX186"/>
  <c r="CB186"/>
  <c r="CI186"/>
  <c r="CP186" s="1"/>
  <c r="CQ186" s="1"/>
  <c r="BD186"/>
  <c r="BH186"/>
  <c r="BN186"/>
  <c r="BU186" s="1"/>
  <c r="BV186" s="1"/>
  <c r="DN186"/>
  <c r="DR186"/>
  <c r="DY186"/>
  <c r="EF186" s="1"/>
  <c r="EG186" s="1"/>
  <c r="CV186"/>
  <c r="CZ186"/>
  <c r="DE186"/>
  <c r="CA186"/>
  <c r="CF186"/>
  <c r="BC186"/>
  <c r="BG186"/>
  <c r="BK186"/>
  <c r="O186"/>
  <c r="M186" i="28" s="1"/>
  <c r="T186" i="17"/>
  <c r="R186" i="28" s="1"/>
  <c r="AJ186" i="17"/>
  <c r="AO186"/>
  <c r="N186"/>
  <c r="L186" i="28" s="1"/>
  <c r="S186" i="17"/>
  <c r="AI186"/>
  <c r="AN186"/>
  <c r="AP186" s="1"/>
  <c r="M186"/>
  <c r="K186" i="28" s="1"/>
  <c r="Q186" i="17"/>
  <c r="O186" i="28" s="1"/>
  <c r="X186" i="17"/>
  <c r="V186" i="28" s="1"/>
  <c r="AH186" i="17"/>
  <c r="AL186"/>
  <c r="AS186"/>
  <c r="L186"/>
  <c r="P186"/>
  <c r="N186" i="28" s="1"/>
  <c r="W186" i="17"/>
  <c r="AG186"/>
  <c r="AV186" s="1"/>
  <c r="AK186"/>
  <c r="AR186"/>
  <c r="AY186" s="1"/>
  <c r="AZ186" s="1"/>
  <c r="FN206"/>
  <c r="FM206"/>
  <c r="FR206"/>
  <c r="FQ206"/>
  <c r="GB206"/>
  <c r="FU206"/>
  <c r="GA206"/>
  <c r="EL206"/>
  <c r="ET206"/>
  <c r="FC206"/>
  <c r="FG206"/>
  <c r="EK206"/>
  <c r="ES206"/>
  <c r="EW206"/>
  <c r="FF206"/>
  <c r="EJ206"/>
  <c r="EV206"/>
  <c r="FE206"/>
  <c r="EI206"/>
  <c r="EM206"/>
  <c r="EU206"/>
  <c r="FD206"/>
  <c r="DP206"/>
  <c r="DZ206"/>
  <c r="CT206"/>
  <c r="CX206"/>
  <c r="DD206"/>
  <c r="DK206" s="1"/>
  <c r="DL206" s="1"/>
  <c r="CA206"/>
  <c r="CE206"/>
  <c r="DO206"/>
  <c r="DS206"/>
  <c r="DY206"/>
  <c r="EF206" s="1"/>
  <c r="EG206" s="1"/>
  <c r="CS206"/>
  <c r="DH206" s="1"/>
  <c r="CW206"/>
  <c r="BZ206"/>
  <c r="CJ206"/>
  <c r="DN206"/>
  <c r="DR206"/>
  <c r="DV206"/>
  <c r="CV206"/>
  <c r="DA206"/>
  <c r="BY206"/>
  <c r="CC206"/>
  <c r="CI206"/>
  <c r="CP206" s="1"/>
  <c r="CQ206" s="1"/>
  <c r="DQ206"/>
  <c r="DU206"/>
  <c r="CU206"/>
  <c r="CZ206"/>
  <c r="DE206"/>
  <c r="BX206"/>
  <c r="CB206"/>
  <c r="CF206"/>
  <c r="BC206"/>
  <c r="BG206"/>
  <c r="BN206"/>
  <c r="BU206" s="1"/>
  <c r="BV206" s="1"/>
  <c r="L206"/>
  <c r="P206"/>
  <c r="N206" i="28" s="1"/>
  <c r="T206" i="17"/>
  <c r="R206" i="28" s="1"/>
  <c r="AJ206" i="17"/>
  <c r="AO206"/>
  <c r="BF206"/>
  <c r="BK206"/>
  <c r="O206"/>
  <c r="M206" i="28" s="1"/>
  <c r="S206" i="17"/>
  <c r="Q206" i="28" s="1"/>
  <c r="AI206" i="17"/>
  <c r="AN206"/>
  <c r="BE206"/>
  <c r="BJ206"/>
  <c r="N206"/>
  <c r="L206" i="28" s="1"/>
  <c r="X206" i="17"/>
  <c r="V206" i="28" s="1"/>
  <c r="AH206" i="17"/>
  <c r="AL206"/>
  <c r="AS206"/>
  <c r="BD206"/>
  <c r="BH206"/>
  <c r="BO206"/>
  <c r="M206"/>
  <c r="K206" i="28" s="1"/>
  <c r="Q206" i="17"/>
  <c r="O206" i="28" s="1"/>
  <c r="W206" i="17"/>
  <c r="AG206"/>
  <c r="AK206"/>
  <c r="AR206"/>
  <c r="AY206" s="1"/>
  <c r="AZ206" s="1"/>
  <c r="FM25"/>
  <c r="GA25"/>
  <c r="FR25"/>
  <c r="FQ25"/>
  <c r="FU25"/>
  <c r="FN25"/>
  <c r="GB25"/>
  <c r="EI25"/>
  <c r="EM25"/>
  <c r="EU25"/>
  <c r="FD25"/>
  <c r="EL25"/>
  <c r="ET25"/>
  <c r="FC25"/>
  <c r="FG25"/>
  <c r="EK25"/>
  <c r="ES25"/>
  <c r="EW25"/>
  <c r="FF25"/>
  <c r="EJ25"/>
  <c r="EV25"/>
  <c r="FE25"/>
  <c r="DO25"/>
  <c r="DS25"/>
  <c r="DZ25"/>
  <c r="DN25"/>
  <c r="DR25"/>
  <c r="DY25"/>
  <c r="EF25" s="1"/>
  <c r="EG25" s="1"/>
  <c r="DQ25"/>
  <c r="DV25"/>
  <c r="DP25"/>
  <c r="DU25"/>
  <c r="CS25"/>
  <c r="CW25"/>
  <c r="DD25"/>
  <c r="DK25" s="1"/>
  <c r="DL25" s="1"/>
  <c r="CA25"/>
  <c r="CF25"/>
  <c r="BE25"/>
  <c r="BJ25"/>
  <c r="CV25"/>
  <c r="DA25"/>
  <c r="BZ25"/>
  <c r="CE25"/>
  <c r="BD25"/>
  <c r="BH25"/>
  <c r="BO25"/>
  <c r="CU25"/>
  <c r="CZ25"/>
  <c r="BY25"/>
  <c r="CC25"/>
  <c r="CJ25"/>
  <c r="BC25"/>
  <c r="BG25"/>
  <c r="BN25"/>
  <c r="BU25" s="1"/>
  <c r="BV25" s="1"/>
  <c r="CT25"/>
  <c r="CX25"/>
  <c r="DE25"/>
  <c r="BX25"/>
  <c r="CB25"/>
  <c r="CI25"/>
  <c r="CP25" s="1"/>
  <c r="CQ25" s="1"/>
  <c r="BF25"/>
  <c r="BK25"/>
  <c r="O25"/>
  <c r="T25"/>
  <c r="AH25"/>
  <c r="AL25"/>
  <c r="AS25"/>
  <c r="N25"/>
  <c r="L25" i="28" s="1"/>
  <c r="S25" i="17"/>
  <c r="Q25" i="28" s="1"/>
  <c r="AG25" i="17"/>
  <c r="AK25"/>
  <c r="AR25"/>
  <c r="AY25" s="1"/>
  <c r="AZ25" s="1"/>
  <c r="M25"/>
  <c r="Q25"/>
  <c r="X25"/>
  <c r="AJ25"/>
  <c r="AO25"/>
  <c r="L25"/>
  <c r="J25" i="28" s="1"/>
  <c r="P25" i="17"/>
  <c r="N25" i="28" s="1"/>
  <c r="W25" i="17"/>
  <c r="AI25"/>
  <c r="AN25"/>
  <c r="FM33"/>
  <c r="FR33"/>
  <c r="FQ33"/>
  <c r="FU33"/>
  <c r="GB33"/>
  <c r="FN33"/>
  <c r="GA33"/>
  <c r="EI33"/>
  <c r="EM33"/>
  <c r="EU33"/>
  <c r="FD33"/>
  <c r="EL33"/>
  <c r="ET33"/>
  <c r="M33" i="28" s="1"/>
  <c r="FC33" i="17"/>
  <c r="FG33"/>
  <c r="EK33"/>
  <c r="ES33"/>
  <c r="EW33"/>
  <c r="FF33"/>
  <c r="EJ33"/>
  <c r="EV33"/>
  <c r="R33" i="28" s="1"/>
  <c r="FE33" i="17"/>
  <c r="DO33"/>
  <c r="DS33"/>
  <c r="DZ33"/>
  <c r="DN33"/>
  <c r="DR33"/>
  <c r="DY33"/>
  <c r="EF33" s="1"/>
  <c r="EG33" s="1"/>
  <c r="DQ33"/>
  <c r="DV33"/>
  <c r="DP33"/>
  <c r="DU33"/>
  <c r="CS33"/>
  <c r="DH33" s="1"/>
  <c r="CW33"/>
  <c r="DD33"/>
  <c r="DK33" s="1"/>
  <c r="DL33" s="1"/>
  <c r="CA33"/>
  <c r="CF33"/>
  <c r="BE33"/>
  <c r="BJ33"/>
  <c r="CV33"/>
  <c r="DA33"/>
  <c r="BZ33"/>
  <c r="CE33"/>
  <c r="BD33"/>
  <c r="BH33"/>
  <c r="BO33"/>
  <c r="CU33"/>
  <c r="CZ33"/>
  <c r="BY33"/>
  <c r="CC33"/>
  <c r="CJ33"/>
  <c r="BC33"/>
  <c r="BG33"/>
  <c r="BN33"/>
  <c r="BU33" s="1"/>
  <c r="BV33" s="1"/>
  <c r="CT33"/>
  <c r="CX33"/>
  <c r="DE33"/>
  <c r="BX33"/>
  <c r="CB33"/>
  <c r="CI33"/>
  <c r="CP33" s="1"/>
  <c r="CQ33" s="1"/>
  <c r="BF33"/>
  <c r="BK33"/>
  <c r="O33"/>
  <c r="T33"/>
  <c r="AH33"/>
  <c r="AL33"/>
  <c r="AS33"/>
  <c r="N33"/>
  <c r="L33" i="28" s="1"/>
  <c r="S33" i="17"/>
  <c r="Q33" i="28" s="1"/>
  <c r="AG33" i="17"/>
  <c r="AK33"/>
  <c r="AR33"/>
  <c r="AY33" s="1"/>
  <c r="AZ33" s="1"/>
  <c r="M33"/>
  <c r="Q33"/>
  <c r="X33"/>
  <c r="AJ33"/>
  <c r="AO33"/>
  <c r="L33"/>
  <c r="J33" i="28" s="1"/>
  <c r="P33" i="17"/>
  <c r="N33" i="28" s="1"/>
  <c r="W33" i="17"/>
  <c r="AI33"/>
  <c r="AN33"/>
  <c r="FM69"/>
  <c r="FR69"/>
  <c r="FQ69"/>
  <c r="FN69"/>
  <c r="EJ69"/>
  <c r="ES69"/>
  <c r="EW69"/>
  <c r="FD69"/>
  <c r="EI69"/>
  <c r="EM69"/>
  <c r="EV69"/>
  <c r="FC69"/>
  <c r="FG69"/>
  <c r="FU69"/>
  <c r="GB69"/>
  <c r="EL69"/>
  <c r="EU69"/>
  <c r="FF69"/>
  <c r="GA69"/>
  <c r="EK69"/>
  <c r="ET69"/>
  <c r="FE69"/>
  <c r="DO69"/>
  <c r="DS69"/>
  <c r="DZ69"/>
  <c r="DN69"/>
  <c r="DR69"/>
  <c r="DY69"/>
  <c r="EF69" s="1"/>
  <c r="EG69" s="1"/>
  <c r="DQ69"/>
  <c r="DV69"/>
  <c r="DP69"/>
  <c r="DU69"/>
  <c r="CV69"/>
  <c r="DA69"/>
  <c r="CA69"/>
  <c r="CF69"/>
  <c r="BE69"/>
  <c r="BO69"/>
  <c r="CU69"/>
  <c r="CZ69"/>
  <c r="BZ69"/>
  <c r="CE69"/>
  <c r="BD69"/>
  <c r="BH69"/>
  <c r="BN69"/>
  <c r="BU69" s="1"/>
  <c r="BV69" s="1"/>
  <c r="CT69"/>
  <c r="CX69"/>
  <c r="DE69"/>
  <c r="BY69"/>
  <c r="CC69"/>
  <c r="CJ69"/>
  <c r="BC69"/>
  <c r="BG69"/>
  <c r="BK69"/>
  <c r="CS69"/>
  <c r="DH69" s="1"/>
  <c r="CW69"/>
  <c r="DD69"/>
  <c r="DK69" s="1"/>
  <c r="DL69" s="1"/>
  <c r="BX69"/>
  <c r="CB69"/>
  <c r="CI69"/>
  <c r="CP69" s="1"/>
  <c r="CQ69" s="1"/>
  <c r="BF69"/>
  <c r="BJ69"/>
  <c r="BL69" s="1"/>
  <c r="O69"/>
  <c r="M69" i="28" s="1"/>
  <c r="T69" i="17"/>
  <c r="R69" i="28" s="1"/>
  <c r="AG69" i="17"/>
  <c r="AK69"/>
  <c r="AR69"/>
  <c r="AY69" s="1"/>
  <c r="AZ69" s="1"/>
  <c r="N69"/>
  <c r="L69" i="28" s="1"/>
  <c r="S69" i="17"/>
  <c r="Q69" i="28" s="1"/>
  <c r="AJ69" i="17"/>
  <c r="AO69"/>
  <c r="M69"/>
  <c r="K69" i="28" s="1"/>
  <c r="Q69" i="17"/>
  <c r="O69" i="28" s="1"/>
  <c r="X69" i="17"/>
  <c r="V69" i="28" s="1"/>
  <c r="AI69" i="17"/>
  <c r="AN69"/>
  <c r="L69"/>
  <c r="P69"/>
  <c r="N69" i="28" s="1"/>
  <c r="W69" i="17"/>
  <c r="AH69"/>
  <c r="AL69"/>
  <c r="AS69"/>
  <c r="FM77"/>
  <c r="FR77"/>
  <c r="FQ77"/>
  <c r="FN77"/>
  <c r="EJ77"/>
  <c r="ES77"/>
  <c r="EW77"/>
  <c r="FD77"/>
  <c r="EI77"/>
  <c r="EM77"/>
  <c r="EV77"/>
  <c r="FC77"/>
  <c r="FG77"/>
  <c r="FU77"/>
  <c r="GB77"/>
  <c r="EL77"/>
  <c r="EU77"/>
  <c r="FF77"/>
  <c r="GA77"/>
  <c r="EK77"/>
  <c r="ET77"/>
  <c r="FE77"/>
  <c r="DO77"/>
  <c r="DS77"/>
  <c r="DZ77"/>
  <c r="DN77"/>
  <c r="DR77"/>
  <c r="DY77"/>
  <c r="EF77" s="1"/>
  <c r="EG77" s="1"/>
  <c r="DQ77"/>
  <c r="DV77"/>
  <c r="DP77"/>
  <c r="DU77"/>
  <c r="CS77"/>
  <c r="CW77"/>
  <c r="DD77"/>
  <c r="DK77" s="1"/>
  <c r="DL77" s="1"/>
  <c r="BY77"/>
  <c r="CC77"/>
  <c r="CJ77"/>
  <c r="BF77"/>
  <c r="BJ77"/>
  <c r="BO77"/>
  <c r="CV77"/>
  <c r="DA77"/>
  <c r="BX77"/>
  <c r="CB77"/>
  <c r="CI77"/>
  <c r="CP77" s="1"/>
  <c r="CQ77" s="1"/>
  <c r="BE77"/>
  <c r="BN77"/>
  <c r="BU77" s="1"/>
  <c r="BV77" s="1"/>
  <c r="CU77"/>
  <c r="CZ77"/>
  <c r="CA77"/>
  <c r="CF77"/>
  <c r="BD77"/>
  <c r="BH77"/>
  <c r="CT77"/>
  <c r="CX77"/>
  <c r="DE77"/>
  <c r="BZ77"/>
  <c r="CE77"/>
  <c r="BC77"/>
  <c r="BG77"/>
  <c r="BK77"/>
  <c r="L77"/>
  <c r="P77"/>
  <c r="N77" i="28" s="1"/>
  <c r="W77" i="17"/>
  <c r="AH77"/>
  <c r="AL77"/>
  <c r="AS77"/>
  <c r="O77"/>
  <c r="M77" i="28" s="1"/>
  <c r="T77" i="17"/>
  <c r="R77" i="28" s="1"/>
  <c r="AG77" i="17"/>
  <c r="AK77"/>
  <c r="AR77"/>
  <c r="AY77" s="1"/>
  <c r="AZ77" s="1"/>
  <c r="N77"/>
  <c r="L77" i="28" s="1"/>
  <c r="S77" i="17"/>
  <c r="Q77" i="28" s="1"/>
  <c r="AJ77" i="17"/>
  <c r="AO77"/>
  <c r="M77"/>
  <c r="K77" i="28" s="1"/>
  <c r="Q77" i="17"/>
  <c r="O77" i="28" s="1"/>
  <c r="X77" i="17"/>
  <c r="V77" i="28" s="1"/>
  <c r="AI77" i="17"/>
  <c r="AN77"/>
  <c r="FM85"/>
  <c r="FR85"/>
  <c r="FQ85"/>
  <c r="FN85"/>
  <c r="FU85"/>
  <c r="GB85"/>
  <c r="AA82" i="24" s="1"/>
  <c r="GA85" i="17"/>
  <c r="EJ85"/>
  <c r="ES85"/>
  <c r="EW85"/>
  <c r="FD85"/>
  <c r="DN85"/>
  <c r="DR85"/>
  <c r="DY85"/>
  <c r="EF85" s="1"/>
  <c r="EG85" s="1"/>
  <c r="EI85"/>
  <c r="EM85"/>
  <c r="EV85"/>
  <c r="FC85"/>
  <c r="FG85"/>
  <c r="DQ85"/>
  <c r="DV85"/>
  <c r="EL85"/>
  <c r="EU85"/>
  <c r="FF85"/>
  <c r="DP85"/>
  <c r="DU85"/>
  <c r="EK85"/>
  <c r="ET85"/>
  <c r="FE85"/>
  <c r="DO85"/>
  <c r="DS85"/>
  <c r="DZ85"/>
  <c r="CU85"/>
  <c r="CZ85"/>
  <c r="BY85"/>
  <c r="CC85"/>
  <c r="CJ85"/>
  <c r="BC85"/>
  <c r="BG85"/>
  <c r="BK85"/>
  <c r="CT85"/>
  <c r="CX85"/>
  <c r="DE85"/>
  <c r="BX85"/>
  <c r="CB85"/>
  <c r="CI85"/>
  <c r="CP85" s="1"/>
  <c r="CQ85" s="1"/>
  <c r="BF85"/>
  <c r="BJ85"/>
  <c r="BL85" s="1"/>
  <c r="BO85"/>
  <c r="CS85"/>
  <c r="DH85" s="1"/>
  <c r="CW85"/>
  <c r="DD85"/>
  <c r="DK85" s="1"/>
  <c r="DL85" s="1"/>
  <c r="CA85"/>
  <c r="CF85"/>
  <c r="BE85"/>
  <c r="BN85"/>
  <c r="BU85" s="1"/>
  <c r="BV85" s="1"/>
  <c r="CV85"/>
  <c r="DA85"/>
  <c r="BZ85"/>
  <c r="CE85"/>
  <c r="BD85"/>
  <c r="BH85"/>
  <c r="L85"/>
  <c r="P85"/>
  <c r="N85" i="28" s="1"/>
  <c r="W85" i="17"/>
  <c r="AH85"/>
  <c r="AL85"/>
  <c r="AS85"/>
  <c r="O85"/>
  <c r="M85" i="28" s="1"/>
  <c r="T85" i="17"/>
  <c r="R85" i="28" s="1"/>
  <c r="AG85" i="17"/>
  <c r="AV85" s="1"/>
  <c r="AK85"/>
  <c r="AR85"/>
  <c r="AY85" s="1"/>
  <c r="AZ85" s="1"/>
  <c r="N85"/>
  <c r="L85" i="28" s="1"/>
  <c r="S85" i="17"/>
  <c r="Q85" i="28" s="1"/>
  <c r="AJ85" i="17"/>
  <c r="AO85"/>
  <c r="M85"/>
  <c r="K85" i="28" s="1"/>
  <c r="Q85" i="17"/>
  <c r="O85" i="28" s="1"/>
  <c r="X85" i="17"/>
  <c r="V85" i="28" s="1"/>
  <c r="AI85" i="17"/>
  <c r="AN85"/>
  <c r="FM121"/>
  <c r="FR121"/>
  <c r="FQ121"/>
  <c r="FN121"/>
  <c r="FU121"/>
  <c r="GB121"/>
  <c r="GA121"/>
  <c r="EK121"/>
  <c r="ET121"/>
  <c r="FF121"/>
  <c r="DP121"/>
  <c r="DZ121"/>
  <c r="EJ121"/>
  <c r="ES121"/>
  <c r="EW121"/>
  <c r="FE121"/>
  <c r="DO121"/>
  <c r="DS121"/>
  <c r="DY121"/>
  <c r="EF121" s="1"/>
  <c r="EG121" s="1"/>
  <c r="EI121"/>
  <c r="EM121"/>
  <c r="EV121"/>
  <c r="FD121"/>
  <c r="DN121"/>
  <c r="DR121"/>
  <c r="DV121"/>
  <c r="EL121"/>
  <c r="EU121"/>
  <c r="FC121"/>
  <c r="FG121"/>
  <c r="DQ121"/>
  <c r="DU121"/>
  <c r="CV121"/>
  <c r="DA121"/>
  <c r="CA121"/>
  <c r="CF121"/>
  <c r="BF121"/>
  <c r="BK121"/>
  <c r="CU121"/>
  <c r="CZ121"/>
  <c r="BZ121"/>
  <c r="CE121"/>
  <c r="BE121"/>
  <c r="BJ121"/>
  <c r="CT121"/>
  <c r="CX121"/>
  <c r="DE121"/>
  <c r="BY121"/>
  <c r="CC121"/>
  <c r="CJ121"/>
  <c r="BD121"/>
  <c r="BH121"/>
  <c r="BO121"/>
  <c r="CS121"/>
  <c r="CW121"/>
  <c r="DD121"/>
  <c r="DK121" s="1"/>
  <c r="DL121" s="1"/>
  <c r="BX121"/>
  <c r="CM121" s="1"/>
  <c r="CB121"/>
  <c r="CI121"/>
  <c r="CP121" s="1"/>
  <c r="CQ121" s="1"/>
  <c r="BC121"/>
  <c r="BG121"/>
  <c r="BN121"/>
  <c r="BU121" s="1"/>
  <c r="BV121" s="1"/>
  <c r="N121"/>
  <c r="L121" i="28" s="1"/>
  <c r="X121" i="17"/>
  <c r="V121" i="28" s="1"/>
  <c r="AI121" i="17"/>
  <c r="AN121"/>
  <c r="M121"/>
  <c r="K121" i="28" s="1"/>
  <c r="Q121" i="17"/>
  <c r="O121" i="28" s="1"/>
  <c r="W121" i="17"/>
  <c r="AH121"/>
  <c r="AL121"/>
  <c r="AS121"/>
  <c r="L121"/>
  <c r="P121"/>
  <c r="N121" i="28" s="1"/>
  <c r="T121" i="17"/>
  <c r="R121" i="28" s="1"/>
  <c r="AG121" i="17"/>
  <c r="AK121"/>
  <c r="AR121"/>
  <c r="AY121" s="1"/>
  <c r="AZ121" s="1"/>
  <c r="O121"/>
  <c r="M121" i="28" s="1"/>
  <c r="S121" i="17"/>
  <c r="Q121" i="28" s="1"/>
  <c r="S121" s="1"/>
  <c r="AJ121" i="17"/>
  <c r="AO121"/>
  <c r="FM125"/>
  <c r="FR125"/>
  <c r="FQ125"/>
  <c r="FN125"/>
  <c r="FU125"/>
  <c r="GB125"/>
  <c r="AA122" i="24" s="1"/>
  <c r="GA125" i="17"/>
  <c r="EL125"/>
  <c r="EU125"/>
  <c r="FF125"/>
  <c r="DQ125"/>
  <c r="DU125"/>
  <c r="EK125"/>
  <c r="ET125"/>
  <c r="FE125"/>
  <c r="DP125"/>
  <c r="DZ125"/>
  <c r="EJ125"/>
  <c r="ES125"/>
  <c r="EW125"/>
  <c r="FD125"/>
  <c r="DO125"/>
  <c r="DS125"/>
  <c r="DY125"/>
  <c r="EF125" s="1"/>
  <c r="EG125" s="1"/>
  <c r="EI125"/>
  <c r="EM125"/>
  <c r="EV125"/>
  <c r="FC125"/>
  <c r="FG125"/>
  <c r="DN125"/>
  <c r="DR125"/>
  <c r="DV125"/>
  <c r="DW125" s="1"/>
  <c r="CS125"/>
  <c r="CW125"/>
  <c r="DD125"/>
  <c r="DK125" s="1"/>
  <c r="DL125" s="1"/>
  <c r="BX125"/>
  <c r="CB125"/>
  <c r="CI125"/>
  <c r="CP125" s="1"/>
  <c r="CQ125" s="1"/>
  <c r="BF125"/>
  <c r="BK125"/>
  <c r="CV125"/>
  <c r="DA125"/>
  <c r="CA125"/>
  <c r="CF125"/>
  <c r="BE125"/>
  <c r="BJ125"/>
  <c r="CU125"/>
  <c r="CZ125"/>
  <c r="BZ125"/>
  <c r="CE125"/>
  <c r="BD125"/>
  <c r="BH125"/>
  <c r="BO125"/>
  <c r="CT125"/>
  <c r="CX125"/>
  <c r="DE125"/>
  <c r="BY125"/>
  <c r="CC125"/>
  <c r="CJ125"/>
  <c r="BC125"/>
  <c r="BG125"/>
  <c r="BN125"/>
  <c r="BU125" s="1"/>
  <c r="BV125" s="1"/>
  <c r="O125"/>
  <c r="M125" i="28" s="1"/>
  <c r="S125" i="17"/>
  <c r="Q125" i="28" s="1"/>
  <c r="AG125" i="17"/>
  <c r="AK125"/>
  <c r="AR125"/>
  <c r="AY125" s="1"/>
  <c r="AZ125" s="1"/>
  <c r="N125"/>
  <c r="L125" i="28" s="1"/>
  <c r="X125" i="17"/>
  <c r="V125" i="28" s="1"/>
  <c r="AJ125" i="17"/>
  <c r="AO125"/>
  <c r="M125"/>
  <c r="K125" i="28" s="1"/>
  <c r="Q125" i="17"/>
  <c r="O125" i="28" s="1"/>
  <c r="W125" i="17"/>
  <c r="AI125"/>
  <c r="AN125"/>
  <c r="L125"/>
  <c r="P125"/>
  <c r="N125" i="28" s="1"/>
  <c r="T125" i="17"/>
  <c r="R125" i="28" s="1"/>
  <c r="AH125" i="17"/>
  <c r="AL125"/>
  <c r="AS125"/>
  <c r="FM137"/>
  <c r="FR137"/>
  <c r="FQ137"/>
  <c r="FN137"/>
  <c r="FU137"/>
  <c r="GB137"/>
  <c r="GA137"/>
  <c r="EI137"/>
  <c r="EM137"/>
  <c r="EV137"/>
  <c r="FD137"/>
  <c r="DP137"/>
  <c r="DZ137"/>
  <c r="EL137"/>
  <c r="EU137"/>
  <c r="FC137"/>
  <c r="FG137"/>
  <c r="DO137"/>
  <c r="DS137"/>
  <c r="DY137"/>
  <c r="EF137" s="1"/>
  <c r="EG137" s="1"/>
  <c r="EK137"/>
  <c r="ET137"/>
  <c r="FF137"/>
  <c r="DN137"/>
  <c r="DR137"/>
  <c r="DV137"/>
  <c r="EJ137"/>
  <c r="ES137"/>
  <c r="EW137"/>
  <c r="FE137"/>
  <c r="DQ137"/>
  <c r="DU137"/>
  <c r="CV137"/>
  <c r="DA137"/>
  <c r="CA137"/>
  <c r="CF137"/>
  <c r="BF137"/>
  <c r="BK137"/>
  <c r="CU137"/>
  <c r="CZ137"/>
  <c r="BZ137"/>
  <c r="CE137"/>
  <c r="BE137"/>
  <c r="BJ137"/>
  <c r="CT137"/>
  <c r="CX137"/>
  <c r="DE137"/>
  <c r="BY137"/>
  <c r="CC137"/>
  <c r="CJ137"/>
  <c r="BD137"/>
  <c r="BH137"/>
  <c r="BO137"/>
  <c r="CS137"/>
  <c r="CW137"/>
  <c r="DD137"/>
  <c r="DK137" s="1"/>
  <c r="DL137" s="1"/>
  <c r="BX137"/>
  <c r="CM137" s="1"/>
  <c r="CB137"/>
  <c r="CI137"/>
  <c r="CP137" s="1"/>
  <c r="CQ137" s="1"/>
  <c r="BC137"/>
  <c r="BG137"/>
  <c r="BN137"/>
  <c r="BU137" s="1"/>
  <c r="BV137" s="1"/>
  <c r="N137"/>
  <c r="L137" i="28" s="1"/>
  <c r="X137" i="17"/>
  <c r="V137" i="28" s="1"/>
  <c r="AJ137" i="17"/>
  <c r="AO137"/>
  <c r="M137"/>
  <c r="K137" i="28" s="1"/>
  <c r="Q137" i="17"/>
  <c r="O137" i="28" s="1"/>
  <c r="W137" i="17"/>
  <c r="AI137"/>
  <c r="AN137"/>
  <c r="L137"/>
  <c r="P137"/>
  <c r="N137" i="28" s="1"/>
  <c r="T137" i="17"/>
  <c r="R137" i="28" s="1"/>
  <c r="AH137" i="17"/>
  <c r="AL137"/>
  <c r="AS137"/>
  <c r="O137"/>
  <c r="M137" i="28" s="1"/>
  <c r="S137" i="17"/>
  <c r="Q137" i="28" s="1"/>
  <c r="AG137" i="17"/>
  <c r="AK137"/>
  <c r="AR137"/>
  <c r="AY137" s="1"/>
  <c r="AZ137" s="1"/>
  <c r="FN141"/>
  <c r="FM141"/>
  <c r="FR141"/>
  <c r="FQ141"/>
  <c r="FU141"/>
  <c r="GB141"/>
  <c r="AA138" i="24" s="1"/>
  <c r="GA141" i="17"/>
  <c r="EI141"/>
  <c r="EM141"/>
  <c r="EV141"/>
  <c r="FC141"/>
  <c r="FG141"/>
  <c r="DQ141"/>
  <c r="DU141"/>
  <c r="EL141"/>
  <c r="EU141"/>
  <c r="FF141"/>
  <c r="DP141"/>
  <c r="DZ141"/>
  <c r="EK141"/>
  <c r="ET141"/>
  <c r="FE141"/>
  <c r="DO141"/>
  <c r="DS141"/>
  <c r="DY141"/>
  <c r="EF141" s="1"/>
  <c r="EG141" s="1"/>
  <c r="EJ141"/>
  <c r="ES141"/>
  <c r="EW141"/>
  <c r="FD141"/>
  <c r="DN141"/>
  <c r="DR141"/>
  <c r="DV141"/>
  <c r="CS141"/>
  <c r="CW141"/>
  <c r="DD141"/>
  <c r="DK141" s="1"/>
  <c r="DL141" s="1"/>
  <c r="BX141"/>
  <c r="CB141"/>
  <c r="CI141"/>
  <c r="CP141" s="1"/>
  <c r="CQ141" s="1"/>
  <c r="BF141"/>
  <c r="BK141"/>
  <c r="CV141"/>
  <c r="DA141"/>
  <c r="CA141"/>
  <c r="CF141"/>
  <c r="BE141"/>
  <c r="BJ141"/>
  <c r="CU141"/>
  <c r="CZ141"/>
  <c r="BZ141"/>
  <c r="CE141"/>
  <c r="BD141"/>
  <c r="BH141"/>
  <c r="BO141"/>
  <c r="CT141"/>
  <c r="CX141"/>
  <c r="DE141"/>
  <c r="BY141"/>
  <c r="CC141"/>
  <c r="CJ141"/>
  <c r="BC141"/>
  <c r="BG141"/>
  <c r="BN141"/>
  <c r="BU141" s="1"/>
  <c r="BV141" s="1"/>
  <c r="O141"/>
  <c r="M141" i="28" s="1"/>
  <c r="S141" i="17"/>
  <c r="Q141" i="28" s="1"/>
  <c r="AI141" i="17"/>
  <c r="AN141"/>
  <c r="N141"/>
  <c r="L141" i="28" s="1"/>
  <c r="X141" i="17"/>
  <c r="V141" i="28" s="1"/>
  <c r="AH141" i="17"/>
  <c r="AL141"/>
  <c r="AS141"/>
  <c r="M141"/>
  <c r="K141" i="28" s="1"/>
  <c r="Q141" i="17"/>
  <c r="O141" i="28" s="1"/>
  <c r="W141" i="17"/>
  <c r="AG141"/>
  <c r="AV141" s="1"/>
  <c r="AK141"/>
  <c r="AR141"/>
  <c r="AY141" s="1"/>
  <c r="AZ141" s="1"/>
  <c r="L141"/>
  <c r="P141"/>
  <c r="N141" i="28" s="1"/>
  <c r="T141" i="17"/>
  <c r="AJ141"/>
  <c r="AO141"/>
  <c r="FN145"/>
  <c r="FM145"/>
  <c r="FR145"/>
  <c r="FQ145"/>
  <c r="FU145"/>
  <c r="GB145"/>
  <c r="GA145"/>
  <c r="EI145"/>
  <c r="EM145"/>
  <c r="EU145"/>
  <c r="FC145"/>
  <c r="FG145"/>
  <c r="DQ145"/>
  <c r="DU145"/>
  <c r="DZ145"/>
  <c r="EL145"/>
  <c r="ET145"/>
  <c r="FF145"/>
  <c r="DP145"/>
  <c r="DY145"/>
  <c r="EF145" s="1"/>
  <c r="EG145" s="1"/>
  <c r="EK145"/>
  <c r="ES145"/>
  <c r="EW145"/>
  <c r="FE145"/>
  <c r="DO145"/>
  <c r="DS145"/>
  <c r="EJ145"/>
  <c r="EV145"/>
  <c r="FD145"/>
  <c r="DN145"/>
  <c r="DR145"/>
  <c r="DV145"/>
  <c r="CV145"/>
  <c r="DA145"/>
  <c r="BY145"/>
  <c r="CC145"/>
  <c r="CJ145"/>
  <c r="BF145"/>
  <c r="BK145"/>
  <c r="CU145"/>
  <c r="CZ145"/>
  <c r="BX145"/>
  <c r="CB145"/>
  <c r="CI145"/>
  <c r="CP145" s="1"/>
  <c r="CQ145" s="1"/>
  <c r="BE145"/>
  <c r="BJ145"/>
  <c r="CT145"/>
  <c r="CX145"/>
  <c r="DE145"/>
  <c r="CA145"/>
  <c r="CF145"/>
  <c r="BD145"/>
  <c r="BH145"/>
  <c r="BO145"/>
  <c r="CS145"/>
  <c r="CW145"/>
  <c r="DD145"/>
  <c r="DK145" s="1"/>
  <c r="DL145" s="1"/>
  <c r="BZ145"/>
  <c r="CE145"/>
  <c r="BC145"/>
  <c r="BG145"/>
  <c r="BN145"/>
  <c r="BU145" s="1"/>
  <c r="BV145" s="1"/>
  <c r="O145"/>
  <c r="M145" i="28" s="1"/>
  <c r="S145" i="17"/>
  <c r="Q145" i="28" s="1"/>
  <c r="X145" i="17"/>
  <c r="V145" i="28" s="1"/>
  <c r="AH145" i="17"/>
  <c r="AL145"/>
  <c r="AS145"/>
  <c r="N145"/>
  <c r="L145" i="28" s="1"/>
  <c r="W145" i="17"/>
  <c r="AG145"/>
  <c r="AK145"/>
  <c r="AR145"/>
  <c r="AY145" s="1"/>
  <c r="AZ145" s="1"/>
  <c r="M145"/>
  <c r="K145" i="28" s="1"/>
  <c r="Q145" i="17"/>
  <c r="O145" i="28" s="1"/>
  <c r="AJ145" i="17"/>
  <c r="AO145"/>
  <c r="L145"/>
  <c r="P145"/>
  <c r="N145" i="28" s="1"/>
  <c r="T145" i="17"/>
  <c r="AI145"/>
  <c r="AN145"/>
  <c r="FN153"/>
  <c r="FM153"/>
  <c r="FR153"/>
  <c r="FQ153"/>
  <c r="FU153"/>
  <c r="GB153"/>
  <c r="AA150" i="24" s="1"/>
  <c r="GA153" i="17"/>
  <c r="EJ153"/>
  <c r="ES153"/>
  <c r="EW153"/>
  <c r="FE153"/>
  <c r="DQ153"/>
  <c r="DU153"/>
  <c r="DZ153"/>
  <c r="EI153"/>
  <c r="EM153"/>
  <c r="EV153"/>
  <c r="FD153"/>
  <c r="DP153"/>
  <c r="DY153"/>
  <c r="EF153" s="1"/>
  <c r="EG153" s="1"/>
  <c r="EL153"/>
  <c r="EU153"/>
  <c r="FC153"/>
  <c r="FG153"/>
  <c r="DO153"/>
  <c r="DS153"/>
  <c r="EK153"/>
  <c r="ET153"/>
  <c r="FF153"/>
  <c r="DN153"/>
  <c r="DR153"/>
  <c r="DV153"/>
  <c r="CT153"/>
  <c r="CX153"/>
  <c r="DE153"/>
  <c r="BY153"/>
  <c r="CC153"/>
  <c r="CJ153"/>
  <c r="BE153"/>
  <c r="BJ153"/>
  <c r="CS153"/>
  <c r="CW153"/>
  <c r="DD153"/>
  <c r="DK153" s="1"/>
  <c r="DL153" s="1"/>
  <c r="BX153"/>
  <c r="CB153"/>
  <c r="CI153"/>
  <c r="CP153" s="1"/>
  <c r="CQ153" s="1"/>
  <c r="BD153"/>
  <c r="BH153"/>
  <c r="BO153"/>
  <c r="CV153"/>
  <c r="DA153"/>
  <c r="CA153"/>
  <c r="CF153"/>
  <c r="BC153"/>
  <c r="BG153"/>
  <c r="BN153"/>
  <c r="BU153" s="1"/>
  <c r="BV153" s="1"/>
  <c r="CU153"/>
  <c r="CZ153"/>
  <c r="BZ153"/>
  <c r="CE153"/>
  <c r="BF153"/>
  <c r="BK153"/>
  <c r="L153"/>
  <c r="P153"/>
  <c r="N153" i="28" s="1"/>
  <c r="T153" i="17"/>
  <c r="R153" i="28" s="1"/>
  <c r="AJ153" i="17"/>
  <c r="AO153"/>
  <c r="O153"/>
  <c r="M153" i="28" s="1"/>
  <c r="S153" i="17"/>
  <c r="Q153" i="28" s="1"/>
  <c r="S153" s="1"/>
  <c r="X153" i="17"/>
  <c r="V153" i="28" s="1"/>
  <c r="AI153" i="17"/>
  <c r="AN153"/>
  <c r="N153"/>
  <c r="L153" i="28" s="1"/>
  <c r="W153" i="17"/>
  <c r="AH153"/>
  <c r="AL153"/>
  <c r="AS153"/>
  <c r="M153"/>
  <c r="K153" i="28" s="1"/>
  <c r="Q153" i="17"/>
  <c r="O153" i="28" s="1"/>
  <c r="AG153" i="17"/>
  <c r="AK153"/>
  <c r="AR153"/>
  <c r="AY153" s="1"/>
  <c r="AZ153" s="1"/>
  <c r="FN185"/>
  <c r="FM185"/>
  <c r="FR185"/>
  <c r="FQ185"/>
  <c r="GB185"/>
  <c r="FU185"/>
  <c r="GA185"/>
  <c r="EJ185"/>
  <c r="EV185"/>
  <c r="FD185"/>
  <c r="EI185"/>
  <c r="EM185"/>
  <c r="EU185"/>
  <c r="FC185"/>
  <c r="FG185"/>
  <c r="EL185"/>
  <c r="ET185"/>
  <c r="FF185"/>
  <c r="EK185"/>
  <c r="ES185"/>
  <c r="EW185"/>
  <c r="FE185"/>
  <c r="DN185"/>
  <c r="DR185"/>
  <c r="DV185"/>
  <c r="CU185"/>
  <c r="CZ185"/>
  <c r="CA185"/>
  <c r="CF185"/>
  <c r="BE185"/>
  <c r="BJ185"/>
  <c r="DQ185"/>
  <c r="DU185"/>
  <c r="DW185" s="1"/>
  <c r="CT185"/>
  <c r="CX185"/>
  <c r="DE185"/>
  <c r="BZ185"/>
  <c r="CE185"/>
  <c r="BD185"/>
  <c r="BH185"/>
  <c r="BO185"/>
  <c r="DP185"/>
  <c r="DZ185"/>
  <c r="CS185"/>
  <c r="CW185"/>
  <c r="DD185"/>
  <c r="DK185" s="1"/>
  <c r="DL185" s="1"/>
  <c r="BY185"/>
  <c r="CC185"/>
  <c r="CJ185"/>
  <c r="BC185"/>
  <c r="BG185"/>
  <c r="BN185"/>
  <c r="BU185" s="1"/>
  <c r="BV185" s="1"/>
  <c r="DO185"/>
  <c r="DS185"/>
  <c r="DY185"/>
  <c r="EF185" s="1"/>
  <c r="EG185" s="1"/>
  <c r="CV185"/>
  <c r="DA185"/>
  <c r="BX185"/>
  <c r="CB185"/>
  <c r="CI185"/>
  <c r="CP185" s="1"/>
  <c r="CQ185" s="1"/>
  <c r="BF185"/>
  <c r="BK185"/>
  <c r="M185"/>
  <c r="K185" i="28" s="1"/>
  <c r="Q185" i="17"/>
  <c r="O185" i="28" s="1"/>
  <c r="AG185" i="17"/>
  <c r="AK185"/>
  <c r="AR185"/>
  <c r="AY185" s="1"/>
  <c r="AZ185" s="1"/>
  <c r="L185"/>
  <c r="P185"/>
  <c r="N185" i="28" s="1"/>
  <c r="T185" i="17"/>
  <c r="R185" i="28" s="1"/>
  <c r="AJ185" i="17"/>
  <c r="AO185"/>
  <c r="O185"/>
  <c r="M185" i="28" s="1"/>
  <c r="S185" i="17"/>
  <c r="Q185" i="28" s="1"/>
  <c r="S185" s="1"/>
  <c r="X185" i="17"/>
  <c r="V185" i="28" s="1"/>
  <c r="AI185" i="17"/>
  <c r="AN185"/>
  <c r="N185"/>
  <c r="L185" i="28" s="1"/>
  <c r="W185" i="17"/>
  <c r="AH185"/>
  <c r="AL185"/>
  <c r="AS185"/>
  <c r="FN201"/>
  <c r="FM201"/>
  <c r="FR201"/>
  <c r="FQ201"/>
  <c r="GB201"/>
  <c r="FU201"/>
  <c r="GA201"/>
  <c r="EJ201"/>
  <c r="ES201"/>
  <c r="EW201"/>
  <c r="FE201"/>
  <c r="EI201"/>
  <c r="EM201"/>
  <c r="EV201"/>
  <c r="FD201"/>
  <c r="EL201"/>
  <c r="EU201"/>
  <c r="FC201"/>
  <c r="FG201"/>
  <c r="EK201"/>
  <c r="ET201"/>
  <c r="FF201"/>
  <c r="DO201"/>
  <c r="DS201"/>
  <c r="DZ201"/>
  <c r="CT201"/>
  <c r="CX201"/>
  <c r="DD201"/>
  <c r="DK201" s="1"/>
  <c r="DL201" s="1"/>
  <c r="BZ201"/>
  <c r="CE201"/>
  <c r="DN201"/>
  <c r="DR201"/>
  <c r="DY201"/>
  <c r="EF201" s="1"/>
  <c r="EG201" s="1"/>
  <c r="CS201"/>
  <c r="CW201"/>
  <c r="DA201"/>
  <c r="BY201"/>
  <c r="CC201"/>
  <c r="CJ201"/>
  <c r="DQ201"/>
  <c r="DV201"/>
  <c r="CV201"/>
  <c r="CZ201"/>
  <c r="BX201"/>
  <c r="CB201"/>
  <c r="CI201"/>
  <c r="CP201" s="1"/>
  <c r="CQ201" s="1"/>
  <c r="DP201"/>
  <c r="DU201"/>
  <c r="CU201"/>
  <c r="DE201"/>
  <c r="CA201"/>
  <c r="CF201"/>
  <c r="BE201"/>
  <c r="BJ201"/>
  <c r="O201"/>
  <c r="M201" i="28" s="1"/>
  <c r="T201" i="17"/>
  <c r="R201" i="28" s="1"/>
  <c r="AI201" i="17"/>
  <c r="AN201"/>
  <c r="BD201"/>
  <c r="BH201"/>
  <c r="BO201"/>
  <c r="N201"/>
  <c r="L201" i="28" s="1"/>
  <c r="S201" i="17"/>
  <c r="Q201" i="28" s="1"/>
  <c r="AH201" i="17"/>
  <c r="AL201"/>
  <c r="AS201"/>
  <c r="BC201"/>
  <c r="BR201" s="1"/>
  <c r="BG201"/>
  <c r="BN201"/>
  <c r="BU201" s="1"/>
  <c r="BV201" s="1"/>
  <c r="M201"/>
  <c r="K201" i="28" s="1"/>
  <c r="Q201" i="17"/>
  <c r="O201" i="28" s="1"/>
  <c r="X201" i="17"/>
  <c r="V201" i="28" s="1"/>
  <c r="AG201" i="17"/>
  <c r="AK201"/>
  <c r="AR201"/>
  <c r="AY201" s="1"/>
  <c r="AZ201" s="1"/>
  <c r="BF201"/>
  <c r="BK201"/>
  <c r="L201"/>
  <c r="P201"/>
  <c r="N201" i="28" s="1"/>
  <c r="W201" i="17"/>
  <c r="AJ201"/>
  <c r="AO201"/>
  <c r="FM16"/>
  <c r="GB16"/>
  <c r="FR16"/>
  <c r="GA16"/>
  <c r="FQ16"/>
  <c r="FN16"/>
  <c r="EI16"/>
  <c r="EM16"/>
  <c r="EV16"/>
  <c r="FD16"/>
  <c r="EL16"/>
  <c r="EU16"/>
  <c r="FC16"/>
  <c r="FG16"/>
  <c r="EK16"/>
  <c r="ET16"/>
  <c r="FF16"/>
  <c r="EJ16"/>
  <c r="ES16"/>
  <c r="EW16"/>
  <c r="FE16"/>
  <c r="DP16"/>
  <c r="DU16"/>
  <c r="DO16"/>
  <c r="DS16"/>
  <c r="DZ16"/>
  <c r="DN16"/>
  <c r="DR16"/>
  <c r="DY16"/>
  <c r="DQ16"/>
  <c r="DV16"/>
  <c r="CT16"/>
  <c r="CX16"/>
  <c r="DE16"/>
  <c r="BZ16"/>
  <c r="CE16"/>
  <c r="CJ16"/>
  <c r="BD16"/>
  <c r="BH16"/>
  <c r="BO16"/>
  <c r="CS16"/>
  <c r="CW16"/>
  <c r="DD16"/>
  <c r="BY16"/>
  <c r="CC16"/>
  <c r="CI16"/>
  <c r="BC16"/>
  <c r="BG16"/>
  <c r="BN16"/>
  <c r="CV16"/>
  <c r="DA16"/>
  <c r="BX16"/>
  <c r="CB16"/>
  <c r="BF16"/>
  <c r="BK16"/>
  <c r="CU16"/>
  <c r="CZ16"/>
  <c r="CA16"/>
  <c r="CF16"/>
  <c r="BE16"/>
  <c r="BJ16"/>
  <c r="L16"/>
  <c r="P16"/>
  <c r="N16" i="28" s="1"/>
  <c r="W16" i="17"/>
  <c r="AI16"/>
  <c r="AN16"/>
  <c r="O16"/>
  <c r="M16" i="28" s="1"/>
  <c r="T16" i="17"/>
  <c r="R16" i="28" s="1"/>
  <c r="AH16" i="17"/>
  <c r="AL16"/>
  <c r="AS16"/>
  <c r="N16"/>
  <c r="L16" i="28" s="1"/>
  <c r="S16" i="17"/>
  <c r="Q16" i="28" s="1"/>
  <c r="AG16" i="17"/>
  <c r="AK16"/>
  <c r="AR16"/>
  <c r="M16"/>
  <c r="K16" i="28" s="1"/>
  <c r="Q16" i="17"/>
  <c r="O16" i="28" s="1"/>
  <c r="X16" i="17"/>
  <c r="V16" i="28" s="1"/>
  <c r="AJ16" i="17"/>
  <c r="AO16"/>
  <c r="FM32"/>
  <c r="GA32"/>
  <c r="FR32"/>
  <c r="FQ32"/>
  <c r="FN32"/>
  <c r="FU32"/>
  <c r="GB32"/>
  <c r="AA29" i="24" s="1"/>
  <c r="EI32" i="17"/>
  <c r="EM32"/>
  <c r="EV32"/>
  <c r="FD32"/>
  <c r="EL32"/>
  <c r="EU32"/>
  <c r="FC32"/>
  <c r="FG32"/>
  <c r="EK32"/>
  <c r="ET32"/>
  <c r="FF32"/>
  <c r="EJ32"/>
  <c r="ES32"/>
  <c r="K32" i="28" s="1"/>
  <c r="EW32" i="17"/>
  <c r="FE32"/>
  <c r="DO32"/>
  <c r="DS32"/>
  <c r="DZ32"/>
  <c r="DN32"/>
  <c r="DR32"/>
  <c r="DY32"/>
  <c r="EF32" s="1"/>
  <c r="EG32" s="1"/>
  <c r="DQ32"/>
  <c r="DV32"/>
  <c r="DP32"/>
  <c r="DU32"/>
  <c r="CS32"/>
  <c r="CW32"/>
  <c r="DD32"/>
  <c r="DK32" s="1"/>
  <c r="DL32" s="1"/>
  <c r="BY32"/>
  <c r="CC32"/>
  <c r="CI32"/>
  <c r="CP32" s="1"/>
  <c r="CQ32" s="1"/>
  <c r="BE32"/>
  <c r="BJ32"/>
  <c r="CV32"/>
  <c r="DA32"/>
  <c r="BX32"/>
  <c r="CB32"/>
  <c r="BD32"/>
  <c r="BH32"/>
  <c r="BO32"/>
  <c r="CU32"/>
  <c r="CZ32"/>
  <c r="CA32"/>
  <c r="CF32"/>
  <c r="BC32"/>
  <c r="BG32"/>
  <c r="BN32"/>
  <c r="BU32" s="1"/>
  <c r="BV32" s="1"/>
  <c r="CT32"/>
  <c r="CX32"/>
  <c r="DE32"/>
  <c r="BZ32"/>
  <c r="CE32"/>
  <c r="CG32" s="1"/>
  <c r="CJ32"/>
  <c r="BF32"/>
  <c r="BK32"/>
  <c r="O32"/>
  <c r="T32"/>
  <c r="AH32"/>
  <c r="AL32"/>
  <c r="AS32"/>
  <c r="N32"/>
  <c r="L32" i="28" s="1"/>
  <c r="S32" i="17"/>
  <c r="Q32" i="28" s="1"/>
  <c r="AG32" i="17"/>
  <c r="AK32"/>
  <c r="AR32"/>
  <c r="AY32" s="1"/>
  <c r="AZ32" s="1"/>
  <c r="M32"/>
  <c r="Q32"/>
  <c r="X32"/>
  <c r="AJ32"/>
  <c r="AO32"/>
  <c r="L32"/>
  <c r="J32" i="28" s="1"/>
  <c r="P32" i="17"/>
  <c r="N32" i="28" s="1"/>
  <c r="W32" i="17"/>
  <c r="AI32"/>
  <c r="AN32"/>
  <c r="FM64"/>
  <c r="FR64"/>
  <c r="FQ64"/>
  <c r="FN64"/>
  <c r="GA64"/>
  <c r="EI64"/>
  <c r="EM64"/>
  <c r="EV64"/>
  <c r="FD64"/>
  <c r="EL64"/>
  <c r="EU64"/>
  <c r="FC64"/>
  <c r="FG64"/>
  <c r="EK64"/>
  <c r="ET64"/>
  <c r="FF64"/>
  <c r="FU64"/>
  <c r="GB64"/>
  <c r="EJ64"/>
  <c r="ES64"/>
  <c r="EW64"/>
  <c r="FE64"/>
  <c r="DN64"/>
  <c r="DR64"/>
  <c r="DY64"/>
  <c r="EF64" s="1"/>
  <c r="EG64" s="1"/>
  <c r="DQ64"/>
  <c r="DV64"/>
  <c r="DP64"/>
  <c r="DU64"/>
  <c r="DO64"/>
  <c r="DS64"/>
  <c r="DZ64"/>
  <c r="CV64"/>
  <c r="DA64"/>
  <c r="BZ64"/>
  <c r="CE64"/>
  <c r="CJ64"/>
  <c r="BF64"/>
  <c r="BK64"/>
  <c r="CU64"/>
  <c r="CZ64"/>
  <c r="BY64"/>
  <c r="CC64"/>
  <c r="CI64"/>
  <c r="CP64" s="1"/>
  <c r="CQ64" s="1"/>
  <c r="BE64"/>
  <c r="BJ64"/>
  <c r="CT64"/>
  <c r="CX64"/>
  <c r="DE64"/>
  <c r="BX64"/>
  <c r="CB64"/>
  <c r="BD64"/>
  <c r="BH64"/>
  <c r="BO64"/>
  <c r="CS64"/>
  <c r="CW64"/>
  <c r="DD64"/>
  <c r="DK64" s="1"/>
  <c r="DL64" s="1"/>
  <c r="CA64"/>
  <c r="CF64"/>
  <c r="BC64"/>
  <c r="BG64"/>
  <c r="BN64"/>
  <c r="BU64" s="1"/>
  <c r="BV64" s="1"/>
  <c r="N64"/>
  <c r="L64" i="28" s="1"/>
  <c r="S64" i="17"/>
  <c r="Q64" i="28" s="1"/>
  <c r="AJ64" i="17"/>
  <c r="AO64"/>
  <c r="M64"/>
  <c r="Q64"/>
  <c r="X64"/>
  <c r="AI64"/>
  <c r="AN64"/>
  <c r="L64"/>
  <c r="J64" i="28" s="1"/>
  <c r="P64" i="17"/>
  <c r="N64" i="28" s="1"/>
  <c r="W64" i="17"/>
  <c r="AH64"/>
  <c r="AL64"/>
  <c r="AS64"/>
  <c r="O64"/>
  <c r="T64"/>
  <c r="AG64"/>
  <c r="AK64"/>
  <c r="AR64"/>
  <c r="AY64" s="1"/>
  <c r="AZ64" s="1"/>
  <c r="FM128"/>
  <c r="FR128"/>
  <c r="FQ128"/>
  <c r="FN128"/>
  <c r="GA128"/>
  <c r="FU128"/>
  <c r="GB128"/>
  <c r="AA125" i="24" s="1"/>
  <c r="EJ128" i="17"/>
  <c r="EV128"/>
  <c r="FE128"/>
  <c r="DN128"/>
  <c r="DR128"/>
  <c r="DY128"/>
  <c r="EF128" s="1"/>
  <c r="EG128" s="1"/>
  <c r="EI128"/>
  <c r="EM128"/>
  <c r="EU128"/>
  <c r="FD128"/>
  <c r="DQ128"/>
  <c r="DV128"/>
  <c r="EL128"/>
  <c r="ET128"/>
  <c r="FC128"/>
  <c r="FG128"/>
  <c r="DP128"/>
  <c r="DU128"/>
  <c r="EK128"/>
  <c r="ES128"/>
  <c r="EW128"/>
  <c r="FF128"/>
  <c r="DO128"/>
  <c r="DS128"/>
  <c r="DZ128"/>
  <c r="CS128"/>
  <c r="CW128"/>
  <c r="DD128"/>
  <c r="DK128" s="1"/>
  <c r="DL128" s="1"/>
  <c r="CA128"/>
  <c r="CF128"/>
  <c r="BF128"/>
  <c r="BK128"/>
  <c r="CV128"/>
  <c r="DA128"/>
  <c r="BZ128"/>
  <c r="CE128"/>
  <c r="CJ128"/>
  <c r="BE128"/>
  <c r="BJ128"/>
  <c r="CU128"/>
  <c r="CZ128"/>
  <c r="BY128"/>
  <c r="CC128"/>
  <c r="CI128"/>
  <c r="CP128" s="1"/>
  <c r="CQ128" s="1"/>
  <c r="BD128"/>
  <c r="BH128"/>
  <c r="BO128"/>
  <c r="CT128"/>
  <c r="CX128"/>
  <c r="DE128"/>
  <c r="BX128"/>
  <c r="CB128"/>
  <c r="BC128"/>
  <c r="BR128" s="1"/>
  <c r="BG128"/>
  <c r="BN128"/>
  <c r="BU128" s="1"/>
  <c r="BV128" s="1"/>
  <c r="L128"/>
  <c r="P128"/>
  <c r="N128" i="28" s="1"/>
  <c r="W128" i="17"/>
  <c r="AG128"/>
  <c r="AK128"/>
  <c r="O128"/>
  <c r="M128" i="28" s="1"/>
  <c r="T128" i="17"/>
  <c r="R128" i="28" s="1"/>
  <c r="AJ128" i="17"/>
  <c r="AO128"/>
  <c r="N128"/>
  <c r="L128" i="28" s="1"/>
  <c r="S128" i="17"/>
  <c r="AI128"/>
  <c r="AN128"/>
  <c r="AP128" s="1"/>
  <c r="AS128"/>
  <c r="M128"/>
  <c r="K128" i="28" s="1"/>
  <c r="Q128" i="17"/>
  <c r="O128" i="28" s="1"/>
  <c r="X128" i="17"/>
  <c r="V128" i="28" s="1"/>
  <c r="AH128" i="17"/>
  <c r="AL128"/>
  <c r="AR128"/>
  <c r="AY128" s="1"/>
  <c r="AZ128" s="1"/>
  <c r="FM136"/>
  <c r="FR136"/>
  <c r="FQ136"/>
  <c r="FN136"/>
  <c r="GA136"/>
  <c r="FU136"/>
  <c r="GB136"/>
  <c r="EJ136"/>
  <c r="EU136"/>
  <c r="FD136"/>
  <c r="DP136"/>
  <c r="DU136"/>
  <c r="EI136"/>
  <c r="EM136"/>
  <c r="ET136"/>
  <c r="FC136"/>
  <c r="FG136"/>
  <c r="DO136"/>
  <c r="DS136"/>
  <c r="DZ136"/>
  <c r="EL136"/>
  <c r="ES136"/>
  <c r="EW136"/>
  <c r="FF136"/>
  <c r="DN136"/>
  <c r="DR136"/>
  <c r="DY136"/>
  <c r="EF136" s="1"/>
  <c r="EG136" s="1"/>
  <c r="EK136"/>
  <c r="EV136"/>
  <c r="FE136"/>
  <c r="DQ136"/>
  <c r="DV136"/>
  <c r="CU136"/>
  <c r="CZ136"/>
  <c r="BY136"/>
  <c r="CC136"/>
  <c r="CI136"/>
  <c r="CP136" s="1"/>
  <c r="CQ136" s="1"/>
  <c r="BF136"/>
  <c r="BK136"/>
  <c r="CT136"/>
  <c r="CX136"/>
  <c r="DE136"/>
  <c r="BX136"/>
  <c r="CB136"/>
  <c r="BE136"/>
  <c r="BJ136"/>
  <c r="CS136"/>
  <c r="CW136"/>
  <c r="DD136"/>
  <c r="DK136" s="1"/>
  <c r="DL136" s="1"/>
  <c r="CA136"/>
  <c r="CF136"/>
  <c r="BD136"/>
  <c r="BH136"/>
  <c r="BO136"/>
  <c r="CV136"/>
  <c r="DA136"/>
  <c r="BZ136"/>
  <c r="CE136"/>
  <c r="CJ136"/>
  <c r="BC136"/>
  <c r="BG136"/>
  <c r="BN136"/>
  <c r="BU136" s="1"/>
  <c r="BV136" s="1"/>
  <c r="N136"/>
  <c r="L136" i="28" s="1"/>
  <c r="S136" i="17"/>
  <c r="Q136" i="28" s="1"/>
  <c r="AH136" i="17"/>
  <c r="AL136"/>
  <c r="AR136"/>
  <c r="AY136" s="1"/>
  <c r="AZ136" s="1"/>
  <c r="M136"/>
  <c r="K136" i="28" s="1"/>
  <c r="Q136" i="17"/>
  <c r="O136" i="28" s="1"/>
  <c r="X136" i="17"/>
  <c r="V136" i="28" s="1"/>
  <c r="AG136" i="17"/>
  <c r="AK136"/>
  <c r="L136"/>
  <c r="P136"/>
  <c r="N136" i="28" s="1"/>
  <c r="W136" i="17"/>
  <c r="AJ136"/>
  <c r="AO136"/>
  <c r="O136"/>
  <c r="M136" i="28" s="1"/>
  <c r="T136" i="17"/>
  <c r="R136" i="28" s="1"/>
  <c r="AI136" i="17"/>
  <c r="AN136"/>
  <c r="AP136" s="1"/>
  <c r="AS136"/>
  <c r="FQ148"/>
  <c r="FN148"/>
  <c r="FM148"/>
  <c r="FR148"/>
  <c r="GA148"/>
  <c r="FU148"/>
  <c r="GB148"/>
  <c r="EK148"/>
  <c r="ES148"/>
  <c r="EW148"/>
  <c r="FF148"/>
  <c r="DP148"/>
  <c r="DU148"/>
  <c r="EJ148"/>
  <c r="EV148"/>
  <c r="FE148"/>
  <c r="DO148"/>
  <c r="DS148"/>
  <c r="DZ148"/>
  <c r="EI148"/>
  <c r="EM148"/>
  <c r="EU148"/>
  <c r="FD148"/>
  <c r="DN148"/>
  <c r="EC148" s="1"/>
  <c r="DR148"/>
  <c r="DY148"/>
  <c r="EF148" s="1"/>
  <c r="EG148" s="1"/>
  <c r="EL148"/>
  <c r="ET148"/>
  <c r="FC148"/>
  <c r="FG148"/>
  <c r="DQ148"/>
  <c r="DV148"/>
  <c r="CV148"/>
  <c r="DA148"/>
  <c r="CA148"/>
  <c r="CF148"/>
  <c r="BF148"/>
  <c r="BK148"/>
  <c r="CU148"/>
  <c r="CZ148"/>
  <c r="BZ148"/>
  <c r="CE148"/>
  <c r="CJ148"/>
  <c r="BE148"/>
  <c r="BJ148"/>
  <c r="CT148"/>
  <c r="CX148"/>
  <c r="DE148"/>
  <c r="BY148"/>
  <c r="CC148"/>
  <c r="CI148"/>
  <c r="CP148" s="1"/>
  <c r="CQ148" s="1"/>
  <c r="BD148"/>
  <c r="BH148"/>
  <c r="BO148"/>
  <c r="CS148"/>
  <c r="CW148"/>
  <c r="DD148"/>
  <c r="DK148" s="1"/>
  <c r="DL148" s="1"/>
  <c r="BX148"/>
  <c r="CM148" s="1"/>
  <c r="CB148"/>
  <c r="BC148"/>
  <c r="BR148" s="1"/>
  <c r="BG148"/>
  <c r="BN148"/>
  <c r="BU148" s="1"/>
  <c r="BV148" s="1"/>
  <c r="N148"/>
  <c r="L148" i="28" s="1"/>
  <c r="S148" i="17"/>
  <c r="Q148" i="28" s="1"/>
  <c r="AI148" i="17"/>
  <c r="AN148"/>
  <c r="AS148"/>
  <c r="M148"/>
  <c r="K148" i="28" s="1"/>
  <c r="Q148" i="17"/>
  <c r="O148" i="28" s="1"/>
  <c r="X148" i="17"/>
  <c r="V148" i="28" s="1"/>
  <c r="AH148" i="17"/>
  <c r="AL148"/>
  <c r="AR148"/>
  <c r="AY148" s="1"/>
  <c r="AZ148" s="1"/>
  <c r="L148"/>
  <c r="P148"/>
  <c r="N148" i="28" s="1"/>
  <c r="W148" i="17"/>
  <c r="AG148"/>
  <c r="AK148"/>
  <c r="O148"/>
  <c r="M148" i="28" s="1"/>
  <c r="T148" i="17"/>
  <c r="R148" i="28" s="1"/>
  <c r="AJ148" i="17"/>
  <c r="AO148"/>
  <c r="FN168"/>
  <c r="FM168"/>
  <c r="FR168"/>
  <c r="FQ168"/>
  <c r="GA168"/>
  <c r="FU168"/>
  <c r="GB168"/>
  <c r="EL168"/>
  <c r="EU168"/>
  <c r="FF168"/>
  <c r="EK168"/>
  <c r="ET168"/>
  <c r="FE168"/>
  <c r="EJ168"/>
  <c r="ES168"/>
  <c r="EW168"/>
  <c r="FD168"/>
  <c r="EI168"/>
  <c r="EM168"/>
  <c r="EV168"/>
  <c r="FC168"/>
  <c r="FG168"/>
  <c r="DN168"/>
  <c r="DR168"/>
  <c r="DY168"/>
  <c r="EF168" s="1"/>
  <c r="EG168" s="1"/>
  <c r="CT168"/>
  <c r="CX168"/>
  <c r="DE168"/>
  <c r="BY168"/>
  <c r="CC168"/>
  <c r="CI168"/>
  <c r="CP168" s="1"/>
  <c r="CQ168" s="1"/>
  <c r="BF168"/>
  <c r="BK168"/>
  <c r="DQ168"/>
  <c r="DV168"/>
  <c r="CS168"/>
  <c r="CW168"/>
  <c r="DD168"/>
  <c r="DK168" s="1"/>
  <c r="DL168" s="1"/>
  <c r="BX168"/>
  <c r="CB168"/>
  <c r="BE168"/>
  <c r="BJ168"/>
  <c r="DP168"/>
  <c r="DU168"/>
  <c r="CV168"/>
  <c r="DA168"/>
  <c r="CA168"/>
  <c r="CF168"/>
  <c r="BD168"/>
  <c r="BH168"/>
  <c r="BO168"/>
  <c r="DO168"/>
  <c r="DS168"/>
  <c r="DZ168"/>
  <c r="CU168"/>
  <c r="CZ168"/>
  <c r="BZ168"/>
  <c r="CE168"/>
  <c r="CJ168"/>
  <c r="BC168"/>
  <c r="BG168"/>
  <c r="BN168"/>
  <c r="BU168" s="1"/>
  <c r="BV168" s="1"/>
  <c r="L168"/>
  <c r="P168"/>
  <c r="N168" i="28" s="1"/>
  <c r="W168" i="17"/>
  <c r="AH168"/>
  <c r="AL168"/>
  <c r="AR168"/>
  <c r="AY168" s="1"/>
  <c r="AZ168" s="1"/>
  <c r="O168"/>
  <c r="M168" i="28" s="1"/>
  <c r="T168" i="17"/>
  <c r="R168" i="28" s="1"/>
  <c r="AG168" i="17"/>
  <c r="AK168"/>
  <c r="N168"/>
  <c r="L168" i="28" s="1"/>
  <c r="S168" i="17"/>
  <c r="AJ168"/>
  <c r="AO168"/>
  <c r="M168"/>
  <c r="K168" i="28" s="1"/>
  <c r="Q168" i="17"/>
  <c r="O168" i="28" s="1"/>
  <c r="X168" i="17"/>
  <c r="V168" i="28" s="1"/>
  <c r="AI168" i="17"/>
  <c r="AN168"/>
  <c r="AS168"/>
  <c r="FN172"/>
  <c r="FM172"/>
  <c r="FR172"/>
  <c r="FQ172"/>
  <c r="GA172"/>
  <c r="FU172"/>
  <c r="GB172"/>
  <c r="AA169" i="24" s="1"/>
  <c r="EL172" i="17"/>
  <c r="ET172"/>
  <c r="FF172"/>
  <c r="EK172"/>
  <c r="ES172"/>
  <c r="EW172"/>
  <c r="FE172"/>
  <c r="EJ172"/>
  <c r="EV172"/>
  <c r="FD172"/>
  <c r="EI172"/>
  <c r="EM172"/>
  <c r="EU172"/>
  <c r="FC172"/>
  <c r="FG172"/>
  <c r="DP172"/>
  <c r="DU172"/>
  <c r="CT172"/>
  <c r="CX172"/>
  <c r="DE172"/>
  <c r="BX172"/>
  <c r="CB172"/>
  <c r="BF172"/>
  <c r="BK172"/>
  <c r="DO172"/>
  <c r="DS172"/>
  <c r="DZ172"/>
  <c r="CS172"/>
  <c r="CW172"/>
  <c r="DD172"/>
  <c r="DK172" s="1"/>
  <c r="DL172" s="1"/>
  <c r="CA172"/>
  <c r="CF172"/>
  <c r="BE172"/>
  <c r="BJ172"/>
  <c r="DN172"/>
  <c r="DR172"/>
  <c r="DY172"/>
  <c r="EF172" s="1"/>
  <c r="EG172" s="1"/>
  <c r="CV172"/>
  <c r="DA172"/>
  <c r="BZ172"/>
  <c r="CE172"/>
  <c r="CJ172"/>
  <c r="BD172"/>
  <c r="BH172"/>
  <c r="BO172"/>
  <c r="DQ172"/>
  <c r="DV172"/>
  <c r="CU172"/>
  <c r="CZ172"/>
  <c r="BY172"/>
  <c r="CC172"/>
  <c r="CI172"/>
  <c r="CP172" s="1"/>
  <c r="CQ172" s="1"/>
  <c r="BC172"/>
  <c r="BR172" s="1"/>
  <c r="BG172"/>
  <c r="BN172"/>
  <c r="BU172" s="1"/>
  <c r="BV172" s="1"/>
  <c r="L172"/>
  <c r="P172"/>
  <c r="N172" i="28" s="1"/>
  <c r="W172" i="17"/>
  <c r="AG172"/>
  <c r="AK172"/>
  <c r="O172"/>
  <c r="M172" i="28" s="1"/>
  <c r="T172" i="17"/>
  <c r="R172" i="28" s="1"/>
  <c r="AJ172" i="17"/>
  <c r="AO172"/>
  <c r="N172"/>
  <c r="L172" i="28" s="1"/>
  <c r="S172" i="17"/>
  <c r="AI172"/>
  <c r="AN172"/>
  <c r="AP172" s="1"/>
  <c r="AS172"/>
  <c r="M172"/>
  <c r="K172" i="28" s="1"/>
  <c r="Q172" i="17"/>
  <c r="O172" i="28" s="1"/>
  <c r="X172" i="17"/>
  <c r="V172" i="28" s="1"/>
  <c r="AH172" i="17"/>
  <c r="AL172"/>
  <c r="AR172"/>
  <c r="AY172" s="1"/>
  <c r="AZ172" s="1"/>
  <c r="FN184"/>
  <c r="FM184"/>
  <c r="FR184"/>
  <c r="FQ184"/>
  <c r="GB184"/>
  <c r="FU184"/>
  <c r="GA184"/>
  <c r="EL184"/>
  <c r="ET184"/>
  <c r="FF184"/>
  <c r="EK184"/>
  <c r="ES184"/>
  <c r="EW184"/>
  <c r="FE184"/>
  <c r="EJ184"/>
  <c r="EV184"/>
  <c r="FD184"/>
  <c r="EI184"/>
  <c r="EM184"/>
  <c r="EU184"/>
  <c r="FC184"/>
  <c r="FG184"/>
  <c r="DP184"/>
  <c r="DU184"/>
  <c r="CU184"/>
  <c r="CZ184"/>
  <c r="BZ184"/>
  <c r="CE184"/>
  <c r="CJ184"/>
  <c r="BF184"/>
  <c r="BK184"/>
  <c r="DO184"/>
  <c r="DS184"/>
  <c r="DZ184"/>
  <c r="CT184"/>
  <c r="CX184"/>
  <c r="DE184"/>
  <c r="BY184"/>
  <c r="CC184"/>
  <c r="CI184"/>
  <c r="CP184" s="1"/>
  <c r="CQ184" s="1"/>
  <c r="BE184"/>
  <c r="BJ184"/>
  <c r="DN184"/>
  <c r="DR184"/>
  <c r="DY184"/>
  <c r="EF184" s="1"/>
  <c r="EG184" s="1"/>
  <c r="CS184"/>
  <c r="DH184" s="1"/>
  <c r="CW184"/>
  <c r="DD184"/>
  <c r="DK184" s="1"/>
  <c r="DL184" s="1"/>
  <c r="BX184"/>
  <c r="CB184"/>
  <c r="BD184"/>
  <c r="BH184"/>
  <c r="BO184"/>
  <c r="DQ184"/>
  <c r="DV184"/>
  <c r="CV184"/>
  <c r="DA184"/>
  <c r="CA184"/>
  <c r="CF184"/>
  <c r="BC184"/>
  <c r="BG184"/>
  <c r="BN184"/>
  <c r="BU184" s="1"/>
  <c r="BV184" s="1"/>
  <c r="L184"/>
  <c r="P184"/>
  <c r="N184" i="28" s="1"/>
  <c r="W184" i="17"/>
  <c r="AG184"/>
  <c r="AV184" s="1"/>
  <c r="AK184"/>
  <c r="AR184"/>
  <c r="AY184" s="1"/>
  <c r="AZ184" s="1"/>
  <c r="O184"/>
  <c r="M184" i="28" s="1"/>
  <c r="T184" i="17"/>
  <c r="R184" i="28" s="1"/>
  <c r="AJ184" i="17"/>
  <c r="AO184"/>
  <c r="N184"/>
  <c r="L184" i="28" s="1"/>
  <c r="S184" i="17"/>
  <c r="AI184"/>
  <c r="AN184"/>
  <c r="AP184" s="1"/>
  <c r="M184"/>
  <c r="K184" i="28" s="1"/>
  <c r="Q184" i="17"/>
  <c r="O184" i="28" s="1"/>
  <c r="X184" i="17"/>
  <c r="V184" i="28" s="1"/>
  <c r="AH184" i="17"/>
  <c r="AL184"/>
  <c r="AS184"/>
  <c r="FM11"/>
  <c r="GA11"/>
  <c r="FR11"/>
  <c r="FQ11"/>
  <c r="FN11"/>
  <c r="GB11"/>
  <c r="EL11"/>
  <c r="ET11"/>
  <c r="FC11"/>
  <c r="FG11"/>
  <c r="EK11"/>
  <c r="ES11"/>
  <c r="EW11"/>
  <c r="FF11"/>
  <c r="EJ11"/>
  <c r="EV11"/>
  <c r="FE11"/>
  <c r="EI11"/>
  <c r="EM11"/>
  <c r="EU11"/>
  <c r="FD11"/>
  <c r="DO11"/>
  <c r="DS11"/>
  <c r="DY11"/>
  <c r="DN11"/>
  <c r="DR11"/>
  <c r="DQ11"/>
  <c r="DV11"/>
  <c r="DP11"/>
  <c r="DU11"/>
  <c r="DZ11"/>
  <c r="CS11"/>
  <c r="CW11"/>
  <c r="BZ11"/>
  <c r="BF11"/>
  <c r="BK11"/>
  <c r="CV11"/>
  <c r="DA11"/>
  <c r="BY11"/>
  <c r="CC11"/>
  <c r="BE11"/>
  <c r="BJ11"/>
  <c r="BO11"/>
  <c r="CU11"/>
  <c r="CZ11"/>
  <c r="DE11"/>
  <c r="BX11"/>
  <c r="CB11"/>
  <c r="CF11"/>
  <c r="CJ11"/>
  <c r="BD11"/>
  <c r="BH11"/>
  <c r="BN11"/>
  <c r="CT11"/>
  <c r="CX11"/>
  <c r="DD11"/>
  <c r="CA11"/>
  <c r="CE11"/>
  <c r="CI11"/>
  <c r="BC11"/>
  <c r="BG11"/>
  <c r="N11"/>
  <c r="L11" i="28" s="1"/>
  <c r="S11" i="17"/>
  <c r="Q11" i="28" s="1"/>
  <c r="X11" i="17"/>
  <c r="V11" i="28" s="1"/>
  <c r="AG11" i="17"/>
  <c r="AK11"/>
  <c r="M11"/>
  <c r="K11" i="28" s="1"/>
  <c r="Q11" i="17"/>
  <c r="O11" i="28" s="1"/>
  <c r="W11" i="17"/>
  <c r="AJ11"/>
  <c r="AO11"/>
  <c r="L11"/>
  <c r="P11"/>
  <c r="N11" i="28" s="1"/>
  <c r="AI11" i="17"/>
  <c r="AN11"/>
  <c r="AP11" s="1"/>
  <c r="AS11"/>
  <c r="O11"/>
  <c r="M11" i="28" s="1"/>
  <c r="T11" i="17"/>
  <c r="R11" i="28" s="1"/>
  <c r="AH11" i="17"/>
  <c r="AL11"/>
  <c r="AR11"/>
  <c r="FM19"/>
  <c r="GA19"/>
  <c r="FR19"/>
  <c r="FQ19"/>
  <c r="FN19"/>
  <c r="GB19"/>
  <c r="EL19"/>
  <c r="ET19"/>
  <c r="FC19"/>
  <c r="FG19"/>
  <c r="EK19"/>
  <c r="ES19"/>
  <c r="EW19"/>
  <c r="FF19"/>
  <c r="EJ19"/>
  <c r="EV19"/>
  <c r="FE19"/>
  <c r="EI19"/>
  <c r="EM19"/>
  <c r="EU19"/>
  <c r="FD19"/>
  <c r="DP19"/>
  <c r="DU19"/>
  <c r="DZ19"/>
  <c r="DO19"/>
  <c r="DS19"/>
  <c r="DY19"/>
  <c r="DN19"/>
  <c r="DR19"/>
  <c r="DQ19"/>
  <c r="DV19"/>
  <c r="CT19"/>
  <c r="CX19"/>
  <c r="DD19"/>
  <c r="BX19"/>
  <c r="CB19"/>
  <c r="CF19"/>
  <c r="CJ19"/>
  <c r="BD19"/>
  <c r="BH19"/>
  <c r="BN19"/>
  <c r="CS19"/>
  <c r="CW19"/>
  <c r="CA19"/>
  <c r="CE19"/>
  <c r="CG19" s="1"/>
  <c r="CI19"/>
  <c r="BC19"/>
  <c r="BG19"/>
  <c r="CV19"/>
  <c r="DA19"/>
  <c r="BZ19"/>
  <c r="BF19"/>
  <c r="BK19"/>
  <c r="CU19"/>
  <c r="CZ19"/>
  <c r="DE19"/>
  <c r="BY19"/>
  <c r="CC19"/>
  <c r="BE19"/>
  <c r="BJ19"/>
  <c r="BO19"/>
  <c r="L19"/>
  <c r="P19"/>
  <c r="N19" i="28" s="1"/>
  <c r="AI19" i="17"/>
  <c r="AN19"/>
  <c r="AS19"/>
  <c r="O19"/>
  <c r="M19" i="28" s="1"/>
  <c r="T19" i="17"/>
  <c r="R19" i="28" s="1"/>
  <c r="AH19" i="17"/>
  <c r="AL19"/>
  <c r="AR19"/>
  <c r="N19"/>
  <c r="L19" i="28" s="1"/>
  <c r="S19" i="17"/>
  <c r="Q19" i="28" s="1"/>
  <c r="X19" i="17"/>
  <c r="V19" i="28" s="1"/>
  <c r="AG19" i="17"/>
  <c r="AK19"/>
  <c r="M19"/>
  <c r="K19" i="28" s="1"/>
  <c r="Q19" i="17"/>
  <c r="O19" i="28" s="1"/>
  <c r="W19" i="17"/>
  <c r="AJ19"/>
  <c r="AO19"/>
  <c r="FM23"/>
  <c r="GA23"/>
  <c r="FR23"/>
  <c r="FQ23"/>
  <c r="FU23"/>
  <c r="FN23"/>
  <c r="GB23"/>
  <c r="EJ23"/>
  <c r="EV23"/>
  <c r="FE23"/>
  <c r="EI23"/>
  <c r="EM23"/>
  <c r="EU23"/>
  <c r="FD23"/>
  <c r="EL23"/>
  <c r="ET23"/>
  <c r="FC23"/>
  <c r="FG23"/>
  <c r="EK23"/>
  <c r="ES23"/>
  <c r="EW23"/>
  <c r="FF23"/>
  <c r="DP23"/>
  <c r="DU23"/>
  <c r="DZ23"/>
  <c r="DO23"/>
  <c r="DS23"/>
  <c r="DY23"/>
  <c r="EF23" s="1"/>
  <c r="EG23" s="1"/>
  <c r="DN23"/>
  <c r="DR23"/>
  <c r="DQ23"/>
  <c r="DV23"/>
  <c r="CT23"/>
  <c r="CX23"/>
  <c r="DD23"/>
  <c r="DK23" s="1"/>
  <c r="DL23" s="1"/>
  <c r="BY23"/>
  <c r="CC23"/>
  <c r="BC23"/>
  <c r="BG23"/>
  <c r="CS23"/>
  <c r="CW23"/>
  <c r="BX23"/>
  <c r="CB23"/>
  <c r="CF23"/>
  <c r="CJ23"/>
  <c r="BF23"/>
  <c r="BK23"/>
  <c r="CV23"/>
  <c r="DA23"/>
  <c r="CA23"/>
  <c r="CE23"/>
  <c r="CI23"/>
  <c r="CP23" s="1"/>
  <c r="CQ23" s="1"/>
  <c r="BE23"/>
  <c r="BJ23"/>
  <c r="BO23"/>
  <c r="CU23"/>
  <c r="CZ23"/>
  <c r="DE23"/>
  <c r="BZ23"/>
  <c r="BD23"/>
  <c r="BH23"/>
  <c r="BN23"/>
  <c r="BU23" s="1"/>
  <c r="BV23" s="1"/>
  <c r="L23"/>
  <c r="J23" i="28" s="1"/>
  <c r="P23" i="17"/>
  <c r="N23" i="28" s="1"/>
  <c r="AI23" i="17"/>
  <c r="AN23"/>
  <c r="AS23"/>
  <c r="O23"/>
  <c r="T23"/>
  <c r="AH23"/>
  <c r="AL23"/>
  <c r="AR23"/>
  <c r="AY23" s="1"/>
  <c r="AZ23" s="1"/>
  <c r="N23"/>
  <c r="L23" i="28" s="1"/>
  <c r="S23" i="17"/>
  <c r="Q23" i="28" s="1"/>
  <c r="X23" i="17"/>
  <c r="AG23"/>
  <c r="AK23"/>
  <c r="M23"/>
  <c r="Q23"/>
  <c r="W23"/>
  <c r="AJ23"/>
  <c r="AO23"/>
  <c r="FM35"/>
  <c r="FU35"/>
  <c r="GB35"/>
  <c r="AA32" i="24" s="1"/>
  <c r="FR35" i="17"/>
  <c r="GA35"/>
  <c r="FQ35"/>
  <c r="FN35"/>
  <c r="EL35"/>
  <c r="ET35"/>
  <c r="FC35"/>
  <c r="FG35"/>
  <c r="EK35"/>
  <c r="ES35"/>
  <c r="EW35"/>
  <c r="V35" i="28" s="1"/>
  <c r="FF35" i="17"/>
  <c r="EJ35"/>
  <c r="EV35"/>
  <c r="FE35"/>
  <c r="EI35"/>
  <c r="EM35"/>
  <c r="EU35"/>
  <c r="FD35"/>
  <c r="DN35"/>
  <c r="DR35"/>
  <c r="DQ35"/>
  <c r="DV35"/>
  <c r="DP35"/>
  <c r="DU35"/>
  <c r="DZ35"/>
  <c r="DO35"/>
  <c r="DS35"/>
  <c r="DY35"/>
  <c r="EF35" s="1"/>
  <c r="EG35" s="1"/>
  <c r="CV35"/>
  <c r="DA35"/>
  <c r="BX35"/>
  <c r="CB35"/>
  <c r="CF35"/>
  <c r="CJ35"/>
  <c r="BF35"/>
  <c r="BK35"/>
  <c r="CU35"/>
  <c r="CZ35"/>
  <c r="DB35" s="1"/>
  <c r="DE35"/>
  <c r="CA35"/>
  <c r="CE35"/>
  <c r="CG35" s="1"/>
  <c r="CI35"/>
  <c r="CP35" s="1"/>
  <c r="CQ35" s="1"/>
  <c r="BE35"/>
  <c r="BJ35"/>
  <c r="CT35"/>
  <c r="CX35"/>
  <c r="DD35"/>
  <c r="DK35" s="1"/>
  <c r="DL35" s="1"/>
  <c r="BZ35"/>
  <c r="BD35"/>
  <c r="BH35"/>
  <c r="BO35"/>
  <c r="CS35"/>
  <c r="CW35"/>
  <c r="BY35"/>
  <c r="CC35"/>
  <c r="BC35"/>
  <c r="BG35"/>
  <c r="BN35"/>
  <c r="BU35" s="1"/>
  <c r="BV35" s="1"/>
  <c r="N35"/>
  <c r="L35" i="28" s="1"/>
  <c r="S35" i="17"/>
  <c r="Q35" i="28" s="1"/>
  <c r="X35" i="17"/>
  <c r="AG35"/>
  <c r="AK35"/>
  <c r="M35"/>
  <c r="Q35"/>
  <c r="W35"/>
  <c r="AJ35"/>
  <c r="AO35"/>
  <c r="L35"/>
  <c r="J35" i="28" s="1"/>
  <c r="P35" i="17"/>
  <c r="N35" i="28" s="1"/>
  <c r="AI35" i="17"/>
  <c r="AN35"/>
  <c r="AP35" s="1"/>
  <c r="AS35"/>
  <c r="O35"/>
  <c r="T35"/>
  <c r="AH35"/>
  <c r="AL35"/>
  <c r="AR35"/>
  <c r="AY35" s="1"/>
  <c r="AZ35" s="1"/>
  <c r="FM39"/>
  <c r="FU39"/>
  <c r="GB39"/>
  <c r="FR39"/>
  <c r="GA39"/>
  <c r="FQ39"/>
  <c r="FN39"/>
  <c r="EJ39"/>
  <c r="EV39"/>
  <c r="FE39"/>
  <c r="EI39"/>
  <c r="EM39"/>
  <c r="EU39"/>
  <c r="FD39"/>
  <c r="EL39"/>
  <c r="ET39"/>
  <c r="M39" i="28" s="1"/>
  <c r="FC39" i="17"/>
  <c r="FG39"/>
  <c r="EK39"/>
  <c r="ES39"/>
  <c r="K39" i="28" s="1"/>
  <c r="EW39" i="17"/>
  <c r="FF39"/>
  <c r="DO39"/>
  <c r="DS39"/>
  <c r="DY39"/>
  <c r="EF39" s="1"/>
  <c r="EG39" s="1"/>
  <c r="DN39"/>
  <c r="DR39"/>
  <c r="DQ39"/>
  <c r="DV39"/>
  <c r="DP39"/>
  <c r="DU39"/>
  <c r="DZ39"/>
  <c r="CS39"/>
  <c r="CW39"/>
  <c r="BZ39"/>
  <c r="BC39"/>
  <c r="BG39"/>
  <c r="BN39"/>
  <c r="BU39" s="1"/>
  <c r="BV39" s="1"/>
  <c r="CV39"/>
  <c r="DA39"/>
  <c r="BY39"/>
  <c r="CC39"/>
  <c r="BF39"/>
  <c r="BK39"/>
  <c r="CU39"/>
  <c r="CZ39"/>
  <c r="DE39"/>
  <c r="BX39"/>
  <c r="CB39"/>
  <c r="CF39"/>
  <c r="CJ39"/>
  <c r="BE39"/>
  <c r="BJ39"/>
  <c r="CT39"/>
  <c r="CX39"/>
  <c r="DD39"/>
  <c r="DK39" s="1"/>
  <c r="DL39" s="1"/>
  <c r="CA39"/>
  <c r="CE39"/>
  <c r="CG39" s="1"/>
  <c r="CI39"/>
  <c r="CP39" s="1"/>
  <c r="CQ39" s="1"/>
  <c r="BD39"/>
  <c r="BH39"/>
  <c r="BO39"/>
  <c r="BP39" s="1"/>
  <c r="BQ39" s="1"/>
  <c r="O39"/>
  <c r="T39"/>
  <c r="AH39"/>
  <c r="AL39"/>
  <c r="AR39"/>
  <c r="AY39" s="1"/>
  <c r="AZ39" s="1"/>
  <c r="N39"/>
  <c r="L39" i="28" s="1"/>
  <c r="S39" i="17"/>
  <c r="Q39" i="28" s="1"/>
  <c r="X39" i="17"/>
  <c r="AG39"/>
  <c r="AK39"/>
  <c r="M39"/>
  <c r="Q39"/>
  <c r="W39"/>
  <c r="AJ39"/>
  <c r="AO39"/>
  <c r="L39"/>
  <c r="J39" i="28" s="1"/>
  <c r="P39" i="17"/>
  <c r="N39" i="28" s="1"/>
  <c r="AI39" i="17"/>
  <c r="AN39"/>
  <c r="AP39" s="1"/>
  <c r="AS39"/>
  <c r="FM51"/>
  <c r="FU51"/>
  <c r="GB51"/>
  <c r="AA48" i="24" s="1"/>
  <c r="FR51" i="17"/>
  <c r="GA51"/>
  <c r="FQ51"/>
  <c r="FN51"/>
  <c r="EJ51"/>
  <c r="EV51"/>
  <c r="FE51"/>
  <c r="EI51"/>
  <c r="EM51"/>
  <c r="EU51"/>
  <c r="FD51"/>
  <c r="EL51"/>
  <c r="ET51"/>
  <c r="FC51"/>
  <c r="FG51"/>
  <c r="EK51"/>
  <c r="ES51"/>
  <c r="EW51"/>
  <c r="FF51"/>
  <c r="DN51"/>
  <c r="DR51"/>
  <c r="DQ51"/>
  <c r="DV51"/>
  <c r="DP51"/>
  <c r="DU51"/>
  <c r="DZ51"/>
  <c r="DO51"/>
  <c r="DS51"/>
  <c r="DY51"/>
  <c r="EF51" s="1"/>
  <c r="EG51" s="1"/>
  <c r="CV51"/>
  <c r="DA51"/>
  <c r="BX51"/>
  <c r="CB51"/>
  <c r="CF51"/>
  <c r="CJ51"/>
  <c r="BF51"/>
  <c r="BK51"/>
  <c r="CU51"/>
  <c r="CZ51"/>
  <c r="DB51" s="1"/>
  <c r="DE51"/>
  <c r="CA51"/>
  <c r="CE51"/>
  <c r="CG51" s="1"/>
  <c r="CI51"/>
  <c r="CP51" s="1"/>
  <c r="CQ51" s="1"/>
  <c r="BE51"/>
  <c r="BJ51"/>
  <c r="CT51"/>
  <c r="CX51"/>
  <c r="DD51"/>
  <c r="DK51" s="1"/>
  <c r="DL51" s="1"/>
  <c r="BZ51"/>
  <c r="BD51"/>
  <c r="BH51"/>
  <c r="BO51"/>
  <c r="CS51"/>
  <c r="DH51" s="1"/>
  <c r="CW51"/>
  <c r="BY51"/>
  <c r="CC51"/>
  <c r="BC51"/>
  <c r="BR51" s="1"/>
  <c r="BG51"/>
  <c r="BN51"/>
  <c r="BU51" s="1"/>
  <c r="BV51" s="1"/>
  <c r="N51"/>
  <c r="L51" i="28" s="1"/>
  <c r="S51" i="17"/>
  <c r="Q51" i="28" s="1"/>
  <c r="X51" i="17"/>
  <c r="AG51"/>
  <c r="AK51"/>
  <c r="M51"/>
  <c r="Q51"/>
  <c r="W51"/>
  <c r="AJ51"/>
  <c r="AO51"/>
  <c r="L51"/>
  <c r="J51" i="28" s="1"/>
  <c r="P51" i="17"/>
  <c r="N51" i="28" s="1"/>
  <c r="AI51" i="17"/>
  <c r="AN51"/>
  <c r="AP51" s="1"/>
  <c r="AS51"/>
  <c r="O51"/>
  <c r="T51"/>
  <c r="AH51"/>
  <c r="AL51"/>
  <c r="AR51"/>
  <c r="AY51" s="1"/>
  <c r="AZ51" s="1"/>
  <c r="FM55"/>
  <c r="FR55"/>
  <c r="FQ55"/>
  <c r="FN55"/>
  <c r="FU55"/>
  <c r="GB55"/>
  <c r="EK55"/>
  <c r="ES55"/>
  <c r="K55" i="28" s="1"/>
  <c r="EW55" i="17"/>
  <c r="FF55"/>
  <c r="GA55"/>
  <c r="EJ55"/>
  <c r="EV55"/>
  <c r="FE55"/>
  <c r="EI55"/>
  <c r="EM55"/>
  <c r="EU55"/>
  <c r="FD55"/>
  <c r="EL55"/>
  <c r="ET55"/>
  <c r="M55" i="28" s="1"/>
  <c r="FC55" i="17"/>
  <c r="FG55"/>
  <c r="DO55"/>
  <c r="DS55"/>
  <c r="DY55"/>
  <c r="EF55" s="1"/>
  <c r="EG55" s="1"/>
  <c r="DN55"/>
  <c r="DR55"/>
  <c r="DQ55"/>
  <c r="DV55"/>
  <c r="DP55"/>
  <c r="DU55"/>
  <c r="DZ55"/>
  <c r="CS55"/>
  <c r="CW55"/>
  <c r="BY55"/>
  <c r="CC55"/>
  <c r="BC55"/>
  <c r="BG55"/>
  <c r="BN55"/>
  <c r="BU55" s="1"/>
  <c r="BV55" s="1"/>
  <c r="CV55"/>
  <c r="DA55"/>
  <c r="BX55"/>
  <c r="CM55" s="1"/>
  <c r="CB55"/>
  <c r="CF55"/>
  <c r="CJ55"/>
  <c r="BF55"/>
  <c r="BK55"/>
  <c r="CU55"/>
  <c r="CZ55"/>
  <c r="DB55" s="1"/>
  <c r="DE55"/>
  <c r="CA55"/>
  <c r="CE55"/>
  <c r="CG55" s="1"/>
  <c r="CI55"/>
  <c r="CP55" s="1"/>
  <c r="CQ55" s="1"/>
  <c r="BE55"/>
  <c r="BJ55"/>
  <c r="CT55"/>
  <c r="CX55"/>
  <c r="DD55"/>
  <c r="DK55" s="1"/>
  <c r="DL55" s="1"/>
  <c r="BZ55"/>
  <c r="BD55"/>
  <c r="BH55"/>
  <c r="BO55"/>
  <c r="O55"/>
  <c r="T55"/>
  <c r="AH55"/>
  <c r="AL55"/>
  <c r="AR55"/>
  <c r="AY55" s="1"/>
  <c r="AZ55" s="1"/>
  <c r="N55"/>
  <c r="L55" i="28" s="1"/>
  <c r="S55" i="17"/>
  <c r="Q55" i="28" s="1"/>
  <c r="X55" i="17"/>
  <c r="AG55"/>
  <c r="AK55"/>
  <c r="M55"/>
  <c r="Q55"/>
  <c r="W55"/>
  <c r="AJ55"/>
  <c r="AO55"/>
  <c r="L55"/>
  <c r="P55"/>
  <c r="N55" i="28" s="1"/>
  <c r="AI55" i="17"/>
  <c r="AN55"/>
  <c r="AP55" s="1"/>
  <c r="AS55"/>
  <c r="FM95"/>
  <c r="FR95"/>
  <c r="FQ95"/>
  <c r="FN95"/>
  <c r="FU95"/>
  <c r="GB95"/>
  <c r="GA95"/>
  <c r="EJ95"/>
  <c r="ES95"/>
  <c r="EW95"/>
  <c r="FD95"/>
  <c r="DN95"/>
  <c r="DR95"/>
  <c r="EI95"/>
  <c r="EM95"/>
  <c r="EV95"/>
  <c r="FC95"/>
  <c r="FG95"/>
  <c r="DQ95"/>
  <c r="DV95"/>
  <c r="EL95"/>
  <c r="EU95"/>
  <c r="FF95"/>
  <c r="DP95"/>
  <c r="DU95"/>
  <c r="DZ95"/>
  <c r="EK95"/>
  <c r="ET95"/>
  <c r="FE95"/>
  <c r="DO95"/>
  <c r="DS95"/>
  <c r="DY95"/>
  <c r="EF95" s="1"/>
  <c r="EG95" s="1"/>
  <c r="CT95"/>
  <c r="CX95"/>
  <c r="DD95"/>
  <c r="DK95" s="1"/>
  <c r="DL95" s="1"/>
  <c r="BX95"/>
  <c r="CB95"/>
  <c r="BD95"/>
  <c r="BH95"/>
  <c r="BO95"/>
  <c r="CS95"/>
  <c r="CW95"/>
  <c r="CA95"/>
  <c r="CF95"/>
  <c r="BC95"/>
  <c r="BG95"/>
  <c r="BN95"/>
  <c r="BU95" s="1"/>
  <c r="BV95" s="1"/>
  <c r="CV95"/>
  <c r="DA95"/>
  <c r="BZ95"/>
  <c r="CE95"/>
  <c r="CJ95"/>
  <c r="BF95"/>
  <c r="BK95"/>
  <c r="CU95"/>
  <c r="CZ95"/>
  <c r="DE95"/>
  <c r="BY95"/>
  <c r="CC95"/>
  <c r="CI95"/>
  <c r="CP95" s="1"/>
  <c r="CQ95" s="1"/>
  <c r="BE95"/>
  <c r="BJ95"/>
  <c r="O95"/>
  <c r="M95" i="28" s="1"/>
  <c r="T95" i="17"/>
  <c r="R95" i="28" s="1"/>
  <c r="AJ95" i="17"/>
  <c r="AO95"/>
  <c r="N95"/>
  <c r="L95" i="28" s="1"/>
  <c r="S95" i="17"/>
  <c r="X95"/>
  <c r="V95" i="28" s="1"/>
  <c r="AI95" i="17"/>
  <c r="AN95"/>
  <c r="AS95"/>
  <c r="M95"/>
  <c r="K95" i="28" s="1"/>
  <c r="Q95" i="17"/>
  <c r="O95" i="28" s="1"/>
  <c r="W95" i="17"/>
  <c r="AH95"/>
  <c r="AL95"/>
  <c r="AR95"/>
  <c r="AY95" s="1"/>
  <c r="AZ95" s="1"/>
  <c r="L95"/>
  <c r="P95"/>
  <c r="N95" i="28" s="1"/>
  <c r="AG95" i="17"/>
  <c r="AK95"/>
  <c r="FM107"/>
  <c r="FR107"/>
  <c r="FQ107"/>
  <c r="FN107"/>
  <c r="FU107"/>
  <c r="GB107"/>
  <c r="GA107"/>
  <c r="EL107"/>
  <c r="EU107"/>
  <c r="FF107"/>
  <c r="DO107"/>
  <c r="DS107"/>
  <c r="DY107"/>
  <c r="EF107" s="1"/>
  <c r="EG107" s="1"/>
  <c r="EK107"/>
  <c r="ET107"/>
  <c r="FE107"/>
  <c r="DN107"/>
  <c r="DR107"/>
  <c r="EJ107"/>
  <c r="ES107"/>
  <c r="EW107"/>
  <c r="FD107"/>
  <c r="DQ107"/>
  <c r="DV107"/>
  <c r="EI107"/>
  <c r="EM107"/>
  <c r="EV107"/>
  <c r="FC107"/>
  <c r="FG107"/>
  <c r="DP107"/>
  <c r="DU107"/>
  <c r="DZ107"/>
  <c r="CS107"/>
  <c r="CW107"/>
  <c r="DD107"/>
  <c r="DK107" s="1"/>
  <c r="DL107" s="1"/>
  <c r="BX107"/>
  <c r="CB107"/>
  <c r="BD107"/>
  <c r="BH107"/>
  <c r="BO107"/>
  <c r="CV107"/>
  <c r="DA107"/>
  <c r="CA107"/>
  <c r="CF107"/>
  <c r="BC107"/>
  <c r="BG107"/>
  <c r="BN107"/>
  <c r="BU107" s="1"/>
  <c r="BV107" s="1"/>
  <c r="CU107"/>
  <c r="CZ107"/>
  <c r="BZ107"/>
  <c r="CE107"/>
  <c r="CJ107"/>
  <c r="BF107"/>
  <c r="BK107"/>
  <c r="CT107"/>
  <c r="CX107"/>
  <c r="DE107"/>
  <c r="BY107"/>
  <c r="CC107"/>
  <c r="CI107"/>
  <c r="CP107" s="1"/>
  <c r="CQ107" s="1"/>
  <c r="BE107"/>
  <c r="BJ107"/>
  <c r="O107"/>
  <c r="M107" i="28" s="1"/>
  <c r="T107" i="17"/>
  <c r="R107" i="28" s="1"/>
  <c r="AG107" i="17"/>
  <c r="AK107"/>
  <c r="AR107"/>
  <c r="AY107" s="1"/>
  <c r="AZ107" s="1"/>
  <c r="N107"/>
  <c r="L107" i="28" s="1"/>
  <c r="S107" i="17"/>
  <c r="Q107" i="28" s="1"/>
  <c r="X107" i="17"/>
  <c r="V107" i="28" s="1"/>
  <c r="AJ107" i="17"/>
  <c r="AO107"/>
  <c r="M107"/>
  <c r="K107" i="28" s="1"/>
  <c r="Q107" i="17"/>
  <c r="O107" i="28" s="1"/>
  <c r="W107" i="17"/>
  <c r="AI107"/>
  <c r="AN107"/>
  <c r="L107"/>
  <c r="P107"/>
  <c r="N107" i="28" s="1"/>
  <c r="AH107" i="17"/>
  <c r="AL107"/>
  <c r="AS107"/>
  <c r="FM123"/>
  <c r="FR123"/>
  <c r="FQ123"/>
  <c r="FN123"/>
  <c r="FU123"/>
  <c r="GB123"/>
  <c r="GA123"/>
  <c r="EI123"/>
  <c r="EM123"/>
  <c r="EV123"/>
  <c r="FD123"/>
  <c r="DQ123"/>
  <c r="DV123"/>
  <c r="EL123"/>
  <c r="EU123"/>
  <c r="FC123"/>
  <c r="FG123"/>
  <c r="DP123"/>
  <c r="DU123"/>
  <c r="EK123"/>
  <c r="ET123"/>
  <c r="FF123"/>
  <c r="DO123"/>
  <c r="DS123"/>
  <c r="DZ123"/>
  <c r="EJ123"/>
  <c r="ES123"/>
  <c r="EW123"/>
  <c r="FE123"/>
  <c r="DN123"/>
  <c r="DR123"/>
  <c r="DY123"/>
  <c r="EF123" s="1"/>
  <c r="EG123" s="1"/>
  <c r="CU123"/>
  <c r="CZ123"/>
  <c r="DE123"/>
  <c r="CA123"/>
  <c r="CE123"/>
  <c r="BE123"/>
  <c r="BJ123"/>
  <c r="BO123"/>
  <c r="CT123"/>
  <c r="CX123"/>
  <c r="DD123"/>
  <c r="DK123" s="1"/>
  <c r="DL123" s="1"/>
  <c r="BZ123"/>
  <c r="CJ123"/>
  <c r="BD123"/>
  <c r="BH123"/>
  <c r="BN123"/>
  <c r="BU123" s="1"/>
  <c r="BV123" s="1"/>
  <c r="CS123"/>
  <c r="CW123"/>
  <c r="BY123"/>
  <c r="CC123"/>
  <c r="CI123"/>
  <c r="CP123" s="1"/>
  <c r="CQ123" s="1"/>
  <c r="BC123"/>
  <c r="BG123"/>
  <c r="CV123"/>
  <c r="DA123"/>
  <c r="BX123"/>
  <c r="CB123"/>
  <c r="CF123"/>
  <c r="BF123"/>
  <c r="BK123"/>
  <c r="O123"/>
  <c r="M123" i="28" s="1"/>
  <c r="T123" i="17"/>
  <c r="R123" i="28" s="1"/>
  <c r="AJ123" i="17"/>
  <c r="AN123"/>
  <c r="AR123"/>
  <c r="AY123" s="1"/>
  <c r="AZ123" s="1"/>
  <c r="N123"/>
  <c r="L123" i="28" s="1"/>
  <c r="S123" i="17"/>
  <c r="Q123" i="28" s="1"/>
  <c r="AI123" i="17"/>
  <c r="M123"/>
  <c r="K123" i="28" s="1"/>
  <c r="Q123" i="17"/>
  <c r="O123" i="28" s="1"/>
  <c r="X123" i="17"/>
  <c r="V123" i="28" s="1"/>
  <c r="AH123" i="17"/>
  <c r="AL123"/>
  <c r="L123"/>
  <c r="P123"/>
  <c r="N123" i="28" s="1"/>
  <c r="W123" i="17"/>
  <c r="AG123"/>
  <c r="AK123"/>
  <c r="AO123"/>
  <c r="AS123"/>
  <c r="FN143"/>
  <c r="FM143"/>
  <c r="FR143"/>
  <c r="FQ143"/>
  <c r="FU143"/>
  <c r="GB143"/>
  <c r="GA143"/>
  <c r="EK143"/>
  <c r="ET143"/>
  <c r="FC143"/>
  <c r="FG143"/>
  <c r="DQ143"/>
  <c r="DV143"/>
  <c r="EJ143"/>
  <c r="ES143"/>
  <c r="EW143"/>
  <c r="FF143"/>
  <c r="DP143"/>
  <c r="DU143"/>
  <c r="EI143"/>
  <c r="EM143"/>
  <c r="EV143"/>
  <c r="FE143"/>
  <c r="DO143"/>
  <c r="DS143"/>
  <c r="DZ143"/>
  <c r="EL143"/>
  <c r="EU143"/>
  <c r="FD143"/>
  <c r="DN143"/>
  <c r="EC143" s="1"/>
  <c r="DR143"/>
  <c r="DY143"/>
  <c r="EF143" s="1"/>
  <c r="EG143" s="1"/>
  <c r="CV143"/>
  <c r="DA143"/>
  <c r="BX143"/>
  <c r="CB143"/>
  <c r="CF143"/>
  <c r="BE143"/>
  <c r="BJ143"/>
  <c r="BO143"/>
  <c r="CU143"/>
  <c r="CZ143"/>
  <c r="DB143" s="1"/>
  <c r="DE143"/>
  <c r="CA143"/>
  <c r="CE143"/>
  <c r="BD143"/>
  <c r="BH143"/>
  <c r="BN143"/>
  <c r="BU143" s="1"/>
  <c r="BV143" s="1"/>
  <c r="CT143"/>
  <c r="CX143"/>
  <c r="DD143"/>
  <c r="DK143" s="1"/>
  <c r="DL143" s="1"/>
  <c r="BZ143"/>
  <c r="CJ143"/>
  <c r="BC143"/>
  <c r="BR143" s="1"/>
  <c r="BG143"/>
  <c r="CS143"/>
  <c r="CW143"/>
  <c r="BY143"/>
  <c r="CC143"/>
  <c r="CI143"/>
  <c r="CP143" s="1"/>
  <c r="CQ143" s="1"/>
  <c r="BF143"/>
  <c r="BK143"/>
  <c r="O143"/>
  <c r="M143" i="28" s="1"/>
  <c r="T143" i="17"/>
  <c r="R143" i="28" s="1"/>
  <c r="AG143" i="17"/>
  <c r="AK143"/>
  <c r="AO143"/>
  <c r="AS143"/>
  <c r="N143"/>
  <c r="L143" i="28" s="1"/>
  <c r="S143" i="17"/>
  <c r="Q143" i="28" s="1"/>
  <c r="S143" s="1"/>
  <c r="AJ143" i="17"/>
  <c r="AN143"/>
  <c r="AR143"/>
  <c r="AY143" s="1"/>
  <c r="AZ143" s="1"/>
  <c r="M143"/>
  <c r="K143" i="28" s="1"/>
  <c r="Q143" i="17"/>
  <c r="O143" i="28" s="1"/>
  <c r="X143" i="17"/>
  <c r="V143" i="28" s="1"/>
  <c r="AI143" i="17"/>
  <c r="L143"/>
  <c r="P143"/>
  <c r="N143" i="28" s="1"/>
  <c r="W143" i="17"/>
  <c r="AH143"/>
  <c r="AL143"/>
  <c r="FN147"/>
  <c r="FM147"/>
  <c r="FR147"/>
  <c r="FQ147"/>
  <c r="FU147"/>
  <c r="GB147"/>
  <c r="GA147"/>
  <c r="EK147"/>
  <c r="ET147"/>
  <c r="FF147"/>
  <c r="DQ147"/>
  <c r="DV147"/>
  <c r="EJ147"/>
  <c r="ES147"/>
  <c r="EW147"/>
  <c r="FE147"/>
  <c r="DP147"/>
  <c r="DU147"/>
  <c r="EI147"/>
  <c r="EM147"/>
  <c r="EV147"/>
  <c r="FD147"/>
  <c r="DO147"/>
  <c r="DS147"/>
  <c r="DZ147"/>
  <c r="EL147"/>
  <c r="EU147"/>
  <c r="FC147"/>
  <c r="FG147"/>
  <c r="DN147"/>
  <c r="DR147"/>
  <c r="DY147"/>
  <c r="EF147" s="1"/>
  <c r="EG147" s="1"/>
  <c r="CU147"/>
  <c r="CZ147"/>
  <c r="DE147"/>
  <c r="BY147"/>
  <c r="CC147"/>
  <c r="CI147"/>
  <c r="CP147" s="1"/>
  <c r="CQ147" s="1"/>
  <c r="BE147"/>
  <c r="BJ147"/>
  <c r="BO147"/>
  <c r="CT147"/>
  <c r="CX147"/>
  <c r="DD147"/>
  <c r="DK147" s="1"/>
  <c r="DL147" s="1"/>
  <c r="BX147"/>
  <c r="CB147"/>
  <c r="CF147"/>
  <c r="BD147"/>
  <c r="BH147"/>
  <c r="BN147"/>
  <c r="BU147" s="1"/>
  <c r="BV147" s="1"/>
  <c r="CS147"/>
  <c r="CW147"/>
  <c r="CA147"/>
  <c r="CE147"/>
  <c r="BC147"/>
  <c r="BG147"/>
  <c r="CV147"/>
  <c r="DA147"/>
  <c r="BZ147"/>
  <c r="CJ147"/>
  <c r="BF147"/>
  <c r="BK147"/>
  <c r="O147"/>
  <c r="M147" i="28" s="1"/>
  <c r="T147" i="17"/>
  <c r="R147" i="28" s="1"/>
  <c r="AJ147" i="17"/>
  <c r="AN147"/>
  <c r="AR147"/>
  <c r="AY147" s="1"/>
  <c r="AZ147" s="1"/>
  <c r="N147"/>
  <c r="L147" i="28" s="1"/>
  <c r="S147" i="17"/>
  <c r="Q147" i="28" s="1"/>
  <c r="AI147" i="17"/>
  <c r="M147"/>
  <c r="K147" i="28" s="1"/>
  <c r="Q147" i="17"/>
  <c r="O147" i="28" s="1"/>
  <c r="X147" i="17"/>
  <c r="V147" i="28" s="1"/>
  <c r="AH147" i="17"/>
  <c r="AL147"/>
  <c r="L147"/>
  <c r="P147"/>
  <c r="N147" i="28" s="1"/>
  <c r="W147" i="17"/>
  <c r="AG147"/>
  <c r="AK147"/>
  <c r="AO147"/>
  <c r="AS147"/>
  <c r="FN163"/>
  <c r="FM163"/>
  <c r="FR163"/>
  <c r="FQ163"/>
  <c r="FU163"/>
  <c r="GB163"/>
  <c r="GA163"/>
  <c r="EK163"/>
  <c r="ET163"/>
  <c r="FC163"/>
  <c r="FG163"/>
  <c r="EJ163"/>
  <c r="ES163"/>
  <c r="EW163"/>
  <c r="FF163"/>
  <c r="EI163"/>
  <c r="EM163"/>
  <c r="EV163"/>
  <c r="FE163"/>
  <c r="EL163"/>
  <c r="EU163"/>
  <c r="FD163"/>
  <c r="DQ163"/>
  <c r="DV163"/>
  <c r="CU163"/>
  <c r="CZ163"/>
  <c r="DE163"/>
  <c r="CA163"/>
  <c r="CE163"/>
  <c r="CI163"/>
  <c r="CP163" s="1"/>
  <c r="CQ163" s="1"/>
  <c r="BE163"/>
  <c r="BJ163"/>
  <c r="BO163"/>
  <c r="DP163"/>
  <c r="DU163"/>
  <c r="CT163"/>
  <c r="CX163"/>
  <c r="DD163"/>
  <c r="DK163" s="1"/>
  <c r="DL163" s="1"/>
  <c r="BZ163"/>
  <c r="BD163"/>
  <c r="BH163"/>
  <c r="BN163"/>
  <c r="BU163" s="1"/>
  <c r="BV163" s="1"/>
  <c r="DO163"/>
  <c r="DS163"/>
  <c r="DZ163"/>
  <c r="CS163"/>
  <c r="DH163" s="1"/>
  <c r="CW163"/>
  <c r="BY163"/>
  <c r="CC163"/>
  <c r="BC163"/>
  <c r="BR163" s="1"/>
  <c r="BG163"/>
  <c r="DN163"/>
  <c r="DR163"/>
  <c r="DY163"/>
  <c r="EF163" s="1"/>
  <c r="EG163" s="1"/>
  <c r="CV163"/>
  <c r="DA163"/>
  <c r="BX163"/>
  <c r="CB163"/>
  <c r="CF163"/>
  <c r="CJ163"/>
  <c r="BF163"/>
  <c r="BK163"/>
  <c r="L163"/>
  <c r="P163"/>
  <c r="N163" i="28" s="1"/>
  <c r="W163" i="17"/>
  <c r="AJ163"/>
  <c r="AN163"/>
  <c r="AR163"/>
  <c r="AY163" s="1"/>
  <c r="AZ163" s="1"/>
  <c r="O163"/>
  <c r="M163" i="28" s="1"/>
  <c r="T163" i="17"/>
  <c r="R163" i="28" s="1"/>
  <c r="AI163" i="17"/>
  <c r="N163"/>
  <c r="L163" i="28" s="1"/>
  <c r="S163" i="17"/>
  <c r="Q163" i="28" s="1"/>
  <c r="AH163" i="17"/>
  <c r="AL163"/>
  <c r="M163"/>
  <c r="K163" i="28" s="1"/>
  <c r="Q163" i="17"/>
  <c r="O163" i="28" s="1"/>
  <c r="X163" i="17"/>
  <c r="V163" i="28" s="1"/>
  <c r="AG163" i="17"/>
  <c r="AK163"/>
  <c r="AO163"/>
  <c r="AS163"/>
  <c r="FN167"/>
  <c r="FM167"/>
  <c r="FR167"/>
  <c r="FQ167"/>
  <c r="FU167"/>
  <c r="GB167"/>
  <c r="GA167"/>
  <c r="EK167"/>
  <c r="ET167"/>
  <c r="FC167"/>
  <c r="FG167"/>
  <c r="EJ167"/>
  <c r="ES167"/>
  <c r="EW167"/>
  <c r="FF167"/>
  <c r="EI167"/>
  <c r="EM167"/>
  <c r="EV167"/>
  <c r="FE167"/>
  <c r="EL167"/>
  <c r="EU167"/>
  <c r="FD167"/>
  <c r="DN167"/>
  <c r="DR167"/>
  <c r="DY167"/>
  <c r="EF167" s="1"/>
  <c r="EG167" s="1"/>
  <c r="CV167"/>
  <c r="DA167"/>
  <c r="BZ167"/>
  <c r="BE167"/>
  <c r="BJ167"/>
  <c r="BO167"/>
  <c r="DQ167"/>
  <c r="DV167"/>
  <c r="CU167"/>
  <c r="CZ167"/>
  <c r="DB167" s="1"/>
  <c r="DE167"/>
  <c r="BY167"/>
  <c r="CC167"/>
  <c r="BD167"/>
  <c r="BH167"/>
  <c r="BN167"/>
  <c r="BU167" s="1"/>
  <c r="BV167" s="1"/>
  <c r="DP167"/>
  <c r="DU167"/>
  <c r="CT167"/>
  <c r="CX167"/>
  <c r="DD167"/>
  <c r="DK167" s="1"/>
  <c r="DL167" s="1"/>
  <c r="BX167"/>
  <c r="CB167"/>
  <c r="CF167"/>
  <c r="CJ167"/>
  <c r="BC167"/>
  <c r="BG167"/>
  <c r="DO167"/>
  <c r="DS167"/>
  <c r="DZ167"/>
  <c r="CS167"/>
  <c r="DH167" s="1"/>
  <c r="CW167"/>
  <c r="CA167"/>
  <c r="CE167"/>
  <c r="CI167"/>
  <c r="CP167" s="1"/>
  <c r="CQ167" s="1"/>
  <c r="BF167"/>
  <c r="BK167"/>
  <c r="L167"/>
  <c r="P167"/>
  <c r="N167" i="28" s="1"/>
  <c r="W167" i="17"/>
  <c r="AI167"/>
  <c r="O167"/>
  <c r="M167" i="28" s="1"/>
  <c r="T167" i="17"/>
  <c r="R167" i="28" s="1"/>
  <c r="AH167" i="17"/>
  <c r="AL167"/>
  <c r="N167"/>
  <c r="L167" i="28" s="1"/>
  <c r="S167" i="17"/>
  <c r="AG167"/>
  <c r="AK167"/>
  <c r="AO167"/>
  <c r="AS167"/>
  <c r="M167"/>
  <c r="K167" i="28" s="1"/>
  <c r="Q167" i="17"/>
  <c r="O167" i="28" s="1"/>
  <c r="X167" i="17"/>
  <c r="V167" i="28" s="1"/>
  <c r="AJ167" i="17"/>
  <c r="AN167"/>
  <c r="AR167"/>
  <c r="AY167" s="1"/>
  <c r="AZ167" s="1"/>
  <c r="FN183"/>
  <c r="FM183"/>
  <c r="FR183"/>
  <c r="FQ183"/>
  <c r="GB183"/>
  <c r="AA180" i="24" s="1"/>
  <c r="FU183" i="17"/>
  <c r="GA183"/>
  <c r="EJ183"/>
  <c r="EV183"/>
  <c r="FD183"/>
  <c r="EI183"/>
  <c r="EM183"/>
  <c r="EU183"/>
  <c r="FC183"/>
  <c r="FG183"/>
  <c r="EL183"/>
  <c r="ET183"/>
  <c r="FF183"/>
  <c r="EK183"/>
  <c r="ES183"/>
  <c r="EW183"/>
  <c r="FE183"/>
  <c r="DQ183"/>
  <c r="DU183"/>
  <c r="CS183"/>
  <c r="CW183"/>
  <c r="CA183"/>
  <c r="CE183"/>
  <c r="BE183"/>
  <c r="BJ183"/>
  <c r="BO183"/>
  <c r="DP183"/>
  <c r="DZ183"/>
  <c r="CV183"/>
  <c r="DA183"/>
  <c r="BZ183"/>
  <c r="CJ183"/>
  <c r="BD183"/>
  <c r="BH183"/>
  <c r="BN183"/>
  <c r="BU183" s="1"/>
  <c r="BV183" s="1"/>
  <c r="DO183"/>
  <c r="DS183"/>
  <c r="DY183"/>
  <c r="EF183" s="1"/>
  <c r="EG183" s="1"/>
  <c r="CU183"/>
  <c r="CZ183"/>
  <c r="DE183"/>
  <c r="BY183"/>
  <c r="CC183"/>
  <c r="CI183"/>
  <c r="CP183" s="1"/>
  <c r="CQ183" s="1"/>
  <c r="BC183"/>
  <c r="BR183" s="1"/>
  <c r="BG183"/>
  <c r="DN183"/>
  <c r="EC183" s="1"/>
  <c r="DR183"/>
  <c r="DV183"/>
  <c r="CT183"/>
  <c r="CX183"/>
  <c r="DD183"/>
  <c r="DK183" s="1"/>
  <c r="DL183" s="1"/>
  <c r="BX183"/>
  <c r="CM183" s="1"/>
  <c r="CB183"/>
  <c r="CF183"/>
  <c r="BF183"/>
  <c r="BK183"/>
  <c r="N183"/>
  <c r="L183" i="28" s="1"/>
  <c r="W183" i="17"/>
  <c r="AJ183"/>
  <c r="AO183"/>
  <c r="M183"/>
  <c r="K183" i="28" s="1"/>
  <c r="Q183" i="17"/>
  <c r="O183" i="28" s="1"/>
  <c r="AI183" i="17"/>
  <c r="AN183"/>
  <c r="AP183" s="1"/>
  <c r="AS183"/>
  <c r="L183"/>
  <c r="P183"/>
  <c r="N183" i="28" s="1"/>
  <c r="T183" i="17"/>
  <c r="R183" i="28" s="1"/>
  <c r="AH183" i="17"/>
  <c r="AL183"/>
  <c r="AR183"/>
  <c r="AY183" s="1"/>
  <c r="AZ183" s="1"/>
  <c r="O183"/>
  <c r="M183" i="28" s="1"/>
  <c r="S183" i="17"/>
  <c r="Q183" i="28" s="1"/>
  <c r="X183" i="17"/>
  <c r="V183" i="28" s="1"/>
  <c r="AG183" i="17"/>
  <c r="AK183"/>
  <c r="FN195"/>
  <c r="FM195"/>
  <c r="FR195"/>
  <c r="FQ195"/>
  <c r="GB195"/>
  <c r="FU195"/>
  <c r="GA195"/>
  <c r="EJ195"/>
  <c r="EV195"/>
  <c r="FD195"/>
  <c r="EI195"/>
  <c r="EM195"/>
  <c r="EU195"/>
  <c r="FC195"/>
  <c r="FG195"/>
  <c r="EL195"/>
  <c r="ET195"/>
  <c r="FF195"/>
  <c r="EK195"/>
  <c r="ES195"/>
  <c r="EW195"/>
  <c r="FE195"/>
  <c r="DP195"/>
  <c r="DU195"/>
  <c r="DZ195"/>
  <c r="CS195"/>
  <c r="CW195"/>
  <c r="CA195"/>
  <c r="CF195"/>
  <c r="BE195"/>
  <c r="BJ195"/>
  <c r="BO195"/>
  <c r="DO195"/>
  <c r="DS195"/>
  <c r="DY195"/>
  <c r="EF195" s="1"/>
  <c r="EG195" s="1"/>
  <c r="CV195"/>
  <c r="DA195"/>
  <c r="BZ195"/>
  <c r="CE195"/>
  <c r="CJ195"/>
  <c r="BD195"/>
  <c r="BH195"/>
  <c r="BN195"/>
  <c r="BU195" s="1"/>
  <c r="BV195" s="1"/>
  <c r="DN195"/>
  <c r="EC195" s="1"/>
  <c r="DR195"/>
  <c r="CU195"/>
  <c r="CZ195"/>
  <c r="DE195"/>
  <c r="BY195"/>
  <c r="CC195"/>
  <c r="CI195"/>
  <c r="CP195" s="1"/>
  <c r="CQ195" s="1"/>
  <c r="BC195"/>
  <c r="BR195" s="1"/>
  <c r="BG195"/>
  <c r="DQ195"/>
  <c r="DV195"/>
  <c r="CT195"/>
  <c r="CX195"/>
  <c r="DD195"/>
  <c r="DK195" s="1"/>
  <c r="DL195" s="1"/>
  <c r="BX195"/>
  <c r="CB195"/>
  <c r="BF195"/>
  <c r="BK195"/>
  <c r="L195"/>
  <c r="P195"/>
  <c r="N195" i="28" s="1"/>
  <c r="AG195" i="17"/>
  <c r="AK195"/>
  <c r="AO195"/>
  <c r="O195"/>
  <c r="M195" i="28" s="1"/>
  <c r="T195" i="17"/>
  <c r="R195" i="28" s="1"/>
  <c r="AJ195" i="17"/>
  <c r="AN195"/>
  <c r="N195"/>
  <c r="L195" i="28" s="1"/>
  <c r="S195" i="17"/>
  <c r="X195"/>
  <c r="V195" i="28" s="1"/>
  <c r="AI195" i="17"/>
  <c r="AS195"/>
  <c r="M195"/>
  <c r="K195" i="28" s="1"/>
  <c r="Q195" i="17"/>
  <c r="O195" i="28" s="1"/>
  <c r="W195" i="17"/>
  <c r="AH195"/>
  <c r="AL195"/>
  <c r="AR195"/>
  <c r="AY195" s="1"/>
  <c r="AZ195" s="1"/>
  <c r="FM30"/>
  <c r="FR30"/>
  <c r="FU30"/>
  <c r="GB30"/>
  <c r="FQ30"/>
  <c r="GA30"/>
  <c r="FN30"/>
  <c r="EJ30"/>
  <c r="ES30"/>
  <c r="EW30"/>
  <c r="FE30"/>
  <c r="EI30"/>
  <c r="EM30"/>
  <c r="EV30"/>
  <c r="R30" i="28" s="1"/>
  <c r="FD30" i="17"/>
  <c r="EL30"/>
  <c r="EU30"/>
  <c r="FC30"/>
  <c r="FG30"/>
  <c r="EK30"/>
  <c r="ET30"/>
  <c r="FF30"/>
  <c r="DP30"/>
  <c r="DZ30"/>
  <c r="DO30"/>
  <c r="DS30"/>
  <c r="DY30"/>
  <c r="EF30" s="1"/>
  <c r="EG30" s="1"/>
  <c r="DN30"/>
  <c r="DR30"/>
  <c r="DV30"/>
  <c r="DQ30"/>
  <c r="DU30"/>
  <c r="CT30"/>
  <c r="CX30"/>
  <c r="DD30"/>
  <c r="DK30" s="1"/>
  <c r="DL30" s="1"/>
  <c r="BX30"/>
  <c r="CB30"/>
  <c r="CI30"/>
  <c r="CP30" s="1"/>
  <c r="CQ30" s="1"/>
  <c r="BF30"/>
  <c r="BJ30"/>
  <c r="CS30"/>
  <c r="CW30"/>
  <c r="DA30"/>
  <c r="CA30"/>
  <c r="CF30"/>
  <c r="BE30"/>
  <c r="BO30"/>
  <c r="CV30"/>
  <c r="CZ30"/>
  <c r="BZ30"/>
  <c r="CE30"/>
  <c r="BD30"/>
  <c r="BH30"/>
  <c r="BN30"/>
  <c r="BU30" s="1"/>
  <c r="BV30" s="1"/>
  <c r="CU30"/>
  <c r="DE30"/>
  <c r="BY30"/>
  <c r="CC30"/>
  <c r="CJ30"/>
  <c r="BC30"/>
  <c r="BG30"/>
  <c r="BK30"/>
  <c r="L30"/>
  <c r="J30" i="28" s="1"/>
  <c r="P30" i="17"/>
  <c r="N30" i="28" s="1"/>
  <c r="T30" i="17"/>
  <c r="AI30"/>
  <c r="AS30"/>
  <c r="O30"/>
  <c r="S30"/>
  <c r="AH30"/>
  <c r="AL30"/>
  <c r="AR30"/>
  <c r="AY30" s="1"/>
  <c r="AZ30" s="1"/>
  <c r="N30"/>
  <c r="L30" i="28" s="1"/>
  <c r="X30" i="17"/>
  <c r="AG30"/>
  <c r="AK30"/>
  <c r="AO30"/>
  <c r="M30"/>
  <c r="Q30"/>
  <c r="W30"/>
  <c r="AJ30"/>
  <c r="AN30"/>
  <c r="FM42"/>
  <c r="FR42"/>
  <c r="FU42"/>
  <c r="GB42"/>
  <c r="FQ42"/>
  <c r="GA42"/>
  <c r="FN42"/>
  <c r="EL42"/>
  <c r="EU42"/>
  <c r="FC42"/>
  <c r="FG42"/>
  <c r="EK42"/>
  <c r="ET42"/>
  <c r="FF42"/>
  <c r="EJ42"/>
  <c r="ES42"/>
  <c r="K42" i="28" s="1"/>
  <c r="EW42" i="17"/>
  <c r="FE42"/>
  <c r="EI42"/>
  <c r="EM42"/>
  <c r="EV42"/>
  <c r="FD42"/>
  <c r="DQ42"/>
  <c r="DU42"/>
  <c r="DP42"/>
  <c r="DZ42"/>
  <c r="DO42"/>
  <c r="DS42"/>
  <c r="DY42"/>
  <c r="EF42" s="1"/>
  <c r="EG42" s="1"/>
  <c r="DN42"/>
  <c r="DR42"/>
  <c r="DV42"/>
  <c r="DW42" s="1"/>
  <c r="CU42"/>
  <c r="DE42"/>
  <c r="BX42"/>
  <c r="CB42"/>
  <c r="CI42"/>
  <c r="CP42" s="1"/>
  <c r="CQ42" s="1"/>
  <c r="BC42"/>
  <c r="BG42"/>
  <c r="CT42"/>
  <c r="CX42"/>
  <c r="DD42"/>
  <c r="DK42" s="1"/>
  <c r="DL42" s="1"/>
  <c r="CA42"/>
  <c r="CF42"/>
  <c r="BF42"/>
  <c r="BK42"/>
  <c r="CS42"/>
  <c r="CW42"/>
  <c r="DA42"/>
  <c r="BZ42"/>
  <c r="CE42"/>
  <c r="BE42"/>
  <c r="BJ42"/>
  <c r="BO42"/>
  <c r="CV42"/>
  <c r="CZ42"/>
  <c r="BY42"/>
  <c r="CC42"/>
  <c r="CJ42"/>
  <c r="BD42"/>
  <c r="BH42"/>
  <c r="BN42"/>
  <c r="BU42" s="1"/>
  <c r="BV42" s="1"/>
  <c r="M42"/>
  <c r="Q42"/>
  <c r="W42"/>
  <c r="AJ42"/>
  <c r="AN42"/>
  <c r="L42"/>
  <c r="P42"/>
  <c r="N42" i="28" s="1"/>
  <c r="T42" i="17"/>
  <c r="AI42"/>
  <c r="AS42"/>
  <c r="O42"/>
  <c r="S42"/>
  <c r="AH42"/>
  <c r="AL42"/>
  <c r="AR42"/>
  <c r="AY42" s="1"/>
  <c r="AZ42" s="1"/>
  <c r="N42"/>
  <c r="L42" i="28" s="1"/>
  <c r="X42" i="17"/>
  <c r="AG42"/>
  <c r="AV42" s="1"/>
  <c r="AK42"/>
  <c r="AO42"/>
  <c r="FM70"/>
  <c r="FR70"/>
  <c r="FQ70"/>
  <c r="FN70"/>
  <c r="EI70"/>
  <c r="EM70"/>
  <c r="ET70"/>
  <c r="FC70"/>
  <c r="FG70"/>
  <c r="FU70"/>
  <c r="GB70"/>
  <c r="EL70"/>
  <c r="ES70"/>
  <c r="EW70"/>
  <c r="FF70"/>
  <c r="GA70"/>
  <c r="EK70"/>
  <c r="EV70"/>
  <c r="FE70"/>
  <c r="EJ70"/>
  <c r="EU70"/>
  <c r="FD70"/>
  <c r="DO70"/>
  <c r="DS70"/>
  <c r="DN70"/>
  <c r="DR70"/>
  <c r="DV70"/>
  <c r="DQ70"/>
  <c r="DU70"/>
  <c r="DZ70"/>
  <c r="DP70"/>
  <c r="DY70"/>
  <c r="EF70" s="1"/>
  <c r="EG70" s="1"/>
  <c r="CV70"/>
  <c r="CZ70"/>
  <c r="DE70"/>
  <c r="BX70"/>
  <c r="CB70"/>
  <c r="CI70"/>
  <c r="CP70" s="1"/>
  <c r="CQ70" s="1"/>
  <c r="BD70"/>
  <c r="BH70"/>
  <c r="BN70"/>
  <c r="BU70" s="1"/>
  <c r="BV70" s="1"/>
  <c r="CU70"/>
  <c r="DD70"/>
  <c r="DK70" s="1"/>
  <c r="DL70" s="1"/>
  <c r="CA70"/>
  <c r="CF70"/>
  <c r="BC70"/>
  <c r="BR70" s="1"/>
  <c r="BG70"/>
  <c r="CT70"/>
  <c r="CX70"/>
  <c r="BZ70"/>
  <c r="CE70"/>
  <c r="BF70"/>
  <c r="BK70"/>
  <c r="CS70"/>
  <c r="DH70" s="1"/>
  <c r="CW70"/>
  <c r="DA70"/>
  <c r="BY70"/>
  <c r="CC70"/>
  <c r="CJ70"/>
  <c r="BE70"/>
  <c r="BJ70"/>
  <c r="BL70" s="1"/>
  <c r="BO70"/>
  <c r="L70"/>
  <c r="P70"/>
  <c r="N70" i="28" s="1"/>
  <c r="T70" i="17"/>
  <c r="R70" i="28" s="1"/>
  <c r="AH70" i="17"/>
  <c r="AL70"/>
  <c r="O70"/>
  <c r="M70" i="28" s="1"/>
  <c r="S70" i="17"/>
  <c r="Q70" i="28" s="1"/>
  <c r="S70" s="1"/>
  <c r="X70" i="17"/>
  <c r="V70" i="28" s="1"/>
  <c r="AG70" i="17"/>
  <c r="AK70"/>
  <c r="AO70"/>
  <c r="N70"/>
  <c r="L70" i="28" s="1"/>
  <c r="W70" i="17"/>
  <c r="AJ70"/>
  <c r="AN70"/>
  <c r="AS70"/>
  <c r="M70"/>
  <c r="K70" i="28" s="1"/>
  <c r="Q70" i="17"/>
  <c r="O70" i="28" s="1"/>
  <c r="AI70" i="17"/>
  <c r="AR70"/>
  <c r="AY70" s="1"/>
  <c r="AZ70" s="1"/>
  <c r="FM90"/>
  <c r="FR90"/>
  <c r="FQ90"/>
  <c r="FN90"/>
  <c r="FU90"/>
  <c r="GB90"/>
  <c r="GA90"/>
  <c r="EI90"/>
  <c r="EM90"/>
  <c r="ET90"/>
  <c r="FC90"/>
  <c r="FG90"/>
  <c r="DQ90"/>
  <c r="DU90"/>
  <c r="EL90"/>
  <c r="ES90"/>
  <c r="EW90"/>
  <c r="FF90"/>
  <c r="DP90"/>
  <c r="DZ90"/>
  <c r="EK90"/>
  <c r="EV90"/>
  <c r="FE90"/>
  <c r="DO90"/>
  <c r="DS90"/>
  <c r="DY90"/>
  <c r="EF90" s="1"/>
  <c r="EG90" s="1"/>
  <c r="EJ90"/>
  <c r="EU90"/>
  <c r="FD90"/>
  <c r="DN90"/>
  <c r="DR90"/>
  <c r="DV90"/>
  <c r="CT90"/>
  <c r="CX90"/>
  <c r="DD90"/>
  <c r="DK90" s="1"/>
  <c r="DL90" s="1"/>
  <c r="BY90"/>
  <c r="CC90"/>
  <c r="CJ90"/>
  <c r="BC90"/>
  <c r="BG90"/>
  <c r="CS90"/>
  <c r="CW90"/>
  <c r="DA90"/>
  <c r="BX90"/>
  <c r="CM90" s="1"/>
  <c r="CB90"/>
  <c r="CI90"/>
  <c r="CP90" s="1"/>
  <c r="CQ90" s="1"/>
  <c r="BF90"/>
  <c r="BK90"/>
  <c r="CV90"/>
  <c r="CZ90"/>
  <c r="CA90"/>
  <c r="CF90"/>
  <c r="BE90"/>
  <c r="BJ90"/>
  <c r="BO90"/>
  <c r="CU90"/>
  <c r="DE90"/>
  <c r="BZ90"/>
  <c r="CE90"/>
  <c r="BD90"/>
  <c r="BH90"/>
  <c r="BN90"/>
  <c r="BU90" s="1"/>
  <c r="BV90" s="1"/>
  <c r="N90"/>
  <c r="L90" i="28" s="1"/>
  <c r="X90" i="17"/>
  <c r="V90" i="28" s="1"/>
  <c r="AI90" i="17"/>
  <c r="AS90"/>
  <c r="M90"/>
  <c r="K90" i="28" s="1"/>
  <c r="Q90" i="17"/>
  <c r="O90" i="28" s="1"/>
  <c r="W90" i="17"/>
  <c r="AH90"/>
  <c r="AL90"/>
  <c r="AR90"/>
  <c r="AY90" s="1"/>
  <c r="AZ90" s="1"/>
  <c r="L90"/>
  <c r="P90"/>
  <c r="N90" i="28" s="1"/>
  <c r="T90" i="17"/>
  <c r="R90" i="28" s="1"/>
  <c r="AG90" i="17"/>
  <c r="AV90" s="1"/>
  <c r="AK90"/>
  <c r="AO90"/>
  <c r="O90"/>
  <c r="M90" i="28" s="1"/>
  <c r="S90" i="17"/>
  <c r="Q90" i="28" s="1"/>
  <c r="AJ90" i="17"/>
  <c r="AN90"/>
  <c r="FM94"/>
  <c r="FR94"/>
  <c r="FQ94"/>
  <c r="FN94"/>
  <c r="FU94"/>
  <c r="GB94"/>
  <c r="GA94"/>
  <c r="EI94"/>
  <c r="EM94"/>
  <c r="ET94"/>
  <c r="FC94"/>
  <c r="FG94"/>
  <c r="DO94"/>
  <c r="DS94"/>
  <c r="DY94"/>
  <c r="EF94" s="1"/>
  <c r="EG94" s="1"/>
  <c r="EL94"/>
  <c r="ES94"/>
  <c r="EW94"/>
  <c r="FF94"/>
  <c r="DN94"/>
  <c r="DR94"/>
  <c r="DV94"/>
  <c r="EK94"/>
  <c r="EV94"/>
  <c r="FE94"/>
  <c r="DQ94"/>
  <c r="DU94"/>
  <c r="EJ94"/>
  <c r="EU94"/>
  <c r="FD94"/>
  <c r="DP94"/>
  <c r="DZ94"/>
  <c r="CV94"/>
  <c r="CZ94"/>
  <c r="DE94"/>
  <c r="BX94"/>
  <c r="CB94"/>
  <c r="CF94"/>
  <c r="BC94"/>
  <c r="BG94"/>
  <c r="CU94"/>
  <c r="DD94"/>
  <c r="DK94" s="1"/>
  <c r="DL94" s="1"/>
  <c r="CA94"/>
  <c r="CE94"/>
  <c r="BF94"/>
  <c r="BK94"/>
  <c r="CT94"/>
  <c r="CX94"/>
  <c r="BZ94"/>
  <c r="CJ94"/>
  <c r="BE94"/>
  <c r="BJ94"/>
  <c r="BO94"/>
  <c r="CS94"/>
  <c r="DH94" s="1"/>
  <c r="CW94"/>
  <c r="DA94"/>
  <c r="BY94"/>
  <c r="CC94"/>
  <c r="CI94"/>
  <c r="CP94" s="1"/>
  <c r="CQ94" s="1"/>
  <c r="BD94"/>
  <c r="BH94"/>
  <c r="BN94"/>
  <c r="BU94" s="1"/>
  <c r="BV94" s="1"/>
  <c r="N94"/>
  <c r="L94" i="28" s="1"/>
  <c r="W94" i="17"/>
  <c r="AI94"/>
  <c r="AR94"/>
  <c r="AY94" s="1"/>
  <c r="AZ94" s="1"/>
  <c r="M94"/>
  <c r="K94" i="28" s="1"/>
  <c r="Q94" i="17"/>
  <c r="O94" i="28" s="1"/>
  <c r="AH94" i="17"/>
  <c r="AL94"/>
  <c r="L94"/>
  <c r="P94"/>
  <c r="N94" i="28" s="1"/>
  <c r="T94" i="17"/>
  <c r="R94" i="28" s="1"/>
  <c r="AG94" i="17"/>
  <c r="AV94" s="1"/>
  <c r="AK94"/>
  <c r="AO94"/>
  <c r="O94"/>
  <c r="M94" i="28" s="1"/>
  <c r="S94" i="17"/>
  <c r="Q94" i="28" s="1"/>
  <c r="X94" i="17"/>
  <c r="V94" i="28" s="1"/>
  <c r="AJ94" i="17"/>
  <c r="AN94"/>
  <c r="AS94"/>
  <c r="FM98"/>
  <c r="FR98"/>
  <c r="FQ98"/>
  <c r="FN98"/>
  <c r="FU98"/>
  <c r="GB98"/>
  <c r="GA98"/>
  <c r="EI98"/>
  <c r="EM98"/>
  <c r="ET98"/>
  <c r="FC98"/>
  <c r="FG98"/>
  <c r="DN98"/>
  <c r="DR98"/>
  <c r="DY98"/>
  <c r="EF98" s="1"/>
  <c r="EG98" s="1"/>
  <c r="EL98"/>
  <c r="ES98"/>
  <c r="EW98"/>
  <c r="FF98"/>
  <c r="DQ98"/>
  <c r="DV98"/>
  <c r="EK98"/>
  <c r="EV98"/>
  <c r="FE98"/>
  <c r="DP98"/>
  <c r="DU98"/>
  <c r="EJ98"/>
  <c r="EU98"/>
  <c r="FD98"/>
  <c r="DO98"/>
  <c r="DS98"/>
  <c r="DZ98"/>
  <c r="CU98"/>
  <c r="CZ98"/>
  <c r="CA98"/>
  <c r="CE98"/>
  <c r="BE98"/>
  <c r="BJ98"/>
  <c r="BO98"/>
  <c r="CT98"/>
  <c r="CX98"/>
  <c r="DE98"/>
  <c r="BZ98"/>
  <c r="CJ98"/>
  <c r="BD98"/>
  <c r="BH98"/>
  <c r="BN98"/>
  <c r="BU98" s="1"/>
  <c r="BV98" s="1"/>
  <c r="CS98"/>
  <c r="CW98"/>
  <c r="DD98"/>
  <c r="DK98" s="1"/>
  <c r="DL98" s="1"/>
  <c r="BY98"/>
  <c r="CC98"/>
  <c r="CI98"/>
  <c r="CP98" s="1"/>
  <c r="CQ98" s="1"/>
  <c r="BC98"/>
  <c r="BR98" s="1"/>
  <c r="BG98"/>
  <c r="CV98"/>
  <c r="DA98"/>
  <c r="BX98"/>
  <c r="CB98"/>
  <c r="CF98"/>
  <c r="BF98"/>
  <c r="BK98"/>
  <c r="M98"/>
  <c r="K98" i="28" s="1"/>
  <c r="Q98" i="17"/>
  <c r="O98" i="28" s="1"/>
  <c r="W98" i="17"/>
  <c r="AH98"/>
  <c r="AL98"/>
  <c r="AR98"/>
  <c r="AY98" s="1"/>
  <c r="AZ98" s="1"/>
  <c r="L98"/>
  <c r="P98"/>
  <c r="N98" i="28" s="1"/>
  <c r="T98" i="17"/>
  <c r="R98" i="28" s="1"/>
  <c r="AG98" i="17"/>
  <c r="AV98" s="1"/>
  <c r="AK98"/>
  <c r="AO98"/>
  <c r="O98"/>
  <c r="M98" i="28" s="1"/>
  <c r="S98" i="17"/>
  <c r="Q98" i="28" s="1"/>
  <c r="AJ98" i="17"/>
  <c r="AN98"/>
  <c r="N98"/>
  <c r="L98" i="28" s="1"/>
  <c r="X98" i="17"/>
  <c r="V98" i="28" s="1"/>
  <c r="AI98" i="17"/>
  <c r="AS98"/>
  <c r="FQ138"/>
  <c r="FN138"/>
  <c r="FM138"/>
  <c r="FR138"/>
  <c r="FU138"/>
  <c r="GB138"/>
  <c r="GA138"/>
  <c r="EI138"/>
  <c r="EM138"/>
  <c r="EV138"/>
  <c r="FD138"/>
  <c r="DO138"/>
  <c r="DS138"/>
  <c r="DY138"/>
  <c r="EF138" s="1"/>
  <c r="EG138" s="1"/>
  <c r="EL138"/>
  <c r="EU138"/>
  <c r="FC138"/>
  <c r="FG138"/>
  <c r="DN138"/>
  <c r="DR138"/>
  <c r="EK138"/>
  <c r="ET138"/>
  <c r="FF138"/>
  <c r="DQ138"/>
  <c r="DV138"/>
  <c r="EJ138"/>
  <c r="ES138"/>
  <c r="EW138"/>
  <c r="FE138"/>
  <c r="DP138"/>
  <c r="DU138"/>
  <c r="DZ138"/>
  <c r="CV138"/>
  <c r="CZ138"/>
  <c r="CA138"/>
  <c r="CF138"/>
  <c r="BF138"/>
  <c r="BJ138"/>
  <c r="CU138"/>
  <c r="DE138"/>
  <c r="BZ138"/>
  <c r="CE138"/>
  <c r="BE138"/>
  <c r="BO138"/>
  <c r="CT138"/>
  <c r="CX138"/>
  <c r="DD138"/>
  <c r="DK138" s="1"/>
  <c r="DL138" s="1"/>
  <c r="BY138"/>
  <c r="CC138"/>
  <c r="CJ138"/>
  <c r="BD138"/>
  <c r="BH138"/>
  <c r="BN138"/>
  <c r="BU138" s="1"/>
  <c r="BV138" s="1"/>
  <c r="CS138"/>
  <c r="DH138" s="1"/>
  <c r="CW138"/>
  <c r="DA138"/>
  <c r="BX138"/>
  <c r="CB138"/>
  <c r="CI138"/>
  <c r="CP138" s="1"/>
  <c r="CQ138" s="1"/>
  <c r="BC138"/>
  <c r="BG138"/>
  <c r="BK138"/>
  <c r="M138"/>
  <c r="K138" i="28" s="1"/>
  <c r="Q138" i="17"/>
  <c r="O138" i="28" s="1"/>
  <c r="W138" i="17"/>
  <c r="AG138"/>
  <c r="AV138" s="1"/>
  <c r="AK138"/>
  <c r="AR138"/>
  <c r="AY138" s="1"/>
  <c r="AZ138" s="1"/>
  <c r="L138"/>
  <c r="P138"/>
  <c r="N138" i="28" s="1"/>
  <c r="AJ138" i="17"/>
  <c r="AO138"/>
  <c r="O138"/>
  <c r="M138" i="28" s="1"/>
  <c r="T138" i="17"/>
  <c r="R138" i="28" s="1"/>
  <c r="AI138" i="17"/>
  <c r="AN138"/>
  <c r="AP138" s="1"/>
  <c r="N138"/>
  <c r="L138" i="28" s="1"/>
  <c r="S138" i="17"/>
  <c r="X138"/>
  <c r="V138" i="28" s="1"/>
  <c r="AH138" i="17"/>
  <c r="AL138"/>
  <c r="AS138"/>
  <c r="FN174"/>
  <c r="FM174"/>
  <c r="FR174"/>
  <c r="FQ174"/>
  <c r="FU174"/>
  <c r="GB174"/>
  <c r="GA174"/>
  <c r="EL174"/>
  <c r="ET174"/>
  <c r="FF174"/>
  <c r="EK174"/>
  <c r="ES174"/>
  <c r="EW174"/>
  <c r="FE174"/>
  <c r="EJ174"/>
  <c r="EV174"/>
  <c r="FD174"/>
  <c r="EI174"/>
  <c r="EM174"/>
  <c r="EU174"/>
  <c r="FC174"/>
  <c r="FG174"/>
  <c r="DP174"/>
  <c r="DU174"/>
  <c r="CT174"/>
  <c r="CX174"/>
  <c r="DD174"/>
  <c r="DK174" s="1"/>
  <c r="DL174" s="1"/>
  <c r="BX174"/>
  <c r="CB174"/>
  <c r="CI174"/>
  <c r="CP174" s="1"/>
  <c r="CQ174" s="1"/>
  <c r="BF174"/>
  <c r="BJ174"/>
  <c r="DO174"/>
  <c r="DS174"/>
  <c r="DZ174"/>
  <c r="CS174"/>
  <c r="DH174" s="1"/>
  <c r="CW174"/>
  <c r="DA174"/>
  <c r="CA174"/>
  <c r="CF174"/>
  <c r="BE174"/>
  <c r="BO174"/>
  <c r="DN174"/>
  <c r="DR174"/>
  <c r="DY174"/>
  <c r="EF174" s="1"/>
  <c r="EG174" s="1"/>
  <c r="CV174"/>
  <c r="CZ174"/>
  <c r="BZ174"/>
  <c r="CE174"/>
  <c r="BD174"/>
  <c r="BH174"/>
  <c r="BN174"/>
  <c r="BU174" s="1"/>
  <c r="BV174" s="1"/>
  <c r="DQ174"/>
  <c r="DV174"/>
  <c r="CU174"/>
  <c r="DE174"/>
  <c r="BY174"/>
  <c r="CC174"/>
  <c r="CJ174"/>
  <c r="BC174"/>
  <c r="BR174" s="1"/>
  <c r="BG174"/>
  <c r="BK174"/>
  <c r="O174"/>
  <c r="M174" i="28" s="1"/>
  <c r="T174" i="17"/>
  <c r="R174" i="28" s="1"/>
  <c r="AI174" i="17"/>
  <c r="AS174"/>
  <c r="N174"/>
  <c r="L174" i="28" s="1"/>
  <c r="S174" i="17"/>
  <c r="X174"/>
  <c r="V174" i="28" s="1"/>
  <c r="AH174" i="17"/>
  <c r="AL174"/>
  <c r="AR174"/>
  <c r="AY174" s="1"/>
  <c r="AZ174" s="1"/>
  <c r="M174"/>
  <c r="K174" i="28" s="1"/>
  <c r="Q174" i="17"/>
  <c r="O174" i="28" s="1"/>
  <c r="W174" i="17"/>
  <c r="AG174"/>
  <c r="AV174" s="1"/>
  <c r="AK174"/>
  <c r="AO174"/>
  <c r="L174"/>
  <c r="P174"/>
  <c r="N174" i="28" s="1"/>
  <c r="AJ174" i="17"/>
  <c r="AN174"/>
  <c r="AP174" s="1"/>
  <c r="FN182"/>
  <c r="FM182"/>
  <c r="FR182"/>
  <c r="FQ182"/>
  <c r="GB182"/>
  <c r="AA179" i="24" s="1"/>
  <c r="FU182" i="17"/>
  <c r="GA182"/>
  <c r="EL182"/>
  <c r="ET182"/>
  <c r="FF182"/>
  <c r="EK182"/>
  <c r="ES182"/>
  <c r="EW182"/>
  <c r="FE182"/>
  <c r="EJ182"/>
  <c r="EV182"/>
  <c r="FD182"/>
  <c r="EI182"/>
  <c r="EM182"/>
  <c r="EU182"/>
  <c r="FC182"/>
  <c r="FG182"/>
  <c r="DO182"/>
  <c r="DS182"/>
  <c r="DZ182"/>
  <c r="CT182"/>
  <c r="CX182"/>
  <c r="DD182"/>
  <c r="DK182" s="1"/>
  <c r="DL182" s="1"/>
  <c r="BZ182"/>
  <c r="CE182"/>
  <c r="BF182"/>
  <c r="BJ182"/>
  <c r="DN182"/>
  <c r="DR182"/>
  <c r="DY182"/>
  <c r="EF182" s="1"/>
  <c r="EG182" s="1"/>
  <c r="CS182"/>
  <c r="CW182"/>
  <c r="DA182"/>
  <c r="BY182"/>
  <c r="CC182"/>
  <c r="CJ182"/>
  <c r="BE182"/>
  <c r="BO182"/>
  <c r="DQ182"/>
  <c r="DV182"/>
  <c r="CV182"/>
  <c r="CZ182"/>
  <c r="BX182"/>
  <c r="CB182"/>
  <c r="CI182"/>
  <c r="CP182" s="1"/>
  <c r="CQ182" s="1"/>
  <c r="BD182"/>
  <c r="BH182"/>
  <c r="BN182"/>
  <c r="BU182" s="1"/>
  <c r="BV182" s="1"/>
  <c r="DP182"/>
  <c r="DU182"/>
  <c r="CU182"/>
  <c r="DE182"/>
  <c r="CA182"/>
  <c r="CF182"/>
  <c r="BC182"/>
  <c r="BG182"/>
  <c r="BK182"/>
  <c r="M182"/>
  <c r="K182" i="28" s="1"/>
  <c r="Q182" i="17"/>
  <c r="O182" i="28" s="1"/>
  <c r="X182" i="17"/>
  <c r="V182" i="28" s="1"/>
  <c r="AH182" i="17"/>
  <c r="AL182"/>
  <c r="AR182"/>
  <c r="AY182" s="1"/>
  <c r="AZ182" s="1"/>
  <c r="L182"/>
  <c r="P182"/>
  <c r="N182" i="28" s="1"/>
  <c r="W182" i="17"/>
  <c r="AG182"/>
  <c r="AK182"/>
  <c r="O182"/>
  <c r="M182" i="28" s="1"/>
  <c r="T182" i="17"/>
  <c r="R182" i="28" s="1"/>
  <c r="AJ182" i="17"/>
  <c r="AO182"/>
  <c r="N182"/>
  <c r="L182" i="28" s="1"/>
  <c r="S182" i="17"/>
  <c r="AI182"/>
  <c r="AN182"/>
  <c r="AP182" s="1"/>
  <c r="AS182"/>
  <c r="FN190"/>
  <c r="FM190"/>
  <c r="FR190"/>
  <c r="FQ190"/>
  <c r="GB190"/>
  <c r="FU190"/>
  <c r="GA190"/>
  <c r="EL190"/>
  <c r="ET190"/>
  <c r="FC190"/>
  <c r="FG190"/>
  <c r="EK190"/>
  <c r="ES190"/>
  <c r="EW190"/>
  <c r="FF190"/>
  <c r="EJ190"/>
  <c r="EV190"/>
  <c r="FE190"/>
  <c r="EI190"/>
  <c r="EM190"/>
  <c r="EU190"/>
  <c r="FD190"/>
  <c r="DO190"/>
  <c r="DS190"/>
  <c r="DZ190"/>
  <c r="CU190"/>
  <c r="DE190"/>
  <c r="CA190"/>
  <c r="CF190"/>
  <c r="BF190"/>
  <c r="BJ190"/>
  <c r="DN190"/>
  <c r="EC190" s="1"/>
  <c r="DR190"/>
  <c r="DY190"/>
  <c r="EF190" s="1"/>
  <c r="EG190" s="1"/>
  <c r="CT190"/>
  <c r="CX190"/>
  <c r="DD190"/>
  <c r="DK190" s="1"/>
  <c r="DL190" s="1"/>
  <c r="BZ190"/>
  <c r="CE190"/>
  <c r="CJ190"/>
  <c r="BE190"/>
  <c r="BO190"/>
  <c r="DQ190"/>
  <c r="DV190"/>
  <c r="CS190"/>
  <c r="CW190"/>
  <c r="DA190"/>
  <c r="BY190"/>
  <c r="CC190"/>
  <c r="CI190"/>
  <c r="CP190" s="1"/>
  <c r="CQ190" s="1"/>
  <c r="BD190"/>
  <c r="BH190"/>
  <c r="BN190"/>
  <c r="BU190" s="1"/>
  <c r="BV190" s="1"/>
  <c r="DP190"/>
  <c r="DU190"/>
  <c r="CV190"/>
  <c r="CZ190"/>
  <c r="BX190"/>
  <c r="CB190"/>
  <c r="BC190"/>
  <c r="BR190" s="1"/>
  <c r="BG190"/>
  <c r="BK190"/>
  <c r="N190"/>
  <c r="L190" i="28" s="1"/>
  <c r="S190" i="17"/>
  <c r="Q190" i="28" s="1"/>
  <c r="AJ190" i="17"/>
  <c r="AO190"/>
  <c r="M190"/>
  <c r="K190" i="28" s="1"/>
  <c r="Q190" i="17"/>
  <c r="O190" i="28" s="1"/>
  <c r="X190" i="17"/>
  <c r="V190" i="28" s="1"/>
  <c r="AI190" i="17"/>
  <c r="AN190"/>
  <c r="AS190"/>
  <c r="L190"/>
  <c r="P190"/>
  <c r="N190" i="28" s="1"/>
  <c r="W190" i="17"/>
  <c r="AH190"/>
  <c r="AL190"/>
  <c r="AR190"/>
  <c r="AY190" s="1"/>
  <c r="AZ190" s="1"/>
  <c r="O190"/>
  <c r="M190" i="28" s="1"/>
  <c r="T190" i="17"/>
  <c r="R190" i="28" s="1"/>
  <c r="AG190" i="17"/>
  <c r="AK190"/>
  <c r="FN202"/>
  <c r="FM202"/>
  <c r="FR202"/>
  <c r="FQ202"/>
  <c r="GB202"/>
  <c r="AA199" i="24" s="1"/>
  <c r="FU202" i="17"/>
  <c r="GA202"/>
  <c r="EJ202"/>
  <c r="EV202"/>
  <c r="FE202"/>
  <c r="EI202"/>
  <c r="EM202"/>
  <c r="EU202"/>
  <c r="FD202"/>
  <c r="EL202"/>
  <c r="ET202"/>
  <c r="FC202"/>
  <c r="FG202"/>
  <c r="EK202"/>
  <c r="ES202"/>
  <c r="EW202"/>
  <c r="FF202"/>
  <c r="DO202"/>
  <c r="DS202"/>
  <c r="DY202"/>
  <c r="EF202" s="1"/>
  <c r="EG202" s="1"/>
  <c r="CS202"/>
  <c r="CW202"/>
  <c r="BZ202"/>
  <c r="CJ202"/>
  <c r="DN202"/>
  <c r="DR202"/>
  <c r="DV202"/>
  <c r="CV202"/>
  <c r="DA202"/>
  <c r="BY202"/>
  <c r="CC202"/>
  <c r="CI202"/>
  <c r="CP202" s="1"/>
  <c r="CQ202" s="1"/>
  <c r="DQ202"/>
  <c r="DU202"/>
  <c r="CU202"/>
  <c r="CZ202"/>
  <c r="DE202"/>
  <c r="BX202"/>
  <c r="CB202"/>
  <c r="CF202"/>
  <c r="DP202"/>
  <c r="DZ202"/>
  <c r="CT202"/>
  <c r="CX202"/>
  <c r="DD202"/>
  <c r="DK202" s="1"/>
  <c r="DL202" s="1"/>
  <c r="CA202"/>
  <c r="CE202"/>
  <c r="BD202"/>
  <c r="BH202"/>
  <c r="BN202"/>
  <c r="BU202" s="1"/>
  <c r="BV202" s="1"/>
  <c r="O202"/>
  <c r="M202" i="28" s="1"/>
  <c r="S202" i="17"/>
  <c r="Q202" i="28" s="1"/>
  <c r="AI202" i="17"/>
  <c r="AN202"/>
  <c r="BC202"/>
  <c r="BG202"/>
  <c r="BK202"/>
  <c r="N202"/>
  <c r="L202" i="28" s="1"/>
  <c r="X202" i="17"/>
  <c r="V202" i="28" s="1"/>
  <c r="AH202" i="17"/>
  <c r="AL202"/>
  <c r="AS202"/>
  <c r="BF202"/>
  <c r="BJ202"/>
  <c r="M202"/>
  <c r="K202" i="28" s="1"/>
  <c r="Q202" i="17"/>
  <c r="O202" i="28" s="1"/>
  <c r="W202" i="17"/>
  <c r="AG202"/>
  <c r="AK202"/>
  <c r="AR202"/>
  <c r="AY202" s="1"/>
  <c r="AZ202" s="1"/>
  <c r="BE202"/>
  <c r="BO202"/>
  <c r="L202"/>
  <c r="P202"/>
  <c r="N202" i="28" s="1"/>
  <c r="T202" i="17"/>
  <c r="R202" i="28" s="1"/>
  <c r="AJ202" i="17"/>
  <c r="AO202"/>
  <c r="FM13"/>
  <c r="FR13"/>
  <c r="GB13"/>
  <c r="AA10" i="24" s="1"/>
  <c r="FQ13" i="17"/>
  <c r="GA13"/>
  <c r="FN13"/>
  <c r="EK13"/>
  <c r="ES13"/>
  <c r="EW13"/>
  <c r="FF13"/>
  <c r="EJ13"/>
  <c r="EV13"/>
  <c r="FE13"/>
  <c r="EI13"/>
  <c r="EM13"/>
  <c r="EU13"/>
  <c r="FD13"/>
  <c r="EL13"/>
  <c r="ET13"/>
  <c r="FC13"/>
  <c r="FG13"/>
  <c r="DO13"/>
  <c r="DS13"/>
  <c r="DZ13"/>
  <c r="DN13"/>
  <c r="DR13"/>
  <c r="DY13"/>
  <c r="DQ13"/>
  <c r="DV13"/>
  <c r="DP13"/>
  <c r="DU13"/>
  <c r="CS13"/>
  <c r="CW13"/>
  <c r="DD13"/>
  <c r="BZ13"/>
  <c r="CE13"/>
  <c r="BC13"/>
  <c r="BG13"/>
  <c r="BN13"/>
  <c r="CV13"/>
  <c r="DA13"/>
  <c r="BY13"/>
  <c r="CC13"/>
  <c r="CJ13"/>
  <c r="BF13"/>
  <c r="BK13"/>
  <c r="CU13"/>
  <c r="CZ13"/>
  <c r="BX13"/>
  <c r="CB13"/>
  <c r="CI13"/>
  <c r="BE13"/>
  <c r="BJ13"/>
  <c r="CT13"/>
  <c r="CX13"/>
  <c r="DE13"/>
  <c r="CA13"/>
  <c r="CF13"/>
  <c r="BD13"/>
  <c r="BH13"/>
  <c r="BO13"/>
  <c r="O13"/>
  <c r="M13" i="28" s="1"/>
  <c r="T13" i="17"/>
  <c r="R13" i="28" s="1"/>
  <c r="AH13" i="17"/>
  <c r="AL13"/>
  <c r="AS13"/>
  <c r="N13"/>
  <c r="L13" i="28" s="1"/>
  <c r="S13" i="17"/>
  <c r="Q13" i="28" s="1"/>
  <c r="AG13" i="17"/>
  <c r="AK13"/>
  <c r="AR13"/>
  <c r="M13"/>
  <c r="K13" i="28" s="1"/>
  <c r="Q13" i="17"/>
  <c r="O13" i="28" s="1"/>
  <c r="X13" i="17"/>
  <c r="V13" i="28" s="1"/>
  <c r="AJ13" i="17"/>
  <c r="AO13"/>
  <c r="L13"/>
  <c r="P13"/>
  <c r="N13" i="28" s="1"/>
  <c r="W13" i="17"/>
  <c r="AI13"/>
  <c r="AN13"/>
  <c r="FM37"/>
  <c r="FR37"/>
  <c r="FQ37"/>
  <c r="FU37"/>
  <c r="GB37"/>
  <c r="FN37"/>
  <c r="GA37"/>
  <c r="EK37"/>
  <c r="ES37"/>
  <c r="K37" i="28" s="1"/>
  <c r="EW37" i="17"/>
  <c r="FF37"/>
  <c r="EJ37"/>
  <c r="EV37"/>
  <c r="FE37"/>
  <c r="EI37"/>
  <c r="EM37"/>
  <c r="EU37"/>
  <c r="FD37"/>
  <c r="EL37"/>
  <c r="ET37"/>
  <c r="FC37"/>
  <c r="FG37"/>
  <c r="DP37"/>
  <c r="DU37"/>
  <c r="DO37"/>
  <c r="DS37"/>
  <c r="DZ37"/>
  <c r="DN37"/>
  <c r="DR37"/>
  <c r="DY37"/>
  <c r="EF37" s="1"/>
  <c r="EG37" s="1"/>
  <c r="DQ37"/>
  <c r="DV37"/>
  <c r="CT37"/>
  <c r="CX37"/>
  <c r="DE37"/>
  <c r="BY37"/>
  <c r="CC37"/>
  <c r="CJ37"/>
  <c r="BC37"/>
  <c r="BG37"/>
  <c r="BK37"/>
  <c r="CS37"/>
  <c r="CW37"/>
  <c r="DD37"/>
  <c r="DK37" s="1"/>
  <c r="DL37" s="1"/>
  <c r="BX37"/>
  <c r="CB37"/>
  <c r="CI37"/>
  <c r="CP37" s="1"/>
  <c r="CQ37" s="1"/>
  <c r="BF37"/>
  <c r="BJ37"/>
  <c r="BL37" s="1"/>
  <c r="CV37"/>
  <c r="DA37"/>
  <c r="CA37"/>
  <c r="CF37"/>
  <c r="BE37"/>
  <c r="BO37"/>
  <c r="CU37"/>
  <c r="CZ37"/>
  <c r="BZ37"/>
  <c r="CE37"/>
  <c r="BD37"/>
  <c r="BH37"/>
  <c r="BN37"/>
  <c r="BU37" s="1"/>
  <c r="BV37" s="1"/>
  <c r="L37"/>
  <c r="J37" i="28" s="1"/>
  <c r="P37" i="17"/>
  <c r="N37" i="28" s="1"/>
  <c r="W37" i="17"/>
  <c r="AI37"/>
  <c r="AN37"/>
  <c r="O37"/>
  <c r="T37"/>
  <c r="AH37"/>
  <c r="AL37"/>
  <c r="AS37"/>
  <c r="N37"/>
  <c r="L37" i="28" s="1"/>
  <c r="S37" i="17"/>
  <c r="Q37" i="28" s="1"/>
  <c r="AG37" i="17"/>
  <c r="AK37"/>
  <c r="AR37"/>
  <c r="AY37" s="1"/>
  <c r="AZ37" s="1"/>
  <c r="M37"/>
  <c r="Q37"/>
  <c r="X37"/>
  <c r="AJ37"/>
  <c r="AO37"/>
  <c r="FM49"/>
  <c r="FR49"/>
  <c r="FQ49"/>
  <c r="FU49"/>
  <c r="GB49"/>
  <c r="FN49"/>
  <c r="GA49"/>
  <c r="EI49"/>
  <c r="EM49"/>
  <c r="EV49"/>
  <c r="FE49"/>
  <c r="EL49"/>
  <c r="EU49"/>
  <c r="O49" i="28" s="1"/>
  <c r="FD49" i="17"/>
  <c r="EK49"/>
  <c r="ET49"/>
  <c r="FC49"/>
  <c r="FG49"/>
  <c r="EJ49"/>
  <c r="ES49"/>
  <c r="EW49"/>
  <c r="V49" i="28" s="1"/>
  <c r="FF49" i="17"/>
  <c r="DO49"/>
  <c r="DS49"/>
  <c r="DZ49"/>
  <c r="DN49"/>
  <c r="DR49"/>
  <c r="DY49"/>
  <c r="EF49" s="1"/>
  <c r="EG49" s="1"/>
  <c r="DQ49"/>
  <c r="DV49"/>
  <c r="DP49"/>
  <c r="DU49"/>
  <c r="CS49"/>
  <c r="DH49" s="1"/>
  <c r="CW49"/>
  <c r="DD49"/>
  <c r="DK49" s="1"/>
  <c r="DL49" s="1"/>
  <c r="CA49"/>
  <c r="CF49"/>
  <c r="BF49"/>
  <c r="BJ49"/>
  <c r="CV49"/>
  <c r="DA49"/>
  <c r="BZ49"/>
  <c r="CE49"/>
  <c r="BE49"/>
  <c r="BO49"/>
  <c r="CU49"/>
  <c r="CZ49"/>
  <c r="BY49"/>
  <c r="CC49"/>
  <c r="CJ49"/>
  <c r="BD49"/>
  <c r="BH49"/>
  <c r="BN49"/>
  <c r="BU49" s="1"/>
  <c r="BV49" s="1"/>
  <c r="CT49"/>
  <c r="CX49"/>
  <c r="DE49"/>
  <c r="BX49"/>
  <c r="CM49" s="1"/>
  <c r="CB49"/>
  <c r="CI49"/>
  <c r="CP49" s="1"/>
  <c r="CQ49" s="1"/>
  <c r="BC49"/>
  <c r="BG49"/>
  <c r="BK49"/>
  <c r="O49"/>
  <c r="T49"/>
  <c r="AH49"/>
  <c r="AL49"/>
  <c r="AS49"/>
  <c r="N49"/>
  <c r="L49" i="28" s="1"/>
  <c r="S49" i="17"/>
  <c r="Q49" i="28" s="1"/>
  <c r="AG49" i="17"/>
  <c r="AK49"/>
  <c r="AR49"/>
  <c r="AY49" s="1"/>
  <c r="AZ49" s="1"/>
  <c r="M49"/>
  <c r="Q49"/>
  <c r="X49"/>
  <c r="AJ49"/>
  <c r="AO49"/>
  <c r="L49"/>
  <c r="J49" i="28" s="1"/>
  <c r="P49" i="17"/>
  <c r="N49" i="28" s="1"/>
  <c r="W49" i="17"/>
  <c r="AI49"/>
  <c r="AN49"/>
  <c r="FM53"/>
  <c r="FR53"/>
  <c r="FQ53"/>
  <c r="FU53"/>
  <c r="GB53"/>
  <c r="FN53"/>
  <c r="GA53"/>
  <c r="EJ53"/>
  <c r="ES53"/>
  <c r="K53" i="28" s="1"/>
  <c r="EW53" i="17"/>
  <c r="FF53"/>
  <c r="EI53"/>
  <c r="EM53"/>
  <c r="EV53"/>
  <c r="FE53"/>
  <c r="EL53"/>
  <c r="EU53"/>
  <c r="FD53"/>
  <c r="EK53"/>
  <c r="ET53"/>
  <c r="FC53"/>
  <c r="FG53"/>
  <c r="DP53"/>
  <c r="DU53"/>
  <c r="DO53"/>
  <c r="DS53"/>
  <c r="DZ53"/>
  <c r="DN53"/>
  <c r="DR53"/>
  <c r="DY53"/>
  <c r="EF53" s="1"/>
  <c r="EG53" s="1"/>
  <c r="DQ53"/>
  <c r="DV53"/>
  <c r="CT53"/>
  <c r="CX53"/>
  <c r="DE53"/>
  <c r="BY53"/>
  <c r="CC53"/>
  <c r="CJ53"/>
  <c r="BC53"/>
  <c r="BR53" s="1"/>
  <c r="BG53"/>
  <c r="BK53"/>
  <c r="CS53"/>
  <c r="CW53"/>
  <c r="DD53"/>
  <c r="DK53" s="1"/>
  <c r="DL53" s="1"/>
  <c r="BX53"/>
  <c r="CB53"/>
  <c r="CI53"/>
  <c r="CP53" s="1"/>
  <c r="CQ53" s="1"/>
  <c r="BF53"/>
  <c r="BJ53"/>
  <c r="BL53" s="1"/>
  <c r="CV53"/>
  <c r="DA53"/>
  <c r="CA53"/>
  <c r="CF53"/>
  <c r="BE53"/>
  <c r="BO53"/>
  <c r="CU53"/>
  <c r="CZ53"/>
  <c r="BZ53"/>
  <c r="CE53"/>
  <c r="BD53"/>
  <c r="BH53"/>
  <c r="BN53"/>
  <c r="BU53" s="1"/>
  <c r="BV53" s="1"/>
  <c r="L53"/>
  <c r="P53"/>
  <c r="N53" i="28" s="1"/>
  <c r="W53" i="17"/>
  <c r="AI53"/>
  <c r="AN53"/>
  <c r="O53"/>
  <c r="T53"/>
  <c r="AH53"/>
  <c r="AL53"/>
  <c r="AS53"/>
  <c r="N53"/>
  <c r="L53" i="28" s="1"/>
  <c r="S53" i="17"/>
  <c r="Q53" i="28" s="1"/>
  <c r="AG53" i="17"/>
  <c r="AV53" s="1"/>
  <c r="AK53"/>
  <c r="AR53"/>
  <c r="AY53" s="1"/>
  <c r="AZ53" s="1"/>
  <c r="M53"/>
  <c r="Q53"/>
  <c r="X53"/>
  <c r="AJ53"/>
  <c r="AO53"/>
  <c r="FM61"/>
  <c r="FR61"/>
  <c r="FQ61"/>
  <c r="FN61"/>
  <c r="EL61"/>
  <c r="EU61"/>
  <c r="FD61"/>
  <c r="EK61"/>
  <c r="ET61"/>
  <c r="M61" i="28" s="1"/>
  <c r="FC61" i="17"/>
  <c r="FG61"/>
  <c r="FU61"/>
  <c r="GB61"/>
  <c r="EJ61"/>
  <c r="ES61"/>
  <c r="K61" i="28" s="1"/>
  <c r="EW61" i="17"/>
  <c r="FF61"/>
  <c r="GA61"/>
  <c r="EI61"/>
  <c r="EM61"/>
  <c r="EV61"/>
  <c r="R61" i="28" s="1"/>
  <c r="FE61" i="17"/>
  <c r="DN61"/>
  <c r="DR61"/>
  <c r="DY61"/>
  <c r="EF61" s="1"/>
  <c r="EG61" s="1"/>
  <c r="DQ61"/>
  <c r="DV61"/>
  <c r="DP61"/>
  <c r="DU61"/>
  <c r="DO61"/>
  <c r="DS61"/>
  <c r="DZ61"/>
  <c r="CV61"/>
  <c r="DA61"/>
  <c r="BY61"/>
  <c r="CC61"/>
  <c r="CJ61"/>
  <c r="BE61"/>
  <c r="BO61"/>
  <c r="CU61"/>
  <c r="CZ61"/>
  <c r="BX61"/>
  <c r="CB61"/>
  <c r="CI61"/>
  <c r="CP61" s="1"/>
  <c r="CQ61" s="1"/>
  <c r="BD61"/>
  <c r="BH61"/>
  <c r="BN61"/>
  <c r="BU61" s="1"/>
  <c r="BV61" s="1"/>
  <c r="CT61"/>
  <c r="CX61"/>
  <c r="DE61"/>
  <c r="CA61"/>
  <c r="CF61"/>
  <c r="BC61"/>
  <c r="BG61"/>
  <c r="BK61"/>
  <c r="CS61"/>
  <c r="CW61"/>
  <c r="DD61"/>
  <c r="DK61" s="1"/>
  <c r="DL61" s="1"/>
  <c r="BZ61"/>
  <c r="CE61"/>
  <c r="CG61" s="1"/>
  <c r="BF61"/>
  <c r="BJ61"/>
  <c r="N61"/>
  <c r="L61" i="28" s="1"/>
  <c r="S61" i="17"/>
  <c r="Q61" i="28" s="1"/>
  <c r="AG61" i="17"/>
  <c r="AK61"/>
  <c r="AR61"/>
  <c r="AY61" s="1"/>
  <c r="AZ61" s="1"/>
  <c r="M61"/>
  <c r="Q61"/>
  <c r="X61"/>
  <c r="AJ61"/>
  <c r="AO61"/>
  <c r="L61"/>
  <c r="P61"/>
  <c r="N61" i="28" s="1"/>
  <c r="W61" i="17"/>
  <c r="AI61"/>
  <c r="AN61"/>
  <c r="O61"/>
  <c r="T61"/>
  <c r="AH61"/>
  <c r="AL61"/>
  <c r="AS61"/>
  <c r="FM109"/>
  <c r="FR109"/>
  <c r="FQ109"/>
  <c r="FN109"/>
  <c r="FU109"/>
  <c r="GB109"/>
  <c r="GA109"/>
  <c r="EI109"/>
  <c r="EM109"/>
  <c r="EV109"/>
  <c r="FD109"/>
  <c r="DQ109"/>
  <c r="DU109"/>
  <c r="EL109"/>
  <c r="EU109"/>
  <c r="FC109"/>
  <c r="FG109"/>
  <c r="DP109"/>
  <c r="DZ109"/>
  <c r="EK109"/>
  <c r="ET109"/>
  <c r="FF109"/>
  <c r="DO109"/>
  <c r="DS109"/>
  <c r="DY109"/>
  <c r="EF109" s="1"/>
  <c r="EG109" s="1"/>
  <c r="EJ109"/>
  <c r="ES109"/>
  <c r="EW109"/>
  <c r="FE109"/>
  <c r="DN109"/>
  <c r="DR109"/>
  <c r="DV109"/>
  <c r="CU109"/>
  <c r="CZ109"/>
  <c r="BX109"/>
  <c r="CM109" s="1"/>
  <c r="CB109"/>
  <c r="CF109"/>
  <c r="BC109"/>
  <c r="BG109"/>
  <c r="BK109"/>
  <c r="CT109"/>
  <c r="CX109"/>
  <c r="DE109"/>
  <c r="CA109"/>
  <c r="CE109"/>
  <c r="CG109" s="1"/>
  <c r="BF109"/>
  <c r="BJ109"/>
  <c r="BO109"/>
  <c r="CS109"/>
  <c r="CW109"/>
  <c r="DD109"/>
  <c r="DK109" s="1"/>
  <c r="DL109" s="1"/>
  <c r="BZ109"/>
  <c r="CJ109"/>
  <c r="BE109"/>
  <c r="BN109"/>
  <c r="BU109" s="1"/>
  <c r="BV109" s="1"/>
  <c r="CV109"/>
  <c r="DA109"/>
  <c r="BY109"/>
  <c r="CC109"/>
  <c r="CI109"/>
  <c r="CP109" s="1"/>
  <c r="CQ109" s="1"/>
  <c r="BD109"/>
  <c r="BH109"/>
  <c r="O109"/>
  <c r="M109" i="28" s="1"/>
  <c r="S109" i="17"/>
  <c r="Q109" i="28" s="1"/>
  <c r="AG109" i="17"/>
  <c r="AK109"/>
  <c r="AR109"/>
  <c r="AY109" s="1"/>
  <c r="AZ109" s="1"/>
  <c r="N109"/>
  <c r="L109" i="28" s="1"/>
  <c r="X109" i="17"/>
  <c r="V109" i="28" s="1"/>
  <c r="AJ109" i="17"/>
  <c r="AO109"/>
  <c r="M109"/>
  <c r="K109" i="28" s="1"/>
  <c r="Q109" i="17"/>
  <c r="O109" i="28" s="1"/>
  <c r="W109" i="17"/>
  <c r="AI109"/>
  <c r="AN109"/>
  <c r="L109"/>
  <c r="P109"/>
  <c r="N109" i="28" s="1"/>
  <c r="T109" i="17"/>
  <c r="R109" i="28" s="1"/>
  <c r="AH109" i="17"/>
  <c r="AL109"/>
  <c r="AS109"/>
  <c r="FM113"/>
  <c r="FR113"/>
  <c r="FQ113"/>
  <c r="FN113"/>
  <c r="FU113"/>
  <c r="GB113"/>
  <c r="GA113"/>
  <c r="EL113"/>
  <c r="EU113"/>
  <c r="FC113"/>
  <c r="FG113"/>
  <c r="DN113"/>
  <c r="DR113"/>
  <c r="DV113"/>
  <c r="EK113"/>
  <c r="ET113"/>
  <c r="FF113"/>
  <c r="DQ113"/>
  <c r="DU113"/>
  <c r="EJ113"/>
  <c r="ES113"/>
  <c r="EW113"/>
  <c r="FE113"/>
  <c r="DP113"/>
  <c r="DZ113"/>
  <c r="EI113"/>
  <c r="EM113"/>
  <c r="EV113"/>
  <c r="FD113"/>
  <c r="DO113"/>
  <c r="DS113"/>
  <c r="DY113"/>
  <c r="EF113" s="1"/>
  <c r="EG113" s="1"/>
  <c r="CV113"/>
  <c r="DA113"/>
  <c r="BY113"/>
  <c r="CC113"/>
  <c r="CJ113"/>
  <c r="BF113"/>
  <c r="BK113"/>
  <c r="CU113"/>
  <c r="CZ113"/>
  <c r="BX113"/>
  <c r="CB113"/>
  <c r="CI113"/>
  <c r="CP113" s="1"/>
  <c r="CQ113" s="1"/>
  <c r="BE113"/>
  <c r="BJ113"/>
  <c r="CT113"/>
  <c r="CX113"/>
  <c r="DE113"/>
  <c r="CA113"/>
  <c r="CF113"/>
  <c r="BD113"/>
  <c r="BH113"/>
  <c r="BO113"/>
  <c r="CS113"/>
  <c r="CW113"/>
  <c r="DD113"/>
  <c r="DK113" s="1"/>
  <c r="DL113" s="1"/>
  <c r="BZ113"/>
  <c r="CE113"/>
  <c r="BC113"/>
  <c r="BG113"/>
  <c r="BN113"/>
  <c r="BU113" s="1"/>
  <c r="BV113" s="1"/>
  <c r="L113"/>
  <c r="P113"/>
  <c r="N113" i="28" s="1"/>
  <c r="T113" i="17"/>
  <c r="R113" i="28" s="1"/>
  <c r="AI113" i="17"/>
  <c r="AN113"/>
  <c r="O113"/>
  <c r="M113" i="28" s="1"/>
  <c r="S113" i="17"/>
  <c r="Q113" i="28" s="1"/>
  <c r="S113" s="1"/>
  <c r="AH113" i="17"/>
  <c r="AL113"/>
  <c r="AS113"/>
  <c r="N113"/>
  <c r="L113" i="28" s="1"/>
  <c r="X113" i="17"/>
  <c r="V113" i="28" s="1"/>
  <c r="AG113" i="17"/>
  <c r="AK113"/>
  <c r="AR113"/>
  <c r="AY113" s="1"/>
  <c r="AZ113" s="1"/>
  <c r="M113"/>
  <c r="K113" i="28" s="1"/>
  <c r="Q113" i="17"/>
  <c r="O113" i="28" s="1"/>
  <c r="W113" i="17"/>
  <c r="AJ113"/>
  <c r="AO113"/>
  <c r="FM117"/>
  <c r="FR117"/>
  <c r="FQ117"/>
  <c r="FN117"/>
  <c r="FU117"/>
  <c r="GB117"/>
  <c r="AA114" i="24" s="1"/>
  <c r="GA117" i="17"/>
  <c r="EK117"/>
  <c r="ET117"/>
  <c r="FE117"/>
  <c r="DO117"/>
  <c r="DS117"/>
  <c r="DY117"/>
  <c r="EF117" s="1"/>
  <c r="EG117" s="1"/>
  <c r="EJ117"/>
  <c r="ES117"/>
  <c r="EW117"/>
  <c r="FD117"/>
  <c r="DN117"/>
  <c r="DR117"/>
  <c r="DV117"/>
  <c r="EI117"/>
  <c r="EM117"/>
  <c r="EV117"/>
  <c r="FC117"/>
  <c r="FG117"/>
  <c r="DQ117"/>
  <c r="DU117"/>
  <c r="EL117"/>
  <c r="EU117"/>
  <c r="FF117"/>
  <c r="DP117"/>
  <c r="DZ117"/>
  <c r="CU117"/>
  <c r="CZ117"/>
  <c r="BZ117"/>
  <c r="CE117"/>
  <c r="BF117"/>
  <c r="BK117"/>
  <c r="CT117"/>
  <c r="CX117"/>
  <c r="DE117"/>
  <c r="BY117"/>
  <c r="CC117"/>
  <c r="CJ117"/>
  <c r="BE117"/>
  <c r="BJ117"/>
  <c r="BL117" s="1"/>
  <c r="CS117"/>
  <c r="DH117" s="1"/>
  <c r="CW117"/>
  <c r="DD117"/>
  <c r="DK117" s="1"/>
  <c r="DL117" s="1"/>
  <c r="BX117"/>
  <c r="CB117"/>
  <c r="CI117"/>
  <c r="BD117"/>
  <c r="BH117"/>
  <c r="BO117"/>
  <c r="CV117"/>
  <c r="DA117"/>
  <c r="CA117"/>
  <c r="CF117"/>
  <c r="BC117"/>
  <c r="BG117"/>
  <c r="BN117"/>
  <c r="BU117" s="1"/>
  <c r="BV117" s="1"/>
  <c r="M117"/>
  <c r="K117" i="28" s="1"/>
  <c r="Q117" i="17"/>
  <c r="O117" i="28" s="1"/>
  <c r="W117" i="17"/>
  <c r="AG117"/>
  <c r="AK117"/>
  <c r="AR117"/>
  <c r="AY117" s="1"/>
  <c r="AZ117" s="1"/>
  <c r="L117"/>
  <c r="P117"/>
  <c r="N117" i="28" s="1"/>
  <c r="T117" i="17"/>
  <c r="R117" i="28" s="1"/>
  <c r="AJ117" i="17"/>
  <c r="AO117"/>
  <c r="O117"/>
  <c r="M117" i="28" s="1"/>
  <c r="S117" i="17"/>
  <c r="Q117" i="28" s="1"/>
  <c r="S117" s="1"/>
  <c r="AI117" i="17"/>
  <c r="AN117"/>
  <c r="AP117" s="1"/>
  <c r="N117"/>
  <c r="L117" i="28" s="1"/>
  <c r="X117" i="17"/>
  <c r="V117" i="28" s="1"/>
  <c r="AH117" i="17"/>
  <c r="AL117"/>
  <c r="AS117"/>
  <c r="FN165"/>
  <c r="FM165"/>
  <c r="FR165"/>
  <c r="FQ165"/>
  <c r="FU165"/>
  <c r="GB165"/>
  <c r="GA165"/>
  <c r="EI165"/>
  <c r="EM165"/>
  <c r="EV165"/>
  <c r="FE165"/>
  <c r="EL165"/>
  <c r="EU165"/>
  <c r="FD165"/>
  <c r="EK165"/>
  <c r="ET165"/>
  <c r="FC165"/>
  <c r="FG165"/>
  <c r="EJ165"/>
  <c r="ES165"/>
  <c r="EW165"/>
  <c r="FF165"/>
  <c r="DQ165"/>
  <c r="DU165"/>
  <c r="CV165"/>
  <c r="DA165"/>
  <c r="BX165"/>
  <c r="CB165"/>
  <c r="CI165"/>
  <c r="CP165" s="1"/>
  <c r="CQ165" s="1"/>
  <c r="BE165"/>
  <c r="BJ165"/>
  <c r="DP165"/>
  <c r="DZ165"/>
  <c r="CU165"/>
  <c r="CZ165"/>
  <c r="CA165"/>
  <c r="CF165"/>
  <c r="BD165"/>
  <c r="BH165"/>
  <c r="BO165"/>
  <c r="DO165"/>
  <c r="DS165"/>
  <c r="DY165"/>
  <c r="EF165" s="1"/>
  <c r="EG165" s="1"/>
  <c r="CT165"/>
  <c r="CX165"/>
  <c r="DE165"/>
  <c r="BZ165"/>
  <c r="CE165"/>
  <c r="BC165"/>
  <c r="BG165"/>
  <c r="BN165"/>
  <c r="BU165" s="1"/>
  <c r="BV165" s="1"/>
  <c r="DN165"/>
  <c r="DR165"/>
  <c r="DV165"/>
  <c r="CS165"/>
  <c r="CW165"/>
  <c r="DD165"/>
  <c r="DK165" s="1"/>
  <c r="DL165" s="1"/>
  <c r="BY165"/>
  <c r="CC165"/>
  <c r="CJ165"/>
  <c r="BF165"/>
  <c r="BK165"/>
  <c r="L165"/>
  <c r="P165"/>
  <c r="N165" i="28" s="1"/>
  <c r="T165" i="17"/>
  <c r="R165" i="28" s="1"/>
  <c r="AG165" i="17"/>
  <c r="AK165"/>
  <c r="AR165"/>
  <c r="AY165" s="1"/>
  <c r="AZ165" s="1"/>
  <c r="O165"/>
  <c r="M165" i="28" s="1"/>
  <c r="S165" i="17"/>
  <c r="Q165" i="28" s="1"/>
  <c r="AJ165" i="17"/>
  <c r="AO165"/>
  <c r="N165"/>
  <c r="L165" i="28" s="1"/>
  <c r="X165" i="17"/>
  <c r="V165" i="28" s="1"/>
  <c r="AI165" i="17"/>
  <c r="AN165"/>
  <c r="AP165" s="1"/>
  <c r="M165"/>
  <c r="K165" i="28" s="1"/>
  <c r="Q165" i="17"/>
  <c r="O165" i="28" s="1"/>
  <c r="W165" i="17"/>
  <c r="AH165"/>
  <c r="AL165"/>
  <c r="AS165"/>
  <c r="FN169"/>
  <c r="FM169"/>
  <c r="FR169"/>
  <c r="FQ169"/>
  <c r="FU169"/>
  <c r="GB169"/>
  <c r="GA169"/>
  <c r="EI169"/>
  <c r="EM169"/>
  <c r="ET169"/>
  <c r="FE169"/>
  <c r="EL169"/>
  <c r="ES169"/>
  <c r="EW169"/>
  <c r="FD169"/>
  <c r="EK169"/>
  <c r="EV169"/>
  <c r="FC169"/>
  <c r="FG169"/>
  <c r="EJ169"/>
  <c r="EU169"/>
  <c r="FF169"/>
  <c r="DN169"/>
  <c r="EC169" s="1"/>
  <c r="DR169"/>
  <c r="DV169"/>
  <c r="CT169"/>
  <c r="CX169"/>
  <c r="DE169"/>
  <c r="CA169"/>
  <c r="CF169"/>
  <c r="BE169"/>
  <c r="BJ169"/>
  <c r="DQ169"/>
  <c r="DU169"/>
  <c r="DZ169"/>
  <c r="CS169"/>
  <c r="CW169"/>
  <c r="DD169"/>
  <c r="DK169" s="1"/>
  <c r="DL169" s="1"/>
  <c r="BZ169"/>
  <c r="CE169"/>
  <c r="BD169"/>
  <c r="BH169"/>
  <c r="BO169"/>
  <c r="DP169"/>
  <c r="DY169"/>
  <c r="EF169" s="1"/>
  <c r="EG169" s="1"/>
  <c r="CV169"/>
  <c r="DA169"/>
  <c r="BY169"/>
  <c r="CC169"/>
  <c r="CJ169"/>
  <c r="BC169"/>
  <c r="BR169" s="1"/>
  <c r="BG169"/>
  <c r="BN169"/>
  <c r="BU169" s="1"/>
  <c r="BV169" s="1"/>
  <c r="DO169"/>
  <c r="DS169"/>
  <c r="CU169"/>
  <c r="CZ169"/>
  <c r="BX169"/>
  <c r="CB169"/>
  <c r="CI169"/>
  <c r="CP169" s="1"/>
  <c r="CQ169" s="1"/>
  <c r="BF169"/>
  <c r="BK169"/>
  <c r="M169"/>
  <c r="K169" i="28" s="1"/>
  <c r="Q169" i="17"/>
  <c r="O169" i="28" s="1"/>
  <c r="AJ169" i="17"/>
  <c r="AO169"/>
  <c r="L169"/>
  <c r="P169"/>
  <c r="N169" i="28" s="1"/>
  <c r="T169" i="17"/>
  <c r="R169" i="28" s="1"/>
  <c r="AI169" i="17"/>
  <c r="AN169"/>
  <c r="O169"/>
  <c r="M169" i="28" s="1"/>
  <c r="S169" i="17"/>
  <c r="Q169" i="28" s="1"/>
  <c r="S169" s="1"/>
  <c r="X169" i="17"/>
  <c r="AH169"/>
  <c r="AL169"/>
  <c r="AS169"/>
  <c r="N169"/>
  <c r="L169" i="28" s="1"/>
  <c r="W169" i="17"/>
  <c r="AG169"/>
  <c r="AK169"/>
  <c r="AR169"/>
  <c r="AY169" s="1"/>
  <c r="AZ169" s="1"/>
  <c r="FN177"/>
  <c r="FM177"/>
  <c r="FR177"/>
  <c r="FQ177"/>
  <c r="FU177"/>
  <c r="GB177"/>
  <c r="GA177"/>
  <c r="EJ177"/>
  <c r="EV177"/>
  <c r="FD177"/>
  <c r="EI177"/>
  <c r="EM177"/>
  <c r="EU177"/>
  <c r="FC177"/>
  <c r="FG177"/>
  <c r="EL177"/>
  <c r="ET177"/>
  <c r="FF177"/>
  <c r="EK177"/>
  <c r="ES177"/>
  <c r="EW177"/>
  <c r="FE177"/>
  <c r="DQ177"/>
  <c r="DU177"/>
  <c r="CU177"/>
  <c r="CZ177"/>
  <c r="BX177"/>
  <c r="CB177"/>
  <c r="CI177"/>
  <c r="CP177" s="1"/>
  <c r="CQ177" s="1"/>
  <c r="BE177"/>
  <c r="BJ177"/>
  <c r="DP177"/>
  <c r="DZ177"/>
  <c r="CT177"/>
  <c r="CX177"/>
  <c r="DE177"/>
  <c r="CA177"/>
  <c r="CF177"/>
  <c r="BD177"/>
  <c r="BH177"/>
  <c r="BO177"/>
  <c r="DO177"/>
  <c r="DS177"/>
  <c r="DY177"/>
  <c r="EF177" s="1"/>
  <c r="EG177" s="1"/>
  <c r="CS177"/>
  <c r="DH177" s="1"/>
  <c r="CW177"/>
  <c r="DD177"/>
  <c r="DK177" s="1"/>
  <c r="DL177" s="1"/>
  <c r="BZ177"/>
  <c r="CE177"/>
  <c r="BC177"/>
  <c r="BG177"/>
  <c r="BN177"/>
  <c r="BU177" s="1"/>
  <c r="BV177" s="1"/>
  <c r="DN177"/>
  <c r="EC177" s="1"/>
  <c r="DR177"/>
  <c r="DV177"/>
  <c r="CV177"/>
  <c r="DA177"/>
  <c r="BY177"/>
  <c r="CC177"/>
  <c r="CJ177"/>
  <c r="BF177"/>
  <c r="BK177"/>
  <c r="M177"/>
  <c r="K177" i="28" s="1"/>
  <c r="Q177" i="17"/>
  <c r="O177" i="28" s="1"/>
  <c r="AH177" i="17"/>
  <c r="AL177"/>
  <c r="AS177"/>
  <c r="L177"/>
  <c r="P177"/>
  <c r="N177" i="28" s="1"/>
  <c r="T177" i="17"/>
  <c r="R177" i="28" s="1"/>
  <c r="AG177" i="17"/>
  <c r="AK177"/>
  <c r="AR177"/>
  <c r="AY177" s="1"/>
  <c r="AZ177" s="1"/>
  <c r="O177"/>
  <c r="M177" i="28" s="1"/>
  <c r="S177" i="17"/>
  <c r="Q177" i="28" s="1"/>
  <c r="X177" i="17"/>
  <c r="V177" i="28" s="1"/>
  <c r="AJ177" i="17"/>
  <c r="AO177"/>
  <c r="N177"/>
  <c r="L177" i="28" s="1"/>
  <c r="W177" i="17"/>
  <c r="AI177"/>
  <c r="AN177"/>
  <c r="AP177" s="1"/>
  <c r="FM20"/>
  <c r="GA20"/>
  <c r="FR20"/>
  <c r="FQ20"/>
  <c r="FN20"/>
  <c r="GB20"/>
  <c r="EK20"/>
  <c r="ET20"/>
  <c r="FF20"/>
  <c r="EJ20"/>
  <c r="ES20"/>
  <c r="K20" i="28" s="1"/>
  <c r="EW20" i="17"/>
  <c r="FE20"/>
  <c r="EI20"/>
  <c r="EM20"/>
  <c r="EV20"/>
  <c r="FD20"/>
  <c r="EL20"/>
  <c r="EU20"/>
  <c r="O20" i="28" s="1"/>
  <c r="FC20" i="17"/>
  <c r="FG20"/>
  <c r="DO20"/>
  <c r="DS20"/>
  <c r="DZ20"/>
  <c r="DN20"/>
  <c r="DR20"/>
  <c r="DY20"/>
  <c r="DQ20"/>
  <c r="DV20"/>
  <c r="DP20"/>
  <c r="DU20"/>
  <c r="CS20"/>
  <c r="CW20"/>
  <c r="DD20"/>
  <c r="BY20"/>
  <c r="CC20"/>
  <c r="CI20"/>
  <c r="BC20"/>
  <c r="BG20"/>
  <c r="BN20"/>
  <c r="CV20"/>
  <c r="DA20"/>
  <c r="BX20"/>
  <c r="CB20"/>
  <c r="BF20"/>
  <c r="BK20"/>
  <c r="CU20"/>
  <c r="CZ20"/>
  <c r="CA20"/>
  <c r="CF20"/>
  <c r="BE20"/>
  <c r="BJ20"/>
  <c r="CT20"/>
  <c r="CX20"/>
  <c r="DE20"/>
  <c r="BZ20"/>
  <c r="CE20"/>
  <c r="CJ20"/>
  <c r="BD20"/>
  <c r="BH20"/>
  <c r="BO20"/>
  <c r="O20"/>
  <c r="T20"/>
  <c r="AH20"/>
  <c r="AL20"/>
  <c r="AS20"/>
  <c r="N20"/>
  <c r="L20" i="28" s="1"/>
  <c r="S20" i="17"/>
  <c r="Q20" i="28" s="1"/>
  <c r="AG20" i="17"/>
  <c r="AK20"/>
  <c r="AR20"/>
  <c r="M20"/>
  <c r="Q20"/>
  <c r="X20"/>
  <c r="AJ20"/>
  <c r="AO20"/>
  <c r="L20"/>
  <c r="J20" i="28" s="1"/>
  <c r="P20" i="17"/>
  <c r="N20" i="28" s="1"/>
  <c r="W20" i="17"/>
  <c r="U20" i="28" s="1"/>
  <c r="AI20" i="17"/>
  <c r="AN20"/>
  <c r="FM36"/>
  <c r="GA36"/>
  <c r="FR36"/>
  <c r="FQ36"/>
  <c r="FN36"/>
  <c r="FU36"/>
  <c r="GB36"/>
  <c r="EK36"/>
  <c r="ET36"/>
  <c r="FF36"/>
  <c r="EJ36"/>
  <c r="ES36"/>
  <c r="EW36"/>
  <c r="FE36"/>
  <c r="EI36"/>
  <c r="EM36"/>
  <c r="EV36"/>
  <c r="FD36"/>
  <c r="EL36"/>
  <c r="EU36"/>
  <c r="O36" i="28" s="1"/>
  <c r="FC36" i="17"/>
  <c r="FG36"/>
  <c r="DP36"/>
  <c r="DU36"/>
  <c r="DO36"/>
  <c r="DS36"/>
  <c r="DZ36"/>
  <c r="DN36"/>
  <c r="DR36"/>
  <c r="DY36"/>
  <c r="EF36" s="1"/>
  <c r="EG36" s="1"/>
  <c r="DQ36"/>
  <c r="DV36"/>
  <c r="CT36"/>
  <c r="CX36"/>
  <c r="DE36"/>
  <c r="CA36"/>
  <c r="CF36"/>
  <c r="BC36"/>
  <c r="BG36"/>
  <c r="BN36"/>
  <c r="BU36" s="1"/>
  <c r="BV36" s="1"/>
  <c r="CS36"/>
  <c r="CW36"/>
  <c r="DD36"/>
  <c r="DK36" s="1"/>
  <c r="DL36" s="1"/>
  <c r="BZ36"/>
  <c r="CE36"/>
  <c r="CG36" s="1"/>
  <c r="CJ36"/>
  <c r="BF36"/>
  <c r="BK36"/>
  <c r="CV36"/>
  <c r="DA36"/>
  <c r="BY36"/>
  <c r="CC36"/>
  <c r="CI36"/>
  <c r="CP36" s="1"/>
  <c r="CQ36" s="1"/>
  <c r="BE36"/>
  <c r="BJ36"/>
  <c r="CU36"/>
  <c r="CZ36"/>
  <c r="BX36"/>
  <c r="CB36"/>
  <c r="BD36"/>
  <c r="BH36"/>
  <c r="BO36"/>
  <c r="L36"/>
  <c r="J36" i="28" s="1"/>
  <c r="P36" i="17"/>
  <c r="N36" i="28" s="1"/>
  <c r="W36" i="17"/>
  <c r="AI36"/>
  <c r="AN36"/>
  <c r="O36"/>
  <c r="T36"/>
  <c r="AH36"/>
  <c r="AL36"/>
  <c r="AS36"/>
  <c r="N36"/>
  <c r="L36" i="28" s="1"/>
  <c r="S36" i="17"/>
  <c r="Q36" i="28" s="1"/>
  <c r="AG36" i="17"/>
  <c r="AK36"/>
  <c r="AR36"/>
  <c r="AY36" s="1"/>
  <c r="AZ36" s="1"/>
  <c r="M36"/>
  <c r="Q36"/>
  <c r="X36"/>
  <c r="AJ36"/>
  <c r="AO36"/>
  <c r="FM44"/>
  <c r="GA44"/>
  <c r="FR44"/>
  <c r="FQ44"/>
  <c r="FN44"/>
  <c r="FU44"/>
  <c r="GB44"/>
  <c r="AA41" i="24" s="1"/>
  <c r="EL44" i="17"/>
  <c r="EU44"/>
  <c r="FC44"/>
  <c r="FG44"/>
  <c r="EK44"/>
  <c r="ET44"/>
  <c r="FF44"/>
  <c r="EJ44"/>
  <c r="ES44"/>
  <c r="EW44"/>
  <c r="FE44"/>
  <c r="EI44"/>
  <c r="EM44"/>
  <c r="EV44"/>
  <c r="FD44"/>
  <c r="DN44"/>
  <c r="DR44"/>
  <c r="DY44"/>
  <c r="EF44" s="1"/>
  <c r="EG44" s="1"/>
  <c r="DQ44"/>
  <c r="DV44"/>
  <c r="DP44"/>
  <c r="DU44"/>
  <c r="DO44"/>
  <c r="DS44"/>
  <c r="DZ44"/>
  <c r="CV44"/>
  <c r="DA44"/>
  <c r="CA44"/>
  <c r="CF44"/>
  <c r="BE44"/>
  <c r="BJ44"/>
  <c r="CU44"/>
  <c r="CZ44"/>
  <c r="BZ44"/>
  <c r="CE44"/>
  <c r="CJ44"/>
  <c r="BD44"/>
  <c r="BH44"/>
  <c r="BO44"/>
  <c r="CT44"/>
  <c r="CX44"/>
  <c r="DE44"/>
  <c r="BY44"/>
  <c r="CC44"/>
  <c r="CI44"/>
  <c r="CP44" s="1"/>
  <c r="CQ44" s="1"/>
  <c r="BC44"/>
  <c r="BG44"/>
  <c r="BN44"/>
  <c r="BU44" s="1"/>
  <c r="BV44" s="1"/>
  <c r="CS44"/>
  <c r="DH44" s="1"/>
  <c r="CW44"/>
  <c r="DD44"/>
  <c r="DK44" s="1"/>
  <c r="DL44" s="1"/>
  <c r="BX44"/>
  <c r="CB44"/>
  <c r="BF44"/>
  <c r="BK44"/>
  <c r="N44"/>
  <c r="L44" i="28" s="1"/>
  <c r="S44" i="17"/>
  <c r="Q44" i="28" s="1"/>
  <c r="AG44" i="17"/>
  <c r="AK44"/>
  <c r="AR44"/>
  <c r="AY44" s="1"/>
  <c r="AZ44" s="1"/>
  <c r="M44"/>
  <c r="Q44"/>
  <c r="X44"/>
  <c r="AJ44"/>
  <c r="AO44"/>
  <c r="L44"/>
  <c r="J44" i="28" s="1"/>
  <c r="P44" i="17"/>
  <c r="N44" i="28" s="1"/>
  <c r="W44" i="17"/>
  <c r="AI44"/>
  <c r="AN44"/>
  <c r="O44"/>
  <c r="T44"/>
  <c r="AH44"/>
  <c r="AL44"/>
  <c r="AS44"/>
  <c r="FM52"/>
  <c r="GA52"/>
  <c r="FR52"/>
  <c r="FQ52"/>
  <c r="FN52"/>
  <c r="FU52"/>
  <c r="GB52"/>
  <c r="EJ52"/>
  <c r="ES52"/>
  <c r="EW52"/>
  <c r="V52" i="28" s="1"/>
  <c r="FE52" i="17"/>
  <c r="EI52"/>
  <c r="EM52"/>
  <c r="EV52"/>
  <c r="R52" i="28" s="1"/>
  <c r="FD52" i="17"/>
  <c r="EL52"/>
  <c r="EU52"/>
  <c r="FC52"/>
  <c r="FG52"/>
  <c r="EK52"/>
  <c r="ET52"/>
  <c r="FF52"/>
  <c r="DP52"/>
  <c r="DU52"/>
  <c r="DO52"/>
  <c r="DS52"/>
  <c r="DZ52"/>
  <c r="DN52"/>
  <c r="DR52"/>
  <c r="DY52"/>
  <c r="EF52" s="1"/>
  <c r="EG52" s="1"/>
  <c r="DQ52"/>
  <c r="DV52"/>
  <c r="DW52" s="1"/>
  <c r="CT52"/>
  <c r="CX52"/>
  <c r="DE52"/>
  <c r="CA52"/>
  <c r="CF52"/>
  <c r="BC52"/>
  <c r="BG52"/>
  <c r="BN52"/>
  <c r="BU52" s="1"/>
  <c r="BV52" s="1"/>
  <c r="CS52"/>
  <c r="CW52"/>
  <c r="DD52"/>
  <c r="DK52" s="1"/>
  <c r="DL52" s="1"/>
  <c r="BZ52"/>
  <c r="CE52"/>
  <c r="CJ52"/>
  <c r="BF52"/>
  <c r="BK52"/>
  <c r="CV52"/>
  <c r="DA52"/>
  <c r="BY52"/>
  <c r="CC52"/>
  <c r="CI52"/>
  <c r="CP52" s="1"/>
  <c r="CQ52" s="1"/>
  <c r="BE52"/>
  <c r="BJ52"/>
  <c r="CU52"/>
  <c r="CZ52"/>
  <c r="BX52"/>
  <c r="CM52" s="1"/>
  <c r="CB52"/>
  <c r="BD52"/>
  <c r="BH52"/>
  <c r="BO52"/>
  <c r="L52"/>
  <c r="J52" i="28" s="1"/>
  <c r="P52" i="17"/>
  <c r="N52" i="28" s="1"/>
  <c r="W52" i="17"/>
  <c r="AI52"/>
  <c r="AN52"/>
  <c r="O52"/>
  <c r="T52"/>
  <c r="AH52"/>
  <c r="AL52"/>
  <c r="AS52"/>
  <c r="N52"/>
  <c r="L52" i="28" s="1"/>
  <c r="S52" i="17"/>
  <c r="Q52" i="28" s="1"/>
  <c r="AG52" i="17"/>
  <c r="AK52"/>
  <c r="AR52"/>
  <c r="AY52" s="1"/>
  <c r="AZ52" s="1"/>
  <c r="M52"/>
  <c r="Q52"/>
  <c r="X52"/>
  <c r="AJ52"/>
  <c r="AO52"/>
  <c r="FM60"/>
  <c r="FR60"/>
  <c r="FQ60"/>
  <c r="FN60"/>
  <c r="GA60"/>
  <c r="EL60"/>
  <c r="EU60"/>
  <c r="FC60"/>
  <c r="FG60"/>
  <c r="EK60"/>
  <c r="ET60"/>
  <c r="FF60"/>
  <c r="EJ60"/>
  <c r="ES60"/>
  <c r="EW60"/>
  <c r="FE60"/>
  <c r="FU60"/>
  <c r="GB60"/>
  <c r="EI60"/>
  <c r="EM60"/>
  <c r="EV60"/>
  <c r="FD60"/>
  <c r="DN60"/>
  <c r="DR60"/>
  <c r="DY60"/>
  <c r="EF60" s="1"/>
  <c r="EG60" s="1"/>
  <c r="DQ60"/>
  <c r="DV60"/>
  <c r="DP60"/>
  <c r="DU60"/>
  <c r="DO60"/>
  <c r="DS60"/>
  <c r="DZ60"/>
  <c r="CV60"/>
  <c r="DA60"/>
  <c r="CA60"/>
  <c r="CF60"/>
  <c r="BE60"/>
  <c r="BJ60"/>
  <c r="CU60"/>
  <c r="CZ60"/>
  <c r="BZ60"/>
  <c r="CE60"/>
  <c r="CJ60"/>
  <c r="BD60"/>
  <c r="BH60"/>
  <c r="BO60"/>
  <c r="CT60"/>
  <c r="CX60"/>
  <c r="DE60"/>
  <c r="BY60"/>
  <c r="CC60"/>
  <c r="CI60"/>
  <c r="CP60" s="1"/>
  <c r="CQ60" s="1"/>
  <c r="BC60"/>
  <c r="BG60"/>
  <c r="BN60"/>
  <c r="BU60" s="1"/>
  <c r="BV60" s="1"/>
  <c r="CS60"/>
  <c r="DH60" s="1"/>
  <c r="CW60"/>
  <c r="DD60"/>
  <c r="DK60" s="1"/>
  <c r="DL60" s="1"/>
  <c r="BX60"/>
  <c r="CB60"/>
  <c r="BF60"/>
  <c r="BK60"/>
  <c r="N60"/>
  <c r="L60" i="28" s="1"/>
  <c r="S60" i="17"/>
  <c r="Q60" i="28" s="1"/>
  <c r="AG60" i="17"/>
  <c r="AK60"/>
  <c r="AR60"/>
  <c r="AY60" s="1"/>
  <c r="AZ60" s="1"/>
  <c r="M60"/>
  <c r="Q60"/>
  <c r="X60"/>
  <c r="AJ60"/>
  <c r="AO60"/>
  <c r="L60"/>
  <c r="J60" i="28" s="1"/>
  <c r="P60" i="17"/>
  <c r="N60" i="28" s="1"/>
  <c r="W60" i="17"/>
  <c r="AI60"/>
  <c r="AN60"/>
  <c r="O60"/>
  <c r="T60"/>
  <c r="AH60"/>
  <c r="AL60"/>
  <c r="AS60"/>
  <c r="FM76"/>
  <c r="FR76"/>
  <c r="FQ76"/>
  <c r="FN76"/>
  <c r="GA76"/>
  <c r="EI76"/>
  <c r="EM76"/>
  <c r="ET76"/>
  <c r="FC76"/>
  <c r="FG76"/>
  <c r="EL76"/>
  <c r="ES76"/>
  <c r="EW76"/>
  <c r="FF76"/>
  <c r="EK76"/>
  <c r="EV76"/>
  <c r="FE76"/>
  <c r="FU76"/>
  <c r="GB76"/>
  <c r="EJ76"/>
  <c r="EU76"/>
  <c r="FD76"/>
  <c r="DO76"/>
  <c r="DS76"/>
  <c r="DZ76"/>
  <c r="DN76"/>
  <c r="EC76" s="1"/>
  <c r="DR76"/>
  <c r="DY76"/>
  <c r="EF76" s="1"/>
  <c r="EG76" s="1"/>
  <c r="DQ76"/>
  <c r="DV76"/>
  <c r="DP76"/>
  <c r="DU76"/>
  <c r="CS76"/>
  <c r="CW76"/>
  <c r="DD76"/>
  <c r="DK76" s="1"/>
  <c r="DL76" s="1"/>
  <c r="CA76"/>
  <c r="CF76"/>
  <c r="BF76"/>
  <c r="BK76"/>
  <c r="CV76"/>
  <c r="DA76"/>
  <c r="BZ76"/>
  <c r="CE76"/>
  <c r="CJ76"/>
  <c r="BE76"/>
  <c r="BJ76"/>
  <c r="CU76"/>
  <c r="CZ76"/>
  <c r="BY76"/>
  <c r="CC76"/>
  <c r="CI76"/>
  <c r="CP76" s="1"/>
  <c r="CQ76" s="1"/>
  <c r="BD76"/>
  <c r="BH76"/>
  <c r="BO76"/>
  <c r="CT76"/>
  <c r="CX76"/>
  <c r="DE76"/>
  <c r="BX76"/>
  <c r="CM76" s="1"/>
  <c r="CB76"/>
  <c r="BC76"/>
  <c r="BG76"/>
  <c r="BN76"/>
  <c r="BU76" s="1"/>
  <c r="BV76" s="1"/>
  <c r="L76"/>
  <c r="P76"/>
  <c r="N76" i="28" s="1"/>
  <c r="W76" i="17"/>
  <c r="AH76"/>
  <c r="AL76"/>
  <c r="AS76"/>
  <c r="O76"/>
  <c r="M76" i="28" s="1"/>
  <c r="T76" i="17"/>
  <c r="R76" i="28" s="1"/>
  <c r="AG76" i="17"/>
  <c r="AK76"/>
  <c r="AR76"/>
  <c r="AY76" s="1"/>
  <c r="AZ76" s="1"/>
  <c r="N76"/>
  <c r="L76" i="28" s="1"/>
  <c r="S76" i="17"/>
  <c r="Q76" i="28" s="1"/>
  <c r="AJ76" i="17"/>
  <c r="AO76"/>
  <c r="M76"/>
  <c r="K76" i="28" s="1"/>
  <c r="Q76" i="17"/>
  <c r="O76" i="28" s="1"/>
  <c r="X76" i="17"/>
  <c r="V76" i="28" s="1"/>
  <c r="AI76" i="17"/>
  <c r="AN76"/>
  <c r="FM80"/>
  <c r="FR80"/>
  <c r="FQ80"/>
  <c r="FN80"/>
  <c r="GA80"/>
  <c r="EI80"/>
  <c r="EM80"/>
  <c r="ET80"/>
  <c r="FC80"/>
  <c r="FG80"/>
  <c r="EL80"/>
  <c r="ES80"/>
  <c r="EW80"/>
  <c r="FF80"/>
  <c r="EK80"/>
  <c r="EV80"/>
  <c r="FE80"/>
  <c r="FU80"/>
  <c r="GB80"/>
  <c r="EJ80"/>
  <c r="EU80"/>
  <c r="FD80"/>
  <c r="DQ80"/>
  <c r="DV80"/>
  <c r="DP80"/>
  <c r="DU80"/>
  <c r="DO80"/>
  <c r="DS80"/>
  <c r="DZ80"/>
  <c r="DN80"/>
  <c r="DR80"/>
  <c r="DY80"/>
  <c r="EF80" s="1"/>
  <c r="EG80" s="1"/>
  <c r="CU80"/>
  <c r="CZ80"/>
  <c r="BZ80"/>
  <c r="CE80"/>
  <c r="CJ80"/>
  <c r="BF80"/>
  <c r="BK80"/>
  <c r="CT80"/>
  <c r="CX80"/>
  <c r="DE80"/>
  <c r="BY80"/>
  <c r="CC80"/>
  <c r="CI80"/>
  <c r="CP80" s="1"/>
  <c r="CQ80" s="1"/>
  <c r="BE80"/>
  <c r="BJ80"/>
  <c r="BL80" s="1"/>
  <c r="CS80"/>
  <c r="CW80"/>
  <c r="DD80"/>
  <c r="DK80" s="1"/>
  <c r="DL80" s="1"/>
  <c r="BX80"/>
  <c r="CB80"/>
  <c r="BD80"/>
  <c r="BH80"/>
  <c r="BO80"/>
  <c r="CV80"/>
  <c r="DA80"/>
  <c r="CA80"/>
  <c r="CF80"/>
  <c r="BC80"/>
  <c r="BR80" s="1"/>
  <c r="BG80"/>
  <c r="BN80"/>
  <c r="BU80" s="1"/>
  <c r="BV80" s="1"/>
  <c r="O80"/>
  <c r="M80" i="28" s="1"/>
  <c r="T80" i="17"/>
  <c r="R80" i="28" s="1"/>
  <c r="AG80" i="17"/>
  <c r="AK80"/>
  <c r="AR80"/>
  <c r="AY80" s="1"/>
  <c r="AZ80" s="1"/>
  <c r="N80"/>
  <c r="L80" i="28" s="1"/>
  <c r="S80" i="17"/>
  <c r="Q80" i="28" s="1"/>
  <c r="AJ80" i="17"/>
  <c r="AO80"/>
  <c r="M80"/>
  <c r="K80" i="28" s="1"/>
  <c r="Q80" i="17"/>
  <c r="O80" i="28" s="1"/>
  <c r="X80" i="17"/>
  <c r="V80" i="28" s="1"/>
  <c r="AI80" i="17"/>
  <c r="AN80"/>
  <c r="L80"/>
  <c r="P80"/>
  <c r="N80" i="28" s="1"/>
  <c r="W80" i="17"/>
  <c r="AH80"/>
  <c r="AL80"/>
  <c r="AS80"/>
  <c r="FM108"/>
  <c r="FR108"/>
  <c r="FQ108"/>
  <c r="FN108"/>
  <c r="GA108"/>
  <c r="FU108"/>
  <c r="GB108"/>
  <c r="EK108"/>
  <c r="ES108"/>
  <c r="EW108"/>
  <c r="FF108"/>
  <c r="DO108"/>
  <c r="DS108"/>
  <c r="DZ108"/>
  <c r="EJ108"/>
  <c r="EV108"/>
  <c r="FE108"/>
  <c r="DN108"/>
  <c r="EC108" s="1"/>
  <c r="DR108"/>
  <c r="DY108"/>
  <c r="EF108" s="1"/>
  <c r="EG108" s="1"/>
  <c r="EI108"/>
  <c r="EM108"/>
  <c r="EU108"/>
  <c r="FD108"/>
  <c r="DQ108"/>
  <c r="DV108"/>
  <c r="EL108"/>
  <c r="ET108"/>
  <c r="FC108"/>
  <c r="FG108"/>
  <c r="DP108"/>
  <c r="DU108"/>
  <c r="CT108"/>
  <c r="CX108"/>
  <c r="DD108"/>
  <c r="DK108" s="1"/>
  <c r="DL108" s="1"/>
  <c r="BY108"/>
  <c r="CC108"/>
  <c r="CJ108"/>
  <c r="BC108"/>
  <c r="BG108"/>
  <c r="BN108"/>
  <c r="BU108" s="1"/>
  <c r="BV108" s="1"/>
  <c r="CS108"/>
  <c r="CW108"/>
  <c r="DA108"/>
  <c r="BX108"/>
  <c r="CB108"/>
  <c r="CI108"/>
  <c r="CP108" s="1"/>
  <c r="CQ108" s="1"/>
  <c r="BF108"/>
  <c r="BK108"/>
  <c r="CV108"/>
  <c r="CZ108"/>
  <c r="CA108"/>
  <c r="CF108"/>
  <c r="BE108"/>
  <c r="BJ108"/>
  <c r="CU108"/>
  <c r="DE108"/>
  <c r="BZ108"/>
  <c r="CE108"/>
  <c r="BD108"/>
  <c r="BH108"/>
  <c r="BO108"/>
  <c r="O108"/>
  <c r="M108" i="28" s="1"/>
  <c r="T108" i="17"/>
  <c r="R108" i="28" s="1"/>
  <c r="AG108" i="17"/>
  <c r="AK108"/>
  <c r="AO108"/>
  <c r="N108"/>
  <c r="L108" i="28" s="1"/>
  <c r="S108" i="17"/>
  <c r="Q108" i="28" s="1"/>
  <c r="AJ108" i="17"/>
  <c r="AN108"/>
  <c r="AP108" s="1"/>
  <c r="M108"/>
  <c r="K108" i="28" s="1"/>
  <c r="Q108" i="17"/>
  <c r="O108" i="28" s="1"/>
  <c r="X108" i="17"/>
  <c r="V108" i="28" s="1"/>
  <c r="AI108" i="17"/>
  <c r="AS108"/>
  <c r="L108"/>
  <c r="P108"/>
  <c r="N108" i="28" s="1"/>
  <c r="W108" i="17"/>
  <c r="AH108"/>
  <c r="AL108"/>
  <c r="AR108"/>
  <c r="AY108" s="1"/>
  <c r="AZ108" s="1"/>
  <c r="FQ140"/>
  <c r="FN140"/>
  <c r="FM140"/>
  <c r="FR140"/>
  <c r="GA140"/>
  <c r="FU140"/>
  <c r="GB140"/>
  <c r="EJ140"/>
  <c r="EU140"/>
  <c r="FD140"/>
  <c r="DP140"/>
  <c r="DU140"/>
  <c r="EI140"/>
  <c r="EM140"/>
  <c r="ET140"/>
  <c r="FC140"/>
  <c r="FG140"/>
  <c r="DO140"/>
  <c r="DS140"/>
  <c r="DZ140"/>
  <c r="EL140"/>
  <c r="ES140"/>
  <c r="EW140"/>
  <c r="FF140"/>
  <c r="DN140"/>
  <c r="DR140"/>
  <c r="DY140"/>
  <c r="EF140" s="1"/>
  <c r="EG140" s="1"/>
  <c r="EK140"/>
  <c r="EV140"/>
  <c r="FE140"/>
  <c r="DQ140"/>
  <c r="DV140"/>
  <c r="CV140"/>
  <c r="DA140"/>
  <c r="BZ140"/>
  <c r="CE140"/>
  <c r="CJ140"/>
  <c r="BF140"/>
  <c r="BK140"/>
  <c r="CU140"/>
  <c r="CZ140"/>
  <c r="BY140"/>
  <c r="CC140"/>
  <c r="CI140"/>
  <c r="CP140" s="1"/>
  <c r="CQ140" s="1"/>
  <c r="BE140"/>
  <c r="BJ140"/>
  <c r="CT140"/>
  <c r="CX140"/>
  <c r="DE140"/>
  <c r="BX140"/>
  <c r="CB140"/>
  <c r="BD140"/>
  <c r="BH140"/>
  <c r="BO140"/>
  <c r="CS140"/>
  <c r="CW140"/>
  <c r="DD140"/>
  <c r="DK140" s="1"/>
  <c r="DL140" s="1"/>
  <c r="CA140"/>
  <c r="CF140"/>
  <c r="BC140"/>
  <c r="BR140" s="1"/>
  <c r="BG140"/>
  <c r="BN140"/>
  <c r="BU140" s="1"/>
  <c r="BV140" s="1"/>
  <c r="O140"/>
  <c r="M140" i="28" s="1"/>
  <c r="T140" i="17"/>
  <c r="R140" i="28" s="1"/>
  <c r="AG140" i="17"/>
  <c r="AK140"/>
  <c r="N140"/>
  <c r="L140" i="28" s="1"/>
  <c r="S140" i="17"/>
  <c r="AJ140"/>
  <c r="AO140"/>
  <c r="M140"/>
  <c r="K140" i="28" s="1"/>
  <c r="Q140" i="17"/>
  <c r="O140" i="28" s="1"/>
  <c r="X140" i="17"/>
  <c r="V140" i="28" s="1"/>
  <c r="AI140" i="17"/>
  <c r="AN140"/>
  <c r="AS140"/>
  <c r="L140"/>
  <c r="P140"/>
  <c r="N140" i="28" s="1"/>
  <c r="W140" i="17"/>
  <c r="AH140"/>
  <c r="AL140"/>
  <c r="AR140"/>
  <c r="AY140" s="1"/>
  <c r="AZ140" s="1"/>
  <c r="FN160"/>
  <c r="FM160"/>
  <c r="FR160"/>
  <c r="FQ160"/>
  <c r="GA160"/>
  <c r="FU160"/>
  <c r="GB160"/>
  <c r="EI160"/>
  <c r="EM160"/>
  <c r="ET160"/>
  <c r="FC160"/>
  <c r="FG160"/>
  <c r="DQ160"/>
  <c r="DV160"/>
  <c r="EL160"/>
  <c r="ES160"/>
  <c r="EW160"/>
  <c r="FF160"/>
  <c r="DP160"/>
  <c r="DU160"/>
  <c r="EK160"/>
  <c r="EV160"/>
  <c r="FE160"/>
  <c r="DO160"/>
  <c r="DS160"/>
  <c r="DZ160"/>
  <c r="EJ160"/>
  <c r="EU160"/>
  <c r="FD160"/>
  <c r="DN160"/>
  <c r="EC160" s="1"/>
  <c r="DR160"/>
  <c r="DY160"/>
  <c r="EF160" s="1"/>
  <c r="EG160" s="1"/>
  <c r="CT160"/>
  <c r="CX160"/>
  <c r="DE160"/>
  <c r="CA160"/>
  <c r="CF160"/>
  <c r="BF160"/>
  <c r="BK160"/>
  <c r="CS160"/>
  <c r="CW160"/>
  <c r="DD160"/>
  <c r="DK160" s="1"/>
  <c r="DL160" s="1"/>
  <c r="BZ160"/>
  <c r="CE160"/>
  <c r="CJ160"/>
  <c r="BE160"/>
  <c r="BJ160"/>
  <c r="CV160"/>
  <c r="DA160"/>
  <c r="BY160"/>
  <c r="CC160"/>
  <c r="CI160"/>
  <c r="CP160" s="1"/>
  <c r="CQ160" s="1"/>
  <c r="BD160"/>
  <c r="BH160"/>
  <c r="BO160"/>
  <c r="CU160"/>
  <c r="CZ160"/>
  <c r="BX160"/>
  <c r="CM160" s="1"/>
  <c r="CB160"/>
  <c r="BC160"/>
  <c r="BG160"/>
  <c r="BN160"/>
  <c r="BU160" s="1"/>
  <c r="BV160" s="1"/>
  <c r="L160"/>
  <c r="P160"/>
  <c r="N160" i="28" s="1"/>
  <c r="W160" i="17"/>
  <c r="AJ160"/>
  <c r="AO160"/>
  <c r="O160"/>
  <c r="M160" i="28" s="1"/>
  <c r="T160" i="17"/>
  <c r="R160" i="28" s="1"/>
  <c r="AI160" i="17"/>
  <c r="AN160"/>
  <c r="AP160" s="1"/>
  <c r="AS160"/>
  <c r="N160"/>
  <c r="L160" i="28" s="1"/>
  <c r="S160" i="17"/>
  <c r="Q160" i="28" s="1"/>
  <c r="AH160" i="17"/>
  <c r="AL160"/>
  <c r="AR160"/>
  <c r="AY160" s="1"/>
  <c r="AZ160" s="1"/>
  <c r="M160"/>
  <c r="K160" i="28" s="1"/>
  <c r="Q160" i="17"/>
  <c r="O160" i="28" s="1"/>
  <c r="X160" i="17"/>
  <c r="V160" i="28" s="1"/>
  <c r="AG160" i="17"/>
  <c r="AK160"/>
  <c r="FN176"/>
  <c r="FM176"/>
  <c r="FR176"/>
  <c r="FQ176"/>
  <c r="GA176"/>
  <c r="FU176"/>
  <c r="GB176"/>
  <c r="AA173" i="24" s="1"/>
  <c r="EL176" i="17"/>
  <c r="ET176"/>
  <c r="FF176"/>
  <c r="EK176"/>
  <c r="ES176"/>
  <c r="EW176"/>
  <c r="FE176"/>
  <c r="EJ176"/>
  <c r="EV176"/>
  <c r="FD176"/>
  <c r="EI176"/>
  <c r="EM176"/>
  <c r="EU176"/>
  <c r="FC176"/>
  <c r="FG176"/>
  <c r="DN176"/>
  <c r="DR176"/>
  <c r="DY176"/>
  <c r="EF176" s="1"/>
  <c r="EG176" s="1"/>
  <c r="CU176"/>
  <c r="CZ176"/>
  <c r="CA176"/>
  <c r="CF176"/>
  <c r="BF176"/>
  <c r="BK176"/>
  <c r="DQ176"/>
  <c r="DV176"/>
  <c r="CT176"/>
  <c r="CX176"/>
  <c r="DE176"/>
  <c r="BZ176"/>
  <c r="CE176"/>
  <c r="CJ176"/>
  <c r="BE176"/>
  <c r="BJ176"/>
  <c r="DP176"/>
  <c r="DU176"/>
  <c r="CS176"/>
  <c r="CW176"/>
  <c r="DD176"/>
  <c r="DK176" s="1"/>
  <c r="DL176" s="1"/>
  <c r="BY176"/>
  <c r="CC176"/>
  <c r="CI176"/>
  <c r="CP176" s="1"/>
  <c r="CQ176" s="1"/>
  <c r="BD176"/>
  <c r="BH176"/>
  <c r="BO176"/>
  <c r="DO176"/>
  <c r="DS176"/>
  <c r="DZ176"/>
  <c r="CV176"/>
  <c r="DA176"/>
  <c r="BX176"/>
  <c r="CB176"/>
  <c r="BC176"/>
  <c r="BR176" s="1"/>
  <c r="BG176"/>
  <c r="BN176"/>
  <c r="BU176" s="1"/>
  <c r="BV176" s="1"/>
  <c r="M176"/>
  <c r="K176" i="28" s="1"/>
  <c r="Q176" i="17"/>
  <c r="O176" i="28" s="1"/>
  <c r="X176" i="17"/>
  <c r="V176" i="28" s="1"/>
  <c r="AJ176" i="17"/>
  <c r="AO176"/>
  <c r="L176"/>
  <c r="P176"/>
  <c r="N176" i="28" s="1"/>
  <c r="W176" i="17"/>
  <c r="AI176"/>
  <c r="AN176"/>
  <c r="O176"/>
  <c r="M176" i="28" s="1"/>
  <c r="T176" i="17"/>
  <c r="R176" i="28" s="1"/>
  <c r="AH176" i="17"/>
  <c r="AL176"/>
  <c r="AS176"/>
  <c r="N176"/>
  <c r="L176" i="28" s="1"/>
  <c r="S176" i="17"/>
  <c r="Q176" i="28" s="1"/>
  <c r="AG176" i="17"/>
  <c r="AV176" s="1"/>
  <c r="AK176"/>
  <c r="AR176"/>
  <c r="AY176" s="1"/>
  <c r="AZ176" s="1"/>
  <c r="FN200"/>
  <c r="FM200"/>
  <c r="FR200"/>
  <c r="FQ200"/>
  <c r="GB200"/>
  <c r="AA197" i="24" s="1"/>
  <c r="FU200" i="17"/>
  <c r="GA200"/>
  <c r="EK200"/>
  <c r="ES200"/>
  <c r="EW200"/>
  <c r="FF200"/>
  <c r="EJ200"/>
  <c r="EV200"/>
  <c r="FE200"/>
  <c r="EI200"/>
  <c r="EM200"/>
  <c r="EU200"/>
  <c r="FD200"/>
  <c r="EL200"/>
  <c r="ET200"/>
  <c r="FC200"/>
  <c r="FG200"/>
  <c r="DN200"/>
  <c r="DR200"/>
  <c r="DY200"/>
  <c r="EF200" s="1"/>
  <c r="EG200" s="1"/>
  <c r="CT200"/>
  <c r="CX200"/>
  <c r="DE200"/>
  <c r="BZ200"/>
  <c r="CE200"/>
  <c r="DQ200"/>
  <c r="DV200"/>
  <c r="CS200"/>
  <c r="CW200"/>
  <c r="DD200"/>
  <c r="DK200" s="1"/>
  <c r="DL200" s="1"/>
  <c r="BY200"/>
  <c r="CC200"/>
  <c r="CJ200"/>
  <c r="DP200"/>
  <c r="DU200"/>
  <c r="CV200"/>
  <c r="DA200"/>
  <c r="BX200"/>
  <c r="CB200"/>
  <c r="CI200"/>
  <c r="CP200" s="1"/>
  <c r="CQ200" s="1"/>
  <c r="DO200"/>
  <c r="DS200"/>
  <c r="DZ200"/>
  <c r="CU200"/>
  <c r="CZ200"/>
  <c r="DB200" s="1"/>
  <c r="CA200"/>
  <c r="CF200"/>
  <c r="BF200"/>
  <c r="BJ200"/>
  <c r="O200"/>
  <c r="M200" i="28" s="1"/>
  <c r="T200" i="17"/>
  <c r="R200" i="28" s="1"/>
  <c r="AG200" i="17"/>
  <c r="AK200"/>
  <c r="BE200"/>
  <c r="BO200"/>
  <c r="N200"/>
  <c r="L200" i="28" s="1"/>
  <c r="S200" i="17"/>
  <c r="Q200" i="28" s="1"/>
  <c r="AJ200" i="17"/>
  <c r="AO200"/>
  <c r="BD200"/>
  <c r="BH200"/>
  <c r="BN200"/>
  <c r="BU200" s="1"/>
  <c r="BV200" s="1"/>
  <c r="M200"/>
  <c r="K200" i="28" s="1"/>
  <c r="Q200" i="17"/>
  <c r="O200" i="28" s="1"/>
  <c r="X200" i="17"/>
  <c r="V200" i="28" s="1"/>
  <c r="AI200" i="17"/>
  <c r="AN200"/>
  <c r="AP200" s="1"/>
  <c r="AS200"/>
  <c r="BC200"/>
  <c r="BR200" s="1"/>
  <c r="BG200"/>
  <c r="BK200"/>
  <c r="L200"/>
  <c r="P200"/>
  <c r="N200" i="28" s="1"/>
  <c r="W200" i="17"/>
  <c r="AH200"/>
  <c r="AL200"/>
  <c r="AR200"/>
  <c r="AY200" s="1"/>
  <c r="AZ200" s="1"/>
  <c r="FM27"/>
  <c r="GA27"/>
  <c r="FR27"/>
  <c r="FQ27"/>
  <c r="FU27"/>
  <c r="FN27"/>
  <c r="GB27"/>
  <c r="AA24" i="24" s="1"/>
  <c r="EL27" i="17"/>
  <c r="ET27"/>
  <c r="FC27"/>
  <c r="FG27"/>
  <c r="EK27"/>
  <c r="ES27"/>
  <c r="EW27"/>
  <c r="V27" i="28" s="1"/>
  <c r="FF27" i="17"/>
  <c r="EJ27"/>
  <c r="EV27"/>
  <c r="FE27"/>
  <c r="EI27"/>
  <c r="EM27"/>
  <c r="EU27"/>
  <c r="FD27"/>
  <c r="DP27"/>
  <c r="DU27"/>
  <c r="DZ27"/>
  <c r="DO27"/>
  <c r="DS27"/>
  <c r="DY27"/>
  <c r="EF27" s="1"/>
  <c r="EG27" s="1"/>
  <c r="DN27"/>
  <c r="DR27"/>
  <c r="DQ27"/>
  <c r="DV27"/>
  <c r="CT27"/>
  <c r="CX27"/>
  <c r="DD27"/>
  <c r="DK27" s="1"/>
  <c r="DL27" s="1"/>
  <c r="BY27"/>
  <c r="CC27"/>
  <c r="BF27"/>
  <c r="BK27"/>
  <c r="CS27"/>
  <c r="CW27"/>
  <c r="BX27"/>
  <c r="CB27"/>
  <c r="CF27"/>
  <c r="CJ27"/>
  <c r="BE27"/>
  <c r="BJ27"/>
  <c r="BO27"/>
  <c r="CV27"/>
  <c r="DA27"/>
  <c r="CA27"/>
  <c r="CE27"/>
  <c r="CG27" s="1"/>
  <c r="CI27"/>
  <c r="CP27" s="1"/>
  <c r="CQ27" s="1"/>
  <c r="BD27"/>
  <c r="BH27"/>
  <c r="BN27"/>
  <c r="BU27" s="1"/>
  <c r="BV27" s="1"/>
  <c r="CU27"/>
  <c r="CZ27"/>
  <c r="DE27"/>
  <c r="BZ27"/>
  <c r="BC27"/>
  <c r="BG27"/>
  <c r="L27"/>
  <c r="J27" i="28" s="1"/>
  <c r="P27" i="17"/>
  <c r="N27" i="28" s="1"/>
  <c r="AI27" i="17"/>
  <c r="AN27"/>
  <c r="AS27"/>
  <c r="O27"/>
  <c r="T27"/>
  <c r="AH27"/>
  <c r="AL27"/>
  <c r="AR27"/>
  <c r="AY27" s="1"/>
  <c r="AZ27" s="1"/>
  <c r="N27"/>
  <c r="L27" i="28" s="1"/>
  <c r="S27" i="17"/>
  <c r="Q27" i="28" s="1"/>
  <c r="X27" i="17"/>
  <c r="AG27"/>
  <c r="AK27"/>
  <c r="M27"/>
  <c r="Q27"/>
  <c r="W27"/>
  <c r="AJ27"/>
  <c r="AO27"/>
  <c r="FM59"/>
  <c r="FR59"/>
  <c r="FQ59"/>
  <c r="FN59"/>
  <c r="FU59"/>
  <c r="GB59"/>
  <c r="EL59"/>
  <c r="ET59"/>
  <c r="FC59"/>
  <c r="FG59"/>
  <c r="GA59"/>
  <c r="EK59"/>
  <c r="ES59"/>
  <c r="EW59"/>
  <c r="V59" i="28" s="1"/>
  <c r="FF59" i="17"/>
  <c r="EJ59"/>
  <c r="EV59"/>
  <c r="FE59"/>
  <c r="EI59"/>
  <c r="EM59"/>
  <c r="EU59"/>
  <c r="FD59"/>
  <c r="DP59"/>
  <c r="DU59"/>
  <c r="DZ59"/>
  <c r="DO59"/>
  <c r="DS59"/>
  <c r="DY59"/>
  <c r="EF59" s="1"/>
  <c r="EG59" s="1"/>
  <c r="DN59"/>
  <c r="DR59"/>
  <c r="DQ59"/>
  <c r="DV59"/>
  <c r="CT59"/>
  <c r="CX59"/>
  <c r="DD59"/>
  <c r="DK59" s="1"/>
  <c r="DL59" s="1"/>
  <c r="BX59"/>
  <c r="CB59"/>
  <c r="CF59"/>
  <c r="CJ59"/>
  <c r="BF59"/>
  <c r="BK59"/>
  <c r="CS59"/>
  <c r="DH59" s="1"/>
  <c r="CW59"/>
  <c r="CA59"/>
  <c r="CE59"/>
  <c r="CI59"/>
  <c r="CP59" s="1"/>
  <c r="CQ59" s="1"/>
  <c r="BE59"/>
  <c r="BJ59"/>
  <c r="CV59"/>
  <c r="DA59"/>
  <c r="BZ59"/>
  <c r="BD59"/>
  <c r="BH59"/>
  <c r="BO59"/>
  <c r="CU59"/>
  <c r="CZ59"/>
  <c r="DE59"/>
  <c r="BY59"/>
  <c r="CC59"/>
  <c r="BC59"/>
  <c r="BG59"/>
  <c r="BN59"/>
  <c r="BU59" s="1"/>
  <c r="BV59" s="1"/>
  <c r="L59"/>
  <c r="J59" i="28" s="1"/>
  <c r="P59" i="17"/>
  <c r="N59" i="28" s="1"/>
  <c r="AI59" i="17"/>
  <c r="AN59"/>
  <c r="AS59"/>
  <c r="O59"/>
  <c r="T59"/>
  <c r="AH59"/>
  <c r="AL59"/>
  <c r="AR59"/>
  <c r="AY59" s="1"/>
  <c r="AZ59" s="1"/>
  <c r="N59"/>
  <c r="L59" i="28" s="1"/>
  <c r="S59" i="17"/>
  <c r="Q59" i="28" s="1"/>
  <c r="X59" i="17"/>
  <c r="AG59"/>
  <c r="AK59"/>
  <c r="M59"/>
  <c r="Q59"/>
  <c r="W59"/>
  <c r="AJ59"/>
  <c r="AO59"/>
  <c r="FM63"/>
  <c r="FR63"/>
  <c r="FQ63"/>
  <c r="FN63"/>
  <c r="FU63"/>
  <c r="GB63"/>
  <c r="EI63"/>
  <c r="EM63"/>
  <c r="EU63"/>
  <c r="FD63"/>
  <c r="GA63"/>
  <c r="EL63"/>
  <c r="ET63"/>
  <c r="FC63"/>
  <c r="FG63"/>
  <c r="EK63"/>
  <c r="ES63"/>
  <c r="EW63"/>
  <c r="FF63"/>
  <c r="EJ63"/>
  <c r="EV63"/>
  <c r="FE63"/>
  <c r="DP63"/>
  <c r="DU63"/>
  <c r="DZ63"/>
  <c r="DO63"/>
  <c r="DS63"/>
  <c r="DY63"/>
  <c r="EF63" s="1"/>
  <c r="EG63" s="1"/>
  <c r="DN63"/>
  <c r="DR63"/>
  <c r="DQ63"/>
  <c r="DV63"/>
  <c r="CT63"/>
  <c r="CX63"/>
  <c r="DD63"/>
  <c r="DK63" s="1"/>
  <c r="DL63" s="1"/>
  <c r="CA63"/>
  <c r="CE63"/>
  <c r="CI63"/>
  <c r="CP63" s="1"/>
  <c r="CQ63" s="1"/>
  <c r="BE63"/>
  <c r="BJ63"/>
  <c r="CS63"/>
  <c r="CW63"/>
  <c r="BZ63"/>
  <c r="BD63"/>
  <c r="BH63"/>
  <c r="BO63"/>
  <c r="CV63"/>
  <c r="DA63"/>
  <c r="BY63"/>
  <c r="CC63"/>
  <c r="BC63"/>
  <c r="BG63"/>
  <c r="BN63"/>
  <c r="BU63" s="1"/>
  <c r="BV63" s="1"/>
  <c r="CU63"/>
  <c r="CZ63"/>
  <c r="DE63"/>
  <c r="BX63"/>
  <c r="CB63"/>
  <c r="CF63"/>
  <c r="CJ63"/>
  <c r="BF63"/>
  <c r="BK63"/>
  <c r="L63"/>
  <c r="J63" i="28" s="1"/>
  <c r="P63" i="17"/>
  <c r="N63" i="28" s="1"/>
  <c r="AH63" i="17"/>
  <c r="AL63"/>
  <c r="AR63"/>
  <c r="AY63" s="1"/>
  <c r="AZ63" s="1"/>
  <c r="O63"/>
  <c r="T63"/>
  <c r="AG63"/>
  <c r="AK63"/>
  <c r="N63"/>
  <c r="L63" i="28" s="1"/>
  <c r="S63" i="17"/>
  <c r="X63"/>
  <c r="AJ63"/>
  <c r="AO63"/>
  <c r="M63"/>
  <c r="Q63"/>
  <c r="W63"/>
  <c r="AI63"/>
  <c r="AN63"/>
  <c r="AS63"/>
  <c r="FM75"/>
  <c r="FR75"/>
  <c r="FQ75"/>
  <c r="FN75"/>
  <c r="FU75"/>
  <c r="GB75"/>
  <c r="EJ75"/>
  <c r="ES75"/>
  <c r="EW75"/>
  <c r="FD75"/>
  <c r="GA75"/>
  <c r="EI75"/>
  <c r="EM75"/>
  <c r="EV75"/>
  <c r="FC75"/>
  <c r="FG75"/>
  <c r="EL75"/>
  <c r="EU75"/>
  <c r="FF75"/>
  <c r="EK75"/>
  <c r="ET75"/>
  <c r="FE75"/>
  <c r="DQ75"/>
  <c r="DV75"/>
  <c r="DP75"/>
  <c r="DU75"/>
  <c r="DZ75"/>
  <c r="DO75"/>
  <c r="DS75"/>
  <c r="DY75"/>
  <c r="EF75" s="1"/>
  <c r="EG75" s="1"/>
  <c r="DN75"/>
  <c r="DR75"/>
  <c r="CU75"/>
  <c r="CZ75"/>
  <c r="DE75"/>
  <c r="BX75"/>
  <c r="CB75"/>
  <c r="CF75"/>
  <c r="CJ75"/>
  <c r="BC75"/>
  <c r="BG75"/>
  <c r="BN75"/>
  <c r="BU75" s="1"/>
  <c r="BV75" s="1"/>
  <c r="CT75"/>
  <c r="CX75"/>
  <c r="DD75"/>
  <c r="DK75" s="1"/>
  <c r="DL75" s="1"/>
  <c r="CA75"/>
  <c r="CE75"/>
  <c r="CI75"/>
  <c r="CP75" s="1"/>
  <c r="CQ75" s="1"/>
  <c r="BF75"/>
  <c r="BK75"/>
  <c r="CS75"/>
  <c r="CW75"/>
  <c r="BZ75"/>
  <c r="BE75"/>
  <c r="BJ75"/>
  <c r="CV75"/>
  <c r="DA75"/>
  <c r="BY75"/>
  <c r="CC75"/>
  <c r="BD75"/>
  <c r="BH75"/>
  <c r="BO75"/>
  <c r="BP75" s="1"/>
  <c r="BQ75" s="1"/>
  <c r="N75"/>
  <c r="L75" i="28" s="1"/>
  <c r="S75" i="17"/>
  <c r="Q75" i="28" s="1"/>
  <c r="X75" i="17"/>
  <c r="V75" i="28" s="1"/>
  <c r="AJ75" i="17"/>
  <c r="AO75"/>
  <c r="M75"/>
  <c r="K75" i="28" s="1"/>
  <c r="Q75" i="17"/>
  <c r="O75" i="28" s="1"/>
  <c r="W75" i="17"/>
  <c r="AI75"/>
  <c r="AN75"/>
  <c r="AS75"/>
  <c r="L75"/>
  <c r="P75"/>
  <c r="N75" i="28" s="1"/>
  <c r="AH75" i="17"/>
  <c r="AL75"/>
  <c r="AR75"/>
  <c r="AY75" s="1"/>
  <c r="AZ75" s="1"/>
  <c r="O75"/>
  <c r="M75" i="28" s="1"/>
  <c r="T75" i="17"/>
  <c r="R75" i="28" s="1"/>
  <c r="AG75" i="17"/>
  <c r="AK75"/>
  <c r="FM91"/>
  <c r="FR91"/>
  <c r="FQ91"/>
  <c r="FN91"/>
  <c r="FU91"/>
  <c r="GB91"/>
  <c r="GA91"/>
  <c r="EJ91"/>
  <c r="ES91"/>
  <c r="EW91"/>
  <c r="FD91"/>
  <c r="DP91"/>
  <c r="DU91"/>
  <c r="DZ91"/>
  <c r="EI91"/>
  <c r="EM91"/>
  <c r="EV91"/>
  <c r="FC91"/>
  <c r="FG91"/>
  <c r="DO91"/>
  <c r="DS91"/>
  <c r="DY91"/>
  <c r="EF91" s="1"/>
  <c r="EG91" s="1"/>
  <c r="EL91"/>
  <c r="EU91"/>
  <c r="FF91"/>
  <c r="DN91"/>
  <c r="DR91"/>
  <c r="EK91"/>
  <c r="ET91"/>
  <c r="FE91"/>
  <c r="DQ91"/>
  <c r="DV91"/>
  <c r="CS91"/>
  <c r="CW91"/>
  <c r="BY91"/>
  <c r="CC91"/>
  <c r="BD91"/>
  <c r="BH91"/>
  <c r="BO91"/>
  <c r="CV91"/>
  <c r="DA91"/>
  <c r="BX91"/>
  <c r="CB91"/>
  <c r="CF91"/>
  <c r="CJ91"/>
  <c r="BC91"/>
  <c r="BG91"/>
  <c r="BN91"/>
  <c r="BU91" s="1"/>
  <c r="BV91" s="1"/>
  <c r="CU91"/>
  <c r="CZ91"/>
  <c r="DE91"/>
  <c r="CA91"/>
  <c r="CE91"/>
  <c r="CI91"/>
  <c r="CP91" s="1"/>
  <c r="CQ91" s="1"/>
  <c r="BF91"/>
  <c r="BK91"/>
  <c r="CT91"/>
  <c r="CX91"/>
  <c r="DD91"/>
  <c r="DK91" s="1"/>
  <c r="DL91" s="1"/>
  <c r="BZ91"/>
  <c r="BE91"/>
  <c r="BJ91"/>
  <c r="L91"/>
  <c r="P91"/>
  <c r="N91" i="28" s="1"/>
  <c r="AG91" i="17"/>
  <c r="AK91"/>
  <c r="O91"/>
  <c r="M91" i="28" s="1"/>
  <c r="T91" i="17"/>
  <c r="R91" i="28" s="1"/>
  <c r="AJ91" i="17"/>
  <c r="AO91"/>
  <c r="N91"/>
  <c r="L91" i="28" s="1"/>
  <c r="S91" i="17"/>
  <c r="X91"/>
  <c r="V91" i="28" s="1"/>
  <c r="AI91" i="17"/>
  <c r="AN91"/>
  <c r="AS91"/>
  <c r="M91"/>
  <c r="K91" i="28" s="1"/>
  <c r="Q91" i="17"/>
  <c r="O91" i="28" s="1"/>
  <c r="W91" i="17"/>
  <c r="AH91"/>
  <c r="AL91"/>
  <c r="AR91"/>
  <c r="AY91" s="1"/>
  <c r="AZ91" s="1"/>
  <c r="FM103"/>
  <c r="FR103"/>
  <c r="FQ103"/>
  <c r="FN103"/>
  <c r="FU103"/>
  <c r="GB103"/>
  <c r="GA103"/>
  <c r="EJ103"/>
  <c r="ES103"/>
  <c r="EW103"/>
  <c r="FD103"/>
  <c r="DQ103"/>
  <c r="DV103"/>
  <c r="EI103"/>
  <c r="EM103"/>
  <c r="EV103"/>
  <c r="FC103"/>
  <c r="FG103"/>
  <c r="DP103"/>
  <c r="DU103"/>
  <c r="DZ103"/>
  <c r="EL103"/>
  <c r="EU103"/>
  <c r="FF103"/>
  <c r="DO103"/>
  <c r="DS103"/>
  <c r="DY103"/>
  <c r="EF103" s="1"/>
  <c r="EG103" s="1"/>
  <c r="EK103"/>
  <c r="ET103"/>
  <c r="FE103"/>
  <c r="DN103"/>
  <c r="DR103"/>
  <c r="CU103"/>
  <c r="CZ103"/>
  <c r="BY103"/>
  <c r="CC103"/>
  <c r="CI103"/>
  <c r="CP103" s="1"/>
  <c r="CQ103" s="1"/>
  <c r="BE103"/>
  <c r="BJ103"/>
  <c r="CT103"/>
  <c r="CX103"/>
  <c r="DE103"/>
  <c r="BX103"/>
  <c r="CB103"/>
  <c r="BD103"/>
  <c r="BH103"/>
  <c r="BO103"/>
  <c r="CS103"/>
  <c r="CW103"/>
  <c r="DD103"/>
  <c r="DK103" s="1"/>
  <c r="DL103" s="1"/>
  <c r="CA103"/>
  <c r="CF103"/>
  <c r="BC103"/>
  <c r="BG103"/>
  <c r="BN103"/>
  <c r="BU103" s="1"/>
  <c r="BV103" s="1"/>
  <c r="CV103"/>
  <c r="DA103"/>
  <c r="BZ103"/>
  <c r="CE103"/>
  <c r="CJ103"/>
  <c r="BF103"/>
  <c r="BK103"/>
  <c r="M103"/>
  <c r="K103" i="28" s="1"/>
  <c r="Q103" i="17"/>
  <c r="O103" i="28" s="1"/>
  <c r="W103" i="17"/>
  <c r="AI103"/>
  <c r="AN103"/>
  <c r="L103"/>
  <c r="P103"/>
  <c r="N103" i="28" s="1"/>
  <c r="AH103" i="17"/>
  <c r="AL103"/>
  <c r="AS103"/>
  <c r="O103"/>
  <c r="M103" i="28" s="1"/>
  <c r="T103" i="17"/>
  <c r="R103" i="28" s="1"/>
  <c r="AG103" i="17"/>
  <c r="AK103"/>
  <c r="AR103"/>
  <c r="AY103" s="1"/>
  <c r="AZ103" s="1"/>
  <c r="N103"/>
  <c r="L103" i="28" s="1"/>
  <c r="S103" i="17"/>
  <c r="Q103" i="28" s="1"/>
  <c r="X103" i="17"/>
  <c r="V103" i="28" s="1"/>
  <c r="AJ103" i="17"/>
  <c r="AO103"/>
  <c r="FN171"/>
  <c r="FM171"/>
  <c r="FR171"/>
  <c r="FQ171"/>
  <c r="FU171"/>
  <c r="GB171"/>
  <c r="GA171"/>
  <c r="EK171"/>
  <c r="EV171"/>
  <c r="FD171"/>
  <c r="EJ171"/>
  <c r="EU171"/>
  <c r="FC171"/>
  <c r="FG171"/>
  <c r="EI171"/>
  <c r="EM171"/>
  <c r="ET171"/>
  <c r="FF171"/>
  <c r="EL171"/>
  <c r="ES171"/>
  <c r="EW171"/>
  <c r="FE171"/>
  <c r="DQ171"/>
  <c r="DV171"/>
  <c r="CV171"/>
  <c r="DA171"/>
  <c r="BY171"/>
  <c r="CC171"/>
  <c r="BE171"/>
  <c r="BJ171"/>
  <c r="BO171"/>
  <c r="DP171"/>
  <c r="DU171"/>
  <c r="CU171"/>
  <c r="CZ171"/>
  <c r="DE171"/>
  <c r="BX171"/>
  <c r="CB171"/>
  <c r="CF171"/>
  <c r="CJ171"/>
  <c r="BD171"/>
  <c r="BH171"/>
  <c r="BN171"/>
  <c r="BU171" s="1"/>
  <c r="BV171" s="1"/>
  <c r="DO171"/>
  <c r="DS171"/>
  <c r="DZ171"/>
  <c r="CT171"/>
  <c r="CX171"/>
  <c r="DD171"/>
  <c r="DK171" s="1"/>
  <c r="DL171" s="1"/>
  <c r="CA171"/>
  <c r="CE171"/>
  <c r="CG171" s="1"/>
  <c r="CI171"/>
  <c r="CP171" s="1"/>
  <c r="CQ171" s="1"/>
  <c r="BC171"/>
  <c r="BG171"/>
  <c r="DN171"/>
  <c r="DR171"/>
  <c r="DY171"/>
  <c r="EF171" s="1"/>
  <c r="EG171" s="1"/>
  <c r="CS171"/>
  <c r="DH171" s="1"/>
  <c r="CW171"/>
  <c r="BZ171"/>
  <c r="BF171"/>
  <c r="BK171"/>
  <c r="M171"/>
  <c r="K171" i="28" s="1"/>
  <c r="Q171" i="17"/>
  <c r="O171" i="28" s="1"/>
  <c r="X171" i="17"/>
  <c r="V171" i="28" s="1"/>
  <c r="AH171" i="17"/>
  <c r="AL171"/>
  <c r="L171"/>
  <c r="P171"/>
  <c r="N171" i="28" s="1"/>
  <c r="W171" i="17"/>
  <c r="AG171"/>
  <c r="AK171"/>
  <c r="AO171"/>
  <c r="AS171"/>
  <c r="O171"/>
  <c r="M171" i="28" s="1"/>
  <c r="T171" i="17"/>
  <c r="R171" i="28" s="1"/>
  <c r="AJ171" i="17"/>
  <c r="AN171"/>
  <c r="AR171"/>
  <c r="AY171" s="1"/>
  <c r="AZ171" s="1"/>
  <c r="N171"/>
  <c r="L171" i="28" s="1"/>
  <c r="S171" i="17"/>
  <c r="Q171" i="28" s="1"/>
  <c r="AI171" i="17"/>
  <c r="FN175"/>
  <c r="FM175"/>
  <c r="FR175"/>
  <c r="FQ175"/>
  <c r="FU175"/>
  <c r="GB175"/>
  <c r="GA175"/>
  <c r="EJ175"/>
  <c r="EV175"/>
  <c r="FD175"/>
  <c r="EI175"/>
  <c r="EM175"/>
  <c r="EU175"/>
  <c r="FC175"/>
  <c r="FG175"/>
  <c r="EL175"/>
  <c r="ET175"/>
  <c r="FF175"/>
  <c r="EK175"/>
  <c r="ES175"/>
  <c r="EW175"/>
  <c r="FE175"/>
  <c r="DO175"/>
  <c r="DS175"/>
  <c r="DY175"/>
  <c r="EF175" s="1"/>
  <c r="EG175" s="1"/>
  <c r="CS175"/>
  <c r="CW175"/>
  <c r="BY175"/>
  <c r="CC175"/>
  <c r="BE175"/>
  <c r="BJ175"/>
  <c r="BO175"/>
  <c r="DN175"/>
  <c r="DR175"/>
  <c r="DV175"/>
  <c r="CV175"/>
  <c r="DA175"/>
  <c r="BX175"/>
  <c r="CB175"/>
  <c r="CF175"/>
  <c r="BD175"/>
  <c r="BH175"/>
  <c r="BN175"/>
  <c r="BU175" s="1"/>
  <c r="BV175" s="1"/>
  <c r="DQ175"/>
  <c r="DU175"/>
  <c r="CU175"/>
  <c r="CZ175"/>
  <c r="DE175"/>
  <c r="CA175"/>
  <c r="CE175"/>
  <c r="CJ175"/>
  <c r="BC175"/>
  <c r="BG175"/>
  <c r="DP175"/>
  <c r="DZ175"/>
  <c r="CT175"/>
  <c r="CX175"/>
  <c r="DD175"/>
  <c r="DK175" s="1"/>
  <c r="DL175" s="1"/>
  <c r="BZ175"/>
  <c r="CI175"/>
  <c r="CP175" s="1"/>
  <c r="CQ175" s="1"/>
  <c r="BF175"/>
  <c r="BK175"/>
  <c r="M175"/>
  <c r="K175" i="28" s="1"/>
  <c r="Q175" i="17"/>
  <c r="O175" i="28" s="1"/>
  <c r="X175" i="17"/>
  <c r="V175" i="28" s="1"/>
  <c r="AH175" i="17"/>
  <c r="AL175"/>
  <c r="AR175"/>
  <c r="AY175" s="1"/>
  <c r="AZ175" s="1"/>
  <c r="L175"/>
  <c r="P175"/>
  <c r="N175" i="28" s="1"/>
  <c r="W175" i="17"/>
  <c r="AG175"/>
  <c r="AK175"/>
  <c r="O175"/>
  <c r="M175" i="28" s="1"/>
  <c r="T175" i="17"/>
  <c r="R175" i="28" s="1"/>
  <c r="AJ175" i="17"/>
  <c r="AO175"/>
  <c r="N175"/>
  <c r="L175" i="28" s="1"/>
  <c r="S175" i="17"/>
  <c r="AI175"/>
  <c r="AN175"/>
  <c r="AP175" s="1"/>
  <c r="AS175"/>
  <c r="FN187"/>
  <c r="FM187"/>
  <c r="FR187"/>
  <c r="FQ187"/>
  <c r="GB187"/>
  <c r="FU187"/>
  <c r="GA187"/>
  <c r="EJ187"/>
  <c r="EV187"/>
  <c r="FD187"/>
  <c r="EI187"/>
  <c r="EM187"/>
  <c r="EU187"/>
  <c r="FC187"/>
  <c r="FG187"/>
  <c r="EL187"/>
  <c r="ET187"/>
  <c r="FF187"/>
  <c r="EK187"/>
  <c r="ES187"/>
  <c r="EW187"/>
  <c r="FE187"/>
  <c r="DO187"/>
  <c r="DS187"/>
  <c r="DY187"/>
  <c r="EF187" s="1"/>
  <c r="EG187" s="1"/>
  <c r="CS187"/>
  <c r="CW187"/>
  <c r="BZ187"/>
  <c r="CI187"/>
  <c r="CP187" s="1"/>
  <c r="CQ187" s="1"/>
  <c r="BE187"/>
  <c r="BJ187"/>
  <c r="BO187"/>
  <c r="DN187"/>
  <c r="DR187"/>
  <c r="DV187"/>
  <c r="CV187"/>
  <c r="DA187"/>
  <c r="BY187"/>
  <c r="CC187"/>
  <c r="BD187"/>
  <c r="BH187"/>
  <c r="BN187"/>
  <c r="BU187" s="1"/>
  <c r="BV187" s="1"/>
  <c r="DQ187"/>
  <c r="DU187"/>
  <c r="CU187"/>
  <c r="CZ187"/>
  <c r="DE187"/>
  <c r="BX187"/>
  <c r="CM187" s="1"/>
  <c r="CB187"/>
  <c r="CF187"/>
  <c r="BC187"/>
  <c r="BG187"/>
  <c r="DP187"/>
  <c r="DZ187"/>
  <c r="CT187"/>
  <c r="CX187"/>
  <c r="DD187"/>
  <c r="DK187" s="1"/>
  <c r="DL187" s="1"/>
  <c r="CA187"/>
  <c r="CE187"/>
  <c r="CJ187"/>
  <c r="BF187"/>
  <c r="BK187"/>
  <c r="L187"/>
  <c r="P187"/>
  <c r="N187" i="28" s="1"/>
  <c r="T187" i="17"/>
  <c r="R187" i="28" s="1"/>
  <c r="AJ187" i="17"/>
  <c r="AO187"/>
  <c r="O187"/>
  <c r="M187" i="28" s="1"/>
  <c r="S187" i="17"/>
  <c r="X187"/>
  <c r="V187" i="28" s="1"/>
  <c r="AI187" i="17"/>
  <c r="AN187"/>
  <c r="AS187"/>
  <c r="N187"/>
  <c r="L187" i="28" s="1"/>
  <c r="W187" i="17"/>
  <c r="AH187"/>
  <c r="AL187"/>
  <c r="AR187"/>
  <c r="AY187" s="1"/>
  <c r="AZ187" s="1"/>
  <c r="M187"/>
  <c r="K187" i="28" s="1"/>
  <c r="Q187" i="17"/>
  <c r="O187" i="28" s="1"/>
  <c r="AG187" i="17"/>
  <c r="AK187"/>
  <c r="FN199"/>
  <c r="FM199"/>
  <c r="FR199"/>
  <c r="FQ199"/>
  <c r="GB199"/>
  <c r="FU199"/>
  <c r="GA199"/>
  <c r="EL199"/>
  <c r="ET199"/>
  <c r="FF199"/>
  <c r="EK199"/>
  <c r="ES199"/>
  <c r="EW199"/>
  <c r="FE199"/>
  <c r="EJ199"/>
  <c r="EV199"/>
  <c r="FD199"/>
  <c r="EI199"/>
  <c r="EM199"/>
  <c r="EU199"/>
  <c r="FC199"/>
  <c r="FG199"/>
  <c r="DQ199"/>
  <c r="DV199"/>
  <c r="CT199"/>
  <c r="CX199"/>
  <c r="DE199"/>
  <c r="BX199"/>
  <c r="CB199"/>
  <c r="DP199"/>
  <c r="DU199"/>
  <c r="DZ199"/>
  <c r="CS199"/>
  <c r="CW199"/>
  <c r="DD199"/>
  <c r="DK199" s="1"/>
  <c r="DL199" s="1"/>
  <c r="CA199"/>
  <c r="CF199"/>
  <c r="DO199"/>
  <c r="DS199"/>
  <c r="DY199"/>
  <c r="EF199" s="1"/>
  <c r="EG199" s="1"/>
  <c r="CV199"/>
  <c r="DA199"/>
  <c r="BZ199"/>
  <c r="CE199"/>
  <c r="CJ199"/>
  <c r="DN199"/>
  <c r="EC199" s="1"/>
  <c r="DR199"/>
  <c r="CU199"/>
  <c r="CZ199"/>
  <c r="BY199"/>
  <c r="CC199"/>
  <c r="CI199"/>
  <c r="CP199" s="1"/>
  <c r="CQ199" s="1"/>
  <c r="BE199"/>
  <c r="BJ199"/>
  <c r="BO199"/>
  <c r="M199"/>
  <c r="K199" i="28" s="1"/>
  <c r="Q199" i="17"/>
  <c r="O199" i="28" s="1"/>
  <c r="W199" i="17"/>
  <c r="AH199"/>
  <c r="AL199"/>
  <c r="AR199"/>
  <c r="BD199"/>
  <c r="BH199"/>
  <c r="BN199"/>
  <c r="BU199" s="1"/>
  <c r="BV199" s="1"/>
  <c r="L199"/>
  <c r="P199"/>
  <c r="N199" i="28" s="1"/>
  <c r="AG199" i="17"/>
  <c r="AK199"/>
  <c r="AO199"/>
  <c r="BC199"/>
  <c r="BR199" s="1"/>
  <c r="BG199"/>
  <c r="O199"/>
  <c r="M199" i="28" s="1"/>
  <c r="T199" i="17"/>
  <c r="R199" i="28" s="1"/>
  <c r="AJ199" i="17"/>
  <c r="AN199"/>
  <c r="BF199"/>
  <c r="BK199"/>
  <c r="N199"/>
  <c r="L199" i="28" s="1"/>
  <c r="S199" i="17"/>
  <c r="Q199" i="28" s="1"/>
  <c r="X199" i="17"/>
  <c r="V199" i="28" s="1"/>
  <c r="AI199" i="17"/>
  <c r="AS199"/>
  <c r="FM18"/>
  <c r="FR18"/>
  <c r="FQ18"/>
  <c r="GB18"/>
  <c r="AA15" i="24" s="1"/>
  <c r="FN18" i="17"/>
  <c r="GA18"/>
  <c r="EL18"/>
  <c r="EU18"/>
  <c r="FC18"/>
  <c r="FG18"/>
  <c r="EK18"/>
  <c r="ET18"/>
  <c r="FF18"/>
  <c r="EJ18"/>
  <c r="ES18"/>
  <c r="EW18"/>
  <c r="FE18"/>
  <c r="EI18"/>
  <c r="EM18"/>
  <c r="EV18"/>
  <c r="FD18"/>
  <c r="DO18"/>
  <c r="DS18"/>
  <c r="DY18"/>
  <c r="DN18"/>
  <c r="DR18"/>
  <c r="DV18"/>
  <c r="DQ18"/>
  <c r="DU18"/>
  <c r="DP18"/>
  <c r="DZ18"/>
  <c r="CS18"/>
  <c r="CW18"/>
  <c r="DA18"/>
  <c r="CA18"/>
  <c r="CF18"/>
  <c r="BC18"/>
  <c r="BG18"/>
  <c r="BK18"/>
  <c r="CV18"/>
  <c r="CZ18"/>
  <c r="BZ18"/>
  <c r="CE18"/>
  <c r="BF18"/>
  <c r="BJ18"/>
  <c r="CU18"/>
  <c r="DE18"/>
  <c r="BY18"/>
  <c r="CC18"/>
  <c r="CJ18"/>
  <c r="BE18"/>
  <c r="BO18"/>
  <c r="CT18"/>
  <c r="CX18"/>
  <c r="DD18"/>
  <c r="BX18"/>
  <c r="CB18"/>
  <c r="CI18"/>
  <c r="BD18"/>
  <c r="BH18"/>
  <c r="BN18"/>
  <c r="O18"/>
  <c r="M18" i="28" s="1"/>
  <c r="S18" i="17"/>
  <c r="Q18" i="28" s="1"/>
  <c r="AH18" i="17"/>
  <c r="AL18"/>
  <c r="AR18"/>
  <c r="N18"/>
  <c r="L18" i="28" s="1"/>
  <c r="X18" i="17"/>
  <c r="V18" i="28" s="1"/>
  <c r="AG18" i="17"/>
  <c r="AK18"/>
  <c r="AO18"/>
  <c r="M18"/>
  <c r="K18" i="28" s="1"/>
  <c r="Q18" i="17"/>
  <c r="O18" i="28" s="1"/>
  <c r="W18" i="17"/>
  <c r="AJ18"/>
  <c r="AN18"/>
  <c r="L18"/>
  <c r="P18"/>
  <c r="N18" i="28" s="1"/>
  <c r="T18" i="17"/>
  <c r="R18" i="28" s="1"/>
  <c r="AI18" i="17"/>
  <c r="AS18"/>
  <c r="FM46"/>
  <c r="FR46"/>
  <c r="FU46"/>
  <c r="GB46"/>
  <c r="AA43" i="24" s="1"/>
  <c r="FQ46" i="17"/>
  <c r="GA46"/>
  <c r="FN46"/>
  <c r="EL46"/>
  <c r="EU46"/>
  <c r="FD46"/>
  <c r="EK46"/>
  <c r="ET46"/>
  <c r="FC46"/>
  <c r="FG46"/>
  <c r="EJ46"/>
  <c r="ES46"/>
  <c r="EW46"/>
  <c r="V46" i="28" s="1"/>
  <c r="FF46" i="17"/>
  <c r="EI46"/>
  <c r="EM46"/>
  <c r="EV46"/>
  <c r="FE46"/>
  <c r="DN46"/>
  <c r="DR46"/>
  <c r="DV46"/>
  <c r="DQ46"/>
  <c r="DU46"/>
  <c r="DP46"/>
  <c r="DZ46"/>
  <c r="DO46"/>
  <c r="DS46"/>
  <c r="DY46"/>
  <c r="EF46" s="1"/>
  <c r="EG46" s="1"/>
  <c r="CV46"/>
  <c r="CZ46"/>
  <c r="BZ46"/>
  <c r="CE46"/>
  <c r="BD46"/>
  <c r="BH46"/>
  <c r="BN46"/>
  <c r="BU46" s="1"/>
  <c r="BV46" s="1"/>
  <c r="CU46"/>
  <c r="DE46"/>
  <c r="BY46"/>
  <c r="CC46"/>
  <c r="CJ46"/>
  <c r="BC46"/>
  <c r="BG46"/>
  <c r="CT46"/>
  <c r="CX46"/>
  <c r="DD46"/>
  <c r="DK46" s="1"/>
  <c r="DL46" s="1"/>
  <c r="BX46"/>
  <c r="CB46"/>
  <c r="CI46"/>
  <c r="CP46" s="1"/>
  <c r="CQ46" s="1"/>
  <c r="BF46"/>
  <c r="BK46"/>
  <c r="CS46"/>
  <c r="DH46" s="1"/>
  <c r="CW46"/>
  <c r="DA46"/>
  <c r="CA46"/>
  <c r="CF46"/>
  <c r="BE46"/>
  <c r="BJ46"/>
  <c r="BO46"/>
  <c r="N46"/>
  <c r="L46" i="28" s="1"/>
  <c r="X46" i="17"/>
  <c r="AG46"/>
  <c r="AK46"/>
  <c r="AO46"/>
  <c r="M46"/>
  <c r="Q46"/>
  <c r="W46"/>
  <c r="AJ46"/>
  <c r="AN46"/>
  <c r="L46"/>
  <c r="J46" i="28" s="1"/>
  <c r="P46" i="17"/>
  <c r="N46" i="28" s="1"/>
  <c r="T46" i="17"/>
  <c r="AI46"/>
  <c r="AS46"/>
  <c r="O46"/>
  <c r="S46"/>
  <c r="AH46"/>
  <c r="AL46"/>
  <c r="AR46"/>
  <c r="AY46" s="1"/>
  <c r="AZ46" s="1"/>
  <c r="FM66"/>
  <c r="FR66"/>
  <c r="FQ66"/>
  <c r="FN66"/>
  <c r="EI66"/>
  <c r="EM66"/>
  <c r="ET66"/>
  <c r="FC66"/>
  <c r="FG66"/>
  <c r="FU66"/>
  <c r="GB66"/>
  <c r="EL66"/>
  <c r="ES66"/>
  <c r="EW66"/>
  <c r="FF66"/>
  <c r="GA66"/>
  <c r="EK66"/>
  <c r="EV66"/>
  <c r="FE66"/>
  <c r="EJ66"/>
  <c r="EU66"/>
  <c r="FD66"/>
  <c r="DO66"/>
  <c r="DS66"/>
  <c r="DY66"/>
  <c r="EF66" s="1"/>
  <c r="EG66" s="1"/>
  <c r="DN66"/>
  <c r="DR66"/>
  <c r="DV66"/>
  <c r="DQ66"/>
  <c r="DU66"/>
  <c r="DP66"/>
  <c r="DZ66"/>
  <c r="CV66"/>
  <c r="CZ66"/>
  <c r="BY66"/>
  <c r="CC66"/>
  <c r="CJ66"/>
  <c r="BE66"/>
  <c r="BJ66"/>
  <c r="BO66"/>
  <c r="CU66"/>
  <c r="DE66"/>
  <c r="BX66"/>
  <c r="CB66"/>
  <c r="CI66"/>
  <c r="CP66" s="1"/>
  <c r="CQ66" s="1"/>
  <c r="BD66"/>
  <c r="BH66"/>
  <c r="BN66"/>
  <c r="BU66" s="1"/>
  <c r="BV66" s="1"/>
  <c r="CT66"/>
  <c r="CX66"/>
  <c r="DD66"/>
  <c r="DK66" s="1"/>
  <c r="DL66" s="1"/>
  <c r="CA66"/>
  <c r="CF66"/>
  <c r="BC66"/>
  <c r="BG66"/>
  <c r="CS66"/>
  <c r="CW66"/>
  <c r="DA66"/>
  <c r="DB66" s="1"/>
  <c r="BZ66"/>
  <c r="CE66"/>
  <c r="BF66"/>
  <c r="BK66"/>
  <c r="N66"/>
  <c r="L66" i="28" s="1"/>
  <c r="X66" i="17"/>
  <c r="V66" i="28" s="1"/>
  <c r="AJ66" i="17"/>
  <c r="AN66"/>
  <c r="M66"/>
  <c r="K66" i="28" s="1"/>
  <c r="Q66" i="17"/>
  <c r="O66" i="28" s="1"/>
  <c r="W66" i="17"/>
  <c r="AI66"/>
  <c r="AS66"/>
  <c r="L66"/>
  <c r="P66"/>
  <c r="N66" i="28" s="1"/>
  <c r="T66" i="17"/>
  <c r="R66" i="28" s="1"/>
  <c r="AH66" i="17"/>
  <c r="AL66"/>
  <c r="AR66"/>
  <c r="AY66" s="1"/>
  <c r="AZ66" s="1"/>
  <c r="O66"/>
  <c r="M66" i="28" s="1"/>
  <c r="S66" i="17"/>
  <c r="Q66" i="28" s="1"/>
  <c r="S66" s="1"/>
  <c r="AG66" i="17"/>
  <c r="AK66"/>
  <c r="AO66"/>
  <c r="AP66" s="1"/>
  <c r="FM110"/>
  <c r="FR110"/>
  <c r="FQ110"/>
  <c r="FN110"/>
  <c r="FU110"/>
  <c r="GB110"/>
  <c r="AA107" i="24" s="1"/>
  <c r="GA110" i="17"/>
  <c r="EI110"/>
  <c r="EM110"/>
  <c r="ET110"/>
  <c r="FC110"/>
  <c r="FG110"/>
  <c r="DP110"/>
  <c r="DU110"/>
  <c r="DZ110"/>
  <c r="EL110"/>
  <c r="ES110"/>
  <c r="EW110"/>
  <c r="FF110"/>
  <c r="DO110"/>
  <c r="DS110"/>
  <c r="DY110"/>
  <c r="EF110" s="1"/>
  <c r="EG110" s="1"/>
  <c r="EK110"/>
  <c r="EV110"/>
  <c r="FE110"/>
  <c r="DN110"/>
  <c r="DR110"/>
  <c r="EJ110"/>
  <c r="EU110"/>
  <c r="FD110"/>
  <c r="DQ110"/>
  <c r="DV110"/>
  <c r="CU110"/>
  <c r="DE110"/>
  <c r="BX110"/>
  <c r="CM110" s="1"/>
  <c r="CB110"/>
  <c r="CI110"/>
  <c r="CP110" s="1"/>
  <c r="CQ110" s="1"/>
  <c r="BE110"/>
  <c r="BJ110"/>
  <c r="BO110"/>
  <c r="CT110"/>
  <c r="CX110"/>
  <c r="DD110"/>
  <c r="DK110" s="1"/>
  <c r="DL110" s="1"/>
  <c r="CA110"/>
  <c r="CF110"/>
  <c r="BD110"/>
  <c r="BH110"/>
  <c r="BN110"/>
  <c r="BU110" s="1"/>
  <c r="BV110" s="1"/>
  <c r="CS110"/>
  <c r="CW110"/>
  <c r="DA110"/>
  <c r="BZ110"/>
  <c r="CE110"/>
  <c r="CG110" s="1"/>
  <c r="BC110"/>
  <c r="BG110"/>
  <c r="CV110"/>
  <c r="CZ110"/>
  <c r="BY110"/>
  <c r="CC110"/>
  <c r="CJ110"/>
  <c r="BF110"/>
  <c r="BK110"/>
  <c r="N110"/>
  <c r="L110" i="28" s="1"/>
  <c r="S110" i="17"/>
  <c r="Q110" i="28" s="1"/>
  <c r="X110" i="17"/>
  <c r="V110" i="28" s="1"/>
  <c r="AH110" i="17"/>
  <c r="AL110"/>
  <c r="AS110"/>
  <c r="M110"/>
  <c r="K110" i="28" s="1"/>
  <c r="Q110" i="17"/>
  <c r="O110" i="28" s="1"/>
  <c r="W110" i="17"/>
  <c r="AG110"/>
  <c r="AK110"/>
  <c r="AR110"/>
  <c r="AY110" s="1"/>
  <c r="AZ110" s="1"/>
  <c r="L110"/>
  <c r="P110"/>
  <c r="N110" i="28" s="1"/>
  <c r="AJ110" i="17"/>
  <c r="AO110"/>
  <c r="O110"/>
  <c r="M110" i="28" s="1"/>
  <c r="T110" i="17"/>
  <c r="R110" i="28" s="1"/>
  <c r="AI110" i="17"/>
  <c r="AN110"/>
  <c r="AP110" s="1"/>
  <c r="FM126"/>
  <c r="FR126"/>
  <c r="FQ126"/>
  <c r="FN126"/>
  <c r="FU126"/>
  <c r="GB126"/>
  <c r="AA123" i="24" s="1"/>
  <c r="GA126" i="17"/>
  <c r="EK126"/>
  <c r="ES126"/>
  <c r="EW126"/>
  <c r="FE126"/>
  <c r="DP126"/>
  <c r="DU126"/>
  <c r="DZ126"/>
  <c r="EJ126"/>
  <c r="EV126"/>
  <c r="FD126"/>
  <c r="DO126"/>
  <c r="DS126"/>
  <c r="DY126"/>
  <c r="EF126" s="1"/>
  <c r="EG126" s="1"/>
  <c r="EI126"/>
  <c r="EM126"/>
  <c r="EU126"/>
  <c r="FC126"/>
  <c r="FG126"/>
  <c r="DN126"/>
  <c r="DR126"/>
  <c r="EL126"/>
  <c r="ET126"/>
  <c r="FF126"/>
  <c r="DQ126"/>
  <c r="DV126"/>
  <c r="CS126"/>
  <c r="CW126"/>
  <c r="DA126"/>
  <c r="BX126"/>
  <c r="CB126"/>
  <c r="CI126"/>
  <c r="CP126" s="1"/>
  <c r="CQ126" s="1"/>
  <c r="BF126"/>
  <c r="BJ126"/>
  <c r="CV126"/>
  <c r="CZ126"/>
  <c r="CA126"/>
  <c r="CF126"/>
  <c r="BE126"/>
  <c r="BO126"/>
  <c r="CU126"/>
  <c r="DE126"/>
  <c r="BZ126"/>
  <c r="CE126"/>
  <c r="BD126"/>
  <c r="BH126"/>
  <c r="BN126"/>
  <c r="BU126" s="1"/>
  <c r="BV126" s="1"/>
  <c r="CT126"/>
  <c r="CX126"/>
  <c r="DD126"/>
  <c r="DK126" s="1"/>
  <c r="DL126" s="1"/>
  <c r="BY126"/>
  <c r="CC126"/>
  <c r="CJ126"/>
  <c r="BC126"/>
  <c r="BG126"/>
  <c r="BK126"/>
  <c r="N126"/>
  <c r="L126" i="28" s="1"/>
  <c r="S126" i="17"/>
  <c r="Q126" i="28" s="1"/>
  <c r="X126" i="17"/>
  <c r="V126" i="28" s="1"/>
  <c r="AH126" i="17"/>
  <c r="AL126"/>
  <c r="AS126"/>
  <c r="M126"/>
  <c r="K126" i="28" s="1"/>
  <c r="Q126" i="17"/>
  <c r="O126" i="28" s="1"/>
  <c r="W126" i="17"/>
  <c r="AG126"/>
  <c r="AK126"/>
  <c r="AR126"/>
  <c r="AY126" s="1"/>
  <c r="AZ126" s="1"/>
  <c r="L126"/>
  <c r="P126"/>
  <c r="N126" i="28" s="1"/>
  <c r="AJ126" i="17"/>
  <c r="AO126"/>
  <c r="O126"/>
  <c r="M126" i="28" s="1"/>
  <c r="T126" i="17"/>
  <c r="R126" i="28" s="1"/>
  <c r="AI126" i="17"/>
  <c r="AN126"/>
  <c r="AP126" s="1"/>
  <c r="FN154"/>
  <c r="FM154"/>
  <c r="FR154"/>
  <c r="FQ154"/>
  <c r="FU154"/>
  <c r="GB154"/>
  <c r="AA151" i="24" s="1"/>
  <c r="GA154" i="17"/>
  <c r="EJ154"/>
  <c r="ES154"/>
  <c r="EW154"/>
  <c r="FE154"/>
  <c r="DN154"/>
  <c r="DR154"/>
  <c r="EI154"/>
  <c r="EM154"/>
  <c r="EV154"/>
  <c r="FD154"/>
  <c r="DQ154"/>
  <c r="DV154"/>
  <c r="EL154"/>
  <c r="EU154"/>
  <c r="FC154"/>
  <c r="FG154"/>
  <c r="DP154"/>
  <c r="DU154"/>
  <c r="DZ154"/>
  <c r="EK154"/>
  <c r="ET154"/>
  <c r="FF154"/>
  <c r="DO154"/>
  <c r="DS154"/>
  <c r="DY154"/>
  <c r="EF154" s="1"/>
  <c r="EG154" s="1"/>
  <c r="CU154"/>
  <c r="DE154"/>
  <c r="BX154"/>
  <c r="CB154"/>
  <c r="CI154"/>
  <c r="CP154" s="1"/>
  <c r="CQ154" s="1"/>
  <c r="BF154"/>
  <c r="BJ154"/>
  <c r="CT154"/>
  <c r="CX154"/>
  <c r="DD154"/>
  <c r="DK154" s="1"/>
  <c r="DL154" s="1"/>
  <c r="CA154"/>
  <c r="CF154"/>
  <c r="BE154"/>
  <c r="BO154"/>
  <c r="CS154"/>
  <c r="CW154"/>
  <c r="DA154"/>
  <c r="BZ154"/>
  <c r="CE154"/>
  <c r="BD154"/>
  <c r="BH154"/>
  <c r="BN154"/>
  <c r="BU154" s="1"/>
  <c r="BV154" s="1"/>
  <c r="CV154"/>
  <c r="CZ154"/>
  <c r="BY154"/>
  <c r="CC154"/>
  <c r="CJ154"/>
  <c r="BC154"/>
  <c r="BG154"/>
  <c r="BK154"/>
  <c r="N154"/>
  <c r="L154" i="28" s="1"/>
  <c r="S154" i="17"/>
  <c r="Q154" i="28" s="1"/>
  <c r="X154" i="17"/>
  <c r="V154" i="28" s="1"/>
  <c r="AG154" i="17"/>
  <c r="AK154"/>
  <c r="AR154"/>
  <c r="AY154" s="1"/>
  <c r="AZ154" s="1"/>
  <c r="M154"/>
  <c r="K154" i="28" s="1"/>
  <c r="Q154" i="17"/>
  <c r="O154" i="28" s="1"/>
  <c r="W154" i="17"/>
  <c r="AJ154"/>
  <c r="AO154"/>
  <c r="L154"/>
  <c r="P154"/>
  <c r="N154" i="28" s="1"/>
  <c r="AI154" i="17"/>
  <c r="AN154"/>
  <c r="AP154" s="1"/>
  <c r="O154"/>
  <c r="M154" i="28" s="1"/>
  <c r="T154" i="17"/>
  <c r="R154" i="28" s="1"/>
  <c r="AH154" i="17"/>
  <c r="AL154"/>
  <c r="AS154"/>
  <c r="FN162"/>
  <c r="FM162"/>
  <c r="FR162"/>
  <c r="FQ162"/>
  <c r="FU162"/>
  <c r="GB162"/>
  <c r="GA162"/>
  <c r="EJ162"/>
  <c r="ES162"/>
  <c r="EW162"/>
  <c r="FF162"/>
  <c r="DO162"/>
  <c r="EI162"/>
  <c r="EM162"/>
  <c r="EV162"/>
  <c r="FE162"/>
  <c r="DN162"/>
  <c r="DR162"/>
  <c r="EL162"/>
  <c r="EU162"/>
  <c r="FD162"/>
  <c r="DQ162"/>
  <c r="EK162"/>
  <c r="ET162"/>
  <c r="FC162"/>
  <c r="FG162"/>
  <c r="DP162"/>
  <c r="DS162"/>
  <c r="DY162"/>
  <c r="EF162" s="1"/>
  <c r="EG162" s="1"/>
  <c r="CT162"/>
  <c r="CX162"/>
  <c r="BZ162"/>
  <c r="CE162"/>
  <c r="BF162"/>
  <c r="BJ162"/>
  <c r="CS162"/>
  <c r="CW162"/>
  <c r="DA162"/>
  <c r="BY162"/>
  <c r="CC162"/>
  <c r="CJ162"/>
  <c r="BE162"/>
  <c r="BO162"/>
  <c r="DV162"/>
  <c r="CV162"/>
  <c r="CZ162"/>
  <c r="DB162" s="1"/>
  <c r="DE162"/>
  <c r="BX162"/>
  <c r="CB162"/>
  <c r="CI162"/>
  <c r="CP162" s="1"/>
  <c r="CQ162" s="1"/>
  <c r="BD162"/>
  <c r="BH162"/>
  <c r="BN162"/>
  <c r="BU162" s="1"/>
  <c r="BV162" s="1"/>
  <c r="DU162"/>
  <c r="DZ162"/>
  <c r="CU162"/>
  <c r="DD162"/>
  <c r="DK162" s="1"/>
  <c r="DL162" s="1"/>
  <c r="CA162"/>
  <c r="CF162"/>
  <c r="BC162"/>
  <c r="BG162"/>
  <c r="BK162"/>
  <c r="N162"/>
  <c r="L162" i="28" s="1"/>
  <c r="S162" i="17"/>
  <c r="Q162" i="28" s="1"/>
  <c r="X162" i="17"/>
  <c r="V162" i="28" s="1"/>
  <c r="AI162" i="17"/>
  <c r="AN162"/>
  <c r="M162"/>
  <c r="K162" i="28" s="1"/>
  <c r="Q162" i="17"/>
  <c r="O162" i="28" s="1"/>
  <c r="W162" i="17"/>
  <c r="AH162"/>
  <c r="AL162"/>
  <c r="AS162"/>
  <c r="L162"/>
  <c r="P162"/>
  <c r="N162" i="28" s="1"/>
  <c r="AG162" i="17"/>
  <c r="AK162"/>
  <c r="AR162"/>
  <c r="AY162" s="1"/>
  <c r="AZ162" s="1"/>
  <c r="O162"/>
  <c r="M162" i="28" s="1"/>
  <c r="T162" i="17"/>
  <c r="R162" i="28" s="1"/>
  <c r="AJ162" i="17"/>
  <c r="AO162"/>
  <c r="V7"/>
  <c r="Z7" s="1"/>
  <c r="FU7" s="1"/>
  <c r="K4" i="24" s="1"/>
  <c r="GL103" i="17"/>
  <c r="GL130"/>
  <c r="GL146"/>
  <c r="GL194"/>
  <c r="GL81"/>
  <c r="GL97"/>
  <c r="GL113"/>
  <c r="GL129"/>
  <c r="GL145"/>
  <c r="GL161"/>
  <c r="GL199"/>
  <c r="GL50"/>
  <c r="GL66"/>
  <c r="GL82"/>
  <c r="GL98"/>
  <c r="GL114"/>
  <c r="GL177"/>
  <c r="GL193"/>
  <c r="J41" i="24"/>
  <c r="GL51" i="17"/>
  <c r="GL67"/>
  <c r="GL126"/>
  <c r="GL142"/>
  <c r="GL91"/>
  <c r="GL107"/>
  <c r="GL182"/>
  <c r="GL198"/>
  <c r="GL85"/>
  <c r="GL101"/>
  <c r="GL117"/>
  <c r="GL133"/>
  <c r="GL149"/>
  <c r="GL165"/>
  <c r="GL87"/>
  <c r="GL135"/>
  <c r="GL183"/>
  <c r="GL178"/>
  <c r="GL49"/>
  <c r="GL83"/>
  <c r="GL55"/>
  <c r="GL151"/>
  <c r="GL162"/>
  <c r="GL122"/>
  <c r="GL138"/>
  <c r="GL71"/>
  <c r="GL119"/>
  <c r="GL167"/>
  <c r="GL65"/>
  <c r="GL48"/>
  <c r="GL64"/>
  <c r="GL80"/>
  <c r="GL96"/>
  <c r="GL112"/>
  <c r="GL128"/>
  <c r="GL144"/>
  <c r="GL160"/>
  <c r="GL176"/>
  <c r="GL192"/>
  <c r="GL99"/>
  <c r="GL46"/>
  <c r="GL62"/>
  <c r="GL78"/>
  <c r="GL94"/>
  <c r="GL110"/>
  <c r="GL158"/>
  <c r="GL174"/>
  <c r="GL61"/>
  <c r="GL77"/>
  <c r="GL93"/>
  <c r="GL109"/>
  <c r="GL125"/>
  <c r="GL141"/>
  <c r="GL157"/>
  <c r="GL173"/>
  <c r="GL52"/>
  <c r="GL68"/>
  <c r="GL84"/>
  <c r="GL116"/>
  <c r="GL132"/>
  <c r="GL148"/>
  <c r="GL164"/>
  <c r="GL180"/>
  <c r="GL196"/>
  <c r="J40" i="24"/>
  <c r="J35"/>
  <c r="GL189" i="17"/>
  <c r="P41" i="26"/>
  <c r="C5"/>
  <c r="B31" s="1"/>
  <c r="E3"/>
  <c r="P7"/>
  <c r="P5"/>
  <c r="E4"/>
  <c r="E6"/>
  <c r="J5"/>
  <c r="F31"/>
  <c r="E30"/>
  <c r="M31"/>
  <c r="E8"/>
  <c r="P6"/>
  <c r="E7"/>
  <c r="FQ8" i="17"/>
  <c r="FR8"/>
  <c r="FG8"/>
  <c r="FM8"/>
  <c r="FN8"/>
  <c r="E4" i="27"/>
  <c r="E6"/>
  <c r="E7"/>
  <c r="E3"/>
  <c r="J5"/>
  <c r="P6"/>
  <c r="P5"/>
  <c r="P7"/>
  <c r="C5"/>
  <c r="B31" s="1"/>
  <c r="E8"/>
  <c r="J21" i="24"/>
  <c r="J37"/>
  <c r="J45"/>
  <c r="J53"/>
  <c r="J69"/>
  <c r="J77"/>
  <c r="J85"/>
  <c r="J101"/>
  <c r="J109"/>
  <c r="J117"/>
  <c r="J133"/>
  <c r="J141"/>
  <c r="J149"/>
  <c r="J165"/>
  <c r="J173"/>
  <c r="J52"/>
  <c r="J68"/>
  <c r="J80"/>
  <c r="J88"/>
  <c r="J96"/>
  <c r="J104"/>
  <c r="J112"/>
  <c r="J120"/>
  <c r="J128"/>
  <c r="J136"/>
  <c r="J144"/>
  <c r="J152"/>
  <c r="J160"/>
  <c r="J168"/>
  <c r="J176"/>
  <c r="J192"/>
  <c r="J200"/>
  <c r="J111"/>
  <c r="J127"/>
  <c r="J143"/>
  <c r="J159"/>
  <c r="J171"/>
  <c r="J179"/>
  <c r="J187"/>
  <c r="J195"/>
  <c r="J203"/>
  <c r="J20"/>
  <c r="J28"/>
  <c r="J36"/>
  <c r="J44"/>
  <c r="J56"/>
  <c r="J72"/>
  <c r="J180"/>
  <c r="J23"/>
  <c r="J31"/>
  <c r="J39"/>
  <c r="J47"/>
  <c r="J55"/>
  <c r="J63"/>
  <c r="J71"/>
  <c r="J79"/>
  <c r="J87"/>
  <c r="J95"/>
  <c r="J103"/>
  <c r="J115"/>
  <c r="J131"/>
  <c r="J147"/>
  <c r="J163"/>
  <c r="J58"/>
  <c r="J78"/>
  <c r="J86"/>
  <c r="J94"/>
  <c r="J102"/>
  <c r="J110"/>
  <c r="J118"/>
  <c r="J126"/>
  <c r="J134"/>
  <c r="J142"/>
  <c r="J150"/>
  <c r="J158"/>
  <c r="J170"/>
  <c r="J186"/>
  <c r="J202"/>
  <c r="J181"/>
  <c r="J189"/>
  <c r="J197"/>
  <c r="J18"/>
  <c r="J26"/>
  <c r="J34"/>
  <c r="J50"/>
  <c r="J70"/>
  <c r="J174"/>
  <c r="J48"/>
  <c r="J64"/>
  <c r="J25"/>
  <c r="J33"/>
  <c r="J49"/>
  <c r="J57"/>
  <c r="J65"/>
  <c r="J73"/>
  <c r="J81"/>
  <c r="J89"/>
  <c r="J97"/>
  <c r="J105"/>
  <c r="J113"/>
  <c r="J121"/>
  <c r="J129"/>
  <c r="J137"/>
  <c r="J145"/>
  <c r="J153"/>
  <c r="J161"/>
  <c r="J169"/>
  <c r="J177"/>
  <c r="J185"/>
  <c r="J193"/>
  <c r="J201"/>
  <c r="J22"/>
  <c r="J30"/>
  <c r="J38"/>
  <c r="J46"/>
  <c r="J66"/>
  <c r="J166"/>
  <c r="J182"/>
  <c r="J198"/>
  <c r="J29"/>
  <c r="J61"/>
  <c r="J93"/>
  <c r="J125"/>
  <c r="J157"/>
  <c r="J60"/>
  <c r="J76"/>
  <c r="J84"/>
  <c r="J92"/>
  <c r="J100"/>
  <c r="J108"/>
  <c r="J116"/>
  <c r="J124"/>
  <c r="J132"/>
  <c r="J140"/>
  <c r="J148"/>
  <c r="J156"/>
  <c r="J164"/>
  <c r="J172"/>
  <c r="J184"/>
  <c r="J196"/>
  <c r="J204"/>
  <c r="J119"/>
  <c r="J135"/>
  <c r="J151"/>
  <c r="J167"/>
  <c r="J175"/>
  <c r="J183"/>
  <c r="J191"/>
  <c r="J199"/>
  <c r="J42"/>
  <c r="J190"/>
  <c r="J24"/>
  <c r="J32"/>
  <c r="J188"/>
  <c r="J19"/>
  <c r="J27"/>
  <c r="J43"/>
  <c r="J51"/>
  <c r="J59"/>
  <c r="J67"/>
  <c r="J75"/>
  <c r="J83"/>
  <c r="J91"/>
  <c r="J99"/>
  <c r="J107"/>
  <c r="J123"/>
  <c r="J139"/>
  <c r="J155"/>
  <c r="J54"/>
  <c r="J62"/>
  <c r="J74"/>
  <c r="J82"/>
  <c r="J90"/>
  <c r="J98"/>
  <c r="J106"/>
  <c r="J114"/>
  <c r="J122"/>
  <c r="J130"/>
  <c r="J138"/>
  <c r="J146"/>
  <c r="J154"/>
  <c r="J162"/>
  <c r="J178"/>
  <c r="J194"/>
  <c r="D13"/>
  <c r="BB16" i="17"/>
  <c r="BC8"/>
  <c r="BB8"/>
  <c r="B15" i="27" s="1"/>
  <c r="D8" i="24"/>
  <c r="BB11" i="17"/>
  <c r="D16" i="24"/>
  <c r="BB19" i="17"/>
  <c r="D24" i="24"/>
  <c r="BB27" i="17"/>
  <c r="D32" i="24"/>
  <c r="BB35" i="17"/>
  <c r="D40" i="24"/>
  <c r="BB43" i="17"/>
  <c r="D48" i="24"/>
  <c r="BB51" i="17"/>
  <c r="D64" i="24"/>
  <c r="BB67" i="17"/>
  <c r="D188" i="24"/>
  <c r="BB191" i="17"/>
  <c r="D7" i="24"/>
  <c r="BB10" i="17"/>
  <c r="D15" i="24"/>
  <c r="BB18" i="17"/>
  <c r="D23" i="24"/>
  <c r="BB26" i="17"/>
  <c r="D31" i="24"/>
  <c r="BB34" i="17"/>
  <c r="D39" i="24"/>
  <c r="BB42" i="17"/>
  <c r="D47" i="24"/>
  <c r="BB50" i="17"/>
  <c r="D55" i="24"/>
  <c r="BB58" i="17"/>
  <c r="D63" i="24"/>
  <c r="BB66" i="17"/>
  <c r="D71" i="24"/>
  <c r="BB74" i="17"/>
  <c r="D79" i="24"/>
  <c r="BB82" i="17"/>
  <c r="D87" i="24"/>
  <c r="BB90" i="17"/>
  <c r="D95" i="24"/>
  <c r="BB98" i="17"/>
  <c r="D103" i="24"/>
  <c r="BB106" i="17"/>
  <c r="D115" i="24"/>
  <c r="BB118" i="17"/>
  <c r="D131" i="24"/>
  <c r="BB134" i="17"/>
  <c r="D147" i="24"/>
  <c r="BB150" i="17"/>
  <c r="D163" i="24"/>
  <c r="BB166" i="17"/>
  <c r="D58" i="24"/>
  <c r="BB61" i="17"/>
  <c r="D78" i="24"/>
  <c r="BB81" i="17"/>
  <c r="D86" i="24"/>
  <c r="BB89" i="17"/>
  <c r="D94" i="24"/>
  <c r="BB97" i="17"/>
  <c r="D102" i="24"/>
  <c r="BB105" i="17"/>
  <c r="D110" i="24"/>
  <c r="BB113" i="17"/>
  <c r="D118" i="24"/>
  <c r="BB121" i="17"/>
  <c r="D126" i="24"/>
  <c r="BB129" i="17"/>
  <c r="D134" i="24"/>
  <c r="BB137" i="17"/>
  <c r="D142" i="24"/>
  <c r="BB145" i="17"/>
  <c r="D150" i="24"/>
  <c r="BB153" i="17"/>
  <c r="D158" i="24"/>
  <c r="BB161" i="17"/>
  <c r="D170" i="24"/>
  <c r="BB173" i="17"/>
  <c r="D186" i="24"/>
  <c r="BB189" i="17"/>
  <c r="D202" i="24"/>
  <c r="BB205" i="17"/>
  <c r="D21" i="24"/>
  <c r="BB24" i="17"/>
  <c r="D29" i="24"/>
  <c r="BB32" i="17"/>
  <c r="D37" i="24"/>
  <c r="BB40" i="17"/>
  <c r="D45" i="24"/>
  <c r="BB48" i="17"/>
  <c r="D53" i="24"/>
  <c r="BB56" i="17"/>
  <c r="D61" i="24"/>
  <c r="BB64" i="17"/>
  <c r="D69" i="24"/>
  <c r="BB72" i="17"/>
  <c r="D77" i="24"/>
  <c r="BB80" i="17"/>
  <c r="D85" i="24"/>
  <c r="BB88" i="17"/>
  <c r="D93" i="24"/>
  <c r="BB96" i="17"/>
  <c r="D101" i="24"/>
  <c r="BB104" i="17"/>
  <c r="D109" i="24"/>
  <c r="BB112" i="17"/>
  <c r="D117" i="24"/>
  <c r="BB120" i="17"/>
  <c r="D125" i="24"/>
  <c r="BB128" i="17"/>
  <c r="D133" i="24"/>
  <c r="BB136" i="17"/>
  <c r="D141" i="24"/>
  <c r="BB144" i="17"/>
  <c r="D149" i="24"/>
  <c r="BB152" i="17"/>
  <c r="D157" i="24"/>
  <c r="BB160" i="17"/>
  <c r="D165" i="24"/>
  <c r="BB168" i="17"/>
  <c r="D173" i="24"/>
  <c r="BB176" i="17"/>
  <c r="D181" i="24"/>
  <c r="BB184" i="17"/>
  <c r="D189" i="24"/>
  <c r="BB192" i="17"/>
  <c r="D197" i="24"/>
  <c r="BB200" i="17"/>
  <c r="D52" i="24"/>
  <c r="BB55" i="17"/>
  <c r="D68" i="24"/>
  <c r="BB71" i="17"/>
  <c r="D80" i="24"/>
  <c r="BB83" i="17"/>
  <c r="D88" i="24"/>
  <c r="BB91" i="17"/>
  <c r="D96" i="24"/>
  <c r="BB99" i="17"/>
  <c r="D104" i="24"/>
  <c r="BB107" i="17"/>
  <c r="D112" i="24"/>
  <c r="BB115" i="17"/>
  <c r="D120" i="24"/>
  <c r="BB123" i="17"/>
  <c r="D128" i="24"/>
  <c r="BB131" i="17"/>
  <c r="D136" i="24"/>
  <c r="BB139" i="17"/>
  <c r="D144" i="24"/>
  <c r="BB147" i="17"/>
  <c r="D152" i="24"/>
  <c r="BB155" i="17"/>
  <c r="D160" i="24"/>
  <c r="BB163" i="17"/>
  <c r="D168" i="24"/>
  <c r="BB171" i="17"/>
  <c r="D176" i="24"/>
  <c r="BB179" i="17"/>
  <c r="D192" i="24"/>
  <c r="BB195" i="17"/>
  <c r="D200" i="24"/>
  <c r="BB203" i="17"/>
  <c r="D119" i="24"/>
  <c r="BB122" i="17"/>
  <c r="D135" i="24"/>
  <c r="BB138" i="17"/>
  <c r="D151" i="24"/>
  <c r="BB154" i="17"/>
  <c r="D167" i="24"/>
  <c r="BB170" i="17"/>
  <c r="D175" i="24"/>
  <c r="BB178" i="17"/>
  <c r="D183" i="24"/>
  <c r="BB186" i="17"/>
  <c r="D191" i="24"/>
  <c r="BB194" i="17"/>
  <c r="D199" i="24"/>
  <c r="BB202" i="17"/>
  <c r="D10" i="24"/>
  <c r="BB13" i="17"/>
  <c r="D18" i="24"/>
  <c r="BB21" i="17"/>
  <c r="D26" i="24"/>
  <c r="BB29" i="17"/>
  <c r="D34" i="24"/>
  <c r="BB37" i="17"/>
  <c r="D42" i="24"/>
  <c r="BB45" i="17"/>
  <c r="D50" i="24"/>
  <c r="BB53" i="17"/>
  <c r="D70" i="24"/>
  <c r="BB73" i="17"/>
  <c r="D174" i="24"/>
  <c r="BB177" i="17"/>
  <c r="D190" i="24"/>
  <c r="BB193" i="17"/>
  <c r="H206" i="24"/>
  <c r="F206"/>
  <c r="D9"/>
  <c r="BB12" i="17"/>
  <c r="BB20"/>
  <c r="D17" i="24"/>
  <c r="D12"/>
  <c r="BB15" i="17"/>
  <c r="D20" i="24"/>
  <c r="BB23" i="17"/>
  <c r="D28" i="24"/>
  <c r="BB31" i="17"/>
  <c r="D36" i="24"/>
  <c r="BB39" i="17"/>
  <c r="D44" i="24"/>
  <c r="BB47" i="17"/>
  <c r="D56" i="24"/>
  <c r="BB59" i="17"/>
  <c r="D72" i="24"/>
  <c r="BB75" i="17"/>
  <c r="D180" i="24"/>
  <c r="BB183" i="17"/>
  <c r="D11" i="24"/>
  <c r="BB14" i="17"/>
  <c r="D19" i="24"/>
  <c r="BB22" i="17"/>
  <c r="D27" i="24"/>
  <c r="BB30" i="17"/>
  <c r="D35" i="24"/>
  <c r="BB38" i="17"/>
  <c r="D43" i="24"/>
  <c r="BB46" i="17"/>
  <c r="D51" i="24"/>
  <c r="BB54" i="17"/>
  <c r="D59" i="24"/>
  <c r="BB62" i="17"/>
  <c r="D67" i="24"/>
  <c r="BB70" i="17"/>
  <c r="D75" i="24"/>
  <c r="BB78" i="17"/>
  <c r="D83" i="24"/>
  <c r="BB86" i="17"/>
  <c r="D91" i="24"/>
  <c r="BB94" i="17"/>
  <c r="D99" i="24"/>
  <c r="BB102" i="17"/>
  <c r="D107" i="24"/>
  <c r="BB110" i="17"/>
  <c r="D123" i="24"/>
  <c r="BB126" i="17"/>
  <c r="D139" i="24"/>
  <c r="BB142" i="17"/>
  <c r="D155" i="24"/>
  <c r="BB158" i="17"/>
  <c r="D54" i="24"/>
  <c r="BB57" i="17"/>
  <c r="D62" i="24"/>
  <c r="BB65" i="17"/>
  <c r="D74" i="24"/>
  <c r="BB77" i="17"/>
  <c r="D82" i="24"/>
  <c r="BB85" i="17"/>
  <c r="D90" i="24"/>
  <c r="BB93" i="17"/>
  <c r="D98" i="24"/>
  <c r="BB101" i="17"/>
  <c r="D106" i="24"/>
  <c r="BB109" i="17"/>
  <c r="D114" i="24"/>
  <c r="BB117" i="17"/>
  <c r="D122" i="24"/>
  <c r="BB125" i="17"/>
  <c r="D130" i="24"/>
  <c r="BB133" i="17"/>
  <c r="D138" i="24"/>
  <c r="BB141" i="17"/>
  <c r="D146" i="24"/>
  <c r="BB149" i="17"/>
  <c r="D154" i="24"/>
  <c r="BB157" i="17"/>
  <c r="D162" i="24"/>
  <c r="BB165" i="17"/>
  <c r="D178" i="24"/>
  <c r="BB181" i="17"/>
  <c r="D194" i="24"/>
  <c r="BB197" i="17"/>
  <c r="D25" i="24"/>
  <c r="BB28" i="17"/>
  <c r="D33" i="24"/>
  <c r="BB36" i="17"/>
  <c r="D41" i="24"/>
  <c r="BB44" i="17"/>
  <c r="D49" i="24"/>
  <c r="BB52" i="17"/>
  <c r="D57" i="24"/>
  <c r="BB60" i="17"/>
  <c r="D65" i="24"/>
  <c r="BB68" i="17"/>
  <c r="D73" i="24"/>
  <c r="BB76" i="17"/>
  <c r="D81" i="24"/>
  <c r="BB84" i="17"/>
  <c r="D89" i="24"/>
  <c r="BB92" i="17"/>
  <c r="D97" i="24"/>
  <c r="BB100" i="17"/>
  <c r="D105" i="24"/>
  <c r="BB108" i="17"/>
  <c r="D113" i="24"/>
  <c r="BB116" i="17"/>
  <c r="D121" i="24"/>
  <c r="BB124" i="17"/>
  <c r="D129" i="24"/>
  <c r="BB132" i="17"/>
  <c r="D137" i="24"/>
  <c r="BB140" i="17"/>
  <c r="D145" i="24"/>
  <c r="BB148" i="17"/>
  <c r="D153" i="24"/>
  <c r="BB156" i="17"/>
  <c r="D161" i="24"/>
  <c r="BB164" i="17"/>
  <c r="D169" i="24"/>
  <c r="BB172" i="17"/>
  <c r="D177" i="24"/>
  <c r="BB180" i="17"/>
  <c r="D185" i="24"/>
  <c r="BB188" i="17"/>
  <c r="D193" i="24"/>
  <c r="BB196" i="17"/>
  <c r="D201" i="24"/>
  <c r="BB204" i="17"/>
  <c r="D60" i="24"/>
  <c r="BB63" i="17"/>
  <c r="D76" i="24"/>
  <c r="BB79" i="17"/>
  <c r="D84" i="24"/>
  <c r="BB87" i="17"/>
  <c r="D92" i="24"/>
  <c r="BB95" i="17"/>
  <c r="D100" i="24"/>
  <c r="BB103" i="17"/>
  <c r="D108" i="24"/>
  <c r="BB111" i="17"/>
  <c r="D116" i="24"/>
  <c r="BB119" i="17"/>
  <c r="D124" i="24"/>
  <c r="BB127" i="17"/>
  <c r="D132" i="24"/>
  <c r="BB135" i="17"/>
  <c r="D140" i="24"/>
  <c r="BB143" i="17"/>
  <c r="D148" i="24"/>
  <c r="BB151" i="17"/>
  <c r="D156" i="24"/>
  <c r="BB159" i="17"/>
  <c r="D164" i="24"/>
  <c r="BB167" i="17"/>
  <c r="D172" i="24"/>
  <c r="BB175" i="17"/>
  <c r="D184" i="24"/>
  <c r="BB187" i="17"/>
  <c r="D196" i="24"/>
  <c r="BB199" i="17"/>
  <c r="D204" i="24"/>
  <c r="BB207" i="17"/>
  <c r="D111" i="24"/>
  <c r="BB114" i="17"/>
  <c r="D127" i="24"/>
  <c r="BB130" i="17"/>
  <c r="D143" i="24"/>
  <c r="BB146" i="17"/>
  <c r="D159" i="24"/>
  <c r="BB162" i="17"/>
  <c r="D171" i="24"/>
  <c r="BB174" i="17"/>
  <c r="D179" i="24"/>
  <c r="BB182" i="17"/>
  <c r="D187" i="24"/>
  <c r="BB190" i="17"/>
  <c r="D195" i="24"/>
  <c r="BB198" i="17"/>
  <c r="D203" i="24"/>
  <c r="BB206" i="17"/>
  <c r="D6" i="24"/>
  <c r="BB9" i="17"/>
  <c r="D14" i="24"/>
  <c r="BB17" i="17"/>
  <c r="D22" i="24"/>
  <c r="BB25" i="17"/>
  <c r="D30" i="24"/>
  <c r="BB33" i="17"/>
  <c r="D38" i="24"/>
  <c r="BB41" i="17"/>
  <c r="D46" i="24"/>
  <c r="BB49" i="17"/>
  <c r="D66" i="24"/>
  <c r="BB69" i="17"/>
  <c r="D166" i="24"/>
  <c r="BB169" i="17"/>
  <c r="D182" i="24"/>
  <c r="BB185" i="17"/>
  <c r="D198" i="24"/>
  <c r="BB201" i="17"/>
  <c r="GL131"/>
  <c r="GL179"/>
  <c r="GL206"/>
  <c r="GL76"/>
  <c r="GL124"/>
  <c r="GL172"/>
  <c r="GL147"/>
  <c r="GL195"/>
  <c r="GL60"/>
  <c r="GL108"/>
  <c r="GL156"/>
  <c r="GL204"/>
  <c r="GL47"/>
  <c r="GL63"/>
  <c r="GL79"/>
  <c r="GL95"/>
  <c r="GL111"/>
  <c r="GL127"/>
  <c r="GL143"/>
  <c r="GL159"/>
  <c r="GL175"/>
  <c r="GL191"/>
  <c r="GL207"/>
  <c r="GL58"/>
  <c r="GL74"/>
  <c r="GL90"/>
  <c r="GL106"/>
  <c r="GL154"/>
  <c r="GL170"/>
  <c r="GL186"/>
  <c r="GL202"/>
  <c r="GL57"/>
  <c r="GL73"/>
  <c r="GL89"/>
  <c r="GL105"/>
  <c r="GL121"/>
  <c r="GL137"/>
  <c r="GL153"/>
  <c r="GL169"/>
  <c r="GL185"/>
  <c r="GL201"/>
  <c r="GL56"/>
  <c r="GL72"/>
  <c r="GL88"/>
  <c r="GL104"/>
  <c r="GL120"/>
  <c r="GL136"/>
  <c r="GL152"/>
  <c r="GL168"/>
  <c r="GL184"/>
  <c r="GL200"/>
  <c r="GL115"/>
  <c r="GL163"/>
  <c r="GL190"/>
  <c r="GL205"/>
  <c r="GL92"/>
  <c r="GL140"/>
  <c r="GL188"/>
  <c r="GL59"/>
  <c r="GL75"/>
  <c r="GL123"/>
  <c r="GL139"/>
  <c r="GL155"/>
  <c r="GL171"/>
  <c r="GL187"/>
  <c r="GL203"/>
  <c r="GL54"/>
  <c r="GL70"/>
  <c r="GL86"/>
  <c r="GL102"/>
  <c r="GL118"/>
  <c r="GL134"/>
  <c r="GL150"/>
  <c r="GL166"/>
  <c r="GL53"/>
  <c r="GL69"/>
  <c r="GL181"/>
  <c r="GL197"/>
  <c r="GL100"/>
  <c r="AA17" i="24"/>
  <c r="AA33"/>
  <c r="AA49"/>
  <c r="AA65"/>
  <c r="AA81"/>
  <c r="AA97"/>
  <c r="AA113"/>
  <c r="AA129"/>
  <c r="AA145"/>
  <c r="AA161"/>
  <c r="AA177"/>
  <c r="AA193"/>
  <c r="AA16"/>
  <c r="AA56"/>
  <c r="AA64"/>
  <c r="AA72"/>
  <c r="AA84"/>
  <c r="AA100"/>
  <c r="AA116"/>
  <c r="AA132"/>
  <c r="AA148"/>
  <c r="AA164"/>
  <c r="AA196"/>
  <c r="AA7"/>
  <c r="AA23"/>
  <c r="AA39"/>
  <c r="AA55"/>
  <c r="AA71"/>
  <c r="AA87"/>
  <c r="AA171"/>
  <c r="AA187"/>
  <c r="AA203"/>
  <c r="AA18"/>
  <c r="AA34"/>
  <c r="AA50"/>
  <c r="AA62"/>
  <c r="AA86"/>
  <c r="AA102"/>
  <c r="AA118"/>
  <c r="AA134"/>
  <c r="AA13"/>
  <c r="AA45"/>
  <c r="AA61"/>
  <c r="AA77"/>
  <c r="AA93"/>
  <c r="AA109"/>
  <c r="AA141"/>
  <c r="AA157"/>
  <c r="AA189"/>
  <c r="AA12"/>
  <c r="AA28"/>
  <c r="AA44"/>
  <c r="AA80"/>
  <c r="AA96"/>
  <c r="AA112"/>
  <c r="AA128"/>
  <c r="AA144"/>
  <c r="AA160"/>
  <c r="AA176"/>
  <c r="AA184"/>
  <c r="AA192"/>
  <c r="AA19"/>
  <c r="AA67"/>
  <c r="AA83"/>
  <c r="AA99"/>
  <c r="AA111"/>
  <c r="AA119"/>
  <c r="AA127"/>
  <c r="AA135"/>
  <c r="AA159"/>
  <c r="AA183"/>
  <c r="AA14"/>
  <c r="AA30"/>
  <c r="AA46"/>
  <c r="AA58"/>
  <c r="AA70"/>
  <c r="AA98"/>
  <c r="AA130"/>
  <c r="AA146"/>
  <c r="AA162"/>
  <c r="AA170"/>
  <c r="AA178"/>
  <c r="AA194"/>
  <c r="AA202"/>
  <c r="AA9"/>
  <c r="AA25"/>
  <c r="AA57"/>
  <c r="AA73"/>
  <c r="AA89"/>
  <c r="AA105"/>
  <c r="AA121"/>
  <c r="AA137"/>
  <c r="AA153"/>
  <c r="AA185"/>
  <c r="AA201"/>
  <c r="GA8" i="17"/>
  <c r="E27" i="26" s="1"/>
  <c r="GB8" i="17"/>
  <c r="O27" i="26" s="1"/>
  <c r="FE8" i="17"/>
  <c r="EU8"/>
  <c r="EL8"/>
  <c r="FD8"/>
  <c r="FC8"/>
  <c r="ET8"/>
  <c r="ES8"/>
  <c r="EK8"/>
  <c r="EW8"/>
  <c r="EJ8"/>
  <c r="EI8"/>
  <c r="FF8"/>
  <c r="EV8"/>
  <c r="EM8"/>
  <c r="AA8" i="24"/>
  <c r="AA52"/>
  <c r="AA60"/>
  <c r="AA68"/>
  <c r="AA76"/>
  <c r="AA92"/>
  <c r="AA108"/>
  <c r="AA124"/>
  <c r="AA140"/>
  <c r="AA156"/>
  <c r="AA172"/>
  <c r="AA204"/>
  <c r="AA31"/>
  <c r="AA47"/>
  <c r="AA63"/>
  <c r="AA79"/>
  <c r="AA95"/>
  <c r="AA195"/>
  <c r="AA26"/>
  <c r="AA42"/>
  <c r="AA54"/>
  <c r="AA66"/>
  <c r="AA78"/>
  <c r="AA94"/>
  <c r="AA110"/>
  <c r="AA126"/>
  <c r="AA142"/>
  <c r="AA158"/>
  <c r="AA21"/>
  <c r="AA37"/>
  <c r="AA53"/>
  <c r="AA69"/>
  <c r="AA85"/>
  <c r="AA101"/>
  <c r="AA117"/>
  <c r="AA133"/>
  <c r="AA149"/>
  <c r="AA165"/>
  <c r="AA181"/>
  <c r="AA20"/>
  <c r="AA36"/>
  <c r="AA88"/>
  <c r="AA104"/>
  <c r="AA120"/>
  <c r="AA136"/>
  <c r="AA152"/>
  <c r="AA168"/>
  <c r="AA200"/>
  <c r="AA11"/>
  <c r="AA27"/>
  <c r="AA59"/>
  <c r="AA75"/>
  <c r="AA91"/>
  <c r="AA131"/>
  <c r="AA139"/>
  <c r="AA147"/>
  <c r="AA163"/>
  <c r="AA175"/>
  <c r="AA191"/>
  <c r="AA6"/>
  <c r="AA22"/>
  <c r="AA74"/>
  <c r="AA90"/>
  <c r="AA106"/>
  <c r="AA154"/>
  <c r="AA166"/>
  <c r="AA174"/>
  <c r="AA182"/>
  <c r="AA190"/>
  <c r="AA198"/>
  <c r="DO8" i="17"/>
  <c r="D18" i="26" s="1"/>
  <c r="DY8" i="17"/>
  <c r="DN8"/>
  <c r="DZ8"/>
  <c r="O18" i="27" s="1"/>
  <c r="DU8" i="17"/>
  <c r="J18" i="26" s="1"/>
  <c r="DQ8" i="17"/>
  <c r="F18" i="26" s="1"/>
  <c r="DV8" i="17"/>
  <c r="K18" i="27" s="1"/>
  <c r="DP8" i="17"/>
  <c r="E18" i="26" s="1"/>
  <c r="DD8" i="17"/>
  <c r="CS8"/>
  <c r="DE8"/>
  <c r="O17" i="27" s="1"/>
  <c r="CZ8" i="17"/>
  <c r="J17" i="26" s="1"/>
  <c r="CV8" i="17"/>
  <c r="F17" i="27" s="1"/>
  <c r="DA8" i="17"/>
  <c r="K17" i="26" s="1"/>
  <c r="CU8" i="17"/>
  <c r="E17" i="26" s="1"/>
  <c r="CT8" i="17"/>
  <c r="D17" i="26" s="1"/>
  <c r="CF8" i="17"/>
  <c r="K16" i="26" s="1"/>
  <c r="BZ8" i="17"/>
  <c r="E16" i="26" s="1"/>
  <c r="BY8" i="17"/>
  <c r="D16" i="26" s="1"/>
  <c r="CI8" i="17"/>
  <c r="BX8"/>
  <c r="CJ8"/>
  <c r="O16" i="26" s="1"/>
  <c r="CE8" i="17"/>
  <c r="J16" i="26" s="1"/>
  <c r="CA8" i="17"/>
  <c r="F16" i="26" s="1"/>
  <c r="U170" i="24"/>
  <c r="U118"/>
  <c r="U195"/>
  <c r="BN8" i="17"/>
  <c r="BO8"/>
  <c r="O15" i="27" s="1"/>
  <c r="BJ8" i="17"/>
  <c r="J15" i="26" s="1"/>
  <c r="BF8" i="17"/>
  <c r="F15" i="27" s="1"/>
  <c r="BK8" i="17"/>
  <c r="K15" i="27" s="1"/>
  <c r="BE8" i="17"/>
  <c r="E15" i="26" s="1"/>
  <c r="BD8" i="17"/>
  <c r="D15" i="26" s="1"/>
  <c r="AH8" i="17"/>
  <c r="D14" i="26" s="1"/>
  <c r="AO8" i="17"/>
  <c r="K14" i="27" s="1"/>
  <c r="AG8" i="17"/>
  <c r="AR8"/>
  <c r="AN8"/>
  <c r="J14" i="26" s="1"/>
  <c r="AJ8" i="17"/>
  <c r="F14" i="26" s="1"/>
  <c r="AS8" i="17"/>
  <c r="O14" i="27" s="1"/>
  <c r="AI8" i="17"/>
  <c r="E14" i="26" s="1"/>
  <c r="Q200" i="24"/>
  <c r="Q185"/>
  <c r="Q192"/>
  <c r="X8" i="17"/>
  <c r="L8"/>
  <c r="O8"/>
  <c r="S8"/>
  <c r="N8"/>
  <c r="W8"/>
  <c r="T8"/>
  <c r="M8"/>
  <c r="Q204" i="24"/>
  <c r="Q71"/>
  <c r="Q87"/>
  <c r="DT206" i="25"/>
  <c r="DU206" s="1"/>
  <c r="DR206"/>
  <c r="DS206" s="1"/>
  <c r="DP206"/>
  <c r="DQ206" s="1"/>
  <c r="DN206"/>
  <c r="DO206" s="1"/>
  <c r="DL206"/>
  <c r="DM206" s="1"/>
  <c r="DJ206"/>
  <c r="DK206" s="1"/>
  <c r="DH206"/>
  <c r="DI206" s="1"/>
  <c r="DG206"/>
  <c r="DT205"/>
  <c r="DU205" s="1"/>
  <c r="DS205"/>
  <c r="DR205"/>
  <c r="DP205"/>
  <c r="DQ205" s="1"/>
  <c r="DN205"/>
  <c r="DO205" s="1"/>
  <c r="DL205"/>
  <c r="DM205" s="1"/>
  <c r="DK205"/>
  <c r="DJ205"/>
  <c r="DH205"/>
  <c r="DI205" s="1"/>
  <c r="DG205"/>
  <c r="DT204"/>
  <c r="DU204" s="1"/>
  <c r="DR204"/>
  <c r="DS204" s="1"/>
  <c r="DP204"/>
  <c r="DQ204" s="1"/>
  <c r="DN204"/>
  <c r="DO204" s="1"/>
  <c r="DL204"/>
  <c r="DM204" s="1"/>
  <c r="DJ204"/>
  <c r="DK204" s="1"/>
  <c r="DH204"/>
  <c r="DI204" s="1"/>
  <c r="DG204"/>
  <c r="DU203"/>
  <c r="DT203"/>
  <c r="DR203"/>
  <c r="DS203" s="1"/>
  <c r="DP203"/>
  <c r="DQ203" s="1"/>
  <c r="DN203"/>
  <c r="DO203" s="1"/>
  <c r="DL203"/>
  <c r="DM203" s="1"/>
  <c r="DJ203"/>
  <c r="DK203" s="1"/>
  <c r="DH203"/>
  <c r="DI203" s="1"/>
  <c r="DG203"/>
  <c r="DT202"/>
  <c r="DU202" s="1"/>
  <c r="DR202"/>
  <c r="DS202" s="1"/>
  <c r="DP202"/>
  <c r="DQ202" s="1"/>
  <c r="DN202"/>
  <c r="DO202" s="1"/>
  <c r="DL202"/>
  <c r="DM202" s="1"/>
  <c r="DJ202"/>
  <c r="DK202" s="1"/>
  <c r="DH202"/>
  <c r="DI202" s="1"/>
  <c r="DG202"/>
  <c r="DU201"/>
  <c r="DT201"/>
  <c r="DR201"/>
  <c r="DS201" s="1"/>
  <c r="DP201"/>
  <c r="DQ201" s="1"/>
  <c r="DN201"/>
  <c r="DO201" s="1"/>
  <c r="DL201"/>
  <c r="DM201" s="1"/>
  <c r="DJ201"/>
  <c r="DK201" s="1"/>
  <c r="DH201"/>
  <c r="DI201" s="1"/>
  <c r="DG201"/>
  <c r="DT200"/>
  <c r="DU200" s="1"/>
  <c r="DR200"/>
  <c r="DS200" s="1"/>
  <c r="DP200"/>
  <c r="DQ200" s="1"/>
  <c r="DN200"/>
  <c r="DO200" s="1"/>
  <c r="DL200"/>
  <c r="DM200" s="1"/>
  <c r="DJ200"/>
  <c r="DK200" s="1"/>
  <c r="DH200"/>
  <c r="DI200" s="1"/>
  <c r="DG200"/>
  <c r="DT199"/>
  <c r="DU199" s="1"/>
  <c r="DR199"/>
  <c r="DS199" s="1"/>
  <c r="DP199"/>
  <c r="DQ199" s="1"/>
  <c r="DO199"/>
  <c r="DN199"/>
  <c r="DL199"/>
  <c r="DM199" s="1"/>
  <c r="DJ199"/>
  <c r="DK199" s="1"/>
  <c r="DH199"/>
  <c r="DI199" s="1"/>
  <c r="DG199"/>
  <c r="DT198"/>
  <c r="DU198" s="1"/>
  <c r="DR198"/>
  <c r="DS198" s="1"/>
  <c r="DP198"/>
  <c r="DQ198" s="1"/>
  <c r="DN198"/>
  <c r="DO198" s="1"/>
  <c r="DL198"/>
  <c r="DM198" s="1"/>
  <c r="DJ198"/>
  <c r="DK198" s="1"/>
  <c r="DH198"/>
  <c r="DI198" s="1"/>
  <c r="DG198"/>
  <c r="DT197"/>
  <c r="DU197" s="1"/>
  <c r="DS197"/>
  <c r="DR197"/>
  <c r="DP197"/>
  <c r="DQ197" s="1"/>
  <c r="DN197"/>
  <c r="DO197" s="1"/>
  <c r="DL197"/>
  <c r="DM197" s="1"/>
  <c r="DK197"/>
  <c r="DJ197"/>
  <c r="DH197"/>
  <c r="DI197" s="1"/>
  <c r="DG197"/>
  <c r="DT196"/>
  <c r="DU196" s="1"/>
  <c r="DR196"/>
  <c r="DS196" s="1"/>
  <c r="DP196"/>
  <c r="DQ196" s="1"/>
  <c r="DN196"/>
  <c r="DO196" s="1"/>
  <c r="DL196"/>
  <c r="DM196" s="1"/>
  <c r="DJ196"/>
  <c r="DK196" s="1"/>
  <c r="DH196"/>
  <c r="DI196" s="1"/>
  <c r="DG196"/>
  <c r="DU195"/>
  <c r="DT195"/>
  <c r="DR195"/>
  <c r="DS195" s="1"/>
  <c r="DP195"/>
  <c r="DQ195" s="1"/>
  <c r="DN195"/>
  <c r="DO195" s="1"/>
  <c r="DM195"/>
  <c r="DL195"/>
  <c r="DJ195"/>
  <c r="DK195" s="1"/>
  <c r="DH195"/>
  <c r="DI195" s="1"/>
  <c r="DG195"/>
  <c r="DT194"/>
  <c r="DU194" s="1"/>
  <c r="DR194"/>
  <c r="DS194" s="1"/>
  <c r="DP194"/>
  <c r="DQ194" s="1"/>
  <c r="DN194"/>
  <c r="DO194" s="1"/>
  <c r="DL194"/>
  <c r="DM194" s="1"/>
  <c r="DJ194"/>
  <c r="DK194" s="1"/>
  <c r="DH194"/>
  <c r="DI194" s="1"/>
  <c r="DG194"/>
  <c r="DU193"/>
  <c r="DT193"/>
  <c r="DR193"/>
  <c r="DS193" s="1"/>
  <c r="DP193"/>
  <c r="DQ193" s="1"/>
  <c r="DN193"/>
  <c r="DO193" s="1"/>
  <c r="DL193"/>
  <c r="DM193" s="1"/>
  <c r="DJ193"/>
  <c r="DK193" s="1"/>
  <c r="DH193"/>
  <c r="DI193" s="1"/>
  <c r="DG193"/>
  <c r="DT192"/>
  <c r="DU192" s="1"/>
  <c r="DR192"/>
  <c r="DS192" s="1"/>
  <c r="DP192"/>
  <c r="DQ192" s="1"/>
  <c r="DN192"/>
  <c r="DO192" s="1"/>
  <c r="DL192"/>
  <c r="DM192" s="1"/>
  <c r="DJ192"/>
  <c r="DK192" s="1"/>
  <c r="DH192"/>
  <c r="DI192" s="1"/>
  <c r="DG192"/>
  <c r="DT191"/>
  <c r="DU191" s="1"/>
  <c r="DR191"/>
  <c r="DS191" s="1"/>
  <c r="DP191"/>
  <c r="DQ191" s="1"/>
  <c r="DO191"/>
  <c r="DN191"/>
  <c r="DL191"/>
  <c r="DM191" s="1"/>
  <c r="DJ191"/>
  <c r="DK191" s="1"/>
  <c r="DH191"/>
  <c r="DI191" s="1"/>
  <c r="DG191"/>
  <c r="DT190"/>
  <c r="DU190" s="1"/>
  <c r="DR190"/>
  <c r="DS190" s="1"/>
  <c r="DP190"/>
  <c r="DQ190" s="1"/>
  <c r="DN190"/>
  <c r="DO190" s="1"/>
  <c r="DL190"/>
  <c r="DM190" s="1"/>
  <c r="DJ190"/>
  <c r="DK190" s="1"/>
  <c r="DH190"/>
  <c r="DI190" s="1"/>
  <c r="DG190"/>
  <c r="DT189"/>
  <c r="DU189" s="1"/>
  <c r="DS189"/>
  <c r="DR189"/>
  <c r="DP189"/>
  <c r="DQ189" s="1"/>
  <c r="DN189"/>
  <c r="DO189" s="1"/>
  <c r="DL189"/>
  <c r="DM189" s="1"/>
  <c r="DK189"/>
  <c r="DJ189"/>
  <c r="DH189"/>
  <c r="DI189" s="1"/>
  <c r="DG189"/>
  <c r="DT188"/>
  <c r="DU188" s="1"/>
  <c r="DR188"/>
  <c r="DS188" s="1"/>
  <c r="DP188"/>
  <c r="DQ188" s="1"/>
  <c r="DN188"/>
  <c r="DO188" s="1"/>
  <c r="DL188"/>
  <c r="DM188" s="1"/>
  <c r="DJ188"/>
  <c r="DK188" s="1"/>
  <c r="DH188"/>
  <c r="DI188" s="1"/>
  <c r="DG188"/>
  <c r="DU187"/>
  <c r="DT187"/>
  <c r="DR187"/>
  <c r="DS187" s="1"/>
  <c r="DP187"/>
  <c r="DQ187" s="1"/>
  <c r="DN187"/>
  <c r="DO187" s="1"/>
  <c r="DL187"/>
  <c r="DM187" s="1"/>
  <c r="DJ187"/>
  <c r="DK187" s="1"/>
  <c r="DH187"/>
  <c r="DI187" s="1"/>
  <c r="DG187"/>
  <c r="DT186"/>
  <c r="DU186" s="1"/>
  <c r="DR186"/>
  <c r="DS186" s="1"/>
  <c r="DP186"/>
  <c r="DQ186" s="1"/>
  <c r="DN186"/>
  <c r="DO186" s="1"/>
  <c r="DL186"/>
  <c r="DM186" s="1"/>
  <c r="DJ186"/>
  <c r="DK186" s="1"/>
  <c r="DH186"/>
  <c r="DI186" s="1"/>
  <c r="DG186"/>
  <c r="DU185"/>
  <c r="DT185"/>
  <c r="DR185"/>
  <c r="DS185" s="1"/>
  <c r="DP185"/>
  <c r="DQ185" s="1"/>
  <c r="DN185"/>
  <c r="DO185" s="1"/>
  <c r="DL185"/>
  <c r="DM185" s="1"/>
  <c r="DJ185"/>
  <c r="DK185" s="1"/>
  <c r="DH185"/>
  <c r="DI185" s="1"/>
  <c r="DG185"/>
  <c r="DT184"/>
  <c r="DU184" s="1"/>
  <c r="DR184"/>
  <c r="DS184" s="1"/>
  <c r="DP184"/>
  <c r="DQ184" s="1"/>
  <c r="DN184"/>
  <c r="DO184" s="1"/>
  <c r="DL184"/>
  <c r="DM184" s="1"/>
  <c r="DJ184"/>
  <c r="DK184" s="1"/>
  <c r="DH184"/>
  <c r="DI184" s="1"/>
  <c r="DG184"/>
  <c r="DT183"/>
  <c r="DU183" s="1"/>
  <c r="DR183"/>
  <c r="DS183" s="1"/>
  <c r="DP183"/>
  <c r="DQ183" s="1"/>
  <c r="DO183"/>
  <c r="DN183"/>
  <c r="DL183"/>
  <c r="DM183" s="1"/>
  <c r="DJ183"/>
  <c r="DK183" s="1"/>
  <c r="DH183"/>
  <c r="DI183" s="1"/>
  <c r="DG183"/>
  <c r="DT182"/>
  <c r="DU182" s="1"/>
  <c r="DR182"/>
  <c r="DS182" s="1"/>
  <c r="DP182"/>
  <c r="DQ182" s="1"/>
  <c r="DN182"/>
  <c r="DO182" s="1"/>
  <c r="DL182"/>
  <c r="DM182" s="1"/>
  <c r="DJ182"/>
  <c r="DK182" s="1"/>
  <c r="DH182"/>
  <c r="DI182" s="1"/>
  <c r="DG182"/>
  <c r="DT181"/>
  <c r="DU181" s="1"/>
  <c r="DS181"/>
  <c r="DR181"/>
  <c r="DP181"/>
  <c r="DQ181" s="1"/>
  <c r="DN181"/>
  <c r="DO181" s="1"/>
  <c r="DL181"/>
  <c r="DM181" s="1"/>
  <c r="DK181"/>
  <c r="DJ181"/>
  <c r="DH181"/>
  <c r="DI181" s="1"/>
  <c r="DG181"/>
  <c r="DT180"/>
  <c r="DU180" s="1"/>
  <c r="DR180"/>
  <c r="DS180" s="1"/>
  <c r="DP180"/>
  <c r="DQ180" s="1"/>
  <c r="DN180"/>
  <c r="DO180" s="1"/>
  <c r="DL180"/>
  <c r="DM180" s="1"/>
  <c r="DJ180"/>
  <c r="DK180" s="1"/>
  <c r="DH180"/>
  <c r="DI180" s="1"/>
  <c r="DG180"/>
  <c r="DU179"/>
  <c r="DT179"/>
  <c r="DR179"/>
  <c r="DS179" s="1"/>
  <c r="DP179"/>
  <c r="DQ179" s="1"/>
  <c r="DN179"/>
  <c r="DO179" s="1"/>
  <c r="DL179"/>
  <c r="DM179" s="1"/>
  <c r="DJ179"/>
  <c r="DK179" s="1"/>
  <c r="DH179"/>
  <c r="DI179" s="1"/>
  <c r="DG179"/>
  <c r="DT178"/>
  <c r="DU178" s="1"/>
  <c r="DR178"/>
  <c r="DS178" s="1"/>
  <c r="DP178"/>
  <c r="DQ178" s="1"/>
  <c r="DN178"/>
  <c r="DO178" s="1"/>
  <c r="DL178"/>
  <c r="DM178" s="1"/>
  <c r="DJ178"/>
  <c r="DK178" s="1"/>
  <c r="DH178"/>
  <c r="DI178" s="1"/>
  <c r="DG178"/>
  <c r="DU177"/>
  <c r="DT177"/>
  <c r="DR177"/>
  <c r="DS177" s="1"/>
  <c r="DP177"/>
  <c r="DQ177" s="1"/>
  <c r="DN177"/>
  <c r="DO177" s="1"/>
  <c r="DM177"/>
  <c r="DL177"/>
  <c r="DJ177"/>
  <c r="DK177" s="1"/>
  <c r="DH177"/>
  <c r="DI177" s="1"/>
  <c r="DG177"/>
  <c r="DT176"/>
  <c r="DU176" s="1"/>
  <c r="DR176"/>
  <c r="DS176" s="1"/>
  <c r="DP176"/>
  <c r="DQ176" s="1"/>
  <c r="DN176"/>
  <c r="DO176" s="1"/>
  <c r="DL176"/>
  <c r="DM176" s="1"/>
  <c r="DJ176"/>
  <c r="DK176" s="1"/>
  <c r="DH176"/>
  <c r="DI176" s="1"/>
  <c r="DG176"/>
  <c r="DT175"/>
  <c r="DU175" s="1"/>
  <c r="DR175"/>
  <c r="DS175" s="1"/>
  <c r="DP175"/>
  <c r="DQ175" s="1"/>
  <c r="DO175"/>
  <c r="DN175"/>
  <c r="DL175"/>
  <c r="DM175" s="1"/>
  <c r="DJ175"/>
  <c r="DK175" s="1"/>
  <c r="DH175"/>
  <c r="DI175" s="1"/>
  <c r="DG175"/>
  <c r="DT174"/>
  <c r="DU174" s="1"/>
  <c r="DR174"/>
  <c r="DS174" s="1"/>
  <c r="DP174"/>
  <c r="DQ174" s="1"/>
  <c r="DN174"/>
  <c r="DO174" s="1"/>
  <c r="DL174"/>
  <c r="DM174" s="1"/>
  <c r="DJ174"/>
  <c r="DK174" s="1"/>
  <c r="DH174"/>
  <c r="DI174" s="1"/>
  <c r="DG174"/>
  <c r="DT173"/>
  <c r="DU173" s="1"/>
  <c r="DS173"/>
  <c r="DR173"/>
  <c r="DP173"/>
  <c r="DQ173" s="1"/>
  <c r="DN173"/>
  <c r="DO173" s="1"/>
  <c r="DL173"/>
  <c r="DM173" s="1"/>
  <c r="DK173"/>
  <c r="DJ173"/>
  <c r="DH173"/>
  <c r="DI173" s="1"/>
  <c r="DG173"/>
  <c r="DT172"/>
  <c r="DU172" s="1"/>
  <c r="DR172"/>
  <c r="DS172" s="1"/>
  <c r="DP172"/>
  <c r="DQ172" s="1"/>
  <c r="DN172"/>
  <c r="DO172" s="1"/>
  <c r="DL172"/>
  <c r="DM172" s="1"/>
  <c r="DJ172"/>
  <c r="DK172" s="1"/>
  <c r="DH172"/>
  <c r="DI172" s="1"/>
  <c r="DG172"/>
  <c r="DU171"/>
  <c r="DT171"/>
  <c r="DR171"/>
  <c r="DS171" s="1"/>
  <c r="DP171"/>
  <c r="DQ171" s="1"/>
  <c r="DN171"/>
  <c r="DO171" s="1"/>
  <c r="DL171"/>
  <c r="DM171" s="1"/>
  <c r="DJ171"/>
  <c r="DK171" s="1"/>
  <c r="DH171"/>
  <c r="DI171" s="1"/>
  <c r="DG171"/>
  <c r="DT170"/>
  <c r="DU170" s="1"/>
  <c r="DR170"/>
  <c r="DS170" s="1"/>
  <c r="DP170"/>
  <c r="DQ170" s="1"/>
  <c r="DN170"/>
  <c r="DO170" s="1"/>
  <c r="DL170"/>
  <c r="DM170" s="1"/>
  <c r="DJ170"/>
  <c r="DK170" s="1"/>
  <c r="DH170"/>
  <c r="DI170" s="1"/>
  <c r="DG170"/>
  <c r="DU169"/>
  <c r="DT169"/>
  <c r="DR169"/>
  <c r="DS169" s="1"/>
  <c r="DP169"/>
  <c r="DQ169" s="1"/>
  <c r="DN169"/>
  <c r="DO169" s="1"/>
  <c r="DL169"/>
  <c r="DM169" s="1"/>
  <c r="DJ169"/>
  <c r="DK169" s="1"/>
  <c r="DH169"/>
  <c r="DI169" s="1"/>
  <c r="DG169"/>
  <c r="DT168"/>
  <c r="DU168" s="1"/>
  <c r="DR168"/>
  <c r="DS168" s="1"/>
  <c r="DP168"/>
  <c r="DQ168" s="1"/>
  <c r="DN168"/>
  <c r="DO168" s="1"/>
  <c r="DL168"/>
  <c r="DM168" s="1"/>
  <c r="DJ168"/>
  <c r="DK168" s="1"/>
  <c r="DH168"/>
  <c r="DI168" s="1"/>
  <c r="DG168"/>
  <c r="DT167"/>
  <c r="DU167" s="1"/>
  <c r="DR167"/>
  <c r="DS167" s="1"/>
  <c r="DP167"/>
  <c r="DQ167" s="1"/>
  <c r="DO167"/>
  <c r="DN167"/>
  <c r="DL167"/>
  <c r="DM167" s="1"/>
  <c r="DJ167"/>
  <c r="DK167" s="1"/>
  <c r="DH167"/>
  <c r="DI167" s="1"/>
  <c r="DG167"/>
  <c r="DT166"/>
  <c r="DU166" s="1"/>
  <c r="DR166"/>
  <c r="DS166" s="1"/>
  <c r="DP166"/>
  <c r="DQ166" s="1"/>
  <c r="DN166"/>
  <c r="DO166" s="1"/>
  <c r="DL166"/>
  <c r="DM166" s="1"/>
  <c r="DJ166"/>
  <c r="DK166" s="1"/>
  <c r="DH166"/>
  <c r="DI166" s="1"/>
  <c r="DG166"/>
  <c r="DT165"/>
  <c r="DU165" s="1"/>
  <c r="DS165"/>
  <c r="DR165"/>
  <c r="DP165"/>
  <c r="DQ165" s="1"/>
  <c r="DN165"/>
  <c r="DO165" s="1"/>
  <c r="DL165"/>
  <c r="DM165" s="1"/>
  <c r="DK165"/>
  <c r="DJ165"/>
  <c r="DH165"/>
  <c r="DI165" s="1"/>
  <c r="DG165"/>
  <c r="DT164"/>
  <c r="DU164" s="1"/>
  <c r="DR164"/>
  <c r="DS164" s="1"/>
  <c r="DP164"/>
  <c r="DQ164" s="1"/>
  <c r="DN164"/>
  <c r="DO164" s="1"/>
  <c r="DL164"/>
  <c r="DM164" s="1"/>
  <c r="DJ164"/>
  <c r="DK164" s="1"/>
  <c r="DH164"/>
  <c r="DI164" s="1"/>
  <c r="DG164"/>
  <c r="DU163"/>
  <c r="DT163"/>
  <c r="DR163"/>
  <c r="DS163" s="1"/>
  <c r="DP163"/>
  <c r="DQ163" s="1"/>
  <c r="DN163"/>
  <c r="DO163" s="1"/>
  <c r="DM163"/>
  <c r="DL163"/>
  <c r="DJ163"/>
  <c r="DK163" s="1"/>
  <c r="DH163"/>
  <c r="DI163" s="1"/>
  <c r="DG163"/>
  <c r="DT162"/>
  <c r="DU162" s="1"/>
  <c r="DR162"/>
  <c r="DS162" s="1"/>
  <c r="DP162"/>
  <c r="DQ162" s="1"/>
  <c r="DN162"/>
  <c r="DO162" s="1"/>
  <c r="DL162"/>
  <c r="DM162" s="1"/>
  <c r="DJ162"/>
  <c r="DK162" s="1"/>
  <c r="DH162"/>
  <c r="DI162" s="1"/>
  <c r="DG162"/>
  <c r="DU161"/>
  <c r="DT161"/>
  <c r="DR161"/>
  <c r="DS161" s="1"/>
  <c r="DP161"/>
  <c r="DQ161" s="1"/>
  <c r="DN161"/>
  <c r="DO161" s="1"/>
  <c r="DL161"/>
  <c r="DM161" s="1"/>
  <c r="DJ161"/>
  <c r="DK161" s="1"/>
  <c r="DH161"/>
  <c r="DI161" s="1"/>
  <c r="DG161"/>
  <c r="DT160"/>
  <c r="DU160" s="1"/>
  <c r="DR160"/>
  <c r="DS160" s="1"/>
  <c r="DP160"/>
  <c r="DQ160" s="1"/>
  <c r="DN160"/>
  <c r="DO160" s="1"/>
  <c r="DL160"/>
  <c r="DM160" s="1"/>
  <c r="DJ160"/>
  <c r="DK160" s="1"/>
  <c r="DH160"/>
  <c r="DI160" s="1"/>
  <c r="DG160"/>
  <c r="DT159"/>
  <c r="DU159" s="1"/>
  <c r="DR159"/>
  <c r="DS159" s="1"/>
  <c r="DP159"/>
  <c r="DQ159" s="1"/>
  <c r="DO159"/>
  <c r="DN159"/>
  <c r="DL159"/>
  <c r="DM159" s="1"/>
  <c r="DJ159"/>
  <c r="DK159" s="1"/>
  <c r="DH159"/>
  <c r="DI159" s="1"/>
  <c r="DG159"/>
  <c r="DT158"/>
  <c r="DU158" s="1"/>
  <c r="DR158"/>
  <c r="DS158" s="1"/>
  <c r="DP158"/>
  <c r="DQ158" s="1"/>
  <c r="DN158"/>
  <c r="DO158" s="1"/>
  <c r="DL158"/>
  <c r="DM158" s="1"/>
  <c r="DJ158"/>
  <c r="DK158" s="1"/>
  <c r="DH158"/>
  <c r="DI158" s="1"/>
  <c r="DG158"/>
  <c r="DT157"/>
  <c r="DU157" s="1"/>
  <c r="DS157"/>
  <c r="DR157"/>
  <c r="DP157"/>
  <c r="DQ157" s="1"/>
  <c r="DN157"/>
  <c r="DO157" s="1"/>
  <c r="DL157"/>
  <c r="DM157" s="1"/>
  <c r="DK157"/>
  <c r="DJ157"/>
  <c r="DH157"/>
  <c r="DI157" s="1"/>
  <c r="DG157"/>
  <c r="DT156"/>
  <c r="DU156" s="1"/>
  <c r="DR156"/>
  <c r="DS156" s="1"/>
  <c r="DP156"/>
  <c r="DQ156" s="1"/>
  <c r="DN156"/>
  <c r="DO156" s="1"/>
  <c r="DL156"/>
  <c r="DM156" s="1"/>
  <c r="DJ156"/>
  <c r="DK156" s="1"/>
  <c r="DH156"/>
  <c r="DI156" s="1"/>
  <c r="DG156"/>
  <c r="DU155"/>
  <c r="DT155"/>
  <c r="DR155"/>
  <c r="DS155" s="1"/>
  <c r="DP155"/>
  <c r="DQ155" s="1"/>
  <c r="DN155"/>
  <c r="DO155" s="1"/>
  <c r="DL155"/>
  <c r="DM155" s="1"/>
  <c r="DJ155"/>
  <c r="DK155" s="1"/>
  <c r="DH155"/>
  <c r="DI155" s="1"/>
  <c r="DG155"/>
  <c r="DT154"/>
  <c r="DU154" s="1"/>
  <c r="DR154"/>
  <c r="DS154" s="1"/>
  <c r="DP154"/>
  <c r="DQ154" s="1"/>
  <c r="DN154"/>
  <c r="DO154" s="1"/>
  <c r="DL154"/>
  <c r="DM154" s="1"/>
  <c r="DJ154"/>
  <c r="DK154" s="1"/>
  <c r="DH154"/>
  <c r="DI154" s="1"/>
  <c r="DG154"/>
  <c r="DU153"/>
  <c r="DT153"/>
  <c r="DR153"/>
  <c r="DS153" s="1"/>
  <c r="DP153"/>
  <c r="DQ153" s="1"/>
  <c r="DN153"/>
  <c r="DO153" s="1"/>
  <c r="DM153"/>
  <c r="DL153"/>
  <c r="DJ153"/>
  <c r="DK153" s="1"/>
  <c r="DH153"/>
  <c r="DI153" s="1"/>
  <c r="DG153"/>
  <c r="DT152"/>
  <c r="DU152" s="1"/>
  <c r="DR152"/>
  <c r="DS152" s="1"/>
  <c r="DP152"/>
  <c r="DQ152" s="1"/>
  <c r="DN152"/>
  <c r="DO152" s="1"/>
  <c r="DL152"/>
  <c r="DM152" s="1"/>
  <c r="DJ152"/>
  <c r="DK152" s="1"/>
  <c r="DH152"/>
  <c r="DI152" s="1"/>
  <c r="DG152"/>
  <c r="DT151"/>
  <c r="DU151" s="1"/>
  <c r="DR151"/>
  <c r="DS151" s="1"/>
  <c r="DP151"/>
  <c r="DQ151" s="1"/>
  <c r="DO151"/>
  <c r="DN151"/>
  <c r="DL151"/>
  <c r="DM151" s="1"/>
  <c r="DJ151"/>
  <c r="DK151" s="1"/>
  <c r="DH151"/>
  <c r="DI151" s="1"/>
  <c r="DG151"/>
  <c r="DT150"/>
  <c r="DU150" s="1"/>
  <c r="DR150"/>
  <c r="DS150" s="1"/>
  <c r="DP150"/>
  <c r="DQ150" s="1"/>
  <c r="DN150"/>
  <c r="DO150" s="1"/>
  <c r="DL150"/>
  <c r="DM150" s="1"/>
  <c r="DJ150"/>
  <c r="DK150" s="1"/>
  <c r="DH150"/>
  <c r="DI150" s="1"/>
  <c r="DG150"/>
  <c r="DT149"/>
  <c r="DU149" s="1"/>
  <c r="DS149"/>
  <c r="DR149"/>
  <c r="DP149"/>
  <c r="DQ149" s="1"/>
  <c r="DN149"/>
  <c r="DO149" s="1"/>
  <c r="DL149"/>
  <c r="DM149" s="1"/>
  <c r="DK149"/>
  <c r="DJ149"/>
  <c r="DH149"/>
  <c r="DI149" s="1"/>
  <c r="DG149"/>
  <c r="DT148"/>
  <c r="DU148" s="1"/>
  <c r="DR148"/>
  <c r="DS148" s="1"/>
  <c r="DP148"/>
  <c r="DQ148" s="1"/>
  <c r="DN148"/>
  <c r="DO148" s="1"/>
  <c r="DL148"/>
  <c r="DM148" s="1"/>
  <c r="DJ148"/>
  <c r="DK148" s="1"/>
  <c r="DH148"/>
  <c r="DI148" s="1"/>
  <c r="DG148"/>
  <c r="DU147"/>
  <c r="DT147"/>
  <c r="DR147"/>
  <c r="DS147" s="1"/>
  <c r="DP147"/>
  <c r="DQ147" s="1"/>
  <c r="DN147"/>
  <c r="DO147" s="1"/>
  <c r="DL147"/>
  <c r="DM147" s="1"/>
  <c r="DJ147"/>
  <c r="DK147" s="1"/>
  <c r="DH147"/>
  <c r="DI147" s="1"/>
  <c r="DG147"/>
  <c r="DT146"/>
  <c r="DU146" s="1"/>
  <c r="DR146"/>
  <c r="DS146" s="1"/>
  <c r="DP146"/>
  <c r="DQ146" s="1"/>
  <c r="DN146"/>
  <c r="DO146" s="1"/>
  <c r="DL146"/>
  <c r="DM146" s="1"/>
  <c r="DJ146"/>
  <c r="DK146" s="1"/>
  <c r="DH146"/>
  <c r="DI146" s="1"/>
  <c r="DG146"/>
  <c r="DU145"/>
  <c r="DT145"/>
  <c r="DR145"/>
  <c r="DS145" s="1"/>
  <c r="DP145"/>
  <c r="DQ145" s="1"/>
  <c r="DN145"/>
  <c r="DO145" s="1"/>
  <c r="DM145"/>
  <c r="DL145"/>
  <c r="DJ145"/>
  <c r="DK145" s="1"/>
  <c r="DH145"/>
  <c r="DI145" s="1"/>
  <c r="DG145"/>
  <c r="DT144"/>
  <c r="DU144" s="1"/>
  <c r="DR144"/>
  <c r="DS144" s="1"/>
  <c r="DP144"/>
  <c r="DQ144" s="1"/>
  <c r="DN144"/>
  <c r="DO144" s="1"/>
  <c r="DL144"/>
  <c r="DM144" s="1"/>
  <c r="DJ144"/>
  <c r="DK144" s="1"/>
  <c r="DH144"/>
  <c r="DI144" s="1"/>
  <c r="DG144"/>
  <c r="DT143"/>
  <c r="DU143" s="1"/>
  <c r="DR143"/>
  <c r="DS143" s="1"/>
  <c r="DP143"/>
  <c r="DQ143" s="1"/>
  <c r="DO143"/>
  <c r="DN143"/>
  <c r="DL143"/>
  <c r="DM143" s="1"/>
  <c r="DJ143"/>
  <c r="DK143" s="1"/>
  <c r="DH143"/>
  <c r="DI143" s="1"/>
  <c r="DG143"/>
  <c r="DT142"/>
  <c r="DU142" s="1"/>
  <c r="DR142"/>
  <c r="DS142" s="1"/>
  <c r="DP142"/>
  <c r="DQ142" s="1"/>
  <c r="DN142"/>
  <c r="DO142" s="1"/>
  <c r="DL142"/>
  <c r="DM142" s="1"/>
  <c r="DJ142"/>
  <c r="DK142" s="1"/>
  <c r="DH142"/>
  <c r="DI142" s="1"/>
  <c r="DG142"/>
  <c r="DT141"/>
  <c r="DU141" s="1"/>
  <c r="DS141"/>
  <c r="DR141"/>
  <c r="DP141"/>
  <c r="DQ141" s="1"/>
  <c r="DN141"/>
  <c r="DO141" s="1"/>
  <c r="DL141"/>
  <c r="DM141" s="1"/>
  <c r="DK141"/>
  <c r="DJ141"/>
  <c r="DH141"/>
  <c r="DI141" s="1"/>
  <c r="DG141"/>
  <c r="DT140"/>
  <c r="DU140" s="1"/>
  <c r="DR140"/>
  <c r="DS140" s="1"/>
  <c r="DP140"/>
  <c r="DQ140" s="1"/>
  <c r="DN140"/>
  <c r="DO140" s="1"/>
  <c r="DL140"/>
  <c r="DM140" s="1"/>
  <c r="DJ140"/>
  <c r="DK140" s="1"/>
  <c r="DH140"/>
  <c r="DI140" s="1"/>
  <c r="DG140"/>
  <c r="DU139"/>
  <c r="DT139"/>
  <c r="DR139"/>
  <c r="DS139" s="1"/>
  <c r="DP139"/>
  <c r="DQ139" s="1"/>
  <c r="DN139"/>
  <c r="DO139" s="1"/>
  <c r="DL139"/>
  <c r="DM139" s="1"/>
  <c r="DJ139"/>
  <c r="DK139" s="1"/>
  <c r="DH139"/>
  <c r="DI139" s="1"/>
  <c r="DG139"/>
  <c r="DT138"/>
  <c r="DU138" s="1"/>
  <c r="DR138"/>
  <c r="DS138" s="1"/>
  <c r="DP138"/>
  <c r="DQ138" s="1"/>
  <c r="DN138"/>
  <c r="DO138" s="1"/>
  <c r="DL138"/>
  <c r="DM138" s="1"/>
  <c r="DJ138"/>
  <c r="DK138" s="1"/>
  <c r="DH138"/>
  <c r="DI138" s="1"/>
  <c r="DG138"/>
  <c r="DU137"/>
  <c r="DT137"/>
  <c r="DR137"/>
  <c r="DS137" s="1"/>
  <c r="DP137"/>
  <c r="DQ137" s="1"/>
  <c r="DN137"/>
  <c r="DO137" s="1"/>
  <c r="DL137"/>
  <c r="DM137" s="1"/>
  <c r="DJ137"/>
  <c r="DK137" s="1"/>
  <c r="DH137"/>
  <c r="DI137" s="1"/>
  <c r="DG137"/>
  <c r="DT136"/>
  <c r="DU136" s="1"/>
  <c r="DR136"/>
  <c r="DS136" s="1"/>
  <c r="DP136"/>
  <c r="DQ136" s="1"/>
  <c r="DN136"/>
  <c r="DO136" s="1"/>
  <c r="DL136"/>
  <c r="DM136" s="1"/>
  <c r="DJ136"/>
  <c r="DK136" s="1"/>
  <c r="DH136"/>
  <c r="DI136" s="1"/>
  <c r="DG136"/>
  <c r="DT135"/>
  <c r="DU135" s="1"/>
  <c r="DR135"/>
  <c r="DS135" s="1"/>
  <c r="DP135"/>
  <c r="DQ135" s="1"/>
  <c r="DO135"/>
  <c r="DN135"/>
  <c r="DL135"/>
  <c r="DM135" s="1"/>
  <c r="DJ135"/>
  <c r="DK135" s="1"/>
  <c r="DH135"/>
  <c r="DI135" s="1"/>
  <c r="DG135"/>
  <c r="DT134"/>
  <c r="DU134" s="1"/>
  <c r="DR134"/>
  <c r="DS134" s="1"/>
  <c r="DP134"/>
  <c r="DQ134" s="1"/>
  <c r="DN134"/>
  <c r="DO134" s="1"/>
  <c r="DL134"/>
  <c r="DM134" s="1"/>
  <c r="DJ134"/>
  <c r="DK134" s="1"/>
  <c r="DH134"/>
  <c r="DI134" s="1"/>
  <c r="DG134"/>
  <c r="DT133"/>
  <c r="DU133" s="1"/>
  <c r="DS133"/>
  <c r="DR133"/>
  <c r="DP133"/>
  <c r="DQ133" s="1"/>
  <c r="DN133"/>
  <c r="DO133" s="1"/>
  <c r="DL133"/>
  <c r="DM133" s="1"/>
  <c r="DK133"/>
  <c r="DJ133"/>
  <c r="DH133"/>
  <c r="DI133" s="1"/>
  <c r="DG133"/>
  <c r="DT132"/>
  <c r="DU132" s="1"/>
  <c r="DR132"/>
  <c r="DS132" s="1"/>
  <c r="DP132"/>
  <c r="DQ132" s="1"/>
  <c r="DN132"/>
  <c r="DO132" s="1"/>
  <c r="DL132"/>
  <c r="DM132" s="1"/>
  <c r="DJ132"/>
  <c r="DK132" s="1"/>
  <c r="DH132"/>
  <c r="DI132" s="1"/>
  <c r="DG132"/>
  <c r="DU131"/>
  <c r="DT131"/>
  <c r="DR131"/>
  <c r="DS131" s="1"/>
  <c r="DP131"/>
  <c r="DQ131" s="1"/>
  <c r="DN131"/>
  <c r="DO131" s="1"/>
  <c r="DM131"/>
  <c r="DL131"/>
  <c r="DJ131"/>
  <c r="DK131" s="1"/>
  <c r="DH131"/>
  <c r="DI131" s="1"/>
  <c r="DG131"/>
  <c r="DT130"/>
  <c r="DU130" s="1"/>
  <c r="DR130"/>
  <c r="DS130" s="1"/>
  <c r="DP130"/>
  <c r="DQ130" s="1"/>
  <c r="DN130"/>
  <c r="DO130" s="1"/>
  <c r="DL130"/>
  <c r="DM130" s="1"/>
  <c r="DJ130"/>
  <c r="DK130" s="1"/>
  <c r="DH130"/>
  <c r="DI130" s="1"/>
  <c r="DG130"/>
  <c r="DU129"/>
  <c r="DT129"/>
  <c r="DR129"/>
  <c r="DS129" s="1"/>
  <c r="DP129"/>
  <c r="DQ129" s="1"/>
  <c r="DN129"/>
  <c r="DO129" s="1"/>
  <c r="DL129"/>
  <c r="DM129" s="1"/>
  <c r="DJ129"/>
  <c r="DK129" s="1"/>
  <c r="DH129"/>
  <c r="DI129" s="1"/>
  <c r="DG129"/>
  <c r="DT128"/>
  <c r="DU128" s="1"/>
  <c r="DR128"/>
  <c r="DS128" s="1"/>
  <c r="DP128"/>
  <c r="DQ128" s="1"/>
  <c r="DN128"/>
  <c r="DO128" s="1"/>
  <c r="DL128"/>
  <c r="DM128" s="1"/>
  <c r="DJ128"/>
  <c r="DK128" s="1"/>
  <c r="DH128"/>
  <c r="DI128" s="1"/>
  <c r="DG128"/>
  <c r="DT127"/>
  <c r="DU127" s="1"/>
  <c r="DR127"/>
  <c r="DS127" s="1"/>
  <c r="DP127"/>
  <c r="DQ127" s="1"/>
  <c r="DO127"/>
  <c r="DN127"/>
  <c r="DL127"/>
  <c r="DM127" s="1"/>
  <c r="DJ127"/>
  <c r="DK127" s="1"/>
  <c r="DH127"/>
  <c r="DI127" s="1"/>
  <c r="DG127"/>
  <c r="DR126"/>
  <c r="DS126" s="1"/>
  <c r="DP126"/>
  <c r="DQ126" s="1"/>
  <c r="DN126"/>
  <c r="DO126" s="1"/>
  <c r="DL126"/>
  <c r="DM126" s="1"/>
  <c r="DJ126"/>
  <c r="DK126" s="1"/>
  <c r="DH126"/>
  <c r="DI126" s="1"/>
  <c r="DG126"/>
  <c r="DS125"/>
  <c r="DR125"/>
  <c r="DP125"/>
  <c r="DQ125" s="1"/>
  <c r="DN125"/>
  <c r="DO125" s="1"/>
  <c r="DL125"/>
  <c r="DM125" s="1"/>
  <c r="DK125"/>
  <c r="DJ125"/>
  <c r="DH125"/>
  <c r="DI125" s="1"/>
  <c r="DG125"/>
  <c r="DR124"/>
  <c r="DS124" s="1"/>
  <c r="DP124"/>
  <c r="DQ124" s="1"/>
  <c r="DN124"/>
  <c r="DO124" s="1"/>
  <c r="DL124"/>
  <c r="DM124" s="1"/>
  <c r="DJ124"/>
  <c r="DK124" s="1"/>
  <c r="DH124"/>
  <c r="DI124" s="1"/>
  <c r="DG124"/>
  <c r="DR123"/>
  <c r="DS123" s="1"/>
  <c r="DP123"/>
  <c r="DQ123" s="1"/>
  <c r="DO123"/>
  <c r="DN123"/>
  <c r="DL123"/>
  <c r="DM123" s="1"/>
  <c r="DJ123"/>
  <c r="DK123" s="1"/>
  <c r="DH123"/>
  <c r="DI123" s="1"/>
  <c r="DG123"/>
  <c r="DR122"/>
  <c r="DS122" s="1"/>
  <c r="DP122"/>
  <c r="DQ122" s="1"/>
  <c r="DN122"/>
  <c r="DO122" s="1"/>
  <c r="DL122"/>
  <c r="DM122" s="1"/>
  <c r="DJ122"/>
  <c r="DK122" s="1"/>
  <c r="DH122"/>
  <c r="DI122" s="1"/>
  <c r="DG122"/>
  <c r="DS121"/>
  <c r="DR121"/>
  <c r="DP121"/>
  <c r="DQ121" s="1"/>
  <c r="DN121"/>
  <c r="DO121" s="1"/>
  <c r="DL121"/>
  <c r="DM121" s="1"/>
  <c r="DK121"/>
  <c r="DJ121"/>
  <c r="DH121"/>
  <c r="DI121" s="1"/>
  <c r="DG121"/>
  <c r="DR120"/>
  <c r="DS120" s="1"/>
  <c r="DP120"/>
  <c r="DQ120" s="1"/>
  <c r="DN120"/>
  <c r="DO120" s="1"/>
  <c r="DL120"/>
  <c r="DM120" s="1"/>
  <c r="DJ120"/>
  <c r="DK120" s="1"/>
  <c r="DH120"/>
  <c r="DI120" s="1"/>
  <c r="DG120"/>
  <c r="DR119"/>
  <c r="DS119" s="1"/>
  <c r="DP119"/>
  <c r="DQ119" s="1"/>
  <c r="DO119"/>
  <c r="DN119"/>
  <c r="DL119"/>
  <c r="DM119" s="1"/>
  <c r="DJ119"/>
  <c r="DK119" s="1"/>
  <c r="DH119"/>
  <c r="DI119" s="1"/>
  <c r="DG119"/>
  <c r="DR118"/>
  <c r="DS118" s="1"/>
  <c r="DP118"/>
  <c r="DQ118" s="1"/>
  <c r="DN118"/>
  <c r="DO118" s="1"/>
  <c r="DL118"/>
  <c r="DM118" s="1"/>
  <c r="DJ118"/>
  <c r="DK118" s="1"/>
  <c r="DH118"/>
  <c r="DI118" s="1"/>
  <c r="DG118"/>
  <c r="DS117"/>
  <c r="DR117"/>
  <c r="DP117"/>
  <c r="DQ117" s="1"/>
  <c r="DN117"/>
  <c r="DO117" s="1"/>
  <c r="DL117"/>
  <c r="DM117" s="1"/>
  <c r="DK117"/>
  <c r="DJ117"/>
  <c r="DH117"/>
  <c r="DI117" s="1"/>
  <c r="DG117"/>
  <c r="DR116"/>
  <c r="DS116" s="1"/>
  <c r="DP116"/>
  <c r="DQ116" s="1"/>
  <c r="DN116"/>
  <c r="DO116" s="1"/>
  <c r="DL116"/>
  <c r="DM116" s="1"/>
  <c r="DJ116"/>
  <c r="DK116" s="1"/>
  <c r="DH116"/>
  <c r="DI116" s="1"/>
  <c r="DG116"/>
  <c r="DR115"/>
  <c r="DS115" s="1"/>
  <c r="DP115"/>
  <c r="DQ115" s="1"/>
  <c r="DO115"/>
  <c r="DN115"/>
  <c r="DL115"/>
  <c r="DM115" s="1"/>
  <c r="DJ115"/>
  <c r="DK115" s="1"/>
  <c r="DH115"/>
  <c r="DI115" s="1"/>
  <c r="DG115"/>
  <c r="DR114"/>
  <c r="DS114" s="1"/>
  <c r="DP114"/>
  <c r="DQ114" s="1"/>
  <c r="DN114"/>
  <c r="DO114" s="1"/>
  <c r="DL114"/>
  <c r="DM114" s="1"/>
  <c r="DJ114"/>
  <c r="DK114" s="1"/>
  <c r="DH114"/>
  <c r="DI114" s="1"/>
  <c r="DG114"/>
  <c r="DS113"/>
  <c r="DR113"/>
  <c r="DP113"/>
  <c r="DQ113" s="1"/>
  <c r="DN113"/>
  <c r="DO113" s="1"/>
  <c r="DL113"/>
  <c r="DM113" s="1"/>
  <c r="DK113"/>
  <c r="DJ113"/>
  <c r="DH113"/>
  <c r="DI113" s="1"/>
  <c r="DG113"/>
  <c r="DR112"/>
  <c r="DS112" s="1"/>
  <c r="DP112"/>
  <c r="DQ112" s="1"/>
  <c r="DN112"/>
  <c r="DO112" s="1"/>
  <c r="DL112"/>
  <c r="DM112" s="1"/>
  <c r="DJ112"/>
  <c r="DK112" s="1"/>
  <c r="DH112"/>
  <c r="DI112" s="1"/>
  <c r="DG112"/>
  <c r="DR111"/>
  <c r="DS111" s="1"/>
  <c r="DP111"/>
  <c r="DQ111" s="1"/>
  <c r="DO111"/>
  <c r="DN111"/>
  <c r="DL111"/>
  <c r="DM111" s="1"/>
  <c r="DJ111"/>
  <c r="DK111" s="1"/>
  <c r="DH111"/>
  <c r="DI111" s="1"/>
  <c r="DG111"/>
  <c r="DR110"/>
  <c r="DS110" s="1"/>
  <c r="DP110"/>
  <c r="DQ110" s="1"/>
  <c r="DN110"/>
  <c r="DO110" s="1"/>
  <c r="DL110"/>
  <c r="DM110" s="1"/>
  <c r="DJ110"/>
  <c r="DK110" s="1"/>
  <c r="DH110"/>
  <c r="DI110" s="1"/>
  <c r="DG110"/>
  <c r="DS109"/>
  <c r="DR109"/>
  <c r="DP109"/>
  <c r="DQ109" s="1"/>
  <c r="DN109"/>
  <c r="DO109" s="1"/>
  <c r="DL109"/>
  <c r="DM109" s="1"/>
  <c r="DK109"/>
  <c r="DJ109"/>
  <c r="DH109"/>
  <c r="DI109" s="1"/>
  <c r="DG109"/>
  <c r="DR108"/>
  <c r="DS108" s="1"/>
  <c r="DP108"/>
  <c r="DQ108" s="1"/>
  <c r="DN108"/>
  <c r="DO108" s="1"/>
  <c r="DL108"/>
  <c r="DM108" s="1"/>
  <c r="DJ108"/>
  <c r="DK108" s="1"/>
  <c r="DH108"/>
  <c r="DI108" s="1"/>
  <c r="DG108"/>
  <c r="DR107"/>
  <c r="DS107" s="1"/>
  <c r="DP107"/>
  <c r="DQ107" s="1"/>
  <c r="DO107"/>
  <c r="DN107"/>
  <c r="DL107"/>
  <c r="DM107" s="1"/>
  <c r="DJ107"/>
  <c r="DK107" s="1"/>
  <c r="DH107"/>
  <c r="DI107" s="1"/>
  <c r="DG107"/>
  <c r="DR106"/>
  <c r="DS106" s="1"/>
  <c r="DP106"/>
  <c r="DQ106" s="1"/>
  <c r="DN106"/>
  <c r="DO106" s="1"/>
  <c r="DL106"/>
  <c r="DM106" s="1"/>
  <c r="DJ106"/>
  <c r="DK106" s="1"/>
  <c r="DH106"/>
  <c r="DI106" s="1"/>
  <c r="DG106"/>
  <c r="DS105"/>
  <c r="DR105"/>
  <c r="DP105"/>
  <c r="DQ105" s="1"/>
  <c r="DN105"/>
  <c r="DO105" s="1"/>
  <c r="DL105"/>
  <c r="DM105" s="1"/>
  <c r="DK105"/>
  <c r="DJ105"/>
  <c r="DH105"/>
  <c r="DI105" s="1"/>
  <c r="DG105"/>
  <c r="DR104"/>
  <c r="DS104" s="1"/>
  <c r="DP104"/>
  <c r="DQ104" s="1"/>
  <c r="DN104"/>
  <c r="DO104" s="1"/>
  <c r="DL104"/>
  <c r="DM104" s="1"/>
  <c r="DJ104"/>
  <c r="DK104" s="1"/>
  <c r="DH104"/>
  <c r="DI104" s="1"/>
  <c r="DG104"/>
  <c r="DR103"/>
  <c r="DS103" s="1"/>
  <c r="DP103"/>
  <c r="DQ103" s="1"/>
  <c r="DO103"/>
  <c r="DN103"/>
  <c r="DL103"/>
  <c r="DM103" s="1"/>
  <c r="DJ103"/>
  <c r="DK103" s="1"/>
  <c r="DH103"/>
  <c r="DI103" s="1"/>
  <c r="DG103"/>
  <c r="DR102"/>
  <c r="DS102" s="1"/>
  <c r="DP102"/>
  <c r="DQ102" s="1"/>
  <c r="DN102"/>
  <c r="DO102" s="1"/>
  <c r="DL102"/>
  <c r="DM102" s="1"/>
  <c r="DJ102"/>
  <c r="DK102" s="1"/>
  <c r="DH102"/>
  <c r="DI102" s="1"/>
  <c r="DG102"/>
  <c r="DS101"/>
  <c r="DR101"/>
  <c r="DP101"/>
  <c r="DQ101" s="1"/>
  <c r="DN101"/>
  <c r="DO101" s="1"/>
  <c r="DL101"/>
  <c r="DM101" s="1"/>
  <c r="DK101"/>
  <c r="DJ101"/>
  <c r="DH101"/>
  <c r="DI101" s="1"/>
  <c r="DG101"/>
  <c r="DR100"/>
  <c r="DS100" s="1"/>
  <c r="DP100"/>
  <c r="DQ100" s="1"/>
  <c r="DN100"/>
  <c r="DO100" s="1"/>
  <c r="DL100"/>
  <c r="DM100" s="1"/>
  <c r="DJ100"/>
  <c r="DK100" s="1"/>
  <c r="DH100"/>
  <c r="DI100" s="1"/>
  <c r="DG100"/>
  <c r="DR99"/>
  <c r="DS99" s="1"/>
  <c r="DP99"/>
  <c r="DQ99" s="1"/>
  <c r="DO99"/>
  <c r="DN99"/>
  <c r="DL99"/>
  <c r="DM99" s="1"/>
  <c r="DJ99"/>
  <c r="DK99" s="1"/>
  <c r="DH99"/>
  <c r="DI99" s="1"/>
  <c r="DG99"/>
  <c r="DR98"/>
  <c r="DS98" s="1"/>
  <c r="DP98"/>
  <c r="DQ98" s="1"/>
  <c r="DN98"/>
  <c r="DO98" s="1"/>
  <c r="DL98"/>
  <c r="DM98" s="1"/>
  <c r="DJ98"/>
  <c r="DK98" s="1"/>
  <c r="DH98"/>
  <c r="DI98" s="1"/>
  <c r="DG98"/>
  <c r="DS97"/>
  <c r="DR97"/>
  <c r="DP97"/>
  <c r="DQ97" s="1"/>
  <c r="DN97"/>
  <c r="DO97" s="1"/>
  <c r="DL97"/>
  <c r="DM97" s="1"/>
  <c r="DK97"/>
  <c r="DJ97"/>
  <c r="DH97"/>
  <c r="DI97" s="1"/>
  <c r="DG97"/>
  <c r="DR96"/>
  <c r="DS96" s="1"/>
  <c r="DP96"/>
  <c r="DQ96" s="1"/>
  <c r="DN96"/>
  <c r="DO96" s="1"/>
  <c r="DL96"/>
  <c r="DM96" s="1"/>
  <c r="DJ96"/>
  <c r="DK96" s="1"/>
  <c r="DH96"/>
  <c r="DI96" s="1"/>
  <c r="DG96"/>
  <c r="DR95"/>
  <c r="DS95" s="1"/>
  <c r="DP95"/>
  <c r="DQ95" s="1"/>
  <c r="DO95"/>
  <c r="DN95"/>
  <c r="DL95"/>
  <c r="DM95" s="1"/>
  <c r="DJ95"/>
  <c r="DK95" s="1"/>
  <c r="DH95"/>
  <c r="DI95" s="1"/>
  <c r="DG95"/>
  <c r="DR94"/>
  <c r="DS94" s="1"/>
  <c r="DP94"/>
  <c r="DQ94" s="1"/>
  <c r="DN94"/>
  <c r="DO94" s="1"/>
  <c r="DL94"/>
  <c r="DM94" s="1"/>
  <c r="DJ94"/>
  <c r="DK94" s="1"/>
  <c r="DH94"/>
  <c r="DI94" s="1"/>
  <c r="DG94"/>
  <c r="DS93"/>
  <c r="DR93"/>
  <c r="DP93"/>
  <c r="DQ93" s="1"/>
  <c r="DN93"/>
  <c r="DO93" s="1"/>
  <c r="DL93"/>
  <c r="DM93" s="1"/>
  <c r="DK93"/>
  <c r="DJ93"/>
  <c r="DH93"/>
  <c r="DI93" s="1"/>
  <c r="DG93"/>
  <c r="DR92"/>
  <c r="DS92" s="1"/>
  <c r="DP92"/>
  <c r="DQ92" s="1"/>
  <c r="DN92"/>
  <c r="DO92" s="1"/>
  <c r="DL92"/>
  <c r="DM92" s="1"/>
  <c r="DJ92"/>
  <c r="DK92" s="1"/>
  <c r="DH92"/>
  <c r="DI92" s="1"/>
  <c r="DG92"/>
  <c r="DR91"/>
  <c r="DS91" s="1"/>
  <c r="DP91"/>
  <c r="DQ91" s="1"/>
  <c r="DO91"/>
  <c r="DN91"/>
  <c r="DL91"/>
  <c r="DM91" s="1"/>
  <c r="DJ91"/>
  <c r="DK91" s="1"/>
  <c r="DH91"/>
  <c r="DI91" s="1"/>
  <c r="DG91"/>
  <c r="DR90"/>
  <c r="DS90" s="1"/>
  <c r="DP90"/>
  <c r="DQ90" s="1"/>
  <c r="DN90"/>
  <c r="DO90" s="1"/>
  <c r="DL90"/>
  <c r="DM90" s="1"/>
  <c r="DJ90"/>
  <c r="DK90" s="1"/>
  <c r="DH90"/>
  <c r="DI90" s="1"/>
  <c r="DG90"/>
  <c r="DS89"/>
  <c r="DR89"/>
  <c r="DP89"/>
  <c r="DQ89" s="1"/>
  <c r="DN89"/>
  <c r="DO89" s="1"/>
  <c r="DL89"/>
  <c r="DM89" s="1"/>
  <c r="DK89"/>
  <c r="DJ89"/>
  <c r="DH89"/>
  <c r="DI89" s="1"/>
  <c r="DG89"/>
  <c r="DR88"/>
  <c r="DS88" s="1"/>
  <c r="DP88"/>
  <c r="DQ88" s="1"/>
  <c r="DN88"/>
  <c r="DO88" s="1"/>
  <c r="DL88"/>
  <c r="DM88" s="1"/>
  <c r="DJ88"/>
  <c r="DK88" s="1"/>
  <c r="DH88"/>
  <c r="DI88" s="1"/>
  <c r="DG88"/>
  <c r="DR87"/>
  <c r="DS87" s="1"/>
  <c r="DP87"/>
  <c r="DQ87" s="1"/>
  <c r="DO87"/>
  <c r="DN87"/>
  <c r="DL87"/>
  <c r="DM87" s="1"/>
  <c r="DJ87"/>
  <c r="DK87" s="1"/>
  <c r="DH87"/>
  <c r="DI87" s="1"/>
  <c r="DG87"/>
  <c r="DR86"/>
  <c r="DS86" s="1"/>
  <c r="DP86"/>
  <c r="DQ86" s="1"/>
  <c r="DN86"/>
  <c r="DO86" s="1"/>
  <c r="DL86"/>
  <c r="DM86" s="1"/>
  <c r="DJ86"/>
  <c r="DK86" s="1"/>
  <c r="DH86"/>
  <c r="DI86" s="1"/>
  <c r="DG86"/>
  <c r="DS85"/>
  <c r="DR85"/>
  <c r="DP85"/>
  <c r="DQ85" s="1"/>
  <c r="DN85"/>
  <c r="DO85" s="1"/>
  <c r="DL85"/>
  <c r="DM85" s="1"/>
  <c r="DK85"/>
  <c r="DJ85"/>
  <c r="DH85"/>
  <c r="DI85" s="1"/>
  <c r="DG85"/>
  <c r="DR84"/>
  <c r="DS84" s="1"/>
  <c r="DP84"/>
  <c r="DQ84" s="1"/>
  <c r="DN84"/>
  <c r="DO84" s="1"/>
  <c r="DL84"/>
  <c r="DM84" s="1"/>
  <c r="DJ84"/>
  <c r="DK84" s="1"/>
  <c r="DH84"/>
  <c r="DI84" s="1"/>
  <c r="DG84"/>
  <c r="DR83"/>
  <c r="DS83" s="1"/>
  <c r="DP83"/>
  <c r="DQ83" s="1"/>
  <c r="DO83"/>
  <c r="DN83"/>
  <c r="DL83"/>
  <c r="DM83" s="1"/>
  <c r="DJ83"/>
  <c r="DK83" s="1"/>
  <c r="DH83"/>
  <c r="DI83" s="1"/>
  <c r="DG83"/>
  <c r="DR82"/>
  <c r="DS82" s="1"/>
  <c r="DP82"/>
  <c r="DQ82" s="1"/>
  <c r="DN82"/>
  <c r="DO82" s="1"/>
  <c r="DL82"/>
  <c r="DM82" s="1"/>
  <c r="DJ82"/>
  <c r="DK82" s="1"/>
  <c r="DH82"/>
  <c r="DI82" s="1"/>
  <c r="DG82"/>
  <c r="DS81"/>
  <c r="DR81"/>
  <c r="DP81"/>
  <c r="DQ81" s="1"/>
  <c r="DN81"/>
  <c r="DO81" s="1"/>
  <c r="DL81"/>
  <c r="DM81" s="1"/>
  <c r="DK81"/>
  <c r="DJ81"/>
  <c r="DH81"/>
  <c r="DI81" s="1"/>
  <c r="DG81"/>
  <c r="DR80"/>
  <c r="DS80" s="1"/>
  <c r="DP80"/>
  <c r="DQ80" s="1"/>
  <c r="DN80"/>
  <c r="DO80" s="1"/>
  <c r="DL80"/>
  <c r="DM80" s="1"/>
  <c r="DJ80"/>
  <c r="DK80" s="1"/>
  <c r="DH80"/>
  <c r="DI80" s="1"/>
  <c r="DG80"/>
  <c r="DR79"/>
  <c r="DS79" s="1"/>
  <c r="DP79"/>
  <c r="DQ79" s="1"/>
  <c r="DO79"/>
  <c r="DN79"/>
  <c r="DL79"/>
  <c r="DM79" s="1"/>
  <c r="DJ79"/>
  <c r="DK79" s="1"/>
  <c r="DH79"/>
  <c r="DI79" s="1"/>
  <c r="DG79"/>
  <c r="DR78"/>
  <c r="DS78" s="1"/>
  <c r="DP78"/>
  <c r="DQ78" s="1"/>
  <c r="DN78"/>
  <c r="DO78" s="1"/>
  <c r="DL78"/>
  <c r="DM78" s="1"/>
  <c r="DJ78"/>
  <c r="DK78" s="1"/>
  <c r="DH78"/>
  <c r="DI78" s="1"/>
  <c r="DG78"/>
  <c r="DS77"/>
  <c r="DR77"/>
  <c r="DP77"/>
  <c r="DQ77" s="1"/>
  <c r="DN77"/>
  <c r="DO77" s="1"/>
  <c r="DL77"/>
  <c r="DM77" s="1"/>
  <c r="DK77"/>
  <c r="DJ77"/>
  <c r="DH77"/>
  <c r="DI77" s="1"/>
  <c r="DG77"/>
  <c r="DR76"/>
  <c r="DS76" s="1"/>
  <c r="DP76"/>
  <c r="DQ76" s="1"/>
  <c r="DN76"/>
  <c r="DO76" s="1"/>
  <c r="DL76"/>
  <c r="DM76" s="1"/>
  <c r="DJ76"/>
  <c r="DK76" s="1"/>
  <c r="DH76"/>
  <c r="DI76" s="1"/>
  <c r="DG76"/>
  <c r="DR75"/>
  <c r="DS75" s="1"/>
  <c r="DP75"/>
  <c r="DQ75" s="1"/>
  <c r="DO75"/>
  <c r="DN75"/>
  <c r="DL75"/>
  <c r="DM75" s="1"/>
  <c r="DJ75"/>
  <c r="DK75" s="1"/>
  <c r="DH75"/>
  <c r="DI75" s="1"/>
  <c r="DG75"/>
  <c r="DR74"/>
  <c r="DS74" s="1"/>
  <c r="DP74"/>
  <c r="DQ74" s="1"/>
  <c r="DN74"/>
  <c r="DO74" s="1"/>
  <c r="DL74"/>
  <c r="DM74" s="1"/>
  <c r="DJ74"/>
  <c r="DK74" s="1"/>
  <c r="DH74"/>
  <c r="DI74" s="1"/>
  <c r="DG74"/>
  <c r="DS73"/>
  <c r="DR73"/>
  <c r="DP73"/>
  <c r="DQ73" s="1"/>
  <c r="DN73"/>
  <c r="DO73" s="1"/>
  <c r="DL73"/>
  <c r="DM73" s="1"/>
  <c r="DK73"/>
  <c r="DJ73"/>
  <c r="DH73"/>
  <c r="DI73" s="1"/>
  <c r="DG73"/>
  <c r="DR72"/>
  <c r="DS72" s="1"/>
  <c r="DP72"/>
  <c r="DQ72" s="1"/>
  <c r="DN72"/>
  <c r="DO72" s="1"/>
  <c r="DL72"/>
  <c r="DM72" s="1"/>
  <c r="DJ72"/>
  <c r="DK72" s="1"/>
  <c r="DH72"/>
  <c r="DI72" s="1"/>
  <c r="DG72"/>
  <c r="DR71"/>
  <c r="DS71" s="1"/>
  <c r="DP71"/>
  <c r="DQ71" s="1"/>
  <c r="DO71"/>
  <c r="DN71"/>
  <c r="DL71"/>
  <c r="DM71" s="1"/>
  <c r="DJ71"/>
  <c r="DK71" s="1"/>
  <c r="DH71"/>
  <c r="DI71" s="1"/>
  <c r="DG71"/>
  <c r="DR70"/>
  <c r="DS70" s="1"/>
  <c r="DP70"/>
  <c r="DQ70" s="1"/>
  <c r="DN70"/>
  <c r="DO70" s="1"/>
  <c r="DL70"/>
  <c r="DM70" s="1"/>
  <c r="DJ70"/>
  <c r="DK70" s="1"/>
  <c r="DH70"/>
  <c r="DI70" s="1"/>
  <c r="DG70"/>
  <c r="DS69"/>
  <c r="DR69"/>
  <c r="DP69"/>
  <c r="DQ69" s="1"/>
  <c r="DN69"/>
  <c r="DO69" s="1"/>
  <c r="DL69"/>
  <c r="DM69" s="1"/>
  <c r="DK69"/>
  <c r="DJ69"/>
  <c r="DH69"/>
  <c r="DI69" s="1"/>
  <c r="DG69"/>
  <c r="DR68"/>
  <c r="DS68" s="1"/>
  <c r="DP68"/>
  <c r="DQ68" s="1"/>
  <c r="DN68"/>
  <c r="DO68" s="1"/>
  <c r="DL68"/>
  <c r="DM68" s="1"/>
  <c r="DJ68"/>
  <c r="DK68" s="1"/>
  <c r="DH68"/>
  <c r="DI68" s="1"/>
  <c r="DG68"/>
  <c r="DR67"/>
  <c r="DS67" s="1"/>
  <c r="DP67"/>
  <c r="DQ67" s="1"/>
  <c r="DO67"/>
  <c r="DN67"/>
  <c r="DL67"/>
  <c r="DM67" s="1"/>
  <c r="DJ67"/>
  <c r="DK67" s="1"/>
  <c r="DH67"/>
  <c r="DI67" s="1"/>
  <c r="DG67"/>
  <c r="DR66"/>
  <c r="DS66" s="1"/>
  <c r="DP66"/>
  <c r="DQ66" s="1"/>
  <c r="DN66"/>
  <c r="DO66" s="1"/>
  <c r="DL66"/>
  <c r="DM66" s="1"/>
  <c r="DJ66"/>
  <c r="DK66" s="1"/>
  <c r="DH66"/>
  <c r="DI66" s="1"/>
  <c r="DG66"/>
  <c r="DS65"/>
  <c r="DR65"/>
  <c r="DP65"/>
  <c r="DQ65" s="1"/>
  <c r="DN65"/>
  <c r="DO65" s="1"/>
  <c r="DL65"/>
  <c r="DM65" s="1"/>
  <c r="DK65"/>
  <c r="DJ65"/>
  <c r="DH65"/>
  <c r="DI65" s="1"/>
  <c r="DG65"/>
  <c r="DR64"/>
  <c r="DS64" s="1"/>
  <c r="DP64"/>
  <c r="DQ64" s="1"/>
  <c r="DN64"/>
  <c r="DO64" s="1"/>
  <c r="DL64"/>
  <c r="DM64" s="1"/>
  <c r="DJ64"/>
  <c r="DK64" s="1"/>
  <c r="DH64"/>
  <c r="DI64" s="1"/>
  <c r="DG64"/>
  <c r="DR63"/>
  <c r="DS63" s="1"/>
  <c r="DP63"/>
  <c r="DQ63" s="1"/>
  <c r="DO63"/>
  <c r="DN63"/>
  <c r="DL63"/>
  <c r="DM63" s="1"/>
  <c r="DJ63"/>
  <c r="DK63" s="1"/>
  <c r="DH63"/>
  <c r="DI63" s="1"/>
  <c r="DG63"/>
  <c r="DR62"/>
  <c r="DS62" s="1"/>
  <c r="DP62"/>
  <c r="DQ62" s="1"/>
  <c r="DN62"/>
  <c r="DO62" s="1"/>
  <c r="DL62"/>
  <c r="DM62" s="1"/>
  <c r="DJ62"/>
  <c r="DK62" s="1"/>
  <c r="DH62"/>
  <c r="DI62" s="1"/>
  <c r="DG62"/>
  <c r="DS61"/>
  <c r="DR61"/>
  <c r="DP61"/>
  <c r="DQ61" s="1"/>
  <c r="DN61"/>
  <c r="DO61" s="1"/>
  <c r="DL61"/>
  <c r="DM61" s="1"/>
  <c r="DK61"/>
  <c r="DJ61"/>
  <c r="DH61"/>
  <c r="DI61" s="1"/>
  <c r="DG61"/>
  <c r="DR60"/>
  <c r="DS60" s="1"/>
  <c r="DP60"/>
  <c r="DQ60" s="1"/>
  <c r="DN60"/>
  <c r="DO60" s="1"/>
  <c r="DL60"/>
  <c r="DM60" s="1"/>
  <c r="DJ60"/>
  <c r="DK60" s="1"/>
  <c r="DH60"/>
  <c r="DI60" s="1"/>
  <c r="DG60"/>
  <c r="DR59"/>
  <c r="DS59" s="1"/>
  <c r="DP59"/>
  <c r="DQ59" s="1"/>
  <c r="DO59"/>
  <c r="DN59"/>
  <c r="DL59"/>
  <c r="DM59" s="1"/>
  <c r="DJ59"/>
  <c r="DK59" s="1"/>
  <c r="DH59"/>
  <c r="DI59" s="1"/>
  <c r="DG59"/>
  <c r="DR58"/>
  <c r="DS58" s="1"/>
  <c r="DP58"/>
  <c r="DQ58" s="1"/>
  <c r="DN58"/>
  <c r="DO58" s="1"/>
  <c r="DL58"/>
  <c r="DM58" s="1"/>
  <c r="DJ58"/>
  <c r="DK58" s="1"/>
  <c r="DH58"/>
  <c r="DI58" s="1"/>
  <c r="DG58"/>
  <c r="DS57"/>
  <c r="DR57"/>
  <c r="DP57"/>
  <c r="DQ57" s="1"/>
  <c r="DN57"/>
  <c r="DO57" s="1"/>
  <c r="DL57"/>
  <c r="DM57" s="1"/>
  <c r="DK57"/>
  <c r="DJ57"/>
  <c r="DH57"/>
  <c r="DI57" s="1"/>
  <c r="DG57"/>
  <c r="DR56"/>
  <c r="DS56" s="1"/>
  <c r="DP56"/>
  <c r="DQ56" s="1"/>
  <c r="DN56"/>
  <c r="DO56" s="1"/>
  <c r="DL56"/>
  <c r="DM56" s="1"/>
  <c r="DJ56"/>
  <c r="DK56" s="1"/>
  <c r="DH56"/>
  <c r="DI56" s="1"/>
  <c r="DG56"/>
  <c r="DR55"/>
  <c r="DS55" s="1"/>
  <c r="DP55"/>
  <c r="DQ55" s="1"/>
  <c r="DO55"/>
  <c r="DN55"/>
  <c r="DL55"/>
  <c r="DM55" s="1"/>
  <c r="DJ55"/>
  <c r="DK55" s="1"/>
  <c r="DH55"/>
  <c r="DI55" s="1"/>
  <c r="DG55"/>
  <c r="DR54"/>
  <c r="DS54" s="1"/>
  <c r="DP54"/>
  <c r="DQ54" s="1"/>
  <c r="DN54"/>
  <c r="DO54" s="1"/>
  <c r="DL54"/>
  <c r="DM54" s="1"/>
  <c r="DJ54"/>
  <c r="DK54" s="1"/>
  <c r="DH54"/>
  <c r="DI54" s="1"/>
  <c r="DG54"/>
  <c r="DS53"/>
  <c r="DR53"/>
  <c r="DP53"/>
  <c r="DQ53" s="1"/>
  <c r="DN53"/>
  <c r="DO53" s="1"/>
  <c r="DL53"/>
  <c r="DM53" s="1"/>
  <c r="DK53"/>
  <c r="DJ53"/>
  <c r="DH53"/>
  <c r="DI53" s="1"/>
  <c r="DG53"/>
  <c r="DR52"/>
  <c r="DS52" s="1"/>
  <c r="DP52"/>
  <c r="DQ52" s="1"/>
  <c r="DN52"/>
  <c r="DO52" s="1"/>
  <c r="DL52"/>
  <c r="DM52" s="1"/>
  <c r="DJ52"/>
  <c r="DK52" s="1"/>
  <c r="DH52"/>
  <c r="DI52" s="1"/>
  <c r="DG52"/>
  <c r="DR51"/>
  <c r="DS51" s="1"/>
  <c r="DP51"/>
  <c r="DQ51" s="1"/>
  <c r="DO51"/>
  <c r="DN51"/>
  <c r="DL51"/>
  <c r="DM51" s="1"/>
  <c r="DJ51"/>
  <c r="DK51" s="1"/>
  <c r="DH51"/>
  <c r="DI51" s="1"/>
  <c r="DG51"/>
  <c r="DR50"/>
  <c r="DS50" s="1"/>
  <c r="DP50"/>
  <c r="DQ50" s="1"/>
  <c r="DN50"/>
  <c r="DO50" s="1"/>
  <c r="DL50"/>
  <c r="DM50" s="1"/>
  <c r="DJ50"/>
  <c r="DK50" s="1"/>
  <c r="DH50"/>
  <c r="DI50" s="1"/>
  <c r="DG50"/>
  <c r="DR49"/>
  <c r="DS49" s="1"/>
  <c r="DP49"/>
  <c r="DQ49" s="1"/>
  <c r="DN49"/>
  <c r="DO49" s="1"/>
  <c r="DL49"/>
  <c r="DM49" s="1"/>
  <c r="DJ49"/>
  <c r="DK49" s="1"/>
  <c r="DH49"/>
  <c r="DI49" s="1"/>
  <c r="DG49"/>
  <c r="DR48"/>
  <c r="DS48" s="1"/>
  <c r="DP48"/>
  <c r="DQ48" s="1"/>
  <c r="DN48"/>
  <c r="DO48" s="1"/>
  <c r="DL48"/>
  <c r="DM48" s="1"/>
  <c r="DJ48"/>
  <c r="DK48" s="1"/>
  <c r="DH48"/>
  <c r="DI48" s="1"/>
  <c r="DG48"/>
  <c r="DR47"/>
  <c r="DS47" s="1"/>
  <c r="DQ47"/>
  <c r="DP47"/>
  <c r="DN47"/>
  <c r="DO47" s="1"/>
  <c r="DL47"/>
  <c r="DM47" s="1"/>
  <c r="DJ47"/>
  <c r="DK47" s="1"/>
  <c r="DH47"/>
  <c r="DI47" s="1"/>
  <c r="DG47"/>
  <c r="DR46"/>
  <c r="DS46" s="1"/>
  <c r="DP46"/>
  <c r="DQ46" s="1"/>
  <c r="DN46"/>
  <c r="DO46" s="1"/>
  <c r="DL46"/>
  <c r="DM46" s="1"/>
  <c r="DJ46"/>
  <c r="DK46" s="1"/>
  <c r="DH46"/>
  <c r="DI46" s="1"/>
  <c r="DG46"/>
  <c r="DR45"/>
  <c r="DS45" s="1"/>
  <c r="DP45"/>
  <c r="DQ45" s="1"/>
  <c r="DN45"/>
  <c r="DO45" s="1"/>
  <c r="DL45"/>
  <c r="DM45" s="1"/>
  <c r="DJ45"/>
  <c r="DK45" s="1"/>
  <c r="DH45"/>
  <c r="DI45" s="1"/>
  <c r="DG45"/>
  <c r="DR44"/>
  <c r="DS44" s="1"/>
  <c r="DP44"/>
  <c r="DQ44" s="1"/>
  <c r="DN44"/>
  <c r="DO44" s="1"/>
  <c r="DL44"/>
  <c r="DM44" s="1"/>
  <c r="DJ44"/>
  <c r="DK44" s="1"/>
  <c r="DH44"/>
  <c r="DI44" s="1"/>
  <c r="DG44"/>
  <c r="DR43"/>
  <c r="DS43" s="1"/>
  <c r="DP43"/>
  <c r="DQ43" s="1"/>
  <c r="DN43"/>
  <c r="DO43" s="1"/>
  <c r="DL43"/>
  <c r="DM43" s="1"/>
  <c r="DJ43"/>
  <c r="DK43" s="1"/>
  <c r="DI43"/>
  <c r="DH43"/>
  <c r="DG43"/>
  <c r="DR42"/>
  <c r="DS42" s="1"/>
  <c r="DP42"/>
  <c r="DQ42" s="1"/>
  <c r="DN42"/>
  <c r="DO42" s="1"/>
  <c r="DL42"/>
  <c r="DM42" s="1"/>
  <c r="DJ42"/>
  <c r="DK42" s="1"/>
  <c r="DH42"/>
  <c r="DI42" s="1"/>
  <c r="DG42"/>
  <c r="DR41"/>
  <c r="DS41" s="1"/>
  <c r="DP41"/>
  <c r="DQ41" s="1"/>
  <c r="DN41"/>
  <c r="DO41" s="1"/>
  <c r="DL41"/>
  <c r="DM41" s="1"/>
  <c r="DJ41"/>
  <c r="DK41" s="1"/>
  <c r="DH41"/>
  <c r="DI41" s="1"/>
  <c r="DG41"/>
  <c r="DR40"/>
  <c r="DS40" s="1"/>
  <c r="DP40"/>
  <c r="DQ40" s="1"/>
  <c r="DN40"/>
  <c r="DO40" s="1"/>
  <c r="DL40"/>
  <c r="DM40" s="1"/>
  <c r="DJ40"/>
  <c r="DK40" s="1"/>
  <c r="DH40"/>
  <c r="DI40" s="1"/>
  <c r="DG40"/>
  <c r="DR39"/>
  <c r="DS39" s="1"/>
  <c r="DP39"/>
  <c r="DQ39" s="1"/>
  <c r="DN39"/>
  <c r="DO39" s="1"/>
  <c r="DL39"/>
  <c r="DM39" s="1"/>
  <c r="DJ39"/>
  <c r="DK39" s="1"/>
  <c r="DH39"/>
  <c r="DI39" s="1"/>
  <c r="DG39"/>
  <c r="DR38"/>
  <c r="DS38" s="1"/>
  <c r="DP38"/>
  <c r="DQ38" s="1"/>
  <c r="DN38"/>
  <c r="DO38" s="1"/>
  <c r="DL38"/>
  <c r="DM38" s="1"/>
  <c r="DJ38"/>
  <c r="DK38" s="1"/>
  <c r="DH38"/>
  <c r="DI38" s="1"/>
  <c r="DG38"/>
  <c r="DR37"/>
  <c r="DS37" s="1"/>
  <c r="DP37"/>
  <c r="DQ37" s="1"/>
  <c r="DN37"/>
  <c r="DO37" s="1"/>
  <c r="DL37"/>
  <c r="DM37" s="1"/>
  <c r="DJ37"/>
  <c r="DK37" s="1"/>
  <c r="DH37"/>
  <c r="DI37" s="1"/>
  <c r="DG37"/>
  <c r="DR36"/>
  <c r="DS36" s="1"/>
  <c r="DP36"/>
  <c r="DQ36" s="1"/>
  <c r="DN36"/>
  <c r="DO36" s="1"/>
  <c r="DL36"/>
  <c r="DM36" s="1"/>
  <c r="DJ36"/>
  <c r="DK36" s="1"/>
  <c r="DH36"/>
  <c r="DI36" s="1"/>
  <c r="DG36"/>
  <c r="DR35"/>
  <c r="DS35" s="1"/>
  <c r="DP35"/>
  <c r="DQ35" s="1"/>
  <c r="DN35"/>
  <c r="DO35" s="1"/>
  <c r="DL35"/>
  <c r="DM35" s="1"/>
  <c r="DJ35"/>
  <c r="DK35" s="1"/>
  <c r="DH35"/>
  <c r="DI35" s="1"/>
  <c r="DG35"/>
  <c r="DR34"/>
  <c r="DS34" s="1"/>
  <c r="DP34"/>
  <c r="DQ34" s="1"/>
  <c r="DN34"/>
  <c r="DO34" s="1"/>
  <c r="DL34"/>
  <c r="DM34" s="1"/>
  <c r="DJ34"/>
  <c r="DK34" s="1"/>
  <c r="DH34"/>
  <c r="DI34" s="1"/>
  <c r="DG34"/>
  <c r="DR33"/>
  <c r="DS33" s="1"/>
  <c r="DP33"/>
  <c r="DQ33" s="1"/>
  <c r="DN33"/>
  <c r="DO33" s="1"/>
  <c r="DL33"/>
  <c r="DM33" s="1"/>
  <c r="DJ33"/>
  <c r="DK33" s="1"/>
  <c r="DH33"/>
  <c r="DI33" s="1"/>
  <c r="DG33"/>
  <c r="DR32"/>
  <c r="DS32" s="1"/>
  <c r="DP32"/>
  <c r="DQ32" s="1"/>
  <c r="DN32"/>
  <c r="DO32" s="1"/>
  <c r="DL32"/>
  <c r="DM32" s="1"/>
  <c r="DJ32"/>
  <c r="DK32" s="1"/>
  <c r="DH32"/>
  <c r="DI32" s="1"/>
  <c r="DG32"/>
  <c r="DR31"/>
  <c r="DS31" s="1"/>
  <c r="DP31"/>
  <c r="DQ31" s="1"/>
  <c r="DN31"/>
  <c r="DO31" s="1"/>
  <c r="DL31"/>
  <c r="DM31" s="1"/>
  <c r="DJ31"/>
  <c r="DK31" s="1"/>
  <c r="DH31"/>
  <c r="DI31" s="1"/>
  <c r="DG31"/>
  <c r="DR30"/>
  <c r="DS30" s="1"/>
  <c r="DP30"/>
  <c r="DQ30" s="1"/>
  <c r="DN30"/>
  <c r="DO30" s="1"/>
  <c r="DL30"/>
  <c r="DM30" s="1"/>
  <c r="DJ30"/>
  <c r="DK30" s="1"/>
  <c r="DH30"/>
  <c r="DI30" s="1"/>
  <c r="DG30"/>
  <c r="DR29"/>
  <c r="DS29" s="1"/>
  <c r="DP29"/>
  <c r="DQ29" s="1"/>
  <c r="DN29"/>
  <c r="DO29" s="1"/>
  <c r="DL29"/>
  <c r="DM29" s="1"/>
  <c r="DJ29"/>
  <c r="DK29" s="1"/>
  <c r="DH29"/>
  <c r="DI29" s="1"/>
  <c r="DG29"/>
  <c r="DR28"/>
  <c r="DS28" s="1"/>
  <c r="DP28"/>
  <c r="DQ28" s="1"/>
  <c r="DN28"/>
  <c r="DO28" s="1"/>
  <c r="DL28"/>
  <c r="DM28" s="1"/>
  <c r="DJ28"/>
  <c r="DK28" s="1"/>
  <c r="DH28"/>
  <c r="DI28" s="1"/>
  <c r="DG28"/>
  <c r="DR27"/>
  <c r="DS27" s="1"/>
  <c r="DP27"/>
  <c r="DQ27" s="1"/>
  <c r="DN27"/>
  <c r="DO27" s="1"/>
  <c r="DL27"/>
  <c r="DM27" s="1"/>
  <c r="DJ27"/>
  <c r="DK27" s="1"/>
  <c r="DI27"/>
  <c r="DH27"/>
  <c r="DG27"/>
  <c r="DR26"/>
  <c r="DS26" s="1"/>
  <c r="DP26"/>
  <c r="DQ26" s="1"/>
  <c r="DN26"/>
  <c r="DO26" s="1"/>
  <c r="DL26"/>
  <c r="DM26" s="1"/>
  <c r="DJ26"/>
  <c r="DK26" s="1"/>
  <c r="DH26"/>
  <c r="DI26" s="1"/>
  <c r="DG26"/>
  <c r="DR25"/>
  <c r="DS25" s="1"/>
  <c r="DP25"/>
  <c r="DQ25" s="1"/>
  <c r="DN25"/>
  <c r="DO25" s="1"/>
  <c r="DL25"/>
  <c r="DM25" s="1"/>
  <c r="DJ25"/>
  <c r="DK25" s="1"/>
  <c r="DH25"/>
  <c r="DI25" s="1"/>
  <c r="DG25"/>
  <c r="DR24"/>
  <c r="DS24" s="1"/>
  <c r="DP24"/>
  <c r="DQ24" s="1"/>
  <c r="DN24"/>
  <c r="DO24" s="1"/>
  <c r="DL24"/>
  <c r="DM24" s="1"/>
  <c r="DJ24"/>
  <c r="DK24" s="1"/>
  <c r="DH24"/>
  <c r="DI24" s="1"/>
  <c r="DG24"/>
  <c r="DR23"/>
  <c r="DS23" s="1"/>
  <c r="DP23"/>
  <c r="DQ23" s="1"/>
  <c r="DN23"/>
  <c r="DO23" s="1"/>
  <c r="DL23"/>
  <c r="DM23" s="1"/>
  <c r="DJ23"/>
  <c r="DK23" s="1"/>
  <c r="DH23"/>
  <c r="DI23" s="1"/>
  <c r="DG23"/>
  <c r="DR22"/>
  <c r="DS22" s="1"/>
  <c r="DP22"/>
  <c r="DQ22" s="1"/>
  <c r="DN22"/>
  <c r="DO22" s="1"/>
  <c r="DL22"/>
  <c r="DM22" s="1"/>
  <c r="DJ22"/>
  <c r="DK22" s="1"/>
  <c r="DH22"/>
  <c r="DI22" s="1"/>
  <c r="DG22"/>
  <c r="DR21"/>
  <c r="DS21" s="1"/>
  <c r="DP21"/>
  <c r="DQ21" s="1"/>
  <c r="DN21"/>
  <c r="DO21" s="1"/>
  <c r="DL21"/>
  <c r="DM21" s="1"/>
  <c r="DJ21"/>
  <c r="DK21" s="1"/>
  <c r="DH21"/>
  <c r="DI21" s="1"/>
  <c r="DG21"/>
  <c r="DR20"/>
  <c r="DS20" s="1"/>
  <c r="DP20"/>
  <c r="DQ20" s="1"/>
  <c r="DN20"/>
  <c r="DO20" s="1"/>
  <c r="DL20"/>
  <c r="DM20" s="1"/>
  <c r="DJ20"/>
  <c r="DK20" s="1"/>
  <c r="DH20"/>
  <c r="DI20" s="1"/>
  <c r="DG20"/>
  <c r="DR19"/>
  <c r="DS19" s="1"/>
  <c r="DP19"/>
  <c r="DQ19" s="1"/>
  <c r="DN19"/>
  <c r="DO19" s="1"/>
  <c r="DL19"/>
  <c r="DM19" s="1"/>
  <c r="DJ19"/>
  <c r="DK19" s="1"/>
  <c r="DH19"/>
  <c r="DI19" s="1"/>
  <c r="DG19"/>
  <c r="DR18"/>
  <c r="DS18" s="1"/>
  <c r="DP18"/>
  <c r="DQ18" s="1"/>
  <c r="DN18"/>
  <c r="DO18" s="1"/>
  <c r="DL18"/>
  <c r="DM18" s="1"/>
  <c r="DJ18"/>
  <c r="DK18" s="1"/>
  <c r="DH18"/>
  <c r="DI18" s="1"/>
  <c r="DG18"/>
  <c r="DR17"/>
  <c r="DS17" s="1"/>
  <c r="DP17"/>
  <c r="DQ17" s="1"/>
  <c r="DN17"/>
  <c r="DO17" s="1"/>
  <c r="DL17"/>
  <c r="DM17" s="1"/>
  <c r="DJ17"/>
  <c r="DK17" s="1"/>
  <c r="DH17"/>
  <c r="DI17" s="1"/>
  <c r="DG17"/>
  <c r="DR16"/>
  <c r="DS16" s="1"/>
  <c r="DP16"/>
  <c r="DQ16" s="1"/>
  <c r="DN16"/>
  <c r="DO16" s="1"/>
  <c r="DL16"/>
  <c r="DM16" s="1"/>
  <c r="DJ16"/>
  <c r="DK16" s="1"/>
  <c r="DH16"/>
  <c r="DI16" s="1"/>
  <c r="DG16"/>
  <c r="DR15"/>
  <c r="DS15" s="1"/>
  <c r="DP15"/>
  <c r="DQ15" s="1"/>
  <c r="DN15"/>
  <c r="DO15" s="1"/>
  <c r="DL15"/>
  <c r="DM15" s="1"/>
  <c r="DJ15"/>
  <c r="DK15" s="1"/>
  <c r="DH15"/>
  <c r="DI15" s="1"/>
  <c r="DG15"/>
  <c r="DR14"/>
  <c r="DS14" s="1"/>
  <c r="DP14"/>
  <c r="DQ14" s="1"/>
  <c r="DN14"/>
  <c r="DO14" s="1"/>
  <c r="DL14"/>
  <c r="DM14" s="1"/>
  <c r="DJ14"/>
  <c r="DK14" s="1"/>
  <c r="DH14"/>
  <c r="DI14" s="1"/>
  <c r="DG14"/>
  <c r="DR13"/>
  <c r="DS13" s="1"/>
  <c r="DP13"/>
  <c r="DQ13" s="1"/>
  <c r="DN13"/>
  <c r="DO13" s="1"/>
  <c r="DL13"/>
  <c r="DM13" s="1"/>
  <c r="DJ13"/>
  <c r="DK13" s="1"/>
  <c r="DH13"/>
  <c r="DI13" s="1"/>
  <c r="DG13"/>
  <c r="DR12"/>
  <c r="DS12" s="1"/>
  <c r="DP12"/>
  <c r="DQ12" s="1"/>
  <c r="DN12"/>
  <c r="DO12" s="1"/>
  <c r="DL12"/>
  <c r="DM12" s="1"/>
  <c r="DJ12"/>
  <c r="DK12" s="1"/>
  <c r="DH12"/>
  <c r="DI12" s="1"/>
  <c r="DG12"/>
  <c r="DR11"/>
  <c r="DS11" s="1"/>
  <c r="DP11"/>
  <c r="DQ11" s="1"/>
  <c r="DN11"/>
  <c r="DO11" s="1"/>
  <c r="DL11"/>
  <c r="DM11" s="1"/>
  <c r="DJ11"/>
  <c r="DK11" s="1"/>
  <c r="DH11"/>
  <c r="DI11" s="1"/>
  <c r="DG11"/>
  <c r="DR10"/>
  <c r="DS10" s="1"/>
  <c r="DP10"/>
  <c r="DQ10" s="1"/>
  <c r="DN10"/>
  <c r="DO10" s="1"/>
  <c r="DL10"/>
  <c r="DM10" s="1"/>
  <c r="DJ10"/>
  <c r="DK10" s="1"/>
  <c r="DH10"/>
  <c r="DI10" s="1"/>
  <c r="DG10"/>
  <c r="DR9"/>
  <c r="DS9" s="1"/>
  <c r="DP9"/>
  <c r="DQ9" s="1"/>
  <c r="DN9"/>
  <c r="DO9" s="1"/>
  <c r="DL9"/>
  <c r="DM9" s="1"/>
  <c r="DJ9"/>
  <c r="DK9" s="1"/>
  <c r="DH9"/>
  <c r="DI9" s="1"/>
  <c r="DG9"/>
  <c r="DR8"/>
  <c r="DS8" s="1"/>
  <c r="DP8"/>
  <c r="DQ8" s="1"/>
  <c r="DN8"/>
  <c r="DO8" s="1"/>
  <c r="DL8"/>
  <c r="DM8" s="1"/>
  <c r="DJ8"/>
  <c r="DK8" s="1"/>
  <c r="DH8"/>
  <c r="DI8" s="1"/>
  <c r="DG8"/>
  <c r="DR7"/>
  <c r="DS7" s="1"/>
  <c r="DP7"/>
  <c r="DQ7" s="1"/>
  <c r="DN7"/>
  <c r="DO7" s="1"/>
  <c r="DL7"/>
  <c r="DM7" s="1"/>
  <c r="DJ7"/>
  <c r="DK7" s="1"/>
  <c r="DH7"/>
  <c r="DI7" s="1"/>
  <c r="DG7"/>
  <c r="DR5"/>
  <c r="DP5"/>
  <c r="DN5"/>
  <c r="DL5"/>
  <c r="DJ5"/>
  <c r="DH5"/>
  <c r="CI5"/>
  <c r="CH5"/>
  <c r="CG5"/>
  <c r="CF5"/>
  <c r="CE5"/>
  <c r="CD5"/>
  <c r="CC5"/>
  <c r="CB5"/>
  <c r="CA5"/>
  <c r="BZ5"/>
  <c r="BY5"/>
  <c r="BX5"/>
  <c r="BW5"/>
  <c r="BV5"/>
  <c r="BU5"/>
  <c r="CO4"/>
  <c r="CN4"/>
  <c r="DW3"/>
  <c r="CN3"/>
  <c r="DZ3"/>
  <c r="DZ2"/>
  <c r="DW6"/>
  <c r="DW5"/>
  <c r="DW4"/>
  <c r="DW1"/>
  <c r="I3"/>
  <c r="A3"/>
  <c r="DW2"/>
  <c r="A2"/>
  <c r="DZ1"/>
  <c r="A1"/>
  <c r="CO4" i="10"/>
  <c r="CN4"/>
  <c r="CN3"/>
  <c r="CE3"/>
  <c r="BZ3"/>
  <c r="BU3"/>
  <c r="CI5"/>
  <c r="CH5"/>
  <c r="CG5"/>
  <c r="CF5"/>
  <c r="CE5"/>
  <c r="CD5"/>
  <c r="CC5"/>
  <c r="CB5"/>
  <c r="CA5"/>
  <c r="BZ5"/>
  <c r="BY5"/>
  <c r="BX5"/>
  <c r="BW5"/>
  <c r="BV5"/>
  <c r="BU5"/>
  <c r="S90" i="28" l="1"/>
  <c r="S137"/>
  <c r="S13"/>
  <c r="S16"/>
  <c r="S61"/>
  <c r="S12"/>
  <c r="S158"/>
  <c r="S206"/>
  <c r="S134"/>
  <c r="S118"/>
  <c r="S200"/>
  <c r="S160"/>
  <c r="S98"/>
  <c r="S94"/>
  <c r="S201"/>
  <c r="S85"/>
  <c r="S135"/>
  <c r="S84"/>
  <c r="S161"/>
  <c r="S199"/>
  <c r="S142"/>
  <c r="S122"/>
  <c r="S203"/>
  <c r="S155"/>
  <c r="S164"/>
  <c r="S73"/>
  <c r="S177"/>
  <c r="S19"/>
  <c r="S77"/>
  <c r="S69"/>
  <c r="S198"/>
  <c r="S82"/>
  <c r="S74"/>
  <c r="S119"/>
  <c r="EC119" i="17"/>
  <c r="EC115"/>
  <c r="BR87"/>
  <c r="EC87"/>
  <c r="DH71"/>
  <c r="EC192"/>
  <c r="S152" i="28"/>
  <c r="DH124" i="17"/>
  <c r="AV120"/>
  <c r="EC120"/>
  <c r="AV100"/>
  <c r="CM100"/>
  <c r="DH96"/>
  <c r="AV84"/>
  <c r="AV68"/>
  <c r="R56" i="28"/>
  <c r="M56"/>
  <c r="O48"/>
  <c r="EC193" i="17"/>
  <c r="BR161"/>
  <c r="EC161"/>
  <c r="DH157"/>
  <c r="BR133"/>
  <c r="DH101"/>
  <c r="BR101"/>
  <c r="AV93"/>
  <c r="BR93"/>
  <c r="DH81"/>
  <c r="EC81"/>
  <c r="AV65"/>
  <c r="BR65"/>
  <c r="K65" i="28"/>
  <c r="EC57" i="17"/>
  <c r="K57" i="28"/>
  <c r="M57"/>
  <c r="DH45" i="17"/>
  <c r="M45" i="28"/>
  <c r="CM41" i="17"/>
  <c r="EC41"/>
  <c r="V41" i="28"/>
  <c r="O41"/>
  <c r="CM198" i="17"/>
  <c r="S159" i="28"/>
  <c r="BR151" i="17"/>
  <c r="DH194"/>
  <c r="BR178"/>
  <c r="BR122"/>
  <c r="AV114"/>
  <c r="BR114"/>
  <c r="R22" i="28"/>
  <c r="N13" i="27"/>
  <c r="U8" i="28"/>
  <c r="N15" i="26"/>
  <c r="C15"/>
  <c r="BR8" i="17"/>
  <c r="BS8" s="1"/>
  <c r="U154" i="28"/>
  <c r="W154" s="1"/>
  <c r="AD154" i="17"/>
  <c r="AE154" s="1"/>
  <c r="J110" i="28"/>
  <c r="AA110" i="17"/>
  <c r="U110" i="28"/>
  <c r="W110" s="1"/>
  <c r="AD110" i="17"/>
  <c r="AE110" s="1"/>
  <c r="U66" i="28"/>
  <c r="W66" s="1"/>
  <c r="AD66" i="17"/>
  <c r="AE66" s="1"/>
  <c r="U46"/>
  <c r="Q46" i="28"/>
  <c r="CM18" i="17"/>
  <c r="CN18" s="1"/>
  <c r="DH18"/>
  <c r="DI18" s="1"/>
  <c r="U199" i="28"/>
  <c r="W199" s="1"/>
  <c r="AD199" i="17"/>
  <c r="AE199" s="1"/>
  <c r="J171" i="28"/>
  <c r="AA171" i="17"/>
  <c r="U91"/>
  <c r="Q91" i="28"/>
  <c r="S91" s="1"/>
  <c r="J75"/>
  <c r="AA75" i="17"/>
  <c r="U75" i="28"/>
  <c r="W75" s="1"/>
  <c r="AD75" i="17"/>
  <c r="AE75" s="1"/>
  <c r="AD27"/>
  <c r="AE27" s="1"/>
  <c r="U27" i="28"/>
  <c r="J176"/>
  <c r="AA176" i="17"/>
  <c r="U140"/>
  <c r="Q140" i="28"/>
  <c r="S140" s="1"/>
  <c r="U169"/>
  <c r="AD169" i="17"/>
  <c r="AE169" s="1"/>
  <c r="J169" i="28"/>
  <c r="AA169" i="17"/>
  <c r="AA61"/>
  <c r="J61" i="28"/>
  <c r="AA53" i="17"/>
  <c r="J53" i="28"/>
  <c r="DH13" i="17"/>
  <c r="DI13" s="1"/>
  <c r="J202" i="28"/>
  <c r="AA202" i="17"/>
  <c r="U174"/>
  <c r="Q174" i="28"/>
  <c r="S174" s="1"/>
  <c r="U138" i="17"/>
  <c r="Q138" i="28"/>
  <c r="S138" s="1"/>
  <c r="AA42" i="17"/>
  <c r="J42" i="28"/>
  <c r="U167" i="17"/>
  <c r="Q167" i="28"/>
  <c r="S167" s="1"/>
  <c r="J147"/>
  <c r="AA147" i="17"/>
  <c r="J143" i="28"/>
  <c r="AA143" i="17"/>
  <c r="J123" i="28"/>
  <c r="AA123" i="17"/>
  <c r="J107" i="28"/>
  <c r="AA107" i="17"/>
  <c r="U95"/>
  <c r="Q95" i="28"/>
  <c r="S95" s="1"/>
  <c r="AA55" i="17"/>
  <c r="J55" i="28"/>
  <c r="U19"/>
  <c r="W19" s="1"/>
  <c r="AV19" i="17"/>
  <c r="AW19" s="1"/>
  <c r="BR19"/>
  <c r="BS19" s="1"/>
  <c r="CM19"/>
  <c r="CN19" s="1"/>
  <c r="J11" i="28"/>
  <c r="AA11" i="17"/>
  <c r="AB11" s="1"/>
  <c r="BR11"/>
  <c r="BS11" s="1"/>
  <c r="DH11"/>
  <c r="DI11" s="1"/>
  <c r="U184"/>
  <c r="Q184" i="28"/>
  <c r="S184" s="1"/>
  <c r="U168" i="17"/>
  <c r="Q168" i="28"/>
  <c r="S168" s="1"/>
  <c r="U148"/>
  <c r="W148" s="1"/>
  <c r="AD148" i="17"/>
  <c r="AE148" s="1"/>
  <c r="AD64"/>
  <c r="AE64" s="1"/>
  <c r="U64" i="28"/>
  <c r="AD32" i="17"/>
  <c r="AE32" s="1"/>
  <c r="U32" i="28"/>
  <c r="DH16" i="17"/>
  <c r="DI16" s="1"/>
  <c r="J153" i="28"/>
  <c r="AA153" i="17"/>
  <c r="U137" i="28"/>
  <c r="W137" s="1"/>
  <c r="AD137" i="17"/>
  <c r="AE137" s="1"/>
  <c r="J121" i="28"/>
  <c r="AA121" i="17"/>
  <c r="U121" i="28"/>
  <c r="W121" s="1"/>
  <c r="AD121" i="17"/>
  <c r="AE121" s="1"/>
  <c r="J85" i="28"/>
  <c r="AA85" i="17"/>
  <c r="U77" i="28"/>
  <c r="W77" s="1"/>
  <c r="AD77" i="17"/>
  <c r="AE77" s="1"/>
  <c r="U69" i="28"/>
  <c r="W69" s="1"/>
  <c r="AD69" i="17"/>
  <c r="AE69" s="1"/>
  <c r="U186" i="28"/>
  <c r="W186" s="1"/>
  <c r="AD186" i="17"/>
  <c r="AE186" s="1"/>
  <c r="J106" i="28"/>
  <c r="AA106" i="17"/>
  <c r="U78" i="28"/>
  <c r="W78" s="1"/>
  <c r="AD78" i="17"/>
  <c r="AE78" s="1"/>
  <c r="J78" i="28"/>
  <c r="AA78" i="17"/>
  <c r="AD58"/>
  <c r="AE58" s="1"/>
  <c r="U58" i="28"/>
  <c r="AA54" i="17"/>
  <c r="J54" i="28"/>
  <c r="U10"/>
  <c r="W10" s="1"/>
  <c r="BR10" i="17"/>
  <c r="BS10" s="1"/>
  <c r="U131"/>
  <c r="Q131" i="28"/>
  <c r="S131" s="1"/>
  <c r="U119"/>
  <c r="W119" s="1"/>
  <c r="AD119" i="17"/>
  <c r="AE119" s="1"/>
  <c r="U115"/>
  <c r="Q115" i="28"/>
  <c r="S115" s="1"/>
  <c r="U87" i="17"/>
  <c r="Q87" i="28"/>
  <c r="S87" s="1"/>
  <c r="J83"/>
  <c r="AA83" i="17"/>
  <c r="U83" i="28"/>
  <c r="W83" s="1"/>
  <c r="AD83" i="17"/>
  <c r="AE83" s="1"/>
  <c r="U196" i="28"/>
  <c r="W196" s="1"/>
  <c r="AD196" i="17"/>
  <c r="AE196" s="1"/>
  <c r="U192" i="28"/>
  <c r="W192" s="1"/>
  <c r="AD192" i="17"/>
  <c r="AE192" s="1"/>
  <c r="U180" i="28"/>
  <c r="W180" s="1"/>
  <c r="AD180" i="17"/>
  <c r="AE180" s="1"/>
  <c r="J152" i="28"/>
  <c r="AA152" i="17"/>
  <c r="J132" i="28"/>
  <c r="AA132" i="17"/>
  <c r="U116" i="28"/>
  <c r="W116" s="1"/>
  <c r="AD116" i="17"/>
  <c r="AE116" s="1"/>
  <c r="U112"/>
  <c r="Q112" i="28"/>
  <c r="S112" s="1"/>
  <c r="U112"/>
  <c r="W112" s="1"/>
  <c r="AD112" i="17"/>
  <c r="AE112" s="1"/>
  <c r="J100" i="28"/>
  <c r="AA100" i="17"/>
  <c r="U96" i="28"/>
  <c r="W96" s="1"/>
  <c r="AD96" i="17"/>
  <c r="AE96" s="1"/>
  <c r="J88" i="28"/>
  <c r="AA88" i="17"/>
  <c r="J84" i="28"/>
  <c r="AA84" i="17"/>
  <c r="J68" i="28"/>
  <c r="AA68" i="17"/>
  <c r="CM12"/>
  <c r="CN12" s="1"/>
  <c r="U181"/>
  <c r="R181" i="28"/>
  <c r="S181" s="1"/>
  <c r="U157"/>
  <c r="W157" s="1"/>
  <c r="AD157" i="17"/>
  <c r="AE157" s="1"/>
  <c r="U149" i="28"/>
  <c r="W149" s="1"/>
  <c r="AD149" i="17"/>
  <c r="AE149" s="1"/>
  <c r="U105" i="28"/>
  <c r="W105" s="1"/>
  <c r="AD105" i="17"/>
  <c r="AE105" s="1"/>
  <c r="U101" i="28"/>
  <c r="W101" s="1"/>
  <c r="AD101" i="17"/>
  <c r="AE101" s="1"/>
  <c r="U81" i="28"/>
  <c r="W81" s="1"/>
  <c r="AD81" i="17"/>
  <c r="AE81" s="1"/>
  <c r="AD57"/>
  <c r="AE57" s="1"/>
  <c r="U57" i="28"/>
  <c r="AD41" i="17"/>
  <c r="AE41" s="1"/>
  <c r="U41" i="28"/>
  <c r="U14" i="27"/>
  <c r="AV9" i="17"/>
  <c r="AW9" s="1"/>
  <c r="AF14" i="27"/>
  <c r="Z13"/>
  <c r="O9" i="28"/>
  <c r="U17" i="27"/>
  <c r="DH9" i="17"/>
  <c r="DI9" s="1"/>
  <c r="AF18" i="27"/>
  <c r="H13"/>
  <c r="O8" i="28"/>
  <c r="J198"/>
  <c r="AA198" i="17"/>
  <c r="J178" i="28"/>
  <c r="AA178" i="17"/>
  <c r="U170" i="28"/>
  <c r="W170" s="1"/>
  <c r="AD170" i="17"/>
  <c r="AE170" s="1"/>
  <c r="J150" i="28"/>
  <c r="AA150" i="17"/>
  <c r="U150" i="28"/>
  <c r="W150" s="1"/>
  <c r="AD150" i="17"/>
  <c r="AE150" s="1"/>
  <c r="U142" i="28"/>
  <c r="W142" s="1"/>
  <c r="AD142" i="17"/>
  <c r="AE142" s="1"/>
  <c r="J134" i="28"/>
  <c r="AA134" i="17"/>
  <c r="U122" i="28"/>
  <c r="W122" s="1"/>
  <c r="AD122" i="17"/>
  <c r="AE122" s="1"/>
  <c r="J118" i="28"/>
  <c r="AA118" i="17"/>
  <c r="J82" i="28"/>
  <c r="AA82" i="17"/>
  <c r="J74" i="28"/>
  <c r="AA74" i="17"/>
  <c r="AA62"/>
  <c r="J62" i="28"/>
  <c r="AD50" i="17"/>
  <c r="AE50" s="1"/>
  <c r="U50" i="28"/>
  <c r="U14" i="17"/>
  <c r="Q14" i="28"/>
  <c r="S14" s="1"/>
  <c r="J207"/>
  <c r="AA207" i="17"/>
  <c r="J203" i="28"/>
  <c r="AA203" i="17"/>
  <c r="AD43"/>
  <c r="AE43" s="1"/>
  <c r="U43" i="28"/>
  <c r="J204"/>
  <c r="AA204" i="17"/>
  <c r="J188" i="28"/>
  <c r="AA188" i="17"/>
  <c r="U164" i="28"/>
  <c r="W164" s="1"/>
  <c r="AD164" i="17"/>
  <c r="AE164" s="1"/>
  <c r="AD24"/>
  <c r="AE24" s="1"/>
  <c r="U24" i="28"/>
  <c r="U197"/>
  <c r="W197" s="1"/>
  <c r="AD197" i="17"/>
  <c r="AE197" s="1"/>
  <c r="AA29"/>
  <c r="J29" i="28"/>
  <c r="AD21" i="17"/>
  <c r="AE21" s="1"/>
  <c r="U21" i="28"/>
  <c r="BP17" i="17"/>
  <c r="CM17"/>
  <c r="CN17"/>
  <c r="EC162"/>
  <c r="DH154"/>
  <c r="CM154"/>
  <c r="DH126"/>
  <c r="EC46"/>
  <c r="CM175"/>
  <c r="DH175"/>
  <c r="DH176"/>
  <c r="DH108"/>
  <c r="DH80"/>
  <c r="S52" i="28"/>
  <c r="K44"/>
  <c r="BR165" i="17"/>
  <c r="EC202"/>
  <c r="DH202"/>
  <c r="S190" i="28"/>
  <c r="CM174" i="17"/>
  <c r="DH98"/>
  <c r="V30" i="28"/>
  <c r="CM95" i="17"/>
  <c r="EC95"/>
  <c r="K51" i="28"/>
  <c r="M51"/>
  <c r="CM172" i="17"/>
  <c r="S148" i="28"/>
  <c r="EC201" i="17"/>
  <c r="AV185"/>
  <c r="DH77"/>
  <c r="S33" i="28"/>
  <c r="K33"/>
  <c r="BR206" i="17"/>
  <c r="EC206"/>
  <c r="DH186"/>
  <c r="DH130"/>
  <c r="DH106"/>
  <c r="EC102"/>
  <c r="W58" i="28"/>
  <c r="AV159" i="17"/>
  <c r="S71" i="28"/>
  <c r="AV132" i="17"/>
  <c r="CM116"/>
  <c r="EC116"/>
  <c r="BR100"/>
  <c r="EC100"/>
  <c r="DH88"/>
  <c r="S56" i="28"/>
  <c r="S28"/>
  <c r="S93"/>
  <c r="EC93" i="17"/>
  <c r="K45" i="28"/>
  <c r="W41"/>
  <c r="EC194" i="17"/>
  <c r="S178" i="28"/>
  <c r="AV178" i="17"/>
  <c r="CM178"/>
  <c r="DH170"/>
  <c r="DH150"/>
  <c r="S146" i="28"/>
  <c r="AV146" i="17"/>
  <c r="DH146"/>
  <c r="DH142"/>
  <c r="DH134"/>
  <c r="CM122"/>
  <c r="DH118"/>
  <c r="EC118"/>
  <c r="AV86"/>
  <c r="DH86"/>
  <c r="AV82"/>
  <c r="AV74"/>
  <c r="DH74"/>
  <c r="EC74"/>
  <c r="R62" i="28"/>
  <c r="S62" s="1"/>
  <c r="V62"/>
  <c r="R34"/>
  <c r="S34" s="1"/>
  <c r="V34"/>
  <c r="M34"/>
  <c r="O34"/>
  <c r="DH203" i="17"/>
  <c r="AV179"/>
  <c r="AV155"/>
  <c r="DH127"/>
  <c r="EC127"/>
  <c r="AV111"/>
  <c r="BR99"/>
  <c r="EC99"/>
  <c r="EC79"/>
  <c r="AV67"/>
  <c r="BR67"/>
  <c r="V47" i="28"/>
  <c r="O47"/>
  <c r="DH204" i="17"/>
  <c r="AV164"/>
  <c r="BR164"/>
  <c r="CM164"/>
  <c r="DH156"/>
  <c r="EC156"/>
  <c r="AV92"/>
  <c r="S92" i="28"/>
  <c r="BR92" i="17"/>
  <c r="DH72"/>
  <c r="K24" i="28"/>
  <c r="S205"/>
  <c r="CM205" i="17"/>
  <c r="S197" i="28"/>
  <c r="DH197" i="17"/>
  <c r="DH97"/>
  <c r="EC97"/>
  <c r="CM29"/>
  <c r="V29" i="28"/>
  <c r="M21"/>
  <c r="C13" i="27"/>
  <c r="J8" i="28"/>
  <c r="AA8" i="17"/>
  <c r="AB8" s="1"/>
  <c r="N16" i="26"/>
  <c r="K13"/>
  <c r="R8" i="28"/>
  <c r="F13" i="26"/>
  <c r="M8" i="28"/>
  <c r="C14" i="26"/>
  <c r="AV8" i="17"/>
  <c r="AW8"/>
  <c r="C16" i="26"/>
  <c r="CM8" i="17"/>
  <c r="CN8" s="1"/>
  <c r="N17" i="26"/>
  <c r="J162" i="28"/>
  <c r="AA162" i="17"/>
  <c r="U162" i="28"/>
  <c r="W162" s="1"/>
  <c r="AD162" i="17"/>
  <c r="AE162" s="1"/>
  <c r="J18" i="28"/>
  <c r="AA18" i="17"/>
  <c r="AB18"/>
  <c r="AV18"/>
  <c r="AW18"/>
  <c r="BR18"/>
  <c r="BS18" s="1"/>
  <c r="EC18"/>
  <c r="ED18"/>
  <c r="U187"/>
  <c r="Q187" i="28"/>
  <c r="S187" s="1"/>
  <c r="U175" i="17"/>
  <c r="Q175" i="28"/>
  <c r="S175" s="1"/>
  <c r="U175"/>
  <c r="W175" s="1"/>
  <c r="AD175" i="17"/>
  <c r="AE175" s="1"/>
  <c r="U63"/>
  <c r="Q63" i="28"/>
  <c r="U200"/>
  <c r="W200" s="1"/>
  <c r="AD200" i="17"/>
  <c r="AE200" s="1"/>
  <c r="J160" i="28"/>
  <c r="AA160" i="17"/>
  <c r="J140" i="28"/>
  <c r="AA140" i="17"/>
  <c r="U108" i="28"/>
  <c r="W108" s="1"/>
  <c r="AD108" i="17"/>
  <c r="AE108" s="1"/>
  <c r="J80" i="28"/>
  <c r="AA80" i="17"/>
  <c r="J76" i="28"/>
  <c r="AA76" i="17"/>
  <c r="CP117"/>
  <c r="CQ117" s="1"/>
  <c r="U114" i="24" s="1"/>
  <c r="J13" i="28"/>
  <c r="AA13" i="17"/>
  <c r="AB13" s="1"/>
  <c r="AV13"/>
  <c r="AW13" s="1"/>
  <c r="CM13"/>
  <c r="CN13" s="1"/>
  <c r="BR13"/>
  <c r="BS13" s="1"/>
  <c r="EC13"/>
  <c r="ED13" s="1"/>
  <c r="J190" i="28"/>
  <c r="AA190" i="17"/>
  <c r="U182"/>
  <c r="Q182" i="28"/>
  <c r="S182" s="1"/>
  <c r="U182"/>
  <c r="W182" s="1"/>
  <c r="AD182" i="17"/>
  <c r="AE182" s="1"/>
  <c r="J98" i="28"/>
  <c r="AA98" i="17"/>
  <c r="U98" i="28"/>
  <c r="W98" s="1"/>
  <c r="AD98" i="17"/>
  <c r="AE98" s="1"/>
  <c r="J94" i="28"/>
  <c r="AA94" i="17"/>
  <c r="J90" i="28"/>
  <c r="AA90" i="17"/>
  <c r="U90" i="28"/>
  <c r="W90" s="1"/>
  <c r="AD90" i="17"/>
  <c r="AE90" s="1"/>
  <c r="U70" i="28"/>
  <c r="W70" s="1"/>
  <c r="AD70" i="17"/>
  <c r="AE70" s="1"/>
  <c r="J70" i="28"/>
  <c r="AA70" i="17"/>
  <c r="AD42"/>
  <c r="AE42" s="1"/>
  <c r="U42" i="28"/>
  <c r="U195" i="17"/>
  <c r="Q195" i="28"/>
  <c r="S195" s="1"/>
  <c r="U167"/>
  <c r="W167" s="1"/>
  <c r="AD167" i="17"/>
  <c r="AE167" s="1"/>
  <c r="J163" i="28"/>
  <c r="AA163" i="17"/>
  <c r="U107" i="28"/>
  <c r="W107" s="1"/>
  <c r="AD107" i="17"/>
  <c r="AE107" s="1"/>
  <c r="AD55"/>
  <c r="AE55" s="1"/>
  <c r="U55" i="28"/>
  <c r="AD39" i="17"/>
  <c r="AE39" s="1"/>
  <c r="U39" i="28"/>
  <c r="EC19" i="17"/>
  <c r="ED19" s="1"/>
  <c r="U11" i="28"/>
  <c r="W11" s="1"/>
  <c r="AV11" i="17"/>
  <c r="AW11" s="1"/>
  <c r="EC11"/>
  <c r="ED11" s="1"/>
  <c r="J184" i="28"/>
  <c r="AA184" i="17"/>
  <c r="U172"/>
  <c r="Q172" i="28"/>
  <c r="S172" s="1"/>
  <c r="U172"/>
  <c r="W172" s="1"/>
  <c r="AD172" i="17"/>
  <c r="AE172" s="1"/>
  <c r="J168" i="28"/>
  <c r="AA168" i="17"/>
  <c r="U136" i="28"/>
  <c r="W136" s="1"/>
  <c r="AD136" i="17"/>
  <c r="AE136" s="1"/>
  <c r="U128"/>
  <c r="Q128" i="28"/>
  <c r="S128" s="1"/>
  <c r="U128"/>
  <c r="W128" s="1"/>
  <c r="AD128" i="17"/>
  <c r="AE128" s="1"/>
  <c r="AV16"/>
  <c r="AW16" s="1"/>
  <c r="J16" i="28"/>
  <c r="AA16" i="17"/>
  <c r="AB16" s="1"/>
  <c r="U201" i="28"/>
  <c r="W201" s="1"/>
  <c r="AD201" i="17"/>
  <c r="AE201" s="1"/>
  <c r="J145" i="28"/>
  <c r="AA145" i="17"/>
  <c r="U145" i="28"/>
  <c r="W145" s="1"/>
  <c r="AD145" i="17"/>
  <c r="AE145" s="1"/>
  <c r="U141"/>
  <c r="R141" i="28"/>
  <c r="AD25" i="17"/>
  <c r="AE25" s="1"/>
  <c r="U25" i="28"/>
  <c r="U186" i="17"/>
  <c r="Q186" i="28"/>
  <c r="S186" s="1"/>
  <c r="J130"/>
  <c r="AA130" i="17"/>
  <c r="U130" i="28"/>
  <c r="W130" s="1"/>
  <c r="AD130" i="17"/>
  <c r="AE130" s="1"/>
  <c r="U102" i="28"/>
  <c r="W102" s="1"/>
  <c r="AD102" i="17"/>
  <c r="AE102" s="1"/>
  <c r="U58"/>
  <c r="Q58" i="28"/>
  <c r="AD54" i="17"/>
  <c r="AE54" s="1"/>
  <c r="U54" i="28"/>
  <c r="AD26" i="17"/>
  <c r="AE26" s="1"/>
  <c r="U26" i="28"/>
  <c r="U10" i="17"/>
  <c r="Q10" i="28"/>
  <c r="S10" s="1"/>
  <c r="CM10" i="17"/>
  <c r="CN10" s="1"/>
  <c r="J159" i="28"/>
  <c r="AA159" i="17"/>
  <c r="J151" i="28"/>
  <c r="AA151" i="17"/>
  <c r="J139" i="28"/>
  <c r="AA139" i="17"/>
  <c r="U135" i="28"/>
  <c r="W135" s="1"/>
  <c r="AD135" i="17"/>
  <c r="AE135" s="1"/>
  <c r="U131" i="28"/>
  <c r="W131" s="1"/>
  <c r="AD131" i="17"/>
  <c r="AE131" s="1"/>
  <c r="U115" i="28"/>
  <c r="W115" s="1"/>
  <c r="AD115" i="17"/>
  <c r="AE115" s="1"/>
  <c r="CK15"/>
  <c r="DH15"/>
  <c r="DI15"/>
  <c r="EC15"/>
  <c r="ED15" s="1"/>
  <c r="U196"/>
  <c r="R196" i="28"/>
  <c r="U144"/>
  <c r="W144" s="1"/>
  <c r="AD144" i="17"/>
  <c r="AE144" s="1"/>
  <c r="U144"/>
  <c r="Q144" i="28"/>
  <c r="S144" s="1"/>
  <c r="U124"/>
  <c r="W124" s="1"/>
  <c r="AD124" i="17"/>
  <c r="AE124" s="1"/>
  <c r="U120" i="28"/>
  <c r="W120" s="1"/>
  <c r="AD120" i="17"/>
  <c r="AE120" s="1"/>
  <c r="U116"/>
  <c r="Q116" i="28"/>
  <c r="S116" s="1"/>
  <c r="J104"/>
  <c r="AA104" i="17"/>
  <c r="U96"/>
  <c r="Q96" i="28"/>
  <c r="S96" s="1"/>
  <c r="AV12" i="17"/>
  <c r="AW12"/>
  <c r="J12" i="28"/>
  <c r="AA12" i="17"/>
  <c r="AB12" s="1"/>
  <c r="DH12"/>
  <c r="DI12" s="1"/>
  <c r="U193"/>
  <c r="Q193" i="28"/>
  <c r="S193" s="1"/>
  <c r="U189"/>
  <c r="W189" s="1"/>
  <c r="AD189" i="17"/>
  <c r="AE189" s="1"/>
  <c r="J189" i="28"/>
  <c r="AA189" i="17"/>
  <c r="J161" i="28"/>
  <c r="AA161" i="17"/>
  <c r="J133" i="28"/>
  <c r="AA133" i="17"/>
  <c r="U133" i="28"/>
  <c r="W133" s="1"/>
  <c r="AD133" i="17"/>
  <c r="AE133" s="1"/>
  <c r="J129" i="28"/>
  <c r="AA129" i="17"/>
  <c r="J93" i="28"/>
  <c r="AA93" i="17"/>
  <c r="U13" i="27"/>
  <c r="J9" i="28"/>
  <c r="AA9" i="17"/>
  <c r="AB9" s="1"/>
  <c r="AG13" i="27"/>
  <c r="V9" i="28"/>
  <c r="U16" i="27"/>
  <c r="CM9" i="17"/>
  <c r="CN9" s="1"/>
  <c r="U18" i="27"/>
  <c r="EC9" i="17"/>
  <c r="ED9" s="1"/>
  <c r="J146" i="28"/>
  <c r="AA146" i="17"/>
  <c r="U134" i="28"/>
  <c r="W134" s="1"/>
  <c r="AD134" i="17"/>
  <c r="AE134" s="1"/>
  <c r="U118" i="28"/>
  <c r="W118" s="1"/>
  <c r="AD118" i="17"/>
  <c r="AE118" s="1"/>
  <c r="J114" i="28"/>
  <c r="AA114" i="17"/>
  <c r="U114" i="28"/>
  <c r="W114" s="1"/>
  <c r="AD114" i="17"/>
  <c r="AE114" s="1"/>
  <c r="J86" i="28"/>
  <c r="AA86" i="17"/>
  <c r="U82" i="28"/>
  <c r="W82" s="1"/>
  <c r="AD82" i="17"/>
  <c r="AE82" s="1"/>
  <c r="U74" i="28"/>
  <c r="W74" s="1"/>
  <c r="AD74" i="17"/>
  <c r="AE74" s="1"/>
  <c r="AD22"/>
  <c r="AE22" s="1"/>
  <c r="U22" i="28"/>
  <c r="DH14" i="17"/>
  <c r="DI14"/>
  <c r="U207" i="28"/>
  <c r="W207" s="1"/>
  <c r="AD207" i="17"/>
  <c r="AE207" s="1"/>
  <c r="U191"/>
  <c r="Q191" i="28"/>
  <c r="S191" s="1"/>
  <c r="U191"/>
  <c r="W191" s="1"/>
  <c r="AD191" i="17"/>
  <c r="AE191" s="1"/>
  <c r="J155" i="28"/>
  <c r="AA155" i="17"/>
  <c r="U127" i="28"/>
  <c r="W127" s="1"/>
  <c r="AD127" i="17"/>
  <c r="AE127" s="1"/>
  <c r="J111" i="28"/>
  <c r="AA111" i="17"/>
  <c r="U99"/>
  <c r="Q99" i="28"/>
  <c r="S99" s="1"/>
  <c r="U79" i="17"/>
  <c r="Q79" i="28"/>
  <c r="S79" s="1"/>
  <c r="J67"/>
  <c r="AA67" i="17"/>
  <c r="U67" i="28"/>
  <c r="W67" s="1"/>
  <c r="AD67" i="17"/>
  <c r="AE67" s="1"/>
  <c r="U188" i="28"/>
  <c r="W188" s="1"/>
  <c r="AD188" i="17"/>
  <c r="AE188" s="1"/>
  <c r="U156" i="28"/>
  <c r="W156" s="1"/>
  <c r="AD156" i="17"/>
  <c r="AE156" s="1"/>
  <c r="J92" i="28"/>
  <c r="AA92" i="17"/>
  <c r="J72" i="28"/>
  <c r="AA72" i="17"/>
  <c r="J205" i="28"/>
  <c r="AA205" i="17"/>
  <c r="U97" i="28"/>
  <c r="W97" s="1"/>
  <c r="AD97" i="17"/>
  <c r="AE97" s="1"/>
  <c r="U89" i="28"/>
  <c r="W89" s="1"/>
  <c r="AD89" i="17"/>
  <c r="AE89" s="1"/>
  <c r="J73" i="28"/>
  <c r="AA73" i="17"/>
  <c r="U17" i="28"/>
  <c r="W17" s="1"/>
  <c r="DH17" i="17"/>
  <c r="DI17" s="1"/>
  <c r="EC17"/>
  <c r="ED17" s="1"/>
  <c r="S154" i="28"/>
  <c r="BR154" i="17"/>
  <c r="EC154"/>
  <c r="EC126"/>
  <c r="AV110"/>
  <c r="S110" i="28"/>
  <c r="BR66" i="17"/>
  <c r="EC66"/>
  <c r="K46" i="28"/>
  <c r="M46"/>
  <c r="AV199" i="17"/>
  <c r="AV187"/>
  <c r="EC187"/>
  <c r="S171" i="28"/>
  <c r="BR171" i="17"/>
  <c r="CM171"/>
  <c r="S103" i="28"/>
  <c r="AV103" i="17"/>
  <c r="CM103"/>
  <c r="EC103"/>
  <c r="AV91"/>
  <c r="DH91"/>
  <c r="DH75"/>
  <c r="EC75"/>
  <c r="R63" i="28"/>
  <c r="K63"/>
  <c r="M63"/>
  <c r="O63"/>
  <c r="O27"/>
  <c r="R27"/>
  <c r="S27" s="1"/>
  <c r="K27"/>
  <c r="M27"/>
  <c r="CM200" i="17"/>
  <c r="EC200"/>
  <c r="AV140"/>
  <c r="EC140"/>
  <c r="BR108"/>
  <c r="S80" i="28"/>
  <c r="AV80" i="17"/>
  <c r="S76" i="28"/>
  <c r="AV76" i="17"/>
  <c r="R60" i="28"/>
  <c r="S60" s="1"/>
  <c r="R44"/>
  <c r="S44" s="1"/>
  <c r="V44"/>
  <c r="M44"/>
  <c r="O44"/>
  <c r="P44" s="1"/>
  <c r="T44" s="1"/>
  <c r="R20"/>
  <c r="S20" s="1"/>
  <c r="V20"/>
  <c r="W20" s="1"/>
  <c r="M20"/>
  <c r="BR177" i="17"/>
  <c r="AV169"/>
  <c r="DH169"/>
  <c r="S165" i="28"/>
  <c r="AV165" i="17"/>
  <c r="BR117"/>
  <c r="CM113"/>
  <c r="S109" i="28"/>
  <c r="O61"/>
  <c r="P61" s="1"/>
  <c r="T61" s="1"/>
  <c r="M53"/>
  <c r="R49"/>
  <c r="S49" s="1"/>
  <c r="M37"/>
  <c r="CM202" i="17"/>
  <c r="AV190"/>
  <c r="DH190"/>
  <c r="EC138"/>
  <c r="EC98"/>
  <c r="BR94"/>
  <c r="DH90"/>
  <c r="AV70"/>
  <c r="R42" i="28"/>
  <c r="V42"/>
  <c r="W42" s="1"/>
  <c r="M42"/>
  <c r="O42"/>
  <c r="AV195" i="17"/>
  <c r="S183" i="28"/>
  <c r="AV167" i="17"/>
  <c r="AV163"/>
  <c r="S147" i="28"/>
  <c r="CM147" i="17"/>
  <c r="CM143"/>
  <c r="S123" i="28"/>
  <c r="DH123" i="17"/>
  <c r="AV95"/>
  <c r="BR95"/>
  <c r="DH95"/>
  <c r="V51" i="28"/>
  <c r="O51"/>
  <c r="R51"/>
  <c r="S51" s="1"/>
  <c r="O35"/>
  <c r="R35"/>
  <c r="S35" s="1"/>
  <c r="K35"/>
  <c r="M35"/>
  <c r="EC184" i="17"/>
  <c r="AV168"/>
  <c r="CM168"/>
  <c r="EC168"/>
  <c r="AV148"/>
  <c r="AV136"/>
  <c r="DH136"/>
  <c r="CM136"/>
  <c r="DH128"/>
  <c r="M64" i="28"/>
  <c r="O64"/>
  <c r="V32"/>
  <c r="W32" s="1"/>
  <c r="M32"/>
  <c r="O32"/>
  <c r="CM201" i="17"/>
  <c r="CM185"/>
  <c r="BR185"/>
  <c r="AV153"/>
  <c r="CM153"/>
  <c r="CM145"/>
  <c r="EC145"/>
  <c r="S141" i="28"/>
  <c r="BR141" i="17"/>
  <c r="CM141"/>
  <c r="DH137"/>
  <c r="S125" i="28"/>
  <c r="BR125" i="17"/>
  <c r="CM125"/>
  <c r="DH121"/>
  <c r="CM85"/>
  <c r="EC85"/>
  <c r="EC77"/>
  <c r="BR69"/>
  <c r="V33" i="28"/>
  <c r="O33"/>
  <c r="CM206" i="17"/>
  <c r="BR186"/>
  <c r="EC186"/>
  <c r="BR102"/>
  <c r="DH78"/>
  <c r="EC78"/>
  <c r="R58" i="28"/>
  <c r="S58" s="1"/>
  <c r="M58"/>
  <c r="M54"/>
  <c r="V54"/>
  <c r="R38"/>
  <c r="S38" s="1"/>
  <c r="V38"/>
  <c r="K26"/>
  <c r="BR159" i="17"/>
  <c r="CM159"/>
  <c r="AV151"/>
  <c r="DH151"/>
  <c r="DH135"/>
  <c r="EC135"/>
  <c r="AV131"/>
  <c r="CM131"/>
  <c r="EC131"/>
  <c r="DH119"/>
  <c r="AV115"/>
  <c r="BR115"/>
  <c r="DH115"/>
  <c r="AV87"/>
  <c r="CM87"/>
  <c r="CM83"/>
  <c r="AV71"/>
  <c r="EC71"/>
  <c r="S15" i="28"/>
  <c r="S196"/>
  <c r="DH192" i="17"/>
  <c r="S180" i="28"/>
  <c r="AV152" i="17"/>
  <c r="EC152"/>
  <c r="EC132"/>
  <c r="BR116"/>
  <c r="AV112"/>
  <c r="S104" i="28"/>
  <c r="AV104" i="17"/>
  <c r="AV96"/>
  <c r="BR88"/>
  <c r="EC88"/>
  <c r="DH84"/>
  <c r="CM84"/>
  <c r="CM68"/>
  <c r="EC68"/>
  <c r="O56" i="28"/>
  <c r="R48"/>
  <c r="S48" s="1"/>
  <c r="K40"/>
  <c r="AV193" i="17"/>
  <c r="BR193"/>
  <c r="DH189"/>
  <c r="DH181"/>
  <c r="BR157"/>
  <c r="EC157"/>
  <c r="CM149"/>
  <c r="AV129"/>
  <c r="BR105"/>
  <c r="DH105"/>
  <c r="CM93"/>
  <c r="BR81"/>
  <c r="V65" i="28"/>
  <c r="V57"/>
  <c r="R45"/>
  <c r="S45" s="1"/>
  <c r="O45"/>
  <c r="CM194" i="17"/>
  <c r="CM170"/>
  <c r="DH166"/>
  <c r="EC122"/>
  <c r="CM114"/>
  <c r="DH82"/>
  <c r="CM207"/>
  <c r="BR203"/>
  <c r="BR179"/>
  <c r="R43" i="28"/>
  <c r="S43" s="1"/>
  <c r="BR204" i="17"/>
  <c r="DH188"/>
  <c r="CM156"/>
  <c r="EC92"/>
  <c r="CM72"/>
  <c r="W24" i="28"/>
  <c r="BR73" i="17"/>
  <c r="O21" i="28"/>
  <c r="R21"/>
  <c r="S21" s="1"/>
  <c r="K21"/>
  <c r="D13" i="27"/>
  <c r="J13"/>
  <c r="Q8" i="28"/>
  <c r="N14" i="26"/>
  <c r="C17"/>
  <c r="DH8" i="17"/>
  <c r="DI8" s="1"/>
  <c r="N18" i="26"/>
  <c r="EN8" i="17"/>
  <c r="EO8"/>
  <c r="J126" i="28"/>
  <c r="AA126" i="17"/>
  <c r="U126" i="28"/>
  <c r="W126" s="1"/>
  <c r="AD126" i="17"/>
  <c r="AE126" s="1"/>
  <c r="U18" i="28"/>
  <c r="W18" s="1"/>
  <c r="U171"/>
  <c r="W171" s="1"/>
  <c r="AD171" i="17"/>
  <c r="AE171" s="1"/>
  <c r="J103" i="28"/>
  <c r="AA103" i="17"/>
  <c r="AD59"/>
  <c r="AE59" s="1"/>
  <c r="U59" i="28"/>
  <c r="W59" s="1"/>
  <c r="U176"/>
  <c r="W176" s="1"/>
  <c r="AD176" i="17"/>
  <c r="AE176" s="1"/>
  <c r="U165" i="28"/>
  <c r="W165" s="1"/>
  <c r="AD165" i="17"/>
  <c r="AE165" s="1"/>
  <c r="J165" i="28"/>
  <c r="AA165" i="17"/>
  <c r="J117" i="28"/>
  <c r="AA117" i="17"/>
  <c r="U117" i="28"/>
  <c r="W117" s="1"/>
  <c r="AD117" i="17"/>
  <c r="AE117" s="1"/>
  <c r="J113" i="28"/>
  <c r="AA113" i="17"/>
  <c r="J109" i="28"/>
  <c r="AA109" i="17"/>
  <c r="AD61"/>
  <c r="AE61" s="1"/>
  <c r="U61" i="28"/>
  <c r="AD53" i="17"/>
  <c r="AE53" s="1"/>
  <c r="U53" i="28"/>
  <c r="AD37" i="17"/>
  <c r="AE37" s="1"/>
  <c r="U37" i="28"/>
  <c r="U202"/>
  <c r="W202" s="1"/>
  <c r="AD202" i="17"/>
  <c r="AE202" s="1"/>
  <c r="U94" i="28"/>
  <c r="W94" s="1"/>
  <c r="AD94" i="17"/>
  <c r="AE94" s="1"/>
  <c r="U42"/>
  <c r="Q42" i="28"/>
  <c r="Y42" s="1"/>
  <c r="AD30" i="17"/>
  <c r="AE30" s="1"/>
  <c r="U30" i="28"/>
  <c r="J183"/>
  <c r="AA183" i="17"/>
  <c r="U183" i="28"/>
  <c r="W183" s="1"/>
  <c r="AD183" i="17"/>
  <c r="AE183" s="1"/>
  <c r="U147" i="28"/>
  <c r="W147" s="1"/>
  <c r="AD147" i="17"/>
  <c r="AE147" s="1"/>
  <c r="U143" i="28"/>
  <c r="W143" s="1"/>
  <c r="AD143" i="17"/>
  <c r="AE143" s="1"/>
  <c r="U123" i="28"/>
  <c r="W123" s="1"/>
  <c r="AD123" i="17"/>
  <c r="AE123" s="1"/>
  <c r="AD51"/>
  <c r="AE51" s="1"/>
  <c r="U51" i="28"/>
  <c r="AD35" i="17"/>
  <c r="AE35" s="1"/>
  <c r="U35" i="28"/>
  <c r="AD23" i="17"/>
  <c r="AE23" s="1"/>
  <c r="U23" i="28"/>
  <c r="J148"/>
  <c r="AA148" i="17"/>
  <c r="BR16"/>
  <c r="BS16" s="1"/>
  <c r="EC16"/>
  <c r="ED16" s="1"/>
  <c r="U185" i="28"/>
  <c r="W185" s="1"/>
  <c r="AD185" i="17"/>
  <c r="AE185" s="1"/>
  <c r="J125" i="28"/>
  <c r="AA125" i="17"/>
  <c r="U85" i="28"/>
  <c r="W85" s="1"/>
  <c r="AD85" i="17"/>
  <c r="AE85" s="1"/>
  <c r="J77" i="28"/>
  <c r="AA77" i="17"/>
  <c r="J69" i="28"/>
  <c r="AA69" i="17"/>
  <c r="U206" i="28"/>
  <c r="W206" s="1"/>
  <c r="AD206" i="17"/>
  <c r="AE206" s="1"/>
  <c r="J186" i="28"/>
  <c r="AA186" i="17"/>
  <c r="U106" i="28"/>
  <c r="W106" s="1"/>
  <c r="AD106" i="17"/>
  <c r="AE106" s="1"/>
  <c r="U78"/>
  <c r="Q78" i="28"/>
  <c r="S78" s="1"/>
  <c r="U26" i="17"/>
  <c r="Q26" i="28"/>
  <c r="EC10" i="17"/>
  <c r="ED10" s="1"/>
  <c r="U139"/>
  <c r="Q139" i="28"/>
  <c r="S139" s="1"/>
  <c r="J119"/>
  <c r="AA119" i="17"/>
  <c r="J71" i="28"/>
  <c r="AA71" i="17"/>
  <c r="U71" i="28"/>
  <c r="W71" s="1"/>
  <c r="AD71" i="17"/>
  <c r="AE71" s="1"/>
  <c r="J15" i="28"/>
  <c r="AA15" i="17"/>
  <c r="AB15" s="1"/>
  <c r="BR15"/>
  <c r="BS15" s="1"/>
  <c r="CM15"/>
  <c r="CN15" s="1"/>
  <c r="J196" i="28"/>
  <c r="AA196" i="17"/>
  <c r="J192" i="28"/>
  <c r="AA192" i="17"/>
  <c r="J180" i="28"/>
  <c r="AA180" i="17"/>
  <c r="U152" i="28"/>
  <c r="W152" s="1"/>
  <c r="AD152" i="17"/>
  <c r="AE152" s="1"/>
  <c r="U132" i="28"/>
  <c r="W132" s="1"/>
  <c r="AD132" i="17"/>
  <c r="AE132" s="1"/>
  <c r="J116" i="28"/>
  <c r="AA116" i="17"/>
  <c r="J112" i="28"/>
  <c r="AA112" i="17"/>
  <c r="U100" i="28"/>
  <c r="W100" s="1"/>
  <c r="AD100" i="17"/>
  <c r="AE100" s="1"/>
  <c r="J96" i="28"/>
  <c r="AA96" i="17"/>
  <c r="U88" i="28"/>
  <c r="W88" s="1"/>
  <c r="AD88" i="17"/>
  <c r="AE88" s="1"/>
  <c r="U84" i="28"/>
  <c r="W84" s="1"/>
  <c r="AD84" i="17"/>
  <c r="AE84" s="1"/>
  <c r="U68" i="28"/>
  <c r="W68" s="1"/>
  <c r="AD68" i="17"/>
  <c r="AE68" s="1"/>
  <c r="U189"/>
  <c r="Q189" i="28"/>
  <c r="S189" s="1"/>
  <c r="J181"/>
  <c r="AA181" i="17"/>
  <c r="U181" i="28"/>
  <c r="W181" s="1"/>
  <c r="AD181" i="17"/>
  <c r="AE181" s="1"/>
  <c r="U161" i="28"/>
  <c r="W161" s="1"/>
  <c r="AD161" i="17"/>
  <c r="AE161" s="1"/>
  <c r="U129" i="28"/>
  <c r="W129" s="1"/>
  <c r="AD129" i="17"/>
  <c r="AE129" s="1"/>
  <c r="J81" i="28"/>
  <c r="AA81" i="17"/>
  <c r="AD65"/>
  <c r="AE65" s="1"/>
  <c r="U65" i="28"/>
  <c r="W13" i="27"/>
  <c r="W19" s="1"/>
  <c r="L9" i="28"/>
  <c r="X13" i="27"/>
  <c r="X19" s="1"/>
  <c r="M9" i="28"/>
  <c r="Y13" i="27"/>
  <c r="Y19" s="1"/>
  <c r="N9" i="28"/>
  <c r="AF15" i="27"/>
  <c r="U15"/>
  <c r="BR9" i="17"/>
  <c r="BS9" s="1"/>
  <c r="G13" i="26"/>
  <c r="N8" i="28"/>
  <c r="U198"/>
  <c r="W198" s="1"/>
  <c r="AD198" i="17"/>
  <c r="AE198" s="1"/>
  <c r="J194" i="28"/>
  <c r="AA194" i="17"/>
  <c r="U194" i="28"/>
  <c r="W194" s="1"/>
  <c r="AD194" i="17"/>
  <c r="AE194" s="1"/>
  <c r="U178" i="28"/>
  <c r="W178" s="1"/>
  <c r="AD178" i="17"/>
  <c r="AE178" s="1"/>
  <c r="J166" i="28"/>
  <c r="AA166" i="17"/>
  <c r="U166" i="28"/>
  <c r="W166" s="1"/>
  <c r="AD166" i="17"/>
  <c r="AE166" s="1"/>
  <c r="J158" i="28"/>
  <c r="AA158" i="17"/>
  <c r="U150"/>
  <c r="Q150" i="28"/>
  <c r="S150" s="1"/>
  <c r="U146"/>
  <c r="W146" s="1"/>
  <c r="AD146" i="17"/>
  <c r="AE146" s="1"/>
  <c r="U86" i="28"/>
  <c r="W86" s="1"/>
  <c r="AD86" i="17"/>
  <c r="AE86" s="1"/>
  <c r="AD34"/>
  <c r="AE34" s="1"/>
  <c r="U34" i="28"/>
  <c r="U22" i="17"/>
  <c r="Q22" i="28"/>
  <c r="AV14" i="17"/>
  <c r="AW14" s="1"/>
  <c r="J14" i="28"/>
  <c r="AA14" i="17"/>
  <c r="AB14" s="1"/>
  <c r="BR14"/>
  <c r="BS14" s="1"/>
  <c r="U203" i="28"/>
  <c r="W203" s="1"/>
  <c r="AD203" i="17"/>
  <c r="AE203" s="1"/>
  <c r="AD31"/>
  <c r="AE31" s="1"/>
  <c r="U31" i="28"/>
  <c r="U204"/>
  <c r="W204" s="1"/>
  <c r="AD204" i="17"/>
  <c r="AE204" s="1"/>
  <c r="J164" i="28"/>
  <c r="AA164" i="17"/>
  <c r="U156"/>
  <c r="Q156" i="28"/>
  <c r="S156" s="1"/>
  <c r="J197"/>
  <c r="AA197" i="17"/>
  <c r="J173" i="28"/>
  <c r="AA173" i="17"/>
  <c r="U97"/>
  <c r="Q97" i="28"/>
  <c r="S97" s="1"/>
  <c r="U89" i="17"/>
  <c r="Q89" i="28"/>
  <c r="S89" s="1"/>
  <c r="AD29" i="17"/>
  <c r="AE29" s="1"/>
  <c r="U29" i="28"/>
  <c r="BR17" i="17"/>
  <c r="BS17"/>
  <c r="DH110"/>
  <c r="CM66"/>
  <c r="R46" i="28"/>
  <c r="S46" s="1"/>
  <c r="O46"/>
  <c r="CM199" i="17"/>
  <c r="DH187"/>
  <c r="AV175"/>
  <c r="BR175"/>
  <c r="DH103"/>
  <c r="BR91"/>
  <c r="CM91"/>
  <c r="EC91"/>
  <c r="S75" i="28"/>
  <c r="BR75" i="17"/>
  <c r="CM75"/>
  <c r="V63" i="28"/>
  <c r="M59"/>
  <c r="W27"/>
  <c r="CM176" i="17"/>
  <c r="BR160"/>
  <c r="DH160"/>
  <c r="CM140"/>
  <c r="EC80"/>
  <c r="BR76"/>
  <c r="K60" i="28"/>
  <c r="K36"/>
  <c r="AV177" i="17"/>
  <c r="CM177"/>
  <c r="DH165"/>
  <c r="CM165"/>
  <c r="AV113"/>
  <c r="DH113"/>
  <c r="AV109"/>
  <c r="DH109"/>
  <c r="O53" i="28"/>
  <c r="O37"/>
  <c r="R37"/>
  <c r="S37" s="1"/>
  <c r="BR202" i="17"/>
  <c r="CM190"/>
  <c r="AV182"/>
  <c r="BR182"/>
  <c r="CM182"/>
  <c r="DH182"/>
  <c r="BR138"/>
  <c r="CM98"/>
  <c r="CM94"/>
  <c r="EC94"/>
  <c r="EC90"/>
  <c r="CM70"/>
  <c r="DH195"/>
  <c r="EC163"/>
  <c r="EC147"/>
  <c r="DH143"/>
  <c r="CM123"/>
  <c r="BR123"/>
  <c r="EC123"/>
  <c r="CM107"/>
  <c r="W35" i="28"/>
  <c r="K23"/>
  <c r="M23"/>
  <c r="BR184" i="17"/>
  <c r="AV172"/>
  <c r="EC172"/>
  <c r="BR168"/>
  <c r="DH168"/>
  <c r="S136" i="28"/>
  <c r="BR136" i="17"/>
  <c r="AV128"/>
  <c r="CM128"/>
  <c r="K64" i="28"/>
  <c r="R64"/>
  <c r="S64" s="1"/>
  <c r="R32"/>
  <c r="S32" s="1"/>
  <c r="AV201" i="17"/>
  <c r="EC185"/>
  <c r="DH153"/>
  <c r="AV145"/>
  <c r="DH145"/>
  <c r="DH141"/>
  <c r="AV125"/>
  <c r="DH125"/>
  <c r="AV77"/>
  <c r="AV69"/>
  <c r="R25" i="28"/>
  <c r="S25" s="1"/>
  <c r="K25"/>
  <c r="M25"/>
  <c r="DW130" i="17"/>
  <c r="EC106"/>
  <c r="CG102"/>
  <c r="CM102"/>
  <c r="O54" i="28"/>
  <c r="R54"/>
  <c r="S54" s="1"/>
  <c r="R26"/>
  <c r="S26" s="1"/>
  <c r="V26"/>
  <c r="W26" s="1"/>
  <c r="M26"/>
  <c r="O26"/>
  <c r="DW10" i="17"/>
  <c r="CM151"/>
  <c r="EC151"/>
  <c r="AV135"/>
  <c r="BR135"/>
  <c r="AV119"/>
  <c r="BR119"/>
  <c r="S83" i="28"/>
  <c r="BR83" i="17"/>
  <c r="BR71"/>
  <c r="CM71"/>
  <c r="AV196"/>
  <c r="EC196"/>
  <c r="CM196"/>
  <c r="S192" i="28"/>
  <c r="CM192" i="17"/>
  <c r="AV180"/>
  <c r="EC180"/>
  <c r="AV144"/>
  <c r="DF144"/>
  <c r="DG144" s="1"/>
  <c r="DH144"/>
  <c r="S124" i="28"/>
  <c r="DH120" i="17"/>
  <c r="CM120"/>
  <c r="AV116"/>
  <c r="DH112"/>
  <c r="EC112"/>
  <c r="BR104"/>
  <c r="DH100"/>
  <c r="CM96"/>
  <c r="EC96"/>
  <c r="EC84"/>
  <c r="DH68"/>
  <c r="V40" i="28"/>
  <c r="M40"/>
  <c r="O40"/>
  <c r="AV189" i="17"/>
  <c r="DW189"/>
  <c r="BR189"/>
  <c r="EC189"/>
  <c r="CM181"/>
  <c r="DW181"/>
  <c r="BR181"/>
  <c r="DB181"/>
  <c r="EC181"/>
  <c r="AV161"/>
  <c r="CM161"/>
  <c r="CM157"/>
  <c r="S149" i="28"/>
  <c r="BR149" i="17"/>
  <c r="AV133"/>
  <c r="CM133"/>
  <c r="BR129"/>
  <c r="CM129"/>
  <c r="EC129"/>
  <c r="S105" i="28"/>
  <c r="AV105" i="17"/>
  <c r="EC105"/>
  <c r="AV101"/>
  <c r="S101" i="28"/>
  <c r="CM101" i="17"/>
  <c r="EC101"/>
  <c r="AV81"/>
  <c r="S81" i="28"/>
  <c r="DB81" i="17"/>
  <c r="CG81"/>
  <c r="CM81"/>
  <c r="O65" i="28"/>
  <c r="DH198" i="17"/>
  <c r="EC198"/>
  <c r="DH178"/>
  <c r="S170" i="28"/>
  <c r="AV170" i="17"/>
  <c r="EC170"/>
  <c r="CM166"/>
  <c r="CM158"/>
  <c r="DH158"/>
  <c r="AV150"/>
  <c r="EC150"/>
  <c r="EC142"/>
  <c r="EC134"/>
  <c r="DH114"/>
  <c r="EC114"/>
  <c r="BR86"/>
  <c r="EC86"/>
  <c r="BR82"/>
  <c r="EC82"/>
  <c r="BR74"/>
  <c r="M62" i="28"/>
  <c r="V50"/>
  <c r="W50" s="1"/>
  <c r="O50"/>
  <c r="P50" s="1"/>
  <c r="M22"/>
  <c r="O22"/>
  <c r="K22"/>
  <c r="AV207" i="17"/>
  <c r="DH207"/>
  <c r="AV203"/>
  <c r="AV191"/>
  <c r="DH191"/>
  <c r="S179" i="28"/>
  <c r="EC179" i="17"/>
  <c r="EC155"/>
  <c r="AV127"/>
  <c r="BR127"/>
  <c r="BR111"/>
  <c r="CM111"/>
  <c r="AV79"/>
  <c r="BR79"/>
  <c r="V43" i="28"/>
  <c r="W43" s="1"/>
  <c r="K31"/>
  <c r="M31"/>
  <c r="AV204" i="17"/>
  <c r="CM204"/>
  <c r="EC204"/>
  <c r="AV188"/>
  <c r="S188" i="28"/>
  <c r="BR188" i="17"/>
  <c r="CM188"/>
  <c r="BR72"/>
  <c r="R24" i="28"/>
  <c r="S24" s="1"/>
  <c r="AV205" i="17"/>
  <c r="DH205"/>
  <c r="BR197"/>
  <c r="AV173"/>
  <c r="EC173"/>
  <c r="CM173"/>
  <c r="AV97"/>
  <c r="BR97"/>
  <c r="AV89"/>
  <c r="CM89"/>
  <c r="CM73"/>
  <c r="EC73"/>
  <c r="M29" i="28"/>
  <c r="V21"/>
  <c r="S17"/>
  <c r="E13" i="27"/>
  <c r="L8" i="28"/>
  <c r="O13" i="26"/>
  <c r="V8" i="28"/>
  <c r="C18" i="26"/>
  <c r="EC8" i="17"/>
  <c r="ED8" s="1"/>
  <c r="J154" i="28"/>
  <c r="AA154" i="17"/>
  <c r="J66" i="28"/>
  <c r="AA66" i="17"/>
  <c r="AD46"/>
  <c r="AE46" s="1"/>
  <c r="U46" i="28"/>
  <c r="Y46" s="1"/>
  <c r="DF18" i="17"/>
  <c r="J199" i="28"/>
  <c r="AA199" i="17"/>
  <c r="Q196" i="24"/>
  <c r="AY199" i="17"/>
  <c r="AZ199" s="1"/>
  <c r="U187" i="28"/>
  <c r="W187" s="1"/>
  <c r="AD187" i="17"/>
  <c r="AE187" s="1"/>
  <c r="J187" i="28"/>
  <c r="AA187" i="17"/>
  <c r="J175" i="28"/>
  <c r="AA175" i="17"/>
  <c r="U103" i="28"/>
  <c r="W103" s="1"/>
  <c r="AD103" i="17"/>
  <c r="AE103" s="1"/>
  <c r="U91" i="28"/>
  <c r="W91" s="1"/>
  <c r="AD91" i="17"/>
  <c r="AE91" s="1"/>
  <c r="J91" i="28"/>
  <c r="AA91" i="17"/>
  <c r="AD63"/>
  <c r="AE63" s="1"/>
  <c r="U63" i="28"/>
  <c r="J200"/>
  <c r="AA200" i="17"/>
  <c r="U160" i="28"/>
  <c r="W160" s="1"/>
  <c r="AD160" i="17"/>
  <c r="AE160" s="1"/>
  <c r="U140" i="28"/>
  <c r="W140" s="1"/>
  <c r="AD140" i="17"/>
  <c r="AE140" s="1"/>
  <c r="J108" i="28"/>
  <c r="AA108" i="17"/>
  <c r="U80" i="28"/>
  <c r="W80" s="1"/>
  <c r="AD80" i="17"/>
  <c r="AE80" s="1"/>
  <c r="U76" i="28"/>
  <c r="W76" s="1"/>
  <c r="AD76" i="17"/>
  <c r="AE76" s="1"/>
  <c r="AD60"/>
  <c r="AE60" s="1"/>
  <c r="U60" i="28"/>
  <c r="AD52" i="17"/>
  <c r="AE52" s="1"/>
  <c r="U52" i="28"/>
  <c r="W52" s="1"/>
  <c r="AD44" i="17"/>
  <c r="AE44" s="1"/>
  <c r="U44" i="28"/>
  <c r="AD36" i="17"/>
  <c r="AE36" s="1"/>
  <c r="U36" i="28"/>
  <c r="U177"/>
  <c r="W177" s="1"/>
  <c r="AD177" i="17"/>
  <c r="AE177" s="1"/>
  <c r="J177" i="28"/>
  <c r="AA177" i="17"/>
  <c r="Y169"/>
  <c r="Z169" s="1"/>
  <c r="V169" i="28"/>
  <c r="U113"/>
  <c r="W113" s="1"/>
  <c r="AD113" i="17"/>
  <c r="AE113" s="1"/>
  <c r="U109" i="28"/>
  <c r="W109" s="1"/>
  <c r="AD109" i="17"/>
  <c r="AE109" s="1"/>
  <c r="AD49"/>
  <c r="AE49" s="1"/>
  <c r="U49" i="28"/>
  <c r="W49" s="1"/>
  <c r="U13"/>
  <c r="W13" s="1"/>
  <c r="U190"/>
  <c r="W190" s="1"/>
  <c r="AD190" i="17"/>
  <c r="AE190" s="1"/>
  <c r="J182" i="28"/>
  <c r="AA182" i="17"/>
  <c r="J174" i="28"/>
  <c r="AA174" i="17"/>
  <c r="U174" i="28"/>
  <c r="W174" s="1"/>
  <c r="AD174" i="17"/>
  <c r="AE174" s="1"/>
  <c r="J138" i="28"/>
  <c r="AA138" i="17"/>
  <c r="U138" i="28"/>
  <c r="W138" s="1"/>
  <c r="AD138" i="17"/>
  <c r="AE138" s="1"/>
  <c r="U30"/>
  <c r="Q30" i="28"/>
  <c r="S30" s="1"/>
  <c r="U195"/>
  <c r="W195" s="1"/>
  <c r="AD195" i="17"/>
  <c r="AE195" s="1"/>
  <c r="J195" i="28"/>
  <c r="AA195" i="17"/>
  <c r="J167" i="28"/>
  <c r="AA167" i="17"/>
  <c r="U163" i="28"/>
  <c r="W163" s="1"/>
  <c r="AD163" i="17"/>
  <c r="AE163" s="1"/>
  <c r="J95" i="28"/>
  <c r="AA95" i="17"/>
  <c r="U95" i="28"/>
  <c r="W95" s="1"/>
  <c r="AD95" i="17"/>
  <c r="AE95" s="1"/>
  <c r="J19" i="28"/>
  <c r="AA19" i="17"/>
  <c r="AB19" s="1"/>
  <c r="CK19"/>
  <c r="DH19"/>
  <c r="DI19" s="1"/>
  <c r="CM11"/>
  <c r="CN11" s="1"/>
  <c r="U184" i="28"/>
  <c r="W184" s="1"/>
  <c r="AD184" i="17"/>
  <c r="AE184" s="1"/>
  <c r="J172" i="28"/>
  <c r="AA172" i="17"/>
  <c r="U168" i="28"/>
  <c r="W168" s="1"/>
  <c r="AD168" i="17"/>
  <c r="AE168" s="1"/>
  <c r="J136" i="28"/>
  <c r="AA136" i="17"/>
  <c r="J128" i="28"/>
  <c r="AA128" i="17"/>
  <c r="U16" i="28"/>
  <c r="W16" s="1"/>
  <c r="CM16" i="17"/>
  <c r="CN16" s="1"/>
  <c r="J201" i="28"/>
  <c r="AA201" i="17"/>
  <c r="J185" i="28"/>
  <c r="AA185" i="17"/>
  <c r="U153" i="28"/>
  <c r="W153" s="1"/>
  <c r="AD153" i="17"/>
  <c r="AE153" s="1"/>
  <c r="U145"/>
  <c r="R145" i="28"/>
  <c r="J141"/>
  <c r="AA141" i="17"/>
  <c r="U141" i="28"/>
  <c r="W141" s="1"/>
  <c r="AD141" i="17"/>
  <c r="AE141" s="1"/>
  <c r="J137" i="28"/>
  <c r="AA137" i="17"/>
  <c r="U125" i="28"/>
  <c r="W125" s="1"/>
  <c r="AD125" i="17"/>
  <c r="AE125" s="1"/>
  <c r="AD33"/>
  <c r="AE33" s="1"/>
  <c r="U33" i="28"/>
  <c r="J206"/>
  <c r="AA206" i="17"/>
  <c r="U130"/>
  <c r="Q130" i="28"/>
  <c r="S130" s="1"/>
  <c r="J102"/>
  <c r="AA102" i="17"/>
  <c r="AD38"/>
  <c r="AE38" s="1"/>
  <c r="U38" i="28"/>
  <c r="AV10" i="17"/>
  <c r="AW10" s="1"/>
  <c r="J10" i="28"/>
  <c r="AA10" i="17"/>
  <c r="AB10" s="1"/>
  <c r="DH10"/>
  <c r="DI10"/>
  <c r="U159" i="28"/>
  <c r="W159" s="1"/>
  <c r="AD159" i="17"/>
  <c r="AE159" s="1"/>
  <c r="U151" i="28"/>
  <c r="W151" s="1"/>
  <c r="AD151" i="17"/>
  <c r="AE151" s="1"/>
  <c r="U139" i="28"/>
  <c r="W139" s="1"/>
  <c r="AD139" i="17"/>
  <c r="AE139" s="1"/>
  <c r="J135" i="28"/>
  <c r="AA135" i="17"/>
  <c r="J131" i="28"/>
  <c r="AA131" i="17"/>
  <c r="J115" i="28"/>
  <c r="AA115" i="17"/>
  <c r="U87" i="28"/>
  <c r="W87" s="1"/>
  <c r="AD87" i="17"/>
  <c r="AE87" s="1"/>
  <c r="J87" i="28"/>
  <c r="AA87" i="17"/>
  <c r="AV15"/>
  <c r="AW15" s="1"/>
  <c r="U15" i="28"/>
  <c r="W15" s="1"/>
  <c r="AY180" i="17"/>
  <c r="AZ180" s="1"/>
  <c r="Q177" i="24" s="1"/>
  <c r="J144" i="28"/>
  <c r="AA144" i="17"/>
  <c r="U132"/>
  <c r="Q132" i="28"/>
  <c r="S132" s="1"/>
  <c r="J124"/>
  <c r="AA124" i="17"/>
  <c r="J120" i="28"/>
  <c r="AA120" i="17"/>
  <c r="U104" i="28"/>
  <c r="W104" s="1"/>
  <c r="AD104" i="17"/>
  <c r="AE104" s="1"/>
  <c r="U88"/>
  <c r="R88" i="28"/>
  <c r="AD56" i="17"/>
  <c r="AE56" s="1"/>
  <c r="U56" i="28"/>
  <c r="W56" s="1"/>
  <c r="AD48" i="17"/>
  <c r="AE48" s="1"/>
  <c r="U48" i="28"/>
  <c r="W48" s="1"/>
  <c r="AD40" i="17"/>
  <c r="AE40" s="1"/>
  <c r="U40" i="28"/>
  <c r="AD28" i="17"/>
  <c r="AE28" s="1"/>
  <c r="U28" i="28"/>
  <c r="W28" s="1"/>
  <c r="U12"/>
  <c r="W12" s="1"/>
  <c r="BR12" i="17"/>
  <c r="BS12" s="1"/>
  <c r="EC12"/>
  <c r="ED12"/>
  <c r="U193" i="28"/>
  <c r="W193" s="1"/>
  <c r="AD193" i="17"/>
  <c r="AE193" s="1"/>
  <c r="J193" i="28"/>
  <c r="AA193" i="17"/>
  <c r="J157" i="28"/>
  <c r="AA157" i="17"/>
  <c r="J149" i="28"/>
  <c r="AA149" i="17"/>
  <c r="J105" i="28"/>
  <c r="AA105" i="17"/>
  <c r="J101" i="28"/>
  <c r="AA101" i="17"/>
  <c r="U93" i="28"/>
  <c r="W93" s="1"/>
  <c r="AD93" i="17"/>
  <c r="AE93" s="1"/>
  <c r="AD45"/>
  <c r="AE45" s="1"/>
  <c r="U45" i="28"/>
  <c r="AB13" i="27"/>
  <c r="Q9" i="28"/>
  <c r="AC13" i="27"/>
  <c r="AC19" s="1"/>
  <c r="R9" i="28"/>
  <c r="AF13" i="27"/>
  <c r="U9" i="28"/>
  <c r="W9" s="1"/>
  <c r="V13" i="27"/>
  <c r="V19" s="1"/>
  <c r="K9" i="28"/>
  <c r="AF16" i="27"/>
  <c r="AF17"/>
  <c r="U194" i="17"/>
  <c r="Q194" i="28"/>
  <c r="S194" s="1"/>
  <c r="J170"/>
  <c r="AA170" i="17"/>
  <c r="U158" i="28"/>
  <c r="W158" s="1"/>
  <c r="AD158" i="17"/>
  <c r="AE158" s="1"/>
  <c r="J142" i="28"/>
  <c r="AA142" i="17"/>
  <c r="J122" i="28"/>
  <c r="AA122" i="17"/>
  <c r="U114"/>
  <c r="Q114" i="28"/>
  <c r="S114" s="1"/>
  <c r="U86" i="17"/>
  <c r="Q86" i="28"/>
  <c r="S86" s="1"/>
  <c r="AD62" i="17"/>
  <c r="AE62" s="1"/>
  <c r="U62" i="28"/>
  <c r="Y14" i="17"/>
  <c r="U14" i="28"/>
  <c r="W14" s="1"/>
  <c r="CM14" i="17"/>
  <c r="CN14" s="1"/>
  <c r="EC14"/>
  <c r="ED14" s="1"/>
  <c r="J191" i="28"/>
  <c r="AA191" i="17"/>
  <c r="U179" i="28"/>
  <c r="W179" s="1"/>
  <c r="AD179" i="17"/>
  <c r="AE179" s="1"/>
  <c r="J179" i="28"/>
  <c r="AA179" i="17"/>
  <c r="U155" i="28"/>
  <c r="W155" s="1"/>
  <c r="AD155" i="17"/>
  <c r="AE155" s="1"/>
  <c r="J127" i="28"/>
  <c r="AA127" i="17"/>
  <c r="U111" i="28"/>
  <c r="W111" s="1"/>
  <c r="AD111" i="17"/>
  <c r="AE111" s="1"/>
  <c r="U99" i="28"/>
  <c r="W99" s="1"/>
  <c r="AD99" i="17"/>
  <c r="AE99" s="1"/>
  <c r="J99" i="28"/>
  <c r="AA99" i="17"/>
  <c r="J79" i="28"/>
  <c r="AA79" i="17"/>
  <c r="U79" i="28"/>
  <c r="W79" s="1"/>
  <c r="AD79" i="17"/>
  <c r="AE79" s="1"/>
  <c r="U67"/>
  <c r="Q67" i="28"/>
  <c r="S67" s="1"/>
  <c r="AD47" i="17"/>
  <c r="AE47" s="1"/>
  <c r="U47" i="28"/>
  <c r="J156"/>
  <c r="AA156" i="17"/>
  <c r="U92" i="28"/>
  <c r="W92" s="1"/>
  <c r="AD92" i="17"/>
  <c r="AE92" s="1"/>
  <c r="U72" i="28"/>
  <c r="W72" s="1"/>
  <c r="AD72" i="17"/>
  <c r="AE72" s="1"/>
  <c r="U205" i="28"/>
  <c r="W205" s="1"/>
  <c r="AD205" i="17"/>
  <c r="AE205" s="1"/>
  <c r="U173" i="28"/>
  <c r="W173" s="1"/>
  <c r="AD173" i="17"/>
  <c r="AE173" s="1"/>
  <c r="J97" i="28"/>
  <c r="AA97" i="17"/>
  <c r="J89" i="28"/>
  <c r="AA89" i="17"/>
  <c r="U73" i="28"/>
  <c r="W73" s="1"/>
  <c r="AD73" i="17"/>
  <c r="AE73" s="1"/>
  <c r="J17" i="28"/>
  <c r="AA17" i="17"/>
  <c r="AB17" s="1"/>
  <c r="AV17"/>
  <c r="AW17" s="1"/>
  <c r="DF17"/>
  <c r="AV162"/>
  <c r="S162" i="28"/>
  <c r="BR162" i="17"/>
  <c r="CM162"/>
  <c r="DH162"/>
  <c r="AV154"/>
  <c r="AV126"/>
  <c r="S126" i="28"/>
  <c r="BR126" i="17"/>
  <c r="CM126"/>
  <c r="BR110"/>
  <c r="EC110"/>
  <c r="AV66"/>
  <c r="DH66"/>
  <c r="S18" i="28"/>
  <c r="DH199" i="17"/>
  <c r="BR187"/>
  <c r="EC175"/>
  <c r="AV171"/>
  <c r="EC171"/>
  <c r="BR103"/>
  <c r="AV75"/>
  <c r="O59" i="28"/>
  <c r="R59"/>
  <c r="S59" s="1"/>
  <c r="K59"/>
  <c r="AV200" i="17"/>
  <c r="DH200"/>
  <c r="S176" i="28"/>
  <c r="EC176" i="17"/>
  <c r="AV160"/>
  <c r="DH140"/>
  <c r="S108" i="28"/>
  <c r="AV108" i="17"/>
  <c r="CM108"/>
  <c r="CM80"/>
  <c r="DH76"/>
  <c r="V60" i="28"/>
  <c r="W60" s="1"/>
  <c r="M60"/>
  <c r="O60"/>
  <c r="M52"/>
  <c r="O52"/>
  <c r="K52"/>
  <c r="R36"/>
  <c r="S36" s="1"/>
  <c r="V36"/>
  <c r="M36"/>
  <c r="CM169" i="17"/>
  <c r="EC165"/>
  <c r="CG165"/>
  <c r="AV117"/>
  <c r="CM117"/>
  <c r="EC117"/>
  <c r="BR113"/>
  <c r="EC113"/>
  <c r="BR109"/>
  <c r="EC109"/>
  <c r="V61" i="28"/>
  <c r="W61" s="1"/>
  <c r="R53"/>
  <c r="S53" s="1"/>
  <c r="V53"/>
  <c r="K49"/>
  <c r="M49"/>
  <c r="V37"/>
  <c r="W37" s="1"/>
  <c r="AV202" i="17"/>
  <c r="S202" i="28"/>
  <c r="EC182" i="17"/>
  <c r="EC174"/>
  <c r="CM138"/>
  <c r="BR90"/>
  <c r="EC70"/>
  <c r="M30" i="28"/>
  <c r="Y30" s="1"/>
  <c r="O30"/>
  <c r="K30"/>
  <c r="CM195" i="17"/>
  <c r="AV183"/>
  <c r="DH183"/>
  <c r="BR167"/>
  <c r="CM167"/>
  <c r="EC167"/>
  <c r="S163" i="28"/>
  <c r="CM163" i="17"/>
  <c r="AV147"/>
  <c r="BR147"/>
  <c r="DH147"/>
  <c r="AV143"/>
  <c r="AV123"/>
  <c r="S107" i="28"/>
  <c r="AV107" i="17"/>
  <c r="BR107"/>
  <c r="DH107"/>
  <c r="EC107"/>
  <c r="O55" i="28"/>
  <c r="R55"/>
  <c r="S55" s="1"/>
  <c r="V55"/>
  <c r="W55" s="1"/>
  <c r="V39"/>
  <c r="W39" s="1"/>
  <c r="O39"/>
  <c r="R39"/>
  <c r="S39" s="1"/>
  <c r="V23"/>
  <c r="W23" s="1"/>
  <c r="O23"/>
  <c r="AA23" s="1"/>
  <c r="R23"/>
  <c r="S23" s="1"/>
  <c r="S11"/>
  <c r="CM184" i="17"/>
  <c r="DH172"/>
  <c r="DH148"/>
  <c r="EC136"/>
  <c r="EC128"/>
  <c r="V64" i="28"/>
  <c r="W64" s="1"/>
  <c r="DH201" i="17"/>
  <c r="DH185"/>
  <c r="BR153"/>
  <c r="EC153"/>
  <c r="S145" i="28"/>
  <c r="BR145" i="17"/>
  <c r="EC141"/>
  <c r="AV137"/>
  <c r="BR137"/>
  <c r="EC137"/>
  <c r="EC125"/>
  <c r="AV121"/>
  <c r="BR121"/>
  <c r="EC121"/>
  <c r="BR85"/>
  <c r="BR77"/>
  <c r="CM77"/>
  <c r="CM69"/>
  <c r="EC69"/>
  <c r="V25" i="28"/>
  <c r="W25" s="1"/>
  <c r="O25"/>
  <c r="AV206" i="17"/>
  <c r="CM186"/>
  <c r="AV130"/>
  <c r="BR130"/>
  <c r="CM130"/>
  <c r="CM106"/>
  <c r="BR106"/>
  <c r="AV102"/>
  <c r="S102" i="28"/>
  <c r="DH102" i="17"/>
  <c r="BL78"/>
  <c r="CM78"/>
  <c r="BR78"/>
  <c r="K58" i="28"/>
  <c r="P58" s="1"/>
  <c r="DH159" i="17"/>
  <c r="S151" i="28"/>
  <c r="AV139" i="17"/>
  <c r="DH139"/>
  <c r="CM135"/>
  <c r="DH131"/>
  <c r="CM119"/>
  <c r="CM115"/>
  <c r="DH87"/>
  <c r="AV83"/>
  <c r="DH83"/>
  <c r="EC83"/>
  <c r="DH196"/>
  <c r="AV192"/>
  <c r="BR192"/>
  <c r="EX192"/>
  <c r="CM180"/>
  <c r="DH180"/>
  <c r="BR152"/>
  <c r="CG152"/>
  <c r="DH152"/>
  <c r="CM144"/>
  <c r="EC144"/>
  <c r="BR132"/>
  <c r="DH132"/>
  <c r="CM132"/>
  <c r="CM124"/>
  <c r="EC124"/>
  <c r="S120" i="28"/>
  <c r="BR120" i="17"/>
  <c r="DH116"/>
  <c r="BR112"/>
  <c r="CM104"/>
  <c r="EC104"/>
  <c r="S100" i="28"/>
  <c r="AV88" i="17"/>
  <c r="S88" i="28"/>
  <c r="CM88" i="17"/>
  <c r="BR84"/>
  <c r="BR68"/>
  <c r="K56" i="28"/>
  <c r="AA56" s="1"/>
  <c r="K48"/>
  <c r="R40"/>
  <c r="S40" s="1"/>
  <c r="O28"/>
  <c r="K28"/>
  <c r="AA28" s="1"/>
  <c r="DH193" i="17"/>
  <c r="CM193"/>
  <c r="CM189"/>
  <c r="AV181"/>
  <c r="DH161"/>
  <c r="AV157"/>
  <c r="AV149"/>
  <c r="DH149"/>
  <c r="DH133"/>
  <c r="EC133"/>
  <c r="DH129"/>
  <c r="DH93"/>
  <c r="R65" i="28"/>
  <c r="S65" s="1"/>
  <c r="R57"/>
  <c r="S57" s="1"/>
  <c r="R41"/>
  <c r="S41" s="1"/>
  <c r="K41"/>
  <c r="Y41" s="1"/>
  <c r="M41"/>
  <c r="AV198" i="17"/>
  <c r="BR198"/>
  <c r="AV194"/>
  <c r="EC178"/>
  <c r="AV166"/>
  <c r="S166" i="28"/>
  <c r="BR166" i="17"/>
  <c r="EC166"/>
  <c r="EC158"/>
  <c r="CM150"/>
  <c r="CM146"/>
  <c r="EC146"/>
  <c r="AV142"/>
  <c r="CM142"/>
  <c r="AV134"/>
  <c r="CM134"/>
  <c r="AV122"/>
  <c r="AV118"/>
  <c r="CM118"/>
  <c r="CM86"/>
  <c r="CG82"/>
  <c r="CM82"/>
  <c r="AT74"/>
  <c r="AU74" s="1"/>
  <c r="CM74"/>
  <c r="CG74"/>
  <c r="K62" i="28"/>
  <c r="DW50" i="17"/>
  <c r="R50" i="28"/>
  <c r="S50" s="1"/>
  <c r="K34"/>
  <c r="V22"/>
  <c r="W22" s="1"/>
  <c r="BR207" i="17"/>
  <c r="CM203"/>
  <c r="EC203"/>
  <c r="EC191"/>
  <c r="CM191"/>
  <c r="CM179"/>
  <c r="DH155"/>
  <c r="S127" i="28"/>
  <c r="CM127" i="17"/>
  <c r="DH111"/>
  <c r="CM99"/>
  <c r="CM79"/>
  <c r="DH79"/>
  <c r="CM67"/>
  <c r="DH67"/>
  <c r="EC67"/>
  <c r="R47" i="28"/>
  <c r="S47" s="1"/>
  <c r="K47"/>
  <c r="M47"/>
  <c r="BR31" i="17"/>
  <c r="EC31"/>
  <c r="V31" i="28"/>
  <c r="O31"/>
  <c r="R31"/>
  <c r="S31" s="1"/>
  <c r="S204"/>
  <c r="BL204" i="17"/>
  <c r="EC164"/>
  <c r="AV156"/>
  <c r="DH92"/>
  <c r="CM92"/>
  <c r="EC205"/>
  <c r="AV197"/>
  <c r="EC197"/>
  <c r="BR173"/>
  <c r="DH173"/>
  <c r="FS97"/>
  <c r="DH89"/>
  <c r="EC89"/>
  <c r="FO89"/>
  <c r="DH73"/>
  <c r="FS73"/>
  <c r="O29" i="28"/>
  <c r="R29"/>
  <c r="S29" s="1"/>
  <c r="K29"/>
  <c r="CM20" i="17"/>
  <c r="CN20" s="1"/>
  <c r="AA20" i="28"/>
  <c r="Y20"/>
  <c r="P20"/>
  <c r="AV27" i="17"/>
  <c r="DH27"/>
  <c r="CM36"/>
  <c r="AV37"/>
  <c r="AA37"/>
  <c r="BR37"/>
  <c r="AA39"/>
  <c r="BR35"/>
  <c r="DH35"/>
  <c r="BR32"/>
  <c r="AV26"/>
  <c r="AA26"/>
  <c r="AV22"/>
  <c r="AA22"/>
  <c r="DH20"/>
  <c r="DI20"/>
  <c r="AA20"/>
  <c r="AB20"/>
  <c r="AV20"/>
  <c r="AW20" s="1"/>
  <c r="EC20"/>
  <c r="ED20"/>
  <c r="AV31"/>
  <c r="AA24"/>
  <c r="BR20"/>
  <c r="BS20"/>
  <c r="Y44" i="28"/>
  <c r="P42"/>
  <c r="P51"/>
  <c r="T51" s="1"/>
  <c r="AA32"/>
  <c r="P33"/>
  <c r="T33" s="1"/>
  <c r="AA38"/>
  <c r="P38"/>
  <c r="AA65"/>
  <c r="Y65"/>
  <c r="P65"/>
  <c r="T65" s="1"/>
  <c r="P57"/>
  <c r="Y57"/>
  <c r="P45"/>
  <c r="P24"/>
  <c r="T24" s="1"/>
  <c r="AA24"/>
  <c r="Y24"/>
  <c r="BR52" i="17"/>
  <c r="BR36"/>
  <c r="AV61"/>
  <c r="BR61"/>
  <c r="EC55"/>
  <c r="EC39"/>
  <c r="CM23"/>
  <c r="BR23"/>
  <c r="CM64"/>
  <c r="CM54"/>
  <c r="CM56"/>
  <c r="DH48"/>
  <c r="DH28"/>
  <c r="AA65"/>
  <c r="CM57"/>
  <c r="AV62"/>
  <c r="BR34"/>
  <c r="DH34"/>
  <c r="DH22"/>
  <c r="BR22"/>
  <c r="AV43"/>
  <c r="BR43"/>
  <c r="CM43"/>
  <c r="CM31"/>
  <c r="BR24"/>
  <c r="AV29"/>
  <c r="EC29"/>
  <c r="BR21"/>
  <c r="DW21"/>
  <c r="Y63" i="28"/>
  <c r="P27"/>
  <c r="Y27"/>
  <c r="P35"/>
  <c r="AA26"/>
  <c r="P43"/>
  <c r="T43" s="1"/>
  <c r="P21"/>
  <c r="CM63" i="17"/>
  <c r="DH63"/>
  <c r="EC63"/>
  <c r="AA59"/>
  <c r="BR27"/>
  <c r="EC27"/>
  <c r="AA60"/>
  <c r="AV60"/>
  <c r="BR60"/>
  <c r="AV52"/>
  <c r="AA52"/>
  <c r="AA44"/>
  <c r="AV44"/>
  <c r="BR44"/>
  <c r="AV36"/>
  <c r="AA36"/>
  <c r="CM61"/>
  <c r="EC53"/>
  <c r="AA49"/>
  <c r="AV49"/>
  <c r="EC49"/>
  <c r="EC37"/>
  <c r="AV30"/>
  <c r="AA30"/>
  <c r="AV55"/>
  <c r="AA51"/>
  <c r="AV39"/>
  <c r="AA35"/>
  <c r="AA23"/>
  <c r="DH64"/>
  <c r="EC64"/>
  <c r="DH32"/>
  <c r="AA33"/>
  <c r="AV33"/>
  <c r="CM33"/>
  <c r="EC33"/>
  <c r="BR25"/>
  <c r="CM58"/>
  <c r="BR58"/>
  <c r="EC58"/>
  <c r="DH54"/>
  <c r="EC54"/>
  <c r="BR26"/>
  <c r="CM26"/>
  <c r="EC26"/>
  <c r="AV56"/>
  <c r="AA56"/>
  <c r="BR56"/>
  <c r="AA48"/>
  <c r="AV48"/>
  <c r="EC48"/>
  <c r="AV40"/>
  <c r="AA40"/>
  <c r="CM40"/>
  <c r="AA28"/>
  <c r="AV28"/>
  <c r="EC28"/>
  <c r="DH57"/>
  <c r="AA45"/>
  <c r="AV45"/>
  <c r="BR45"/>
  <c r="CM62"/>
  <c r="BR62"/>
  <c r="CM50"/>
  <c r="AA34"/>
  <c r="AV34"/>
  <c r="EC34"/>
  <c r="CM22"/>
  <c r="EC22"/>
  <c r="DH47"/>
  <c r="EC47"/>
  <c r="EC43"/>
  <c r="AA31"/>
  <c r="DH24"/>
  <c r="Y61" i="28"/>
  <c r="P53"/>
  <c r="P37"/>
  <c r="T37" s="1"/>
  <c r="P55"/>
  <c r="T55" s="1"/>
  <c r="P39"/>
  <c r="T39" s="1"/>
  <c r="P64"/>
  <c r="T64" s="1"/>
  <c r="P25"/>
  <c r="T25" s="1"/>
  <c r="AA22"/>
  <c r="P22"/>
  <c r="P31"/>
  <c r="T31" s="1"/>
  <c r="AA46" i="17"/>
  <c r="AV46"/>
  <c r="BR46"/>
  <c r="AV63"/>
  <c r="AV59"/>
  <c r="BR59"/>
  <c r="CM59"/>
  <c r="CM27"/>
  <c r="EC52"/>
  <c r="EC36"/>
  <c r="EC61"/>
  <c r="CM53"/>
  <c r="CM37"/>
  <c r="BR42"/>
  <c r="EC42"/>
  <c r="BR30"/>
  <c r="CM30"/>
  <c r="EC30"/>
  <c r="AV51"/>
  <c r="CM39"/>
  <c r="BR39"/>
  <c r="AV35"/>
  <c r="AV23"/>
  <c r="DH23"/>
  <c r="AV64"/>
  <c r="AA64"/>
  <c r="BR64"/>
  <c r="AA32"/>
  <c r="AV32"/>
  <c r="EC32"/>
  <c r="DH25"/>
  <c r="BR54"/>
  <c r="AV38"/>
  <c r="AA38"/>
  <c r="CM38"/>
  <c r="DH26"/>
  <c r="CM48"/>
  <c r="DH40"/>
  <c r="CM28"/>
  <c r="AV57"/>
  <c r="AA57"/>
  <c r="BR57"/>
  <c r="CM45"/>
  <c r="AV41"/>
  <c r="AA41"/>
  <c r="DH41"/>
  <c r="DH62"/>
  <c r="EC62"/>
  <c r="BR50"/>
  <c r="DH50"/>
  <c r="AA47"/>
  <c r="DH31"/>
  <c r="AV24"/>
  <c r="EC24"/>
  <c r="BR29"/>
  <c r="AA21"/>
  <c r="AV21"/>
  <c r="EC21"/>
  <c r="P49" i="28"/>
  <c r="T49" s="1"/>
  <c r="P48"/>
  <c r="P62"/>
  <c r="T62" s="1"/>
  <c r="P47"/>
  <c r="CM46" i="17"/>
  <c r="AA63"/>
  <c r="BR63"/>
  <c r="EC59"/>
  <c r="AA27"/>
  <c r="CM60"/>
  <c r="EC60"/>
  <c r="DH52"/>
  <c r="CM44"/>
  <c r="EC44"/>
  <c r="DH36"/>
  <c r="DH61"/>
  <c r="DH53"/>
  <c r="BR49"/>
  <c r="DH37"/>
  <c r="DH42"/>
  <c r="CM42"/>
  <c r="DH30"/>
  <c r="BR55"/>
  <c r="DH55"/>
  <c r="CM51"/>
  <c r="EC51"/>
  <c r="DH39"/>
  <c r="CM35"/>
  <c r="EC35"/>
  <c r="EC23"/>
  <c r="CM32"/>
  <c r="BR33"/>
  <c r="AA25"/>
  <c r="AV25"/>
  <c r="CM25"/>
  <c r="EC25"/>
  <c r="AV58"/>
  <c r="AA58"/>
  <c r="DH58"/>
  <c r="DH38"/>
  <c r="EC38"/>
  <c r="DH56"/>
  <c r="EC56"/>
  <c r="BR48"/>
  <c r="BR40"/>
  <c r="EC40"/>
  <c r="BR28"/>
  <c r="DH65"/>
  <c r="CM65"/>
  <c r="EC65"/>
  <c r="EC45"/>
  <c r="BR41"/>
  <c r="AA50"/>
  <c r="AV50"/>
  <c r="EC50"/>
  <c r="CM34"/>
  <c r="AV47"/>
  <c r="BR47"/>
  <c r="CM47"/>
  <c r="AA43"/>
  <c r="DH43"/>
  <c r="CM24"/>
  <c r="U29"/>
  <c r="DH29"/>
  <c r="DB21"/>
  <c r="CG21"/>
  <c r="AP17"/>
  <c r="DW162"/>
  <c r="DB175"/>
  <c r="DB176"/>
  <c r="FS20"/>
  <c r="FS169"/>
  <c r="FO165"/>
  <c r="AP109"/>
  <c r="DB190"/>
  <c r="DW182"/>
  <c r="DW138"/>
  <c r="CG70"/>
  <c r="CG30"/>
  <c r="AP167"/>
  <c r="DW143"/>
  <c r="DW39"/>
  <c r="DF128"/>
  <c r="DG128" s="1"/>
  <c r="FS186"/>
  <c r="DW102"/>
  <c r="FS26"/>
  <c r="AP151"/>
  <c r="BP196"/>
  <c r="BQ196" s="1"/>
  <c r="EA196"/>
  <c r="EB196" s="1"/>
  <c r="DB196"/>
  <c r="FS196"/>
  <c r="DB192"/>
  <c r="FO192"/>
  <c r="AT180"/>
  <c r="AU180" s="1"/>
  <c r="BP180"/>
  <c r="BQ180" s="1"/>
  <c r="FS180"/>
  <c r="DW152"/>
  <c r="FO152"/>
  <c r="CG132"/>
  <c r="CG52"/>
  <c r="CG58"/>
  <c r="BL63"/>
  <c r="DB59"/>
  <c r="BL200"/>
  <c r="CG200"/>
  <c r="DW160"/>
  <c r="CG60"/>
  <c r="CG44"/>
  <c r="DB169"/>
  <c r="DB53"/>
  <c r="DB49"/>
  <c r="CG49"/>
  <c r="DB37"/>
  <c r="CG173"/>
  <c r="CG148"/>
  <c r="DB136"/>
  <c r="BL32"/>
  <c r="DW203"/>
  <c r="AE23" i="27"/>
  <c r="CK13" i="17"/>
  <c r="EA13"/>
  <c r="DB153"/>
  <c r="Y137"/>
  <c r="Z137" s="1"/>
  <c r="DB33"/>
  <c r="CG206"/>
  <c r="DB206"/>
  <c r="DW207"/>
  <c r="DB207"/>
  <c r="AT203"/>
  <c r="AU203" s="1"/>
  <c r="FS203"/>
  <c r="FO191"/>
  <c r="AX179"/>
  <c r="DW179"/>
  <c r="FS179"/>
  <c r="AX155"/>
  <c r="DB155"/>
  <c r="FO155"/>
  <c r="AX111"/>
  <c r="DW111"/>
  <c r="AP49"/>
  <c r="AP13"/>
  <c r="DB201"/>
  <c r="FS201"/>
  <c r="CG185"/>
  <c r="FO185"/>
  <c r="AP153"/>
  <c r="FS153"/>
  <c r="AP145"/>
  <c r="FO145"/>
  <c r="AP125"/>
  <c r="AP77"/>
  <c r="AP69"/>
  <c r="AP33"/>
  <c r="FS25"/>
  <c r="FO206"/>
  <c r="DW108"/>
  <c r="V23" i="27"/>
  <c r="X31"/>
  <c r="AE31"/>
  <c r="CG126" i="17"/>
  <c r="DW55"/>
  <c r="FS141"/>
  <c r="FO162"/>
  <c r="U154"/>
  <c r="FS154"/>
  <c r="BP18"/>
  <c r="FO177"/>
  <c r="DB58"/>
  <c r="O16" i="27"/>
  <c r="C16"/>
  <c r="E14"/>
  <c r="G13"/>
  <c r="N14"/>
  <c r="N15"/>
  <c r="N16"/>
  <c r="N17"/>
  <c r="N18"/>
  <c r="K17"/>
  <c r="F13"/>
  <c r="G15"/>
  <c r="B15" i="26"/>
  <c r="N13"/>
  <c r="O14"/>
  <c r="O15"/>
  <c r="O17"/>
  <c r="O18"/>
  <c r="DW154" i="17"/>
  <c r="DB110"/>
  <c r="C15" i="27"/>
  <c r="J14"/>
  <c r="J15"/>
  <c r="J16"/>
  <c r="J17"/>
  <c r="J18"/>
  <c r="F14"/>
  <c r="K16"/>
  <c r="E27"/>
  <c r="C14"/>
  <c r="O27"/>
  <c r="G18"/>
  <c r="H15"/>
  <c r="H16"/>
  <c r="H17"/>
  <c r="H18"/>
  <c r="D14"/>
  <c r="J13" i="26"/>
  <c r="J19" s="1"/>
  <c r="F15"/>
  <c r="F17"/>
  <c r="K15"/>
  <c r="K18"/>
  <c r="CG66" i="17"/>
  <c r="CH66" s="1"/>
  <c r="CD46"/>
  <c r="CG18"/>
  <c r="C18" i="27"/>
  <c r="O13"/>
  <c r="F16"/>
  <c r="F18"/>
  <c r="E15"/>
  <c r="E16"/>
  <c r="E17"/>
  <c r="E18"/>
  <c r="G14"/>
  <c r="G17"/>
  <c r="D15"/>
  <c r="D16"/>
  <c r="D17"/>
  <c r="D18"/>
  <c r="H14"/>
  <c r="K14" i="26"/>
  <c r="H13"/>
  <c r="H19" s="1"/>
  <c r="G16"/>
  <c r="C17" i="27"/>
  <c r="K13"/>
  <c r="CD162" i="17"/>
  <c r="DB154"/>
  <c r="DB126"/>
  <c r="EO110"/>
  <c r="U66"/>
  <c r="AB14" i="27"/>
  <c r="AB17"/>
  <c r="FS162" i="17"/>
  <c r="FO154"/>
  <c r="CD66"/>
  <c r="FS18"/>
  <c r="DW176"/>
  <c r="DW60"/>
  <c r="FS177"/>
  <c r="DW169"/>
  <c r="DW165"/>
  <c r="EY165"/>
  <c r="DW49"/>
  <c r="DW13"/>
  <c r="DW40"/>
  <c r="DB194"/>
  <c r="DW166"/>
  <c r="BL150"/>
  <c r="BL142"/>
  <c r="O60" i="26"/>
  <c r="E60"/>
  <c r="F50"/>
  <c r="E51"/>
  <c r="D50"/>
  <c r="H49"/>
  <c r="D49"/>
  <c r="H48"/>
  <c r="D48"/>
  <c r="L47"/>
  <c r="H47"/>
  <c r="D47"/>
  <c r="H46"/>
  <c r="D46"/>
  <c r="D56"/>
  <c r="N51"/>
  <c r="J51"/>
  <c r="F51"/>
  <c r="N50"/>
  <c r="J50"/>
  <c r="E50"/>
  <c r="E49"/>
  <c r="E48"/>
  <c r="E47"/>
  <c r="E46"/>
  <c r="M56"/>
  <c r="O51"/>
  <c r="K51"/>
  <c r="G51"/>
  <c r="C51"/>
  <c r="O50"/>
  <c r="K50"/>
  <c r="G50"/>
  <c r="N49"/>
  <c r="J49"/>
  <c r="F49"/>
  <c r="N48"/>
  <c r="J48"/>
  <c r="F48"/>
  <c r="N47"/>
  <c r="J47"/>
  <c r="F47"/>
  <c r="N46"/>
  <c r="J46"/>
  <c r="F46"/>
  <c r="B48"/>
  <c r="H51"/>
  <c r="D51"/>
  <c r="L50"/>
  <c r="H50"/>
  <c r="C50"/>
  <c r="O49"/>
  <c r="K49"/>
  <c r="G49"/>
  <c r="C49"/>
  <c r="O48"/>
  <c r="K48"/>
  <c r="G48"/>
  <c r="C48"/>
  <c r="O47"/>
  <c r="K47"/>
  <c r="G47"/>
  <c r="C47"/>
  <c r="O46"/>
  <c r="K46"/>
  <c r="G46"/>
  <c r="C46"/>
  <c r="Z19" i="27"/>
  <c r="AG19"/>
  <c r="U106" i="17"/>
  <c r="FO47"/>
  <c r="FO31"/>
  <c r="AP205"/>
  <c r="BL18"/>
  <c r="DB177"/>
  <c r="FS19"/>
  <c r="CG186"/>
  <c r="BL11"/>
  <c r="DW11"/>
  <c r="CG33"/>
  <c r="DB178"/>
  <c r="DW170"/>
  <c r="CG166"/>
  <c r="DB158"/>
  <c r="DW142"/>
  <c r="DW134"/>
  <c r="EX207"/>
  <c r="Y117"/>
  <c r="Z117" s="1"/>
  <c r="CG37"/>
  <c r="FS13"/>
  <c r="CG138"/>
  <c r="DW90"/>
  <c r="DW183"/>
  <c r="U143"/>
  <c r="DW51"/>
  <c r="DB39"/>
  <c r="FS39"/>
  <c r="DW35"/>
  <c r="FS16"/>
  <c r="CG25"/>
  <c r="BL102"/>
  <c r="CG26"/>
  <c r="DW139"/>
  <c r="DW15"/>
  <c r="CG144"/>
  <c r="DW124"/>
  <c r="CG40"/>
  <c r="DB157"/>
  <c r="DW57"/>
  <c r="DW41"/>
  <c r="DW74"/>
  <c r="FO34"/>
  <c r="AP203"/>
  <c r="EY203"/>
  <c r="EO191"/>
  <c r="BL179"/>
  <c r="EY99"/>
  <c r="DW47"/>
  <c r="FS47"/>
  <c r="FS31"/>
  <c r="AT188"/>
  <c r="AU188" s="1"/>
  <c r="BP164"/>
  <c r="BQ164" s="1"/>
  <c r="BL164"/>
  <c r="DW24"/>
  <c r="FI66"/>
  <c r="CG46"/>
  <c r="DW18"/>
  <c r="U177"/>
  <c r="EO169"/>
  <c r="Y165"/>
  <c r="Z165" s="1"/>
  <c r="FH165"/>
  <c r="EA117"/>
  <c r="EB117" s="1"/>
  <c r="DW117"/>
  <c r="BL113"/>
  <c r="DW113"/>
  <c r="DW109"/>
  <c r="BL61"/>
  <c r="BL13"/>
  <c r="DB11"/>
  <c r="DW201"/>
  <c r="DW153"/>
  <c r="BL145"/>
  <c r="U137"/>
  <c r="CK121"/>
  <c r="CL121" s="1"/>
  <c r="DB77"/>
  <c r="EX77"/>
  <c r="DB25"/>
  <c r="BI206"/>
  <c r="DW206"/>
  <c r="DB186"/>
  <c r="DB130"/>
  <c r="AP58"/>
  <c r="CO54"/>
  <c r="BL10"/>
  <c r="DW196"/>
  <c r="EY196"/>
  <c r="R192"/>
  <c r="EA192"/>
  <c r="EB192" s="1"/>
  <c r="CG124"/>
  <c r="DT124"/>
  <c r="DX124" s="1"/>
  <c r="FI124"/>
  <c r="CG120"/>
  <c r="DF120"/>
  <c r="DG120" s="1"/>
  <c r="DW120"/>
  <c r="DW116"/>
  <c r="FH116"/>
  <c r="DT112"/>
  <c r="FH112"/>
  <c r="FK112" s="1"/>
  <c r="U104"/>
  <c r="CG104"/>
  <c r="EN104"/>
  <c r="EQ104" s="1"/>
  <c r="DW100"/>
  <c r="DB88"/>
  <c r="FI68"/>
  <c r="AP48"/>
  <c r="AP40"/>
  <c r="DW193"/>
  <c r="BL189"/>
  <c r="Y181"/>
  <c r="Z181" s="1"/>
  <c r="Y161"/>
  <c r="Z161" s="1"/>
  <c r="U149"/>
  <c r="BL149"/>
  <c r="EA149"/>
  <c r="EB149" s="1"/>
  <c r="FO133"/>
  <c r="AP129"/>
  <c r="FS129"/>
  <c r="DB105"/>
  <c r="DW105"/>
  <c r="FO105"/>
  <c r="FS101"/>
  <c r="FO93"/>
  <c r="AP81"/>
  <c r="FS81"/>
  <c r="FO65"/>
  <c r="U57"/>
  <c r="FS57"/>
  <c r="AP45"/>
  <c r="DB45"/>
  <c r="FO45"/>
  <c r="U41"/>
  <c r="FS41"/>
  <c r="AP198"/>
  <c r="FO198"/>
  <c r="DW194"/>
  <c r="FS194"/>
  <c r="FO178"/>
  <c r="CG170"/>
  <c r="FS170"/>
  <c r="FO166"/>
  <c r="AP158"/>
  <c r="U158"/>
  <c r="FS158"/>
  <c r="AP150"/>
  <c r="DB150"/>
  <c r="FO150"/>
  <c r="U142"/>
  <c r="DB142"/>
  <c r="CG50"/>
  <c r="DB22"/>
  <c r="U207"/>
  <c r="BL207"/>
  <c r="FO207"/>
  <c r="BT203"/>
  <c r="U155"/>
  <c r="FI127"/>
  <c r="EY43"/>
  <c r="BL188"/>
  <c r="DF164"/>
  <c r="DG164" s="1"/>
  <c r="FI164"/>
  <c r="DB24"/>
  <c r="FO24"/>
  <c r="DW177"/>
  <c r="FO169"/>
  <c r="EN165"/>
  <c r="EQ165" s="1"/>
  <c r="FS165"/>
  <c r="DB117"/>
  <c r="DB109"/>
  <c r="AM61"/>
  <c r="R61"/>
  <c r="U61"/>
  <c r="R53"/>
  <c r="U53"/>
  <c r="AM53"/>
  <c r="R37"/>
  <c r="U37"/>
  <c r="AM37"/>
  <c r="Y13"/>
  <c r="AT13"/>
  <c r="DW70"/>
  <c r="DB30"/>
  <c r="DB195"/>
  <c r="CG195"/>
  <c r="DB183"/>
  <c r="CG167"/>
  <c r="U11"/>
  <c r="CK11"/>
  <c r="CG128"/>
  <c r="DW64"/>
  <c r="BL201"/>
  <c r="DF201"/>
  <c r="DG201" s="1"/>
  <c r="CG201"/>
  <c r="FO201"/>
  <c r="FS185"/>
  <c r="CY153"/>
  <c r="DC153" s="1"/>
  <c r="FO153"/>
  <c r="DW145"/>
  <c r="FS145"/>
  <c r="CG141"/>
  <c r="BL141"/>
  <c r="FO141"/>
  <c r="BL137"/>
  <c r="DB137"/>
  <c r="CG137"/>
  <c r="EX137"/>
  <c r="Y121"/>
  <c r="Z121" s="1"/>
  <c r="EA121"/>
  <c r="EB121" s="1"/>
  <c r="AP85"/>
  <c r="DW85"/>
  <c r="EX69"/>
  <c r="AP25"/>
  <c r="FS206"/>
  <c r="FO186"/>
  <c r="AP54"/>
  <c r="CO38"/>
  <c r="FS10"/>
  <c r="FS15"/>
  <c r="FO196"/>
  <c r="FS192"/>
  <c r="DB180"/>
  <c r="CG180"/>
  <c r="FO180"/>
  <c r="FS152"/>
  <c r="AP120"/>
  <c r="BL84"/>
  <c r="AP68"/>
  <c r="CG56"/>
  <c r="FO12"/>
  <c r="DB193"/>
  <c r="BL193"/>
  <c r="CG189"/>
  <c r="BL181"/>
  <c r="U161"/>
  <c r="DW161"/>
  <c r="EX161"/>
  <c r="AP157"/>
  <c r="Y149"/>
  <c r="Z149" s="1"/>
  <c r="DB149"/>
  <c r="FS133"/>
  <c r="DB129"/>
  <c r="EA129"/>
  <c r="EB129" s="1"/>
  <c r="FO129"/>
  <c r="CG105"/>
  <c r="FS105"/>
  <c r="CG101"/>
  <c r="DW101"/>
  <c r="EX101"/>
  <c r="FA101" s="1"/>
  <c r="FO101"/>
  <c r="FS93"/>
  <c r="FO81"/>
  <c r="AP65"/>
  <c r="CG65"/>
  <c r="BL65"/>
  <c r="FS65"/>
  <c r="FO57"/>
  <c r="FS45"/>
  <c r="FO41"/>
  <c r="U198"/>
  <c r="FS198"/>
  <c r="FO194"/>
  <c r="AM178"/>
  <c r="AP178"/>
  <c r="DW178"/>
  <c r="FS178"/>
  <c r="FO170"/>
  <c r="CD166"/>
  <c r="CH166" s="1"/>
  <c r="EN166"/>
  <c r="EQ166" s="1"/>
  <c r="FS166"/>
  <c r="AM158"/>
  <c r="AQ158" s="1"/>
  <c r="FH158"/>
  <c r="FO158"/>
  <c r="AM150"/>
  <c r="AQ150" s="1"/>
  <c r="FS150"/>
  <c r="DB146"/>
  <c r="AP134"/>
  <c r="U134"/>
  <c r="FH122"/>
  <c r="EO122"/>
  <c r="AP118"/>
  <c r="U118"/>
  <c r="EN118"/>
  <c r="EQ118" s="1"/>
  <c r="CD86"/>
  <c r="CO86"/>
  <c r="FI86"/>
  <c r="U82"/>
  <c r="DB74"/>
  <c r="AP22"/>
  <c r="AT14"/>
  <c r="FS14"/>
  <c r="Y204"/>
  <c r="Z204" s="1"/>
  <c r="AC156"/>
  <c r="DF156"/>
  <c r="DG156" s="1"/>
  <c r="FS92"/>
  <c r="FO72"/>
  <c r="AT199"/>
  <c r="AU199" s="1"/>
  <c r="BL199"/>
  <c r="FO199"/>
  <c r="AP187"/>
  <c r="FS187"/>
  <c r="FO175"/>
  <c r="DW171"/>
  <c r="FS171"/>
  <c r="BL103"/>
  <c r="DB103"/>
  <c r="BL75"/>
  <c r="DB75"/>
  <c r="U59"/>
  <c r="FS27"/>
  <c r="Y200"/>
  <c r="Z200" s="1"/>
  <c r="FO200"/>
  <c r="FS176"/>
  <c r="U160"/>
  <c r="FO160"/>
  <c r="CG140"/>
  <c r="AP80"/>
  <c r="U80"/>
  <c r="CG80"/>
  <c r="AP76"/>
  <c r="BL76"/>
  <c r="FI76"/>
  <c r="U60"/>
  <c r="U52"/>
  <c r="FS44"/>
  <c r="U36"/>
  <c r="DW61"/>
  <c r="FO202"/>
  <c r="CK190"/>
  <c r="CL190" s="1"/>
  <c r="FS190"/>
  <c r="CD182"/>
  <c r="CG182"/>
  <c r="FO182"/>
  <c r="BL174"/>
  <c r="DW174"/>
  <c r="FS174"/>
  <c r="DB138"/>
  <c r="FI94"/>
  <c r="U90"/>
  <c r="EN90"/>
  <c r="EQ90" s="1"/>
  <c r="FI70"/>
  <c r="BI42"/>
  <c r="AP30"/>
  <c r="CO30"/>
  <c r="AT195"/>
  <c r="AU195" s="1"/>
  <c r="DW195"/>
  <c r="FS195"/>
  <c r="FO183"/>
  <c r="EN167"/>
  <c r="EQ167" s="1"/>
  <c r="FS167"/>
  <c r="DB163"/>
  <c r="EX163"/>
  <c r="FO163"/>
  <c r="BL147"/>
  <c r="FH147"/>
  <c r="FS147"/>
  <c r="FO143"/>
  <c r="DB95"/>
  <c r="BP95"/>
  <c r="BQ95" s="1"/>
  <c r="CD95"/>
  <c r="EY95"/>
  <c r="BP55"/>
  <c r="BQ55" s="1"/>
  <c r="U51"/>
  <c r="CO51"/>
  <c r="U35"/>
  <c r="CO35"/>
  <c r="BL23"/>
  <c r="DB19"/>
  <c r="CO19"/>
  <c r="FO184"/>
  <c r="CG172"/>
  <c r="FS172"/>
  <c r="FO168"/>
  <c r="DF148"/>
  <c r="DG148" s="1"/>
  <c r="CG136"/>
  <c r="DF136"/>
  <c r="DG136" s="1"/>
  <c r="BL64"/>
  <c r="FS32"/>
  <c r="AP16"/>
  <c r="U16"/>
  <c r="EA141"/>
  <c r="EB141" s="1"/>
  <c r="CO159"/>
  <c r="CG159"/>
  <c r="FO159"/>
  <c r="FS151"/>
  <c r="AX139"/>
  <c r="DB139"/>
  <c r="FO139"/>
  <c r="U135"/>
  <c r="U119"/>
  <c r="CG119"/>
  <c r="EY119"/>
  <c r="CG115"/>
  <c r="EY115"/>
  <c r="CG87"/>
  <c r="EY87"/>
  <c r="CG83"/>
  <c r="AP71"/>
  <c r="CO71"/>
  <c r="EX71"/>
  <c r="BL144"/>
  <c r="FS116"/>
  <c r="FO112"/>
  <c r="FS104"/>
  <c r="FO100"/>
  <c r="U68"/>
  <c r="FO68"/>
  <c r="U56"/>
  <c r="FS56"/>
  <c r="U48"/>
  <c r="U40"/>
  <c r="U28"/>
  <c r="DB28"/>
  <c r="FO28"/>
  <c r="AP12"/>
  <c r="BP12"/>
  <c r="CG12"/>
  <c r="DB189"/>
  <c r="EA133"/>
  <c r="EB133" s="1"/>
  <c r="AP99"/>
  <c r="CO67"/>
  <c r="EX67"/>
  <c r="BP47"/>
  <c r="BQ47" s="1"/>
  <c r="DB47"/>
  <c r="FS204"/>
  <c r="DW188"/>
  <c r="FO188"/>
  <c r="DW164"/>
  <c r="EY164"/>
  <c r="FS164"/>
  <c r="CG156"/>
  <c r="BL156"/>
  <c r="FO156"/>
  <c r="CG92"/>
  <c r="AP72"/>
  <c r="DB72"/>
  <c r="FI72"/>
  <c r="EN72"/>
  <c r="EQ72" s="1"/>
  <c r="BL24"/>
  <c r="FS24"/>
  <c r="U205"/>
  <c r="BL205"/>
  <c r="DT205"/>
  <c r="DB205"/>
  <c r="FO205"/>
  <c r="CG197"/>
  <c r="DB197"/>
  <c r="BL197"/>
  <c r="FS197"/>
  <c r="U173"/>
  <c r="FO173"/>
  <c r="EY97"/>
  <c r="AM73"/>
  <c r="AP73"/>
  <c r="R73"/>
  <c r="CG73"/>
  <c r="AP29"/>
  <c r="FS21"/>
  <c r="R17"/>
  <c r="BL17"/>
  <c r="BI17"/>
  <c r="DT17"/>
  <c r="DX17" s="1"/>
  <c r="BL108"/>
  <c r="CG76"/>
  <c r="DW44"/>
  <c r="DB20"/>
  <c r="Y190"/>
  <c r="Z190" s="1"/>
  <c r="DW128"/>
  <c r="DB100"/>
  <c r="DB96"/>
  <c r="DW68"/>
  <c r="EN68"/>
  <c r="EQ68" s="1"/>
  <c r="DW56"/>
  <c r="BL48"/>
  <c r="DB48"/>
  <c r="BL28"/>
  <c r="FI193"/>
  <c r="DW133"/>
  <c r="EX129"/>
  <c r="BL105"/>
  <c r="EY105"/>
  <c r="DW65"/>
  <c r="AM57"/>
  <c r="R57"/>
  <c r="DW45"/>
  <c r="AM41"/>
  <c r="R41"/>
  <c r="CG9"/>
  <c r="AD16" i="27" s="1"/>
  <c r="FS9" i="17"/>
  <c r="O56" i="26" s="1"/>
  <c r="CG134" i="17"/>
  <c r="U122"/>
  <c r="CG118"/>
  <c r="DB114"/>
  <c r="CG86"/>
  <c r="EO86"/>
  <c r="AP50"/>
  <c r="FS22"/>
  <c r="AP14"/>
  <c r="DW127"/>
  <c r="U111"/>
  <c r="DW79"/>
  <c r="CG199"/>
  <c r="FS199"/>
  <c r="CG187"/>
  <c r="DB187"/>
  <c r="FO187"/>
  <c r="AX175"/>
  <c r="CG175"/>
  <c r="FS175"/>
  <c r="AX171"/>
  <c r="AP171"/>
  <c r="FO171"/>
  <c r="DW103"/>
  <c r="DB91"/>
  <c r="CD91"/>
  <c r="AP75"/>
  <c r="EX75"/>
  <c r="EZ75" s="1"/>
  <c r="BP63"/>
  <c r="BQ63" s="1"/>
  <c r="BP200"/>
  <c r="BQ200" s="1"/>
  <c r="U200"/>
  <c r="EA200"/>
  <c r="EB200" s="1"/>
  <c r="FS200"/>
  <c r="CG176"/>
  <c r="FO176"/>
  <c r="CG160"/>
  <c r="FS160"/>
  <c r="DB140"/>
  <c r="FI140"/>
  <c r="FI108"/>
  <c r="FI80"/>
  <c r="EN80"/>
  <c r="EQ80" s="1"/>
  <c r="DB76"/>
  <c r="EO76"/>
  <c r="FS52"/>
  <c r="FS36"/>
  <c r="AP20"/>
  <c r="CG20"/>
  <c r="FS202"/>
  <c r="FO190"/>
  <c r="FS182"/>
  <c r="FO174"/>
  <c r="AP94"/>
  <c r="EO94"/>
  <c r="AP42"/>
  <c r="CO42"/>
  <c r="FO195"/>
  <c r="FS183"/>
  <c r="EX167"/>
  <c r="FA167" s="1"/>
  <c r="FO167"/>
  <c r="DW163"/>
  <c r="EN163"/>
  <c r="EQ163" s="1"/>
  <c r="FS163"/>
  <c r="AX147"/>
  <c r="AP147"/>
  <c r="CG147"/>
  <c r="FO147"/>
  <c r="AP143"/>
  <c r="FS143"/>
  <c r="AX123"/>
  <c r="AP123"/>
  <c r="DB123"/>
  <c r="BP107"/>
  <c r="BQ107" s="1"/>
  <c r="EX107"/>
  <c r="BL39"/>
  <c r="FS23"/>
  <c r="U19"/>
  <c r="CG184"/>
  <c r="DW184"/>
  <c r="FS184"/>
  <c r="DB172"/>
  <c r="FO172"/>
  <c r="DT168"/>
  <c r="DW168"/>
  <c r="DX168" s="1"/>
  <c r="DF168"/>
  <c r="DG168" s="1"/>
  <c r="EN168"/>
  <c r="EQ168" s="1"/>
  <c r="FS168"/>
  <c r="BL148"/>
  <c r="DB148"/>
  <c r="EO148"/>
  <c r="R136"/>
  <c r="U136"/>
  <c r="DT128"/>
  <c r="U64"/>
  <c r="CG64"/>
  <c r="AP32"/>
  <c r="AT16"/>
  <c r="BL16"/>
  <c r="U159"/>
  <c r="FS159"/>
  <c r="FH151"/>
  <c r="FO151"/>
  <c r="FS139"/>
  <c r="AX131"/>
  <c r="CK131"/>
  <c r="CL131" s="1"/>
  <c r="AX119"/>
  <c r="AX115"/>
  <c r="BL87"/>
  <c r="AP83"/>
  <c r="BL71"/>
  <c r="CG116"/>
  <c r="CG112"/>
  <c r="BL96"/>
  <c r="EO88"/>
  <c r="BL56"/>
  <c r="AT12"/>
  <c r="Y12"/>
  <c r="DF12"/>
  <c r="EA12"/>
  <c r="FO9"/>
  <c r="DW122"/>
  <c r="DW82"/>
  <c r="BP207"/>
  <c r="BQ207" s="1"/>
  <c r="DB203"/>
  <c r="FO203"/>
  <c r="FS191"/>
  <c r="U179"/>
  <c r="FO179"/>
  <c r="DW155"/>
  <c r="FH127"/>
  <c r="CG67"/>
  <c r="U43"/>
  <c r="FO204"/>
  <c r="DB188"/>
  <c r="AP21"/>
  <c r="AP199"/>
  <c r="DW175"/>
  <c r="BP13"/>
  <c r="EN137"/>
  <c r="EQ137" s="1"/>
  <c r="CG125"/>
  <c r="BL125"/>
  <c r="EY125"/>
  <c r="BL121"/>
  <c r="DB121"/>
  <c r="CG121"/>
  <c r="DT85"/>
  <c r="BL77"/>
  <c r="DW77"/>
  <c r="CG69"/>
  <c r="DW33"/>
  <c r="BL206"/>
  <c r="U206"/>
  <c r="AM186"/>
  <c r="AQ186" s="1"/>
  <c r="CD186"/>
  <c r="BL130"/>
  <c r="CD78"/>
  <c r="FI78"/>
  <c r="BL26"/>
  <c r="CO26"/>
  <c r="DW151"/>
  <c r="AP139"/>
  <c r="DB83"/>
  <c r="CH86"/>
  <c r="EO82"/>
  <c r="FH82"/>
  <c r="FI74"/>
  <c r="AP34"/>
  <c r="CG34"/>
  <c r="CD34"/>
  <c r="BL34"/>
  <c r="EA34"/>
  <c r="EB34" s="1"/>
  <c r="DW34"/>
  <c r="CG22"/>
  <c r="CO14"/>
  <c r="DW14"/>
  <c r="AX162"/>
  <c r="BI162"/>
  <c r="BT162"/>
  <c r="CO162"/>
  <c r="DJ162"/>
  <c r="CY162"/>
  <c r="DC162" s="1"/>
  <c r="R154"/>
  <c r="V154" s="1"/>
  <c r="AC154"/>
  <c r="AX154"/>
  <c r="BP154"/>
  <c r="BQ154" s="1"/>
  <c r="DF154"/>
  <c r="DG154" s="1"/>
  <c r="FI154"/>
  <c r="FH154"/>
  <c r="EN154"/>
  <c r="EQ154" s="1"/>
  <c r="EO154"/>
  <c r="BT126"/>
  <c r="BI126"/>
  <c r="DF126"/>
  <c r="DG126" s="1"/>
  <c r="CO126"/>
  <c r="EA126"/>
  <c r="EB126" s="1"/>
  <c r="Q107" i="24"/>
  <c r="AT110" i="17"/>
  <c r="AU110" s="1"/>
  <c r="BT110"/>
  <c r="BI110"/>
  <c r="DT110"/>
  <c r="EE110"/>
  <c r="EA110"/>
  <c r="EB110" s="1"/>
  <c r="AM66"/>
  <c r="AQ66" s="1"/>
  <c r="AX66"/>
  <c r="R66"/>
  <c r="V66" s="1"/>
  <c r="AC66"/>
  <c r="DJ66"/>
  <c r="CY66"/>
  <c r="DC66" s="1"/>
  <c r="BP66"/>
  <c r="BQ66" s="1"/>
  <c r="Y46"/>
  <c r="Z46" s="1"/>
  <c r="EX18"/>
  <c r="EY18"/>
  <c r="BT199"/>
  <c r="BI199"/>
  <c r="BM199" s="1"/>
  <c r="Y199"/>
  <c r="Z199" s="1"/>
  <c r="EE199"/>
  <c r="FV199"/>
  <c r="CD187"/>
  <c r="CH187" s="1"/>
  <c r="CO187"/>
  <c r="EX187"/>
  <c r="EY187"/>
  <c r="DF175"/>
  <c r="DG175" s="1"/>
  <c r="CD175"/>
  <c r="CH175" s="1"/>
  <c r="CO175"/>
  <c r="DJ175"/>
  <c r="CY175"/>
  <c r="DC175" s="1"/>
  <c r="AC171"/>
  <c r="R171"/>
  <c r="CK171"/>
  <c r="CL171" s="1"/>
  <c r="EY171"/>
  <c r="EX171"/>
  <c r="DF103"/>
  <c r="DG103" s="1"/>
  <c r="EO103"/>
  <c r="EN103"/>
  <c r="EQ103" s="1"/>
  <c r="Q72" i="24"/>
  <c r="AT75" i="17"/>
  <c r="AU75" s="1"/>
  <c r="AC75"/>
  <c r="R75"/>
  <c r="Y75"/>
  <c r="Z75" s="1"/>
  <c r="EA75"/>
  <c r="EB75" s="1"/>
  <c r="EA63"/>
  <c r="EB63" s="1"/>
  <c r="CK59"/>
  <c r="CL59" s="1"/>
  <c r="DJ59"/>
  <c r="CY59"/>
  <c r="Y27"/>
  <c r="Z27" s="1"/>
  <c r="AX27"/>
  <c r="AM27"/>
  <c r="AT27"/>
  <c r="AU27" s="1"/>
  <c r="BP27"/>
  <c r="BQ27" s="1"/>
  <c r="DJ27"/>
  <c r="CY27"/>
  <c r="EA27"/>
  <c r="EB27" s="1"/>
  <c r="DW27"/>
  <c r="Q197" i="24"/>
  <c r="AT200" i="17"/>
  <c r="AU200" s="1"/>
  <c r="BI200"/>
  <c r="FV200"/>
  <c r="AX176"/>
  <c r="AM176"/>
  <c r="R176"/>
  <c r="AC176"/>
  <c r="BI176"/>
  <c r="BT176"/>
  <c r="DJ176"/>
  <c r="CY176"/>
  <c r="DC176" s="1"/>
  <c r="CO160"/>
  <c r="CD160"/>
  <c r="DF160"/>
  <c r="DG160" s="1"/>
  <c r="DT160"/>
  <c r="DX160" s="1"/>
  <c r="EE160"/>
  <c r="FV160"/>
  <c r="BT140"/>
  <c r="BI140"/>
  <c r="CK140"/>
  <c r="CL140" s="1"/>
  <c r="AT108"/>
  <c r="AU108" s="1"/>
  <c r="Q105" i="24"/>
  <c r="CY108" i="17"/>
  <c r="DJ108"/>
  <c r="EE108"/>
  <c r="DT108"/>
  <c r="DX108" s="1"/>
  <c r="FV108"/>
  <c r="BI80"/>
  <c r="BM80" s="1"/>
  <c r="BT80"/>
  <c r="CY80"/>
  <c r="DJ80"/>
  <c r="EA80"/>
  <c r="EB80" s="1"/>
  <c r="Y77" i="24"/>
  <c r="EY80" i="17"/>
  <c r="EX80"/>
  <c r="BP76"/>
  <c r="BQ76" s="1"/>
  <c r="CO76"/>
  <c r="CD76"/>
  <c r="CH76" s="1"/>
  <c r="EE76"/>
  <c r="DT76"/>
  <c r="FV76"/>
  <c r="CY60"/>
  <c r="DJ60"/>
  <c r="CK60"/>
  <c r="CL60" s="1"/>
  <c r="CO52"/>
  <c r="CD52"/>
  <c r="CH52" s="1"/>
  <c r="BI52"/>
  <c r="BT52"/>
  <c r="FH52"/>
  <c r="FI52"/>
  <c r="FV52"/>
  <c r="CY44"/>
  <c r="DJ44"/>
  <c r="CK44"/>
  <c r="CL44" s="1"/>
  <c r="EX44"/>
  <c r="EY44"/>
  <c r="CO36"/>
  <c r="CD36"/>
  <c r="CH36" s="1"/>
  <c r="BI36"/>
  <c r="BT36"/>
  <c r="EA36"/>
  <c r="EB36" s="1"/>
  <c r="FV36"/>
  <c r="Y20"/>
  <c r="AT20"/>
  <c r="CO20"/>
  <c r="CP20" s="1"/>
  <c r="CQ20" s="1"/>
  <c r="CD20"/>
  <c r="EA20"/>
  <c r="EX20"/>
  <c r="EY20"/>
  <c r="BT177"/>
  <c r="BI177"/>
  <c r="AX169"/>
  <c r="AM169"/>
  <c r="U166" i="24"/>
  <c r="CK169" i="17"/>
  <c r="CL169" s="1"/>
  <c r="DJ169"/>
  <c r="CY169"/>
  <c r="DC169" s="1"/>
  <c r="AM165"/>
  <c r="AQ165" s="1"/>
  <c r="AX165"/>
  <c r="FJ165"/>
  <c r="Q114" i="24"/>
  <c r="AT117" i="17"/>
  <c r="AU117" s="1"/>
  <c r="BI117"/>
  <c r="BM117" s="1"/>
  <c r="BT117"/>
  <c r="FH117"/>
  <c r="FI117"/>
  <c r="BP113"/>
  <c r="BQ113" s="1"/>
  <c r="CO113"/>
  <c r="CD113"/>
  <c r="EN113"/>
  <c r="EQ113" s="1"/>
  <c r="EO113"/>
  <c r="FI113"/>
  <c r="FH113"/>
  <c r="CK109"/>
  <c r="CL109" s="1"/>
  <c r="FI109"/>
  <c r="FH109"/>
  <c r="EN109"/>
  <c r="EQ109" s="1"/>
  <c r="EO109"/>
  <c r="DF61"/>
  <c r="DG61" s="1"/>
  <c r="CO61"/>
  <c r="CD61"/>
  <c r="CH61" s="1"/>
  <c r="FH61"/>
  <c r="FI61"/>
  <c r="DF53"/>
  <c r="DG53" s="1"/>
  <c r="EE53"/>
  <c r="EN53"/>
  <c r="EQ53" s="1"/>
  <c r="EO53"/>
  <c r="FV53"/>
  <c r="AC49"/>
  <c r="AX49"/>
  <c r="EE49"/>
  <c r="DF37"/>
  <c r="DG37" s="1"/>
  <c r="EE37"/>
  <c r="FV37"/>
  <c r="AC13"/>
  <c r="AM13"/>
  <c r="AQ13" s="1"/>
  <c r="AX13"/>
  <c r="CO13"/>
  <c r="CD13"/>
  <c r="BI13"/>
  <c r="BM13" s="1"/>
  <c r="BT13"/>
  <c r="EE13"/>
  <c r="Y202"/>
  <c r="Z202" s="1"/>
  <c r="BI202"/>
  <c r="BT202"/>
  <c r="EY202"/>
  <c r="EX202"/>
  <c r="Q187" i="24"/>
  <c r="AT190" i="17"/>
  <c r="AU190" s="1"/>
  <c r="Y187" i="24"/>
  <c r="EA190" i="17"/>
  <c r="EB190" s="1"/>
  <c r="FH190"/>
  <c r="FI190"/>
  <c r="FV190"/>
  <c r="AX182"/>
  <c r="AM182"/>
  <c r="AQ182" s="1"/>
  <c r="Q179" i="24"/>
  <c r="AT182" i="17"/>
  <c r="AU182" s="1"/>
  <c r="BI182"/>
  <c r="BT182"/>
  <c r="CO182"/>
  <c r="CY182"/>
  <c r="DJ182"/>
  <c r="DF182"/>
  <c r="DG182" s="1"/>
  <c r="CK174"/>
  <c r="CL174" s="1"/>
  <c r="EO174"/>
  <c r="EN174"/>
  <c r="EQ174" s="1"/>
  <c r="AT138"/>
  <c r="AU138" s="1"/>
  <c r="Q135" i="24"/>
  <c r="BT138" i="17"/>
  <c r="BI138"/>
  <c r="EN138"/>
  <c r="EQ138" s="1"/>
  <c r="EO138"/>
  <c r="CD98"/>
  <c r="CO98"/>
  <c r="BT98"/>
  <c r="BI98"/>
  <c r="DF98"/>
  <c r="DG98" s="1"/>
  <c r="Y94"/>
  <c r="Z94" s="1"/>
  <c r="CD94"/>
  <c r="CO94"/>
  <c r="DT94"/>
  <c r="EE94"/>
  <c r="BP90"/>
  <c r="BQ90" s="1"/>
  <c r="CK90"/>
  <c r="CL90" s="1"/>
  <c r="DT90"/>
  <c r="DX90" s="1"/>
  <c r="EE90"/>
  <c r="EA90"/>
  <c r="EB90" s="1"/>
  <c r="CO70"/>
  <c r="EA70"/>
  <c r="EB70" s="1"/>
  <c r="BP42"/>
  <c r="BQ42" s="1"/>
  <c r="DF42"/>
  <c r="DG42" s="1"/>
  <c r="BT42"/>
  <c r="EE42"/>
  <c r="DT42"/>
  <c r="FH42"/>
  <c r="FI42"/>
  <c r="Y30"/>
  <c r="Z30" s="1"/>
  <c r="AT30"/>
  <c r="AU30" s="1"/>
  <c r="BI30"/>
  <c r="EE30"/>
  <c r="DT30"/>
  <c r="EN30"/>
  <c r="EQ30" s="1"/>
  <c r="EO30"/>
  <c r="DF195"/>
  <c r="DG195" s="1"/>
  <c r="DJ195"/>
  <c r="CY195"/>
  <c r="FV195"/>
  <c r="R183"/>
  <c r="AC183"/>
  <c r="Y183"/>
  <c r="Z183" s="1"/>
  <c r="DT183"/>
  <c r="DX183" s="1"/>
  <c r="EE183"/>
  <c r="BP183"/>
  <c r="BQ183" s="1"/>
  <c r="S180" i="24"/>
  <c r="EX183" i="17"/>
  <c r="EY183"/>
  <c r="AT167"/>
  <c r="AU167" s="1"/>
  <c r="Q164" i="24"/>
  <c r="DF167" i="17"/>
  <c r="DG167" s="1"/>
  <c r="AT163"/>
  <c r="AU163" s="1"/>
  <c r="Q160" i="24"/>
  <c r="EE163" i="17"/>
  <c r="DT163"/>
  <c r="DX163" s="1"/>
  <c r="EP163"/>
  <c r="Y147"/>
  <c r="Z147" s="1"/>
  <c r="BP147"/>
  <c r="BQ147" s="1"/>
  <c r="CK147"/>
  <c r="CL147" s="1"/>
  <c r="EE147"/>
  <c r="DT147"/>
  <c r="EX147"/>
  <c r="EY147"/>
  <c r="Y143"/>
  <c r="Z143" s="1"/>
  <c r="DJ143"/>
  <c r="CY143"/>
  <c r="DC143" s="1"/>
  <c r="BP143"/>
  <c r="BQ143" s="1"/>
  <c r="EA143"/>
  <c r="EB143" s="1"/>
  <c r="EN143"/>
  <c r="EQ143" s="1"/>
  <c r="EO143"/>
  <c r="Y123"/>
  <c r="Z123" s="1"/>
  <c r="CO123"/>
  <c r="CD123"/>
  <c r="BT123"/>
  <c r="DT123"/>
  <c r="EE123"/>
  <c r="CK107"/>
  <c r="CL107" s="1"/>
  <c r="U104" i="24"/>
  <c r="CO107" i="17"/>
  <c r="CD107"/>
  <c r="FH107"/>
  <c r="FI107"/>
  <c r="FA107"/>
  <c r="EZ107"/>
  <c r="Q92" i="24"/>
  <c r="AT95" i="17"/>
  <c r="AU95" s="1"/>
  <c r="EO95"/>
  <c r="EN95"/>
  <c r="EQ95" s="1"/>
  <c r="Q48" i="24"/>
  <c r="AT51" i="17"/>
  <c r="AU51" s="1"/>
  <c r="Y51"/>
  <c r="Z51" s="1"/>
  <c r="AX51"/>
  <c r="AM51"/>
  <c r="AQ51" s="1"/>
  <c r="CK51"/>
  <c r="CL51" s="1"/>
  <c r="FV51"/>
  <c r="DF39"/>
  <c r="DG39" s="1"/>
  <c r="CD39"/>
  <c r="CH39" s="1"/>
  <c r="BT39"/>
  <c r="BI39"/>
  <c r="EX39"/>
  <c r="EY39"/>
  <c r="AT35"/>
  <c r="AU35" s="1"/>
  <c r="Y35"/>
  <c r="Z35" s="1"/>
  <c r="AX35"/>
  <c r="AM35"/>
  <c r="AQ35" s="1"/>
  <c r="CK35"/>
  <c r="CL35" s="1"/>
  <c r="FH35"/>
  <c r="FI35"/>
  <c r="FV35"/>
  <c r="Y23"/>
  <c r="Z23" s="1"/>
  <c r="AX23"/>
  <c r="AM23"/>
  <c r="AT23"/>
  <c r="AU23" s="1"/>
  <c r="CK23"/>
  <c r="CL23" s="1"/>
  <c r="DJ23"/>
  <c r="CY23"/>
  <c r="EA23"/>
  <c r="EB23" s="1"/>
  <c r="DW23"/>
  <c r="EX23"/>
  <c r="EY23"/>
  <c r="BP19"/>
  <c r="FH19"/>
  <c r="FI19"/>
  <c r="CD11"/>
  <c r="AX184"/>
  <c r="AM184"/>
  <c r="AQ184" s="1"/>
  <c r="CD8"/>
  <c r="U162"/>
  <c r="U126"/>
  <c r="BL126"/>
  <c r="FH126"/>
  <c r="FI110"/>
  <c r="DW110"/>
  <c r="DW66"/>
  <c r="EO66"/>
  <c r="FH66"/>
  <c r="CH46"/>
  <c r="AC18"/>
  <c r="U18"/>
  <c r="BT18"/>
  <c r="CD18"/>
  <c r="CH18" s="1"/>
  <c r="DT199"/>
  <c r="EO199"/>
  <c r="AM187"/>
  <c r="AQ187" s="1"/>
  <c r="EO187"/>
  <c r="AM175"/>
  <c r="AQ175" s="1"/>
  <c r="FH175"/>
  <c r="FI175"/>
  <c r="CO91"/>
  <c r="BL91"/>
  <c r="DW75"/>
  <c r="DW63"/>
  <c r="AP59"/>
  <c r="BP59"/>
  <c r="BQ59" s="1"/>
  <c r="CO27"/>
  <c r="CY200"/>
  <c r="DC200" s="1"/>
  <c r="FH200"/>
  <c r="BP176"/>
  <c r="BQ176" s="1"/>
  <c r="EX176"/>
  <c r="FH140"/>
  <c r="DW140"/>
  <c r="EO140"/>
  <c r="DW80"/>
  <c r="EO80"/>
  <c r="DW76"/>
  <c r="EN76"/>
  <c r="EQ76" s="1"/>
  <c r="DB60"/>
  <c r="FI60"/>
  <c r="FH60"/>
  <c r="DB44"/>
  <c r="DW20"/>
  <c r="CY177"/>
  <c r="DC177" s="1"/>
  <c r="FH177"/>
  <c r="FI177"/>
  <c r="CG169"/>
  <c r="BL169"/>
  <c r="EN169"/>
  <c r="EQ169" s="1"/>
  <c r="EX165"/>
  <c r="CK117"/>
  <c r="CL117" s="1"/>
  <c r="Y113"/>
  <c r="Z113" s="1"/>
  <c r="DT61"/>
  <c r="DX61" s="1"/>
  <c r="DW53"/>
  <c r="CY49"/>
  <c r="DW37"/>
  <c r="CD190"/>
  <c r="BL182"/>
  <c r="EX182"/>
  <c r="CD138"/>
  <c r="CH138" s="1"/>
  <c r="AP98"/>
  <c r="BL98"/>
  <c r="DB94"/>
  <c r="BL94"/>
  <c r="CG94"/>
  <c r="EN94"/>
  <c r="EQ94" s="1"/>
  <c r="AP90"/>
  <c r="AT90"/>
  <c r="AU90" s="1"/>
  <c r="BL90"/>
  <c r="DB70"/>
  <c r="CD70"/>
  <c r="CH70" s="1"/>
  <c r="EO70"/>
  <c r="FH70"/>
  <c r="CD30"/>
  <c r="BL30"/>
  <c r="BM30" s="1"/>
  <c r="DW30"/>
  <c r="FH195"/>
  <c r="FI195"/>
  <c r="CG183"/>
  <c r="EO183"/>
  <c r="AX167"/>
  <c r="BL167"/>
  <c r="FI167"/>
  <c r="BL163"/>
  <c r="EO163"/>
  <c r="DB147"/>
  <c r="DW147"/>
  <c r="FI147"/>
  <c r="BI123"/>
  <c r="BL95"/>
  <c r="CO95"/>
  <c r="EX55"/>
  <c r="FS51"/>
  <c r="FS35"/>
  <c r="AP19"/>
  <c r="C13" i="26"/>
  <c r="R8" i="17"/>
  <c r="DF162"/>
  <c r="DG162" s="1"/>
  <c r="BP162"/>
  <c r="BQ162" s="1"/>
  <c r="EA162"/>
  <c r="EB162" s="1"/>
  <c r="EE162"/>
  <c r="DT162"/>
  <c r="DX162" s="1"/>
  <c r="EN162"/>
  <c r="EQ162" s="1"/>
  <c r="EO162"/>
  <c r="FV162"/>
  <c r="Y154"/>
  <c r="Z154" s="1"/>
  <c r="CY154"/>
  <c r="DC154" s="1"/>
  <c r="DJ154"/>
  <c r="CD154"/>
  <c r="CO154"/>
  <c r="BP126"/>
  <c r="BQ126" s="1"/>
  <c r="CY126"/>
  <c r="DJ126"/>
  <c r="EN126"/>
  <c r="EQ126" s="1"/>
  <c r="EO126"/>
  <c r="EX126"/>
  <c r="EY126"/>
  <c r="FV126"/>
  <c r="R110"/>
  <c r="AC110"/>
  <c r="Y110"/>
  <c r="Z110" s="1"/>
  <c r="DF110"/>
  <c r="DG110" s="1"/>
  <c r="CD110"/>
  <c r="CH110" s="1"/>
  <c r="CO110"/>
  <c r="AT66"/>
  <c r="AU66" s="1"/>
  <c r="Q63" i="24"/>
  <c r="Y66" i="17"/>
  <c r="Z66" s="1"/>
  <c r="CK66"/>
  <c r="CL66" s="1"/>
  <c r="EA66"/>
  <c r="EB66" s="1"/>
  <c r="EY66"/>
  <c r="EX66"/>
  <c r="DJ46"/>
  <c r="CY46"/>
  <c r="BP46"/>
  <c r="BQ46" s="1"/>
  <c r="EE46"/>
  <c r="DT46"/>
  <c r="EN46"/>
  <c r="EQ46" s="1"/>
  <c r="EO46"/>
  <c r="FV46"/>
  <c r="DJ18"/>
  <c r="CY18"/>
  <c r="EA18"/>
  <c r="AX199"/>
  <c r="AM199"/>
  <c r="AQ199" s="1"/>
  <c r="DF199"/>
  <c r="DG199" s="1"/>
  <c r="DF187"/>
  <c r="DG187" s="1"/>
  <c r="DT187"/>
  <c r="EE187"/>
  <c r="CK187"/>
  <c r="CL187" s="1"/>
  <c r="U184" i="24"/>
  <c r="EA187" i="17"/>
  <c r="EB187" s="1"/>
  <c r="Y175"/>
  <c r="Z175" s="1"/>
  <c r="BP175"/>
  <c r="BQ175" s="1"/>
  <c r="EA171"/>
  <c r="EB171" s="1"/>
  <c r="BT171"/>
  <c r="BI171"/>
  <c r="DF171"/>
  <c r="DG171" s="1"/>
  <c r="CD171"/>
  <c r="CH171" s="1"/>
  <c r="CO171"/>
  <c r="FV171"/>
  <c r="AX103"/>
  <c r="AM103"/>
  <c r="CO103"/>
  <c r="CD103"/>
  <c r="EE103"/>
  <c r="DT103"/>
  <c r="EA103"/>
  <c r="EB103" s="1"/>
  <c r="AX91"/>
  <c r="AM91"/>
  <c r="DJ91"/>
  <c r="CY91"/>
  <c r="DC91" s="1"/>
  <c r="N88" i="24"/>
  <c r="FV91" i="17"/>
  <c r="DJ75"/>
  <c r="CY75"/>
  <c r="DC75" s="1"/>
  <c r="EE75"/>
  <c r="DT75"/>
  <c r="FI75"/>
  <c r="FH75"/>
  <c r="CD63"/>
  <c r="DJ63"/>
  <c r="CY63"/>
  <c r="EE63"/>
  <c r="DT63"/>
  <c r="DX63" s="1"/>
  <c r="FV63"/>
  <c r="AC59"/>
  <c r="R59"/>
  <c r="V59" s="1"/>
  <c r="DF59"/>
  <c r="DG59" s="1"/>
  <c r="EN59"/>
  <c r="EQ59" s="1"/>
  <c r="EO59"/>
  <c r="BT27"/>
  <c r="BI27"/>
  <c r="CK27"/>
  <c r="CL27" s="1"/>
  <c r="EE27"/>
  <c r="DT27"/>
  <c r="DX27" s="1"/>
  <c r="EX27"/>
  <c r="EY27"/>
  <c r="FV27"/>
  <c r="CD200"/>
  <c r="CH200" s="1"/>
  <c r="CO200"/>
  <c r="DF200"/>
  <c r="DG200" s="1"/>
  <c r="EE200"/>
  <c r="DT200"/>
  <c r="CK176"/>
  <c r="CL176" s="1"/>
  <c r="EA176"/>
  <c r="EB176" s="1"/>
  <c r="FI176"/>
  <c r="FH176"/>
  <c r="R160"/>
  <c r="V160" s="1"/>
  <c r="AC160"/>
  <c r="FH160"/>
  <c r="FI160"/>
  <c r="AC140"/>
  <c r="AX140"/>
  <c r="AM140"/>
  <c r="DT140"/>
  <c r="DX140" s="1"/>
  <c r="EE140"/>
  <c r="Y108"/>
  <c r="Z108" s="1"/>
  <c r="CK108"/>
  <c r="CL108" s="1"/>
  <c r="BT108"/>
  <c r="BI108"/>
  <c r="BM108" s="1"/>
  <c r="DF108"/>
  <c r="DG108" s="1"/>
  <c r="AC80"/>
  <c r="R80"/>
  <c r="V80" s="1"/>
  <c r="AX80"/>
  <c r="AM80"/>
  <c r="CK80"/>
  <c r="CL80" s="1"/>
  <c r="AX76"/>
  <c r="AM76"/>
  <c r="AC76"/>
  <c r="R76"/>
  <c r="CK76"/>
  <c r="CL76" s="1"/>
  <c r="DF76"/>
  <c r="DG76" s="1"/>
  <c r="AC60"/>
  <c r="R60"/>
  <c r="V60" s="1"/>
  <c r="AM60"/>
  <c r="AX60"/>
  <c r="BI60"/>
  <c r="BT60"/>
  <c r="EA60"/>
  <c r="EB60" s="1"/>
  <c r="FV60"/>
  <c r="AX52"/>
  <c r="AM52"/>
  <c r="R52"/>
  <c r="AC52"/>
  <c r="DF52"/>
  <c r="DG52" s="1"/>
  <c r="X49" i="24" s="1"/>
  <c r="AC44" i="17"/>
  <c r="R44"/>
  <c r="AM44"/>
  <c r="AX44"/>
  <c r="BI44"/>
  <c r="BT44"/>
  <c r="EA44"/>
  <c r="EB44" s="1"/>
  <c r="AX36"/>
  <c r="AM36"/>
  <c r="R36"/>
  <c r="V36" s="1"/>
  <c r="AC36"/>
  <c r="DF36"/>
  <c r="DG36" s="1"/>
  <c r="EN36"/>
  <c r="EQ36" s="1"/>
  <c r="EO36"/>
  <c r="BP20"/>
  <c r="DJ20"/>
  <c r="DK20" s="1"/>
  <c r="DL20" s="1"/>
  <c r="CY20"/>
  <c r="DC20" s="1"/>
  <c r="FH20"/>
  <c r="FI20"/>
  <c r="AM177"/>
  <c r="AQ177" s="1"/>
  <c r="AX177"/>
  <c r="DF177"/>
  <c r="DG177" s="1"/>
  <c r="CO177"/>
  <c r="CD177"/>
  <c r="BP169"/>
  <c r="BQ169" s="1"/>
  <c r="EA169"/>
  <c r="EB169" s="1"/>
  <c r="EY169"/>
  <c r="EX169"/>
  <c r="FV169"/>
  <c r="R165"/>
  <c r="AC165"/>
  <c r="CY165"/>
  <c r="DJ165"/>
  <c r="BP165"/>
  <c r="BQ165" s="1"/>
  <c r="EA165"/>
  <c r="EB165" s="1"/>
  <c r="CO165"/>
  <c r="CD165"/>
  <c r="CH165" s="1"/>
  <c r="R117"/>
  <c r="AC117"/>
  <c r="DF117"/>
  <c r="DG117" s="1"/>
  <c r="EN117"/>
  <c r="EQ117" s="1"/>
  <c r="EO117"/>
  <c r="N114" i="24"/>
  <c r="FV117" i="17"/>
  <c r="AX113"/>
  <c r="AM113"/>
  <c r="R113"/>
  <c r="AC113"/>
  <c r="DJ113"/>
  <c r="CY113"/>
  <c r="R109"/>
  <c r="AC109"/>
  <c r="AX109"/>
  <c r="AM109"/>
  <c r="AQ109" s="1"/>
  <c r="DJ109"/>
  <c r="CY109"/>
  <c r="DC109" s="1"/>
  <c r="FV109"/>
  <c r="Y61"/>
  <c r="Z61" s="1"/>
  <c r="AT61"/>
  <c r="AU61" s="1"/>
  <c r="Q58" i="24"/>
  <c r="BP61" i="17"/>
  <c r="BQ61" s="1"/>
  <c r="EE61"/>
  <c r="EN61"/>
  <c r="EQ61" s="1"/>
  <c r="EO61"/>
  <c r="EY61"/>
  <c r="EX61"/>
  <c r="Q50" i="24"/>
  <c r="AT53" i="17"/>
  <c r="AU53" s="1"/>
  <c r="Y53"/>
  <c r="Z53" s="1"/>
  <c r="CD53"/>
  <c r="CO53"/>
  <c r="FH53"/>
  <c r="FI53"/>
  <c r="EY53"/>
  <c r="EX53"/>
  <c r="CK49"/>
  <c r="CL49" s="1"/>
  <c r="DF49"/>
  <c r="DG49" s="1"/>
  <c r="AT37"/>
  <c r="AU37" s="1"/>
  <c r="Y37"/>
  <c r="Z37" s="1"/>
  <c r="CD37"/>
  <c r="CH37" s="1"/>
  <c r="CO37"/>
  <c r="FH37"/>
  <c r="FI37"/>
  <c r="EX37"/>
  <c r="EY37"/>
  <c r="EN13"/>
  <c r="EO13"/>
  <c r="AX202"/>
  <c r="CK202"/>
  <c r="CL202" s="1"/>
  <c r="U199" i="24"/>
  <c r="EA202" i="17"/>
  <c r="EB202" s="1"/>
  <c r="CO190"/>
  <c r="CG190"/>
  <c r="EN190"/>
  <c r="EQ190" s="1"/>
  <c r="EO190"/>
  <c r="AC182"/>
  <c r="R182"/>
  <c r="V182" s="1"/>
  <c r="BP182"/>
  <c r="BQ182" s="1"/>
  <c r="EE182"/>
  <c r="DT182"/>
  <c r="DX182" s="1"/>
  <c r="FH182"/>
  <c r="FI182"/>
  <c r="AC174"/>
  <c r="R174"/>
  <c r="V174" s="1"/>
  <c r="Y174"/>
  <c r="Z174" s="1"/>
  <c r="EE174"/>
  <c r="DT174"/>
  <c r="DX174" s="1"/>
  <c r="DF174"/>
  <c r="DG174" s="1"/>
  <c r="R138"/>
  <c r="V138" s="1"/>
  <c r="AC138"/>
  <c r="Y138"/>
  <c r="Z138" s="1"/>
  <c r="CO138"/>
  <c r="BP138"/>
  <c r="BQ138" s="1"/>
  <c r="FH138"/>
  <c r="FI138"/>
  <c r="FV138"/>
  <c r="BP98"/>
  <c r="BQ98" s="1"/>
  <c r="S95" i="24"/>
  <c r="EA98" i="17"/>
  <c r="EB98" s="1"/>
  <c r="EY94"/>
  <c r="EX94"/>
  <c r="FV94"/>
  <c r="BT90"/>
  <c r="BI90"/>
  <c r="BM90" s="1"/>
  <c r="DF90"/>
  <c r="DG90" s="1"/>
  <c r="BP70"/>
  <c r="BQ70" s="1"/>
  <c r="EE70"/>
  <c r="DT70"/>
  <c r="DX70" s="1"/>
  <c r="EY70"/>
  <c r="EX70"/>
  <c r="DJ42"/>
  <c r="CY42"/>
  <c r="EN42"/>
  <c r="EQ42" s="1"/>
  <c r="EO42"/>
  <c r="FV42"/>
  <c r="DJ30"/>
  <c r="CY30"/>
  <c r="EX30"/>
  <c r="EY30"/>
  <c r="Y195"/>
  <c r="Z195" s="1"/>
  <c r="AC195"/>
  <c r="R195"/>
  <c r="V195" s="1"/>
  <c r="CO195"/>
  <c r="CD195"/>
  <c r="CK195"/>
  <c r="CL195" s="1"/>
  <c r="BP195"/>
  <c r="BQ195" s="1"/>
  <c r="S192" i="24"/>
  <c r="EA195" i="17"/>
  <c r="EB195" s="1"/>
  <c r="AM183"/>
  <c r="AQ183" s="1"/>
  <c r="AX183"/>
  <c r="AT183"/>
  <c r="AU183" s="1"/>
  <c r="R180" i="24" s="1"/>
  <c r="Q180"/>
  <c r="W180"/>
  <c r="DF183" i="17"/>
  <c r="DG183" s="1"/>
  <c r="CK183"/>
  <c r="CL183" s="1"/>
  <c r="DJ183"/>
  <c r="CY183"/>
  <c r="DC183" s="1"/>
  <c r="AC167"/>
  <c r="R167"/>
  <c r="V167" s="1"/>
  <c r="BT167"/>
  <c r="BI167"/>
  <c r="BM167" s="1"/>
  <c r="CD167"/>
  <c r="CH167" s="1"/>
  <c r="EE167"/>
  <c r="DT167"/>
  <c r="Y163"/>
  <c r="Z163" s="1"/>
  <c r="CD163"/>
  <c r="N160" i="24"/>
  <c r="FV163" i="17"/>
  <c r="AM147"/>
  <c r="AQ147" s="1"/>
  <c r="AT147"/>
  <c r="AU147" s="1"/>
  <c r="Q144" i="24"/>
  <c r="BT147" i="17"/>
  <c r="DJ147"/>
  <c r="CY147"/>
  <c r="DC147" s="1"/>
  <c r="EN147"/>
  <c r="EQ147" s="1"/>
  <c r="EO147"/>
  <c r="AT143"/>
  <c r="AU143" s="1"/>
  <c r="Q140" i="24"/>
  <c r="AM143" i="17"/>
  <c r="AQ143" s="1"/>
  <c r="FV143"/>
  <c r="AM123"/>
  <c r="AQ123" s="1"/>
  <c r="AT123"/>
  <c r="AU123" s="1"/>
  <c r="R120" i="24" s="1"/>
  <c r="Q120"/>
  <c r="DF123" i="17"/>
  <c r="DG123" s="1"/>
  <c r="AX107"/>
  <c r="AM107"/>
  <c r="BI107"/>
  <c r="BT107"/>
  <c r="CY107"/>
  <c r="DJ107"/>
  <c r="EO107"/>
  <c r="EN107"/>
  <c r="EQ107" s="1"/>
  <c r="EE107"/>
  <c r="DT107"/>
  <c r="EA107"/>
  <c r="EB107" s="1"/>
  <c r="FV107"/>
  <c r="AC95"/>
  <c r="R95"/>
  <c r="V95" s="1"/>
  <c r="Y95"/>
  <c r="Z95" s="1"/>
  <c r="DF95"/>
  <c r="DG95" s="1"/>
  <c r="CK55"/>
  <c r="CL55" s="1"/>
  <c r="V52" i="24" s="1"/>
  <c r="BT55" i="17"/>
  <c r="BI55"/>
  <c r="DJ55"/>
  <c r="CY55"/>
  <c r="DC55" s="1"/>
  <c r="EA55"/>
  <c r="EB55" s="1"/>
  <c r="FH55"/>
  <c r="FI55"/>
  <c r="FV55"/>
  <c r="W48" i="24"/>
  <c r="DF51" i="17"/>
  <c r="DG51" s="1"/>
  <c r="EE51"/>
  <c r="DT51"/>
  <c r="EN51"/>
  <c r="EQ51" s="1"/>
  <c r="EO51"/>
  <c r="CY8"/>
  <c r="BL8"/>
  <c r="AM162"/>
  <c r="CG162"/>
  <c r="FI162"/>
  <c r="EX162"/>
  <c r="CG154"/>
  <c r="BL154"/>
  <c r="AX126"/>
  <c r="AM126"/>
  <c r="AQ126" s="1"/>
  <c r="CD126"/>
  <c r="CH126" s="1"/>
  <c r="FI126"/>
  <c r="DW126"/>
  <c r="FO126"/>
  <c r="BL110"/>
  <c r="FH110"/>
  <c r="FS110"/>
  <c r="EN66"/>
  <c r="EQ66" s="1"/>
  <c r="FO66"/>
  <c r="AP46"/>
  <c r="CO46"/>
  <c r="AP18"/>
  <c r="FO18"/>
  <c r="U199"/>
  <c r="DW199"/>
  <c r="EN199"/>
  <c r="EQ199" s="1"/>
  <c r="BL175"/>
  <c r="EN175"/>
  <c r="EQ175" s="1"/>
  <c r="U171"/>
  <c r="FH171"/>
  <c r="U103"/>
  <c r="AP103"/>
  <c r="CG103"/>
  <c r="BP103"/>
  <c r="BQ103" s="1"/>
  <c r="FS103"/>
  <c r="CG91"/>
  <c r="CH91" s="1"/>
  <c r="EY91"/>
  <c r="DW91"/>
  <c r="EX91"/>
  <c r="FO91"/>
  <c r="CG75"/>
  <c r="FS75"/>
  <c r="AP63"/>
  <c r="CG63"/>
  <c r="EX63"/>
  <c r="EY63"/>
  <c r="FO63"/>
  <c r="CO59"/>
  <c r="FS59"/>
  <c r="FO27"/>
  <c r="BT200"/>
  <c r="EO200"/>
  <c r="EY176"/>
  <c r="BP160"/>
  <c r="BQ160" s="1"/>
  <c r="BL160"/>
  <c r="DF140"/>
  <c r="DG140" s="1"/>
  <c r="EN140"/>
  <c r="EQ140" s="1"/>
  <c r="FS140"/>
  <c r="DB108"/>
  <c r="EO108"/>
  <c r="FS108"/>
  <c r="DB80"/>
  <c r="FH80"/>
  <c r="FO80"/>
  <c r="U76"/>
  <c r="FS76"/>
  <c r="AP60"/>
  <c r="FO60"/>
  <c r="AP52"/>
  <c r="BL52"/>
  <c r="EA52"/>
  <c r="EB52" s="1"/>
  <c r="AP44"/>
  <c r="FO44"/>
  <c r="AP36"/>
  <c r="BL36"/>
  <c r="U20"/>
  <c r="FO20"/>
  <c r="BL177"/>
  <c r="EN177"/>
  <c r="EQ177" s="1"/>
  <c r="U169"/>
  <c r="DB165"/>
  <c r="BL165"/>
  <c r="EY117"/>
  <c r="FO117"/>
  <c r="AP113"/>
  <c r="CG113"/>
  <c r="FS113"/>
  <c r="Y109"/>
  <c r="Z109" s="1"/>
  <c r="EY109"/>
  <c r="FO109"/>
  <c r="FS61"/>
  <c r="CY53"/>
  <c r="DC53" s="1"/>
  <c r="DT53"/>
  <c r="DX53" s="1"/>
  <c r="FO53"/>
  <c r="BL49"/>
  <c r="DT49"/>
  <c r="DX49" s="1"/>
  <c r="FS49"/>
  <c r="CY37"/>
  <c r="DC37" s="1"/>
  <c r="DT37"/>
  <c r="FO37"/>
  <c r="R13"/>
  <c r="CY13"/>
  <c r="DF13"/>
  <c r="DT13"/>
  <c r="DX13" s="1"/>
  <c r="BL202"/>
  <c r="BM202" s="1"/>
  <c r="AM202"/>
  <c r="U202"/>
  <c r="CG202"/>
  <c r="DB202"/>
  <c r="FI202"/>
  <c r="AP190"/>
  <c r="DW190"/>
  <c r="BL190"/>
  <c r="EY182"/>
  <c r="DB174"/>
  <c r="CD174"/>
  <c r="FS138"/>
  <c r="U98"/>
  <c r="EO98"/>
  <c r="FH98"/>
  <c r="FS98"/>
  <c r="U94"/>
  <c r="FO94"/>
  <c r="CG90"/>
  <c r="CD90"/>
  <c r="DB90"/>
  <c r="EO90"/>
  <c r="FH90"/>
  <c r="FS90"/>
  <c r="AP70"/>
  <c r="U70"/>
  <c r="EN70"/>
  <c r="EQ70" s="1"/>
  <c r="FO70"/>
  <c r="CG42"/>
  <c r="CD42"/>
  <c r="DC30"/>
  <c r="FS30"/>
  <c r="FO30"/>
  <c r="AP195"/>
  <c r="BL195"/>
  <c r="EN195"/>
  <c r="EQ195" s="1"/>
  <c r="EO195"/>
  <c r="FH167"/>
  <c r="U163"/>
  <c r="CG163"/>
  <c r="EY163"/>
  <c r="AX143"/>
  <c r="CK143"/>
  <c r="CL143" s="1"/>
  <c r="CG143"/>
  <c r="BL123"/>
  <c r="EY123"/>
  <c r="DW123"/>
  <c r="EX123"/>
  <c r="FS123"/>
  <c r="AP107"/>
  <c r="U107"/>
  <c r="DB107"/>
  <c r="FO107"/>
  <c r="AP95"/>
  <c r="CG95"/>
  <c r="FS95"/>
  <c r="U55"/>
  <c r="EY55"/>
  <c r="FO55"/>
  <c r="BP51"/>
  <c r="BQ51" s="1"/>
  <c r="CD51"/>
  <c r="CH51" s="1"/>
  <c r="U39"/>
  <c r="AT162"/>
  <c r="AU162" s="1"/>
  <c r="Q159" i="24"/>
  <c r="R162" i="17"/>
  <c r="AC162"/>
  <c r="Y162"/>
  <c r="Z162" s="1"/>
  <c r="CK162"/>
  <c r="CL162" s="1"/>
  <c r="AT154"/>
  <c r="AU154" s="1"/>
  <c r="Q151" i="24"/>
  <c r="EA154" i="17"/>
  <c r="EB154" s="1"/>
  <c r="EE154"/>
  <c r="DT154"/>
  <c r="Q123" i="24"/>
  <c r="AT126" i="17"/>
  <c r="AU126" s="1"/>
  <c r="CK126"/>
  <c r="CL126" s="1"/>
  <c r="V123" i="24" s="1"/>
  <c r="DT126" i="17"/>
  <c r="EE126"/>
  <c r="BP110"/>
  <c r="BQ110" s="1"/>
  <c r="S107" i="24"/>
  <c r="BT66" i="17"/>
  <c r="EE66"/>
  <c r="DT66"/>
  <c r="DX66" s="1"/>
  <c r="FV66"/>
  <c r="CK46"/>
  <c r="CL46" s="1"/>
  <c r="EA46"/>
  <c r="EB46" s="1"/>
  <c r="EX46"/>
  <c r="EY46"/>
  <c r="R18"/>
  <c r="AX18"/>
  <c r="AM18"/>
  <c r="BI18"/>
  <c r="EE18"/>
  <c r="DT18"/>
  <c r="FH18"/>
  <c r="FI18"/>
  <c r="BP199"/>
  <c r="BQ199" s="1"/>
  <c r="CK199"/>
  <c r="CL199" s="1"/>
  <c r="EA199"/>
  <c r="EB199" s="1"/>
  <c r="CO199"/>
  <c r="CD199"/>
  <c r="CH199" s="1"/>
  <c r="EX199"/>
  <c r="EY199"/>
  <c r="AT187"/>
  <c r="AU187" s="1"/>
  <c r="Q184" i="24"/>
  <c r="BP187" i="17"/>
  <c r="BQ187" s="1"/>
  <c r="S184" i="24"/>
  <c r="DJ187" i="17"/>
  <c r="CY187"/>
  <c r="FV187"/>
  <c r="N184" i="24"/>
  <c r="AT175" i="17"/>
  <c r="AU175" s="1"/>
  <c r="Q172" i="24"/>
  <c r="CK175" i="17"/>
  <c r="CL175" s="1"/>
  <c r="BT175"/>
  <c r="BI175"/>
  <c r="BM175" s="1"/>
  <c r="EY175"/>
  <c r="EX175"/>
  <c r="Y171"/>
  <c r="Z171" s="1"/>
  <c r="P168" i="24" s="1"/>
  <c r="DJ171" i="17"/>
  <c r="CY171"/>
  <c r="AC103"/>
  <c r="R103"/>
  <c r="V103" s="1"/>
  <c r="DJ103"/>
  <c r="CY103"/>
  <c r="DC103" s="1"/>
  <c r="Q88" i="24"/>
  <c r="AT91" i="17"/>
  <c r="AU91" s="1"/>
  <c r="CK91"/>
  <c r="CL91" s="1"/>
  <c r="BI91"/>
  <c r="BM91" s="1"/>
  <c r="BT91"/>
  <c r="EE91"/>
  <c r="DT91"/>
  <c r="DX91" s="1"/>
  <c r="EA91"/>
  <c r="EB91" s="1"/>
  <c r="FI91"/>
  <c r="FH91"/>
  <c r="CK75"/>
  <c r="CL75" s="1"/>
  <c r="BI75"/>
  <c r="BM75" s="1"/>
  <c r="BT75"/>
  <c r="CD75"/>
  <c r="CH75" s="1"/>
  <c r="EO75"/>
  <c r="EN75"/>
  <c r="EQ75" s="1"/>
  <c r="AX63"/>
  <c r="AM63"/>
  <c r="CK63"/>
  <c r="CL63" s="1"/>
  <c r="V60" i="24" s="1"/>
  <c r="FH63" i="17"/>
  <c r="FI63"/>
  <c r="Y59"/>
  <c r="Z59" s="1"/>
  <c r="AX59"/>
  <c r="AM59"/>
  <c r="AQ59" s="1"/>
  <c r="Q56" i="24"/>
  <c r="AT59" i="17"/>
  <c r="AU59" s="1"/>
  <c r="BT59"/>
  <c r="BI59"/>
  <c r="CD59"/>
  <c r="EA59"/>
  <c r="EB59" s="1"/>
  <c r="U27"/>
  <c r="AP27"/>
  <c r="DB27"/>
  <c r="CD27"/>
  <c r="CH27" s="1"/>
  <c r="FH27"/>
  <c r="FI27"/>
  <c r="Q173" i="24"/>
  <c r="AT176" i="17"/>
  <c r="AU176" s="1"/>
  <c r="Y176"/>
  <c r="Z176" s="1"/>
  <c r="P173" i="24" s="1"/>
  <c r="CO176" i="17"/>
  <c r="CD176"/>
  <c r="CH176" s="1"/>
  <c r="DF176"/>
  <c r="DG176" s="1"/>
  <c r="EO176"/>
  <c r="EN176"/>
  <c r="EQ176" s="1"/>
  <c r="FV176"/>
  <c r="BI160"/>
  <c r="BM160" s="1"/>
  <c r="BT160"/>
  <c r="CK160"/>
  <c r="CL160" s="1"/>
  <c r="CY160"/>
  <c r="DJ160"/>
  <c r="EA160"/>
  <c r="EB160" s="1"/>
  <c r="EX160"/>
  <c r="EY160"/>
  <c r="EO160"/>
  <c r="EN160"/>
  <c r="EQ160" s="1"/>
  <c r="Q137" i="24"/>
  <c r="AT140" i="17"/>
  <c r="AU140" s="1"/>
  <c r="CO140"/>
  <c r="CD140"/>
  <c r="CH140" s="1"/>
  <c r="EX140"/>
  <c r="EY140"/>
  <c r="FV140"/>
  <c r="EA108"/>
  <c r="EB108" s="1"/>
  <c r="BP80"/>
  <c r="BQ80" s="1"/>
  <c r="S77" i="24"/>
  <c r="DF80" i="17"/>
  <c r="DG80" s="1"/>
  <c r="EE80"/>
  <c r="DT80"/>
  <c r="DX80" s="1"/>
  <c r="FV80"/>
  <c r="EP80"/>
  <c r="BT76"/>
  <c r="BI76"/>
  <c r="EA76"/>
  <c r="EB76" s="1"/>
  <c r="Y73" i="24"/>
  <c r="EY76" i="17"/>
  <c r="EX76"/>
  <c r="DF60"/>
  <c r="DG60" s="1"/>
  <c r="EX60"/>
  <c r="EY60"/>
  <c r="BP52"/>
  <c r="BQ52" s="1"/>
  <c r="EE52"/>
  <c r="DT52"/>
  <c r="DX52" s="1"/>
  <c r="EO52"/>
  <c r="EN52"/>
  <c r="EQ52" s="1"/>
  <c r="DF44"/>
  <c r="DG44" s="1"/>
  <c r="FH44"/>
  <c r="FI44"/>
  <c r="FV44"/>
  <c r="BP36"/>
  <c r="BQ36" s="1"/>
  <c r="EE36"/>
  <c r="DT36"/>
  <c r="EX36"/>
  <c r="EY36"/>
  <c r="AC20"/>
  <c r="R20"/>
  <c r="AX20"/>
  <c r="AM20"/>
  <c r="AQ20" s="1"/>
  <c r="CK20"/>
  <c r="CL20" s="1"/>
  <c r="EE20"/>
  <c r="DT20"/>
  <c r="R177"/>
  <c r="AC177"/>
  <c r="BP177"/>
  <c r="BQ177" s="1"/>
  <c r="EA177"/>
  <c r="EB177" s="1"/>
  <c r="EY177"/>
  <c r="EX177"/>
  <c r="Q166" i="24"/>
  <c r="AT169" i="17"/>
  <c r="AU169" s="1"/>
  <c r="CD169"/>
  <c r="CH169" s="1"/>
  <c r="CO169"/>
  <c r="DF169"/>
  <c r="DG169" s="1"/>
  <c r="Q162" i="24"/>
  <c r="AT165" i="17"/>
  <c r="AU165" s="1"/>
  <c r="DT165"/>
  <c r="DX165" s="1"/>
  <c r="EE165"/>
  <c r="EP165"/>
  <c r="AM117"/>
  <c r="AQ117" s="1"/>
  <c r="AX117"/>
  <c r="BP117"/>
  <c r="BQ117" s="1"/>
  <c r="CO117"/>
  <c r="CD117"/>
  <c r="DT117"/>
  <c r="DX117" s="1"/>
  <c r="EE117"/>
  <c r="BI113"/>
  <c r="BM113" s="1"/>
  <c r="BT113"/>
  <c r="DT113"/>
  <c r="DX113" s="1"/>
  <c r="EE113"/>
  <c r="BI109"/>
  <c r="BT109"/>
  <c r="DT109"/>
  <c r="EE109"/>
  <c r="DJ61"/>
  <c r="CK61"/>
  <c r="CL61" s="1"/>
  <c r="V58" i="24" s="1"/>
  <c r="FV61" i="17"/>
  <c r="BP53"/>
  <c r="BQ53" s="1"/>
  <c r="DJ53"/>
  <c r="EA53"/>
  <c r="EB53" s="1"/>
  <c r="Y49"/>
  <c r="Z49" s="1"/>
  <c r="Q46" i="24"/>
  <c r="AT49" i="17"/>
  <c r="AU49" s="1"/>
  <c r="BI49"/>
  <c r="BT49"/>
  <c r="EA49"/>
  <c r="EB49" s="1"/>
  <c r="EY49"/>
  <c r="EX49"/>
  <c r="EN49"/>
  <c r="EQ49" s="1"/>
  <c r="EO49"/>
  <c r="FV49"/>
  <c r="BP37"/>
  <c r="BQ37" s="1"/>
  <c r="DJ37"/>
  <c r="EA37"/>
  <c r="EB37" s="1"/>
  <c r="AC202"/>
  <c r="R202"/>
  <c r="DF202"/>
  <c r="DG202" s="1"/>
  <c r="DT202"/>
  <c r="EE202"/>
  <c r="CY202"/>
  <c r="DJ202"/>
  <c r="FV202"/>
  <c r="BI190"/>
  <c r="BT190"/>
  <c r="EE190"/>
  <c r="DT190"/>
  <c r="CK182"/>
  <c r="CL182" s="1"/>
  <c r="EN182"/>
  <c r="EQ182" s="1"/>
  <c r="EO182"/>
  <c r="FV182"/>
  <c r="AM174"/>
  <c r="AQ174" s="1"/>
  <c r="AX174"/>
  <c r="AT174"/>
  <c r="AU174" s="1"/>
  <c r="Q171" i="24"/>
  <c r="BI174" i="17"/>
  <c r="BM174" s="1"/>
  <c r="BT174"/>
  <c r="BP174"/>
  <c r="BQ174" s="1"/>
  <c r="CY174"/>
  <c r="DC174" s="1"/>
  <c r="DJ174"/>
  <c r="AX138"/>
  <c r="CY138"/>
  <c r="DJ138"/>
  <c r="EA138"/>
  <c r="EB138" s="1"/>
  <c r="AM98"/>
  <c r="AQ98" s="1"/>
  <c r="AX98"/>
  <c r="AT98"/>
  <c r="AU98" s="1"/>
  <c r="Q95" i="24"/>
  <c r="DJ98" i="17"/>
  <c r="CY98"/>
  <c r="AX94"/>
  <c r="AM94"/>
  <c r="AQ94" s="1"/>
  <c r="AT94"/>
  <c r="AU94" s="1"/>
  <c r="R91" i="24" s="1"/>
  <c r="Q91"/>
  <c r="BP94" i="17"/>
  <c r="BQ94" s="1"/>
  <c r="CY94"/>
  <c r="DC94" s="1"/>
  <c r="DJ94"/>
  <c r="DF94"/>
  <c r="DG94" s="1"/>
  <c r="AX90"/>
  <c r="AM90"/>
  <c r="AQ90" s="1"/>
  <c r="CO90"/>
  <c r="EY90"/>
  <c r="EX90"/>
  <c r="EP90"/>
  <c r="AT70"/>
  <c r="AU70" s="1"/>
  <c r="Q67" i="24"/>
  <c r="CY70" i="17"/>
  <c r="DC70" s="1"/>
  <c r="DJ70"/>
  <c r="BT70"/>
  <c r="CK70"/>
  <c r="CL70" s="1"/>
  <c r="FV70"/>
  <c r="AX42"/>
  <c r="AM42"/>
  <c r="AQ42" s="1"/>
  <c r="AC42"/>
  <c r="R42"/>
  <c r="V42" s="1"/>
  <c r="EX42"/>
  <c r="EY42"/>
  <c r="BP30"/>
  <c r="BQ30" s="1"/>
  <c r="CK30"/>
  <c r="CL30" s="1"/>
  <c r="FH30"/>
  <c r="FI30"/>
  <c r="BT195"/>
  <c r="BI195"/>
  <c r="BM195" s="1"/>
  <c r="EE195"/>
  <c r="EX195"/>
  <c r="EY195"/>
  <c r="CD183"/>
  <c r="CH183" s="1"/>
  <c r="CO183"/>
  <c r="BT183"/>
  <c r="BI183"/>
  <c r="FV183"/>
  <c r="CK167"/>
  <c r="CL167" s="1"/>
  <c r="DJ167"/>
  <c r="CY167"/>
  <c r="DC167" s="1"/>
  <c r="EA163"/>
  <c r="EB163" s="1"/>
  <c r="BT163"/>
  <c r="BI163"/>
  <c r="DJ163"/>
  <c r="CY163"/>
  <c r="DC163" s="1"/>
  <c r="BP163"/>
  <c r="BQ163" s="1"/>
  <c r="DF163"/>
  <c r="DG163" s="1"/>
  <c r="CK163"/>
  <c r="CL163" s="1"/>
  <c r="EZ163"/>
  <c r="FA163"/>
  <c r="R147"/>
  <c r="AC147"/>
  <c r="DF147"/>
  <c r="DG147" s="1"/>
  <c r="X144" i="24" s="1"/>
  <c r="EA147" i="17"/>
  <c r="EB147" s="1"/>
  <c r="FJ147"/>
  <c r="FK147"/>
  <c r="AC143"/>
  <c r="R143"/>
  <c r="V143" s="1"/>
  <c r="BT143"/>
  <c r="EE143"/>
  <c r="DT143"/>
  <c r="DX143" s="1"/>
  <c r="FH143"/>
  <c r="FI143"/>
  <c r="AC123"/>
  <c r="R123"/>
  <c r="BP123"/>
  <c r="BQ123" s="1"/>
  <c r="EA123"/>
  <c r="EB123" s="1"/>
  <c r="FH123"/>
  <c r="FI123"/>
  <c r="EN123"/>
  <c r="EQ123" s="1"/>
  <c r="EO123"/>
  <c r="AC107"/>
  <c r="R107"/>
  <c r="CK95"/>
  <c r="CL95" s="1"/>
  <c r="EA95"/>
  <c r="EB95" s="1"/>
  <c r="EE95"/>
  <c r="DT95"/>
  <c r="AC55"/>
  <c r="R55"/>
  <c r="V55" s="1"/>
  <c r="DF55"/>
  <c r="DG55" s="1"/>
  <c r="X52" i="24" s="1"/>
  <c r="CD55" i="17"/>
  <c r="CH55" s="1"/>
  <c r="EE55"/>
  <c r="DT55"/>
  <c r="DX55" s="1"/>
  <c r="BT51"/>
  <c r="BI51"/>
  <c r="DJ51"/>
  <c r="CY51"/>
  <c r="DC51" s="1"/>
  <c r="EA51"/>
  <c r="EB51" s="1"/>
  <c r="Z48" i="24" s="1"/>
  <c r="EX51" i="17"/>
  <c r="EY51"/>
  <c r="AC39"/>
  <c r="R39"/>
  <c r="EE39"/>
  <c r="DT39"/>
  <c r="DX39" s="1"/>
  <c r="FV39"/>
  <c r="BT35"/>
  <c r="BI35"/>
  <c r="DJ35"/>
  <c r="CY35"/>
  <c r="DC35" s="1"/>
  <c r="EA35"/>
  <c r="EB35" s="1"/>
  <c r="U23"/>
  <c r="AP23"/>
  <c r="BP23"/>
  <c r="BQ23" s="1"/>
  <c r="CD23"/>
  <c r="BT23"/>
  <c r="BI23"/>
  <c r="BM23" s="1"/>
  <c r="Y19"/>
  <c r="AX19"/>
  <c r="AM19"/>
  <c r="AT19"/>
  <c r="BT19"/>
  <c r="BI19"/>
  <c r="CD19"/>
  <c r="CH19" s="1"/>
  <c r="EA19"/>
  <c r="AT11"/>
  <c r="Y11"/>
  <c r="AX11"/>
  <c r="AM11"/>
  <c r="AQ11" s="1"/>
  <c r="BP11"/>
  <c r="EE11"/>
  <c r="FH11"/>
  <c r="FI11"/>
  <c r="Q181" i="24"/>
  <c r="AT184" i="17"/>
  <c r="AU184" s="1"/>
  <c r="BT184"/>
  <c r="BI184"/>
  <c r="DF184"/>
  <c r="DG184" s="1"/>
  <c r="CK184"/>
  <c r="CL184" s="1"/>
  <c r="Q169" i="24"/>
  <c r="AT172" i="17"/>
  <c r="AU172" s="1"/>
  <c r="AX172"/>
  <c r="AM172"/>
  <c r="AQ172" s="1"/>
  <c r="DT172"/>
  <c r="EE172"/>
  <c r="EO172"/>
  <c r="EN172"/>
  <c r="EQ172" s="1"/>
  <c r="FV172"/>
  <c r="Q165" i="24"/>
  <c r="AT168" i="17"/>
  <c r="AU168" s="1"/>
  <c r="BT168"/>
  <c r="BI168"/>
  <c r="CY168"/>
  <c r="DJ168"/>
  <c r="EP168"/>
  <c r="R148"/>
  <c r="AC148"/>
  <c r="CO148"/>
  <c r="CD148"/>
  <c r="EA148"/>
  <c r="EB148" s="1"/>
  <c r="FV148"/>
  <c r="BT136"/>
  <c r="BI136"/>
  <c r="Q125" i="24"/>
  <c r="AT128" i="17"/>
  <c r="AU128" s="1"/>
  <c r="AX128"/>
  <c r="AM128"/>
  <c r="AQ128" s="1"/>
  <c r="CO128"/>
  <c r="CD128"/>
  <c r="CH128" s="1"/>
  <c r="FI128"/>
  <c r="FH128"/>
  <c r="EN128"/>
  <c r="EQ128" s="1"/>
  <c r="EO128"/>
  <c r="FV128"/>
  <c r="AM64"/>
  <c r="AX64"/>
  <c r="R64"/>
  <c r="V64" s="1"/>
  <c r="AC64"/>
  <c r="BI64"/>
  <c r="BT64"/>
  <c r="CK64"/>
  <c r="CL64" s="1"/>
  <c r="EX64"/>
  <c r="EY64"/>
  <c r="AC32"/>
  <c r="R32"/>
  <c r="AM32"/>
  <c r="AQ32" s="1"/>
  <c r="AX32"/>
  <c r="BP32"/>
  <c r="BQ32" s="1"/>
  <c r="CH162"/>
  <c r="AM154"/>
  <c r="AQ154" s="1"/>
  <c r="DC126"/>
  <c r="U110"/>
  <c r="EN110"/>
  <c r="EQ110" s="1"/>
  <c r="BI66"/>
  <c r="BM18"/>
  <c r="BQ18" s="1"/>
  <c r="DX18"/>
  <c r="FH187"/>
  <c r="FI187"/>
  <c r="EO175"/>
  <c r="BL171"/>
  <c r="FI171"/>
  <c r="U75"/>
  <c r="DW59"/>
  <c r="BM200"/>
  <c r="DW200"/>
  <c r="EN200"/>
  <c r="EQ200" s="1"/>
  <c r="BP140"/>
  <c r="BQ140" s="1"/>
  <c r="BL60"/>
  <c r="BL44"/>
  <c r="DW36"/>
  <c r="Y177"/>
  <c r="Z177" s="1"/>
  <c r="EO177"/>
  <c r="FH169"/>
  <c r="EO165"/>
  <c r="EY113"/>
  <c r="V61"/>
  <c r="CY61"/>
  <c r="BQ13"/>
  <c r="EB13"/>
  <c r="FH202"/>
  <c r="U190"/>
  <c r="CO174"/>
  <c r="EX174"/>
  <c r="BL138"/>
  <c r="BM138" s="1"/>
  <c r="CG98"/>
  <c r="EN98"/>
  <c r="EQ98" s="1"/>
  <c r="DX42"/>
  <c r="BT30"/>
  <c r="BL183"/>
  <c r="FH183"/>
  <c r="FI183"/>
  <c r="CO167"/>
  <c r="EO167"/>
  <c r="FI163"/>
  <c r="BI147"/>
  <c r="BM147" s="1"/>
  <c r="BI143"/>
  <c r="BL107"/>
  <c r="CH95"/>
  <c r="BL51"/>
  <c r="BL35"/>
  <c r="DW19"/>
  <c r="EX184"/>
  <c r="EY168"/>
  <c r="AP148"/>
  <c r="BP148"/>
  <c r="BQ148" s="1"/>
  <c r="T145" i="24" s="1"/>
  <c r="FH136" i="17"/>
  <c r="DW136"/>
  <c r="BP128"/>
  <c r="BQ128" s="1"/>
  <c r="FH64"/>
  <c r="BI154"/>
  <c r="BT154"/>
  <c r="CK154"/>
  <c r="CL154" s="1"/>
  <c r="EX154"/>
  <c r="EY154"/>
  <c r="FV154"/>
  <c r="R126"/>
  <c r="V126" s="1"/>
  <c r="AC126"/>
  <c r="Y126"/>
  <c r="Z126" s="1"/>
  <c r="CY110"/>
  <c r="DJ110"/>
  <c r="CK110"/>
  <c r="CL110" s="1"/>
  <c r="EX110"/>
  <c r="EY110"/>
  <c r="N107" i="24"/>
  <c r="FV110" i="17"/>
  <c r="DF66"/>
  <c r="DG66" s="1"/>
  <c r="CO66"/>
  <c r="AC46"/>
  <c r="R46"/>
  <c r="V46" s="1"/>
  <c r="AX46"/>
  <c r="AM46"/>
  <c r="DF46"/>
  <c r="DG46" s="1"/>
  <c r="BT46"/>
  <c r="FI46"/>
  <c r="FH46"/>
  <c r="Y18"/>
  <c r="CK18"/>
  <c r="CL18" s="1"/>
  <c r="EN18"/>
  <c r="EO18"/>
  <c r="AC199"/>
  <c r="R199"/>
  <c r="CY199"/>
  <c r="DJ199"/>
  <c r="FI199"/>
  <c r="FH199"/>
  <c r="Y187"/>
  <c r="Z187" s="1"/>
  <c r="R187"/>
  <c r="V187" s="1"/>
  <c r="AC187"/>
  <c r="BT187"/>
  <c r="BI187"/>
  <c r="R175"/>
  <c r="V175" s="1"/>
  <c r="AC175"/>
  <c r="DT175"/>
  <c r="EE175"/>
  <c r="EA175"/>
  <c r="EB175" s="1"/>
  <c r="N172" i="24"/>
  <c r="FV175" i="17"/>
  <c r="AT171"/>
  <c r="AU171" s="1"/>
  <c r="Q168" i="24"/>
  <c r="AM171" i="17"/>
  <c r="AQ171" s="1"/>
  <c r="EE171"/>
  <c r="DT171"/>
  <c r="DX171" s="1"/>
  <c r="BP171"/>
  <c r="BQ171" s="1"/>
  <c r="Q100" i="24"/>
  <c r="AT103" i="17"/>
  <c r="AU103" s="1"/>
  <c r="Y103"/>
  <c r="Z103" s="1"/>
  <c r="BT103"/>
  <c r="BI103"/>
  <c r="BM103" s="1"/>
  <c r="CK103"/>
  <c r="CL103" s="1"/>
  <c r="FI103"/>
  <c r="FH103"/>
  <c r="N100" i="24"/>
  <c r="FV103" i="17"/>
  <c r="Y91"/>
  <c r="Z91" s="1"/>
  <c r="AC91"/>
  <c r="R91"/>
  <c r="V91" s="1"/>
  <c r="DF91"/>
  <c r="DG91" s="1"/>
  <c r="EO91"/>
  <c r="EN91"/>
  <c r="EQ91" s="1"/>
  <c r="AX75"/>
  <c r="AM75"/>
  <c r="AQ75" s="1"/>
  <c r="W72" i="24"/>
  <c r="DF75" i="17"/>
  <c r="DG75" s="1"/>
  <c r="FV75"/>
  <c r="Y63"/>
  <c r="Z63" s="1"/>
  <c r="Q60" i="24"/>
  <c r="AT63" i="17"/>
  <c r="AU63" s="1"/>
  <c r="AC63"/>
  <c r="R63"/>
  <c r="V63" s="1"/>
  <c r="BT63"/>
  <c r="BI63"/>
  <c r="BM63" s="1"/>
  <c r="W60" i="24"/>
  <c r="DF63" i="17"/>
  <c r="DG63" s="1"/>
  <c r="EN63"/>
  <c r="EQ63" s="1"/>
  <c r="EO63"/>
  <c r="EE59"/>
  <c r="DT59"/>
  <c r="FH59"/>
  <c r="FI59"/>
  <c r="FV59"/>
  <c r="AC27"/>
  <c r="R27"/>
  <c r="V27" s="1"/>
  <c r="BL27"/>
  <c r="DF27"/>
  <c r="DG27" s="1"/>
  <c r="EN27"/>
  <c r="EQ27" s="1"/>
  <c r="EO27"/>
  <c r="AC200"/>
  <c r="R200"/>
  <c r="V200" s="1"/>
  <c r="AM200"/>
  <c r="AQ200" s="1"/>
  <c r="AX200"/>
  <c r="CK200"/>
  <c r="CL200" s="1"/>
  <c r="DJ200"/>
  <c r="EY200"/>
  <c r="EX200"/>
  <c r="DT176"/>
  <c r="EE176"/>
  <c r="AX160"/>
  <c r="AM160"/>
  <c r="AQ160" s="1"/>
  <c r="Q157" i="24"/>
  <c r="AT160" i="17"/>
  <c r="AU160" s="1"/>
  <c r="Y160"/>
  <c r="Z160" s="1"/>
  <c r="Y140"/>
  <c r="Z140" s="1"/>
  <c r="CY140"/>
  <c r="DC140" s="1"/>
  <c r="DJ140"/>
  <c r="EA140"/>
  <c r="EB140" s="1"/>
  <c r="AC108"/>
  <c r="R108"/>
  <c r="AM108"/>
  <c r="AQ108" s="1"/>
  <c r="AX108"/>
  <c r="CO108"/>
  <c r="CD108"/>
  <c r="BP108"/>
  <c r="BQ108" s="1"/>
  <c r="EY108"/>
  <c r="EX108"/>
  <c r="Y80"/>
  <c r="Z80" s="1"/>
  <c r="AT80"/>
  <c r="AU80" s="1"/>
  <c r="Q77" i="24"/>
  <c r="CO80" i="17"/>
  <c r="CD80"/>
  <c r="CH80" s="1"/>
  <c r="AT76"/>
  <c r="AU76" s="1"/>
  <c r="Q73" i="24"/>
  <c r="Y76" i="17"/>
  <c r="Z76" s="1"/>
  <c r="DJ76"/>
  <c r="CY76"/>
  <c r="DC76" s="1"/>
  <c r="Y60"/>
  <c r="Z60" s="1"/>
  <c r="AT60"/>
  <c r="AU60" s="1"/>
  <c r="Q57" i="24"/>
  <c r="CO60" i="17"/>
  <c r="CD60"/>
  <c r="BP60"/>
  <c r="BQ60" s="1"/>
  <c r="T57" i="24" s="1"/>
  <c r="DT60" i="17"/>
  <c r="DX60" s="1"/>
  <c r="EE60"/>
  <c r="EO60"/>
  <c r="EN60"/>
  <c r="EQ60" s="1"/>
  <c r="AT52"/>
  <c r="AU52" s="1"/>
  <c r="Q49" i="24"/>
  <c r="Y52" i="17"/>
  <c r="Z52" s="1"/>
  <c r="CK52"/>
  <c r="CL52" s="1"/>
  <c r="DJ52"/>
  <c r="CY52"/>
  <c r="EX52"/>
  <c r="EY52"/>
  <c r="Y44"/>
  <c r="Z44" s="1"/>
  <c r="AT44"/>
  <c r="AU44" s="1"/>
  <c r="CO44"/>
  <c r="CD44"/>
  <c r="CH44" s="1"/>
  <c r="BP44"/>
  <c r="BQ44" s="1"/>
  <c r="DT44"/>
  <c r="EE44"/>
  <c r="EO44"/>
  <c r="EN44"/>
  <c r="EQ44" s="1"/>
  <c r="AT36"/>
  <c r="AU36" s="1"/>
  <c r="Y36"/>
  <c r="Z36" s="1"/>
  <c r="CK36"/>
  <c r="CL36" s="1"/>
  <c r="DJ36"/>
  <c r="CY36"/>
  <c r="FH36"/>
  <c r="FI36"/>
  <c r="BT20"/>
  <c r="BI20"/>
  <c r="DF20"/>
  <c r="DG20" s="1"/>
  <c r="EN20"/>
  <c r="ER20" s="1"/>
  <c r="EO20"/>
  <c r="AT177"/>
  <c r="AU177" s="1"/>
  <c r="Q174" i="24"/>
  <c r="DT177" i="17"/>
  <c r="DX177" s="1"/>
  <c r="EE177"/>
  <c r="DJ177"/>
  <c r="CK177"/>
  <c r="CL177" s="1"/>
  <c r="U174" i="24"/>
  <c r="FV177" i="17"/>
  <c r="R169"/>
  <c r="V169" s="1"/>
  <c r="AC169"/>
  <c r="BI169"/>
  <c r="BT169"/>
  <c r="DT169"/>
  <c r="DX169" s="1"/>
  <c r="EE169"/>
  <c r="DF165"/>
  <c r="DG165" s="1"/>
  <c r="BT165"/>
  <c r="BI165"/>
  <c r="BM165" s="1"/>
  <c r="U162" i="24"/>
  <c r="CK165" i="17"/>
  <c r="CL165" s="1"/>
  <c r="FV165"/>
  <c r="DJ117"/>
  <c r="CY117"/>
  <c r="Q110" i="24"/>
  <c r="AT113" i="17"/>
  <c r="AU113" s="1"/>
  <c r="DF113"/>
  <c r="DG113" s="1"/>
  <c r="X110" i="24" s="1"/>
  <c r="FV113" i="17"/>
  <c r="Q106" i="24"/>
  <c r="AT109" i="17"/>
  <c r="AU109" s="1"/>
  <c r="BP109"/>
  <c r="BQ109" s="1"/>
  <c r="DF109"/>
  <c r="DG109" s="1"/>
  <c r="CD109"/>
  <c r="CH109" s="1"/>
  <c r="CO109"/>
  <c r="AC61"/>
  <c r="AX61"/>
  <c r="BI61"/>
  <c r="BM61" s="1"/>
  <c r="BT61"/>
  <c r="EA61"/>
  <c r="EB61" s="1"/>
  <c r="AX53"/>
  <c r="AC53"/>
  <c r="CK53"/>
  <c r="CL53" s="1"/>
  <c r="V50" i="24" s="1"/>
  <c r="BI53" i="17"/>
  <c r="BM53" s="1"/>
  <c r="BT53"/>
  <c r="CO49"/>
  <c r="CD49"/>
  <c r="CH49" s="1"/>
  <c r="BP49"/>
  <c r="BQ49" s="1"/>
  <c r="DJ49"/>
  <c r="FH49"/>
  <c r="FI49"/>
  <c r="AX37"/>
  <c r="AC37"/>
  <c r="CK37"/>
  <c r="CL37" s="1"/>
  <c r="BI37"/>
  <c r="BM37" s="1"/>
  <c r="BT37"/>
  <c r="EN37"/>
  <c r="EQ37" s="1"/>
  <c r="EO37"/>
  <c r="DJ13"/>
  <c r="FH13"/>
  <c r="FI13"/>
  <c r="EX13"/>
  <c r="EY13"/>
  <c r="Q199" i="24"/>
  <c r="AT202" i="17"/>
  <c r="AU202" s="1"/>
  <c r="BP202"/>
  <c r="BQ202" s="1"/>
  <c r="S199" i="24"/>
  <c r="CO202" i="17"/>
  <c r="CD202"/>
  <c r="AX190"/>
  <c r="AM190"/>
  <c r="AQ190" s="1"/>
  <c r="AC190"/>
  <c r="R190"/>
  <c r="V190" s="1"/>
  <c r="BP190"/>
  <c r="BQ190" s="1"/>
  <c r="CY190"/>
  <c r="DC190" s="1"/>
  <c r="DJ190"/>
  <c r="DF190"/>
  <c r="DG190" s="1"/>
  <c r="Y182"/>
  <c r="Z182" s="1"/>
  <c r="Y179" i="24"/>
  <c r="EA182" i="17"/>
  <c r="EB182" s="1"/>
  <c r="EA174"/>
  <c r="EB174" s="1"/>
  <c r="FI174"/>
  <c r="FH174"/>
  <c r="FV174"/>
  <c r="CK138"/>
  <c r="CL138" s="1"/>
  <c r="DF138"/>
  <c r="DG138" s="1"/>
  <c r="X135" i="24" s="1"/>
  <c r="EX138" i="17"/>
  <c r="EY138"/>
  <c r="DT138"/>
  <c r="DX138" s="1"/>
  <c r="EE138"/>
  <c r="R98"/>
  <c r="V98" s="1"/>
  <c r="AC98"/>
  <c r="Y98"/>
  <c r="Z98" s="1"/>
  <c r="CK98"/>
  <c r="CL98" s="1"/>
  <c r="EY98"/>
  <c r="EX98"/>
  <c r="EE98"/>
  <c r="DT98"/>
  <c r="FV98"/>
  <c r="AC94"/>
  <c r="R94"/>
  <c r="V94" s="1"/>
  <c r="CK94"/>
  <c r="CL94" s="1"/>
  <c r="BT94"/>
  <c r="BI94"/>
  <c r="EA94"/>
  <c r="EB94" s="1"/>
  <c r="Z91" i="24" s="1"/>
  <c r="Y91"/>
  <c r="AC90" i="17"/>
  <c r="R90"/>
  <c r="V90" s="1"/>
  <c r="Y90"/>
  <c r="Z90" s="1"/>
  <c r="P87" i="24" s="1"/>
  <c r="CY90" i="17"/>
  <c r="DC90" s="1"/>
  <c r="DJ90"/>
  <c r="FV90"/>
  <c r="Y70"/>
  <c r="Z70" s="1"/>
  <c r="AM70"/>
  <c r="AQ70" s="1"/>
  <c r="AX70"/>
  <c r="R70"/>
  <c r="V70" s="1"/>
  <c r="AC70"/>
  <c r="DF70"/>
  <c r="DG70" s="1"/>
  <c r="AT42"/>
  <c r="AU42" s="1"/>
  <c r="Y42"/>
  <c r="Z42" s="1"/>
  <c r="CK42"/>
  <c r="CL42" s="1"/>
  <c r="EA42"/>
  <c r="EB42" s="1"/>
  <c r="AX30"/>
  <c r="AM30"/>
  <c r="AQ30" s="1"/>
  <c r="AC30"/>
  <c r="R30"/>
  <c r="V30" s="1"/>
  <c r="DF30"/>
  <c r="DG30" s="1"/>
  <c r="EA30"/>
  <c r="EB30" s="1"/>
  <c r="FV30"/>
  <c r="AX195"/>
  <c r="AM195"/>
  <c r="EA183"/>
  <c r="EB183" s="1"/>
  <c r="AM167"/>
  <c r="AQ167" s="1"/>
  <c r="Y167"/>
  <c r="Z167" s="1"/>
  <c r="BP167"/>
  <c r="BQ167" s="1"/>
  <c r="EA167"/>
  <c r="EB167" s="1"/>
  <c r="FV167"/>
  <c r="AM163"/>
  <c r="R163"/>
  <c r="AC163"/>
  <c r="CO147"/>
  <c r="CD147"/>
  <c r="CH147" s="1"/>
  <c r="FV147"/>
  <c r="DF143"/>
  <c r="DG143" s="1"/>
  <c r="CO143"/>
  <c r="CD143"/>
  <c r="EX143"/>
  <c r="EY143"/>
  <c r="CK123"/>
  <c r="CL123" s="1"/>
  <c r="DJ123"/>
  <c r="CY123"/>
  <c r="FV123"/>
  <c r="Y107"/>
  <c r="Z107" s="1"/>
  <c r="Q104" i="24"/>
  <c r="AT107" i="17"/>
  <c r="AU107" s="1"/>
  <c r="DF107"/>
  <c r="DG107" s="1"/>
  <c r="X104" i="24" s="1"/>
  <c r="AX95" i="17"/>
  <c r="AM95"/>
  <c r="AQ95" s="1"/>
  <c r="BI95"/>
  <c r="BM95" s="1"/>
  <c r="BT95"/>
  <c r="DJ95"/>
  <c r="CY95"/>
  <c r="DC95" s="1"/>
  <c r="FI95"/>
  <c r="FH95"/>
  <c r="FV95"/>
  <c r="Y55"/>
  <c r="Z55" s="1"/>
  <c r="AX55"/>
  <c r="AM55"/>
  <c r="AQ55" s="1"/>
  <c r="Q52" i="24"/>
  <c r="AT55" i="17"/>
  <c r="AU55" s="1"/>
  <c r="EN55"/>
  <c r="EQ55" s="1"/>
  <c r="EO55"/>
  <c r="AC51"/>
  <c r="R51"/>
  <c r="V51" s="1"/>
  <c r="FH51"/>
  <c r="FI51"/>
  <c r="Y39"/>
  <c r="Z39" s="1"/>
  <c r="AX39"/>
  <c r="AM39"/>
  <c r="AQ39" s="1"/>
  <c r="AT39"/>
  <c r="AU39" s="1"/>
  <c r="CK39"/>
  <c r="CL39" s="1"/>
  <c r="DT8"/>
  <c r="BI8"/>
  <c r="AP162"/>
  <c r="BL162"/>
  <c r="EY162"/>
  <c r="FH162"/>
  <c r="FS126"/>
  <c r="AX110"/>
  <c r="AM110"/>
  <c r="AQ110" s="1"/>
  <c r="DC110"/>
  <c r="FO110"/>
  <c r="BL66"/>
  <c r="FS66"/>
  <c r="AT46"/>
  <c r="AU46" s="1"/>
  <c r="BL46"/>
  <c r="DB46"/>
  <c r="BI46"/>
  <c r="DW46"/>
  <c r="DX46" s="1"/>
  <c r="FS46"/>
  <c r="FO46"/>
  <c r="AT18"/>
  <c r="CO18"/>
  <c r="CP18" s="1"/>
  <c r="CQ18" s="1"/>
  <c r="DB18"/>
  <c r="DB199"/>
  <c r="AX187"/>
  <c r="DW187"/>
  <c r="BL187"/>
  <c r="EN187"/>
  <c r="EQ187" s="1"/>
  <c r="DX175"/>
  <c r="DB171"/>
  <c r="EN171"/>
  <c r="EQ171" s="1"/>
  <c r="EO171"/>
  <c r="EY103"/>
  <c r="EX103"/>
  <c r="FO103"/>
  <c r="AP91"/>
  <c r="BP91"/>
  <c r="BQ91" s="1"/>
  <c r="T88" i="24" s="1"/>
  <c r="FS91" i="17"/>
  <c r="CO75"/>
  <c r="EY75"/>
  <c r="FO75"/>
  <c r="DB63"/>
  <c r="CO63"/>
  <c r="FS63"/>
  <c r="CG59"/>
  <c r="BL59"/>
  <c r="EY59"/>
  <c r="EX59"/>
  <c r="FO59"/>
  <c r="FI200"/>
  <c r="U176"/>
  <c r="AP176"/>
  <c r="BL176"/>
  <c r="DB160"/>
  <c r="AP140"/>
  <c r="R140"/>
  <c r="V140" s="1"/>
  <c r="BL140"/>
  <c r="FO140"/>
  <c r="U108"/>
  <c r="CG108"/>
  <c r="FH108"/>
  <c r="EN108"/>
  <c r="EQ108" s="1"/>
  <c r="FO108"/>
  <c r="FS80"/>
  <c r="FH76"/>
  <c r="FO76"/>
  <c r="FS60"/>
  <c r="DB52"/>
  <c r="FO52"/>
  <c r="U44"/>
  <c r="DB36"/>
  <c r="FO36"/>
  <c r="BL20"/>
  <c r="CG177"/>
  <c r="AP169"/>
  <c r="FI169"/>
  <c r="U165"/>
  <c r="FI165"/>
  <c r="U117"/>
  <c r="CG117"/>
  <c r="EX117"/>
  <c r="FS117"/>
  <c r="U113"/>
  <c r="DB113"/>
  <c r="CK113"/>
  <c r="CL113" s="1"/>
  <c r="EA113"/>
  <c r="EB113" s="1"/>
  <c r="EX113"/>
  <c r="FO113"/>
  <c r="U109"/>
  <c r="V109" s="1"/>
  <c r="BL109"/>
  <c r="EX109"/>
  <c r="EA109"/>
  <c r="EB109" s="1"/>
  <c r="FS109"/>
  <c r="AP61"/>
  <c r="AQ61" s="1"/>
  <c r="DB61"/>
  <c r="FO61"/>
  <c r="AP53"/>
  <c r="AQ53" s="1"/>
  <c r="CG53"/>
  <c r="FS53"/>
  <c r="R49"/>
  <c r="U49"/>
  <c r="AM49"/>
  <c r="AQ49" s="1"/>
  <c r="FO49"/>
  <c r="AP37"/>
  <c r="AQ37" s="1"/>
  <c r="FS37"/>
  <c r="U13"/>
  <c r="DB13"/>
  <c r="CG13"/>
  <c r="FO13"/>
  <c r="AP202"/>
  <c r="DW202"/>
  <c r="EN202"/>
  <c r="EQ202" s="1"/>
  <c r="EO202"/>
  <c r="EX190"/>
  <c r="EY190"/>
  <c r="DB182"/>
  <c r="CG174"/>
  <c r="EY174"/>
  <c r="AM138"/>
  <c r="AQ138" s="1"/>
  <c r="FO138"/>
  <c r="DB98"/>
  <c r="FI98"/>
  <c r="DW98"/>
  <c r="FO98"/>
  <c r="DW94"/>
  <c r="FH94"/>
  <c r="FS94"/>
  <c r="FI90"/>
  <c r="FO90"/>
  <c r="BI70"/>
  <c r="BM70" s="1"/>
  <c r="FS70"/>
  <c r="BL42"/>
  <c r="BM42" s="1"/>
  <c r="DB42"/>
  <c r="DC42" s="1"/>
  <c r="FS42"/>
  <c r="FO42"/>
  <c r="DT195"/>
  <c r="DX195" s="1"/>
  <c r="U183"/>
  <c r="EN183"/>
  <c r="EQ183" s="1"/>
  <c r="DW167"/>
  <c r="EY167"/>
  <c r="AX163"/>
  <c r="AP163"/>
  <c r="CO163"/>
  <c r="FH163"/>
  <c r="U147"/>
  <c r="BL143"/>
  <c r="U123"/>
  <c r="CG123"/>
  <c r="CH123" s="1"/>
  <c r="FO123"/>
  <c r="CG107"/>
  <c r="DW107"/>
  <c r="EY107"/>
  <c r="FS107"/>
  <c r="DW95"/>
  <c r="EX95"/>
  <c r="FO95"/>
  <c r="CO55"/>
  <c r="BL55"/>
  <c r="FS55"/>
  <c r="FO51"/>
  <c r="CO39"/>
  <c r="DJ39"/>
  <c r="CY39"/>
  <c r="EA39"/>
  <c r="EB39" s="1"/>
  <c r="FH39"/>
  <c r="FI39"/>
  <c r="DF35"/>
  <c r="DG35" s="1"/>
  <c r="CD35"/>
  <c r="CH35" s="1"/>
  <c r="EE35"/>
  <c r="DT35"/>
  <c r="DX35" s="1"/>
  <c r="EN35"/>
  <c r="EQ35" s="1"/>
  <c r="EO35"/>
  <c r="DB23"/>
  <c r="EE23"/>
  <c r="DT23"/>
  <c r="DX23" s="1"/>
  <c r="FH23"/>
  <c r="FI23"/>
  <c r="FV23"/>
  <c r="AC19"/>
  <c r="R19"/>
  <c r="V19" s="1"/>
  <c r="Z19" s="1"/>
  <c r="DJ19"/>
  <c r="CY19"/>
  <c r="DC19" s="1"/>
  <c r="DF19"/>
  <c r="EN19"/>
  <c r="EO19"/>
  <c r="AC11"/>
  <c r="R11"/>
  <c r="V11" s="1"/>
  <c r="Z11" s="1"/>
  <c r="BT11"/>
  <c r="BI11"/>
  <c r="BM11" s="1"/>
  <c r="DF11"/>
  <c r="DJ11"/>
  <c r="EA11"/>
  <c r="EX11"/>
  <c r="EY11"/>
  <c r="R184"/>
  <c r="V184" s="1"/>
  <c r="AC184"/>
  <c r="EE184"/>
  <c r="DT184"/>
  <c r="DX184" s="1"/>
  <c r="Y172"/>
  <c r="Z172" s="1"/>
  <c r="FI172"/>
  <c r="FH172"/>
  <c r="AX168"/>
  <c r="AM168"/>
  <c r="AC168"/>
  <c r="R168"/>
  <c r="V168" s="1"/>
  <c r="CO168"/>
  <c r="CD168"/>
  <c r="CK168"/>
  <c r="CL168" s="1"/>
  <c r="V165" i="24" s="1"/>
  <c r="EE168" i="17"/>
  <c r="AX148"/>
  <c r="AM148"/>
  <c r="AQ148" s="1"/>
  <c r="Q145" i="24"/>
  <c r="AT148" i="17"/>
  <c r="AU148" s="1"/>
  <c r="FH148"/>
  <c r="FI148"/>
  <c r="EX148"/>
  <c r="EY148"/>
  <c r="Y136"/>
  <c r="Z136" s="1"/>
  <c r="AX136"/>
  <c r="AM136"/>
  <c r="AQ136" s="1"/>
  <c r="Q133" i="24"/>
  <c r="AT136" i="17"/>
  <c r="AU136" s="1"/>
  <c r="CY136"/>
  <c r="DC136" s="1"/>
  <c r="DJ136"/>
  <c r="CO136"/>
  <c r="CD136"/>
  <c r="CH136" s="1"/>
  <c r="EA136"/>
  <c r="EB136" s="1"/>
  <c r="Y128"/>
  <c r="Z128" s="1"/>
  <c r="P125" i="24" s="1"/>
  <c r="CY128" i="17"/>
  <c r="DJ128"/>
  <c r="EA128"/>
  <c r="EB128" s="1"/>
  <c r="DJ64"/>
  <c r="CY64"/>
  <c r="EE64"/>
  <c r="DT64"/>
  <c r="DX64" s="1"/>
  <c r="CY32"/>
  <c r="DJ32"/>
  <c r="AM16"/>
  <c r="AQ16" s="1"/>
  <c r="AU16" s="1"/>
  <c r="AX16"/>
  <c r="AY16" s="1"/>
  <c r="AZ16" s="1"/>
  <c r="AC16"/>
  <c r="R16"/>
  <c r="V16" s="1"/>
  <c r="CK16"/>
  <c r="AM201"/>
  <c r="AX201"/>
  <c r="BP201"/>
  <c r="BQ201" s="1"/>
  <c r="Y198" i="24"/>
  <c r="EA201" i="17"/>
  <c r="EB201" s="1"/>
  <c r="AT185"/>
  <c r="AU185" s="1"/>
  <c r="Q182" i="24"/>
  <c r="EA185" i="17"/>
  <c r="EB185" s="1"/>
  <c r="DT185"/>
  <c r="DX185" s="1"/>
  <c r="EE185"/>
  <c r="DJ153"/>
  <c r="FV153"/>
  <c r="AX145"/>
  <c r="AM145"/>
  <c r="AQ145" s="1"/>
  <c r="DJ145"/>
  <c r="CY145"/>
  <c r="FH145"/>
  <c r="FI145"/>
  <c r="Q138" i="24"/>
  <c r="AT141" i="17"/>
  <c r="AU141" s="1"/>
  <c r="DJ141"/>
  <c r="CY141"/>
  <c r="FV141"/>
  <c r="CK137"/>
  <c r="CL137" s="1"/>
  <c r="U134" i="24"/>
  <c r="R125" i="17"/>
  <c r="AC125"/>
  <c r="AX125"/>
  <c r="AM125"/>
  <c r="AQ125" s="1"/>
  <c r="DJ125"/>
  <c r="CY125"/>
  <c r="EN125"/>
  <c r="EQ125" s="1"/>
  <c r="EO125"/>
  <c r="FV125"/>
  <c r="AT85"/>
  <c r="AU85" s="1"/>
  <c r="R82" i="24" s="1"/>
  <c r="Q82"/>
  <c r="Y85" i="17"/>
  <c r="Z85" s="1"/>
  <c r="FV85"/>
  <c r="AX77"/>
  <c r="AC77"/>
  <c r="DF77"/>
  <c r="DG77" s="1"/>
  <c r="R69"/>
  <c r="AC69"/>
  <c r="AX69"/>
  <c r="AM69"/>
  <c r="AQ69" s="1"/>
  <c r="DF69"/>
  <c r="DG69" s="1"/>
  <c r="X66" i="24" s="1"/>
  <c r="BP69" i="17"/>
  <c r="BQ69" s="1"/>
  <c r="EO69"/>
  <c r="EN69"/>
  <c r="EQ69" s="1"/>
  <c r="DF33"/>
  <c r="DG33" s="1"/>
  <c r="DJ25"/>
  <c r="EX25"/>
  <c r="EY25"/>
  <c r="N22" i="24"/>
  <c r="FV25" i="17"/>
  <c r="Y206"/>
  <c r="Z206" s="1"/>
  <c r="BP206"/>
  <c r="BQ206" s="1"/>
  <c r="S203" i="24"/>
  <c r="DF206" i="17"/>
  <c r="DG206" s="1"/>
  <c r="R186"/>
  <c r="V186" s="1"/>
  <c r="AC186"/>
  <c r="FH186"/>
  <c r="FI186"/>
  <c r="BP130"/>
  <c r="BQ130" s="1"/>
  <c r="DF130"/>
  <c r="DG130" s="1"/>
  <c r="DT130"/>
  <c r="DX130" s="1"/>
  <c r="EE130"/>
  <c r="EN130"/>
  <c r="EQ130" s="1"/>
  <c r="EO130"/>
  <c r="Y106"/>
  <c r="Z106" s="1"/>
  <c r="CK106"/>
  <c r="CL106" s="1"/>
  <c r="EE106"/>
  <c r="DT106"/>
  <c r="FV106"/>
  <c r="CD102"/>
  <c r="CO102"/>
  <c r="BP102"/>
  <c r="BQ102" s="1"/>
  <c r="S99" i="24"/>
  <c r="EA102" i="17"/>
  <c r="EB102" s="1"/>
  <c r="EY78"/>
  <c r="EX78"/>
  <c r="BP58"/>
  <c r="BQ58" s="1"/>
  <c r="FI58"/>
  <c r="FH58"/>
  <c r="BT54"/>
  <c r="CK54"/>
  <c r="CL54" s="1"/>
  <c r="FI54"/>
  <c r="FH54"/>
  <c r="AX38"/>
  <c r="AM38"/>
  <c r="AC38"/>
  <c r="R38"/>
  <c r="DF38"/>
  <c r="DG38" s="1"/>
  <c r="EA38"/>
  <c r="EB38" s="1"/>
  <c r="FV38"/>
  <c r="DJ26"/>
  <c r="CY26"/>
  <c r="FV26"/>
  <c r="BP10"/>
  <c r="EE10"/>
  <c r="DT10"/>
  <c r="DX10" s="1"/>
  <c r="EN10"/>
  <c r="EO10"/>
  <c r="Y159"/>
  <c r="Z159" s="1"/>
  <c r="DJ159"/>
  <c r="CY159"/>
  <c r="DF159"/>
  <c r="DG159" s="1"/>
  <c r="X156" i="24" s="1"/>
  <c r="FH159" i="17"/>
  <c r="FI159"/>
  <c r="FV159"/>
  <c r="Y151"/>
  <c r="Z151" s="1"/>
  <c r="BP151"/>
  <c r="BQ151" s="1"/>
  <c r="EX151"/>
  <c r="EY151"/>
  <c r="Y139"/>
  <c r="Z139" s="1"/>
  <c r="AM139"/>
  <c r="AQ139" s="1"/>
  <c r="CK139"/>
  <c r="CL139" s="1"/>
  <c r="DJ139"/>
  <c r="CY139"/>
  <c r="DC139" s="1"/>
  <c r="FV139"/>
  <c r="AC135"/>
  <c r="R135"/>
  <c r="CO135"/>
  <c r="CD135"/>
  <c r="DF135"/>
  <c r="DG135" s="1"/>
  <c r="X132" i="24" s="1"/>
  <c r="EA135" i="17"/>
  <c r="EB135" s="1"/>
  <c r="AC131"/>
  <c r="R131"/>
  <c r="V131" s="1"/>
  <c r="DJ131"/>
  <c r="CY131"/>
  <c r="DC131" s="1"/>
  <c r="EA131"/>
  <c r="EB131" s="1"/>
  <c r="FV131"/>
  <c r="AT119"/>
  <c r="AU119" s="1"/>
  <c r="Q116" i="24"/>
  <c r="CO119" i="17"/>
  <c r="CD119"/>
  <c r="CH119" s="1"/>
  <c r="DF119"/>
  <c r="DG119" s="1"/>
  <c r="AC115"/>
  <c r="R115"/>
  <c r="V115" s="1"/>
  <c r="CO115"/>
  <c r="CD115"/>
  <c r="FV115"/>
  <c r="Y87"/>
  <c r="Z87" s="1"/>
  <c r="AC87"/>
  <c r="R87"/>
  <c r="V87" s="1"/>
  <c r="DJ87"/>
  <c r="CY87"/>
  <c r="EO87"/>
  <c r="EN87"/>
  <c r="EQ87" s="1"/>
  <c r="AX83"/>
  <c r="AM83"/>
  <c r="AQ83" s="1"/>
  <c r="DJ83"/>
  <c r="CY83"/>
  <c r="DC83" s="1"/>
  <c r="EE83"/>
  <c r="DT83"/>
  <c r="FV83"/>
  <c r="W68" i="24"/>
  <c r="DF71" i="17"/>
  <c r="DG71" s="1"/>
  <c r="FI71"/>
  <c r="FH71"/>
  <c r="AX15"/>
  <c r="AM15"/>
  <c r="AQ15" s="1"/>
  <c r="AT15"/>
  <c r="Y15"/>
  <c r="FH15"/>
  <c r="FI15"/>
  <c r="CK196"/>
  <c r="CL196" s="1"/>
  <c r="Q189" i="24"/>
  <c r="AT192" i="17"/>
  <c r="AU192" s="1"/>
  <c r="Y192"/>
  <c r="Z192" s="1"/>
  <c r="EE192"/>
  <c r="DT192"/>
  <c r="CK192"/>
  <c r="CL192" s="1"/>
  <c r="FH192"/>
  <c r="FI192"/>
  <c r="Y180"/>
  <c r="Z180" s="1"/>
  <c r="EA180"/>
  <c r="EB180" s="1"/>
  <c r="R152"/>
  <c r="AC152"/>
  <c r="EO152"/>
  <c r="EN152"/>
  <c r="EQ152" s="1"/>
  <c r="EX152"/>
  <c r="EY152"/>
  <c r="CK144"/>
  <c r="CL144" s="1"/>
  <c r="EX144"/>
  <c r="EY144"/>
  <c r="AX132"/>
  <c r="AM132"/>
  <c r="AC132"/>
  <c r="FH132"/>
  <c r="FI132"/>
  <c r="EX132"/>
  <c r="EY132"/>
  <c r="CY124"/>
  <c r="DJ124"/>
  <c r="AX120"/>
  <c r="AM120"/>
  <c r="AQ120" s="1"/>
  <c r="CK120"/>
  <c r="CL120" s="1"/>
  <c r="EE120"/>
  <c r="Y116"/>
  <c r="Z116" s="1"/>
  <c r="CK116"/>
  <c r="CL116" s="1"/>
  <c r="CO116"/>
  <c r="CD116"/>
  <c r="CH116" s="1"/>
  <c r="EE116"/>
  <c r="Y112"/>
  <c r="Z112" s="1"/>
  <c r="EA112"/>
  <c r="EB112" s="1"/>
  <c r="Z109" i="24" s="1"/>
  <c r="BP104" i="17"/>
  <c r="BQ104" s="1"/>
  <c r="AC100"/>
  <c r="R100"/>
  <c r="AM100"/>
  <c r="AX100"/>
  <c r="CO100"/>
  <c r="CD100"/>
  <c r="DF100"/>
  <c r="DG100" s="1"/>
  <c r="BI100"/>
  <c r="BM100" s="1"/>
  <c r="BT100"/>
  <c r="EY100"/>
  <c r="EX100"/>
  <c r="DT100"/>
  <c r="EE100"/>
  <c r="Y96"/>
  <c r="Z96" s="1"/>
  <c r="DJ96"/>
  <c r="CY96"/>
  <c r="DC96" s="1"/>
  <c r="CK96"/>
  <c r="CL96" s="1"/>
  <c r="EA96"/>
  <c r="EB96" s="1"/>
  <c r="AC88"/>
  <c r="R88"/>
  <c r="V88" s="1"/>
  <c r="DJ88"/>
  <c r="CY88"/>
  <c r="DC88" s="1"/>
  <c r="AX84"/>
  <c r="AM84"/>
  <c r="R84"/>
  <c r="AC84"/>
  <c r="EA84"/>
  <c r="EB84" s="1"/>
  <c r="Y81" i="24"/>
  <c r="FV84" i="17"/>
  <c r="AC68"/>
  <c r="R68"/>
  <c r="V68" s="1"/>
  <c r="AM68"/>
  <c r="AQ68" s="1"/>
  <c r="AX68"/>
  <c r="DF68"/>
  <c r="DG68" s="1"/>
  <c r="CK68"/>
  <c r="CL68" s="1"/>
  <c r="CK56"/>
  <c r="CL56" s="1"/>
  <c r="CO56"/>
  <c r="CD56"/>
  <c r="CH56" s="1"/>
  <c r="CY48"/>
  <c r="DC48" s="1"/>
  <c r="DJ48"/>
  <c r="DF40"/>
  <c r="DG40" s="1"/>
  <c r="CY28"/>
  <c r="DC28" s="1"/>
  <c r="DJ28"/>
  <c r="FH28"/>
  <c r="FI28"/>
  <c r="FV28"/>
  <c r="CO12"/>
  <c r="CD12"/>
  <c r="EN12"/>
  <c r="EO12"/>
  <c r="FO39"/>
  <c r="BP35"/>
  <c r="BQ35" s="1"/>
  <c r="FO23"/>
  <c r="FS11"/>
  <c r="FO11"/>
  <c r="BL184"/>
  <c r="R172"/>
  <c r="V172" s="1"/>
  <c r="EY172"/>
  <c r="BP168"/>
  <c r="BQ168" s="1"/>
  <c r="EX168"/>
  <c r="DW148"/>
  <c r="FS148"/>
  <c r="BL136"/>
  <c r="FS136"/>
  <c r="R128"/>
  <c r="V128" s="1"/>
  <c r="DB128"/>
  <c r="FO128"/>
  <c r="AP64"/>
  <c r="FS64"/>
  <c r="U32"/>
  <c r="DB32"/>
  <c r="FO32"/>
  <c r="CD201"/>
  <c r="CH201" s="1"/>
  <c r="EX201"/>
  <c r="EY201"/>
  <c r="Y185"/>
  <c r="Z185" s="1"/>
  <c r="P182" i="24" s="1"/>
  <c r="BL185" i="17"/>
  <c r="DB185"/>
  <c r="EN185"/>
  <c r="EQ185" s="1"/>
  <c r="U153"/>
  <c r="CG153"/>
  <c r="EO153"/>
  <c r="EX153"/>
  <c r="CG145"/>
  <c r="EA145"/>
  <c r="EB145" s="1"/>
  <c r="AP137"/>
  <c r="FS137"/>
  <c r="Y125"/>
  <c r="Z125" s="1"/>
  <c r="EA125"/>
  <c r="EB125" s="1"/>
  <c r="FO125"/>
  <c r="U121"/>
  <c r="FS121"/>
  <c r="CY85"/>
  <c r="EX85"/>
  <c r="FO85"/>
  <c r="U77"/>
  <c r="CG77"/>
  <c r="FS77"/>
  <c r="U69"/>
  <c r="EY69"/>
  <c r="FO69"/>
  <c r="CY33"/>
  <c r="DC33" s="1"/>
  <c r="BL33"/>
  <c r="DT33"/>
  <c r="DX33" s="1"/>
  <c r="FS33"/>
  <c r="R25"/>
  <c r="U25"/>
  <c r="AM25"/>
  <c r="AQ25" s="1"/>
  <c r="FO25"/>
  <c r="AM206"/>
  <c r="EO206"/>
  <c r="EY186"/>
  <c r="AP130"/>
  <c r="CG130"/>
  <c r="EX130"/>
  <c r="FS130"/>
  <c r="AP106"/>
  <c r="BL106"/>
  <c r="DB106"/>
  <c r="EN106"/>
  <c r="EQ106" s="1"/>
  <c r="FO106"/>
  <c r="U102"/>
  <c r="EO102"/>
  <c r="FH102"/>
  <c r="FS102"/>
  <c r="AP78"/>
  <c r="DB78"/>
  <c r="CG78"/>
  <c r="EN78"/>
  <c r="EQ78" s="1"/>
  <c r="FO78"/>
  <c r="CD58"/>
  <c r="CH58" s="1"/>
  <c r="FS58"/>
  <c r="U54"/>
  <c r="CG54"/>
  <c r="FO54"/>
  <c r="CD38"/>
  <c r="AP26"/>
  <c r="FO26"/>
  <c r="AP10"/>
  <c r="CO10"/>
  <c r="CD10"/>
  <c r="CH10" s="1"/>
  <c r="AX159"/>
  <c r="AP159"/>
  <c r="DW159"/>
  <c r="U151"/>
  <c r="CG139"/>
  <c r="BL135"/>
  <c r="FH135"/>
  <c r="FS135"/>
  <c r="CG131"/>
  <c r="FH131"/>
  <c r="EX131"/>
  <c r="FO131"/>
  <c r="BL119"/>
  <c r="EX119"/>
  <c r="FS119"/>
  <c r="EX115"/>
  <c r="FO115"/>
  <c r="AP87"/>
  <c r="CO87"/>
  <c r="DW87"/>
  <c r="FS87"/>
  <c r="BP83"/>
  <c r="BQ83" s="1"/>
  <c r="BL83"/>
  <c r="EY83"/>
  <c r="FO83"/>
  <c r="FS71"/>
  <c r="FO15"/>
  <c r="AP196"/>
  <c r="BL196"/>
  <c r="DW192"/>
  <c r="AP180"/>
  <c r="BL180"/>
  <c r="AP152"/>
  <c r="U152"/>
  <c r="DB152"/>
  <c r="FO144"/>
  <c r="EN132"/>
  <c r="EQ132" s="1"/>
  <c r="FO132"/>
  <c r="BL124"/>
  <c r="EO124"/>
  <c r="FS124"/>
  <c r="FO120"/>
  <c r="AP116"/>
  <c r="R116"/>
  <c r="V116" s="1"/>
  <c r="DF116"/>
  <c r="DG116" s="1"/>
  <c r="EN116"/>
  <c r="EQ116" s="1"/>
  <c r="R112"/>
  <c r="V112" s="1"/>
  <c r="DB112"/>
  <c r="DF112"/>
  <c r="DG112" s="1"/>
  <c r="DW112"/>
  <c r="DX112" s="1"/>
  <c r="FI112"/>
  <c r="BL104"/>
  <c r="EO104"/>
  <c r="FH104"/>
  <c r="FI100"/>
  <c r="CG96"/>
  <c r="EO96"/>
  <c r="FH96"/>
  <c r="FS96"/>
  <c r="Y88"/>
  <c r="Z88" s="1"/>
  <c r="CG88"/>
  <c r="FI88"/>
  <c r="FO88"/>
  <c r="FH84"/>
  <c r="FS84"/>
  <c r="DB68"/>
  <c r="FH68"/>
  <c r="AP56"/>
  <c r="FO48"/>
  <c r="CK32"/>
  <c r="CL32" s="1"/>
  <c r="DT32"/>
  <c r="EE32"/>
  <c r="FH32"/>
  <c r="FI32"/>
  <c r="N29" i="24"/>
  <c r="FV32" i="17"/>
  <c r="BT16"/>
  <c r="BI16"/>
  <c r="BM16" s="1"/>
  <c r="DF16"/>
  <c r="DT16"/>
  <c r="EE16"/>
  <c r="EX16"/>
  <c r="EY16"/>
  <c r="EN16"/>
  <c r="EO16"/>
  <c r="R201"/>
  <c r="AC201"/>
  <c r="CK201"/>
  <c r="CL201" s="1"/>
  <c r="DJ201"/>
  <c r="CY201"/>
  <c r="FI201"/>
  <c r="FH201"/>
  <c r="FV201"/>
  <c r="R185"/>
  <c r="AC185"/>
  <c r="CK185"/>
  <c r="CL185" s="1"/>
  <c r="U182" i="24"/>
  <c r="BP185" i="17"/>
  <c r="BQ185" s="1"/>
  <c r="T182" i="24" s="1"/>
  <c r="CY185" i="17"/>
  <c r="DC185" s="1"/>
  <c r="DJ185"/>
  <c r="EX185"/>
  <c r="EY185"/>
  <c r="Q150" i="24"/>
  <c r="AT153" i="17"/>
  <c r="AU153" s="1"/>
  <c r="BI153"/>
  <c r="BT153"/>
  <c r="CK153"/>
  <c r="CL153" s="1"/>
  <c r="U150" i="24"/>
  <c r="DT153" i="17"/>
  <c r="DX153" s="1"/>
  <c r="EE153"/>
  <c r="BI145"/>
  <c r="BM145" s="1"/>
  <c r="BT145"/>
  <c r="CK145"/>
  <c r="CL145" s="1"/>
  <c r="U142" i="24"/>
  <c r="EN145" i="17"/>
  <c r="EQ145" s="1"/>
  <c r="EO145"/>
  <c r="R141"/>
  <c r="V141" s="1"/>
  <c r="AC141"/>
  <c r="BP141"/>
  <c r="BQ141" s="1"/>
  <c r="CK141"/>
  <c r="CL141" s="1"/>
  <c r="U138" i="24"/>
  <c r="DT141" i="17"/>
  <c r="EE141"/>
  <c r="AX137"/>
  <c r="AM137"/>
  <c r="AQ137" s="1"/>
  <c r="R137"/>
  <c r="V137" s="1"/>
  <c r="AC137"/>
  <c r="BI137"/>
  <c r="BM137" s="1"/>
  <c r="BT137"/>
  <c r="DF137"/>
  <c r="DG137" s="1"/>
  <c r="X134" i="24" s="1"/>
  <c r="W134"/>
  <c r="FA137" i="17"/>
  <c r="EZ137"/>
  <c r="DT137"/>
  <c r="EE137"/>
  <c r="FH137"/>
  <c r="FI137"/>
  <c r="EP137"/>
  <c r="BP125"/>
  <c r="BQ125" s="1"/>
  <c r="CK125"/>
  <c r="CL125" s="1"/>
  <c r="V122" i="24" s="1"/>
  <c r="U122"/>
  <c r="DT125" i="17"/>
  <c r="EE125"/>
  <c r="AX121"/>
  <c r="AM121"/>
  <c r="BI121"/>
  <c r="BM121" s="1"/>
  <c r="BT121"/>
  <c r="DF121"/>
  <c r="DG121" s="1"/>
  <c r="X118" i="24" s="1"/>
  <c r="DT121" i="17"/>
  <c r="EE121"/>
  <c r="EN121"/>
  <c r="EQ121" s="1"/>
  <c r="EO121"/>
  <c r="DJ85"/>
  <c r="CK85"/>
  <c r="CL85" s="1"/>
  <c r="BI85"/>
  <c r="BM85" s="1"/>
  <c r="BT85"/>
  <c r="FI85"/>
  <c r="FH85"/>
  <c r="EA85"/>
  <c r="EB85" s="1"/>
  <c r="BI77"/>
  <c r="BM77" s="1"/>
  <c r="BT77"/>
  <c r="BP77"/>
  <c r="BQ77" s="1"/>
  <c r="CO77"/>
  <c r="CD77"/>
  <c r="CH77" s="1"/>
  <c r="EA77"/>
  <c r="EB77" s="1"/>
  <c r="FI77"/>
  <c r="FH77"/>
  <c r="CO69"/>
  <c r="CD69"/>
  <c r="CH69" s="1"/>
  <c r="EE69"/>
  <c r="FV69"/>
  <c r="FA69"/>
  <c r="EZ69"/>
  <c r="Y33"/>
  <c r="Z33" s="1"/>
  <c r="AT33"/>
  <c r="AU33" s="1"/>
  <c r="CK33"/>
  <c r="CL33" s="1"/>
  <c r="BT33"/>
  <c r="EA33"/>
  <c r="EB33" s="1"/>
  <c r="EN33"/>
  <c r="EQ33" s="1"/>
  <c r="EO33"/>
  <c r="FV33"/>
  <c r="AC25"/>
  <c r="AX25"/>
  <c r="CD25"/>
  <c r="CO25"/>
  <c r="BP25"/>
  <c r="BQ25" s="1"/>
  <c r="EE25"/>
  <c r="FH25"/>
  <c r="FI25"/>
  <c r="AX206"/>
  <c r="AC206"/>
  <c r="R206"/>
  <c r="CK206"/>
  <c r="CL206" s="1"/>
  <c r="V203" i="24" s="1"/>
  <c r="U203"/>
  <c r="EA206" i="17"/>
  <c r="EB206" s="1"/>
  <c r="Q183" i="24"/>
  <c r="AT186" i="17"/>
  <c r="AU186" s="1"/>
  <c r="Y183" i="24"/>
  <c r="EA186" i="17"/>
  <c r="EB186" s="1"/>
  <c r="CO186"/>
  <c r="DF186"/>
  <c r="DG186" s="1"/>
  <c r="EN186"/>
  <c r="EQ186" s="1"/>
  <c r="EO186"/>
  <c r="FV186"/>
  <c r="BT130"/>
  <c r="BI130"/>
  <c r="BM130" s="1"/>
  <c r="CO130"/>
  <c r="BP106"/>
  <c r="BQ106" s="1"/>
  <c r="T103" i="24" s="1"/>
  <c r="CD106" i="17"/>
  <c r="CO106"/>
  <c r="BT106"/>
  <c r="BI106"/>
  <c r="BM106" s="1"/>
  <c r="DF106"/>
  <c r="DG106" s="1"/>
  <c r="EX106"/>
  <c r="EY106"/>
  <c r="AM102"/>
  <c r="AQ102" s="1"/>
  <c r="AX102"/>
  <c r="R102"/>
  <c r="V102" s="1"/>
  <c r="AC102"/>
  <c r="DJ102"/>
  <c r="CY102"/>
  <c r="AT78"/>
  <c r="AU78" s="1"/>
  <c r="Q75" i="24"/>
  <c r="BP78" i="17"/>
  <c r="BQ78" s="1"/>
  <c r="T75" i="24" s="1"/>
  <c r="CO78" i="17"/>
  <c r="BT78"/>
  <c r="BI78"/>
  <c r="BM78" s="1"/>
  <c r="FV78"/>
  <c r="AX58"/>
  <c r="AM58"/>
  <c r="AQ58" s="1"/>
  <c r="AC58"/>
  <c r="R58"/>
  <c r="CK58"/>
  <c r="CL58" s="1"/>
  <c r="DJ58"/>
  <c r="CY58"/>
  <c r="DC58" s="1"/>
  <c r="EX58"/>
  <c r="EY58"/>
  <c r="Y38"/>
  <c r="Z38" s="1"/>
  <c r="AT38"/>
  <c r="AU38" s="1"/>
  <c r="BP38"/>
  <c r="BQ38" s="1"/>
  <c r="DJ38"/>
  <c r="CY38"/>
  <c r="EE38"/>
  <c r="DT38"/>
  <c r="EN38"/>
  <c r="EQ38" s="1"/>
  <c r="EO38"/>
  <c r="BP26"/>
  <c r="BQ26" s="1"/>
  <c r="CK26"/>
  <c r="CL26" s="1"/>
  <c r="FH26"/>
  <c r="FI26"/>
  <c r="AX10"/>
  <c r="AM10"/>
  <c r="AC10"/>
  <c r="R10"/>
  <c r="DJ10"/>
  <c r="CY10"/>
  <c r="CK10"/>
  <c r="EA10"/>
  <c r="EX10"/>
  <c r="EY10"/>
  <c r="AT159"/>
  <c r="AU159" s="1"/>
  <c r="Q156" i="24"/>
  <c r="AM159" i="17"/>
  <c r="AQ159" s="1"/>
  <c r="BP159"/>
  <c r="BQ159" s="1"/>
  <c r="EE159"/>
  <c r="DT159"/>
  <c r="CK151"/>
  <c r="CL151" s="1"/>
  <c r="EA151"/>
  <c r="EB151" s="1"/>
  <c r="EN151"/>
  <c r="EQ151" s="1"/>
  <c r="EO151"/>
  <c r="AT139"/>
  <c r="AU139" s="1"/>
  <c r="Q136" i="24"/>
  <c r="CO139" i="17"/>
  <c r="CD139"/>
  <c r="BT139"/>
  <c r="EE139"/>
  <c r="DT139"/>
  <c r="DX139" s="1"/>
  <c r="EX139"/>
  <c r="EY139"/>
  <c r="BP135"/>
  <c r="BQ135" s="1"/>
  <c r="DF131"/>
  <c r="DG131" s="1"/>
  <c r="BT131"/>
  <c r="Y119"/>
  <c r="Z119" s="1"/>
  <c r="BP119"/>
  <c r="BQ119" s="1"/>
  <c r="DT119"/>
  <c r="EE119"/>
  <c r="FH119"/>
  <c r="FI119"/>
  <c r="EN119"/>
  <c r="EQ119" s="1"/>
  <c r="EO119"/>
  <c r="BP115"/>
  <c r="BQ115" s="1"/>
  <c r="T112" i="24" s="1"/>
  <c r="CK115" i="17"/>
  <c r="CL115" s="1"/>
  <c r="DT115"/>
  <c r="EE115"/>
  <c r="FH115"/>
  <c r="FI115"/>
  <c r="BT87"/>
  <c r="BI87"/>
  <c r="EE87"/>
  <c r="DT87"/>
  <c r="DX87" s="1"/>
  <c r="Q80" i="24"/>
  <c r="AT83" i="17"/>
  <c r="AU83" s="1"/>
  <c r="AC83"/>
  <c r="R83"/>
  <c r="Y83"/>
  <c r="Z83" s="1"/>
  <c r="DJ71"/>
  <c r="CY71"/>
  <c r="DC71" s="1"/>
  <c r="EA71"/>
  <c r="EB71" s="1"/>
  <c r="EO71"/>
  <c r="EN71"/>
  <c r="EQ71" s="1"/>
  <c r="FA71"/>
  <c r="EZ71"/>
  <c r="BP15"/>
  <c r="DB15"/>
  <c r="EA15"/>
  <c r="BT196"/>
  <c r="BI196"/>
  <c r="BM196" s="1"/>
  <c r="EN196"/>
  <c r="EQ196" s="1"/>
  <c r="EO196"/>
  <c r="DJ192"/>
  <c r="CY192"/>
  <c r="DC192" s="1"/>
  <c r="FV192"/>
  <c r="BT180"/>
  <c r="BI180"/>
  <c r="DF180"/>
  <c r="DG180" s="1"/>
  <c r="X177" i="24" s="1"/>
  <c r="AX152" i="17"/>
  <c r="AM152"/>
  <c r="AQ152" s="1"/>
  <c r="CO152"/>
  <c r="CD152"/>
  <c r="CH152" s="1"/>
  <c r="EE152"/>
  <c r="DT152"/>
  <c r="DX152" s="1"/>
  <c r="FV152"/>
  <c r="Y144"/>
  <c r="Z144" s="1"/>
  <c r="BT144"/>
  <c r="BI144"/>
  <c r="EA144"/>
  <c r="EB144" s="1"/>
  <c r="Z141" i="24" s="1"/>
  <c r="Q129"/>
  <c r="AT132" i="17"/>
  <c r="AU132" s="1"/>
  <c r="EE132"/>
  <c r="FV132"/>
  <c r="Y124"/>
  <c r="Z124" s="1"/>
  <c r="AX124"/>
  <c r="AM124"/>
  <c r="Q121" i="24"/>
  <c r="AT124" i="17"/>
  <c r="AU124" s="1"/>
  <c r="BT124"/>
  <c r="BI124"/>
  <c r="CK124"/>
  <c r="CL124" s="1"/>
  <c r="EA124"/>
  <c r="EB124" s="1"/>
  <c r="Q117" i="24"/>
  <c r="AT120" i="17"/>
  <c r="AU120" s="1"/>
  <c r="R117" i="24" s="1"/>
  <c r="Y120" i="17"/>
  <c r="Z120" s="1"/>
  <c r="FV120"/>
  <c r="BT116"/>
  <c r="BI116"/>
  <c r="FK116"/>
  <c r="FJ116"/>
  <c r="EX116"/>
  <c r="EY116"/>
  <c r="Q109" i="24"/>
  <c r="AT112" i="17"/>
  <c r="AU112" s="1"/>
  <c r="R109" i="24" s="1"/>
  <c r="AX112" i="17"/>
  <c r="AM112"/>
  <c r="AQ112" s="1"/>
  <c r="BP112"/>
  <c r="BQ112" s="1"/>
  <c r="CO112"/>
  <c r="CD112"/>
  <c r="FJ112"/>
  <c r="FV112"/>
  <c r="AM104"/>
  <c r="AQ104" s="1"/>
  <c r="AX104"/>
  <c r="R104"/>
  <c r="AC104"/>
  <c r="CY104"/>
  <c r="DJ104"/>
  <c r="CK104"/>
  <c r="CL104" s="1"/>
  <c r="EA104"/>
  <c r="EB104" s="1"/>
  <c r="Y101" i="24"/>
  <c r="EY104" i="17"/>
  <c r="EX104"/>
  <c r="EP104"/>
  <c r="AT100"/>
  <c r="AU100" s="1"/>
  <c r="R97" i="24" s="1"/>
  <c r="Q97"/>
  <c r="FV100" i="17"/>
  <c r="AX96"/>
  <c r="AM96"/>
  <c r="AQ96" s="1"/>
  <c r="BI96"/>
  <c r="BM96" s="1"/>
  <c r="BT96"/>
  <c r="AT88"/>
  <c r="AU88" s="1"/>
  <c r="R85" i="24" s="1"/>
  <c r="Q85"/>
  <c r="BI88" i="17"/>
  <c r="BT88"/>
  <c r="CK88"/>
  <c r="CL88" s="1"/>
  <c r="V85" i="24" s="1"/>
  <c r="EE88" i="17"/>
  <c r="DT88"/>
  <c r="FV88"/>
  <c r="DJ84"/>
  <c r="CY84"/>
  <c r="CO84"/>
  <c r="CD84"/>
  <c r="BP84"/>
  <c r="BQ84" s="1"/>
  <c r="S65" i="24"/>
  <c r="BP68" i="17"/>
  <c r="BQ68" s="1"/>
  <c r="CO68"/>
  <c r="CD68"/>
  <c r="CH68" s="1"/>
  <c r="EE68"/>
  <c r="DT68"/>
  <c r="DX68" s="1"/>
  <c r="FV68"/>
  <c r="EP68"/>
  <c r="AM56"/>
  <c r="AQ56" s="1"/>
  <c r="AX56"/>
  <c r="AC56"/>
  <c r="R56"/>
  <c r="V56" s="1"/>
  <c r="BI56"/>
  <c r="BM56" s="1"/>
  <c r="BT56"/>
  <c r="DF56"/>
  <c r="DG56" s="1"/>
  <c r="EA56"/>
  <c r="EB56" s="1"/>
  <c r="AC48"/>
  <c r="R48"/>
  <c r="V48" s="1"/>
  <c r="AM48"/>
  <c r="AQ48" s="1"/>
  <c r="AX48"/>
  <c r="S45" i="24"/>
  <c r="BP48" i="17"/>
  <c r="BQ48" s="1"/>
  <c r="CK48"/>
  <c r="CL48" s="1"/>
  <c r="DT48"/>
  <c r="EE48"/>
  <c r="FH48"/>
  <c r="FI48"/>
  <c r="FV48"/>
  <c r="AM40"/>
  <c r="AX40"/>
  <c r="AC40"/>
  <c r="R40"/>
  <c r="V40" s="1"/>
  <c r="BP40"/>
  <c r="BQ40" s="1"/>
  <c r="CO40"/>
  <c r="CD40"/>
  <c r="CH40" s="1"/>
  <c r="AX193"/>
  <c r="AM193"/>
  <c r="DF193"/>
  <c r="DG193" s="1"/>
  <c r="BT193"/>
  <c r="BI193"/>
  <c r="BM193" s="1"/>
  <c r="CK193"/>
  <c r="CL193" s="1"/>
  <c r="EX193"/>
  <c r="EY193"/>
  <c r="Y189"/>
  <c r="Z189" s="1"/>
  <c r="CK189"/>
  <c r="CL189" s="1"/>
  <c r="CY189"/>
  <c r="DC189" s="1"/>
  <c r="DJ189"/>
  <c r="AT181"/>
  <c r="AU181" s="1"/>
  <c r="R178" i="24" s="1"/>
  <c r="Q178"/>
  <c r="DJ181" i="17"/>
  <c r="CY181"/>
  <c r="DC181" s="1"/>
  <c r="R161"/>
  <c r="V161" s="1"/>
  <c r="AC161"/>
  <c r="DF161"/>
  <c r="DG161" s="1"/>
  <c r="W158" i="24"/>
  <c r="FH161" i="17"/>
  <c r="FI161"/>
  <c r="EA161"/>
  <c r="EB161" s="1"/>
  <c r="Q154" i="24"/>
  <c r="AT157" i="17"/>
  <c r="AU157" s="1"/>
  <c r="R154" i="24" s="1"/>
  <c r="BI157" i="17"/>
  <c r="BT157"/>
  <c r="DT157"/>
  <c r="EE157"/>
  <c r="FV157"/>
  <c r="Q146" i="24"/>
  <c r="AT149" i="17"/>
  <c r="AU149" s="1"/>
  <c r="CD149"/>
  <c r="CO149"/>
  <c r="DF149"/>
  <c r="DG149" s="1"/>
  <c r="W146" i="24"/>
  <c r="R133" i="17"/>
  <c r="AC133"/>
  <c r="DF133"/>
  <c r="DG133" s="1"/>
  <c r="FH133"/>
  <c r="FI133"/>
  <c r="EX133"/>
  <c r="EY133"/>
  <c r="N130" i="24"/>
  <c r="FV133" i="17"/>
  <c r="AX129"/>
  <c r="AM129"/>
  <c r="AQ129" s="1"/>
  <c r="R129"/>
  <c r="AC129"/>
  <c r="DW16"/>
  <c r="AP201"/>
  <c r="EO185"/>
  <c r="Y153"/>
  <c r="Z153" s="1"/>
  <c r="AP141"/>
  <c r="DB85"/>
  <c r="DC85" s="1"/>
  <c r="DX85"/>
  <c r="BI33"/>
  <c r="EN206"/>
  <c r="EQ206" s="1"/>
  <c r="BL186"/>
  <c r="CD130"/>
  <c r="CH130" s="1"/>
  <c r="FI106"/>
  <c r="EN102"/>
  <c r="EQ102" s="1"/>
  <c r="DW58"/>
  <c r="EN58"/>
  <c r="EQ58" s="1"/>
  <c r="BI54"/>
  <c r="BM54" s="1"/>
  <c r="DB54"/>
  <c r="BT26"/>
  <c r="BI139"/>
  <c r="BI131"/>
  <c r="DB115"/>
  <c r="U71"/>
  <c r="BP71"/>
  <c r="BQ71" s="1"/>
  <c r="DW71"/>
  <c r="U180"/>
  <c r="EX180"/>
  <c r="BP132"/>
  <c r="BQ132" s="1"/>
  <c r="EN124"/>
  <c r="EQ124" s="1"/>
  <c r="BP120"/>
  <c r="BQ120" s="1"/>
  <c r="DT116"/>
  <c r="DX116" s="1"/>
  <c r="EN112"/>
  <c r="EQ112" s="1"/>
  <c r="V104"/>
  <c r="EN96"/>
  <c r="EQ96" s="1"/>
  <c r="AP88"/>
  <c r="FI56"/>
  <c r="AC189"/>
  <c r="EN189"/>
  <c r="EQ189" s="1"/>
  <c r="U157"/>
  <c r="CY157"/>
  <c r="CG149"/>
  <c r="EN39"/>
  <c r="EQ39" s="1"/>
  <c r="EO39"/>
  <c r="AC35"/>
  <c r="R35"/>
  <c r="EX35"/>
  <c r="EY35"/>
  <c r="AC23"/>
  <c r="R23"/>
  <c r="V23" s="1"/>
  <c r="DF23"/>
  <c r="DG23" s="1"/>
  <c r="EN23"/>
  <c r="EQ23" s="1"/>
  <c r="EO23"/>
  <c r="EE19"/>
  <c r="DT19"/>
  <c r="DX19" s="1"/>
  <c r="EB19" s="1"/>
  <c r="EX19"/>
  <c r="EY19"/>
  <c r="EN11"/>
  <c r="EO11"/>
  <c r="Y184"/>
  <c r="Z184" s="1"/>
  <c r="CO184"/>
  <c r="CD184"/>
  <c r="CH184" s="1"/>
  <c r="EA184"/>
  <c r="EB184" s="1"/>
  <c r="Z181" i="24" s="1"/>
  <c r="FH184" i="17"/>
  <c r="FI184"/>
  <c r="CK172"/>
  <c r="CL172" s="1"/>
  <c r="CY172"/>
  <c r="DC172" s="1"/>
  <c r="DJ172"/>
  <c r="Y168"/>
  <c r="Z168" s="1"/>
  <c r="EA168"/>
  <c r="EB168" s="1"/>
  <c r="FI168"/>
  <c r="FH168"/>
  <c r="CY148"/>
  <c r="DC148" s="1"/>
  <c r="DJ148"/>
  <c r="CK148"/>
  <c r="CL148" s="1"/>
  <c r="AC136"/>
  <c r="CK136"/>
  <c r="CL136" s="1"/>
  <c r="EE136"/>
  <c r="EO136"/>
  <c r="EN136"/>
  <c r="EQ136" s="1"/>
  <c r="AC128"/>
  <c r="CK128"/>
  <c r="CL128" s="1"/>
  <c r="EX128"/>
  <c r="EY128"/>
  <c r="EE128"/>
  <c r="DF64"/>
  <c r="DG64" s="1"/>
  <c r="EA64"/>
  <c r="EB64" s="1"/>
  <c r="FV64"/>
  <c r="CO32"/>
  <c r="CD32"/>
  <c r="CH32" s="1"/>
  <c r="DF32"/>
  <c r="DG32" s="1"/>
  <c r="Y16"/>
  <c r="CO16"/>
  <c r="CD16"/>
  <c r="AT201"/>
  <c r="AU201" s="1"/>
  <c r="Q198" i="24"/>
  <c r="BT201" i="17"/>
  <c r="BI201"/>
  <c r="BM201" s="1"/>
  <c r="DT201"/>
  <c r="EE201"/>
  <c r="AM185"/>
  <c r="AX185"/>
  <c r="R153"/>
  <c r="AC153"/>
  <c r="DF153"/>
  <c r="DG153" s="1"/>
  <c r="W150" i="24"/>
  <c r="FH153" i="17"/>
  <c r="FI153"/>
  <c r="Q142" i="24"/>
  <c r="AT145" i="17"/>
  <c r="AU145" s="1"/>
  <c r="DF145"/>
  <c r="DG145" s="1"/>
  <c r="W142" i="24"/>
  <c r="FV145" i="17"/>
  <c r="AX141"/>
  <c r="AM141"/>
  <c r="DF141"/>
  <c r="DG141" s="1"/>
  <c r="W138" i="24"/>
  <c r="EY141" i="17"/>
  <c r="EX141"/>
  <c r="FH141"/>
  <c r="FI141"/>
  <c r="CD137"/>
  <c r="CH137" s="1"/>
  <c r="CO137"/>
  <c r="FV137"/>
  <c r="Q122" i="24"/>
  <c r="AT125" i="17"/>
  <c r="AU125" s="1"/>
  <c r="DF125"/>
  <c r="DG125" s="1"/>
  <c r="R121"/>
  <c r="AC121"/>
  <c r="CD121"/>
  <c r="CH121" s="1"/>
  <c r="CO121"/>
  <c r="FH121"/>
  <c r="FI121"/>
  <c r="FV121"/>
  <c r="AM85"/>
  <c r="AQ85" s="1"/>
  <c r="AX85"/>
  <c r="AC85"/>
  <c r="R85"/>
  <c r="EO85"/>
  <c r="EN85"/>
  <c r="EQ85" s="1"/>
  <c r="AT77"/>
  <c r="AU77" s="1"/>
  <c r="Q74" i="24"/>
  <c r="Y77" i="17"/>
  <c r="Z77" s="1"/>
  <c r="P74" i="24" s="1"/>
  <c r="DJ77" i="17"/>
  <c r="CY77"/>
  <c r="DC77" s="1"/>
  <c r="EO77"/>
  <c r="EN77"/>
  <c r="EQ77" s="1"/>
  <c r="Y69"/>
  <c r="Z69" s="1"/>
  <c r="AT69"/>
  <c r="AU69" s="1"/>
  <c r="Q66" i="24"/>
  <c r="CY69" i="17"/>
  <c r="DJ69"/>
  <c r="DJ33"/>
  <c r="EX33"/>
  <c r="EY33"/>
  <c r="DF25"/>
  <c r="DG25" s="1"/>
  <c r="BT206"/>
  <c r="DT206"/>
  <c r="DX206" s="1"/>
  <c r="EE206"/>
  <c r="CY206"/>
  <c r="DC206" s="1"/>
  <c r="DJ206"/>
  <c r="EY206"/>
  <c r="EX206"/>
  <c r="Y186"/>
  <c r="Z186" s="1"/>
  <c r="BP186"/>
  <c r="BQ186" s="1"/>
  <c r="CY186"/>
  <c r="DC186" s="1"/>
  <c r="DJ186"/>
  <c r="CY130"/>
  <c r="DJ130"/>
  <c r="FV130"/>
  <c r="AM106"/>
  <c r="AQ106" s="1"/>
  <c r="AX106"/>
  <c r="R106"/>
  <c r="V106" s="1"/>
  <c r="AC106"/>
  <c r="CY106"/>
  <c r="DJ106"/>
  <c r="EA106"/>
  <c r="EB106" s="1"/>
  <c r="AT102"/>
  <c r="AU102" s="1"/>
  <c r="Q99" i="24"/>
  <c r="CK102" i="17"/>
  <c r="CL102" s="1"/>
  <c r="EY102"/>
  <c r="EX102"/>
  <c r="EE102"/>
  <c r="DT102"/>
  <c r="DX102" s="1"/>
  <c r="FV102"/>
  <c r="Y78"/>
  <c r="Z78" s="1"/>
  <c r="AX78"/>
  <c r="AM78"/>
  <c r="AQ78" s="1"/>
  <c r="AC78"/>
  <c r="R78"/>
  <c r="V78" s="1"/>
  <c r="DF78"/>
  <c r="DG78" s="1"/>
  <c r="EA78"/>
  <c r="EB78" s="1"/>
  <c r="AT58"/>
  <c r="AU58" s="1"/>
  <c r="Q55" i="24"/>
  <c r="Y58" i="17"/>
  <c r="Z58" s="1"/>
  <c r="EA58"/>
  <c r="EB58" s="1"/>
  <c r="FV58"/>
  <c r="AX54"/>
  <c r="AM54"/>
  <c r="AQ54" s="1"/>
  <c r="AC54"/>
  <c r="R54"/>
  <c r="DF54"/>
  <c r="DG54" s="1"/>
  <c r="EA54"/>
  <c r="EB54" s="1"/>
  <c r="EX54"/>
  <c r="EY54"/>
  <c r="FV54"/>
  <c r="BT38"/>
  <c r="CK38"/>
  <c r="CL38" s="1"/>
  <c r="EX38"/>
  <c r="EY38"/>
  <c r="AX26"/>
  <c r="AM26"/>
  <c r="AC26"/>
  <c r="R26"/>
  <c r="V26" s="1"/>
  <c r="DF26"/>
  <c r="DG26" s="1"/>
  <c r="EA26"/>
  <c r="EB26" s="1"/>
  <c r="EN26"/>
  <c r="EQ26" s="1"/>
  <c r="EO26"/>
  <c r="AT10"/>
  <c r="Y10"/>
  <c r="BT10"/>
  <c r="BI10"/>
  <c r="BM10" s="1"/>
  <c r="AC159"/>
  <c r="R159"/>
  <c r="V159" s="1"/>
  <c r="BT159"/>
  <c r="BI159"/>
  <c r="CK159"/>
  <c r="CL159" s="1"/>
  <c r="V156" i="24" s="1"/>
  <c r="CD159" i="17"/>
  <c r="CH159" s="1"/>
  <c r="EX159"/>
  <c r="EY159"/>
  <c r="R151"/>
  <c r="V151" s="1"/>
  <c r="AC151"/>
  <c r="AM151"/>
  <c r="DJ151"/>
  <c r="CY151"/>
  <c r="DC151" s="1"/>
  <c r="FV151"/>
  <c r="AC139"/>
  <c r="R139"/>
  <c r="V139" s="1"/>
  <c r="DF139"/>
  <c r="DG139" s="1"/>
  <c r="EN139"/>
  <c r="EQ139" s="1"/>
  <c r="EO139"/>
  <c r="Y135"/>
  <c r="Z135" s="1"/>
  <c r="P132" i="24" s="1"/>
  <c r="CK135" i="17"/>
  <c r="CL135" s="1"/>
  <c r="DJ135"/>
  <c r="CY135"/>
  <c r="DT135"/>
  <c r="EE135"/>
  <c r="EX135"/>
  <c r="EY135"/>
  <c r="FV135"/>
  <c r="AM131"/>
  <c r="Y131"/>
  <c r="Z131" s="1"/>
  <c r="CO131"/>
  <c r="CD131"/>
  <c r="DT131"/>
  <c r="EE131"/>
  <c r="EN131"/>
  <c r="EQ131" s="1"/>
  <c r="EO131"/>
  <c r="CK119"/>
  <c r="CL119" s="1"/>
  <c r="DJ119"/>
  <c r="CY119"/>
  <c r="FV119"/>
  <c r="AM115"/>
  <c r="Y115"/>
  <c r="Z115" s="1"/>
  <c r="BT115"/>
  <c r="DJ115"/>
  <c r="CY115"/>
  <c r="DC115" s="1"/>
  <c r="EN115"/>
  <c r="EQ115" s="1"/>
  <c r="EO115"/>
  <c r="AX87"/>
  <c r="AM87"/>
  <c r="AQ87" s="1"/>
  <c r="DF87"/>
  <c r="DG87" s="1"/>
  <c r="X84" i="24" s="1"/>
  <c r="CK87" i="17"/>
  <c r="CL87" s="1"/>
  <c r="FV87"/>
  <c r="CK83"/>
  <c r="CL83" s="1"/>
  <c r="V80" i="24" s="1"/>
  <c r="CD83" i="17"/>
  <c r="FI83"/>
  <c r="FH83"/>
  <c r="AX71"/>
  <c r="AM71"/>
  <c r="AQ71" s="1"/>
  <c r="CK71"/>
  <c r="CL71" s="1"/>
  <c r="EE71"/>
  <c r="DT71"/>
  <c r="DX71" s="1"/>
  <c r="FV71"/>
  <c r="DJ15"/>
  <c r="CY15"/>
  <c r="DF15"/>
  <c r="EE15"/>
  <c r="DT15"/>
  <c r="EN15"/>
  <c r="EO15"/>
  <c r="AM196"/>
  <c r="AQ196" s="1"/>
  <c r="AX196"/>
  <c r="AC196"/>
  <c r="R196"/>
  <c r="V196" s="1"/>
  <c r="DF196"/>
  <c r="DG196" s="1"/>
  <c r="EE196"/>
  <c r="DT196"/>
  <c r="DX196" s="1"/>
  <c r="CO196"/>
  <c r="CD196"/>
  <c r="AC192"/>
  <c r="CD192"/>
  <c r="CO192"/>
  <c r="EN192"/>
  <c r="EQ192" s="1"/>
  <c r="EO192"/>
  <c r="AM180"/>
  <c r="AQ180" s="1"/>
  <c r="AX180"/>
  <c r="R180"/>
  <c r="AC180"/>
  <c r="DT180"/>
  <c r="EE180"/>
  <c r="CK180"/>
  <c r="CL180" s="1"/>
  <c r="FH180"/>
  <c r="FI180"/>
  <c r="Y152"/>
  <c r="Z152" s="1"/>
  <c r="Q149" i="24"/>
  <c r="AT152" i="17"/>
  <c r="AU152" s="1"/>
  <c r="AX144"/>
  <c r="AM144"/>
  <c r="AQ144" s="1"/>
  <c r="Q141" i="24"/>
  <c r="AT144" i="17"/>
  <c r="AU144" s="1"/>
  <c r="CY144"/>
  <c r="DJ144"/>
  <c r="FH144"/>
  <c r="FI144"/>
  <c r="Y132"/>
  <c r="Z132" s="1"/>
  <c r="CK132"/>
  <c r="CL132" s="1"/>
  <c r="EX124"/>
  <c r="EY124"/>
  <c r="CY120"/>
  <c r="DJ120"/>
  <c r="CO120"/>
  <c r="CD120"/>
  <c r="CH120" s="1"/>
  <c r="EA120"/>
  <c r="EB120" s="1"/>
  <c r="Z117" i="24" s="1"/>
  <c r="AX116" i="17"/>
  <c r="AM116"/>
  <c r="AC116"/>
  <c r="EA116"/>
  <c r="EB116" s="1"/>
  <c r="AC112"/>
  <c r="CY112"/>
  <c r="DC112" s="1"/>
  <c r="DJ112"/>
  <c r="EY112"/>
  <c r="EX112"/>
  <c r="EE112"/>
  <c r="AT104"/>
  <c r="AU104" s="1"/>
  <c r="Q101" i="24"/>
  <c r="BT104" i="17"/>
  <c r="BI104"/>
  <c r="BM104" s="1"/>
  <c r="DF104"/>
  <c r="DG104" s="1"/>
  <c r="Y100"/>
  <c r="Z100" s="1"/>
  <c r="CK100"/>
  <c r="CL100" s="1"/>
  <c r="CY100"/>
  <c r="DJ100"/>
  <c r="BP100"/>
  <c r="BQ100" s="1"/>
  <c r="T97" i="24" s="1"/>
  <c r="EA100" i="17"/>
  <c r="EB100" s="1"/>
  <c r="Y97" i="24"/>
  <c r="AC96" i="17"/>
  <c r="R96"/>
  <c r="V96" s="1"/>
  <c r="DF96"/>
  <c r="DG96" s="1"/>
  <c r="CO96"/>
  <c r="CD96"/>
  <c r="CH96" s="1"/>
  <c r="EY96"/>
  <c r="EX96"/>
  <c r="DT96"/>
  <c r="EE96"/>
  <c r="DF88"/>
  <c r="DG88" s="1"/>
  <c r="X85" i="24" s="1"/>
  <c r="AT84" i="17"/>
  <c r="AU84" s="1"/>
  <c r="Q81" i="24"/>
  <c r="Y84" i="17"/>
  <c r="Z84" s="1"/>
  <c r="CK84"/>
  <c r="CL84" s="1"/>
  <c r="DT84"/>
  <c r="DX84" s="1"/>
  <c r="EE84"/>
  <c r="EY84"/>
  <c r="EX84"/>
  <c r="Y68"/>
  <c r="Z68" s="1"/>
  <c r="AT68"/>
  <c r="AU68" s="1"/>
  <c r="Q65" i="24"/>
  <c r="DJ68" i="17"/>
  <c r="CY68"/>
  <c r="FV56"/>
  <c r="EO56"/>
  <c r="EN56"/>
  <c r="EQ56" s="1"/>
  <c r="CO48"/>
  <c r="CD48"/>
  <c r="CH48" s="1"/>
  <c r="DF48"/>
  <c r="DG48" s="1"/>
  <c r="DJ40"/>
  <c r="CY40"/>
  <c r="CK40"/>
  <c r="CL40" s="1"/>
  <c r="CO28"/>
  <c r="CD28"/>
  <c r="CH28" s="1"/>
  <c r="DF28"/>
  <c r="DG28" s="1"/>
  <c r="EN28"/>
  <c r="EQ28" s="1"/>
  <c r="EO28"/>
  <c r="CK12"/>
  <c r="FH12"/>
  <c r="FI12"/>
  <c r="FO35"/>
  <c r="CO23"/>
  <c r="CG23"/>
  <c r="BL19"/>
  <c r="FO19"/>
  <c r="CG11"/>
  <c r="CY11"/>
  <c r="DC11" s="1"/>
  <c r="CO11"/>
  <c r="DT11"/>
  <c r="DX11" s="1"/>
  <c r="DB184"/>
  <c r="BP184"/>
  <c r="BQ184" s="1"/>
  <c r="EY184"/>
  <c r="AC172"/>
  <c r="BL172"/>
  <c r="DF172"/>
  <c r="DG172" s="1"/>
  <c r="AP168"/>
  <c r="BL168"/>
  <c r="FO148"/>
  <c r="FO136"/>
  <c r="BL128"/>
  <c r="FS128"/>
  <c r="DB64"/>
  <c r="FO64"/>
  <c r="BP16"/>
  <c r="CG16"/>
  <c r="FO16"/>
  <c r="U201"/>
  <c r="AP185"/>
  <c r="EN153"/>
  <c r="EQ153" s="1"/>
  <c r="Y145"/>
  <c r="Z145" s="1"/>
  <c r="DB145"/>
  <c r="EY145"/>
  <c r="EO141"/>
  <c r="EA137"/>
  <c r="EB137" s="1"/>
  <c r="FO137"/>
  <c r="U125"/>
  <c r="V125" s="1"/>
  <c r="EX125"/>
  <c r="FS125"/>
  <c r="EY121"/>
  <c r="FO121"/>
  <c r="U85"/>
  <c r="FS85"/>
  <c r="EY77"/>
  <c r="FO77"/>
  <c r="DT69"/>
  <c r="FS69"/>
  <c r="R33"/>
  <c r="U33"/>
  <c r="AM33"/>
  <c r="AQ33" s="1"/>
  <c r="FO33"/>
  <c r="CY25"/>
  <c r="DC25" s="1"/>
  <c r="BL25"/>
  <c r="DT25"/>
  <c r="AM130"/>
  <c r="AQ130" s="1"/>
  <c r="FO130"/>
  <c r="CG106"/>
  <c r="FS106"/>
  <c r="DB102"/>
  <c r="FI102"/>
  <c r="FO102"/>
  <c r="FS78"/>
  <c r="BI58"/>
  <c r="EO58"/>
  <c r="FO58"/>
  <c r="CD54"/>
  <c r="CH54" s="1"/>
  <c r="EO54"/>
  <c r="EN54"/>
  <c r="EQ54" s="1"/>
  <c r="AP38"/>
  <c r="AQ38" s="1"/>
  <c r="U38"/>
  <c r="V38" s="1"/>
  <c r="CG38"/>
  <c r="FS38"/>
  <c r="FO38"/>
  <c r="DB26"/>
  <c r="DC26" s="1"/>
  <c r="FO10"/>
  <c r="DB159"/>
  <c r="AX151"/>
  <c r="BI151"/>
  <c r="FI151"/>
  <c r="BL139"/>
  <c r="AP135"/>
  <c r="AX135"/>
  <c r="DB135"/>
  <c r="CG135"/>
  <c r="DW135"/>
  <c r="FO135"/>
  <c r="AP131"/>
  <c r="BL131"/>
  <c r="EY131"/>
  <c r="FI131"/>
  <c r="FS131"/>
  <c r="DB119"/>
  <c r="DW119"/>
  <c r="FO119"/>
  <c r="AP115"/>
  <c r="FS115"/>
  <c r="CD87"/>
  <c r="CH87" s="1"/>
  <c r="DB87"/>
  <c r="EX87"/>
  <c r="FO87"/>
  <c r="CO83"/>
  <c r="FS83"/>
  <c r="EY71"/>
  <c r="FO71"/>
  <c r="U15"/>
  <c r="BL15"/>
  <c r="Y196"/>
  <c r="Z196" s="1"/>
  <c r="CG196"/>
  <c r="EX196"/>
  <c r="U192"/>
  <c r="V192" s="1"/>
  <c r="AP192"/>
  <c r="BP192"/>
  <c r="BQ192" s="1"/>
  <c r="BL192"/>
  <c r="DW180"/>
  <c r="EY180"/>
  <c r="BP152"/>
  <c r="BQ152" s="1"/>
  <c r="BL152"/>
  <c r="DF152"/>
  <c r="DG152" s="1"/>
  <c r="X149" i="24" s="1"/>
  <c r="DB144" i="17"/>
  <c r="DW144"/>
  <c r="FS144"/>
  <c r="AP132"/>
  <c r="R132"/>
  <c r="V132" s="1"/>
  <c r="BL132"/>
  <c r="DF132"/>
  <c r="DG132" s="1"/>
  <c r="EO132"/>
  <c r="FS132"/>
  <c r="R124"/>
  <c r="U124"/>
  <c r="DF124"/>
  <c r="DG124" s="1"/>
  <c r="X121" i="24" s="1"/>
  <c r="FH124" i="17"/>
  <c r="FO124"/>
  <c r="R120"/>
  <c r="BL120"/>
  <c r="DT120"/>
  <c r="FI120"/>
  <c r="FS120"/>
  <c r="BP116"/>
  <c r="BQ116" s="1"/>
  <c r="FO116"/>
  <c r="FS112"/>
  <c r="FI104"/>
  <c r="FO104"/>
  <c r="EO100"/>
  <c r="FH100"/>
  <c r="FS100"/>
  <c r="FI96"/>
  <c r="FO96"/>
  <c r="FH88"/>
  <c r="FS88"/>
  <c r="FI84"/>
  <c r="EO84"/>
  <c r="FO84"/>
  <c r="BL68"/>
  <c r="FS68"/>
  <c r="FH56"/>
  <c r="FO56"/>
  <c r="FO40"/>
  <c r="DJ184"/>
  <c r="CY184"/>
  <c r="EN184"/>
  <c r="EQ184" s="1"/>
  <c r="EO184"/>
  <c r="FV184"/>
  <c r="BI172"/>
  <c r="BM172" s="1"/>
  <c r="BT172"/>
  <c r="EA172"/>
  <c r="EB172" s="1"/>
  <c r="CO172"/>
  <c r="CD172"/>
  <c r="CH172" s="1"/>
  <c r="FV168"/>
  <c r="Y148"/>
  <c r="Z148" s="1"/>
  <c r="BT148"/>
  <c r="BI148"/>
  <c r="EE148"/>
  <c r="DT148"/>
  <c r="DX148" s="1"/>
  <c r="EX136"/>
  <c r="EY136"/>
  <c r="FV136"/>
  <c r="BT128"/>
  <c r="BI128"/>
  <c r="AT64"/>
  <c r="AU64" s="1"/>
  <c r="Q61" i="24"/>
  <c r="Y64" i="17"/>
  <c r="Z64" s="1"/>
  <c r="BP64"/>
  <c r="BQ64" s="1"/>
  <c r="CO64"/>
  <c r="CD64"/>
  <c r="CH64" s="1"/>
  <c r="EO64"/>
  <c r="EN64"/>
  <c r="EQ64" s="1"/>
  <c r="Y32"/>
  <c r="Z32" s="1"/>
  <c r="AT32"/>
  <c r="AU32" s="1"/>
  <c r="BI32"/>
  <c r="BM32" s="1"/>
  <c r="BT32"/>
  <c r="EA32"/>
  <c r="EB32" s="1"/>
  <c r="EX32"/>
  <c r="EY32"/>
  <c r="EN32"/>
  <c r="EQ32" s="1"/>
  <c r="EO32"/>
  <c r="CY16"/>
  <c r="DJ16"/>
  <c r="EA16"/>
  <c r="FH16"/>
  <c r="FI16"/>
  <c r="Y201"/>
  <c r="Z201" s="1"/>
  <c r="CO201"/>
  <c r="EO201"/>
  <c r="EN201"/>
  <c r="EQ201" s="1"/>
  <c r="CO185"/>
  <c r="CD185"/>
  <c r="CH185" s="1"/>
  <c r="BI185"/>
  <c r="BM185" s="1"/>
  <c r="BT185"/>
  <c r="DF185"/>
  <c r="DG185" s="1"/>
  <c r="FV185"/>
  <c r="AX153"/>
  <c r="AM153"/>
  <c r="AQ153" s="1"/>
  <c r="BP153"/>
  <c r="BQ153" s="1"/>
  <c r="CD153"/>
  <c r="CH153" s="1"/>
  <c r="CO153"/>
  <c r="EA153"/>
  <c r="EB153" s="1"/>
  <c r="R145"/>
  <c r="V145" s="1"/>
  <c r="AC145"/>
  <c r="BP145"/>
  <c r="BQ145" s="1"/>
  <c r="CO145"/>
  <c r="CD145"/>
  <c r="DT145"/>
  <c r="DX145" s="1"/>
  <c r="EE145"/>
  <c r="BI141"/>
  <c r="BM141" s="1"/>
  <c r="BT141"/>
  <c r="CO141"/>
  <c r="CD141"/>
  <c r="Q134" i="24"/>
  <c r="AT137" i="17"/>
  <c r="AU137" s="1"/>
  <c r="BP137"/>
  <c r="BQ137" s="1"/>
  <c r="DJ137"/>
  <c r="CY137"/>
  <c r="BI125"/>
  <c r="BM125" s="1"/>
  <c r="BT125"/>
  <c r="CO125"/>
  <c r="CD125"/>
  <c r="FH125"/>
  <c r="FI125"/>
  <c r="Q118" i="24"/>
  <c r="AT121" i="17"/>
  <c r="AU121" s="1"/>
  <c r="BP121"/>
  <c r="BQ121" s="1"/>
  <c r="DJ121"/>
  <c r="CY121"/>
  <c r="BP85"/>
  <c r="BQ85" s="1"/>
  <c r="DF85"/>
  <c r="DG85" s="1"/>
  <c r="CO85"/>
  <c r="CD85"/>
  <c r="EE85"/>
  <c r="CK77"/>
  <c r="CL77" s="1"/>
  <c r="EE77"/>
  <c r="DT77"/>
  <c r="FV77"/>
  <c r="FA77"/>
  <c r="EZ77"/>
  <c r="CK69"/>
  <c r="CL69" s="1"/>
  <c r="BI69"/>
  <c r="BM69" s="1"/>
  <c r="BT69"/>
  <c r="EA69"/>
  <c r="EB69" s="1"/>
  <c r="FI69"/>
  <c r="FH69"/>
  <c r="AC33"/>
  <c r="AX33"/>
  <c r="CO33"/>
  <c r="CD33"/>
  <c r="CH33" s="1"/>
  <c r="BP33"/>
  <c r="BQ33" s="1"/>
  <c r="EE33"/>
  <c r="FH33"/>
  <c r="FI33"/>
  <c r="Y25"/>
  <c r="Z25" s="1"/>
  <c r="AT25"/>
  <c r="AU25" s="1"/>
  <c r="CK25"/>
  <c r="CL25" s="1"/>
  <c r="BT25"/>
  <c r="EA25"/>
  <c r="EB25" s="1"/>
  <c r="EN25"/>
  <c r="EQ25" s="1"/>
  <c r="EO25"/>
  <c r="Q203" i="24"/>
  <c r="AT206" i="17"/>
  <c r="AU206" s="1"/>
  <c r="CO206"/>
  <c r="CD206"/>
  <c r="CH206" s="1"/>
  <c r="FV206"/>
  <c r="AX186"/>
  <c r="BI186"/>
  <c r="BM186" s="1"/>
  <c r="BT186"/>
  <c r="EE186"/>
  <c r="DT186"/>
  <c r="DX186" s="1"/>
  <c r="CK186"/>
  <c r="CL186" s="1"/>
  <c r="Q127" i="24"/>
  <c r="AT130" i="17"/>
  <c r="AU130" s="1"/>
  <c r="R130"/>
  <c r="AC130"/>
  <c r="Y130"/>
  <c r="Z130" s="1"/>
  <c r="CK130"/>
  <c r="CL130" s="1"/>
  <c r="EA130"/>
  <c r="EB130" s="1"/>
  <c r="FI130"/>
  <c r="FH130"/>
  <c r="AT106"/>
  <c r="AU106" s="1"/>
  <c r="Q103" i="24"/>
  <c r="Y102" i="17"/>
  <c r="Z102" s="1"/>
  <c r="BT102"/>
  <c r="BI102"/>
  <c r="BM102" s="1"/>
  <c r="CK78"/>
  <c r="CL78" s="1"/>
  <c r="CY78"/>
  <c r="DJ78"/>
  <c r="DT78"/>
  <c r="EE78"/>
  <c r="CO58"/>
  <c r="BT58"/>
  <c r="DF58"/>
  <c r="DG58" s="1"/>
  <c r="EE58"/>
  <c r="DT58"/>
  <c r="Y54"/>
  <c r="Z54" s="1"/>
  <c r="P51" i="24" s="1"/>
  <c r="AT54" i="17"/>
  <c r="AU54" s="1"/>
  <c r="Q51" i="24"/>
  <c r="BP54" i="17"/>
  <c r="BQ54" s="1"/>
  <c r="DJ54"/>
  <c r="CY54"/>
  <c r="EE54"/>
  <c r="DT54"/>
  <c r="FH38"/>
  <c r="FI38"/>
  <c r="Y26"/>
  <c r="Z26" s="1"/>
  <c r="AT26"/>
  <c r="AU26" s="1"/>
  <c r="BI26"/>
  <c r="BM26" s="1"/>
  <c r="EE26"/>
  <c r="DT26"/>
  <c r="EX26"/>
  <c r="EY26"/>
  <c r="DF10"/>
  <c r="FH10"/>
  <c r="FI10"/>
  <c r="FJ10" s="1"/>
  <c r="FK10" s="1"/>
  <c r="EA159"/>
  <c r="EB159" s="1"/>
  <c r="Z156" i="24" s="1"/>
  <c r="EN159" i="17"/>
  <c r="EQ159" s="1"/>
  <c r="EO159"/>
  <c r="AT151"/>
  <c r="AU151" s="1"/>
  <c r="Q148" i="24"/>
  <c r="DF151" i="17"/>
  <c r="DG151" s="1"/>
  <c r="BT151"/>
  <c r="CD151"/>
  <c r="CH151" s="1"/>
  <c r="CO151"/>
  <c r="DT151"/>
  <c r="EE151"/>
  <c r="FK151"/>
  <c r="FJ151"/>
  <c r="BP139"/>
  <c r="BQ139" s="1"/>
  <c r="EA139"/>
  <c r="EB139" s="1"/>
  <c r="FH139"/>
  <c r="FI139"/>
  <c r="AT135"/>
  <c r="AU135" s="1"/>
  <c r="Q132" i="24"/>
  <c r="AM135" i="17"/>
  <c r="BT135"/>
  <c r="EN135"/>
  <c r="EQ135" s="1"/>
  <c r="EO135"/>
  <c r="AT131"/>
  <c r="AU131" s="1"/>
  <c r="Q128" i="24"/>
  <c r="BP131" i="17"/>
  <c r="BQ131" s="1"/>
  <c r="AC119"/>
  <c r="R119"/>
  <c r="V119" s="1"/>
  <c r="AM119"/>
  <c r="BT119"/>
  <c r="EA119"/>
  <c r="EB119" s="1"/>
  <c r="AT115"/>
  <c r="AU115" s="1"/>
  <c r="Q112" i="24"/>
  <c r="DF115" i="17"/>
  <c r="DG115" s="1"/>
  <c r="EA115"/>
  <c r="EB115" s="1"/>
  <c r="Q84" i="24"/>
  <c r="AT87" i="17"/>
  <c r="AU87" s="1"/>
  <c r="FI87"/>
  <c r="FH87"/>
  <c r="EA87"/>
  <c r="EB87" s="1"/>
  <c r="Z84" i="24" s="1"/>
  <c r="BI83" i="17"/>
  <c r="BT83"/>
  <c r="DF83"/>
  <c r="DG83" s="1"/>
  <c r="EA83"/>
  <c r="EB83" s="1"/>
  <c r="Z80" i="24" s="1"/>
  <c r="EO83" i="17"/>
  <c r="EN83"/>
  <c r="EQ83" s="1"/>
  <c r="Q68" i="24"/>
  <c r="AT71" i="17"/>
  <c r="AU71" s="1"/>
  <c r="AC71"/>
  <c r="R71"/>
  <c r="Y71"/>
  <c r="Z71" s="1"/>
  <c r="BT71"/>
  <c r="BI71"/>
  <c r="BM71" s="1"/>
  <c r="CD71"/>
  <c r="CH71" s="1"/>
  <c r="AC15"/>
  <c r="AD15" s="1"/>
  <c r="AE15" s="1"/>
  <c r="R15"/>
  <c r="V15" s="1"/>
  <c r="Z15" s="1"/>
  <c r="BT15"/>
  <c r="BI15"/>
  <c r="CD15"/>
  <c r="CH15" s="1"/>
  <c r="CL15" s="1"/>
  <c r="EX15"/>
  <c r="EY15"/>
  <c r="Q193" i="24"/>
  <c r="AT196" i="17"/>
  <c r="AU196" s="1"/>
  <c r="CY196"/>
  <c r="DC196" s="1"/>
  <c r="DJ196"/>
  <c r="FH196"/>
  <c r="FI196"/>
  <c r="FV196"/>
  <c r="AM192"/>
  <c r="AQ192" s="1"/>
  <c r="AX192"/>
  <c r="BI192"/>
  <c r="BM192" s="1"/>
  <c r="BT192"/>
  <c r="DF192"/>
  <c r="DG192" s="1"/>
  <c r="FA192"/>
  <c r="EZ192"/>
  <c r="CO180"/>
  <c r="CD180"/>
  <c r="CH180" s="1"/>
  <c r="DJ180"/>
  <c r="CY180"/>
  <c r="DC180" s="1"/>
  <c r="EN180"/>
  <c r="EQ180" s="1"/>
  <c r="EO180"/>
  <c r="N177" i="24"/>
  <c r="FV180" i="17"/>
  <c r="BT152"/>
  <c r="BI152"/>
  <c r="BM152" s="1"/>
  <c r="CK152"/>
  <c r="CL152" s="1"/>
  <c r="CY152"/>
  <c r="DJ152"/>
  <c r="EA152"/>
  <c r="EB152" s="1"/>
  <c r="FH152"/>
  <c r="FI152"/>
  <c r="R144"/>
  <c r="V144" s="1"/>
  <c r="AC144"/>
  <c r="CO144"/>
  <c r="CD144"/>
  <c r="CH144" s="1"/>
  <c r="EE144"/>
  <c r="DT144"/>
  <c r="DX144" s="1"/>
  <c r="EO144"/>
  <c r="EN144"/>
  <c r="EQ144" s="1"/>
  <c r="FV144"/>
  <c r="BT132"/>
  <c r="BI132"/>
  <c r="BM132" s="1"/>
  <c r="CY132"/>
  <c r="DJ132"/>
  <c r="CO132"/>
  <c r="CD132"/>
  <c r="EA132"/>
  <c r="EB132" s="1"/>
  <c r="AC124"/>
  <c r="CO124"/>
  <c r="CD124"/>
  <c r="CH124" s="1"/>
  <c r="EE124"/>
  <c r="FV124"/>
  <c r="AC120"/>
  <c r="BT120"/>
  <c r="BI120"/>
  <c r="EX120"/>
  <c r="EY120"/>
  <c r="Q113" i="24"/>
  <c r="AT116" i="17"/>
  <c r="AU116" s="1"/>
  <c r="CY116"/>
  <c r="DJ116"/>
  <c r="FV116"/>
  <c r="BI112"/>
  <c r="BM112" s="1"/>
  <c r="BT112"/>
  <c r="CK112"/>
  <c r="CL112" s="1"/>
  <c r="Y104"/>
  <c r="Z104" s="1"/>
  <c r="CO104"/>
  <c r="CD104"/>
  <c r="CH104" s="1"/>
  <c r="EE104"/>
  <c r="DT104"/>
  <c r="N101" i="24"/>
  <c r="FV104" i="17"/>
  <c r="AT96"/>
  <c r="AU96" s="1"/>
  <c r="Q93" i="24"/>
  <c r="BP96" i="17"/>
  <c r="BQ96" s="1"/>
  <c r="T93" i="24" s="1"/>
  <c r="FV96" i="17"/>
  <c r="AX88"/>
  <c r="AM88"/>
  <c r="AQ88" s="1"/>
  <c r="BP88"/>
  <c r="BQ88" s="1"/>
  <c r="CO88"/>
  <c r="CD88"/>
  <c r="CH88" s="1"/>
  <c r="EA88"/>
  <c r="EB88" s="1"/>
  <c r="EY88"/>
  <c r="EX88"/>
  <c r="DF84"/>
  <c r="DG84" s="1"/>
  <c r="BI84"/>
  <c r="BM84" s="1"/>
  <c r="BT84"/>
  <c r="BI68"/>
  <c r="BT68"/>
  <c r="EA68"/>
  <c r="EB68" s="1"/>
  <c r="Y65" i="24"/>
  <c r="EY68" i="17"/>
  <c r="EX68"/>
  <c r="AT56"/>
  <c r="AU56" s="1"/>
  <c r="R53" i="24" s="1"/>
  <c r="Q53"/>
  <c r="Y56" i="17"/>
  <c r="Z56" s="1"/>
  <c r="S53" i="24"/>
  <c r="BP56" i="17"/>
  <c r="BQ56" s="1"/>
  <c r="DJ56"/>
  <c r="CY56"/>
  <c r="DT56"/>
  <c r="DX56" s="1"/>
  <c r="EE56"/>
  <c r="EX56"/>
  <c r="EY56"/>
  <c r="Y48"/>
  <c r="Z48" s="1"/>
  <c r="AT48"/>
  <c r="AU48" s="1"/>
  <c r="R45" i="24" s="1"/>
  <c r="Q45"/>
  <c r="BI48" i="17"/>
  <c r="BM48" s="1"/>
  <c r="BT48"/>
  <c r="EA48"/>
  <c r="EB48" s="1"/>
  <c r="Z45" i="24" s="1"/>
  <c r="Y45"/>
  <c r="EX48" i="17"/>
  <c r="EY48"/>
  <c r="EO48"/>
  <c r="EN48"/>
  <c r="EQ48" s="1"/>
  <c r="AT40"/>
  <c r="AU40" s="1"/>
  <c r="Y40"/>
  <c r="Z40" s="1"/>
  <c r="BI40"/>
  <c r="BT40"/>
  <c r="Y193"/>
  <c r="Z193" s="1"/>
  <c r="AT193"/>
  <c r="AU193" s="1"/>
  <c r="Q190" i="24"/>
  <c r="AC193" i="17"/>
  <c r="R193"/>
  <c r="V193" s="1"/>
  <c r="DJ193"/>
  <c r="BP193"/>
  <c r="BQ193" s="1"/>
  <c r="T190" i="24" s="1"/>
  <c r="CO193" i="17"/>
  <c r="BP172"/>
  <c r="BQ172" s="1"/>
  <c r="DW172"/>
  <c r="EX172"/>
  <c r="CG168"/>
  <c r="DB168"/>
  <c r="EO168"/>
  <c r="U148"/>
  <c r="EN148"/>
  <c r="EQ148" s="1"/>
  <c r="BP136"/>
  <c r="BQ136" s="1"/>
  <c r="FI136"/>
  <c r="DT136"/>
  <c r="DX136" s="1"/>
  <c r="FI64"/>
  <c r="DW32"/>
  <c r="DB16"/>
  <c r="DC201"/>
  <c r="U185"/>
  <c r="FH185"/>
  <c r="FI185"/>
  <c r="BL153"/>
  <c r="EY153"/>
  <c r="EX145"/>
  <c r="Y141"/>
  <c r="Z141" s="1"/>
  <c r="DB141"/>
  <c r="DW141"/>
  <c r="EN141"/>
  <c r="EQ141" s="1"/>
  <c r="DW137"/>
  <c r="DX137" s="1"/>
  <c r="EY137"/>
  <c r="EO137"/>
  <c r="DB125"/>
  <c r="DX125"/>
  <c r="AP121"/>
  <c r="DW121"/>
  <c r="DX121" s="1"/>
  <c r="EX121"/>
  <c r="CG85"/>
  <c r="EY85"/>
  <c r="R77"/>
  <c r="AM77"/>
  <c r="AQ77" s="1"/>
  <c r="DB69"/>
  <c r="DW69"/>
  <c r="BI25"/>
  <c r="DW25"/>
  <c r="BM206"/>
  <c r="AP206"/>
  <c r="FH206"/>
  <c r="FI206"/>
  <c r="CH186"/>
  <c r="EX186"/>
  <c r="AX130"/>
  <c r="DC130"/>
  <c r="EY130"/>
  <c r="FH106"/>
  <c r="DW106"/>
  <c r="EO106"/>
  <c r="DF102"/>
  <c r="DG102" s="1"/>
  <c r="DW78"/>
  <c r="EO78"/>
  <c r="FH78"/>
  <c r="V58"/>
  <c r="BL58"/>
  <c r="DW54"/>
  <c r="FS54"/>
  <c r="BI38"/>
  <c r="BM38" s="1"/>
  <c r="DC38"/>
  <c r="DW38"/>
  <c r="DX38" s="1"/>
  <c r="CD26"/>
  <c r="CH26" s="1"/>
  <c r="DW26"/>
  <c r="V10"/>
  <c r="DB10"/>
  <c r="DC10" s="1"/>
  <c r="BL159"/>
  <c r="BL151"/>
  <c r="BI135"/>
  <c r="FI135"/>
  <c r="DW131"/>
  <c r="AP119"/>
  <c r="BI119"/>
  <c r="BM119" s="1"/>
  <c r="BI115"/>
  <c r="BL115"/>
  <c r="DW115"/>
  <c r="BP87"/>
  <c r="BQ87" s="1"/>
  <c r="U83"/>
  <c r="DW83"/>
  <c r="EX83"/>
  <c r="CO15"/>
  <c r="CP15" s="1"/>
  <c r="CQ15" s="1"/>
  <c r="CG192"/>
  <c r="EY192"/>
  <c r="BP144"/>
  <c r="BQ144" s="1"/>
  <c r="T141" i="24" s="1"/>
  <c r="DB132" i="17"/>
  <c r="DW132"/>
  <c r="DT132"/>
  <c r="AP124"/>
  <c r="BP124"/>
  <c r="BQ124" s="1"/>
  <c r="DB124"/>
  <c r="U120"/>
  <c r="DB120"/>
  <c r="EO120"/>
  <c r="FH120"/>
  <c r="EN120"/>
  <c r="EQ120" s="1"/>
  <c r="BL116"/>
  <c r="DB116"/>
  <c r="EO116"/>
  <c r="FI116"/>
  <c r="EO112"/>
  <c r="DB104"/>
  <c r="DW104"/>
  <c r="AP100"/>
  <c r="AQ100" s="1"/>
  <c r="U100"/>
  <c r="CG100"/>
  <c r="EN100"/>
  <c r="EQ100" s="1"/>
  <c r="DW96"/>
  <c r="BL88"/>
  <c r="DW88"/>
  <c r="EN88"/>
  <c r="EQ88" s="1"/>
  <c r="AP84"/>
  <c r="U84"/>
  <c r="CG84"/>
  <c r="DB84"/>
  <c r="EN84"/>
  <c r="EQ84" s="1"/>
  <c r="EO68"/>
  <c r="DB56"/>
  <c r="DW48"/>
  <c r="FS48"/>
  <c r="BL40"/>
  <c r="DB40"/>
  <c r="FS12"/>
  <c r="FH193"/>
  <c r="EA40"/>
  <c r="EB40" s="1"/>
  <c r="EX40"/>
  <c r="EY40"/>
  <c r="EN40"/>
  <c r="EQ40" s="1"/>
  <c r="EO40"/>
  <c r="AC28"/>
  <c r="R28"/>
  <c r="V28" s="1"/>
  <c r="AX28"/>
  <c r="AM28"/>
  <c r="BP28"/>
  <c r="BQ28" s="1"/>
  <c r="CK28"/>
  <c r="CL28" s="1"/>
  <c r="EE28"/>
  <c r="DT28"/>
  <c r="AX12"/>
  <c r="AM12"/>
  <c r="AQ12" s="1"/>
  <c r="AU12" s="1"/>
  <c r="AC12"/>
  <c r="R12"/>
  <c r="CY12"/>
  <c r="DC12" s="1"/>
  <c r="DG12" s="1"/>
  <c r="DJ12"/>
  <c r="DK12" s="1"/>
  <c r="DL12" s="1"/>
  <c r="EX12"/>
  <c r="EY12"/>
  <c r="Y190" i="24"/>
  <c r="EA193" i="17"/>
  <c r="EB193" s="1"/>
  <c r="FV193"/>
  <c r="AX189"/>
  <c r="BI189"/>
  <c r="BM189" s="1"/>
  <c r="BT189"/>
  <c r="DT189"/>
  <c r="DX189" s="1"/>
  <c r="EE189"/>
  <c r="EX189"/>
  <c r="EY189"/>
  <c r="R181"/>
  <c r="V181" s="1"/>
  <c r="AC181"/>
  <c r="CO181"/>
  <c r="CD181"/>
  <c r="BT181"/>
  <c r="BI181"/>
  <c r="BM181" s="1"/>
  <c r="DT181"/>
  <c r="DX181" s="1"/>
  <c r="EE181"/>
  <c r="EA181"/>
  <c r="EB181" s="1"/>
  <c r="FV181"/>
  <c r="AX161"/>
  <c r="AM161"/>
  <c r="AQ161" s="1"/>
  <c r="BP161"/>
  <c r="BQ161" s="1"/>
  <c r="CO161"/>
  <c r="CD161"/>
  <c r="EN161"/>
  <c r="EQ161" s="1"/>
  <c r="EO161"/>
  <c r="DF157"/>
  <c r="DG157" s="1"/>
  <c r="CO157"/>
  <c r="CD157"/>
  <c r="EY157"/>
  <c r="EX157"/>
  <c r="BI149"/>
  <c r="BM149" s="1"/>
  <c r="BT149"/>
  <c r="EN149"/>
  <c r="EQ149" s="1"/>
  <c r="EO149"/>
  <c r="FH149"/>
  <c r="FI149"/>
  <c r="AM133"/>
  <c r="AQ133" s="1"/>
  <c r="AX133"/>
  <c r="BP133"/>
  <c r="BQ133" s="1"/>
  <c r="CO133"/>
  <c r="CD133"/>
  <c r="EN133"/>
  <c r="EQ133" s="1"/>
  <c r="EO133"/>
  <c r="BI129"/>
  <c r="BM129" s="1"/>
  <c r="BT129"/>
  <c r="CO129"/>
  <c r="CD129"/>
  <c r="DT129"/>
  <c r="EE129"/>
  <c r="AX105"/>
  <c r="AM105"/>
  <c r="CK105"/>
  <c r="CL105" s="1"/>
  <c r="EE105"/>
  <c r="DT105"/>
  <c r="DX105" s="1"/>
  <c r="AX101"/>
  <c r="AM101"/>
  <c r="BP101"/>
  <c r="BQ101" s="1"/>
  <c r="CD101"/>
  <c r="CH101" s="1"/>
  <c r="CO101"/>
  <c r="EA101"/>
  <c r="EB101" s="1"/>
  <c r="EE101"/>
  <c r="DT101"/>
  <c r="DX101" s="1"/>
  <c r="AT93"/>
  <c r="AU93" s="1"/>
  <c r="Q90" i="24"/>
  <c r="BP93" i="17"/>
  <c r="BQ93" s="1"/>
  <c r="FI93"/>
  <c r="FH93"/>
  <c r="EA93"/>
  <c r="EB93" s="1"/>
  <c r="AM81"/>
  <c r="AX81"/>
  <c r="R81"/>
  <c r="AC81"/>
  <c r="DF81"/>
  <c r="DG81" s="1"/>
  <c r="CD81"/>
  <c r="CH81" s="1"/>
  <c r="CO81"/>
  <c r="EA81"/>
  <c r="EB81" s="1"/>
  <c r="FI81"/>
  <c r="FH81"/>
  <c r="AT65"/>
  <c r="AU65" s="1"/>
  <c r="R62" i="24" s="1"/>
  <c r="Q62"/>
  <c r="Y65" i="17"/>
  <c r="Z65" s="1"/>
  <c r="BP65"/>
  <c r="BQ65" s="1"/>
  <c r="AX57"/>
  <c r="AC57"/>
  <c r="BI57"/>
  <c r="BT57"/>
  <c r="CK57"/>
  <c r="CL57" s="1"/>
  <c r="V54" i="24" s="1"/>
  <c r="EA57" i="17"/>
  <c r="EB57" s="1"/>
  <c r="DF45"/>
  <c r="DG45" s="1"/>
  <c r="CD45"/>
  <c r="CH45" s="1"/>
  <c r="CO45"/>
  <c r="AX41"/>
  <c r="AC41"/>
  <c r="CK41"/>
  <c r="CL41" s="1"/>
  <c r="DJ41"/>
  <c r="EA41"/>
  <c r="EB41" s="1"/>
  <c r="EN41"/>
  <c r="EQ41" s="1"/>
  <c r="EO41"/>
  <c r="N38" i="24"/>
  <c r="FV41" i="17"/>
  <c r="BP9"/>
  <c r="AH15" i="27" s="1"/>
  <c r="BI9" i="17"/>
  <c r="AA15" i="27" s="1"/>
  <c r="BT9" i="17"/>
  <c r="FH9"/>
  <c r="FI9"/>
  <c r="AC198"/>
  <c r="R198"/>
  <c r="V198" s="1"/>
  <c r="CO198"/>
  <c r="CD198"/>
  <c r="CK194"/>
  <c r="CL194" s="1"/>
  <c r="U191" i="24"/>
  <c r="DT194" i="17"/>
  <c r="EE194"/>
  <c r="EA194"/>
  <c r="EB194" s="1"/>
  <c r="EN194"/>
  <c r="EQ194" s="1"/>
  <c r="EO194"/>
  <c r="AC178"/>
  <c r="R178"/>
  <c r="AX178"/>
  <c r="CO178"/>
  <c r="FH178"/>
  <c r="FI178"/>
  <c r="FV178"/>
  <c r="Y170"/>
  <c r="Z170" s="1"/>
  <c r="AT170"/>
  <c r="AU170" s="1"/>
  <c r="Q167" i="24"/>
  <c r="BP170" i="17"/>
  <c r="BQ170" s="1"/>
  <c r="CY170"/>
  <c r="DC170" s="1"/>
  <c r="DJ170"/>
  <c r="EO170"/>
  <c r="EN170"/>
  <c r="EQ170" s="1"/>
  <c r="DF166"/>
  <c r="DG166" s="1"/>
  <c r="CK166"/>
  <c r="CL166" s="1"/>
  <c r="N163" i="24"/>
  <c r="FV166" i="17"/>
  <c r="CK158"/>
  <c r="CL158" s="1"/>
  <c r="AT150"/>
  <c r="AU150" s="1"/>
  <c r="Q147" i="24"/>
  <c r="AC150" i="17"/>
  <c r="R150"/>
  <c r="V150" s="1"/>
  <c r="Y150"/>
  <c r="Z150" s="1"/>
  <c r="CY150"/>
  <c r="DC150" s="1"/>
  <c r="DJ150"/>
  <c r="FV150"/>
  <c r="AX146"/>
  <c r="CY146"/>
  <c r="DJ146"/>
  <c r="Y142"/>
  <c r="Z142" s="1"/>
  <c r="BP142"/>
  <c r="BQ142" s="1"/>
  <c r="T139" i="24" s="1"/>
  <c r="CY142" i="17"/>
  <c r="DJ142"/>
  <c r="FV142"/>
  <c r="R134"/>
  <c r="V134" s="1"/>
  <c r="AC134"/>
  <c r="BP134"/>
  <c r="BQ134" s="1"/>
  <c r="CY134"/>
  <c r="DC134" s="1"/>
  <c r="DJ134"/>
  <c r="Y122"/>
  <c r="Z122" s="1"/>
  <c r="CD122"/>
  <c r="CO122"/>
  <c r="BP122"/>
  <c r="BQ122" s="1"/>
  <c r="EX122"/>
  <c r="EY122"/>
  <c r="N119" i="24"/>
  <c r="FV122" i="17"/>
  <c r="R118"/>
  <c r="V118" s="1"/>
  <c r="AC118"/>
  <c r="BP118"/>
  <c r="BQ118" s="1"/>
  <c r="T115" i="24" s="1"/>
  <c r="CY118" i="17"/>
  <c r="DJ118"/>
  <c r="EX118"/>
  <c r="EY118"/>
  <c r="DT118"/>
  <c r="EE118"/>
  <c r="DF114"/>
  <c r="DG114" s="1"/>
  <c r="EA114"/>
  <c r="EB114" s="1"/>
  <c r="Z111" i="24" s="1"/>
  <c r="FV114" i="17"/>
  <c r="AM86"/>
  <c r="AX86"/>
  <c r="AT86"/>
  <c r="AU86" s="1"/>
  <c r="Q83" i="24"/>
  <c r="DJ86" i="17"/>
  <c r="CY86"/>
  <c r="BP86"/>
  <c r="BQ86" s="1"/>
  <c r="S83" i="24"/>
  <c r="EA86" i="17"/>
  <c r="EB86" s="1"/>
  <c r="Y83" i="24"/>
  <c r="R82" i="17"/>
  <c r="V82" s="1"/>
  <c r="AC82"/>
  <c r="AM82"/>
  <c r="AQ82" s="1"/>
  <c r="AX82"/>
  <c r="BP82"/>
  <c r="BQ82" s="1"/>
  <c r="EY82"/>
  <c r="EX82"/>
  <c r="AX74"/>
  <c r="AM74"/>
  <c r="AC74"/>
  <c r="R74"/>
  <c r="CY74"/>
  <c r="DC74" s="1"/>
  <c r="DJ74"/>
  <c r="DT74"/>
  <c r="DX74" s="1"/>
  <c r="EE74"/>
  <c r="AT62"/>
  <c r="AU62" s="1"/>
  <c r="Q59" i="24"/>
  <c r="AC62" i="17"/>
  <c r="R62"/>
  <c r="AX62"/>
  <c r="AM62"/>
  <c r="Y50"/>
  <c r="Z50" s="1"/>
  <c r="AT50"/>
  <c r="AU50" s="1"/>
  <c r="Q47" i="24"/>
  <c r="FV50" i="17"/>
  <c r="DF34"/>
  <c r="DG34" s="1"/>
  <c r="BT34"/>
  <c r="DJ34"/>
  <c r="CY34"/>
  <c r="AX22"/>
  <c r="AM22"/>
  <c r="AQ22" s="1"/>
  <c r="AC22"/>
  <c r="R22"/>
  <c r="DJ22"/>
  <c r="CY22"/>
  <c r="BI22"/>
  <c r="BM22" s="1"/>
  <c r="DF22"/>
  <c r="DG22" s="1"/>
  <c r="EA22"/>
  <c r="EB22" s="1"/>
  <c r="EX14"/>
  <c r="EY14"/>
  <c r="Y207"/>
  <c r="Z207" s="1"/>
  <c r="CO207"/>
  <c r="CD207"/>
  <c r="EE207"/>
  <c r="EO207"/>
  <c r="EN207"/>
  <c r="EQ207" s="1"/>
  <c r="BI203"/>
  <c r="BM203" s="1"/>
  <c r="CK203"/>
  <c r="CL203" s="1"/>
  <c r="Y191"/>
  <c r="Z191" s="1"/>
  <c r="BT191"/>
  <c r="BI191"/>
  <c r="BP191"/>
  <c r="BQ191" s="1"/>
  <c r="S188" i="24"/>
  <c r="DF191" i="17"/>
  <c r="DG191" s="1"/>
  <c r="DJ179"/>
  <c r="CY179"/>
  <c r="DC179" s="1"/>
  <c r="BT179"/>
  <c r="BI179"/>
  <c r="BM179" s="1"/>
  <c r="BP179"/>
  <c r="BQ179" s="1"/>
  <c r="T176" i="24" s="1"/>
  <c r="FV179" i="17"/>
  <c r="R155"/>
  <c r="V155" s="1"/>
  <c r="AC155"/>
  <c r="BT155"/>
  <c r="BI155"/>
  <c r="CD155"/>
  <c r="CH155" s="1"/>
  <c r="DF155"/>
  <c r="DG155" s="1"/>
  <c r="EN155"/>
  <c r="EQ155" s="1"/>
  <c r="EO155"/>
  <c r="Y127"/>
  <c r="Z127" s="1"/>
  <c r="N124" i="24"/>
  <c r="FV127" i="17"/>
  <c r="AC111"/>
  <c r="R111"/>
  <c r="V111" s="1"/>
  <c r="CK111"/>
  <c r="CL111" s="1"/>
  <c r="U108" i="24"/>
  <c r="DF111" i="17"/>
  <c r="DG111" s="1"/>
  <c r="FH111"/>
  <c r="FI111"/>
  <c r="DT111"/>
  <c r="EE111"/>
  <c r="AX99"/>
  <c r="AM99"/>
  <c r="AQ99" s="1"/>
  <c r="CY99"/>
  <c r="DJ99"/>
  <c r="FI99"/>
  <c r="FH99"/>
  <c r="FV99"/>
  <c r="FI79"/>
  <c r="FH79"/>
  <c r="Q64" i="24"/>
  <c r="AT67" i="17"/>
  <c r="AU67" s="1"/>
  <c r="AC67"/>
  <c r="R67"/>
  <c r="V67" s="1"/>
  <c r="Y67"/>
  <c r="Z67" s="1"/>
  <c r="FV67"/>
  <c r="DJ47"/>
  <c r="CY47"/>
  <c r="DC47" s="1"/>
  <c r="EE47"/>
  <c r="DT47"/>
  <c r="DX47" s="1"/>
  <c r="EE43"/>
  <c r="DT43"/>
  <c r="AC31"/>
  <c r="R31"/>
  <c r="DF31"/>
  <c r="DG31" s="1"/>
  <c r="EN31"/>
  <c r="EQ31" s="1"/>
  <c r="EO31"/>
  <c r="Q201" i="24"/>
  <c r="AT204" i="17"/>
  <c r="AU204" s="1"/>
  <c r="R201" i="24" s="1"/>
  <c r="BT204" i="17"/>
  <c r="BI204"/>
  <c r="BM204" s="1"/>
  <c r="EY204"/>
  <c r="EX204"/>
  <c r="Y188"/>
  <c r="Z188" s="1"/>
  <c r="CK188"/>
  <c r="CL188" s="1"/>
  <c r="DJ188"/>
  <c r="CY188"/>
  <c r="DC188" s="1"/>
  <c r="EE188"/>
  <c r="DT188"/>
  <c r="DX188" s="1"/>
  <c r="EA164"/>
  <c r="EB164" s="1"/>
  <c r="DJ164"/>
  <c r="CY164"/>
  <c r="Y156"/>
  <c r="Z156" s="1"/>
  <c r="CK156"/>
  <c r="CL156" s="1"/>
  <c r="CO156"/>
  <c r="CD156"/>
  <c r="CH156" s="1"/>
  <c r="AC92"/>
  <c r="R92"/>
  <c r="DF92"/>
  <c r="DG92" s="1"/>
  <c r="X89" i="24" s="1"/>
  <c r="CK92" i="17"/>
  <c r="CL92" s="1"/>
  <c r="EY92"/>
  <c r="EX92"/>
  <c r="EE92"/>
  <c r="DT92"/>
  <c r="AX72"/>
  <c r="AM72"/>
  <c r="AQ72" s="1"/>
  <c r="R72"/>
  <c r="AC72"/>
  <c r="CK72"/>
  <c r="CL72" s="1"/>
  <c r="CO72"/>
  <c r="CD72"/>
  <c r="DT72"/>
  <c r="EE72"/>
  <c r="DJ24"/>
  <c r="CY24"/>
  <c r="DC24" s="1"/>
  <c r="N21" i="24"/>
  <c r="FV24" i="17"/>
  <c r="R205"/>
  <c r="V205" s="1"/>
  <c r="AC205"/>
  <c r="Y202" i="24"/>
  <c r="EA205" i="17"/>
  <c r="EB205" s="1"/>
  <c r="EO205"/>
  <c r="EN205"/>
  <c r="EQ205" s="1"/>
  <c r="AT197"/>
  <c r="AU197" s="1"/>
  <c r="R194" i="24" s="1"/>
  <c r="Q194"/>
  <c r="CO197" i="17"/>
  <c r="Y194" i="24"/>
  <c r="EA197" i="17"/>
  <c r="EB197" s="1"/>
  <c r="Z194" i="24" s="1"/>
  <c r="BP173" i="17"/>
  <c r="BQ173" s="1"/>
  <c r="DF173"/>
  <c r="DG173" s="1"/>
  <c r="Y97"/>
  <c r="Z97" s="1"/>
  <c r="P94" i="24" s="1"/>
  <c r="CD97" i="17"/>
  <c r="CH97" s="1"/>
  <c r="CO97"/>
  <c r="FI97"/>
  <c r="FH97"/>
  <c r="N94" i="24"/>
  <c r="FV97" i="17"/>
  <c r="Y89"/>
  <c r="Z89" s="1"/>
  <c r="BI89"/>
  <c r="BM89" s="1"/>
  <c r="BT89"/>
  <c r="DF89"/>
  <c r="DG89" s="1"/>
  <c r="EA89"/>
  <c r="EB89" s="1"/>
  <c r="BI73"/>
  <c r="BM73" s="1"/>
  <c r="BT73"/>
  <c r="DF73"/>
  <c r="DG73" s="1"/>
  <c r="EO73"/>
  <c r="EN73"/>
  <c r="EQ73" s="1"/>
  <c r="DF29"/>
  <c r="DG29" s="1"/>
  <c r="EN29"/>
  <c r="EQ29" s="1"/>
  <c r="EO29"/>
  <c r="CD21"/>
  <c r="CH21" s="1"/>
  <c r="CO21"/>
  <c r="DJ21"/>
  <c r="FH21"/>
  <c r="FI21"/>
  <c r="EX21"/>
  <c r="EY21"/>
  <c r="N18" i="24"/>
  <c r="FV21" i="17"/>
  <c r="DJ17"/>
  <c r="EE17"/>
  <c r="FS40"/>
  <c r="AP28"/>
  <c r="DW28"/>
  <c r="DW12"/>
  <c r="CD193"/>
  <c r="FO193"/>
  <c r="EO189"/>
  <c r="FS189"/>
  <c r="AP181"/>
  <c r="CG181"/>
  <c r="FH181"/>
  <c r="FI181"/>
  <c r="FO181"/>
  <c r="CG161"/>
  <c r="BL161"/>
  <c r="EY161"/>
  <c r="FS161"/>
  <c r="Y157"/>
  <c r="Z157" s="1"/>
  <c r="BL157"/>
  <c r="FO157"/>
  <c r="AP149"/>
  <c r="DW149"/>
  <c r="FS149"/>
  <c r="DB133"/>
  <c r="CG129"/>
  <c r="AP105"/>
  <c r="U105"/>
  <c r="AP101"/>
  <c r="U101"/>
  <c r="EY101"/>
  <c r="AM93"/>
  <c r="AP93"/>
  <c r="BL93"/>
  <c r="DB93"/>
  <c r="DW93"/>
  <c r="U81"/>
  <c r="BL81"/>
  <c r="DB65"/>
  <c r="DT65"/>
  <c r="DX65" s="1"/>
  <c r="AP57"/>
  <c r="CG57"/>
  <c r="BL45"/>
  <c r="DT45"/>
  <c r="AP41"/>
  <c r="CY41"/>
  <c r="R9"/>
  <c r="AA13" i="27" s="1"/>
  <c r="AM9" i="17"/>
  <c r="CK9"/>
  <c r="AH16" i="27" s="1"/>
  <c r="DT9" i="17"/>
  <c r="AA18" i="27" s="1"/>
  <c r="EX198" i="17"/>
  <c r="EY198"/>
  <c r="U178"/>
  <c r="CG178"/>
  <c r="EY178"/>
  <c r="AM170"/>
  <c r="AM166"/>
  <c r="AQ166" s="1"/>
  <c r="BL166"/>
  <c r="FI166"/>
  <c r="EY166"/>
  <c r="CG158"/>
  <c r="BL158"/>
  <c r="DW158"/>
  <c r="EX158"/>
  <c r="FI150"/>
  <c r="U146"/>
  <c r="AP146"/>
  <c r="BL146"/>
  <c r="CD146"/>
  <c r="CH146" s="1"/>
  <c r="DW146"/>
  <c r="FO146"/>
  <c r="CD142"/>
  <c r="FI142"/>
  <c r="FS142"/>
  <c r="FH134"/>
  <c r="FS134"/>
  <c r="FO122"/>
  <c r="FS118"/>
  <c r="AM114"/>
  <c r="FH114"/>
  <c r="DW114"/>
  <c r="FO114"/>
  <c r="DW86"/>
  <c r="FH86"/>
  <c r="FS86"/>
  <c r="CD82"/>
  <c r="CH82" s="1"/>
  <c r="EN82"/>
  <c r="EQ82" s="1"/>
  <c r="FO82"/>
  <c r="CD74"/>
  <c r="CH74" s="1"/>
  <c r="FS74"/>
  <c r="BL62"/>
  <c r="DB62"/>
  <c r="CG62"/>
  <c r="DW62"/>
  <c r="FO62"/>
  <c r="CO50"/>
  <c r="DB50"/>
  <c r="FS34"/>
  <c r="BT22"/>
  <c r="AC14"/>
  <c r="AD14" s="1"/>
  <c r="AE14" s="1"/>
  <c r="CG14"/>
  <c r="CD14"/>
  <c r="BP14"/>
  <c r="FO14"/>
  <c r="AP207"/>
  <c r="DT207"/>
  <c r="DX207" s="1"/>
  <c r="FS207"/>
  <c r="U203"/>
  <c r="DT203"/>
  <c r="DX203" s="1"/>
  <c r="EX203"/>
  <c r="DW191"/>
  <c r="EN191"/>
  <c r="EQ191" s="1"/>
  <c r="BL155"/>
  <c r="AP127"/>
  <c r="FO127"/>
  <c r="DB111"/>
  <c r="EX111"/>
  <c r="FS111"/>
  <c r="CG99"/>
  <c r="DW99"/>
  <c r="EX99"/>
  <c r="FO99"/>
  <c r="AP79"/>
  <c r="CO79"/>
  <c r="FS79"/>
  <c r="BP67"/>
  <c r="BQ67" s="1"/>
  <c r="EY67"/>
  <c r="FO67"/>
  <c r="U47"/>
  <c r="DB43"/>
  <c r="CO43"/>
  <c r="EX43"/>
  <c r="FO43"/>
  <c r="U204"/>
  <c r="CK204"/>
  <c r="CL204" s="1"/>
  <c r="CY204"/>
  <c r="EA204"/>
  <c r="EB204" s="1"/>
  <c r="BP188"/>
  <c r="BQ188" s="1"/>
  <c r="CG188"/>
  <c r="U164"/>
  <c r="DB164"/>
  <c r="CG164"/>
  <c r="EX164"/>
  <c r="AP156"/>
  <c r="R156"/>
  <c r="V156" s="1"/>
  <c r="EO156"/>
  <c r="FI92"/>
  <c r="FO92"/>
  <c r="U72"/>
  <c r="DW72"/>
  <c r="FS72"/>
  <c r="U24"/>
  <c r="CD205"/>
  <c r="CH205" s="1"/>
  <c r="AP173"/>
  <c r="EN173"/>
  <c r="EQ173" s="1"/>
  <c r="DW97"/>
  <c r="EX97"/>
  <c r="FO97"/>
  <c r="R89"/>
  <c r="V89" s="1"/>
  <c r="FS89"/>
  <c r="AC73"/>
  <c r="U73"/>
  <c r="V73" s="1"/>
  <c r="AX73"/>
  <c r="FO73"/>
  <c r="CY29"/>
  <c r="CG29"/>
  <c r="BL29"/>
  <c r="DT29"/>
  <c r="FS29"/>
  <c r="R21"/>
  <c r="U21"/>
  <c r="AM21"/>
  <c r="AQ21" s="1"/>
  <c r="BL21"/>
  <c r="FO21"/>
  <c r="Y17"/>
  <c r="AT17"/>
  <c r="CY17"/>
  <c r="CD189"/>
  <c r="CH189" s="1"/>
  <c r="CO189"/>
  <c r="DF189"/>
  <c r="DG189" s="1"/>
  <c r="X186" i="24" s="1"/>
  <c r="W186"/>
  <c r="AX181" i="17"/>
  <c r="DF181"/>
  <c r="DG181" s="1"/>
  <c r="DJ161"/>
  <c r="EZ161"/>
  <c r="FA161"/>
  <c r="FV161"/>
  <c r="AX157"/>
  <c r="AM157"/>
  <c r="AQ157" s="1"/>
  <c r="R157"/>
  <c r="V157" s="1"/>
  <c r="AC157"/>
  <c r="BP157"/>
  <c r="BQ157" s="1"/>
  <c r="FH157"/>
  <c r="FI157"/>
  <c r="EA157"/>
  <c r="EB157" s="1"/>
  <c r="Z154" i="24" s="1"/>
  <c r="R149" i="17"/>
  <c r="V149" s="1"/>
  <c r="AC149"/>
  <c r="AM149"/>
  <c r="AX149"/>
  <c r="CK149"/>
  <c r="CL149" s="1"/>
  <c r="V146" i="24" s="1"/>
  <c r="U146"/>
  <c r="DJ149" i="17"/>
  <c r="EY149"/>
  <c r="EX149"/>
  <c r="FV149"/>
  <c r="DJ133"/>
  <c r="CY133"/>
  <c r="DT133"/>
  <c r="DX133" s="1"/>
  <c r="EE133"/>
  <c r="Q126" i="24"/>
  <c r="AT129" i="17"/>
  <c r="AU129" s="1"/>
  <c r="DJ129"/>
  <c r="CY129"/>
  <c r="DC129" s="1"/>
  <c r="N126" i="24"/>
  <c r="FV129" i="17"/>
  <c r="AC105"/>
  <c r="R105"/>
  <c r="DF105"/>
  <c r="DG105" s="1"/>
  <c r="EN105"/>
  <c r="EQ105" s="1"/>
  <c r="EO105"/>
  <c r="AC101"/>
  <c r="R101"/>
  <c r="FI101"/>
  <c r="FH101"/>
  <c r="EZ101"/>
  <c r="N98" i="24"/>
  <c r="FV101" i="17"/>
  <c r="Y93"/>
  <c r="Z93" s="1"/>
  <c r="CK93"/>
  <c r="CL93" s="1"/>
  <c r="CY93"/>
  <c r="DC93" s="1"/>
  <c r="DJ93"/>
  <c r="EO93"/>
  <c r="EN93"/>
  <c r="EQ93" s="1"/>
  <c r="EO81"/>
  <c r="EN81"/>
  <c r="EQ81" s="1"/>
  <c r="CD65"/>
  <c r="CH65" s="1"/>
  <c r="CO65"/>
  <c r="DF57"/>
  <c r="DG57" s="1"/>
  <c r="X54" i="24" s="1"/>
  <c r="FV57" i="17"/>
  <c r="Y45"/>
  <c r="Z45" s="1"/>
  <c r="AT45"/>
  <c r="AU45" s="1"/>
  <c r="BP45"/>
  <c r="BQ45" s="1"/>
  <c r="EE45"/>
  <c r="EN45"/>
  <c r="EQ45" s="1"/>
  <c r="EO45"/>
  <c r="BI41"/>
  <c r="BT41"/>
  <c r="EX41"/>
  <c r="EY41"/>
  <c r="Y9"/>
  <c r="AH13" i="27" s="1"/>
  <c r="DF9" i="17"/>
  <c r="AH17" i="27" s="1"/>
  <c r="Q195" i="24"/>
  <c r="AT198" i="17"/>
  <c r="AU198" s="1"/>
  <c r="R195" i="24" s="1"/>
  <c r="FH198" i="17"/>
  <c r="FI198"/>
  <c r="FV198"/>
  <c r="Q191" i="24"/>
  <c r="AT194" i="17"/>
  <c r="AU194" s="1"/>
  <c r="BI194"/>
  <c r="BT194"/>
  <c r="DF194"/>
  <c r="DG194" s="1"/>
  <c r="CO194"/>
  <c r="CD194"/>
  <c r="Y175" i="24"/>
  <c r="EA178" i="17"/>
  <c r="EB178" s="1"/>
  <c r="DF178"/>
  <c r="DG178" s="1"/>
  <c r="EO178"/>
  <c r="EN178"/>
  <c r="EQ178" s="1"/>
  <c r="BI170"/>
  <c r="BT170"/>
  <c r="DF170"/>
  <c r="DG170" s="1"/>
  <c r="X167" i="24" s="1"/>
  <c r="CO170" i="17"/>
  <c r="AT166"/>
  <c r="AU166" s="1"/>
  <c r="Q163" i="24"/>
  <c r="CY166" i="17"/>
  <c r="DJ166"/>
  <c r="AX158"/>
  <c r="BI158"/>
  <c r="BT158"/>
  <c r="DF158"/>
  <c r="DG158" s="1"/>
  <c r="X155" i="24" s="1"/>
  <c r="CK150" i="17"/>
  <c r="CL150" s="1"/>
  <c r="EX150"/>
  <c r="EY150"/>
  <c r="R146"/>
  <c r="V146" s="1"/>
  <c r="AC146"/>
  <c r="BT146"/>
  <c r="BI146"/>
  <c r="CK146"/>
  <c r="CL146" s="1"/>
  <c r="V143" i="24" s="1"/>
  <c r="FI146" i="17"/>
  <c r="FH146"/>
  <c r="AT142"/>
  <c r="AU142" s="1"/>
  <c r="R139" i="24" s="1"/>
  <c r="Q139"/>
  <c r="CK142" i="17"/>
  <c r="CL142" s="1"/>
  <c r="EN142"/>
  <c r="EQ142" s="1"/>
  <c r="EO142"/>
  <c r="EA142"/>
  <c r="EB142" s="1"/>
  <c r="Z139" i="24" s="1"/>
  <c r="Y134" i="17"/>
  <c r="Z134" s="1"/>
  <c r="AT134"/>
  <c r="AU134" s="1"/>
  <c r="Q131" i="24"/>
  <c r="BT134" i="17"/>
  <c r="BI134"/>
  <c r="CK134"/>
  <c r="CL134" s="1"/>
  <c r="EA134"/>
  <c r="EB134" s="1"/>
  <c r="EN134"/>
  <c r="EQ134" s="1"/>
  <c r="EO134"/>
  <c r="Q119" i="24"/>
  <c r="AT122" i="17"/>
  <c r="AU122" s="1"/>
  <c r="R119" i="24" s="1"/>
  <c r="CY122" i="17"/>
  <c r="DJ122"/>
  <c r="DT122"/>
  <c r="DX122" s="1"/>
  <c r="EE122"/>
  <c r="EA122"/>
  <c r="EB122" s="1"/>
  <c r="Y118"/>
  <c r="Z118" s="1"/>
  <c r="Q115" i="24"/>
  <c r="AT118" i="17"/>
  <c r="AU118" s="1"/>
  <c r="R115" i="24" s="1"/>
  <c r="BT118" i="17"/>
  <c r="BI118"/>
  <c r="CK118"/>
  <c r="CL118" s="1"/>
  <c r="EA118"/>
  <c r="EB118" s="1"/>
  <c r="Z115" i="24" s="1"/>
  <c r="Q111"/>
  <c r="AT114" i="17"/>
  <c r="AU114" s="1"/>
  <c r="R114"/>
  <c r="V114" s="1"/>
  <c r="AC114"/>
  <c r="Y114"/>
  <c r="Z114" s="1"/>
  <c r="P111" i="24" s="1"/>
  <c r="BP114" i="17"/>
  <c r="BQ114" s="1"/>
  <c r="CD114"/>
  <c r="CH114" s="1"/>
  <c r="CO114"/>
  <c r="EN114"/>
  <c r="EQ114" s="1"/>
  <c r="EO114"/>
  <c r="R86"/>
  <c r="AC86"/>
  <c r="CK86"/>
  <c r="CL86" s="1"/>
  <c r="V83" i="24" s="1"/>
  <c r="AT82" i="17"/>
  <c r="AU82" s="1"/>
  <c r="Q79" i="24"/>
  <c r="Y82" i="17"/>
  <c r="Z82" s="1"/>
  <c r="P79" i="24" s="1"/>
  <c r="DJ82" i="17"/>
  <c r="CY82"/>
  <c r="CK82"/>
  <c r="CL82" s="1"/>
  <c r="N79" i="24"/>
  <c r="FV82" i="17"/>
  <c r="Y74"/>
  <c r="Z74" s="1"/>
  <c r="CK74"/>
  <c r="CL74" s="1"/>
  <c r="DF74"/>
  <c r="DG74" s="1"/>
  <c r="X71" i="24" s="1"/>
  <c r="EA74" i="17"/>
  <c r="EB74" s="1"/>
  <c r="CO62"/>
  <c r="BT62"/>
  <c r="DF62"/>
  <c r="DG62" s="1"/>
  <c r="EA62"/>
  <c r="EB62" s="1"/>
  <c r="BP50"/>
  <c r="BQ50" s="1"/>
  <c r="EX50"/>
  <c r="EY50"/>
  <c r="EN50"/>
  <c r="EQ50" s="1"/>
  <c r="EO50"/>
  <c r="AC34"/>
  <c r="R34"/>
  <c r="AX34"/>
  <c r="AM34"/>
  <c r="CK34"/>
  <c r="CL34" s="1"/>
  <c r="EE34"/>
  <c r="DT34"/>
  <c r="FH34"/>
  <c r="FI34"/>
  <c r="Y22"/>
  <c r="Z22" s="1"/>
  <c r="AT22"/>
  <c r="AU22" s="1"/>
  <c r="EE22"/>
  <c r="DT22"/>
  <c r="EN22"/>
  <c r="EQ22" s="1"/>
  <c r="EO22"/>
  <c r="DJ14"/>
  <c r="CY14"/>
  <c r="CK14"/>
  <c r="FH14"/>
  <c r="FI14"/>
  <c r="AX207"/>
  <c r="DJ207"/>
  <c r="CY207"/>
  <c r="DC207" s="1"/>
  <c r="EZ207"/>
  <c r="FA207"/>
  <c r="FV207"/>
  <c r="AX203"/>
  <c r="AM203"/>
  <c r="AQ203" s="1"/>
  <c r="Y203"/>
  <c r="Z203" s="1"/>
  <c r="P200" i="24" s="1"/>
  <c r="DF203" i="17"/>
  <c r="DG203" s="1"/>
  <c r="FI203"/>
  <c r="FH203"/>
  <c r="FV203"/>
  <c r="AM191"/>
  <c r="AQ191" s="1"/>
  <c r="AX191"/>
  <c r="AT191"/>
  <c r="AU191" s="1"/>
  <c r="R188" i="24" s="1"/>
  <c r="Q188"/>
  <c r="U188"/>
  <c r="CK191" i="17"/>
  <c r="CL191" s="1"/>
  <c r="DJ191"/>
  <c r="CY191"/>
  <c r="EX191"/>
  <c r="EY191"/>
  <c r="CK179"/>
  <c r="CL179" s="1"/>
  <c r="DT179"/>
  <c r="DX179" s="1"/>
  <c r="EE179"/>
  <c r="DT155"/>
  <c r="DX155" s="1"/>
  <c r="EE155"/>
  <c r="AT127"/>
  <c r="AU127" s="1"/>
  <c r="Q124" i="24"/>
  <c r="AM127" i="17"/>
  <c r="AQ127" s="1"/>
  <c r="BT127"/>
  <c r="FK127"/>
  <c r="FJ127"/>
  <c r="EA127"/>
  <c r="EB127" s="1"/>
  <c r="Z124" i="24" s="1"/>
  <c r="BI111" i="17"/>
  <c r="BT111"/>
  <c r="CO111"/>
  <c r="CD111"/>
  <c r="EO111"/>
  <c r="EN111"/>
  <c r="EQ111" s="1"/>
  <c r="CK99"/>
  <c r="CL99" s="1"/>
  <c r="EO99"/>
  <c r="EN99"/>
  <c r="EQ99" s="1"/>
  <c r="AX79"/>
  <c r="AM79"/>
  <c r="DF79"/>
  <c r="DG79" s="1"/>
  <c r="BI79"/>
  <c r="BT79"/>
  <c r="EO79"/>
  <c r="EN79"/>
  <c r="EQ79" s="1"/>
  <c r="EA67"/>
  <c r="EB67" s="1"/>
  <c r="AC47"/>
  <c r="R47"/>
  <c r="V47" s="1"/>
  <c r="CK47"/>
  <c r="CL47" s="1"/>
  <c r="V44" i="24" s="1"/>
  <c r="EN47" i="17"/>
  <c r="EQ47" s="1"/>
  <c r="EO47"/>
  <c r="FH43"/>
  <c r="FI43"/>
  <c r="FV43"/>
  <c r="Y31"/>
  <c r="Z31" s="1"/>
  <c r="AX31"/>
  <c r="AM31"/>
  <c r="AT31"/>
  <c r="AU31" s="1"/>
  <c r="BP31"/>
  <c r="BQ31" s="1"/>
  <c r="DJ31"/>
  <c r="CY31"/>
  <c r="EA31"/>
  <c r="EB31" s="1"/>
  <c r="DW31"/>
  <c r="EX31"/>
  <c r="EY31"/>
  <c r="AM204"/>
  <c r="AQ204" s="1"/>
  <c r="AX204"/>
  <c r="CD204"/>
  <c r="CH204" s="1"/>
  <c r="CO204"/>
  <c r="DF204"/>
  <c r="DG204" s="1"/>
  <c r="EE204"/>
  <c r="DT204"/>
  <c r="FV204"/>
  <c r="AX188"/>
  <c r="AM188"/>
  <c r="AQ188" s="1"/>
  <c r="BI188"/>
  <c r="BM188" s="1"/>
  <c r="BT188"/>
  <c r="CO188"/>
  <c r="CD188"/>
  <c r="CH188" s="1"/>
  <c r="R164"/>
  <c r="AC164"/>
  <c r="N161" i="24"/>
  <c r="FV164" i="17"/>
  <c r="BI156"/>
  <c r="BM156" s="1"/>
  <c r="BT156"/>
  <c r="EA156"/>
  <c r="EB156" s="1"/>
  <c r="Z153" i="24" s="1"/>
  <c r="AT92" i="17"/>
  <c r="AU92" s="1"/>
  <c r="R89" i="24" s="1"/>
  <c r="Q89"/>
  <c r="BP92" i="17"/>
  <c r="BQ92" s="1"/>
  <c r="FV92"/>
  <c r="BI72"/>
  <c r="BT72"/>
  <c r="DF72"/>
  <c r="DG72" s="1"/>
  <c r="X69" i="24" s="1"/>
  <c r="EY72" i="17"/>
  <c r="EX72"/>
  <c r="AC24"/>
  <c r="R24"/>
  <c r="AX24"/>
  <c r="AM24"/>
  <c r="BP24"/>
  <c r="BQ24" s="1"/>
  <c r="CK24"/>
  <c r="CL24" s="1"/>
  <c r="EE24"/>
  <c r="DT24"/>
  <c r="FH24"/>
  <c r="FI24"/>
  <c r="AX205"/>
  <c r="AM205"/>
  <c r="AQ205" s="1"/>
  <c r="BP205"/>
  <c r="BQ205" s="1"/>
  <c r="CK205"/>
  <c r="CL205" s="1"/>
  <c r="DJ205"/>
  <c r="CY205"/>
  <c r="R197"/>
  <c r="AC197"/>
  <c r="W194" i="24"/>
  <c r="DF197" i="17"/>
  <c r="DG197" s="1"/>
  <c r="BT197"/>
  <c r="BI197"/>
  <c r="BM197" s="1"/>
  <c r="FV197"/>
  <c r="AM173"/>
  <c r="AX173"/>
  <c r="R173"/>
  <c r="V173" s="1"/>
  <c r="AC173"/>
  <c r="DT173"/>
  <c r="DX173" s="1"/>
  <c r="EE173"/>
  <c r="EA173"/>
  <c r="EB173" s="1"/>
  <c r="Z170" i="24" s="1"/>
  <c r="CO173" i="17"/>
  <c r="CD173"/>
  <c r="CH173" s="1"/>
  <c r="EY173"/>
  <c r="EX173"/>
  <c r="AM97"/>
  <c r="AQ97" s="1"/>
  <c r="AX97"/>
  <c r="BP97"/>
  <c r="BQ97" s="1"/>
  <c r="T94" i="24" s="1"/>
  <c r="BI97" i="17"/>
  <c r="BT97"/>
  <c r="EO97"/>
  <c r="EN97"/>
  <c r="EQ97" s="1"/>
  <c r="BP89"/>
  <c r="BQ89" s="1"/>
  <c r="T86" i="24" s="1"/>
  <c r="CO89" i="17"/>
  <c r="CD89"/>
  <c r="CH89" s="1"/>
  <c r="CO73"/>
  <c r="CD73"/>
  <c r="CH73" s="1"/>
  <c r="BP73"/>
  <c r="BQ73" s="1"/>
  <c r="DT73"/>
  <c r="EE73"/>
  <c r="FV73"/>
  <c r="Y29"/>
  <c r="Z29" s="1"/>
  <c r="AT29"/>
  <c r="AU29" s="1"/>
  <c r="CK29"/>
  <c r="CL29" s="1"/>
  <c r="BT29"/>
  <c r="EA29"/>
  <c r="EB29" s="1"/>
  <c r="N26" i="24"/>
  <c r="FV29" i="17"/>
  <c r="AC21"/>
  <c r="AX21"/>
  <c r="BP21"/>
  <c r="BQ21" s="1"/>
  <c r="EE21"/>
  <c r="BT17"/>
  <c r="CK17"/>
  <c r="EN17"/>
  <c r="EO17"/>
  <c r="R189"/>
  <c r="V189" s="1"/>
  <c r="AM189"/>
  <c r="AQ189" s="1"/>
  <c r="EN181"/>
  <c r="EQ181" s="1"/>
  <c r="CY161"/>
  <c r="CY149"/>
  <c r="DC149" s="1"/>
  <c r="Y133"/>
  <c r="Z133" s="1"/>
  <c r="U133"/>
  <c r="V133" s="1"/>
  <c r="U129"/>
  <c r="V129" s="1"/>
  <c r="R93"/>
  <c r="CY81"/>
  <c r="DC81" s="1"/>
  <c r="EY81"/>
  <c r="DJ65"/>
  <c r="EE65"/>
  <c r="U9"/>
  <c r="AD13" i="27" s="1"/>
  <c r="BL198" i="17"/>
  <c r="AM194"/>
  <c r="AQ194" s="1"/>
  <c r="BL194"/>
  <c r="EY194"/>
  <c r="BL178"/>
  <c r="BL170"/>
  <c r="DB166"/>
  <c r="EX166"/>
  <c r="CD158"/>
  <c r="CH158" s="1"/>
  <c r="EY146"/>
  <c r="AM142"/>
  <c r="AQ142" s="1"/>
  <c r="CG142"/>
  <c r="DC142"/>
  <c r="EY142"/>
  <c r="FH142"/>
  <c r="AM134"/>
  <c r="AQ134" s="1"/>
  <c r="AX122"/>
  <c r="AM122"/>
  <c r="AQ122" s="1"/>
  <c r="CG122"/>
  <c r="BL122"/>
  <c r="DB122"/>
  <c r="AM118"/>
  <c r="DW118"/>
  <c r="FI118"/>
  <c r="AX114"/>
  <c r="EN86"/>
  <c r="EQ86" s="1"/>
  <c r="DB82"/>
  <c r="FI82"/>
  <c r="BL74"/>
  <c r="EO74"/>
  <c r="FH74"/>
  <c r="CD62"/>
  <c r="CH62" s="1"/>
  <c r="BI62"/>
  <c r="BM62" s="1"/>
  <c r="EO62"/>
  <c r="CD50"/>
  <c r="CH50" s="1"/>
  <c r="BL50"/>
  <c r="DC22"/>
  <c r="DW22"/>
  <c r="DX22" s="1"/>
  <c r="EY207"/>
  <c r="BL191"/>
  <c r="AM179"/>
  <c r="AQ179" s="1"/>
  <c r="FH179"/>
  <c r="FI179"/>
  <c r="CO155"/>
  <c r="FS155"/>
  <c r="AX127"/>
  <c r="BI127"/>
  <c r="CG111"/>
  <c r="BL111"/>
  <c r="DB99"/>
  <c r="DB79"/>
  <c r="BP79"/>
  <c r="BQ79" s="1"/>
  <c r="T76" i="24" s="1"/>
  <c r="CG79" i="17"/>
  <c r="EX79"/>
  <c r="BL67"/>
  <c r="DW67"/>
  <c r="CO47"/>
  <c r="AP43"/>
  <c r="BP43"/>
  <c r="BQ43" s="1"/>
  <c r="FS43"/>
  <c r="CO31"/>
  <c r="FH204"/>
  <c r="FI204"/>
  <c r="U188"/>
  <c r="EX188"/>
  <c r="FS188"/>
  <c r="AP164"/>
  <c r="FH164"/>
  <c r="FO164"/>
  <c r="DB156"/>
  <c r="DW156"/>
  <c r="FS156"/>
  <c r="AP92"/>
  <c r="BL92"/>
  <c r="DB92"/>
  <c r="DW92"/>
  <c r="BL72"/>
  <c r="EO72"/>
  <c r="AP24"/>
  <c r="DW205"/>
  <c r="EY205"/>
  <c r="FS205"/>
  <c r="FH197"/>
  <c r="FO197"/>
  <c r="Y173"/>
  <c r="Z173" s="1"/>
  <c r="P170" i="24" s="1"/>
  <c r="CK173" i="17"/>
  <c r="CL173" s="1"/>
  <c r="BL173"/>
  <c r="EO173"/>
  <c r="FS173"/>
  <c r="DB97"/>
  <c r="AX89"/>
  <c r="DB89"/>
  <c r="DB73"/>
  <c r="DW73"/>
  <c r="EX73"/>
  <c r="DB29"/>
  <c r="BI29"/>
  <c r="DW29"/>
  <c r="CY21"/>
  <c r="DC21" s="1"/>
  <c r="BI21"/>
  <c r="BM21" s="1"/>
  <c r="AM17"/>
  <c r="AQ17" s="1"/>
  <c r="U17"/>
  <c r="V17" s="1"/>
  <c r="DT40"/>
  <c r="DX40" s="1"/>
  <c r="EE40"/>
  <c r="FH40"/>
  <c r="FI40"/>
  <c r="N37" i="24"/>
  <c r="FV40" i="17"/>
  <c r="Y28"/>
  <c r="Z28" s="1"/>
  <c r="AT28"/>
  <c r="AU28" s="1"/>
  <c r="BT28"/>
  <c r="BI28"/>
  <c r="BM28" s="1"/>
  <c r="EA28"/>
  <c r="EB28" s="1"/>
  <c r="EX28"/>
  <c r="EY28"/>
  <c r="BT12"/>
  <c r="BI12"/>
  <c r="BM12" s="1"/>
  <c r="BQ12" s="1"/>
  <c r="EE12"/>
  <c r="EF12" s="1"/>
  <c r="EG12" s="1"/>
  <c r="DT12"/>
  <c r="DX12" s="1"/>
  <c r="EB12" s="1"/>
  <c r="DT193"/>
  <c r="DX193" s="1"/>
  <c r="EE193"/>
  <c r="AT189"/>
  <c r="AU189" s="1"/>
  <c r="Q186" i="24"/>
  <c r="BP189" i="17"/>
  <c r="BQ189" s="1"/>
  <c r="EA189"/>
  <c r="EB189" s="1"/>
  <c r="FV189"/>
  <c r="CK181"/>
  <c r="CL181" s="1"/>
  <c r="U178" i="24"/>
  <c r="BP181" i="17"/>
  <c r="BQ181" s="1"/>
  <c r="T178" i="24" s="1"/>
  <c r="EX181" i="17"/>
  <c r="EY181"/>
  <c r="Q158" i="24"/>
  <c r="AT161" i="17"/>
  <c r="AU161" s="1"/>
  <c r="R158" i="24" s="1"/>
  <c r="BT161" i="17"/>
  <c r="BI161"/>
  <c r="U158" i="24"/>
  <c r="CK161" i="17"/>
  <c r="CL161" s="1"/>
  <c r="DT161"/>
  <c r="DX161" s="1"/>
  <c r="EE161"/>
  <c r="DJ157"/>
  <c r="U154" i="24"/>
  <c r="CK157" i="17"/>
  <c r="CL157" s="1"/>
  <c r="BP149"/>
  <c r="BQ149" s="1"/>
  <c r="T146" i="24" s="1"/>
  <c r="DT149" i="17"/>
  <c r="EE149"/>
  <c r="Q130" i="24"/>
  <c r="AT133" i="17"/>
  <c r="AU133" s="1"/>
  <c r="BI133"/>
  <c r="BM133" s="1"/>
  <c r="BT133"/>
  <c r="CK133"/>
  <c r="CL133" s="1"/>
  <c r="V130" i="24" s="1"/>
  <c r="U130"/>
  <c r="BP129" i="17"/>
  <c r="BQ129" s="1"/>
  <c r="CK129"/>
  <c r="CL129" s="1"/>
  <c r="U126" i="24"/>
  <c r="FH129" i="17"/>
  <c r="FI129"/>
  <c r="Y105"/>
  <c r="Z105" s="1"/>
  <c r="P102" i="24" s="1"/>
  <c r="Q102"/>
  <c r="AT105" i="17"/>
  <c r="AU105" s="1"/>
  <c r="CD105"/>
  <c r="CO105"/>
  <c r="BP105"/>
  <c r="BQ105" s="1"/>
  <c r="FI105"/>
  <c r="FH105"/>
  <c r="Q98" i="24"/>
  <c r="AT101" i="17"/>
  <c r="AU101" s="1"/>
  <c r="R98" i="24" s="1"/>
  <c r="Y101" i="17"/>
  <c r="Z101" s="1"/>
  <c r="CK101"/>
  <c r="CL101" s="1"/>
  <c r="CY101"/>
  <c r="DJ101"/>
  <c r="BI101"/>
  <c r="BM101" s="1"/>
  <c r="BT101"/>
  <c r="EO101"/>
  <c r="EN101"/>
  <c r="EQ101" s="1"/>
  <c r="AX93"/>
  <c r="BI93"/>
  <c r="BT93"/>
  <c r="DT93"/>
  <c r="EE93"/>
  <c r="AT81"/>
  <c r="AU81" s="1"/>
  <c r="Q78" i="24"/>
  <c r="Y81" i="17"/>
  <c r="Z81" s="1"/>
  <c r="BP81"/>
  <c r="BQ81" s="1"/>
  <c r="T78" i="24" s="1"/>
  <c r="CK81" i="17"/>
  <c r="CL81" s="1"/>
  <c r="N78" i="24"/>
  <c r="FV81" i="17"/>
  <c r="AX65"/>
  <c r="AM65"/>
  <c r="AC65"/>
  <c r="R65"/>
  <c r="BI65"/>
  <c r="BM65" s="1"/>
  <c r="BT65"/>
  <c r="EY65"/>
  <c r="EX65"/>
  <c r="FH65"/>
  <c r="FI65"/>
  <c r="FV65"/>
  <c r="Q54" i="24"/>
  <c r="AT57" i="17"/>
  <c r="AU57" s="1"/>
  <c r="Y57"/>
  <c r="Z57" s="1"/>
  <c r="P54" i="24" s="1"/>
  <c r="CO57" i="17"/>
  <c r="CD57"/>
  <c r="CH57" s="1"/>
  <c r="EE57"/>
  <c r="EY57"/>
  <c r="EX57"/>
  <c r="DJ45"/>
  <c r="CK45"/>
  <c r="CL45" s="1"/>
  <c r="EY45"/>
  <c r="EX45"/>
  <c r="N42" i="24"/>
  <c r="FV45" i="17"/>
  <c r="AT41"/>
  <c r="AU41" s="1"/>
  <c r="Y41"/>
  <c r="Z41" s="1"/>
  <c r="CO41"/>
  <c r="CD41"/>
  <c r="CH41" s="1"/>
  <c r="DF41"/>
  <c r="DG41" s="1"/>
  <c r="EE41"/>
  <c r="FH41"/>
  <c r="FI41"/>
  <c r="AX9"/>
  <c r="AT9"/>
  <c r="DJ9"/>
  <c r="EA9"/>
  <c r="AH18" i="27" s="1"/>
  <c r="Y198" i="17"/>
  <c r="Z198" s="1"/>
  <c r="EA198"/>
  <c r="EB198" s="1"/>
  <c r="Z195" i="24" s="1"/>
  <c r="CY198" i="17"/>
  <c r="DC198" s="1"/>
  <c r="DJ198"/>
  <c r="DT198"/>
  <c r="DX198" s="1"/>
  <c r="EE198"/>
  <c r="EN198"/>
  <c r="EQ198" s="1"/>
  <c r="EO198"/>
  <c r="AC194"/>
  <c r="R194"/>
  <c r="V194" s="1"/>
  <c r="Y194"/>
  <c r="Z194" s="1"/>
  <c r="P191" i="24" s="1"/>
  <c r="FH194" i="17"/>
  <c r="FI194"/>
  <c r="Y178"/>
  <c r="Z178" s="1"/>
  <c r="P175" i="24" s="1"/>
  <c r="Q175"/>
  <c r="AT178" i="17"/>
  <c r="AU178" s="1"/>
  <c r="CK178"/>
  <c r="CL178" s="1"/>
  <c r="V175" i="24" s="1"/>
  <c r="BP178" i="17"/>
  <c r="BQ178" s="1"/>
  <c r="T175" i="24" s="1"/>
  <c r="CY178" i="17"/>
  <c r="DC178" s="1"/>
  <c r="DJ178"/>
  <c r="AX170"/>
  <c r="EE170"/>
  <c r="DT170"/>
  <c r="DX170" s="1"/>
  <c r="EA170"/>
  <c r="EB170" s="1"/>
  <c r="N167" i="24"/>
  <c r="FV170" i="17"/>
  <c r="AC166"/>
  <c r="R166"/>
  <c r="Y166"/>
  <c r="Z166" s="1"/>
  <c r="CO166"/>
  <c r="AC158"/>
  <c r="R158"/>
  <c r="V158" s="1"/>
  <c r="CO158"/>
  <c r="BP158"/>
  <c r="BQ158" s="1"/>
  <c r="CY158"/>
  <c r="DC158" s="1"/>
  <c r="DJ158"/>
  <c r="EA158"/>
  <c r="EB158" s="1"/>
  <c r="Z155" i="24" s="1"/>
  <c r="N155"/>
  <c r="FV158" i="17"/>
  <c r="AX150"/>
  <c r="BP150"/>
  <c r="BQ150" s="1"/>
  <c r="T147" i="24" s="1"/>
  <c r="DF150" i="17"/>
  <c r="DG150" s="1"/>
  <c r="EE150"/>
  <c r="DT150"/>
  <c r="EA150"/>
  <c r="EB150" s="1"/>
  <c r="AT146"/>
  <c r="AU146" s="1"/>
  <c r="R143" i="24" s="1"/>
  <c r="Q143"/>
  <c r="Y146" i="17"/>
  <c r="Z146" s="1"/>
  <c r="DF146"/>
  <c r="DG146" s="1"/>
  <c r="X143" i="24" s="1"/>
  <c r="EA146" i="17"/>
  <c r="EB146" s="1"/>
  <c r="Z143" i="24" s="1"/>
  <c r="N143"/>
  <c r="FV146" i="17"/>
  <c r="EE142"/>
  <c r="DT142"/>
  <c r="DX142" s="1"/>
  <c r="DF134"/>
  <c r="DG134" s="1"/>
  <c r="X131" i="24" s="1"/>
  <c r="EX134" i="17"/>
  <c r="EY134"/>
  <c r="DT134"/>
  <c r="DX134" s="1"/>
  <c r="EE134"/>
  <c r="FV134"/>
  <c r="CK122"/>
  <c r="CL122" s="1"/>
  <c r="DF122"/>
  <c r="DG122" s="1"/>
  <c r="X119" i="24" s="1"/>
  <c r="DF118" i="17"/>
  <c r="DG118" s="1"/>
  <c r="FV118"/>
  <c r="CY114"/>
  <c r="DC114" s="1"/>
  <c r="DJ114"/>
  <c r="DT114"/>
  <c r="DX114" s="1"/>
  <c r="EE114"/>
  <c r="Y86"/>
  <c r="Z86" s="1"/>
  <c r="P83" i="24" s="1"/>
  <c r="BT86" i="17"/>
  <c r="BI86"/>
  <c r="EY86"/>
  <c r="EX86"/>
  <c r="EE86"/>
  <c r="DT86"/>
  <c r="N83" i="24"/>
  <c r="FV86" i="17"/>
  <c r="BT82"/>
  <c r="BI82"/>
  <c r="DF82"/>
  <c r="DG82" s="1"/>
  <c r="EE82"/>
  <c r="DT82"/>
  <c r="DX82" s="1"/>
  <c r="BT74"/>
  <c r="BI74"/>
  <c r="EY74"/>
  <c r="EX74"/>
  <c r="DJ62"/>
  <c r="CY62"/>
  <c r="EE62"/>
  <c r="DT62"/>
  <c r="DF50"/>
  <c r="DG50" s="1"/>
  <c r="X47" i="24" s="1"/>
  <c r="BT50" i="17"/>
  <c r="DJ50"/>
  <c r="CY50"/>
  <c r="EA50"/>
  <c r="EB50" s="1"/>
  <c r="Z47" i="24" s="1"/>
  <c r="FI50" i="17"/>
  <c r="FH50"/>
  <c r="Y34"/>
  <c r="Z34" s="1"/>
  <c r="AT34"/>
  <c r="AU34" s="1"/>
  <c r="EN34"/>
  <c r="EQ34" s="1"/>
  <c r="EO34"/>
  <c r="FV34"/>
  <c r="EX22"/>
  <c r="EY22"/>
  <c r="FV22"/>
  <c r="AX14"/>
  <c r="AM14"/>
  <c r="AQ14" s="1"/>
  <c r="AU14" s="1"/>
  <c r="R14"/>
  <c r="V14" s="1"/>
  <c r="Z14" s="1"/>
  <c r="BT14"/>
  <c r="BI14"/>
  <c r="DF14"/>
  <c r="EA14"/>
  <c r="BI207"/>
  <c r="BM207" s="1"/>
  <c r="BT207"/>
  <c r="CK207"/>
  <c r="CL207" s="1"/>
  <c r="V204" i="24" s="1"/>
  <c r="EA207" i="17"/>
  <c r="EB207" s="1"/>
  <c r="FI207"/>
  <c r="FH207"/>
  <c r="BP203"/>
  <c r="BQ203" s="1"/>
  <c r="T200" i="24" s="1"/>
  <c r="EA203" i="17"/>
  <c r="EB203" s="1"/>
  <c r="CO203"/>
  <c r="CD203"/>
  <c r="EE203"/>
  <c r="AC191"/>
  <c r="DT191"/>
  <c r="EE191"/>
  <c r="CO191"/>
  <c r="CD191"/>
  <c r="Y179"/>
  <c r="Z179" s="1"/>
  <c r="P176" i="24" s="1"/>
  <c r="R179" i="17"/>
  <c r="V179" s="1"/>
  <c r="AC179"/>
  <c r="DF179"/>
  <c r="DG179" s="1"/>
  <c r="CD179"/>
  <c r="CH179" s="1"/>
  <c r="CO179"/>
  <c r="Y155"/>
  <c r="Z155" s="1"/>
  <c r="BP155"/>
  <c r="BQ155" s="1"/>
  <c r="DJ155"/>
  <c r="CY155"/>
  <c r="DC155" s="1"/>
  <c r="EX155"/>
  <c r="EY155"/>
  <c r="N152" i="24"/>
  <c r="FV155" i="17"/>
  <c r="AC127"/>
  <c r="R127"/>
  <c r="DF127"/>
  <c r="DG127" s="1"/>
  <c r="X124" i="24" s="1"/>
  <c r="CO127" i="17"/>
  <c r="CD127"/>
  <c r="CH127" s="1"/>
  <c r="EX127"/>
  <c r="EY127"/>
  <c r="Y111"/>
  <c r="Z111" s="1"/>
  <c r="P108" i="24" s="1"/>
  <c r="DJ111" i="17"/>
  <c r="CY111"/>
  <c r="EA111"/>
  <c r="EB111" s="1"/>
  <c r="Z108" i="24" s="1"/>
  <c r="N108"/>
  <c r="FV111" i="17"/>
  <c r="Y99"/>
  <c r="Z99" s="1"/>
  <c r="Q96" i="24"/>
  <c r="AT99" i="17"/>
  <c r="AU99" s="1"/>
  <c r="AC99"/>
  <c r="R99"/>
  <c r="V99" s="1"/>
  <c r="CO99"/>
  <c r="CD99"/>
  <c r="DF99"/>
  <c r="DG99" s="1"/>
  <c r="X96" i="24" s="1"/>
  <c r="Q76"/>
  <c r="AT79" i="17"/>
  <c r="AU79" s="1"/>
  <c r="AC79"/>
  <c r="R79"/>
  <c r="V79" s="1"/>
  <c r="Y79"/>
  <c r="Z79" s="1"/>
  <c r="CD79"/>
  <c r="CK79"/>
  <c r="CL79" s="1"/>
  <c r="V76" i="24" s="1"/>
  <c r="DJ79" i="17"/>
  <c r="CY79"/>
  <c r="DC79" s="1"/>
  <c r="EA79"/>
  <c r="EB79" s="1"/>
  <c r="Z76" i="24" s="1"/>
  <c r="FV79" i="17"/>
  <c r="CK67"/>
  <c r="CL67" s="1"/>
  <c r="CD67"/>
  <c r="CH67" s="1"/>
  <c r="DJ67"/>
  <c r="CY67"/>
  <c r="DF67"/>
  <c r="DG67" s="1"/>
  <c r="EE67"/>
  <c r="DT67"/>
  <c r="DX67" s="1"/>
  <c r="FI67"/>
  <c r="FH67"/>
  <c r="AX47"/>
  <c r="AM47"/>
  <c r="AQ47" s="1"/>
  <c r="Q44" i="24"/>
  <c r="AT47" i="17"/>
  <c r="AU47" s="1"/>
  <c r="Y47"/>
  <c r="Z47" s="1"/>
  <c r="BT47"/>
  <c r="BI47"/>
  <c r="BM47" s="1"/>
  <c r="DF47"/>
  <c r="DG47" s="1"/>
  <c r="EX47"/>
  <c r="EY47"/>
  <c r="AC43"/>
  <c r="R43"/>
  <c r="CK43"/>
  <c r="CL43" s="1"/>
  <c r="DJ43"/>
  <c r="CY43"/>
  <c r="DC43" s="1"/>
  <c r="DF43"/>
  <c r="DG43" s="1"/>
  <c r="EN43"/>
  <c r="EQ43" s="1"/>
  <c r="EO43"/>
  <c r="BT31"/>
  <c r="BI31"/>
  <c r="BM31" s="1"/>
  <c r="CK31"/>
  <c r="CL31" s="1"/>
  <c r="EE31"/>
  <c r="DT31"/>
  <c r="DX31" s="1"/>
  <c r="FH31"/>
  <c r="FI31"/>
  <c r="DF188"/>
  <c r="DG188" s="1"/>
  <c r="X185" i="24" s="1"/>
  <c r="EA188" i="17"/>
  <c r="EB188" s="1"/>
  <c r="Z185" i="24" s="1"/>
  <c r="FH188" i="17"/>
  <c r="FI188"/>
  <c r="EE164"/>
  <c r="DT164"/>
  <c r="DX164" s="1"/>
  <c r="AX156"/>
  <c r="AM156"/>
  <c r="AQ156" s="1"/>
  <c r="FH156"/>
  <c r="FI156"/>
  <c r="EX156"/>
  <c r="EY156"/>
  <c r="Y92"/>
  <c r="Z92" s="1"/>
  <c r="P89" i="24" s="1"/>
  <c r="DJ92" i="17"/>
  <c r="CY92"/>
  <c r="DC92" s="1"/>
  <c r="CO92"/>
  <c r="CD92"/>
  <c r="CH92" s="1"/>
  <c r="EA92"/>
  <c r="EB92" s="1"/>
  <c r="Z89" i="24" s="1"/>
  <c r="AT72" i="17"/>
  <c r="AU72" s="1"/>
  <c r="Q69" i="24"/>
  <c r="Y72" i="17"/>
  <c r="Z72" s="1"/>
  <c r="P69" i="24" s="1"/>
  <c r="EA72" i="17"/>
  <c r="EB72" s="1"/>
  <c r="Z69" i="24" s="1"/>
  <c r="Y69"/>
  <c r="CO24" i="17"/>
  <c r="CD24"/>
  <c r="CH24" s="1"/>
  <c r="DF24"/>
  <c r="DG24" s="1"/>
  <c r="Y205"/>
  <c r="Z205" s="1"/>
  <c r="EE205"/>
  <c r="AX197"/>
  <c r="AM197"/>
  <c r="AQ197" s="1"/>
  <c r="CK197"/>
  <c r="CL197" s="1"/>
  <c r="DT197"/>
  <c r="DX197" s="1"/>
  <c r="EE197"/>
  <c r="BI173"/>
  <c r="BM173" s="1"/>
  <c r="BT173"/>
  <c r="CY173"/>
  <c r="DC173" s="1"/>
  <c r="DJ173"/>
  <c r="N170" i="24"/>
  <c r="FV173" i="17"/>
  <c r="AC97"/>
  <c r="R97"/>
  <c r="V97" s="1"/>
  <c r="CK97"/>
  <c r="CL97" s="1"/>
  <c r="V94" i="24" s="1"/>
  <c r="DF97" i="17"/>
  <c r="DG97" s="1"/>
  <c r="CY89"/>
  <c r="DJ89"/>
  <c r="EE89"/>
  <c r="DT89"/>
  <c r="FI89"/>
  <c r="FH89"/>
  <c r="N86" i="24"/>
  <c r="FV89" i="17"/>
  <c r="Y73"/>
  <c r="Z73" s="1"/>
  <c r="P70" i="24" s="1"/>
  <c r="AT73" i="17"/>
  <c r="AU73" s="1"/>
  <c r="Q70" i="24"/>
  <c r="CY73" i="17"/>
  <c r="DC73" s="1"/>
  <c r="DJ73"/>
  <c r="DJ29"/>
  <c r="FH29"/>
  <c r="FI29"/>
  <c r="EX29"/>
  <c r="EY29"/>
  <c r="CK21"/>
  <c r="CL21" s="1"/>
  <c r="DF21"/>
  <c r="DG21" s="1"/>
  <c r="EN21"/>
  <c r="EQ21" s="1"/>
  <c r="EO21"/>
  <c r="AC17"/>
  <c r="AX17"/>
  <c r="EX17"/>
  <c r="EY17"/>
  <c r="FS28"/>
  <c r="U12"/>
  <c r="AP193"/>
  <c r="CG193"/>
  <c r="CY193"/>
  <c r="DC193" s="1"/>
  <c r="EN193"/>
  <c r="EQ193" s="1"/>
  <c r="EO193"/>
  <c r="FS193"/>
  <c r="FH189"/>
  <c r="FI189"/>
  <c r="FO189"/>
  <c r="AM181"/>
  <c r="AQ181" s="1"/>
  <c r="EO181"/>
  <c r="FS181"/>
  <c r="DB161"/>
  <c r="FO161"/>
  <c r="CG157"/>
  <c r="DW157"/>
  <c r="EO157"/>
  <c r="EN157"/>
  <c r="EQ157" s="1"/>
  <c r="FS157"/>
  <c r="FO149"/>
  <c r="CG133"/>
  <c r="Y129"/>
  <c r="Z129" s="1"/>
  <c r="P126" i="24" s="1"/>
  <c r="EY129" i="17"/>
  <c r="DW129"/>
  <c r="DX129" s="1"/>
  <c r="DB101"/>
  <c r="U93"/>
  <c r="EY93"/>
  <c r="DJ81"/>
  <c r="EE81"/>
  <c r="DW81"/>
  <c r="EX81"/>
  <c r="U65"/>
  <c r="CY65"/>
  <c r="BL57"/>
  <c r="BM57" s="1"/>
  <c r="DB57"/>
  <c r="AM45"/>
  <c r="AQ45" s="1"/>
  <c r="R45"/>
  <c r="U45"/>
  <c r="CY45"/>
  <c r="DC45" s="1"/>
  <c r="DB41"/>
  <c r="BL9"/>
  <c r="AD15" i="27" s="1"/>
  <c r="DW9" i="17"/>
  <c r="AD18" i="27" s="1"/>
  <c r="EN9" i="17"/>
  <c r="EO9"/>
  <c r="AM8"/>
  <c r="CK198"/>
  <c r="CL198" s="1"/>
  <c r="CG198"/>
  <c r="CH198" s="1"/>
  <c r="EX194"/>
  <c r="CD178"/>
  <c r="AP170"/>
  <c r="U170"/>
  <c r="EY170"/>
  <c r="EX170"/>
  <c r="FH166"/>
  <c r="FI158"/>
  <c r="EY158"/>
  <c r="CG150"/>
  <c r="DW150"/>
  <c r="FH150"/>
  <c r="AM146"/>
  <c r="EX146"/>
  <c r="FS146"/>
  <c r="FO142"/>
  <c r="FI134"/>
  <c r="FO134"/>
  <c r="FI122"/>
  <c r="FS122"/>
  <c r="AX118"/>
  <c r="DC118"/>
  <c r="FH118"/>
  <c r="EO118"/>
  <c r="FO118"/>
  <c r="AP114"/>
  <c r="BL114"/>
  <c r="FI114"/>
  <c r="FS114"/>
  <c r="AP86"/>
  <c r="BL86"/>
  <c r="DB86"/>
  <c r="FO86"/>
  <c r="BL82"/>
  <c r="FS82"/>
  <c r="AP74"/>
  <c r="U74"/>
  <c r="EN74"/>
  <c r="EQ74" s="1"/>
  <c r="FO74"/>
  <c r="U62"/>
  <c r="AP62"/>
  <c r="EN62"/>
  <c r="EQ62" s="1"/>
  <c r="FS62"/>
  <c r="FS50"/>
  <c r="FO50"/>
  <c r="CO34"/>
  <c r="BI34"/>
  <c r="BM34" s="1"/>
  <c r="DB34"/>
  <c r="DC34" s="1"/>
  <c r="V22"/>
  <c r="CO22"/>
  <c r="FO22"/>
  <c r="BL14"/>
  <c r="DB14"/>
  <c r="DC14" s="1"/>
  <c r="AM207"/>
  <c r="AQ207" s="1"/>
  <c r="CG207"/>
  <c r="CG203"/>
  <c r="DB191"/>
  <c r="CG191"/>
  <c r="FI191"/>
  <c r="EN179"/>
  <c r="EQ179" s="1"/>
  <c r="AP155"/>
  <c r="U127"/>
  <c r="BL127"/>
  <c r="FS127"/>
  <c r="AP111"/>
  <c r="BP111"/>
  <c r="BQ111" s="1"/>
  <c r="T108" i="24" s="1"/>
  <c r="EY111" i="17"/>
  <c r="FO111"/>
  <c r="BP99"/>
  <c r="BQ99" s="1"/>
  <c r="T96" i="24" s="1"/>
  <c r="FS99" i="17"/>
  <c r="BL79"/>
  <c r="EY79"/>
  <c r="FO79"/>
  <c r="AP67"/>
  <c r="DB67"/>
  <c r="FS67"/>
  <c r="CD47"/>
  <c r="CH47" s="1"/>
  <c r="BL43"/>
  <c r="DW204"/>
  <c r="DB204"/>
  <c r="EY188"/>
  <c r="EO164"/>
  <c r="EN156"/>
  <c r="EQ156" s="1"/>
  <c r="EO92"/>
  <c r="FH92"/>
  <c r="CG72"/>
  <c r="FH72"/>
  <c r="EX205"/>
  <c r="EO197"/>
  <c r="BL97"/>
  <c r="BM97" s="1"/>
  <c r="AC89"/>
  <c r="EY89"/>
  <c r="DW89"/>
  <c r="EX89"/>
  <c r="R29"/>
  <c r="V29" s="1"/>
  <c r="AM29"/>
  <c r="AQ29" s="1"/>
  <c r="FO29"/>
  <c r="DT21"/>
  <c r="DX21" s="1"/>
  <c r="DB17"/>
  <c r="EA17"/>
  <c r="EB17" s="1"/>
  <c r="FO17"/>
  <c r="DF129"/>
  <c r="DG129" s="1"/>
  <c r="X126" i="24" s="1"/>
  <c r="EZ129" i="17"/>
  <c r="FA129"/>
  <c r="EN129"/>
  <c r="EQ129" s="1"/>
  <c r="EO129"/>
  <c r="BI105"/>
  <c r="BM105" s="1"/>
  <c r="BT105"/>
  <c r="CY105"/>
  <c r="DC105" s="1"/>
  <c r="DJ105"/>
  <c r="Y102" i="24"/>
  <c r="EA105" i="17"/>
  <c r="EB105" s="1"/>
  <c r="Z102" i="24" s="1"/>
  <c r="N102"/>
  <c r="FV105" i="17"/>
  <c r="DF101"/>
  <c r="DG101" s="1"/>
  <c r="X98" i="24" s="1"/>
  <c r="AC93" i="17"/>
  <c r="CO93"/>
  <c r="CD93"/>
  <c r="CH93" s="1"/>
  <c r="DF93"/>
  <c r="DG93" s="1"/>
  <c r="N90" i="24"/>
  <c r="FV93" i="17"/>
  <c r="BI81"/>
  <c r="BT81"/>
  <c r="DF65"/>
  <c r="DG65" s="1"/>
  <c r="CK65"/>
  <c r="CL65" s="1"/>
  <c r="V62" i="24" s="1"/>
  <c r="EA65" i="17"/>
  <c r="EB65" s="1"/>
  <c r="EN65"/>
  <c r="EQ65" s="1"/>
  <c r="EO65"/>
  <c r="BP57"/>
  <c r="BQ57" s="1"/>
  <c r="DJ57"/>
  <c r="EN57"/>
  <c r="EQ57" s="1"/>
  <c r="EO57"/>
  <c r="FH57"/>
  <c r="FI57"/>
  <c r="AC45"/>
  <c r="AX45"/>
  <c r="BI45"/>
  <c r="BT45"/>
  <c r="EA45"/>
  <c r="EB45" s="1"/>
  <c r="FH45"/>
  <c r="FI45"/>
  <c r="BP41"/>
  <c r="BQ41" s="1"/>
  <c r="AC9"/>
  <c r="CD9"/>
  <c r="CO9"/>
  <c r="EE9"/>
  <c r="EX9"/>
  <c r="AC25" i="27" s="1"/>
  <c r="EY9" i="17"/>
  <c r="AX198"/>
  <c r="BP198"/>
  <c r="BQ198" s="1"/>
  <c r="S195" i="24"/>
  <c r="BI198" i="17"/>
  <c r="BM198" s="1"/>
  <c r="BT198"/>
  <c r="DF198"/>
  <c r="DG198" s="1"/>
  <c r="AX194"/>
  <c r="CY194"/>
  <c r="DC194" s="1"/>
  <c r="DJ194"/>
  <c r="BP194"/>
  <c r="BQ194" s="1"/>
  <c r="N191" i="24"/>
  <c r="FV194" i="17"/>
  <c r="BI178"/>
  <c r="BM178" s="1"/>
  <c r="BT178"/>
  <c r="EE178"/>
  <c r="DT178"/>
  <c r="DX178" s="1"/>
  <c r="R170"/>
  <c r="V170" s="1"/>
  <c r="AC170"/>
  <c r="CK170"/>
  <c r="CL170" s="1"/>
  <c r="V167" i="24" s="1"/>
  <c r="FI170" i="17"/>
  <c r="FH170"/>
  <c r="AX166"/>
  <c r="BI166"/>
  <c r="BT166"/>
  <c r="BP166"/>
  <c r="BQ166" s="1"/>
  <c r="T163" i="24" s="1"/>
  <c r="EE166" i="17"/>
  <c r="DT166"/>
  <c r="DX166" s="1"/>
  <c r="EA166"/>
  <c r="EB166" s="1"/>
  <c r="Z163" i="24" s="1"/>
  <c r="EP166" i="17"/>
  <c r="AT158"/>
  <c r="AU158" s="1"/>
  <c r="R155" i="24" s="1"/>
  <c r="Q155"/>
  <c r="Y158" i="17"/>
  <c r="Z158" s="1"/>
  <c r="P155" i="24" s="1"/>
  <c r="FJ158" i="17"/>
  <c r="FK158"/>
  <c r="EE158"/>
  <c r="DT158"/>
  <c r="EN158"/>
  <c r="EQ158" s="1"/>
  <c r="EO158"/>
  <c r="BT150"/>
  <c r="BI150"/>
  <c r="BM150" s="1"/>
  <c r="CO150"/>
  <c r="CD150"/>
  <c r="EN150"/>
  <c r="EQ150" s="1"/>
  <c r="EO150"/>
  <c r="BP146"/>
  <c r="BQ146" s="1"/>
  <c r="CO146"/>
  <c r="EN146"/>
  <c r="EQ146" s="1"/>
  <c r="EO146"/>
  <c r="DT146"/>
  <c r="EE146"/>
  <c r="AX142"/>
  <c r="AC142"/>
  <c r="R142"/>
  <c r="V142" s="1"/>
  <c r="BT142"/>
  <c r="BI142"/>
  <c r="BM142" s="1"/>
  <c r="DF142"/>
  <c r="DG142" s="1"/>
  <c r="CO142"/>
  <c r="AX134"/>
  <c r="CO134"/>
  <c r="R122"/>
  <c r="V122" s="1"/>
  <c r="AC122"/>
  <c r="BT122"/>
  <c r="BI122"/>
  <c r="FK122"/>
  <c r="FJ122"/>
  <c r="CD118"/>
  <c r="CH118" s="1"/>
  <c r="CO118"/>
  <c r="EP118"/>
  <c r="BT114"/>
  <c r="BI114"/>
  <c r="CK114"/>
  <c r="CL114" s="1"/>
  <c r="V111" i="24" s="1"/>
  <c r="EX114" i="17"/>
  <c r="EY114"/>
  <c r="DF86"/>
  <c r="DG86" s="1"/>
  <c r="CO82"/>
  <c r="EA82"/>
  <c r="EB82" s="1"/>
  <c r="Z79" i="24" s="1"/>
  <c r="Y79"/>
  <c r="FK82" i="17"/>
  <c r="FJ82"/>
  <c r="CO74"/>
  <c r="BP74"/>
  <c r="BQ74" s="1"/>
  <c r="S71" i="24"/>
  <c r="N71"/>
  <c r="FV74" i="17"/>
  <c r="CK62"/>
  <c r="CL62" s="1"/>
  <c r="BP62"/>
  <c r="BQ62" s="1"/>
  <c r="T59" i="24" s="1"/>
  <c r="EX62" i="17"/>
  <c r="EY62"/>
  <c r="FI62"/>
  <c r="FH62"/>
  <c r="FV62"/>
  <c r="AC50"/>
  <c r="R50"/>
  <c r="V50" s="1"/>
  <c r="AX50"/>
  <c r="AM50"/>
  <c r="AQ50" s="1"/>
  <c r="CK50"/>
  <c r="CL50" s="1"/>
  <c r="EE50"/>
  <c r="DT50"/>
  <c r="DX50" s="1"/>
  <c r="BP34"/>
  <c r="BQ34" s="1"/>
  <c r="EX34"/>
  <c r="EY34"/>
  <c r="BP22"/>
  <c r="BQ22" s="1"/>
  <c r="CK22"/>
  <c r="CL22" s="1"/>
  <c r="FH22"/>
  <c r="FI22"/>
  <c r="EE14"/>
  <c r="DT14"/>
  <c r="DX14" s="1"/>
  <c r="EN14"/>
  <c r="EO14"/>
  <c r="AC207"/>
  <c r="R207"/>
  <c r="V207" s="1"/>
  <c r="DF207"/>
  <c r="DG207" s="1"/>
  <c r="W204" i="24"/>
  <c r="AC203" i="17"/>
  <c r="R203"/>
  <c r="V203" s="1"/>
  <c r="CY203"/>
  <c r="DC203" s="1"/>
  <c r="DJ203"/>
  <c r="EO203"/>
  <c r="EN203"/>
  <c r="EQ203" s="1"/>
  <c r="EA191"/>
  <c r="EB191" s="1"/>
  <c r="FV191"/>
  <c r="AT179"/>
  <c r="AU179" s="1"/>
  <c r="R176" i="24" s="1"/>
  <c r="Q176"/>
  <c r="EA179" i="17"/>
  <c r="EB179" s="1"/>
  <c r="Z176" i="24" s="1"/>
  <c r="EX179" i="17"/>
  <c r="EY179"/>
  <c r="AT155"/>
  <c r="AU155" s="1"/>
  <c r="Q152" i="24"/>
  <c r="AM155" i="17"/>
  <c r="AQ155" s="1"/>
  <c r="CK155"/>
  <c r="CL155" s="1"/>
  <c r="V152" i="24" s="1"/>
  <c r="EA155" i="17"/>
  <c r="EB155" s="1"/>
  <c r="FH155"/>
  <c r="FI155"/>
  <c r="CK127"/>
  <c r="CL127" s="1"/>
  <c r="DJ127"/>
  <c r="CY127"/>
  <c r="DC127" s="1"/>
  <c r="BP127"/>
  <c r="BQ127" s="1"/>
  <c r="S124" i="24"/>
  <c r="DT127" i="17"/>
  <c r="DX127" s="1"/>
  <c r="EE127"/>
  <c r="EN127"/>
  <c r="EQ127" s="1"/>
  <c r="EO127"/>
  <c r="AT111"/>
  <c r="AU111" s="1"/>
  <c r="Q108" i="24"/>
  <c r="AM111" i="17"/>
  <c r="AQ111" s="1"/>
  <c r="BT99"/>
  <c r="BI99"/>
  <c r="EA99"/>
  <c r="EB99" s="1"/>
  <c r="Z96" i="24" s="1"/>
  <c r="EE99" i="17"/>
  <c r="DT99"/>
  <c r="DX99" s="1"/>
  <c r="EE79"/>
  <c r="DT79"/>
  <c r="DX79" s="1"/>
  <c r="AX67"/>
  <c r="AM67"/>
  <c r="AQ67" s="1"/>
  <c r="BT67"/>
  <c r="BI67"/>
  <c r="BM67" s="1"/>
  <c r="EO67"/>
  <c r="EN67"/>
  <c r="EQ67" s="1"/>
  <c r="FA67"/>
  <c r="EZ67"/>
  <c r="EA47"/>
  <c r="EB47" s="1"/>
  <c r="FH47"/>
  <c r="FI47"/>
  <c r="N44" i="24"/>
  <c r="FV47" i="17"/>
  <c r="Y43"/>
  <c r="Z43" s="1"/>
  <c r="AX43"/>
  <c r="AM43"/>
  <c r="AT43"/>
  <c r="AU43" s="1"/>
  <c r="BT43"/>
  <c r="BI43"/>
  <c r="CD43"/>
  <c r="CH43" s="1"/>
  <c r="EA43"/>
  <c r="EB43" s="1"/>
  <c r="U31"/>
  <c r="AP31"/>
  <c r="DB31"/>
  <c r="CD31"/>
  <c r="CH31" s="1"/>
  <c r="FV31"/>
  <c r="AC204"/>
  <c r="R204"/>
  <c r="V204" s="1"/>
  <c r="DJ204"/>
  <c r="AC188"/>
  <c r="R188"/>
  <c r="V188" s="1"/>
  <c r="EN188"/>
  <c r="EQ188" s="1"/>
  <c r="EO188"/>
  <c r="FV188"/>
  <c r="Y164"/>
  <c r="Z164" s="1"/>
  <c r="P161" i="24" s="1"/>
  <c r="AX164" i="17"/>
  <c r="AM164"/>
  <c r="AQ164" s="1"/>
  <c r="Q161" i="24"/>
  <c r="AT164" i="17"/>
  <c r="AU164" s="1"/>
  <c r="R161" i="24" s="1"/>
  <c r="BT164" i="17"/>
  <c r="BI164"/>
  <c r="BM164" s="1"/>
  <c r="CO164"/>
  <c r="CD164"/>
  <c r="CH164" s="1"/>
  <c r="U161" i="24"/>
  <c r="CK164" i="17"/>
  <c r="CL164" s="1"/>
  <c r="V161" i="24" s="1"/>
  <c r="Q153"/>
  <c r="AT156" i="17"/>
  <c r="AU156" s="1"/>
  <c r="R153" i="24" s="1"/>
  <c r="DJ156" i="17"/>
  <c r="CY156"/>
  <c r="DT156"/>
  <c r="DX156" s="1"/>
  <c r="EE156"/>
  <c r="FV156"/>
  <c r="AX92"/>
  <c r="AM92"/>
  <c r="AQ92" s="1"/>
  <c r="BI92"/>
  <c r="BT92"/>
  <c r="BP72"/>
  <c r="BQ72" s="1"/>
  <c r="DJ72"/>
  <c r="CY72"/>
  <c r="DC72" s="1"/>
  <c r="N69" i="24"/>
  <c r="FV72" i="17"/>
  <c r="EP72"/>
  <c r="Y24"/>
  <c r="Z24" s="1"/>
  <c r="AT24"/>
  <c r="AU24" s="1"/>
  <c r="BT24"/>
  <c r="BI24"/>
  <c r="BM24" s="1"/>
  <c r="EA24"/>
  <c r="EB24" s="1"/>
  <c r="Y21" i="24"/>
  <c r="EX24" i="17"/>
  <c r="EY24"/>
  <c r="EN24"/>
  <c r="EQ24" s="1"/>
  <c r="EO24"/>
  <c r="AT205"/>
  <c r="AU205" s="1"/>
  <c r="R202" i="24" s="1"/>
  <c r="Q202"/>
  <c r="BI205" i="17"/>
  <c r="BM205" s="1"/>
  <c r="BT205"/>
  <c r="CO205"/>
  <c r="FI205"/>
  <c r="FH205"/>
  <c r="FV205"/>
  <c r="N202" i="24"/>
  <c r="Y197" i="17"/>
  <c r="Z197" s="1"/>
  <c r="CY197"/>
  <c r="DC197" s="1"/>
  <c r="DJ197"/>
  <c r="BP197"/>
  <c r="BQ197" s="1"/>
  <c r="T194" i="24" s="1"/>
  <c r="S194"/>
  <c r="EX197" i="17"/>
  <c r="EY197"/>
  <c r="AT173"/>
  <c r="AU173" s="1"/>
  <c r="Q170" i="24"/>
  <c r="AT97" i="17"/>
  <c r="AU97" s="1"/>
  <c r="Q94" i="24"/>
  <c r="DJ97" i="17"/>
  <c r="CY97"/>
  <c r="EA97"/>
  <c r="EB97" s="1"/>
  <c r="Z94" i="24" s="1"/>
  <c r="EE97" i="17"/>
  <c r="DT97"/>
  <c r="DX97" s="1"/>
  <c r="AT89"/>
  <c r="AU89" s="1"/>
  <c r="Q86" i="24"/>
  <c r="U86"/>
  <c r="CK89" i="17"/>
  <c r="CL89" s="1"/>
  <c r="V86" i="24" s="1"/>
  <c r="EO89" i="17"/>
  <c r="EN89"/>
  <c r="EQ89" s="1"/>
  <c r="U70" i="24"/>
  <c r="CK73" i="17"/>
  <c r="CL73" s="1"/>
  <c r="V70" i="24" s="1"/>
  <c r="EA73" i="17"/>
  <c r="EB73" s="1"/>
  <c r="FI73"/>
  <c r="FH73"/>
  <c r="AC29"/>
  <c r="AX29"/>
  <c r="CO29"/>
  <c r="CD29"/>
  <c r="CH29" s="1"/>
  <c r="BP29"/>
  <c r="BQ29" s="1"/>
  <c r="EE29"/>
  <c r="Y21"/>
  <c r="Z21" s="1"/>
  <c r="AT21"/>
  <c r="AU21" s="1"/>
  <c r="EA21"/>
  <c r="EB21" s="1"/>
  <c r="CO17"/>
  <c r="CD17"/>
  <c r="CH17" s="1"/>
  <c r="FH17"/>
  <c r="FI17"/>
  <c r="EX105"/>
  <c r="EX93"/>
  <c r="DT81"/>
  <c r="AQ57"/>
  <c r="V57"/>
  <c r="CY57"/>
  <c r="DT57"/>
  <c r="DX57" s="1"/>
  <c r="AQ41"/>
  <c r="V41"/>
  <c r="BM41"/>
  <c r="DT41"/>
  <c r="DX41" s="1"/>
  <c r="CY9"/>
  <c r="I50" i="26" s="1"/>
  <c r="AM198" i="17"/>
  <c r="AQ198" s="1"/>
  <c r="CG194"/>
  <c r="CH194" s="1"/>
  <c r="EX178"/>
  <c r="CD170"/>
  <c r="CH170" s="1"/>
  <c r="U166"/>
  <c r="EO166"/>
  <c r="DC146"/>
  <c r="EX142"/>
  <c r="CD134"/>
  <c r="CH134" s="1"/>
  <c r="BL134"/>
  <c r="BM134" s="1"/>
  <c r="EN122"/>
  <c r="EQ122" s="1"/>
  <c r="BL118"/>
  <c r="BM118" s="1"/>
  <c r="V86"/>
  <c r="BI50"/>
  <c r="BM50" s="1"/>
  <c r="AQ34"/>
  <c r="U34"/>
  <c r="CH34"/>
  <c r="DX34"/>
  <c r="CD22"/>
  <c r="CH22" s="1"/>
  <c r="AT207"/>
  <c r="AU207" s="1"/>
  <c r="R204" i="24" s="1"/>
  <c r="R191" i="17"/>
  <c r="V191" s="1"/>
  <c r="FH191"/>
  <c r="EO179"/>
  <c r="BL99"/>
  <c r="DW43"/>
  <c r="EN204"/>
  <c r="EQ204" s="1"/>
  <c r="EO204"/>
  <c r="EN164"/>
  <c r="EQ164" s="1"/>
  <c r="BP156"/>
  <c r="BQ156" s="1"/>
  <c r="U92"/>
  <c r="EN92"/>
  <c r="EQ92" s="1"/>
  <c r="DX205"/>
  <c r="DC205"/>
  <c r="DF205"/>
  <c r="DG205" s="1"/>
  <c r="U197"/>
  <c r="CD197"/>
  <c r="CH197" s="1"/>
  <c r="EN197"/>
  <c r="EQ197" s="1"/>
  <c r="FH173"/>
  <c r="FI173"/>
  <c r="AM89"/>
  <c r="AQ89" s="1"/>
  <c r="AQ73"/>
  <c r="BT21"/>
  <c r="BM17"/>
  <c r="BQ17" s="1"/>
  <c r="FO8"/>
  <c r="P74" i="26"/>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M64"/>
  <c r="E41"/>
  <c r="E39"/>
  <c r="E40"/>
  <c r="F64"/>
  <c r="E63"/>
  <c r="E36"/>
  <c r="P40"/>
  <c r="P39"/>
  <c r="J38"/>
  <c r="P38"/>
  <c r="C38"/>
  <c r="B64" s="1"/>
  <c r="E37"/>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D13"/>
  <c r="D19" s="1"/>
  <c r="E13"/>
  <c r="E19" s="1"/>
  <c r="FS8" i="17"/>
  <c r="N198" i="24"/>
  <c r="K198"/>
  <c r="K46"/>
  <c r="N46"/>
  <c r="K22"/>
  <c r="K187"/>
  <c r="N187"/>
  <c r="K143"/>
  <c r="K196"/>
  <c r="N196"/>
  <c r="K156"/>
  <c r="N156"/>
  <c r="K124"/>
  <c r="K92"/>
  <c r="N92"/>
  <c r="K201"/>
  <c r="N201"/>
  <c r="K169"/>
  <c r="N169"/>
  <c r="K137"/>
  <c r="N137"/>
  <c r="K105"/>
  <c r="N105"/>
  <c r="K73"/>
  <c r="N73"/>
  <c r="K41"/>
  <c r="N41"/>
  <c r="K162"/>
  <c r="N162"/>
  <c r="K130"/>
  <c r="K98"/>
  <c r="K62"/>
  <c r="N62"/>
  <c r="K123"/>
  <c r="N123"/>
  <c r="K83"/>
  <c r="K51"/>
  <c r="N51"/>
  <c r="K27"/>
  <c r="N27"/>
  <c r="K56"/>
  <c r="N56"/>
  <c r="K20"/>
  <c r="N20"/>
  <c r="K50"/>
  <c r="N50"/>
  <c r="K26"/>
  <c r="K183"/>
  <c r="N183"/>
  <c r="K135"/>
  <c r="N135"/>
  <c r="K176"/>
  <c r="N176"/>
  <c r="K144"/>
  <c r="N144"/>
  <c r="K112"/>
  <c r="N112"/>
  <c r="K80"/>
  <c r="N80"/>
  <c r="K189"/>
  <c r="N189"/>
  <c r="K157"/>
  <c r="N157"/>
  <c r="K125"/>
  <c r="N125"/>
  <c r="K93"/>
  <c r="N93"/>
  <c r="K61"/>
  <c r="N61"/>
  <c r="K29"/>
  <c r="K158"/>
  <c r="N158"/>
  <c r="K126"/>
  <c r="K94"/>
  <c r="K163"/>
  <c r="K103"/>
  <c r="N103"/>
  <c r="K71"/>
  <c r="K40"/>
  <c r="N40"/>
  <c r="Q43"/>
  <c r="N182"/>
  <c r="K182"/>
  <c r="K179"/>
  <c r="N179"/>
  <c r="K127"/>
  <c r="N127"/>
  <c r="K184"/>
  <c r="K148"/>
  <c r="N148"/>
  <c r="K116"/>
  <c r="N116"/>
  <c r="K84"/>
  <c r="N84"/>
  <c r="K193"/>
  <c r="N193"/>
  <c r="K161"/>
  <c r="K129"/>
  <c r="N129"/>
  <c r="K97"/>
  <c r="N97"/>
  <c r="K65"/>
  <c r="N65"/>
  <c r="K33"/>
  <c r="N33"/>
  <c r="K154"/>
  <c r="N154"/>
  <c r="K122"/>
  <c r="N122"/>
  <c r="K90"/>
  <c r="K54"/>
  <c r="N54"/>
  <c r="K107"/>
  <c r="K75"/>
  <c r="N75"/>
  <c r="K43"/>
  <c r="N43"/>
  <c r="K19"/>
  <c r="N19"/>
  <c r="K44"/>
  <c r="N190"/>
  <c r="K190"/>
  <c r="K18"/>
  <c r="K175"/>
  <c r="N175"/>
  <c r="K119"/>
  <c r="K168"/>
  <c r="N168"/>
  <c r="K136"/>
  <c r="N136"/>
  <c r="K104"/>
  <c r="N104"/>
  <c r="K68"/>
  <c r="N68"/>
  <c r="K181"/>
  <c r="N181"/>
  <c r="K149"/>
  <c r="N149"/>
  <c r="K117"/>
  <c r="N117"/>
  <c r="K85"/>
  <c r="N85"/>
  <c r="K53"/>
  <c r="N53"/>
  <c r="K21"/>
  <c r="K202"/>
  <c r="K150"/>
  <c r="N150"/>
  <c r="K118"/>
  <c r="N118"/>
  <c r="K86"/>
  <c r="K147"/>
  <c r="N147"/>
  <c r="K95"/>
  <c r="N95"/>
  <c r="K63"/>
  <c r="N63"/>
  <c r="K39"/>
  <c r="N39"/>
  <c r="K188"/>
  <c r="N188"/>
  <c r="K32"/>
  <c r="N32"/>
  <c r="K166"/>
  <c r="N166"/>
  <c r="K38"/>
  <c r="K203"/>
  <c r="N203"/>
  <c r="K171"/>
  <c r="N171"/>
  <c r="K111"/>
  <c r="N111"/>
  <c r="K172"/>
  <c r="K140"/>
  <c r="N140"/>
  <c r="K108"/>
  <c r="K76"/>
  <c r="N76"/>
  <c r="K185"/>
  <c r="N185"/>
  <c r="K153"/>
  <c r="N153"/>
  <c r="K121"/>
  <c r="N121"/>
  <c r="K89"/>
  <c r="N89"/>
  <c r="K57"/>
  <c r="N57"/>
  <c r="K25"/>
  <c r="N25"/>
  <c r="N194"/>
  <c r="K194"/>
  <c r="K146"/>
  <c r="N146"/>
  <c r="K114"/>
  <c r="K82"/>
  <c r="N82"/>
  <c r="K155"/>
  <c r="K99"/>
  <c r="N99"/>
  <c r="K67"/>
  <c r="N67"/>
  <c r="K180"/>
  <c r="N180"/>
  <c r="K36"/>
  <c r="N36"/>
  <c r="K174"/>
  <c r="N174"/>
  <c r="K42"/>
  <c r="K199"/>
  <c r="N199"/>
  <c r="K167"/>
  <c r="N200"/>
  <c r="K200"/>
  <c r="K160"/>
  <c r="K128"/>
  <c r="N128"/>
  <c r="K96"/>
  <c r="N96"/>
  <c r="K52"/>
  <c r="N52"/>
  <c r="K173"/>
  <c r="N173"/>
  <c r="K141"/>
  <c r="N141"/>
  <c r="K109"/>
  <c r="N109"/>
  <c r="K77"/>
  <c r="N77"/>
  <c r="K45"/>
  <c r="N45"/>
  <c r="N186"/>
  <c r="K186"/>
  <c r="K142"/>
  <c r="N142"/>
  <c r="K110"/>
  <c r="N110"/>
  <c r="K78"/>
  <c r="K131"/>
  <c r="N131"/>
  <c r="K87"/>
  <c r="N87"/>
  <c r="K55"/>
  <c r="N55"/>
  <c r="K31"/>
  <c r="N31"/>
  <c r="K64"/>
  <c r="N64"/>
  <c r="K24"/>
  <c r="N24"/>
  <c r="K66"/>
  <c r="N66"/>
  <c r="K30"/>
  <c r="N30"/>
  <c r="K195"/>
  <c r="N195"/>
  <c r="K159"/>
  <c r="N159"/>
  <c r="K204"/>
  <c r="N204"/>
  <c r="K164"/>
  <c r="N164"/>
  <c r="K132"/>
  <c r="N132"/>
  <c r="K100"/>
  <c r="K60"/>
  <c r="N60"/>
  <c r="K177"/>
  <c r="K145"/>
  <c r="N145"/>
  <c r="K113"/>
  <c r="N113"/>
  <c r="K81"/>
  <c r="N81"/>
  <c r="K49"/>
  <c r="N49"/>
  <c r="N178"/>
  <c r="K178"/>
  <c r="K138"/>
  <c r="N138"/>
  <c r="K106"/>
  <c r="N106"/>
  <c r="K74"/>
  <c r="N74"/>
  <c r="K139"/>
  <c r="N139"/>
  <c r="K91"/>
  <c r="N91"/>
  <c r="K59"/>
  <c r="N59"/>
  <c r="K35"/>
  <c r="N35"/>
  <c r="K72"/>
  <c r="N72"/>
  <c r="K28"/>
  <c r="N28"/>
  <c r="K70"/>
  <c r="N70"/>
  <c r="K34"/>
  <c r="N34"/>
  <c r="K191"/>
  <c r="K151"/>
  <c r="N151"/>
  <c r="N192"/>
  <c r="K192"/>
  <c r="K152"/>
  <c r="K120"/>
  <c r="N120"/>
  <c r="K88"/>
  <c r="K197"/>
  <c r="N197"/>
  <c r="K165"/>
  <c r="N165"/>
  <c r="K133"/>
  <c r="N133"/>
  <c r="K101"/>
  <c r="K69"/>
  <c r="K37"/>
  <c r="K170"/>
  <c r="K134"/>
  <c r="N134"/>
  <c r="K102"/>
  <c r="K58"/>
  <c r="N58"/>
  <c r="K115"/>
  <c r="N115"/>
  <c r="K79"/>
  <c r="K47"/>
  <c r="N47"/>
  <c r="K23"/>
  <c r="N23"/>
  <c r="K48"/>
  <c r="N48"/>
  <c r="R96"/>
  <c r="R80"/>
  <c r="R64"/>
  <c r="R48"/>
  <c r="R175"/>
  <c r="R159"/>
  <c r="R127"/>
  <c r="R196"/>
  <c r="R52"/>
  <c r="R183"/>
  <c r="R172"/>
  <c r="R92"/>
  <c r="R76"/>
  <c r="R60"/>
  <c r="R44"/>
  <c r="R197"/>
  <c r="CG8" i="17"/>
  <c r="Z190" i="24"/>
  <c r="Z97"/>
  <c r="Z183"/>
  <c r="EY8" i="17"/>
  <c r="EX8"/>
  <c r="FH8"/>
  <c r="FI8"/>
  <c r="Z101" i="24"/>
  <c r="Z187"/>
  <c r="X68"/>
  <c r="X194"/>
  <c r="Z65"/>
  <c r="X60"/>
  <c r="X138"/>
  <c r="R144"/>
  <c r="R128"/>
  <c r="R112"/>
  <c r="Y180"/>
  <c r="Z180"/>
  <c r="Z148"/>
  <c r="Y148"/>
  <c r="Y52"/>
  <c r="Z52"/>
  <c r="Z61"/>
  <c r="Y61"/>
  <c r="Y195"/>
  <c r="Y152"/>
  <c r="Z136"/>
  <c r="Y136"/>
  <c r="Z120"/>
  <c r="Y120"/>
  <c r="Z44"/>
  <c r="Y44"/>
  <c r="Z203"/>
  <c r="Y203"/>
  <c r="R170"/>
  <c r="R138"/>
  <c r="R122"/>
  <c r="R171"/>
  <c r="R75"/>
  <c r="R192"/>
  <c r="R169"/>
  <c r="R137"/>
  <c r="R121"/>
  <c r="R57"/>
  <c r="R94"/>
  <c r="R78"/>
  <c r="R111"/>
  <c r="R61"/>
  <c r="R162"/>
  <c r="R146"/>
  <c r="R130"/>
  <c r="R114"/>
  <c r="R179"/>
  <c r="R147"/>
  <c r="R131"/>
  <c r="R99"/>
  <c r="R83"/>
  <c r="R67"/>
  <c r="R168"/>
  <c r="R193"/>
  <c r="R177"/>
  <c r="R145"/>
  <c r="R129"/>
  <c r="R113"/>
  <c r="R81"/>
  <c r="R86"/>
  <c r="R70"/>
  <c r="R103"/>
  <c r="R108"/>
  <c r="Z77"/>
  <c r="Z81"/>
  <c r="DW8" i="17"/>
  <c r="Z62" i="24"/>
  <c r="Y62"/>
  <c r="Z191"/>
  <c r="Y191"/>
  <c r="Z159"/>
  <c r="Y159"/>
  <c r="Z95"/>
  <c r="Y95"/>
  <c r="Z132"/>
  <c r="Y132"/>
  <c r="Z116"/>
  <c r="Y116"/>
  <c r="Y100"/>
  <c r="Z100"/>
  <c r="Y84"/>
  <c r="Z146"/>
  <c r="Y146"/>
  <c r="Y130"/>
  <c r="Z130"/>
  <c r="Y114"/>
  <c r="Z114"/>
  <c r="Y98"/>
  <c r="Z98"/>
  <c r="Z82"/>
  <c r="Y82"/>
  <c r="Z50"/>
  <c r="Y50"/>
  <c r="Y163"/>
  <c r="Z131"/>
  <c r="Y131"/>
  <c r="Y115"/>
  <c r="Z99"/>
  <c r="Y99"/>
  <c r="Z67"/>
  <c r="Y67"/>
  <c r="Z51"/>
  <c r="Y51"/>
  <c r="Y184"/>
  <c r="Z184"/>
  <c r="Y88"/>
  <c r="Z88"/>
  <c r="Z177"/>
  <c r="Y177"/>
  <c r="Z161"/>
  <c r="Y161"/>
  <c r="Z49"/>
  <c r="Y49"/>
  <c r="EA8" i="17"/>
  <c r="Z150" i="24"/>
  <c r="Y150"/>
  <c r="Z86"/>
  <c r="Y86"/>
  <c r="Z151"/>
  <c r="Y151"/>
  <c r="Z87"/>
  <c r="Y87"/>
  <c r="Y188"/>
  <c r="Y181"/>
  <c r="Z133"/>
  <c r="Y133"/>
  <c r="Y117"/>
  <c r="Z85"/>
  <c r="Y85"/>
  <c r="Y154"/>
  <c r="Y138"/>
  <c r="Z138"/>
  <c r="Y122"/>
  <c r="Z122"/>
  <c r="Y106"/>
  <c r="Z106"/>
  <c r="Z58"/>
  <c r="Y58"/>
  <c r="Y155"/>
  <c r="Y139"/>
  <c r="Z123"/>
  <c r="Y123"/>
  <c r="Z107"/>
  <c r="Y107"/>
  <c r="Z59"/>
  <c r="Y59"/>
  <c r="Z160"/>
  <c r="Y160"/>
  <c r="Y48"/>
  <c r="Y89"/>
  <c r="Z57"/>
  <c r="Y57"/>
  <c r="R185"/>
  <c r="AP8" i="17"/>
  <c r="Z175" i="24"/>
  <c r="Z179"/>
  <c r="Z83"/>
  <c r="Z198"/>
  <c r="Z202"/>
  <c r="Z73"/>
  <c r="Z164"/>
  <c r="Y164"/>
  <c r="Z93"/>
  <c r="Y93"/>
  <c r="Z168"/>
  <c r="Y168"/>
  <c r="Y56"/>
  <c r="Z56"/>
  <c r="Z145"/>
  <c r="Y145"/>
  <c r="Z129"/>
  <c r="Y129"/>
  <c r="Z113"/>
  <c r="Y113"/>
  <c r="EE8" i="17"/>
  <c r="Y156" i="24"/>
  <c r="Z140"/>
  <c r="Y140"/>
  <c r="Y124"/>
  <c r="Y108"/>
  <c r="Y60"/>
  <c r="Z60"/>
  <c r="Z149"/>
  <c r="Y149"/>
  <c r="Y176"/>
  <c r="Y64"/>
  <c r="Z64"/>
  <c r="Y153"/>
  <c r="Z137"/>
  <c r="Y137"/>
  <c r="Z121"/>
  <c r="Y121"/>
  <c r="Z105"/>
  <c r="Y105"/>
  <c r="Z174"/>
  <c r="Y174"/>
  <c r="Z158"/>
  <c r="Y158"/>
  <c r="Y142"/>
  <c r="Z142"/>
  <c r="Y126"/>
  <c r="Z126"/>
  <c r="Y110"/>
  <c r="Z110"/>
  <c r="Y94"/>
  <c r="Z78"/>
  <c r="Y78"/>
  <c r="Z46"/>
  <c r="Y46"/>
  <c r="Y143"/>
  <c r="Z127"/>
  <c r="Y127"/>
  <c r="Y111"/>
  <c r="Z63"/>
  <c r="Y63"/>
  <c r="Y47"/>
  <c r="Z196"/>
  <c r="Y196"/>
  <c r="Y68"/>
  <c r="Z68"/>
  <c r="Z189"/>
  <c r="Y189"/>
  <c r="Z173"/>
  <c r="Y173"/>
  <c r="Z157"/>
  <c r="Y157"/>
  <c r="Y141"/>
  <c r="Z125"/>
  <c r="Y125"/>
  <c r="Y109"/>
  <c r="Y29"/>
  <c r="Z178"/>
  <c r="Y178"/>
  <c r="Z162"/>
  <c r="Y162"/>
  <c r="Z66"/>
  <c r="Y66"/>
  <c r="Z147"/>
  <c r="Y147"/>
  <c r="Z200"/>
  <c r="Y200"/>
  <c r="Z104"/>
  <c r="Y104"/>
  <c r="Y72"/>
  <c r="Z72"/>
  <c r="Y193"/>
  <c r="Z193"/>
  <c r="Z182"/>
  <c r="Y182"/>
  <c r="Z166"/>
  <c r="Y166"/>
  <c r="Y134"/>
  <c r="Z134"/>
  <c r="Y118"/>
  <c r="Z118"/>
  <c r="Z70"/>
  <c r="Y70"/>
  <c r="Z54"/>
  <c r="Y54"/>
  <c r="Z199"/>
  <c r="Y199"/>
  <c r="Z167"/>
  <c r="Y167"/>
  <c r="Z135"/>
  <c r="Y135"/>
  <c r="Z119"/>
  <c r="Y119"/>
  <c r="Z103"/>
  <c r="Y103"/>
  <c r="Z71"/>
  <c r="Y71"/>
  <c r="Z55"/>
  <c r="Y55"/>
  <c r="Z204"/>
  <c r="Y204"/>
  <c r="Z172"/>
  <c r="Y172"/>
  <c r="Y92"/>
  <c r="Z92"/>
  <c r="Y76"/>
  <c r="Y197"/>
  <c r="Z197"/>
  <c r="Z165"/>
  <c r="Y165"/>
  <c r="Z53"/>
  <c r="Y53"/>
  <c r="Y37"/>
  <c r="Y186"/>
  <c r="Z186"/>
  <c r="Y170"/>
  <c r="Z90"/>
  <c r="Y90"/>
  <c r="Z74"/>
  <c r="Y74"/>
  <c r="Z171"/>
  <c r="Y171"/>
  <c r="Z75"/>
  <c r="Y75"/>
  <c r="Z192"/>
  <c r="Y192"/>
  <c r="Z144"/>
  <c r="Y144"/>
  <c r="Z128"/>
  <c r="Y128"/>
  <c r="Z112"/>
  <c r="Y112"/>
  <c r="Y96"/>
  <c r="Y80"/>
  <c r="Y201"/>
  <c r="Z201"/>
  <c r="Y185"/>
  <c r="Z169"/>
  <c r="Y169"/>
  <c r="R203"/>
  <c r="T199"/>
  <c r="T53"/>
  <c r="T203"/>
  <c r="T107"/>
  <c r="T192"/>
  <c r="T45"/>
  <c r="T99"/>
  <c r="T83"/>
  <c r="V174"/>
  <c r="V191"/>
  <c r="X159"/>
  <c r="W159"/>
  <c r="W52"/>
  <c r="W189"/>
  <c r="X189"/>
  <c r="W131"/>
  <c r="W193"/>
  <c r="X193"/>
  <c r="W119"/>
  <c r="W154"/>
  <c r="X154"/>
  <c r="W155"/>
  <c r="X139"/>
  <c r="W139"/>
  <c r="X107"/>
  <c r="W107"/>
  <c r="X169"/>
  <c r="W169"/>
  <c r="DF8" i="17"/>
  <c r="W126" i="24"/>
  <c r="W110"/>
  <c r="X62"/>
  <c r="W62"/>
  <c r="X46"/>
  <c r="W46"/>
  <c r="X127"/>
  <c r="W127"/>
  <c r="X95"/>
  <c r="W95"/>
  <c r="X79"/>
  <c r="W79"/>
  <c r="X63"/>
  <c r="W63"/>
  <c r="W47"/>
  <c r="W164"/>
  <c r="X164"/>
  <c r="X148"/>
  <c r="W148"/>
  <c r="W132"/>
  <c r="X125"/>
  <c r="W125"/>
  <c r="X109"/>
  <c r="W109"/>
  <c r="X178"/>
  <c r="W178"/>
  <c r="W66"/>
  <c r="W179"/>
  <c r="X179"/>
  <c r="W163"/>
  <c r="X163"/>
  <c r="X147"/>
  <c r="W147"/>
  <c r="X99"/>
  <c r="W99"/>
  <c r="X83"/>
  <c r="W83"/>
  <c r="X200"/>
  <c r="W200"/>
  <c r="X152"/>
  <c r="W152"/>
  <c r="W49"/>
  <c r="X198"/>
  <c r="W198"/>
  <c r="X166"/>
  <c r="W166"/>
  <c r="W199"/>
  <c r="X199"/>
  <c r="W135"/>
  <c r="X103"/>
  <c r="W103"/>
  <c r="X87"/>
  <c r="W87"/>
  <c r="X55"/>
  <c r="W55"/>
  <c r="X204"/>
  <c r="X188"/>
  <c r="W188"/>
  <c r="W172"/>
  <c r="X172"/>
  <c r="W156"/>
  <c r="X165"/>
  <c r="W165"/>
  <c r="X117"/>
  <c r="W117"/>
  <c r="X58"/>
  <c r="W58"/>
  <c r="W187"/>
  <c r="X187"/>
  <c r="W171"/>
  <c r="X171"/>
  <c r="X91"/>
  <c r="W91"/>
  <c r="X75"/>
  <c r="W75"/>
  <c r="X160"/>
  <c r="W160"/>
  <c r="X128"/>
  <c r="W128"/>
  <c r="X64"/>
  <c r="W64"/>
  <c r="W185"/>
  <c r="X153"/>
  <c r="W153"/>
  <c r="X137"/>
  <c r="W137"/>
  <c r="W121"/>
  <c r="DJ8" i="17"/>
  <c r="W143" i="24"/>
  <c r="X111"/>
  <c r="W111"/>
  <c r="X116"/>
  <c r="W116"/>
  <c r="X173"/>
  <c r="W173"/>
  <c r="X93"/>
  <c r="W93"/>
  <c r="X77"/>
  <c r="W77"/>
  <c r="X61"/>
  <c r="W61"/>
  <c r="X45"/>
  <c r="W45"/>
  <c r="X162"/>
  <c r="W162"/>
  <c r="X120"/>
  <c r="W120"/>
  <c r="W177"/>
  <c r="X97"/>
  <c r="W97"/>
  <c r="X81"/>
  <c r="W81"/>
  <c r="X65"/>
  <c r="W65"/>
  <c r="W124"/>
  <c r="X108"/>
  <c r="W108"/>
  <c r="W197"/>
  <c r="X197"/>
  <c r="X101"/>
  <c r="W101"/>
  <c r="W85"/>
  <c r="X53"/>
  <c r="W53"/>
  <c r="X170"/>
  <c r="W170"/>
  <c r="X105"/>
  <c r="W105"/>
  <c r="W89"/>
  <c r="X73"/>
  <c r="W73"/>
  <c r="X57"/>
  <c r="W57"/>
  <c r="X72"/>
  <c r="X190"/>
  <c r="W190"/>
  <c r="X174"/>
  <c r="W174"/>
  <c r="X94"/>
  <c r="W94"/>
  <c r="X78"/>
  <c r="W78"/>
  <c r="W191"/>
  <c r="X191"/>
  <c r="W175"/>
  <c r="X175"/>
  <c r="X196"/>
  <c r="W196"/>
  <c r="W100"/>
  <c r="X100"/>
  <c r="W84"/>
  <c r="X157"/>
  <c r="W157"/>
  <c r="X141"/>
  <c r="W141"/>
  <c r="W130"/>
  <c r="X130"/>
  <c r="W114"/>
  <c r="X114"/>
  <c r="W98"/>
  <c r="X82"/>
  <c r="W82"/>
  <c r="X50"/>
  <c r="W50"/>
  <c r="W195"/>
  <c r="X115"/>
  <c r="W115"/>
  <c r="X67"/>
  <c r="W67"/>
  <c r="X51"/>
  <c r="W51"/>
  <c r="X184"/>
  <c r="W184"/>
  <c r="W168"/>
  <c r="X168"/>
  <c r="X136"/>
  <c r="W136"/>
  <c r="W104"/>
  <c r="W88"/>
  <c r="X88"/>
  <c r="X56"/>
  <c r="W56"/>
  <c r="X161"/>
  <c r="W161"/>
  <c r="X145"/>
  <c r="W145"/>
  <c r="X129"/>
  <c r="W129"/>
  <c r="X113"/>
  <c r="W113"/>
  <c r="X182"/>
  <c r="W182"/>
  <c r="W118"/>
  <c r="X102"/>
  <c r="W102"/>
  <c r="X86"/>
  <c r="W86"/>
  <c r="X70"/>
  <c r="W70"/>
  <c r="W54"/>
  <c r="W183"/>
  <c r="X183"/>
  <c r="W167"/>
  <c r="X151"/>
  <c r="W151"/>
  <c r="W71"/>
  <c r="X140"/>
  <c r="W140"/>
  <c r="W92"/>
  <c r="X92"/>
  <c r="W76"/>
  <c r="X76"/>
  <c r="X44"/>
  <c r="W44"/>
  <c r="W181"/>
  <c r="X181"/>
  <c r="W149"/>
  <c r="X133"/>
  <c r="W133"/>
  <c r="W69"/>
  <c r="W202"/>
  <c r="W122"/>
  <c r="X122"/>
  <c r="W106"/>
  <c r="X106"/>
  <c r="X90"/>
  <c r="W90"/>
  <c r="X74"/>
  <c r="W74"/>
  <c r="W203"/>
  <c r="X203"/>
  <c r="X123"/>
  <c r="W123"/>
  <c r="X59"/>
  <c r="W59"/>
  <c r="X192"/>
  <c r="W192"/>
  <c r="X176"/>
  <c r="W176"/>
  <c r="W144"/>
  <c r="X112"/>
  <c r="W112"/>
  <c r="W96"/>
  <c r="W80"/>
  <c r="X80"/>
  <c r="W201"/>
  <c r="X201"/>
  <c r="V162"/>
  <c r="V184"/>
  <c r="V150"/>
  <c r="V188"/>
  <c r="V154"/>
  <c r="X158"/>
  <c r="X142"/>
  <c r="X180"/>
  <c r="X146"/>
  <c r="W40"/>
  <c r="X150"/>
  <c r="X48"/>
  <c r="DB8" i="17"/>
  <c r="U175" i="24"/>
  <c r="V164"/>
  <c r="U164"/>
  <c r="V100"/>
  <c r="U100"/>
  <c r="V68"/>
  <c r="U68"/>
  <c r="U194"/>
  <c r="V194"/>
  <c r="U179"/>
  <c r="V179"/>
  <c r="V72"/>
  <c r="U72"/>
  <c r="U155"/>
  <c r="V155"/>
  <c r="CO8" i="17"/>
  <c r="V108" i="24"/>
  <c r="U190"/>
  <c r="V190"/>
  <c r="V110"/>
  <c r="U110"/>
  <c r="U94"/>
  <c r="V78"/>
  <c r="U78"/>
  <c r="U62"/>
  <c r="V46"/>
  <c r="U46"/>
  <c r="U143"/>
  <c r="V127"/>
  <c r="U127"/>
  <c r="U111"/>
  <c r="U95"/>
  <c r="V95"/>
  <c r="U79"/>
  <c r="V79"/>
  <c r="U63"/>
  <c r="V63"/>
  <c r="U47"/>
  <c r="V47"/>
  <c r="V180"/>
  <c r="U180"/>
  <c r="U52"/>
  <c r="V173"/>
  <c r="U173"/>
  <c r="V109"/>
  <c r="U109"/>
  <c r="V98"/>
  <c r="U98"/>
  <c r="V82"/>
  <c r="U82"/>
  <c r="V66"/>
  <c r="U66"/>
  <c r="U50"/>
  <c r="V147"/>
  <c r="U147"/>
  <c r="V131"/>
  <c r="U131"/>
  <c r="V115"/>
  <c r="U115"/>
  <c r="U51"/>
  <c r="V51"/>
  <c r="V168"/>
  <c r="U168"/>
  <c r="V56"/>
  <c r="U56"/>
  <c r="V193"/>
  <c r="U193"/>
  <c r="V177"/>
  <c r="U177"/>
  <c r="V97"/>
  <c r="U97"/>
  <c r="U54"/>
  <c r="U183"/>
  <c r="V183"/>
  <c r="V135"/>
  <c r="U135"/>
  <c r="V119"/>
  <c r="U119"/>
  <c r="U55"/>
  <c r="V55"/>
  <c r="U204"/>
  <c r="V172"/>
  <c r="U172"/>
  <c r="V92"/>
  <c r="U92"/>
  <c r="U60"/>
  <c r="U44"/>
  <c r="U165"/>
  <c r="V101"/>
  <c r="U101"/>
  <c r="V69"/>
  <c r="U69"/>
  <c r="U202"/>
  <c r="V202"/>
  <c r="U58"/>
  <c r="U187"/>
  <c r="V187"/>
  <c r="U171"/>
  <c r="V171"/>
  <c r="V139"/>
  <c r="U139"/>
  <c r="U123"/>
  <c r="V107"/>
  <c r="U107"/>
  <c r="U91"/>
  <c r="V91"/>
  <c r="U75"/>
  <c r="V75"/>
  <c r="U59"/>
  <c r="V59"/>
  <c r="U192"/>
  <c r="V192"/>
  <c r="V160"/>
  <c r="U160"/>
  <c r="V96"/>
  <c r="U96"/>
  <c r="V64"/>
  <c r="U64"/>
  <c r="V48"/>
  <c r="U48"/>
  <c r="V169"/>
  <c r="U169"/>
  <c r="V73"/>
  <c r="U73"/>
  <c r="V158"/>
  <c r="V142"/>
  <c r="V126"/>
  <c r="V178"/>
  <c r="V114"/>
  <c r="V195"/>
  <c r="V104"/>
  <c r="V182"/>
  <c r="V166"/>
  <c r="V134"/>
  <c r="V118"/>
  <c r="V199"/>
  <c r="V170"/>
  <c r="V138"/>
  <c r="U159"/>
  <c r="V159"/>
  <c r="V148"/>
  <c r="U148"/>
  <c r="V93"/>
  <c r="U93"/>
  <c r="V77"/>
  <c r="U77"/>
  <c r="V61"/>
  <c r="U61"/>
  <c r="V45"/>
  <c r="U45"/>
  <c r="U163"/>
  <c r="V163"/>
  <c r="V81"/>
  <c r="U81"/>
  <c r="V65"/>
  <c r="U65"/>
  <c r="V49"/>
  <c r="U49"/>
  <c r="U198"/>
  <c r="V198"/>
  <c r="U167"/>
  <c r="U76"/>
  <c r="V53"/>
  <c r="U53"/>
  <c r="U80"/>
  <c r="V57"/>
  <c r="U57"/>
  <c r="U31"/>
  <c r="U196"/>
  <c r="V196"/>
  <c r="V132"/>
  <c r="U132"/>
  <c r="V116"/>
  <c r="U116"/>
  <c r="V84"/>
  <c r="U84"/>
  <c r="V189"/>
  <c r="U189"/>
  <c r="V157"/>
  <c r="U157"/>
  <c r="V141"/>
  <c r="U141"/>
  <c r="V125"/>
  <c r="U125"/>
  <c r="U99"/>
  <c r="V99"/>
  <c r="U83"/>
  <c r="U67"/>
  <c r="V67"/>
  <c r="U200"/>
  <c r="V200"/>
  <c r="U152"/>
  <c r="V136"/>
  <c r="U136"/>
  <c r="V120"/>
  <c r="U120"/>
  <c r="V88"/>
  <c r="U88"/>
  <c r="V145"/>
  <c r="U145"/>
  <c r="V129"/>
  <c r="U129"/>
  <c r="V113"/>
  <c r="U113"/>
  <c r="V102"/>
  <c r="U102"/>
  <c r="U151"/>
  <c r="V151"/>
  <c r="V103"/>
  <c r="U103"/>
  <c r="U87"/>
  <c r="V87"/>
  <c r="U71"/>
  <c r="V71"/>
  <c r="U156"/>
  <c r="V140"/>
  <c r="U140"/>
  <c r="U124"/>
  <c r="V197"/>
  <c r="U197"/>
  <c r="U181"/>
  <c r="V181"/>
  <c r="V149"/>
  <c r="U149"/>
  <c r="V133"/>
  <c r="U133"/>
  <c r="V117"/>
  <c r="U117"/>
  <c r="U85"/>
  <c r="V186"/>
  <c r="U186"/>
  <c r="V106"/>
  <c r="U106"/>
  <c r="V90"/>
  <c r="U90"/>
  <c r="V74"/>
  <c r="U74"/>
  <c r="V176"/>
  <c r="U176"/>
  <c r="V144"/>
  <c r="U144"/>
  <c r="V128"/>
  <c r="U128"/>
  <c r="V112"/>
  <c r="U112"/>
  <c r="V201"/>
  <c r="U201"/>
  <c r="U185"/>
  <c r="V185"/>
  <c r="V153"/>
  <c r="U153"/>
  <c r="V137"/>
  <c r="U137"/>
  <c r="V121"/>
  <c r="U121"/>
  <c r="V105"/>
  <c r="U105"/>
  <c r="V89"/>
  <c r="U89"/>
  <c r="CK8" i="17"/>
  <c r="R56" i="24"/>
  <c r="R198"/>
  <c r="T95"/>
  <c r="T77"/>
  <c r="S198"/>
  <c r="T198"/>
  <c r="S167"/>
  <c r="T167"/>
  <c r="S151"/>
  <c r="T151"/>
  <c r="S64"/>
  <c r="T64"/>
  <c r="S48"/>
  <c r="T48"/>
  <c r="BP8" i="17"/>
  <c r="S191" i="24"/>
  <c r="T191"/>
  <c r="T143"/>
  <c r="S143"/>
  <c r="T127"/>
  <c r="S127"/>
  <c r="S147"/>
  <c r="S115"/>
  <c r="T81"/>
  <c r="S81"/>
  <c r="T184"/>
  <c r="T70"/>
  <c r="S70"/>
  <c r="S54"/>
  <c r="T55"/>
  <c r="S55"/>
  <c r="S204"/>
  <c r="T204"/>
  <c r="T140"/>
  <c r="S140"/>
  <c r="S60"/>
  <c r="T60"/>
  <c r="T197"/>
  <c r="S197"/>
  <c r="T181"/>
  <c r="S181"/>
  <c r="T165"/>
  <c r="S165"/>
  <c r="S69"/>
  <c r="T170"/>
  <c r="S170"/>
  <c r="T138"/>
  <c r="S138"/>
  <c r="T122"/>
  <c r="S122"/>
  <c r="S106"/>
  <c r="T106"/>
  <c r="T74"/>
  <c r="S74"/>
  <c r="S187"/>
  <c r="T187"/>
  <c r="S171"/>
  <c r="T171"/>
  <c r="S139"/>
  <c r="T123"/>
  <c r="S123"/>
  <c r="S75"/>
  <c r="T144"/>
  <c r="S144"/>
  <c r="S112"/>
  <c r="T201"/>
  <c r="S201"/>
  <c r="T185"/>
  <c r="S185"/>
  <c r="S137"/>
  <c r="T137"/>
  <c r="S121"/>
  <c r="T121"/>
  <c r="T105"/>
  <c r="S105"/>
  <c r="T89"/>
  <c r="S89"/>
  <c r="BT8" i="17"/>
  <c r="T174" i="24"/>
  <c r="S174"/>
  <c r="T158"/>
  <c r="S158"/>
  <c r="S78"/>
  <c r="T62"/>
  <c r="S62"/>
  <c r="T46"/>
  <c r="S46"/>
  <c r="T159"/>
  <c r="S159"/>
  <c r="T63"/>
  <c r="S63"/>
  <c r="T47"/>
  <c r="S47"/>
  <c r="S196"/>
  <c r="T196"/>
  <c r="T148"/>
  <c r="S148"/>
  <c r="T189"/>
  <c r="S189"/>
  <c r="T173"/>
  <c r="S173"/>
  <c r="T61"/>
  <c r="S61"/>
  <c r="S178"/>
  <c r="T162"/>
  <c r="S162"/>
  <c r="T130"/>
  <c r="S130"/>
  <c r="S163"/>
  <c r="S200"/>
  <c r="T104"/>
  <c r="S104"/>
  <c r="S88"/>
  <c r="S193"/>
  <c r="T193"/>
  <c r="T177"/>
  <c r="S177"/>
  <c r="T161"/>
  <c r="S161"/>
  <c r="S129"/>
  <c r="T129"/>
  <c r="S97"/>
  <c r="T188"/>
  <c r="T180"/>
  <c r="T65"/>
  <c r="S102"/>
  <c r="T102"/>
  <c r="S103"/>
  <c r="T172"/>
  <c r="S172"/>
  <c r="S76"/>
  <c r="T44"/>
  <c r="S44"/>
  <c r="S176"/>
  <c r="T160"/>
  <c r="S160"/>
  <c r="T128"/>
  <c r="S128"/>
  <c r="S80"/>
  <c r="T80"/>
  <c r="S175"/>
  <c r="T164"/>
  <c r="S164"/>
  <c r="S68"/>
  <c r="T68"/>
  <c r="S52"/>
  <c r="T52"/>
  <c r="S93"/>
  <c r="T131"/>
  <c r="S131"/>
  <c r="T136"/>
  <c r="S136"/>
  <c r="T120"/>
  <c r="S120"/>
  <c r="R49"/>
  <c r="R156"/>
  <c r="R140"/>
  <c r="R124"/>
  <c r="AT8" i="17"/>
  <c r="S182" i="24"/>
  <c r="T166"/>
  <c r="S166"/>
  <c r="T150"/>
  <c r="S150"/>
  <c r="T134"/>
  <c r="S134"/>
  <c r="T118"/>
  <c r="S118"/>
  <c r="S86"/>
  <c r="S183"/>
  <c r="T183"/>
  <c r="T135"/>
  <c r="S135"/>
  <c r="T119"/>
  <c r="S119"/>
  <c r="T87"/>
  <c r="S87"/>
  <c r="T156"/>
  <c r="S156"/>
  <c r="S108"/>
  <c r="S92"/>
  <c r="T92"/>
  <c r="T149"/>
  <c r="S149"/>
  <c r="S133"/>
  <c r="T133"/>
  <c r="S117"/>
  <c r="T117"/>
  <c r="T101"/>
  <c r="S101"/>
  <c r="T85"/>
  <c r="S85"/>
  <c r="S202"/>
  <c r="T202"/>
  <c r="T186"/>
  <c r="S186"/>
  <c r="T154"/>
  <c r="S154"/>
  <c r="T90"/>
  <c r="S90"/>
  <c r="T58"/>
  <c r="S58"/>
  <c r="T155"/>
  <c r="S155"/>
  <c r="T91"/>
  <c r="S91"/>
  <c r="S59"/>
  <c r="S96"/>
  <c r="T169"/>
  <c r="S169"/>
  <c r="T153"/>
  <c r="S153"/>
  <c r="T73"/>
  <c r="S73"/>
  <c r="S57"/>
  <c r="S25"/>
  <c r="S190"/>
  <c r="T142"/>
  <c r="S142"/>
  <c r="T126"/>
  <c r="S126"/>
  <c r="T110"/>
  <c r="S110"/>
  <c r="S94"/>
  <c r="S111"/>
  <c r="T111"/>
  <c r="T79"/>
  <c r="S79"/>
  <c r="T132"/>
  <c r="S132"/>
  <c r="T116"/>
  <c r="S116"/>
  <c r="S100"/>
  <c r="T100"/>
  <c r="S84"/>
  <c r="T84"/>
  <c r="T157"/>
  <c r="S157"/>
  <c r="S141"/>
  <c r="S125"/>
  <c r="T125"/>
  <c r="S109"/>
  <c r="T109"/>
  <c r="S146"/>
  <c r="T114"/>
  <c r="S114"/>
  <c r="T98"/>
  <c r="S98"/>
  <c r="T82"/>
  <c r="S82"/>
  <c r="T66"/>
  <c r="S66"/>
  <c r="T50"/>
  <c r="S50"/>
  <c r="S179"/>
  <c r="T179"/>
  <c r="T67"/>
  <c r="S67"/>
  <c r="T51"/>
  <c r="S51"/>
  <c r="T168"/>
  <c r="S168"/>
  <c r="T152"/>
  <c r="S152"/>
  <c r="S72"/>
  <c r="T72"/>
  <c r="S56"/>
  <c r="T56"/>
  <c r="S145"/>
  <c r="S113"/>
  <c r="T113"/>
  <c r="T49"/>
  <c r="S49"/>
  <c r="R181"/>
  <c r="R106"/>
  <c r="U8" i="17"/>
  <c r="R123" i="24"/>
  <c r="R160"/>
  <c r="R163"/>
  <c r="R90"/>
  <c r="R74"/>
  <c r="R58"/>
  <c r="R107"/>
  <c r="R59"/>
  <c r="R105"/>
  <c r="R73"/>
  <c r="R190"/>
  <c r="R174"/>
  <c r="R142"/>
  <c r="R126"/>
  <c r="R110"/>
  <c r="R46"/>
  <c r="R191"/>
  <c r="R95"/>
  <c r="R79"/>
  <c r="R63"/>
  <c r="R47"/>
  <c r="R164"/>
  <c r="R100"/>
  <c r="R84"/>
  <c r="R68"/>
  <c r="R189"/>
  <c r="R173"/>
  <c r="R157"/>
  <c r="R141"/>
  <c r="R125"/>
  <c r="R93"/>
  <c r="R77"/>
  <c r="R66"/>
  <c r="R50"/>
  <c r="R51"/>
  <c r="R184"/>
  <c r="R152"/>
  <c r="R136"/>
  <c r="R104"/>
  <c r="R88"/>
  <c r="R72"/>
  <c r="R65"/>
  <c r="R182"/>
  <c r="R166"/>
  <c r="R150"/>
  <c r="R134"/>
  <c r="R118"/>
  <c r="R102"/>
  <c r="R54"/>
  <c r="R167"/>
  <c r="R151"/>
  <c r="R135"/>
  <c r="R87"/>
  <c r="R71"/>
  <c r="R55"/>
  <c r="R165"/>
  <c r="R149"/>
  <c r="R133"/>
  <c r="R101"/>
  <c r="R69"/>
  <c r="AX8" i="17"/>
  <c r="Q40" i="24"/>
  <c r="R148"/>
  <c r="R132"/>
  <c r="R116"/>
  <c r="R199"/>
  <c r="Q24"/>
  <c r="P192"/>
  <c r="O192"/>
  <c r="P180"/>
  <c r="O180"/>
  <c r="P164"/>
  <c r="O164"/>
  <c r="P148"/>
  <c r="O148"/>
  <c r="O132"/>
  <c r="P116"/>
  <c r="O116"/>
  <c r="P100"/>
  <c r="O100"/>
  <c r="P84"/>
  <c r="O84"/>
  <c r="P68"/>
  <c r="O68"/>
  <c r="P52"/>
  <c r="O52"/>
  <c r="O200"/>
  <c r="P198"/>
  <c r="O198"/>
  <c r="O182"/>
  <c r="P166"/>
  <c r="O166"/>
  <c r="P150"/>
  <c r="O150"/>
  <c r="P134"/>
  <c r="O134"/>
  <c r="P118"/>
  <c r="O118"/>
  <c r="O102"/>
  <c r="P86"/>
  <c r="O86"/>
  <c r="O70"/>
  <c r="O54"/>
  <c r="P199"/>
  <c r="O199"/>
  <c r="P204"/>
  <c r="O204"/>
  <c r="P197"/>
  <c r="O197"/>
  <c r="P181"/>
  <c r="O181"/>
  <c r="P165"/>
  <c r="O165"/>
  <c r="P149"/>
  <c r="O149"/>
  <c r="P133"/>
  <c r="O133"/>
  <c r="P101"/>
  <c r="O101"/>
  <c r="P85"/>
  <c r="O85"/>
  <c r="O69"/>
  <c r="P53"/>
  <c r="O53"/>
  <c r="Y8" i="17"/>
  <c r="AC8"/>
  <c r="P189" i="24"/>
  <c r="O189"/>
  <c r="O173"/>
  <c r="P141"/>
  <c r="O141"/>
  <c r="P109"/>
  <c r="O109"/>
  <c r="P61"/>
  <c r="O61"/>
  <c r="P202"/>
  <c r="O202"/>
  <c r="P203"/>
  <c r="O203"/>
  <c r="P187"/>
  <c r="O187"/>
  <c r="P171"/>
  <c r="O171"/>
  <c r="O155"/>
  <c r="P139"/>
  <c r="O139"/>
  <c r="P123"/>
  <c r="O123"/>
  <c r="P107"/>
  <c r="O107"/>
  <c r="P91"/>
  <c r="O91"/>
  <c r="P75"/>
  <c r="O75"/>
  <c r="P59"/>
  <c r="O59"/>
  <c r="O43"/>
  <c r="O176"/>
  <c r="P160"/>
  <c r="O160"/>
  <c r="P144"/>
  <c r="O144"/>
  <c r="P128"/>
  <c r="O128"/>
  <c r="P112"/>
  <c r="O112"/>
  <c r="P96"/>
  <c r="O96"/>
  <c r="P80"/>
  <c r="O80"/>
  <c r="P64"/>
  <c r="O64"/>
  <c r="P48"/>
  <c r="O48"/>
  <c r="P201"/>
  <c r="O201"/>
  <c r="P115"/>
  <c r="O115"/>
  <c r="O83"/>
  <c r="P67"/>
  <c r="O67"/>
  <c r="O51"/>
  <c r="P193"/>
  <c r="O193"/>
  <c r="P190"/>
  <c r="O190"/>
  <c r="P174"/>
  <c r="O174"/>
  <c r="P158"/>
  <c r="O158"/>
  <c r="P142"/>
  <c r="O142"/>
  <c r="O126"/>
  <c r="P110"/>
  <c r="O110"/>
  <c r="O94"/>
  <c r="P78"/>
  <c r="O78"/>
  <c r="P62"/>
  <c r="O62"/>
  <c r="P46"/>
  <c r="O46"/>
  <c r="O191"/>
  <c r="P157"/>
  <c r="O157"/>
  <c r="O125"/>
  <c r="P93"/>
  <c r="O93"/>
  <c r="P77"/>
  <c r="O77"/>
  <c r="P45"/>
  <c r="O45"/>
  <c r="P147"/>
  <c r="O147"/>
  <c r="P131"/>
  <c r="O131"/>
  <c r="O194"/>
  <c r="P195"/>
  <c r="O195"/>
  <c r="P179"/>
  <c r="O179"/>
  <c r="P163"/>
  <c r="O163"/>
  <c r="P99"/>
  <c r="O99"/>
  <c r="O27"/>
  <c r="P184"/>
  <c r="O184"/>
  <c r="O168"/>
  <c r="P136"/>
  <c r="O136"/>
  <c r="P104"/>
  <c r="O104"/>
  <c r="P72"/>
  <c r="O72"/>
  <c r="P56"/>
  <c r="O56"/>
  <c r="P152"/>
  <c r="O152"/>
  <c r="P120"/>
  <c r="O120"/>
  <c r="P88"/>
  <c r="O88"/>
  <c r="P183"/>
  <c r="O183"/>
  <c r="P167"/>
  <c r="O167"/>
  <c r="P151"/>
  <c r="O151"/>
  <c r="P135"/>
  <c r="O135"/>
  <c r="P119"/>
  <c r="O119"/>
  <c r="P103"/>
  <c r="O103"/>
  <c r="O87"/>
  <c r="P71"/>
  <c r="O71"/>
  <c r="P55"/>
  <c r="O55"/>
  <c r="P188"/>
  <c r="O188"/>
  <c r="P172"/>
  <c r="O172"/>
  <c r="P156"/>
  <c r="O156"/>
  <c r="P140"/>
  <c r="O140"/>
  <c r="P124"/>
  <c r="O124"/>
  <c r="O108"/>
  <c r="P92"/>
  <c r="O92"/>
  <c r="P76"/>
  <c r="O76"/>
  <c r="P60"/>
  <c r="O60"/>
  <c r="P44"/>
  <c r="O44"/>
  <c r="O28"/>
  <c r="P117"/>
  <c r="O117"/>
  <c r="P186"/>
  <c r="O186"/>
  <c r="O170"/>
  <c r="P154"/>
  <c r="O154"/>
  <c r="P138"/>
  <c r="O138"/>
  <c r="P122"/>
  <c r="O122"/>
  <c r="P106"/>
  <c r="O106"/>
  <c r="P90"/>
  <c r="O90"/>
  <c r="O74"/>
  <c r="P58"/>
  <c r="O58"/>
  <c r="O42"/>
  <c r="P185"/>
  <c r="O185"/>
  <c r="P169"/>
  <c r="O169"/>
  <c r="P153"/>
  <c r="O153"/>
  <c r="P137"/>
  <c r="O137"/>
  <c r="P121"/>
  <c r="O121"/>
  <c r="P105"/>
  <c r="O105"/>
  <c r="O89"/>
  <c r="P73"/>
  <c r="O73"/>
  <c r="P57"/>
  <c r="O57"/>
  <c r="O161"/>
  <c r="P145"/>
  <c r="O145"/>
  <c r="P129"/>
  <c r="O129"/>
  <c r="P113"/>
  <c r="O113"/>
  <c r="P49"/>
  <c r="O49"/>
  <c r="O175"/>
  <c r="P159"/>
  <c r="O159"/>
  <c r="P143"/>
  <c r="O143"/>
  <c r="P127"/>
  <c r="O127"/>
  <c r="O111"/>
  <c r="P95"/>
  <c r="O95"/>
  <c r="O79"/>
  <c r="P63"/>
  <c r="O63"/>
  <c r="P47"/>
  <c r="O47"/>
  <c r="P196"/>
  <c r="O196"/>
  <c r="P177"/>
  <c r="O177"/>
  <c r="P97"/>
  <c r="O97"/>
  <c r="P178"/>
  <c r="O178"/>
  <c r="P162"/>
  <c r="O162"/>
  <c r="P146"/>
  <c r="O146"/>
  <c r="P130"/>
  <c r="O130"/>
  <c r="P114"/>
  <c r="O114"/>
  <c r="P98"/>
  <c r="O98"/>
  <c r="P82"/>
  <c r="O82"/>
  <c r="P66"/>
  <c r="O66"/>
  <c r="P50"/>
  <c r="O50"/>
  <c r="P81"/>
  <c r="O81"/>
  <c r="P65"/>
  <c r="O65"/>
  <c r="BK3" i="10"/>
  <c r="BK5"/>
  <c r="BA3"/>
  <c r="BA5"/>
  <c r="AQ3"/>
  <c r="AQ5"/>
  <c r="BT5"/>
  <c r="BS5"/>
  <c r="BR5"/>
  <c r="BQ5"/>
  <c r="BN5"/>
  <c r="BM5"/>
  <c r="BL5"/>
  <c r="BS4"/>
  <c r="BQ4"/>
  <c r="BM4"/>
  <c r="BK4"/>
  <c r="AZ5"/>
  <c r="AY5"/>
  <c r="AX5"/>
  <c r="AW5"/>
  <c r="AT5"/>
  <c r="AS5"/>
  <c r="AR5"/>
  <c r="AY4"/>
  <c r="AW4"/>
  <c r="AS4"/>
  <c r="AQ4"/>
  <c r="BJ5"/>
  <c r="BI5"/>
  <c r="BH5"/>
  <c r="BG5"/>
  <c r="BD5"/>
  <c r="BC5"/>
  <c r="BB5"/>
  <c r="BI4"/>
  <c r="BG4"/>
  <c r="BC4"/>
  <c r="BA4"/>
  <c r="AP5"/>
  <c r="AO5"/>
  <c r="AN5"/>
  <c r="AM5"/>
  <c r="AJ5"/>
  <c r="AI5"/>
  <c r="AH5"/>
  <c r="AG5"/>
  <c r="AO4"/>
  <c r="AM4"/>
  <c r="AI4"/>
  <c r="AG4"/>
  <c r="V3"/>
  <c r="V5"/>
  <c r="G7" i="22"/>
  <c r="AE5" i="10"/>
  <c r="AD5"/>
  <c r="AC5"/>
  <c r="AB5"/>
  <c r="Y5"/>
  <c r="X5"/>
  <c r="W5"/>
  <c r="AD4"/>
  <c r="AB4"/>
  <c r="X4"/>
  <c r="V4"/>
  <c r="U5"/>
  <c r="T5"/>
  <c r="S5"/>
  <c r="R5"/>
  <c r="T4"/>
  <c r="R4"/>
  <c r="O5"/>
  <c r="M5"/>
  <c r="L5"/>
  <c r="N5"/>
  <c r="L4"/>
  <c r="Y36" i="28" l="1"/>
  <c r="P63"/>
  <c r="Y52"/>
  <c r="AA59"/>
  <c r="P26"/>
  <c r="Y54"/>
  <c r="C19" i="26"/>
  <c r="G19"/>
  <c r="T57" i="28"/>
  <c r="P28"/>
  <c r="T28" s="1"/>
  <c r="P52"/>
  <c r="T52" s="1"/>
  <c r="P29"/>
  <c r="T29" s="1"/>
  <c r="Y31"/>
  <c r="T50"/>
  <c r="AA40"/>
  <c r="Y64"/>
  <c r="AA36"/>
  <c r="Y22"/>
  <c r="AA33"/>
  <c r="Y32"/>
  <c r="Y51"/>
  <c r="AA46"/>
  <c r="AA47"/>
  <c r="Y56"/>
  <c r="AA62"/>
  <c r="AA57"/>
  <c r="Y29"/>
  <c r="Y62"/>
  <c r="Y48"/>
  <c r="Y58"/>
  <c r="Y23"/>
  <c r="AA61"/>
  <c r="T21"/>
  <c r="Y35"/>
  <c r="AA27"/>
  <c r="P46"/>
  <c r="T46" s="1"/>
  <c r="P54"/>
  <c r="T54" s="1"/>
  <c r="Y33"/>
  <c r="P32"/>
  <c r="T32" s="1"/>
  <c r="AA44"/>
  <c r="S22"/>
  <c r="T58"/>
  <c r="AF19" i="27"/>
  <c r="AA63" i="28"/>
  <c r="W21"/>
  <c r="W57"/>
  <c r="W54"/>
  <c r="S63"/>
  <c r="T63" s="1"/>
  <c r="N19" i="26"/>
  <c r="AA41" i="28"/>
  <c r="T48"/>
  <c r="AA64"/>
  <c r="AA21"/>
  <c r="T35"/>
  <c r="T45"/>
  <c r="Y38"/>
  <c r="AA54"/>
  <c r="AA51"/>
  <c r="AA42"/>
  <c r="W53"/>
  <c r="AA45"/>
  <c r="S8"/>
  <c r="O19" i="27"/>
  <c r="AA48" i="28"/>
  <c r="AA30"/>
  <c r="T22"/>
  <c r="AA39"/>
  <c r="T53"/>
  <c r="Y21"/>
  <c r="AA35"/>
  <c r="T27"/>
  <c r="T38"/>
  <c r="W31"/>
  <c r="AA34"/>
  <c r="DC156" i="17"/>
  <c r="AQ43"/>
  <c r="DC111"/>
  <c r="DC122"/>
  <c r="V24"/>
  <c r="V105"/>
  <c r="Y50" i="28"/>
  <c r="EF19" i="17"/>
  <c r="EG19" s="1"/>
  <c r="AD11"/>
  <c r="AE11" s="1"/>
  <c r="BU18"/>
  <c r="BV18" s="1"/>
  <c r="AA49" i="28"/>
  <c r="AA52"/>
  <c r="CL19" i="17"/>
  <c r="Y40" i="28"/>
  <c r="Y53"/>
  <c r="DC97" i="17"/>
  <c r="BM92"/>
  <c r="AY14"/>
  <c r="AZ14" s="1"/>
  <c r="DC62"/>
  <c r="DX93"/>
  <c r="BU17"/>
  <c r="BV17" s="1"/>
  <c r="EF17"/>
  <c r="EG17" s="1"/>
  <c r="AY12"/>
  <c r="AZ12" s="1"/>
  <c r="AD19"/>
  <c r="AE19" s="1"/>
  <c r="BU13"/>
  <c r="BV13" s="1"/>
  <c r="AY13"/>
  <c r="AZ13" s="1"/>
  <c r="CH78"/>
  <c r="V206"/>
  <c r="CH115"/>
  <c r="DC138"/>
  <c r="AU13"/>
  <c r="DX194"/>
  <c r="Y59" i="28"/>
  <c r="AA29"/>
  <c r="AA25"/>
  <c r="BM161" i="17"/>
  <c r="BU12"/>
  <c r="BV12" s="1"/>
  <c r="P60" i="28"/>
  <c r="T60" s="1"/>
  <c r="V124" i="24"/>
  <c r="X202"/>
  <c r="R186"/>
  <c r="R187"/>
  <c r="R200"/>
  <c r="AA122" i="28"/>
  <c r="P122"/>
  <c r="T122" s="1"/>
  <c r="Y122"/>
  <c r="AA102"/>
  <c r="P102"/>
  <c r="T102" s="1"/>
  <c r="Y102"/>
  <c r="Y206"/>
  <c r="AA206"/>
  <c r="P206"/>
  <c r="T206" s="1"/>
  <c r="P185"/>
  <c r="T185" s="1"/>
  <c r="Y185"/>
  <c r="AA185"/>
  <c r="P128"/>
  <c r="AA128"/>
  <c r="Y128"/>
  <c r="AA14"/>
  <c r="P14"/>
  <c r="Y14"/>
  <c r="Y194"/>
  <c r="AA194"/>
  <c r="P194"/>
  <c r="Y15"/>
  <c r="P15"/>
  <c r="AA15"/>
  <c r="P71"/>
  <c r="T71" s="1"/>
  <c r="AA71"/>
  <c r="Y71"/>
  <c r="AA77"/>
  <c r="P77"/>
  <c r="T77" s="1"/>
  <c r="Y77"/>
  <c r="AA125"/>
  <c r="P125"/>
  <c r="T125" s="1"/>
  <c r="Y125"/>
  <c r="Y148"/>
  <c r="P148"/>
  <c r="AA148"/>
  <c r="P183"/>
  <c r="T183" s="1"/>
  <c r="AA183"/>
  <c r="Y183"/>
  <c r="AA109"/>
  <c r="P109"/>
  <c r="Y109"/>
  <c r="Y165"/>
  <c r="AA165"/>
  <c r="P165"/>
  <c r="P103"/>
  <c r="T103" s="1"/>
  <c r="AA103"/>
  <c r="Y103"/>
  <c r="Y126"/>
  <c r="AA126"/>
  <c r="P126"/>
  <c r="P73"/>
  <c r="T73" s="1"/>
  <c r="Y73"/>
  <c r="AA73"/>
  <c r="Y72"/>
  <c r="P72"/>
  <c r="T72" s="1"/>
  <c r="AA72"/>
  <c r="Y111"/>
  <c r="P111"/>
  <c r="T111" s="1"/>
  <c r="AA111"/>
  <c r="Y155"/>
  <c r="P155"/>
  <c r="T155" s="1"/>
  <c r="AA155"/>
  <c r="AA86"/>
  <c r="P86"/>
  <c r="T86" s="1"/>
  <c r="Y86"/>
  <c r="Y114"/>
  <c r="AA114"/>
  <c r="P114"/>
  <c r="T114" s="1"/>
  <c r="AA93"/>
  <c r="P93"/>
  <c r="Y93"/>
  <c r="AA161"/>
  <c r="P161"/>
  <c r="T161" s="1"/>
  <c r="Y161"/>
  <c r="Y168"/>
  <c r="P168"/>
  <c r="AA168"/>
  <c r="AA90"/>
  <c r="P90"/>
  <c r="T90" s="1"/>
  <c r="Y90"/>
  <c r="Y190"/>
  <c r="AA190"/>
  <c r="P190"/>
  <c r="T190" s="1"/>
  <c r="Y107"/>
  <c r="P107"/>
  <c r="T107" s="1"/>
  <c r="AA107"/>
  <c r="Y143"/>
  <c r="P143"/>
  <c r="T143" s="1"/>
  <c r="AA143"/>
  <c r="AA202"/>
  <c r="P202"/>
  <c r="T202" s="1"/>
  <c r="Y202"/>
  <c r="P169"/>
  <c r="T169" s="1"/>
  <c r="Y169"/>
  <c r="AA169"/>
  <c r="Y75"/>
  <c r="P75"/>
  <c r="T75" s="1"/>
  <c r="AA75"/>
  <c r="Y171"/>
  <c r="P171"/>
  <c r="T171" s="1"/>
  <c r="AA171"/>
  <c r="V34" i="17"/>
  <c r="DX146"/>
  <c r="BM166"/>
  <c r="CH178"/>
  <c r="DC89"/>
  <c r="CH79"/>
  <c r="DX191"/>
  <c r="DX86"/>
  <c r="AQ173"/>
  <c r="BM158"/>
  <c r="V101"/>
  <c r="AQ81"/>
  <c r="BM115"/>
  <c r="BM25"/>
  <c r="BM15"/>
  <c r="BQ15" s="1"/>
  <c r="V71"/>
  <c r="V130"/>
  <c r="CH125"/>
  <c r="DC137"/>
  <c r="CH135"/>
  <c r="DC100"/>
  <c r="AQ116"/>
  <c r="V180"/>
  <c r="AQ151"/>
  <c r="DC157"/>
  <c r="BM33"/>
  <c r="CH102"/>
  <c r="DC39"/>
  <c r="DX202"/>
  <c r="V113"/>
  <c r="V117"/>
  <c r="DC46"/>
  <c r="DC123"/>
  <c r="DX44"/>
  <c r="AQ19"/>
  <c r="EP167"/>
  <c r="BM190"/>
  <c r="DC202"/>
  <c r="DX20"/>
  <c r="DC187"/>
  <c r="DX37"/>
  <c r="DC108"/>
  <c r="V52"/>
  <c r="AQ76"/>
  <c r="DX103"/>
  <c r="CH30"/>
  <c r="EZ167"/>
  <c r="FK165"/>
  <c r="T47" i="28"/>
  <c r="Y34"/>
  <c r="Y28"/>
  <c r="P56"/>
  <c r="T56" s="1"/>
  <c r="P30"/>
  <c r="T30" s="1"/>
  <c r="Y49"/>
  <c r="AA31"/>
  <c r="Y25"/>
  <c r="P23"/>
  <c r="T23" s="1"/>
  <c r="Y55"/>
  <c r="Y37"/>
  <c r="AA53"/>
  <c r="P36"/>
  <c r="T36" s="1"/>
  <c r="AA60"/>
  <c r="AA43"/>
  <c r="AA50"/>
  <c r="T26"/>
  <c r="Y45"/>
  <c r="S9"/>
  <c r="W40"/>
  <c r="W45"/>
  <c r="W44"/>
  <c r="T93"/>
  <c r="W30"/>
  <c r="T168"/>
  <c r="T69" i="24"/>
  <c r="T124"/>
  <c r="AA97" i="28"/>
  <c r="P97"/>
  <c r="T97" s="1"/>
  <c r="Y97"/>
  <c r="AA99"/>
  <c r="Y99"/>
  <c r="P99"/>
  <c r="T99" s="1"/>
  <c r="Y101"/>
  <c r="AA101"/>
  <c r="P101"/>
  <c r="Y149"/>
  <c r="AA149"/>
  <c r="P149"/>
  <c r="T149" s="1"/>
  <c r="AA193"/>
  <c r="P193"/>
  <c r="Y193"/>
  <c r="AA124"/>
  <c r="Y124"/>
  <c r="P124"/>
  <c r="T124" s="1"/>
  <c r="P144"/>
  <c r="T144" s="1"/>
  <c r="AA144"/>
  <c r="Y144"/>
  <c r="P87"/>
  <c r="T87" s="1"/>
  <c r="AA87"/>
  <c r="Y87"/>
  <c r="AA115"/>
  <c r="Y115"/>
  <c r="P115"/>
  <c r="T115" s="1"/>
  <c r="P135"/>
  <c r="T135" s="1"/>
  <c r="AA135"/>
  <c r="Y135"/>
  <c r="AA195"/>
  <c r="Y195"/>
  <c r="P195"/>
  <c r="T195" s="1"/>
  <c r="AA138"/>
  <c r="P138"/>
  <c r="Y138"/>
  <c r="Y174"/>
  <c r="AA174"/>
  <c r="P174"/>
  <c r="T174" s="1"/>
  <c r="AA177"/>
  <c r="P177"/>
  <c r="T177" s="1"/>
  <c r="Y177"/>
  <c r="AA108"/>
  <c r="Y108"/>
  <c r="P108"/>
  <c r="Y175"/>
  <c r="P175"/>
  <c r="T175" s="1"/>
  <c r="AA175"/>
  <c r="P199"/>
  <c r="T199" s="1"/>
  <c r="AA199"/>
  <c r="Y199"/>
  <c r="AA154"/>
  <c r="P154"/>
  <c r="T154" s="1"/>
  <c r="Y154"/>
  <c r="AA173"/>
  <c r="P173"/>
  <c r="T173" s="1"/>
  <c r="Y173"/>
  <c r="AA81"/>
  <c r="P81"/>
  <c r="T81" s="1"/>
  <c r="Y81"/>
  <c r="Y181"/>
  <c r="AA181"/>
  <c r="P181"/>
  <c r="T181" s="1"/>
  <c r="Y116"/>
  <c r="P116"/>
  <c r="AA116"/>
  <c r="P192"/>
  <c r="T192" s="1"/>
  <c r="AA192"/>
  <c r="Y192"/>
  <c r="AA12"/>
  <c r="Y12"/>
  <c r="P12"/>
  <c r="Y139"/>
  <c r="P139"/>
  <c r="T139" s="1"/>
  <c r="AA139"/>
  <c r="Y159"/>
  <c r="P159"/>
  <c r="T159" s="1"/>
  <c r="AA159"/>
  <c r="Y130"/>
  <c r="AA130"/>
  <c r="P130"/>
  <c r="AA13"/>
  <c r="P13"/>
  <c r="Y13"/>
  <c r="AA76"/>
  <c r="Y76"/>
  <c r="P76"/>
  <c r="T76" s="1"/>
  <c r="P160"/>
  <c r="T160" s="1"/>
  <c r="AA160"/>
  <c r="Y160"/>
  <c r="Y8"/>
  <c r="P8"/>
  <c r="AA8"/>
  <c r="AA188"/>
  <c r="Y188"/>
  <c r="P188"/>
  <c r="T188" s="1"/>
  <c r="Y207"/>
  <c r="P207"/>
  <c r="T207" s="1"/>
  <c r="AA207"/>
  <c r="AA74"/>
  <c r="P74"/>
  <c r="T74" s="1"/>
  <c r="Y74"/>
  <c r="AA118"/>
  <c r="P118"/>
  <c r="T118" s="1"/>
  <c r="Y118"/>
  <c r="AA134"/>
  <c r="P134"/>
  <c r="T134" s="1"/>
  <c r="Y134"/>
  <c r="AA198"/>
  <c r="P198"/>
  <c r="T198" s="1"/>
  <c r="Y198"/>
  <c r="Y84"/>
  <c r="P84"/>
  <c r="T84" s="1"/>
  <c r="AA84"/>
  <c r="Y152"/>
  <c r="P152"/>
  <c r="T152" s="1"/>
  <c r="AA152"/>
  <c r="Y78"/>
  <c r="AA78"/>
  <c r="P78"/>
  <c r="T78" s="1"/>
  <c r="AA106"/>
  <c r="P106"/>
  <c r="T106" s="1"/>
  <c r="Y106"/>
  <c r="Y85"/>
  <c r="AA85"/>
  <c r="P85"/>
  <c r="T85" s="1"/>
  <c r="P121"/>
  <c r="T121" s="1"/>
  <c r="Y121"/>
  <c r="AA121"/>
  <c r="P153"/>
  <c r="T153" s="1"/>
  <c r="Y153"/>
  <c r="AA153"/>
  <c r="CH99" i="17"/>
  <c r="BM74"/>
  <c r="CH111"/>
  <c r="AQ79"/>
  <c r="BM120"/>
  <c r="CH145"/>
  <c r="BM148"/>
  <c r="DX15"/>
  <c r="EB15" s="1"/>
  <c r="V35"/>
  <c r="BM144"/>
  <c r="BM87"/>
  <c r="CH25"/>
  <c r="CH12"/>
  <c r="BM94"/>
  <c r="CH60"/>
  <c r="CH148"/>
  <c r="V177"/>
  <c r="FA75"/>
  <c r="AQ80"/>
  <c r="DC49"/>
  <c r="CH20"/>
  <c r="P34" i="28"/>
  <c r="T34" s="1"/>
  <c r="P41"/>
  <c r="T41" s="1"/>
  <c r="AA58"/>
  <c r="P59"/>
  <c r="T59" s="1"/>
  <c r="Y60"/>
  <c r="Y43"/>
  <c r="P40"/>
  <c r="T40" s="1"/>
  <c r="W36"/>
  <c r="T108"/>
  <c r="T126"/>
  <c r="T194"/>
  <c r="W63"/>
  <c r="W65"/>
  <c r="T109"/>
  <c r="T165"/>
  <c r="T128"/>
  <c r="W62"/>
  <c r="T138"/>
  <c r="W8"/>
  <c r="Y142"/>
  <c r="AA142"/>
  <c r="P142"/>
  <c r="T142" s="1"/>
  <c r="AA170"/>
  <c r="P170"/>
  <c r="Y170"/>
  <c r="AA10"/>
  <c r="P10"/>
  <c r="Y10"/>
  <c r="P137"/>
  <c r="T137" s="1"/>
  <c r="Y137"/>
  <c r="AA137"/>
  <c r="AA141"/>
  <c r="P141"/>
  <c r="Y141"/>
  <c r="P201"/>
  <c r="T201" s="1"/>
  <c r="Y201"/>
  <c r="AA201"/>
  <c r="Y136"/>
  <c r="P136"/>
  <c r="AA136"/>
  <c r="AA172"/>
  <c r="Y172"/>
  <c r="P172"/>
  <c r="T172" s="1"/>
  <c r="Y158"/>
  <c r="AA158"/>
  <c r="P158"/>
  <c r="T158" s="1"/>
  <c r="AA166"/>
  <c r="P166"/>
  <c r="Y166"/>
  <c r="P119"/>
  <c r="T119" s="1"/>
  <c r="AA119"/>
  <c r="Y119"/>
  <c r="AA186"/>
  <c r="P186"/>
  <c r="T186" s="1"/>
  <c r="Y186"/>
  <c r="Y69"/>
  <c r="AA69"/>
  <c r="P69"/>
  <c r="T69" s="1"/>
  <c r="AA113"/>
  <c r="P113"/>
  <c r="T113" s="1"/>
  <c r="Y113"/>
  <c r="Y117"/>
  <c r="AA117"/>
  <c r="P117"/>
  <c r="T117" s="1"/>
  <c r="EP8" i="17"/>
  <c r="EQ8" s="1"/>
  <c r="ER8" s="1"/>
  <c r="AA205" i="28"/>
  <c r="P205"/>
  <c r="T205" s="1"/>
  <c r="Y205"/>
  <c r="AA92"/>
  <c r="Y92"/>
  <c r="P92"/>
  <c r="AA67"/>
  <c r="Y67"/>
  <c r="P67"/>
  <c r="T67" s="1"/>
  <c r="Y146"/>
  <c r="AA146"/>
  <c r="P146"/>
  <c r="AA129"/>
  <c r="P129"/>
  <c r="T129" s="1"/>
  <c r="Y129"/>
  <c r="Y133"/>
  <c r="AA133"/>
  <c r="P133"/>
  <c r="T133" s="1"/>
  <c r="AA189"/>
  <c r="P189"/>
  <c r="T189" s="1"/>
  <c r="Y189"/>
  <c r="P16"/>
  <c r="AA16"/>
  <c r="Y16"/>
  <c r="Y184"/>
  <c r="P184"/>
  <c r="AA184"/>
  <c r="AA163"/>
  <c r="Y163"/>
  <c r="P163"/>
  <c r="T163" s="1"/>
  <c r="AA70"/>
  <c r="P70"/>
  <c r="T70" s="1"/>
  <c r="Y70"/>
  <c r="Y94"/>
  <c r="AA94"/>
  <c r="P94"/>
  <c r="T94" s="1"/>
  <c r="Y98"/>
  <c r="AA98"/>
  <c r="P98"/>
  <c r="T98" s="1"/>
  <c r="Y18"/>
  <c r="Z18" s="1"/>
  <c r="AA18"/>
  <c r="P18"/>
  <c r="Y162"/>
  <c r="AA162"/>
  <c r="P162"/>
  <c r="P11"/>
  <c r="AA11"/>
  <c r="Y11"/>
  <c r="Y123"/>
  <c r="P123"/>
  <c r="T123" s="1"/>
  <c r="AA123"/>
  <c r="AA147"/>
  <c r="Y147"/>
  <c r="P147"/>
  <c r="T147" s="1"/>
  <c r="P176"/>
  <c r="T176" s="1"/>
  <c r="AA176"/>
  <c r="Y176"/>
  <c r="Y110"/>
  <c r="AA110"/>
  <c r="P110"/>
  <c r="T110" s="1"/>
  <c r="T166"/>
  <c r="EF13" i="17"/>
  <c r="EG13" s="1"/>
  <c r="W46" i="28"/>
  <c r="W33"/>
  <c r="T141"/>
  <c r="W51"/>
  <c r="S42"/>
  <c r="T42" s="1"/>
  <c r="T116"/>
  <c r="W29"/>
  <c r="W47"/>
  <c r="T146"/>
  <c r="T148"/>
  <c r="T184"/>
  <c r="W169"/>
  <c r="P194" i="24"/>
  <c r="Z152"/>
  <c r="Z188"/>
  <c r="T71"/>
  <c r="X195"/>
  <c r="T195"/>
  <c r="AA17" i="28"/>
  <c r="P17"/>
  <c r="Y17"/>
  <c r="Z17" s="1"/>
  <c r="P89"/>
  <c r="T89" s="1"/>
  <c r="Y89"/>
  <c r="AA89"/>
  <c r="AA156"/>
  <c r="Y156"/>
  <c r="P156"/>
  <c r="T156" s="1"/>
  <c r="Y79"/>
  <c r="P79"/>
  <c r="T79" s="1"/>
  <c r="AA79"/>
  <c r="Y127"/>
  <c r="P127"/>
  <c r="T127" s="1"/>
  <c r="AA127"/>
  <c r="AA179"/>
  <c r="Y179"/>
  <c r="P179"/>
  <c r="T179" s="1"/>
  <c r="Y191"/>
  <c r="P191"/>
  <c r="T191" s="1"/>
  <c r="AA191"/>
  <c r="P105"/>
  <c r="Y105"/>
  <c r="AA105"/>
  <c r="AA157"/>
  <c r="P157"/>
  <c r="T157" s="1"/>
  <c r="Y157"/>
  <c r="Y120"/>
  <c r="P120"/>
  <c r="T120" s="1"/>
  <c r="AA120"/>
  <c r="AA131"/>
  <c r="Y131"/>
  <c r="P131"/>
  <c r="T131" s="1"/>
  <c r="Y19"/>
  <c r="Z19" s="1"/>
  <c r="P19"/>
  <c r="AA19"/>
  <c r="Y95"/>
  <c r="P95"/>
  <c r="T95" s="1"/>
  <c r="AA95"/>
  <c r="P167"/>
  <c r="T167" s="1"/>
  <c r="AA167"/>
  <c r="Y167"/>
  <c r="AA182"/>
  <c r="P182"/>
  <c r="T182" s="1"/>
  <c r="Y182"/>
  <c r="Y200"/>
  <c r="P200"/>
  <c r="T200" s="1"/>
  <c r="AA200"/>
  <c r="Y91"/>
  <c r="P91"/>
  <c r="T91" s="1"/>
  <c r="AA91"/>
  <c r="Y187"/>
  <c r="P187"/>
  <c r="T187" s="1"/>
  <c r="AA187"/>
  <c r="Y66"/>
  <c r="AA66"/>
  <c r="P66"/>
  <c r="T66" s="1"/>
  <c r="Y197"/>
  <c r="AA197"/>
  <c r="P197"/>
  <c r="T197" s="1"/>
  <c r="Y164"/>
  <c r="P164"/>
  <c r="T164" s="1"/>
  <c r="AA164"/>
  <c r="P96"/>
  <c r="T96" s="1"/>
  <c r="AA96"/>
  <c r="Y96"/>
  <c r="P112"/>
  <c r="T112" s="1"/>
  <c r="AA112"/>
  <c r="Y112"/>
  <c r="Y180"/>
  <c r="P180"/>
  <c r="T180" s="1"/>
  <c r="AA180"/>
  <c r="Y196"/>
  <c r="P196"/>
  <c r="T196" s="1"/>
  <c r="AA196"/>
  <c r="P9"/>
  <c r="Y9"/>
  <c r="AA9"/>
  <c r="Y104"/>
  <c r="P104"/>
  <c r="T104" s="1"/>
  <c r="AA104"/>
  <c r="P151"/>
  <c r="T151" s="1"/>
  <c r="AA151"/>
  <c r="Y151"/>
  <c r="AA145"/>
  <c r="P145"/>
  <c r="T145" s="1"/>
  <c r="Y145"/>
  <c r="P80"/>
  <c r="T80" s="1"/>
  <c r="AA80"/>
  <c r="Y80"/>
  <c r="AA140"/>
  <c r="Y140"/>
  <c r="P140"/>
  <c r="T140" s="1"/>
  <c r="AA204"/>
  <c r="Y204"/>
  <c r="P204"/>
  <c r="T204" s="1"/>
  <c r="Y203"/>
  <c r="P203"/>
  <c r="T203" s="1"/>
  <c r="AA203"/>
  <c r="Y82"/>
  <c r="AA82"/>
  <c r="P82"/>
  <c r="T82" s="1"/>
  <c r="AA150"/>
  <c r="P150"/>
  <c r="T150" s="1"/>
  <c r="Y150"/>
  <c r="Y178"/>
  <c r="AA178"/>
  <c r="P178"/>
  <c r="T178" s="1"/>
  <c r="Y68"/>
  <c r="P68"/>
  <c r="T68" s="1"/>
  <c r="AA68"/>
  <c r="Y88"/>
  <c r="P88"/>
  <c r="T88" s="1"/>
  <c r="AA88"/>
  <c r="Y100"/>
  <c r="P100"/>
  <c r="T100" s="1"/>
  <c r="AA100"/>
  <c r="Y132"/>
  <c r="P132"/>
  <c r="T132" s="1"/>
  <c r="AA132"/>
  <c r="AA83"/>
  <c r="Y83"/>
  <c r="P83"/>
  <c r="T83" s="1"/>
  <c r="DX158" i="17"/>
  <c r="AQ146"/>
  <c r="V43"/>
  <c r="DX62"/>
  <c r="AQ65"/>
  <c r="BM93"/>
  <c r="CH105"/>
  <c r="DX149"/>
  <c r="BM29"/>
  <c r="AQ118"/>
  <c r="DX24"/>
  <c r="DX45"/>
  <c r="DX111"/>
  <c r="BM135"/>
  <c r="DX54"/>
  <c r="DX69"/>
  <c r="CH132"/>
  <c r="DC152"/>
  <c r="BM83"/>
  <c r="DX151"/>
  <c r="DX77"/>
  <c r="DC121"/>
  <c r="CH141"/>
  <c r="DX120"/>
  <c r="DC68"/>
  <c r="CH83"/>
  <c r="DC106"/>
  <c r="V153"/>
  <c r="DX201"/>
  <c r="AQ40"/>
  <c r="CH112"/>
  <c r="DX100"/>
  <c r="V135"/>
  <c r="BQ11"/>
  <c r="DC18"/>
  <c r="DG18" s="1"/>
  <c r="V163"/>
  <c r="DC117"/>
  <c r="BM169"/>
  <c r="DX176"/>
  <c r="V199"/>
  <c r="BM154"/>
  <c r="BM64"/>
  <c r="V107"/>
  <c r="BM163"/>
  <c r="DX190"/>
  <c r="DX109"/>
  <c r="V20"/>
  <c r="BM76"/>
  <c r="DX126"/>
  <c r="DX154"/>
  <c r="V162"/>
  <c r="DX51"/>
  <c r="CH195"/>
  <c r="DX75"/>
  <c r="BM126"/>
  <c r="BM39"/>
  <c r="DC195"/>
  <c r="CH160"/>
  <c r="DC59"/>
  <c r="DX128"/>
  <c r="Y47" i="28"/>
  <c r="Y39"/>
  <c r="AA55"/>
  <c r="AA37"/>
  <c r="Y26"/>
  <c r="T162"/>
  <c r="T130"/>
  <c r="T170"/>
  <c r="T101"/>
  <c r="T105"/>
  <c r="T136"/>
  <c r="W38"/>
  <c r="T193"/>
  <c r="T92"/>
  <c r="W34"/>
  <c r="V25" i="17"/>
  <c r="CH42"/>
  <c r="DX26"/>
  <c r="T54" i="24"/>
  <c r="U52" i="27"/>
  <c r="EP12" i="17"/>
  <c r="EQ12" s="1"/>
  <c r="ER12" s="1"/>
  <c r="W25" i="27"/>
  <c r="U19"/>
  <c r="F19"/>
  <c r="F19" i="26"/>
  <c r="G19" i="27"/>
  <c r="E19"/>
  <c r="K19" i="26"/>
  <c r="K52"/>
  <c r="C19" i="27"/>
  <c r="J19"/>
  <c r="C52"/>
  <c r="K19"/>
  <c r="AB19"/>
  <c r="EZ9" i="17"/>
  <c r="FA9" s="1"/>
  <c r="AE25" i="27" s="1"/>
  <c r="DC57" i="17"/>
  <c r="BM14"/>
  <c r="H19" i="27"/>
  <c r="V136" i="17"/>
  <c r="FJ18"/>
  <c r="FK18" s="1"/>
  <c r="EP10"/>
  <c r="EQ10" s="1"/>
  <c r="ER10" s="1"/>
  <c r="EZ19"/>
  <c r="FA19" s="1"/>
  <c r="EZ17"/>
  <c r="FA17" s="1"/>
  <c r="D19" i="27"/>
  <c r="N19"/>
  <c r="AQ149" i="17"/>
  <c r="AU15"/>
  <c r="AY15" s="1"/>
  <c r="AZ15" s="1"/>
  <c r="C52" i="26"/>
  <c r="O19"/>
  <c r="L13" i="27"/>
  <c r="L13" i="26"/>
  <c r="P16" i="27"/>
  <c r="P16" i="26"/>
  <c r="L18"/>
  <c r="L18" i="27"/>
  <c r="L16" i="26"/>
  <c r="L16" i="27"/>
  <c r="O23" i="26"/>
  <c r="O23" i="27"/>
  <c r="P14"/>
  <c r="P14" i="26"/>
  <c r="L17"/>
  <c r="L17" i="27"/>
  <c r="L14" i="26"/>
  <c r="L14" i="27"/>
  <c r="P18"/>
  <c r="P18" i="26"/>
  <c r="K25" i="27"/>
  <c r="K25" i="26"/>
  <c r="F23" i="27"/>
  <c r="F23" i="26"/>
  <c r="I17"/>
  <c r="I17" i="27"/>
  <c r="I16" i="26"/>
  <c r="I16" i="27"/>
  <c r="O52" i="26"/>
  <c r="J52"/>
  <c r="I18"/>
  <c r="I18" i="27"/>
  <c r="L15" i="26"/>
  <c r="L15" i="27"/>
  <c r="F52" i="26"/>
  <c r="E52"/>
  <c r="P13" i="27"/>
  <c r="P13" i="26"/>
  <c r="P15" i="27"/>
  <c r="P15" i="26"/>
  <c r="P17" i="27"/>
  <c r="P17" i="26"/>
  <c r="Q25" i="27"/>
  <c r="Q25" i="26"/>
  <c r="E25" i="27"/>
  <c r="E25" i="26"/>
  <c r="I14"/>
  <c r="I14" i="27"/>
  <c r="I15" i="26"/>
  <c r="I15" i="27"/>
  <c r="I13"/>
  <c r="I13" i="26"/>
  <c r="AD19" i="27"/>
  <c r="AH14"/>
  <c r="AH19" s="1"/>
  <c r="FJ9" i="17"/>
  <c r="FK9" s="1"/>
  <c r="AI25" i="27"/>
  <c r="L51" i="26"/>
  <c r="L46"/>
  <c r="L48"/>
  <c r="L49"/>
  <c r="AQ9" i="17"/>
  <c r="AU9" s="1"/>
  <c r="AA14" i="27"/>
  <c r="X23"/>
  <c r="AG23"/>
  <c r="AQ178" i="17"/>
  <c r="F56" i="26"/>
  <c r="I51"/>
  <c r="Q58"/>
  <c r="E58"/>
  <c r="DC9" i="17"/>
  <c r="DG9" s="1"/>
  <c r="DK9" s="1"/>
  <c r="DL9" s="1"/>
  <c r="AA17" i="27"/>
  <c r="CH9" i="17"/>
  <c r="AA16" i="27"/>
  <c r="V53" i="17"/>
  <c r="P50" i="26"/>
  <c r="P51"/>
  <c r="I46"/>
  <c r="I47"/>
  <c r="I48"/>
  <c r="I49"/>
  <c r="K58"/>
  <c r="P46"/>
  <c r="P47"/>
  <c r="P48"/>
  <c r="P49"/>
  <c r="N52"/>
  <c r="G52"/>
  <c r="D52"/>
  <c r="H52"/>
  <c r="E93"/>
  <c r="E96"/>
  <c r="Q89"/>
  <c r="O93"/>
  <c r="Q91"/>
  <c r="R91"/>
  <c r="K91"/>
  <c r="M89"/>
  <c r="D89"/>
  <c r="O84"/>
  <c r="K84"/>
  <c r="G84"/>
  <c r="C84"/>
  <c r="O83"/>
  <c r="K83"/>
  <c r="G83"/>
  <c r="C83"/>
  <c r="O82"/>
  <c r="K82"/>
  <c r="G82"/>
  <c r="C82"/>
  <c r="O81"/>
  <c r="K81"/>
  <c r="G81"/>
  <c r="C81"/>
  <c r="O80"/>
  <c r="K80"/>
  <c r="G80"/>
  <c r="C80"/>
  <c r="O79"/>
  <c r="O85" s="1"/>
  <c r="K79"/>
  <c r="K85" s="1"/>
  <c r="G79"/>
  <c r="G85" s="1"/>
  <c r="C79"/>
  <c r="C85" s="1"/>
  <c r="O89"/>
  <c r="L84"/>
  <c r="F84"/>
  <c r="L83"/>
  <c r="F83"/>
  <c r="L82"/>
  <c r="F82"/>
  <c r="L81"/>
  <c r="F81"/>
  <c r="L80"/>
  <c r="F80"/>
  <c r="L79"/>
  <c r="F79"/>
  <c r="F89"/>
  <c r="M84"/>
  <c r="H84"/>
  <c r="M83"/>
  <c r="H83"/>
  <c r="M82"/>
  <c r="H82"/>
  <c r="M81"/>
  <c r="H81"/>
  <c r="H80"/>
  <c r="M79"/>
  <c r="H79"/>
  <c r="H89"/>
  <c r="B81"/>
  <c r="N84"/>
  <c r="I84"/>
  <c r="D84"/>
  <c r="N83"/>
  <c r="I83"/>
  <c r="D83"/>
  <c r="N82"/>
  <c r="I82"/>
  <c r="D82"/>
  <c r="N81"/>
  <c r="I81"/>
  <c r="D81"/>
  <c r="N80"/>
  <c r="I80"/>
  <c r="D80"/>
  <c r="N79"/>
  <c r="I79"/>
  <c r="D79"/>
  <c r="E91"/>
  <c r="P84"/>
  <c r="J84"/>
  <c r="E84"/>
  <c r="P83"/>
  <c r="J83"/>
  <c r="E83"/>
  <c r="P82"/>
  <c r="J82"/>
  <c r="E82"/>
  <c r="P81"/>
  <c r="J81"/>
  <c r="E81"/>
  <c r="P80"/>
  <c r="J80"/>
  <c r="E80"/>
  <c r="P79"/>
  <c r="J79"/>
  <c r="E79"/>
  <c r="V124" i="17"/>
  <c r="EP15"/>
  <c r="EZ18"/>
  <c r="FA18" s="1"/>
  <c r="V21"/>
  <c r="AU11"/>
  <c r="AY11" s="1"/>
  <c r="AZ11" s="1"/>
  <c r="Q8" i="24" s="1"/>
  <c r="V37" i="17"/>
  <c r="CH90"/>
  <c r="V45"/>
  <c r="BM72"/>
  <c r="FJ14"/>
  <c r="FK14" s="1"/>
  <c r="EP16"/>
  <c r="EQ16" s="1"/>
  <c r="ER16" s="1"/>
  <c r="V152"/>
  <c r="DX76"/>
  <c r="DC101"/>
  <c r="BM194"/>
  <c r="CH161"/>
  <c r="DC135"/>
  <c r="AQ52"/>
  <c r="CH103"/>
  <c r="BM98"/>
  <c r="EP14"/>
  <c r="EP9"/>
  <c r="EP17"/>
  <c r="DC56"/>
  <c r="EZ15"/>
  <c r="FA15" s="1"/>
  <c r="EP11"/>
  <c r="CH108"/>
  <c r="AU19"/>
  <c r="CH182"/>
  <c r="V127"/>
  <c r="EZ13"/>
  <c r="FA13" s="1"/>
  <c r="FJ11"/>
  <c r="FK11" s="1"/>
  <c r="CH163"/>
  <c r="EP13"/>
  <c r="EP92"/>
  <c r="FW156"/>
  <c r="FY156"/>
  <c r="FW188"/>
  <c r="M185" i="24" s="1"/>
  <c r="FY188" i="17"/>
  <c r="FW47"/>
  <c r="FY47"/>
  <c r="FK155"/>
  <c r="FJ155"/>
  <c r="FW191"/>
  <c r="FY191"/>
  <c r="EZ34"/>
  <c r="FA34"/>
  <c r="FW62"/>
  <c r="FY62"/>
  <c r="FW105"/>
  <c r="FY105"/>
  <c r="FK72"/>
  <c r="FJ72"/>
  <c r="EP156"/>
  <c r="EZ146"/>
  <c r="FA146"/>
  <c r="FA81"/>
  <c r="EZ81"/>
  <c r="FA156"/>
  <c r="EZ156"/>
  <c r="FW155"/>
  <c r="FY155"/>
  <c r="FA22"/>
  <c r="EZ22"/>
  <c r="EP34"/>
  <c r="FA86"/>
  <c r="EZ86"/>
  <c r="FA134"/>
  <c r="EZ134"/>
  <c r="FW170"/>
  <c r="FY170"/>
  <c r="EP198"/>
  <c r="EZ57"/>
  <c r="FA57"/>
  <c r="EP101"/>
  <c r="FA181"/>
  <c r="EZ181"/>
  <c r="EZ166"/>
  <c r="FA166"/>
  <c r="EP181"/>
  <c r="FW73"/>
  <c r="FY73"/>
  <c r="FW197"/>
  <c r="FY197"/>
  <c r="FA72"/>
  <c r="EZ72"/>
  <c r="EZ31"/>
  <c r="FA31"/>
  <c r="FW43"/>
  <c r="FY43"/>
  <c r="EP79"/>
  <c r="EP114"/>
  <c r="FK198"/>
  <c r="FJ198"/>
  <c r="EZ41"/>
  <c r="FA41"/>
  <c r="EP93"/>
  <c r="EP105"/>
  <c r="FJ157"/>
  <c r="FK157"/>
  <c r="EP29"/>
  <c r="FA92"/>
  <c r="EZ92"/>
  <c r="EP207"/>
  <c r="FA82"/>
  <c r="EZ82"/>
  <c r="FW166"/>
  <c r="FY166"/>
  <c r="FW178"/>
  <c r="FY178"/>
  <c r="EP133"/>
  <c r="EP149"/>
  <c r="FA157"/>
  <c r="EZ157"/>
  <c r="EP161"/>
  <c r="FJ120"/>
  <c r="FK120"/>
  <c r="EP141"/>
  <c r="EZ145"/>
  <c r="FA145"/>
  <c r="FK185"/>
  <c r="FJ185"/>
  <c r="EP48"/>
  <c r="EP180"/>
  <c r="FK196"/>
  <c r="FJ196"/>
  <c r="FJ130"/>
  <c r="FK130"/>
  <c r="FW206"/>
  <c r="FY206"/>
  <c r="EP25"/>
  <c r="FW77"/>
  <c r="FY77"/>
  <c r="EP64"/>
  <c r="FK56"/>
  <c r="FJ56"/>
  <c r="EP54"/>
  <c r="FA112"/>
  <c r="EZ112"/>
  <c r="FJ144"/>
  <c r="FK144"/>
  <c r="FK83"/>
  <c r="FJ83"/>
  <c r="EP115"/>
  <c r="EP131"/>
  <c r="FK121"/>
  <c r="FJ121"/>
  <c r="FK153"/>
  <c r="FJ153"/>
  <c r="FW64"/>
  <c r="FY64"/>
  <c r="FK184"/>
  <c r="FJ184"/>
  <c r="EP23"/>
  <c r="EP189"/>
  <c r="EP124"/>
  <c r="FW157"/>
  <c r="M154" i="24" s="1"/>
  <c r="FY157" i="17"/>
  <c r="FK161"/>
  <c r="FJ161"/>
  <c r="FK48"/>
  <c r="FJ48"/>
  <c r="FW88"/>
  <c r="M85" i="24" s="1"/>
  <c r="FY88" i="17"/>
  <c r="EZ104"/>
  <c r="FA104"/>
  <c r="EP196"/>
  <c r="EP119"/>
  <c r="EZ10"/>
  <c r="FA10" s="1"/>
  <c r="M91" i="26" s="1"/>
  <c r="FW186" i="17"/>
  <c r="FY186"/>
  <c r="FW69"/>
  <c r="M66" i="24" s="1"/>
  <c r="FY69" i="17"/>
  <c r="FK201"/>
  <c r="FJ201"/>
  <c r="EP132"/>
  <c r="FA115"/>
  <c r="EZ115"/>
  <c r="EP78"/>
  <c r="FA201"/>
  <c r="EZ201"/>
  <c r="FA168"/>
  <c r="EZ168"/>
  <c r="FW28"/>
  <c r="FY28"/>
  <c r="FW84"/>
  <c r="FY84"/>
  <c r="EZ100"/>
  <c r="FA100"/>
  <c r="FK192"/>
  <c r="FJ192"/>
  <c r="EP87"/>
  <c r="FW139"/>
  <c r="FY139"/>
  <c r="FW159"/>
  <c r="M156" i="24" s="1"/>
  <c r="FY159" i="17"/>
  <c r="FY25"/>
  <c r="FW25"/>
  <c r="EP125"/>
  <c r="FW141"/>
  <c r="FY141"/>
  <c r="FK145"/>
  <c r="FJ145"/>
  <c r="EP35"/>
  <c r="FK163"/>
  <c r="FJ163"/>
  <c r="FA117"/>
  <c r="EZ117"/>
  <c r="EP171"/>
  <c r="FJ95"/>
  <c r="FK95"/>
  <c r="EZ143"/>
  <c r="FA143"/>
  <c r="FW167"/>
  <c r="FY167"/>
  <c r="EP37"/>
  <c r="FW59"/>
  <c r="FY59"/>
  <c r="FW75"/>
  <c r="FY75"/>
  <c r="FW103"/>
  <c r="FY103"/>
  <c r="FJ199"/>
  <c r="FK199"/>
  <c r="FA110"/>
  <c r="EZ110"/>
  <c r="FA154"/>
  <c r="EZ154"/>
  <c r="FK136"/>
  <c r="FJ136"/>
  <c r="EZ51"/>
  <c r="FA51"/>
  <c r="FA42"/>
  <c r="EZ42"/>
  <c r="EP52"/>
  <c r="EZ60"/>
  <c r="FA60"/>
  <c r="FA140"/>
  <c r="EZ140"/>
  <c r="FA160"/>
  <c r="EZ160"/>
  <c r="FJ63"/>
  <c r="FK63"/>
  <c r="FW187"/>
  <c r="FY187"/>
  <c r="EP195"/>
  <c r="EZ63"/>
  <c r="FA63"/>
  <c r="FK171"/>
  <c r="FJ171"/>
  <c r="FJ110"/>
  <c r="FK110"/>
  <c r="EP51"/>
  <c r="FJ55"/>
  <c r="FK55"/>
  <c r="EP107"/>
  <c r="EP42"/>
  <c r="FK182"/>
  <c r="FJ182"/>
  <c r="EP190"/>
  <c r="EZ37"/>
  <c r="FA37"/>
  <c r="FJ20"/>
  <c r="FK20" s="1"/>
  <c r="EP36"/>
  <c r="EZ55"/>
  <c r="FA55"/>
  <c r="FK70"/>
  <c r="FJ70"/>
  <c r="FJ140"/>
  <c r="FK140"/>
  <c r="FK66"/>
  <c r="FJ66"/>
  <c r="FW35"/>
  <c r="FY35"/>
  <c r="EP30"/>
  <c r="EP174"/>
  <c r="FK61"/>
  <c r="FJ61"/>
  <c r="FK109"/>
  <c r="FJ109"/>
  <c r="FK113"/>
  <c r="FJ113"/>
  <c r="FW36"/>
  <c r="FY36"/>
  <c r="FW52"/>
  <c r="FY52"/>
  <c r="V93"/>
  <c r="CL17"/>
  <c r="AQ31"/>
  <c r="BM79"/>
  <c r="DC191"/>
  <c r="BQ14"/>
  <c r="DC50"/>
  <c r="BM146"/>
  <c r="AQ170"/>
  <c r="DX43"/>
  <c r="BM155"/>
  <c r="BM191"/>
  <c r="CH207"/>
  <c r="V62"/>
  <c r="V178"/>
  <c r="BM9"/>
  <c r="V81"/>
  <c r="AQ105"/>
  <c r="DX132"/>
  <c r="AQ119"/>
  <c r="FJ16"/>
  <c r="FK16" s="1"/>
  <c r="DC16"/>
  <c r="DG16" s="1"/>
  <c r="DK16" s="1"/>
  <c r="DL16" s="1"/>
  <c r="BM128"/>
  <c r="DC184"/>
  <c r="V120"/>
  <c r="FJ12"/>
  <c r="FK12" s="1"/>
  <c r="DC120"/>
  <c r="CH192"/>
  <c r="CH196"/>
  <c r="DC15"/>
  <c r="DG15" s="1"/>
  <c r="BM159"/>
  <c r="V85"/>
  <c r="AQ185"/>
  <c r="BM139"/>
  <c r="DC54"/>
  <c r="DX58"/>
  <c r="DX157"/>
  <c r="AQ193"/>
  <c r="DC104"/>
  <c r="BM124"/>
  <c r="AQ124"/>
  <c r="BM180"/>
  <c r="V83"/>
  <c r="CL10"/>
  <c r="AQ121"/>
  <c r="DX32"/>
  <c r="AQ10"/>
  <c r="M80" i="26" s="1"/>
  <c r="AQ26" i="17"/>
  <c r="V54"/>
  <c r="AQ84"/>
  <c r="CH100"/>
  <c r="DX192"/>
  <c r="DX83"/>
  <c r="DX106"/>
  <c r="EB11"/>
  <c r="DG11"/>
  <c r="DX98"/>
  <c r="DC52"/>
  <c r="DX59"/>
  <c r="DC199"/>
  <c r="BM66"/>
  <c r="DX172"/>
  <c r="V147"/>
  <c r="CH117"/>
  <c r="AQ63"/>
  <c r="CH174"/>
  <c r="V13"/>
  <c r="Z13" s="1"/>
  <c r="AQ162"/>
  <c r="CH53"/>
  <c r="CH177"/>
  <c r="AQ36"/>
  <c r="BM44"/>
  <c r="AQ140"/>
  <c r="DX200"/>
  <c r="CH63"/>
  <c r="AQ103"/>
  <c r="DX187"/>
  <c r="V18"/>
  <c r="Z18" s="1"/>
  <c r="AD18" s="1"/>
  <c r="AE18" s="1"/>
  <c r="AQ23"/>
  <c r="DX123"/>
  <c r="CH94"/>
  <c r="CH13"/>
  <c r="CL13" s="1"/>
  <c r="CH113"/>
  <c r="AQ169"/>
  <c r="BM176"/>
  <c r="DX110"/>
  <c r="EP197"/>
  <c r="EP204"/>
  <c r="EP89"/>
  <c r="EP24"/>
  <c r="FW72"/>
  <c r="M69" i="24" s="1"/>
  <c r="FY72" i="17"/>
  <c r="EP188"/>
  <c r="FW31"/>
  <c r="M28" i="24" s="1"/>
  <c r="FY31" i="17"/>
  <c r="FK47"/>
  <c r="FJ47"/>
  <c r="EP203"/>
  <c r="EP150"/>
  <c r="FK170"/>
  <c r="FJ170"/>
  <c r="FK57"/>
  <c r="FJ57"/>
  <c r="EP65"/>
  <c r="FA205"/>
  <c r="EZ205"/>
  <c r="FJ150"/>
  <c r="FK150"/>
  <c r="FA170"/>
  <c r="EZ170"/>
  <c r="EP157"/>
  <c r="EP21"/>
  <c r="FJ29"/>
  <c r="FK29"/>
  <c r="FK89"/>
  <c r="FJ89"/>
  <c r="FW173"/>
  <c r="M170" i="24" s="1"/>
  <c r="FY173" i="17"/>
  <c r="FJ31"/>
  <c r="FK31"/>
  <c r="EP43"/>
  <c r="EZ47"/>
  <c r="FA47"/>
  <c r="FJ67"/>
  <c r="FK67"/>
  <c r="FA127"/>
  <c r="EZ127"/>
  <c r="EZ155"/>
  <c r="FA155"/>
  <c r="FJ207"/>
  <c r="FK207"/>
  <c r="FW86"/>
  <c r="FY86"/>
  <c r="FW118"/>
  <c r="M115" i="24" s="1"/>
  <c r="FY118" i="17"/>
  <c r="FW134"/>
  <c r="FY134"/>
  <c r="FW45"/>
  <c r="M42" i="24" s="1"/>
  <c r="FY45" i="17"/>
  <c r="FW65"/>
  <c r="FY65"/>
  <c r="FA65"/>
  <c r="EZ65"/>
  <c r="FW81"/>
  <c r="FY81"/>
  <c r="EZ28"/>
  <c r="FA28"/>
  <c r="FJ197"/>
  <c r="FK197"/>
  <c r="FW29"/>
  <c r="FY29"/>
  <c r="FA173"/>
  <c r="EZ173"/>
  <c r="FK24"/>
  <c r="FJ24"/>
  <c r="FW92"/>
  <c r="FY92"/>
  <c r="FW204"/>
  <c r="FY204"/>
  <c r="FJ43"/>
  <c r="FK43"/>
  <c r="FK203"/>
  <c r="FJ203"/>
  <c r="FA50"/>
  <c r="EZ50"/>
  <c r="EP134"/>
  <c r="EZ150"/>
  <c r="FA150"/>
  <c r="FW57"/>
  <c r="FY57"/>
  <c r="FW149"/>
  <c r="FY149"/>
  <c r="EZ203"/>
  <c r="FA203"/>
  <c r="FK134"/>
  <c r="FJ134"/>
  <c r="FK181"/>
  <c r="FJ181"/>
  <c r="FK21"/>
  <c r="FJ21"/>
  <c r="EP73"/>
  <c r="FW97"/>
  <c r="FY97"/>
  <c r="FK79"/>
  <c r="FJ79"/>
  <c r="FJ99"/>
  <c r="FK99"/>
  <c r="EZ118"/>
  <c r="FA118"/>
  <c r="FW142"/>
  <c r="FY142"/>
  <c r="FW150"/>
  <c r="M147" i="24" s="1"/>
  <c r="FY150" i="17"/>
  <c r="FK178"/>
  <c r="FJ178"/>
  <c r="EP194"/>
  <c r="FW41"/>
  <c r="FY41"/>
  <c r="FA40"/>
  <c r="EZ40"/>
  <c r="EP88"/>
  <c r="EP100"/>
  <c r="EP120"/>
  <c r="FA83"/>
  <c r="EZ83"/>
  <c r="FK106"/>
  <c r="FJ106"/>
  <c r="FA186"/>
  <c r="EZ186"/>
  <c r="FK206"/>
  <c r="FJ206"/>
  <c r="FA121"/>
  <c r="EZ121"/>
  <c r="FA172"/>
  <c r="EZ172"/>
  <c r="EZ48"/>
  <c r="FA48"/>
  <c r="EZ68"/>
  <c r="FA68"/>
  <c r="FA88"/>
  <c r="EZ88"/>
  <c r="FW96"/>
  <c r="FY96"/>
  <c r="FW124"/>
  <c r="FY124"/>
  <c r="EP144"/>
  <c r="EP83"/>
  <c r="EP159"/>
  <c r="FK38"/>
  <c r="FJ38"/>
  <c r="FJ125"/>
  <c r="FK125"/>
  <c r="EP32"/>
  <c r="FW184"/>
  <c r="FY184"/>
  <c r="FK88"/>
  <c r="FJ88"/>
  <c r="FK100"/>
  <c r="FJ100"/>
  <c r="EP56"/>
  <c r="FK180"/>
  <c r="FJ180"/>
  <c r="FW135"/>
  <c r="FY135"/>
  <c r="FW151"/>
  <c r="FY151"/>
  <c r="FW54"/>
  <c r="FY54"/>
  <c r="FW130"/>
  <c r="FY130"/>
  <c r="FW137"/>
  <c r="M134" i="24" s="1"/>
  <c r="FY137" i="17"/>
  <c r="FK168"/>
  <c r="FJ168"/>
  <c r="EP39"/>
  <c r="EP112"/>
  <c r="EP58"/>
  <c r="EP206"/>
  <c r="FJ133"/>
  <c r="FK133"/>
  <c r="FW112"/>
  <c r="M109" i="24" s="1"/>
  <c r="FY112" i="17"/>
  <c r="FK115"/>
  <c r="FJ115"/>
  <c r="FK26"/>
  <c r="FJ26"/>
  <c r="EP186"/>
  <c r="FJ77"/>
  <c r="FK77"/>
  <c r="EP121"/>
  <c r="EP145"/>
  <c r="FA185"/>
  <c r="EZ185"/>
  <c r="FW201"/>
  <c r="M198" i="24" s="1"/>
  <c r="FY201" i="17"/>
  <c r="FK96"/>
  <c r="FJ96"/>
  <c r="FK104"/>
  <c r="FJ104"/>
  <c r="EP116"/>
  <c r="FA130"/>
  <c r="EZ130"/>
  <c r="FA85"/>
  <c r="EZ85"/>
  <c r="EP185"/>
  <c r="FK28"/>
  <c r="FJ28"/>
  <c r="FK132"/>
  <c r="FJ132"/>
  <c r="EP152"/>
  <c r="EZ151"/>
  <c r="FA151"/>
  <c r="FJ159"/>
  <c r="FK159"/>
  <c r="FW38"/>
  <c r="M35" i="24" s="1"/>
  <c r="FY38" i="17"/>
  <c r="FK54"/>
  <c r="FJ54"/>
  <c r="EP130"/>
  <c r="FK186"/>
  <c r="FJ186"/>
  <c r="FA25"/>
  <c r="EZ25"/>
  <c r="FW153"/>
  <c r="FY153"/>
  <c r="FJ148"/>
  <c r="FK148"/>
  <c r="EP19"/>
  <c r="EQ19" s="1"/>
  <c r="ER19" s="1"/>
  <c r="FY23"/>
  <c r="FW23"/>
  <c r="FA95"/>
  <c r="EZ95"/>
  <c r="FK76"/>
  <c r="FJ76"/>
  <c r="FJ108"/>
  <c r="FK108"/>
  <c r="EP187"/>
  <c r="FJ162"/>
  <c r="FK162"/>
  <c r="FK51"/>
  <c r="FJ51"/>
  <c r="EP55"/>
  <c r="FW30"/>
  <c r="M27" i="24" s="1"/>
  <c r="FY30" i="17"/>
  <c r="FW174"/>
  <c r="FY174"/>
  <c r="FJ13"/>
  <c r="FK13" s="1"/>
  <c r="FW165"/>
  <c r="FY165"/>
  <c r="FW177"/>
  <c r="FY177"/>
  <c r="EP20"/>
  <c r="FJ36"/>
  <c r="FK36"/>
  <c r="FA52"/>
  <c r="EZ52"/>
  <c r="FK59"/>
  <c r="FJ59"/>
  <c r="EP63"/>
  <c r="EP91"/>
  <c r="FK183"/>
  <c r="FJ183"/>
  <c r="EP200"/>
  <c r="FK187"/>
  <c r="FJ187"/>
  <c r="EZ64"/>
  <c r="FA64"/>
  <c r="FW128"/>
  <c r="FY128"/>
  <c r="FK128"/>
  <c r="FJ128"/>
  <c r="FW148"/>
  <c r="FY148"/>
  <c r="FW172"/>
  <c r="FY172"/>
  <c r="FW39"/>
  <c r="FY39"/>
  <c r="EP123"/>
  <c r="FW183"/>
  <c r="FY183"/>
  <c r="FA195"/>
  <c r="EZ195"/>
  <c r="EZ90"/>
  <c r="FA90"/>
  <c r="FW182"/>
  <c r="FY182"/>
  <c r="FW49"/>
  <c r="FY49"/>
  <c r="EZ49"/>
  <c r="FA49"/>
  <c r="FW61"/>
  <c r="FY61"/>
  <c r="FA177"/>
  <c r="EZ177"/>
  <c r="FA36"/>
  <c r="EZ36"/>
  <c r="FA76"/>
  <c r="EZ76"/>
  <c r="FW176"/>
  <c r="FY176"/>
  <c r="FA123"/>
  <c r="EZ123"/>
  <c r="EP70"/>
  <c r="FK90"/>
  <c r="FJ90"/>
  <c r="FK98"/>
  <c r="FJ98"/>
  <c r="FW143"/>
  <c r="FY143"/>
  <c r="FW163"/>
  <c r="FY163"/>
  <c r="FA70"/>
  <c r="EZ70"/>
  <c r="FW94"/>
  <c r="FY94"/>
  <c r="FW138"/>
  <c r="FY138"/>
  <c r="FA53"/>
  <c r="EZ53"/>
  <c r="FW169"/>
  <c r="M166" i="24" s="1"/>
  <c r="FY169" i="17"/>
  <c r="FW27"/>
  <c r="FY27"/>
  <c r="FW63"/>
  <c r="M60" i="24" s="1"/>
  <c r="FY63" i="17"/>
  <c r="FW46"/>
  <c r="FY46"/>
  <c r="FA66"/>
  <c r="EZ66"/>
  <c r="EP126"/>
  <c r="FW162"/>
  <c r="FY162"/>
  <c r="EP94"/>
  <c r="FA182"/>
  <c r="EZ182"/>
  <c r="EP169"/>
  <c r="FK177"/>
  <c r="FJ177"/>
  <c r="FJ60"/>
  <c r="FK60"/>
  <c r="FJ200"/>
  <c r="FK200"/>
  <c r="FK126"/>
  <c r="FJ126"/>
  <c r="FJ35"/>
  <c r="FK35"/>
  <c r="FW51"/>
  <c r="FY51"/>
  <c r="EZ147"/>
  <c r="FA147"/>
  <c r="EP138"/>
  <c r="FW53"/>
  <c r="M50" i="24" s="1"/>
  <c r="FY53" i="17"/>
  <c r="EP109"/>
  <c r="EP113"/>
  <c r="FK52"/>
  <c r="FJ52"/>
  <c r="FW76"/>
  <c r="FY76"/>
  <c r="FW200"/>
  <c r="FY200"/>
  <c r="FW199"/>
  <c r="FY199"/>
  <c r="FJ154"/>
  <c r="FK154"/>
  <c r="BM43"/>
  <c r="DC67"/>
  <c r="DG14"/>
  <c r="BM86"/>
  <c r="V65"/>
  <c r="DX73"/>
  <c r="V197"/>
  <c r="DC82"/>
  <c r="Z17"/>
  <c r="AQ114"/>
  <c r="CH142"/>
  <c r="DC65"/>
  <c r="AQ93"/>
  <c r="CH72"/>
  <c r="V92"/>
  <c r="V74"/>
  <c r="DC86"/>
  <c r="CH157"/>
  <c r="CH181"/>
  <c r="BM40"/>
  <c r="DG10"/>
  <c r="DK10" s="1"/>
  <c r="DL10" s="1"/>
  <c r="DX78"/>
  <c r="V33"/>
  <c r="DC40"/>
  <c r="DC144"/>
  <c r="DX180"/>
  <c r="AQ115"/>
  <c r="DC119"/>
  <c r="DX131"/>
  <c r="DC69"/>
  <c r="AQ141"/>
  <c r="BM131"/>
  <c r="CH84"/>
  <c r="DX88"/>
  <c r="BM116"/>
  <c r="DX159"/>
  <c r="BM153"/>
  <c r="DX16"/>
  <c r="EB16" s="1"/>
  <c r="BQ16"/>
  <c r="CH131"/>
  <c r="CH139"/>
  <c r="DC124"/>
  <c r="DC87"/>
  <c r="DC159"/>
  <c r="V69"/>
  <c r="DC141"/>
  <c r="AQ201"/>
  <c r="Z16"/>
  <c r="DC32"/>
  <c r="DC128"/>
  <c r="AQ168"/>
  <c r="DG19"/>
  <c r="DK19" s="1"/>
  <c r="DL19" s="1"/>
  <c r="BM46"/>
  <c r="AQ163"/>
  <c r="BM20"/>
  <c r="V108"/>
  <c r="EP18"/>
  <c r="V32"/>
  <c r="V148"/>
  <c r="BM168"/>
  <c r="BM184"/>
  <c r="CH23"/>
  <c r="V123"/>
  <c r="DC98"/>
  <c r="BM59"/>
  <c r="CH143"/>
  <c r="AQ202"/>
  <c r="DC13"/>
  <c r="BM49"/>
  <c r="AQ46"/>
  <c r="DC107"/>
  <c r="AQ107"/>
  <c r="AQ113"/>
  <c r="DC165"/>
  <c r="AQ44"/>
  <c r="BM60"/>
  <c r="V76"/>
  <c r="BM27"/>
  <c r="AQ91"/>
  <c r="DX30"/>
  <c r="CH11"/>
  <c r="CL11" s="1"/>
  <c r="CP11" s="1"/>
  <c r="CQ11" s="1"/>
  <c r="V183"/>
  <c r="EB20"/>
  <c r="EF20" s="1"/>
  <c r="EG20" s="1"/>
  <c r="Z20"/>
  <c r="BM36"/>
  <c r="DC80"/>
  <c r="BM140"/>
  <c r="V176"/>
  <c r="AQ27"/>
  <c r="V171"/>
  <c r="FK173"/>
  <c r="FJ173"/>
  <c r="EZ142"/>
  <c r="FA142"/>
  <c r="EZ105"/>
  <c r="FA105"/>
  <c r="FJ17"/>
  <c r="FK17" s="1"/>
  <c r="FK205"/>
  <c r="FJ205"/>
  <c r="FA179"/>
  <c r="EZ179"/>
  <c r="FJ22"/>
  <c r="FK22"/>
  <c r="FJ62"/>
  <c r="FK62"/>
  <c r="FW74"/>
  <c r="FY74"/>
  <c r="FA114"/>
  <c r="EZ114"/>
  <c r="EP158"/>
  <c r="FJ45"/>
  <c r="FK45"/>
  <c r="EP129"/>
  <c r="FA89"/>
  <c r="EZ89"/>
  <c r="FK92"/>
  <c r="FJ92"/>
  <c r="EP179"/>
  <c r="FJ166"/>
  <c r="FK166"/>
  <c r="EZ194"/>
  <c r="FA194"/>
  <c r="FK189"/>
  <c r="FJ189"/>
  <c r="FK156"/>
  <c r="FJ156"/>
  <c r="FW111"/>
  <c r="FY111"/>
  <c r="EZ74"/>
  <c r="FA74"/>
  <c r="FJ65"/>
  <c r="FK65"/>
  <c r="FW189"/>
  <c r="FY189"/>
  <c r="FW40"/>
  <c r="FY40"/>
  <c r="FK164"/>
  <c r="FJ164"/>
  <c r="FA79"/>
  <c r="EZ79"/>
  <c r="FK179"/>
  <c r="FJ179"/>
  <c r="EP86"/>
  <c r="FK142"/>
  <c r="FJ142"/>
  <c r="EP97"/>
  <c r="FW164"/>
  <c r="FY164"/>
  <c r="EP99"/>
  <c r="EP111"/>
  <c r="FA191"/>
  <c r="EZ191"/>
  <c r="FW203"/>
  <c r="M200" i="24" s="1"/>
  <c r="FY203" i="17"/>
  <c r="EP22"/>
  <c r="FW82"/>
  <c r="FY82"/>
  <c r="FJ146"/>
  <c r="FK146"/>
  <c r="EP178"/>
  <c r="EP81"/>
  <c r="FK101"/>
  <c r="FJ101"/>
  <c r="FW129"/>
  <c r="M126" i="24" s="1"/>
  <c r="FY129" i="17"/>
  <c r="FA97"/>
  <c r="EZ97"/>
  <c r="EP173"/>
  <c r="EZ164"/>
  <c r="FA164"/>
  <c r="FA43"/>
  <c r="EZ43"/>
  <c r="FA111"/>
  <c r="EZ111"/>
  <c r="EP82"/>
  <c r="EZ158"/>
  <c r="FA158"/>
  <c r="FA198"/>
  <c r="EZ198"/>
  <c r="FY21"/>
  <c r="FW21"/>
  <c r="EP205"/>
  <c r="FA204"/>
  <c r="EZ204"/>
  <c r="EP31"/>
  <c r="FW67"/>
  <c r="FY67"/>
  <c r="EP155"/>
  <c r="FW50"/>
  <c r="FY50"/>
  <c r="FW114"/>
  <c r="FY114"/>
  <c r="FW122"/>
  <c r="FY122"/>
  <c r="EP170"/>
  <c r="EP41"/>
  <c r="FJ81"/>
  <c r="FK81"/>
  <c r="FK149"/>
  <c r="FJ149"/>
  <c r="FW181"/>
  <c r="FY181"/>
  <c r="FW193"/>
  <c r="FY193"/>
  <c r="EZ12"/>
  <c r="FA12" s="1"/>
  <c r="FJ193"/>
  <c r="FK193"/>
  <c r="EP84"/>
  <c r="EP148"/>
  <c r="EZ56"/>
  <c r="FA56"/>
  <c r="FW104"/>
  <c r="FY104"/>
  <c r="FJ152"/>
  <c r="FK152"/>
  <c r="FJ87"/>
  <c r="FK87"/>
  <c r="EP135"/>
  <c r="FJ139"/>
  <c r="FK139"/>
  <c r="FW136"/>
  <c r="FY136"/>
  <c r="EP184"/>
  <c r="FJ124"/>
  <c r="FK124"/>
  <c r="EZ196"/>
  <c r="FA196"/>
  <c r="FA87"/>
  <c r="EZ87"/>
  <c r="EZ125"/>
  <c r="FA125"/>
  <c r="EP153"/>
  <c r="EZ84"/>
  <c r="FA84"/>
  <c r="EZ96"/>
  <c r="FA96"/>
  <c r="EZ124"/>
  <c r="FA124"/>
  <c r="EP192"/>
  <c r="FW71"/>
  <c r="FY71"/>
  <c r="FW87"/>
  <c r="M84" i="24" s="1"/>
  <c r="FY87" i="17"/>
  <c r="EZ135"/>
  <c r="FA135"/>
  <c r="EZ159"/>
  <c r="FA159"/>
  <c r="FA54"/>
  <c r="EZ54"/>
  <c r="FA102"/>
  <c r="EZ102"/>
  <c r="EZ206"/>
  <c r="FA206"/>
  <c r="EP85"/>
  <c r="FA141"/>
  <c r="EZ141"/>
  <c r="EP136"/>
  <c r="EZ35"/>
  <c r="FA35"/>
  <c r="FA180"/>
  <c r="EZ180"/>
  <c r="EP102"/>
  <c r="FW133"/>
  <c r="FY133"/>
  <c r="FW68"/>
  <c r="FY68"/>
  <c r="FA116"/>
  <c r="EZ116"/>
  <c r="FW152"/>
  <c r="FY152"/>
  <c r="FW192"/>
  <c r="FY192"/>
  <c r="EP71"/>
  <c r="FK119"/>
  <c r="FJ119"/>
  <c r="FA106"/>
  <c r="EZ106"/>
  <c r="FJ25"/>
  <c r="FK25"/>
  <c r="FW33"/>
  <c r="FY33"/>
  <c r="FK137"/>
  <c r="FJ137"/>
  <c r="FW32"/>
  <c r="FY32"/>
  <c r="FK68"/>
  <c r="FJ68"/>
  <c r="FA119"/>
  <c r="EZ119"/>
  <c r="FK131"/>
  <c r="FJ131"/>
  <c r="EP106"/>
  <c r="FA153"/>
  <c r="EZ153"/>
  <c r="FA144"/>
  <c r="EZ144"/>
  <c r="FA152"/>
  <c r="EZ152"/>
  <c r="FW115"/>
  <c r="FY115"/>
  <c r="FY26"/>
  <c r="FW26"/>
  <c r="M23" i="24" s="1"/>
  <c r="FW85" i="17"/>
  <c r="FY85"/>
  <c r="FK23"/>
  <c r="FJ23"/>
  <c r="EP183"/>
  <c r="EZ190"/>
  <c r="FA190"/>
  <c r="FA109"/>
  <c r="EZ109"/>
  <c r="EZ113"/>
  <c r="FA113"/>
  <c r="EP108"/>
  <c r="FW95"/>
  <c r="FY95"/>
  <c r="FW147"/>
  <c r="FY147"/>
  <c r="FA98"/>
  <c r="EZ98"/>
  <c r="FA138"/>
  <c r="EZ138"/>
  <c r="FW113"/>
  <c r="FY113"/>
  <c r="EP44"/>
  <c r="FK103"/>
  <c r="FJ103"/>
  <c r="FW175"/>
  <c r="M172" i="24" s="1"/>
  <c r="FY175" i="17"/>
  <c r="EP98"/>
  <c r="FA174"/>
  <c r="EZ174"/>
  <c r="FK202"/>
  <c r="FJ202"/>
  <c r="FK169"/>
  <c r="FJ169"/>
  <c r="EP128"/>
  <c r="FK143"/>
  <c r="FJ143"/>
  <c r="FJ30"/>
  <c r="FK30"/>
  <c r="EP182"/>
  <c r="EP49"/>
  <c r="FW44"/>
  <c r="FY44"/>
  <c r="FJ91"/>
  <c r="FK91"/>
  <c r="FA175"/>
  <c r="EZ175"/>
  <c r="FW66"/>
  <c r="FY66"/>
  <c r="FJ167"/>
  <c r="FK167"/>
  <c r="EP177"/>
  <c r="FK80"/>
  <c r="FJ80"/>
  <c r="EP140"/>
  <c r="FA91"/>
  <c r="EZ91"/>
  <c r="EP175"/>
  <c r="EP66"/>
  <c r="EP147"/>
  <c r="FJ138"/>
  <c r="FK138"/>
  <c r="FK37"/>
  <c r="FJ37"/>
  <c r="FK53"/>
  <c r="FJ53"/>
  <c r="FA61"/>
  <c r="EZ61"/>
  <c r="FW109"/>
  <c r="FY109"/>
  <c r="FW117"/>
  <c r="M114" i="24" s="1"/>
  <c r="FY117" i="17"/>
  <c r="EZ27"/>
  <c r="FA27"/>
  <c r="EP59"/>
  <c r="FW171"/>
  <c r="FY171"/>
  <c r="EP46"/>
  <c r="FW126"/>
  <c r="FY126"/>
  <c r="EP162"/>
  <c r="FJ195"/>
  <c r="FK195"/>
  <c r="FA165"/>
  <c r="EZ165"/>
  <c r="EP76"/>
  <c r="FA39"/>
  <c r="EZ39"/>
  <c r="FJ42"/>
  <c r="FK42"/>
  <c r="FW190"/>
  <c r="FY190"/>
  <c r="FA202"/>
  <c r="EZ202"/>
  <c r="FW37"/>
  <c r="FY37"/>
  <c r="EP53"/>
  <c r="FJ117"/>
  <c r="FK117"/>
  <c r="FW108"/>
  <c r="FY108"/>
  <c r="EP103"/>
  <c r="FA171"/>
  <c r="EZ171"/>
  <c r="FA187"/>
  <c r="EZ187"/>
  <c r="EP154"/>
  <c r="BM99"/>
  <c r="V166"/>
  <c r="DC161"/>
  <c r="DX204"/>
  <c r="AU17"/>
  <c r="DX29"/>
  <c r="DC204"/>
  <c r="DX9"/>
  <c r="DC41"/>
  <c r="BM45"/>
  <c r="DX92"/>
  <c r="DC99"/>
  <c r="AQ74"/>
  <c r="CH122"/>
  <c r="V12"/>
  <c r="Z12" s="1"/>
  <c r="AD12" s="1"/>
  <c r="AE12" s="1"/>
  <c r="BM58"/>
  <c r="BM157"/>
  <c r="DX48"/>
  <c r="DC84"/>
  <c r="DX115"/>
  <c r="EB10"/>
  <c r="DX141"/>
  <c r="DC78"/>
  <c r="AQ206"/>
  <c r="V121"/>
  <c r="V84"/>
  <c r="V100"/>
  <c r="AQ132"/>
  <c r="DC125"/>
  <c r="DC145"/>
  <c r="CH168"/>
  <c r="AQ64"/>
  <c r="BM51"/>
  <c r="BM109"/>
  <c r="DC171"/>
  <c r="AQ195"/>
  <c r="V202"/>
  <c r="DG13"/>
  <c r="DK13" s="1"/>
  <c r="DL13" s="1"/>
  <c r="BM55"/>
  <c r="DX107"/>
  <c r="BM107"/>
  <c r="DX167"/>
  <c r="DC113"/>
  <c r="V165"/>
  <c r="BQ20"/>
  <c r="BU20" s="1"/>
  <c r="BV20" s="1"/>
  <c r="V44"/>
  <c r="BM171"/>
  <c r="DX199"/>
  <c r="DC23"/>
  <c r="CH107"/>
  <c r="BM177"/>
  <c r="DC44"/>
  <c r="BM52"/>
  <c r="V75"/>
  <c r="BM162"/>
  <c r="EP164"/>
  <c r="FJ191"/>
  <c r="FK191"/>
  <c r="EP122"/>
  <c r="FA178"/>
  <c r="EZ178"/>
  <c r="FA93"/>
  <c r="EZ93"/>
  <c r="FK73"/>
  <c r="FJ73"/>
  <c r="FA197"/>
  <c r="EZ197"/>
  <c r="FW205"/>
  <c r="FY205"/>
  <c r="EZ24"/>
  <c r="FA24"/>
  <c r="EP67"/>
  <c r="EP127"/>
  <c r="EZ62"/>
  <c r="FA62"/>
  <c r="EP146"/>
  <c r="FW194"/>
  <c r="FY194"/>
  <c r="EP57"/>
  <c r="FW93"/>
  <c r="FY93"/>
  <c r="EP62"/>
  <c r="EP74"/>
  <c r="FJ118"/>
  <c r="FK118"/>
  <c r="EP193"/>
  <c r="FA29"/>
  <c r="EZ29"/>
  <c r="FW89"/>
  <c r="FY89"/>
  <c r="FK188"/>
  <c r="FJ188"/>
  <c r="FW79"/>
  <c r="M76" i="24" s="1"/>
  <c r="FY79" i="17"/>
  <c r="FY22"/>
  <c r="FW22"/>
  <c r="FW34"/>
  <c r="FY34"/>
  <c r="FJ50"/>
  <c r="FK50"/>
  <c r="FW146"/>
  <c r="FY146"/>
  <c r="FW158"/>
  <c r="FY158"/>
  <c r="FK194"/>
  <c r="FJ194"/>
  <c r="FJ41"/>
  <c r="FK41"/>
  <c r="FA45"/>
  <c r="EZ45"/>
  <c r="FK105"/>
  <c r="FJ105"/>
  <c r="FK129"/>
  <c r="FJ129"/>
  <c r="FK40"/>
  <c r="FJ40"/>
  <c r="FA73"/>
  <c r="EZ73"/>
  <c r="FA188"/>
  <c r="EZ188"/>
  <c r="FK204"/>
  <c r="FJ204"/>
  <c r="FK74"/>
  <c r="FJ74"/>
  <c r="EP47"/>
  <c r="FW207"/>
  <c r="M204" i="24" s="1"/>
  <c r="FY207" i="17"/>
  <c r="FJ34"/>
  <c r="FK34"/>
  <c r="EP50"/>
  <c r="EP142"/>
  <c r="FW198"/>
  <c r="FY198"/>
  <c r="EP45"/>
  <c r="FW101"/>
  <c r="FY101"/>
  <c r="FA149"/>
  <c r="EZ149"/>
  <c r="FW161"/>
  <c r="FY161"/>
  <c r="FA99"/>
  <c r="EZ99"/>
  <c r="EP191"/>
  <c r="FK86"/>
  <c r="FJ86"/>
  <c r="FK114"/>
  <c r="FJ114"/>
  <c r="FA21"/>
  <c r="EZ21"/>
  <c r="FJ97"/>
  <c r="FK97"/>
  <c r="FY24"/>
  <c r="FW24"/>
  <c r="FW99"/>
  <c r="FY99"/>
  <c r="FK111"/>
  <c r="FJ111"/>
  <c r="FW127"/>
  <c r="FY127"/>
  <c r="FW179"/>
  <c r="FY179"/>
  <c r="EZ14"/>
  <c r="FA14" s="1"/>
  <c r="FA122"/>
  <c r="EZ122"/>
  <c r="FJ93"/>
  <c r="FK93"/>
  <c r="FA189"/>
  <c r="EZ189"/>
  <c r="EP40"/>
  <c r="FK78"/>
  <c r="FJ78"/>
  <c r="FW116"/>
  <c r="M113" i="24" s="1"/>
  <c r="FY116" i="17"/>
  <c r="FA120"/>
  <c r="EZ120"/>
  <c r="FW144"/>
  <c r="FY144"/>
  <c r="FW180"/>
  <c r="FY180"/>
  <c r="FW196"/>
  <c r="M193" i="24" s="1"/>
  <c r="FY196" i="17"/>
  <c r="FA26"/>
  <c r="EZ26"/>
  <c r="FK33"/>
  <c r="FJ33"/>
  <c r="FK69"/>
  <c r="FJ69"/>
  <c r="FW185"/>
  <c r="FY185"/>
  <c r="EP201"/>
  <c r="FA32"/>
  <c r="EZ32"/>
  <c r="FA136"/>
  <c r="EZ136"/>
  <c r="FW168"/>
  <c r="FY168"/>
  <c r="EP28"/>
  <c r="FW56"/>
  <c r="FY56"/>
  <c r="FW119"/>
  <c r="FY119"/>
  <c r="EP139"/>
  <c r="EP26"/>
  <c r="FA38"/>
  <c r="EZ38"/>
  <c r="FW58"/>
  <c r="FY58"/>
  <c r="FW102"/>
  <c r="M99" i="24" s="1"/>
  <c r="FY102" i="17"/>
  <c r="EZ33"/>
  <c r="FA33"/>
  <c r="EP77"/>
  <c r="FW121"/>
  <c r="FY121"/>
  <c r="FJ141"/>
  <c r="FK141"/>
  <c r="FW145"/>
  <c r="M142" i="24" s="1"/>
  <c r="FY145" i="17"/>
  <c r="FA128"/>
  <c r="EZ128"/>
  <c r="EP96"/>
  <c r="FA133"/>
  <c r="EZ133"/>
  <c r="FA193"/>
  <c r="EZ193"/>
  <c r="FW48"/>
  <c r="M45" i="24" s="1"/>
  <c r="FY48" i="17"/>
  <c r="FW100"/>
  <c r="FY100"/>
  <c r="FW120"/>
  <c r="M117" i="24" s="1"/>
  <c r="FY120" i="17"/>
  <c r="FW132"/>
  <c r="FY132"/>
  <c r="EZ139"/>
  <c r="FA139"/>
  <c r="EP151"/>
  <c r="EP38"/>
  <c r="EZ58"/>
  <c r="FA58"/>
  <c r="FW78"/>
  <c r="FY78"/>
  <c r="EP33"/>
  <c r="FK85"/>
  <c r="FJ85"/>
  <c r="FJ32"/>
  <c r="FK32"/>
  <c r="FK84"/>
  <c r="FJ84"/>
  <c r="EZ131"/>
  <c r="FA131"/>
  <c r="FK135"/>
  <c r="FJ135"/>
  <c r="FK102"/>
  <c r="FJ102"/>
  <c r="EZ132"/>
  <c r="FA132"/>
  <c r="FJ15"/>
  <c r="FK15" s="1"/>
  <c r="FK71"/>
  <c r="FJ71"/>
  <c r="FW83"/>
  <c r="FY83"/>
  <c r="FW131"/>
  <c r="FY131"/>
  <c r="FJ58"/>
  <c r="FK58"/>
  <c r="EZ78"/>
  <c r="FA78"/>
  <c r="FW106"/>
  <c r="FY106"/>
  <c r="EP69"/>
  <c r="FW125"/>
  <c r="FY125"/>
  <c r="FA148"/>
  <c r="EZ148"/>
  <c r="FK172"/>
  <c r="FJ172"/>
  <c r="FK39"/>
  <c r="FJ39"/>
  <c r="FK94"/>
  <c r="FJ94"/>
  <c r="EP202"/>
  <c r="EZ59"/>
  <c r="FA59"/>
  <c r="FA103"/>
  <c r="EZ103"/>
  <c r="FW123"/>
  <c r="M120" i="24" s="1"/>
  <c r="FY123" i="17"/>
  <c r="FW90"/>
  <c r="FY90"/>
  <c r="FW98"/>
  <c r="M95" i="24" s="1"/>
  <c r="FY98" i="17"/>
  <c r="FK174"/>
  <c r="FJ174"/>
  <c r="FK49"/>
  <c r="FJ49"/>
  <c r="EP60"/>
  <c r="EZ108"/>
  <c r="FA108"/>
  <c r="FA200"/>
  <c r="EZ200"/>
  <c r="EP27"/>
  <c r="FK46"/>
  <c r="FJ46"/>
  <c r="FW110"/>
  <c r="M107" i="24" s="1"/>
  <c r="FY110" i="17"/>
  <c r="FW154"/>
  <c r="FY154"/>
  <c r="FK64"/>
  <c r="FJ64"/>
  <c r="FA184"/>
  <c r="EZ184"/>
  <c r="EP110"/>
  <c r="EP172"/>
  <c r="FK123"/>
  <c r="FJ123"/>
  <c r="FW70"/>
  <c r="FY70"/>
  <c r="FW202"/>
  <c r="M199" i="24" s="1"/>
  <c r="FY202" i="17"/>
  <c r="FJ44"/>
  <c r="FK44"/>
  <c r="FW80"/>
  <c r="M77" i="24" s="1"/>
  <c r="FY80" i="17"/>
  <c r="FW140"/>
  <c r="FY140"/>
  <c r="EP160"/>
  <c r="EP176"/>
  <c r="FK27"/>
  <c r="FJ27"/>
  <c r="EP75"/>
  <c r="FA199"/>
  <c r="EZ199"/>
  <c r="EZ46"/>
  <c r="FA46"/>
  <c r="EP199"/>
  <c r="FA162"/>
  <c r="EZ162"/>
  <c r="FW55"/>
  <c r="FY55"/>
  <c r="FW107"/>
  <c r="FY107"/>
  <c r="FA30"/>
  <c r="EZ30"/>
  <c r="FW42"/>
  <c r="FY42"/>
  <c r="EZ94"/>
  <c r="FA94"/>
  <c r="EP61"/>
  <c r="EP117"/>
  <c r="FA169"/>
  <c r="EZ169"/>
  <c r="FW60"/>
  <c r="M57" i="24" s="1"/>
  <c r="FY60" i="17"/>
  <c r="FJ160"/>
  <c r="FK160"/>
  <c r="FK176"/>
  <c r="FJ176"/>
  <c r="FK75"/>
  <c r="FJ75"/>
  <c r="FW91"/>
  <c r="FY91"/>
  <c r="FA126"/>
  <c r="EZ126"/>
  <c r="FA176"/>
  <c r="EZ176"/>
  <c r="FK175"/>
  <c r="FJ175"/>
  <c r="FJ19"/>
  <c r="FK19" s="1"/>
  <c r="EZ23"/>
  <c r="FA23"/>
  <c r="EP95"/>
  <c r="FJ107"/>
  <c r="FK107"/>
  <c r="EP143"/>
  <c r="FA183"/>
  <c r="EZ183"/>
  <c r="FW195"/>
  <c r="M192" i="24" s="1"/>
  <c r="FY195" i="17"/>
  <c r="FK190"/>
  <c r="FJ190"/>
  <c r="EZ20"/>
  <c r="FA20" s="1"/>
  <c r="EZ44"/>
  <c r="FA44"/>
  <c r="EZ80"/>
  <c r="FA80"/>
  <c r="FW160"/>
  <c r="FY160"/>
  <c r="CH150"/>
  <c r="BM114"/>
  <c r="DX81"/>
  <c r="DX89"/>
  <c r="CH191"/>
  <c r="CH203"/>
  <c r="EB14"/>
  <c r="BM82"/>
  <c r="DX150"/>
  <c r="BM127"/>
  <c r="BM122"/>
  <c r="AQ24"/>
  <c r="V164"/>
  <c r="DC31"/>
  <c r="BM111"/>
  <c r="DC166"/>
  <c r="BM170"/>
  <c r="DC133"/>
  <c r="DC17"/>
  <c r="DG17" s="1"/>
  <c r="DC29"/>
  <c r="CH14"/>
  <c r="CL14" s="1"/>
  <c r="CP14" s="1"/>
  <c r="CQ14" s="1"/>
  <c r="V9"/>
  <c r="BM81"/>
  <c r="CH193"/>
  <c r="DX72"/>
  <c r="V72"/>
  <c r="DC164"/>
  <c r="V31"/>
  <c r="AQ62"/>
  <c r="AQ86"/>
  <c r="DX118"/>
  <c r="BQ9"/>
  <c r="BU9" s="1"/>
  <c r="BV9" s="1"/>
  <c r="AQ101"/>
  <c r="CH129"/>
  <c r="CH133"/>
  <c r="DX28"/>
  <c r="AQ28"/>
  <c r="BM68"/>
  <c r="DX104"/>
  <c r="DC116"/>
  <c r="DC132"/>
  <c r="AQ135"/>
  <c r="CH85"/>
  <c r="BM151"/>
  <c r="DX25"/>
  <c r="DX96"/>
  <c r="AQ131"/>
  <c r="DX135"/>
  <c r="Z10"/>
  <c r="AD10" s="1"/>
  <c r="AE10" s="1"/>
  <c r="CH16"/>
  <c r="CL16" s="1"/>
  <c r="CP16" s="1"/>
  <c r="CQ16" s="1"/>
  <c r="CH149"/>
  <c r="BM88"/>
  <c r="DX119"/>
  <c r="DC102"/>
  <c r="CH106"/>
  <c r="V185"/>
  <c r="V201"/>
  <c r="EZ16"/>
  <c r="FA16" s="1"/>
  <c r="CH38"/>
  <c r="V77"/>
  <c r="CL12"/>
  <c r="CP12" s="1"/>
  <c r="CQ12" s="1"/>
  <c r="BQ10"/>
  <c r="DC64"/>
  <c r="EZ11"/>
  <c r="FA11" s="1"/>
  <c r="V49"/>
  <c r="DC36"/>
  <c r="BM187"/>
  <c r="BM143"/>
  <c r="DC61"/>
  <c r="BM136"/>
  <c r="DC168"/>
  <c r="BM19"/>
  <c r="BQ19" s="1"/>
  <c r="BU19" s="1"/>
  <c r="BV19" s="1"/>
  <c r="BM35"/>
  <c r="V39"/>
  <c r="DX95"/>
  <c r="BM183"/>
  <c r="DX36"/>
  <c r="DC160"/>
  <c r="CH59"/>
  <c r="CH202"/>
  <c r="AQ18"/>
  <c r="AU18" s="1"/>
  <c r="AQ60"/>
  <c r="DC63"/>
  <c r="EB18"/>
  <c r="EF18" s="1"/>
  <c r="EG18" s="1"/>
  <c r="V110"/>
  <c r="CH154"/>
  <c r="BM123"/>
  <c r="CH190"/>
  <c r="DX147"/>
  <c r="DX94"/>
  <c r="CH98"/>
  <c r="DC182"/>
  <c r="BM182"/>
  <c r="Q10" i="24"/>
  <c r="AU20" i="17"/>
  <c r="DC60"/>
  <c r="AQ176"/>
  <c r="DC27"/>
  <c r="BM110"/>
  <c r="GL31"/>
  <c r="GL17"/>
  <c r="GL14"/>
  <c r="GL30"/>
  <c r="GL36"/>
  <c r="GL8"/>
  <c r="GL34"/>
  <c r="GL26"/>
  <c r="GL33"/>
  <c r="GL20"/>
  <c r="GL37"/>
  <c r="GL43"/>
  <c r="GL27"/>
  <c r="GL22"/>
  <c r="GL28"/>
  <c r="GL25"/>
  <c r="GL15"/>
  <c r="GL11"/>
  <c r="GL12"/>
  <c r="GL44"/>
  <c r="GL13"/>
  <c r="GL45"/>
  <c r="GL41"/>
  <c r="GL32"/>
  <c r="V8"/>
  <c r="Z8" s="1"/>
  <c r="AD8" s="1"/>
  <c r="GL18"/>
  <c r="CH8"/>
  <c r="AQ8"/>
  <c r="F97" i="26"/>
  <c r="P107"/>
  <c r="P72"/>
  <c r="E69"/>
  <c r="J71"/>
  <c r="E74"/>
  <c r="E73"/>
  <c r="E72"/>
  <c r="M97"/>
  <c r="P73"/>
  <c r="P71"/>
  <c r="C71"/>
  <c r="B97" s="1"/>
  <c r="E70"/>
  <c r="GL24" i="17"/>
  <c r="Z43" i="24"/>
  <c r="L48"/>
  <c r="M48"/>
  <c r="L115"/>
  <c r="L170"/>
  <c r="M133"/>
  <c r="L133"/>
  <c r="L120"/>
  <c r="M191"/>
  <c r="L191"/>
  <c r="L72"/>
  <c r="M72"/>
  <c r="M59"/>
  <c r="L59"/>
  <c r="L106"/>
  <c r="M106"/>
  <c r="M81"/>
  <c r="L81"/>
  <c r="L60"/>
  <c r="L204"/>
  <c r="L66"/>
  <c r="L24"/>
  <c r="M24"/>
  <c r="M87"/>
  <c r="L87"/>
  <c r="L142"/>
  <c r="L109"/>
  <c r="L96"/>
  <c r="M96"/>
  <c r="M167"/>
  <c r="L167"/>
  <c r="M36"/>
  <c r="L36"/>
  <c r="M155"/>
  <c r="L155"/>
  <c r="L194"/>
  <c r="M194"/>
  <c r="M121"/>
  <c r="L121"/>
  <c r="M108"/>
  <c r="L108"/>
  <c r="L171"/>
  <c r="M171"/>
  <c r="L32"/>
  <c r="M32"/>
  <c r="L95"/>
  <c r="M150"/>
  <c r="L150"/>
  <c r="L85"/>
  <c r="M68"/>
  <c r="L68"/>
  <c r="M119"/>
  <c r="L119"/>
  <c r="M44"/>
  <c r="L44"/>
  <c r="L43"/>
  <c r="L90"/>
  <c r="M90"/>
  <c r="M65"/>
  <c r="L65"/>
  <c r="L193"/>
  <c r="L184"/>
  <c r="M184"/>
  <c r="L71"/>
  <c r="M71"/>
  <c r="L126"/>
  <c r="M93"/>
  <c r="L93"/>
  <c r="L80"/>
  <c r="M80"/>
  <c r="L135"/>
  <c r="M135"/>
  <c r="L20"/>
  <c r="M20"/>
  <c r="L83"/>
  <c r="M83"/>
  <c r="L130"/>
  <c r="M130"/>
  <c r="M105"/>
  <c r="L105"/>
  <c r="M92"/>
  <c r="L92"/>
  <c r="M143"/>
  <c r="L143"/>
  <c r="L198"/>
  <c r="GL38" i="17"/>
  <c r="GL29"/>
  <c r="GL16"/>
  <c r="GL39"/>
  <c r="GL23"/>
  <c r="GL10"/>
  <c r="S43" i="24"/>
  <c r="Y43"/>
  <c r="L23"/>
  <c r="L58"/>
  <c r="M58"/>
  <c r="M37"/>
  <c r="L37"/>
  <c r="M165"/>
  <c r="L165"/>
  <c r="L152"/>
  <c r="M152"/>
  <c r="L34"/>
  <c r="M34"/>
  <c r="L35"/>
  <c r="M91"/>
  <c r="L91"/>
  <c r="L138"/>
  <c r="M138"/>
  <c r="L113"/>
  <c r="M100"/>
  <c r="L100"/>
  <c r="M159"/>
  <c r="L159"/>
  <c r="L64"/>
  <c r="M64"/>
  <c r="L131"/>
  <c r="M131"/>
  <c r="L186"/>
  <c r="M186"/>
  <c r="M141"/>
  <c r="L141"/>
  <c r="L128"/>
  <c r="M128"/>
  <c r="L199"/>
  <c r="M180"/>
  <c r="L180"/>
  <c r="L82"/>
  <c r="M82"/>
  <c r="M25"/>
  <c r="L25"/>
  <c r="M153"/>
  <c r="L153"/>
  <c r="M140"/>
  <c r="L140"/>
  <c r="M203"/>
  <c r="L203"/>
  <c r="M188"/>
  <c r="L188"/>
  <c r="L147"/>
  <c r="L202"/>
  <c r="M202"/>
  <c r="L117"/>
  <c r="L104"/>
  <c r="M104"/>
  <c r="M175"/>
  <c r="L175"/>
  <c r="L19"/>
  <c r="M19"/>
  <c r="L75"/>
  <c r="M75"/>
  <c r="L122"/>
  <c r="M122"/>
  <c r="M97"/>
  <c r="L97"/>
  <c r="L84"/>
  <c r="M127"/>
  <c r="L127"/>
  <c r="L103"/>
  <c r="M103"/>
  <c r="M158"/>
  <c r="L158"/>
  <c r="M125"/>
  <c r="L125"/>
  <c r="L112"/>
  <c r="M112"/>
  <c r="M183"/>
  <c r="L183"/>
  <c r="L56"/>
  <c r="M56"/>
  <c r="M123"/>
  <c r="L123"/>
  <c r="L162"/>
  <c r="M162"/>
  <c r="M137"/>
  <c r="L137"/>
  <c r="M124"/>
  <c r="L124"/>
  <c r="L187"/>
  <c r="M187"/>
  <c r="U43"/>
  <c r="W43"/>
  <c r="M47"/>
  <c r="L47"/>
  <c r="M102"/>
  <c r="L102"/>
  <c r="L69"/>
  <c r="M197"/>
  <c r="L197"/>
  <c r="L192"/>
  <c r="M70"/>
  <c r="L70"/>
  <c r="L139"/>
  <c r="M139"/>
  <c r="L178"/>
  <c r="M178"/>
  <c r="M145"/>
  <c r="L145"/>
  <c r="M132"/>
  <c r="L132"/>
  <c r="L195"/>
  <c r="M195"/>
  <c r="M31"/>
  <c r="L31"/>
  <c r="M78"/>
  <c r="L78"/>
  <c r="L45"/>
  <c r="M173"/>
  <c r="L173"/>
  <c r="L160"/>
  <c r="M160"/>
  <c r="L42"/>
  <c r="L67"/>
  <c r="M67"/>
  <c r="L114"/>
  <c r="L57"/>
  <c r="L185"/>
  <c r="L172"/>
  <c r="M38"/>
  <c r="L38"/>
  <c r="L39"/>
  <c r="M39"/>
  <c r="M86"/>
  <c r="L86"/>
  <c r="L21"/>
  <c r="M21"/>
  <c r="M149"/>
  <c r="L149"/>
  <c r="L136"/>
  <c r="M136"/>
  <c r="L18"/>
  <c r="M18"/>
  <c r="L107"/>
  <c r="L154"/>
  <c r="M129"/>
  <c r="L129"/>
  <c r="M116"/>
  <c r="L116"/>
  <c r="L179"/>
  <c r="M179"/>
  <c r="L163"/>
  <c r="M163"/>
  <c r="M29"/>
  <c r="L29"/>
  <c r="M157"/>
  <c r="L157"/>
  <c r="L144"/>
  <c r="M144"/>
  <c r="L26"/>
  <c r="M26"/>
  <c r="L27"/>
  <c r="M62"/>
  <c r="L62"/>
  <c r="M41"/>
  <c r="L41"/>
  <c r="M169"/>
  <c r="L169"/>
  <c r="L156"/>
  <c r="M22"/>
  <c r="L22"/>
  <c r="GL21" i="17"/>
  <c r="GL42"/>
  <c r="M79" i="24"/>
  <c r="L79"/>
  <c r="L134"/>
  <c r="M101"/>
  <c r="L101"/>
  <c r="L88"/>
  <c r="M88"/>
  <c r="M151"/>
  <c r="L151"/>
  <c r="L28"/>
  <c r="L74"/>
  <c r="M74"/>
  <c r="M49"/>
  <c r="L49"/>
  <c r="M177"/>
  <c r="L177"/>
  <c r="M164"/>
  <c r="L164"/>
  <c r="M30"/>
  <c r="L30"/>
  <c r="M55"/>
  <c r="L55"/>
  <c r="M110"/>
  <c r="L110"/>
  <c r="L77"/>
  <c r="M52"/>
  <c r="L52"/>
  <c r="L200"/>
  <c r="M174"/>
  <c r="L174"/>
  <c r="L99"/>
  <c r="L146"/>
  <c r="M146"/>
  <c r="M89"/>
  <c r="L89"/>
  <c r="L76"/>
  <c r="M111"/>
  <c r="L111"/>
  <c r="L166"/>
  <c r="M63"/>
  <c r="L63"/>
  <c r="M118"/>
  <c r="L118"/>
  <c r="M53"/>
  <c r="L53"/>
  <c r="M181"/>
  <c r="L181"/>
  <c r="L168"/>
  <c r="M168"/>
  <c r="M190"/>
  <c r="L190"/>
  <c r="M54"/>
  <c r="L54"/>
  <c r="M33"/>
  <c r="L33"/>
  <c r="M161"/>
  <c r="L161"/>
  <c r="M148"/>
  <c r="L148"/>
  <c r="M182"/>
  <c r="L182"/>
  <c r="L40"/>
  <c r="M40"/>
  <c r="M94"/>
  <c r="L94"/>
  <c r="M61"/>
  <c r="L61"/>
  <c r="M189"/>
  <c r="L189"/>
  <c r="L176"/>
  <c r="M176"/>
  <c r="L50"/>
  <c r="L51"/>
  <c r="M51"/>
  <c r="L98"/>
  <c r="M98"/>
  <c r="M73"/>
  <c r="L73"/>
  <c r="M201"/>
  <c r="L201"/>
  <c r="M196"/>
  <c r="L196"/>
  <c r="M46"/>
  <c r="L46"/>
  <c r="S15"/>
  <c r="U15"/>
  <c r="GL9" i="17"/>
  <c r="GL35"/>
  <c r="GL19"/>
  <c r="EZ8"/>
  <c r="FA8" s="1"/>
  <c r="GL40"/>
  <c r="FJ8"/>
  <c r="FK8" s="1"/>
  <c r="DX8"/>
  <c r="S23" i="24"/>
  <c r="P33"/>
  <c r="Y22"/>
  <c r="Y35"/>
  <c r="Y14"/>
  <c r="Y26"/>
  <c r="Z21"/>
  <c r="Y9"/>
  <c r="Y38"/>
  <c r="Y30"/>
  <c r="Y39"/>
  <c r="Y34"/>
  <c r="Y32"/>
  <c r="Z22"/>
  <c r="Z30"/>
  <c r="Y19"/>
  <c r="Y20"/>
  <c r="Y28"/>
  <c r="Y23"/>
  <c r="Y16"/>
  <c r="Z35"/>
  <c r="Z37"/>
  <c r="Z29"/>
  <c r="Y18"/>
  <c r="Y41"/>
  <c r="Y40"/>
  <c r="W35"/>
  <c r="W33"/>
  <c r="W20"/>
  <c r="W9"/>
  <c r="W34"/>
  <c r="P25"/>
  <c r="W42"/>
  <c r="W37"/>
  <c r="W39"/>
  <c r="W19"/>
  <c r="W31"/>
  <c r="X35"/>
  <c r="W25"/>
  <c r="W29"/>
  <c r="W21"/>
  <c r="W27"/>
  <c r="X33"/>
  <c r="X42"/>
  <c r="X40"/>
  <c r="DC8" i="17"/>
  <c r="U20" i="24"/>
  <c r="U26"/>
  <c r="U32"/>
  <c r="U22"/>
  <c r="P28"/>
  <c r="U39"/>
  <c r="U33"/>
  <c r="U36"/>
  <c r="V31"/>
  <c r="U25"/>
  <c r="U42"/>
  <c r="U18"/>
  <c r="U23"/>
  <c r="U17"/>
  <c r="V15"/>
  <c r="U34"/>
  <c r="U41"/>
  <c r="O41"/>
  <c r="S32"/>
  <c r="Q20"/>
  <c r="O33"/>
  <c r="O25"/>
  <c r="S34"/>
  <c r="S31"/>
  <c r="S30"/>
  <c r="S29"/>
  <c r="S33"/>
  <c r="S10"/>
  <c r="S26"/>
  <c r="S37"/>
  <c r="S35"/>
  <c r="S28"/>
  <c r="S22"/>
  <c r="S36"/>
  <c r="S18"/>
  <c r="T25"/>
  <c r="S42"/>
  <c r="S39"/>
  <c r="S38"/>
  <c r="T26"/>
  <c r="S27"/>
  <c r="Q36"/>
  <c r="Q21"/>
  <c r="Q37"/>
  <c r="Q34"/>
  <c r="R20"/>
  <c r="Q31"/>
  <c r="Q19"/>
  <c r="Q27"/>
  <c r="Q39"/>
  <c r="R36"/>
  <c r="Q23"/>
  <c r="R24"/>
  <c r="Q26"/>
  <c r="Q11"/>
  <c r="Q33"/>
  <c r="Q18"/>
  <c r="R40"/>
  <c r="Q42"/>
  <c r="Q30"/>
  <c r="O40"/>
  <c r="O16"/>
  <c r="O32"/>
  <c r="O35"/>
  <c r="P27"/>
  <c r="P42"/>
  <c r="O19"/>
  <c r="O36"/>
  <c r="O30"/>
  <c r="N4" i="10"/>
  <c r="K4"/>
  <c r="J4"/>
  <c r="I4"/>
  <c r="H4"/>
  <c r="G4"/>
  <c r="F4"/>
  <c r="E4"/>
  <c r="D4"/>
  <c r="C4"/>
  <c r="B4"/>
  <c r="A4"/>
  <c r="L3"/>
  <c r="I3"/>
  <c r="A3"/>
  <c r="A2"/>
  <c r="A1"/>
  <c r="G20" i="22"/>
  <c r="G19"/>
  <c r="G18"/>
  <c r="G16"/>
  <c r="G6"/>
  <c r="G12"/>
  <c r="G21"/>
  <c r="P52" i="26" l="1"/>
  <c r="CP19" i="17"/>
  <c r="CQ19" s="1"/>
  <c r="U16" i="24" s="1"/>
  <c r="FU15" i="17"/>
  <c r="AU10"/>
  <c r="AY10" s="1"/>
  <c r="AZ10" s="1"/>
  <c r="M58" i="26"/>
  <c r="DK14" i="17"/>
  <c r="DL14" s="1"/>
  <c r="AY9"/>
  <c r="AZ9" s="1"/>
  <c r="AD13"/>
  <c r="AE13" s="1"/>
  <c r="Q84" i="26"/>
  <c r="Q82"/>
  <c r="DK11" i="17"/>
  <c r="DL11" s="1"/>
  <c r="DK17"/>
  <c r="DL17" s="1"/>
  <c r="W14" i="24" s="1"/>
  <c r="EF16" i="17"/>
  <c r="EG16" s="1"/>
  <c r="BU15"/>
  <c r="BV15" s="1"/>
  <c r="Q79" i="26"/>
  <c r="Q83"/>
  <c r="EF11" i="17"/>
  <c r="EG11" s="1"/>
  <c r="CP17"/>
  <c r="CQ17" s="1"/>
  <c r="AY18"/>
  <c r="AZ18" s="1"/>
  <c r="BU16"/>
  <c r="BV16" s="1"/>
  <c r="EF14"/>
  <c r="EG14" s="1"/>
  <c r="Y11" i="24" s="1"/>
  <c r="AD16" i="17"/>
  <c r="AE16" s="1"/>
  <c r="BU10"/>
  <c r="BV10" s="1"/>
  <c r="S7" i="24" s="1"/>
  <c r="U8"/>
  <c r="Q80" i="26"/>
  <c r="AY19" i="17"/>
  <c r="AZ19" s="1"/>
  <c r="CP10"/>
  <c r="CQ10" s="1"/>
  <c r="DK15"/>
  <c r="DL15" s="1"/>
  <c r="BU14"/>
  <c r="BV14" s="1"/>
  <c r="DK18"/>
  <c r="DL18" s="1"/>
  <c r="EF10"/>
  <c r="EG10" s="1"/>
  <c r="EF15"/>
  <c r="EG15" s="1"/>
  <c r="AY17"/>
  <c r="AZ17" s="1"/>
  <c r="Q14" i="24" s="1"/>
  <c r="CP13" i="17"/>
  <c r="CQ13" s="1"/>
  <c r="BU11"/>
  <c r="BV11" s="1"/>
  <c r="S8" i="24" s="1"/>
  <c r="AD17" i="17"/>
  <c r="AE17" s="1"/>
  <c r="AY20"/>
  <c r="AZ20" s="1"/>
  <c r="Q17" i="24" s="1"/>
  <c r="Y17"/>
  <c r="AD20" i="17"/>
  <c r="AE20" s="1"/>
  <c r="EQ13"/>
  <c r="ER13" s="1"/>
  <c r="EQ15"/>
  <c r="ER15" s="1"/>
  <c r="T16" i="28"/>
  <c r="X16" s="1"/>
  <c r="G91" i="26"/>
  <c r="T10" i="28"/>
  <c r="X10" s="1"/>
  <c r="EQ18" i="17"/>
  <c r="ER18" s="1"/>
  <c r="EQ17"/>
  <c r="ER17" s="1"/>
  <c r="T12" i="28"/>
  <c r="X12" s="1"/>
  <c r="T19"/>
  <c r="X19" s="1"/>
  <c r="EQ11" i="17"/>
  <c r="ER11" s="1"/>
  <c r="EQ14"/>
  <c r="ER14" s="1"/>
  <c r="EQ20"/>
  <c r="EQ9"/>
  <c r="ER9" s="1"/>
  <c r="L52" i="26"/>
  <c r="L19" i="27"/>
  <c r="P19"/>
  <c r="M18" i="26"/>
  <c r="M18" i="27"/>
  <c r="M16" i="26"/>
  <c r="M16" i="27"/>
  <c r="H23" i="26"/>
  <c r="H23" i="27"/>
  <c r="D85" i="26"/>
  <c r="AA19" i="27"/>
  <c r="P19" i="26"/>
  <c r="L19"/>
  <c r="M17"/>
  <c r="M17" i="27"/>
  <c r="M14" i="26"/>
  <c r="M14" i="27"/>
  <c r="T15" i="24"/>
  <c r="I19" i="27"/>
  <c r="Q23" i="26"/>
  <c r="Q23" i="27"/>
  <c r="M13"/>
  <c r="M13" i="26"/>
  <c r="I19"/>
  <c r="AI14" i="27"/>
  <c r="Q47" i="26"/>
  <c r="AI15" i="27"/>
  <c r="Q48" i="26"/>
  <c r="AJ25" i="27"/>
  <c r="R58" i="26"/>
  <c r="Q81"/>
  <c r="I52"/>
  <c r="EB9" i="17"/>
  <c r="AE18" i="27"/>
  <c r="M51" i="26"/>
  <c r="AE17" i="27"/>
  <c r="M50" i="26"/>
  <c r="Z23" i="27"/>
  <c r="H56" i="26"/>
  <c r="Z9" i="17"/>
  <c r="AE13" i="27"/>
  <c r="M46" i="26"/>
  <c r="AE15" i="27"/>
  <c r="M48" i="26"/>
  <c r="AI17" i="27"/>
  <c r="Q50" i="26"/>
  <c r="CL9" i="17"/>
  <c r="AE16" i="27"/>
  <c r="M49" i="26"/>
  <c r="AI23" i="27"/>
  <c r="Q56" i="26"/>
  <c r="AE14" i="27"/>
  <c r="M47" i="26"/>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E85"/>
  <c r="M85"/>
  <c r="L85"/>
  <c r="P85"/>
  <c r="N85"/>
  <c r="E126"/>
  <c r="Q122"/>
  <c r="E129"/>
  <c r="Q124"/>
  <c r="N117"/>
  <c r="J117"/>
  <c r="F117"/>
  <c r="O116"/>
  <c r="K116"/>
  <c r="G116"/>
  <c r="C116"/>
  <c r="P115"/>
  <c r="L115"/>
  <c r="H115"/>
  <c r="D115"/>
  <c r="Q114"/>
  <c r="M114"/>
  <c r="I114"/>
  <c r="E114"/>
  <c r="N113"/>
  <c r="J113"/>
  <c r="F113"/>
  <c r="O112"/>
  <c r="K112"/>
  <c r="G112"/>
  <c r="C112"/>
  <c r="O126"/>
  <c r="R124"/>
  <c r="K124"/>
  <c r="M122"/>
  <c r="D122"/>
  <c r="O117"/>
  <c r="K117"/>
  <c r="G117"/>
  <c r="C117"/>
  <c r="P116"/>
  <c r="L116"/>
  <c r="H116"/>
  <c r="D116"/>
  <c r="Q115"/>
  <c r="M115"/>
  <c r="I115"/>
  <c r="E115"/>
  <c r="N114"/>
  <c r="J114"/>
  <c r="F114"/>
  <c r="B114"/>
  <c r="O113"/>
  <c r="K113"/>
  <c r="G113"/>
  <c r="C113"/>
  <c r="P112"/>
  <c r="L112"/>
  <c r="H112"/>
  <c r="D112"/>
  <c r="M124"/>
  <c r="E124"/>
  <c r="O122"/>
  <c r="F122"/>
  <c r="P117"/>
  <c r="L117"/>
  <c r="H117"/>
  <c r="D117"/>
  <c r="Q116"/>
  <c r="M116"/>
  <c r="I116"/>
  <c r="E116"/>
  <c r="N115"/>
  <c r="J115"/>
  <c r="F115"/>
  <c r="O114"/>
  <c r="K114"/>
  <c r="G114"/>
  <c r="C114"/>
  <c r="P113"/>
  <c r="L113"/>
  <c r="H113"/>
  <c r="D113"/>
  <c r="Q112"/>
  <c r="M112"/>
  <c r="I112"/>
  <c r="E112"/>
  <c r="E117"/>
  <c r="J116"/>
  <c r="K115"/>
  <c r="P114"/>
  <c r="Q113"/>
  <c r="F112"/>
  <c r="I117"/>
  <c r="N116"/>
  <c r="O115"/>
  <c r="D114"/>
  <c r="E113"/>
  <c r="J112"/>
  <c r="M117"/>
  <c r="C115"/>
  <c r="H114"/>
  <c r="I113"/>
  <c r="N112"/>
  <c r="H122"/>
  <c r="Q117"/>
  <c r="F116"/>
  <c r="G115"/>
  <c r="L114"/>
  <c r="M113"/>
  <c r="R112"/>
  <c r="J85"/>
  <c r="I85"/>
  <c r="H85"/>
  <c r="F85"/>
  <c r="R113"/>
  <c r="FU18" i="17"/>
  <c r="K15" i="24" s="1"/>
  <c r="Q15"/>
  <c r="W16"/>
  <c r="Y13"/>
  <c r="R10"/>
  <c r="U9"/>
  <c r="S13"/>
  <c r="U7"/>
  <c r="FU19" i="17"/>
  <c r="FU14"/>
  <c r="FV14" s="1"/>
  <c r="FV15"/>
  <c r="W7" i="24"/>
  <c r="FU17" i="17"/>
  <c r="FV17" s="1"/>
  <c r="U10" i="24"/>
  <c r="Z17"/>
  <c r="U13"/>
  <c r="FU10" i="17"/>
  <c r="K7" i="24" s="1"/>
  <c r="U11"/>
  <c r="Y7"/>
  <c r="FU12" i="17"/>
  <c r="K9" i="24" s="1"/>
  <c r="O9"/>
  <c r="FU20" i="17"/>
  <c r="K17" i="24" s="1"/>
  <c r="FU16" i="17"/>
  <c r="FV16" s="1"/>
  <c r="O13" i="24"/>
  <c r="Q7"/>
  <c r="W11"/>
  <c r="FU13" i="17"/>
  <c r="K10" i="24" s="1"/>
  <c r="W12"/>
  <c r="R115" i="26"/>
  <c r="T10" i="24"/>
  <c r="FU11" i="17"/>
  <c r="FV11" s="1"/>
  <c r="O127" i="26" s="1"/>
  <c r="W13" i="24"/>
  <c r="U14"/>
  <c r="W8"/>
  <c r="CL8" i="17"/>
  <c r="CP8" s="1"/>
  <c r="Q6" i="24"/>
  <c r="X9"/>
  <c r="T23"/>
  <c r="T32"/>
  <c r="M130" i="26"/>
  <c r="E102"/>
  <c r="P104"/>
  <c r="P106"/>
  <c r="P140"/>
  <c r="F130"/>
  <c r="E103"/>
  <c r="C104"/>
  <c r="B130" s="1"/>
  <c r="P105"/>
  <c r="E105"/>
  <c r="J104"/>
  <c r="E107"/>
  <c r="E106"/>
  <c r="EB8" i="17"/>
  <c r="EF8" s="1"/>
  <c r="EG8" s="1"/>
  <c r="AU8"/>
  <c r="AY8" s="1"/>
  <c r="DG8"/>
  <c r="DK8" s="1"/>
  <c r="Z14" i="24"/>
  <c r="K16"/>
  <c r="K12"/>
  <c r="O12"/>
  <c r="X43"/>
  <c r="T43"/>
  <c r="M43"/>
  <c r="K13"/>
  <c r="V43"/>
  <c r="O8"/>
  <c r="V20"/>
  <c r="Z16"/>
  <c r="Z39"/>
  <c r="R39"/>
  <c r="R34"/>
  <c r="Y15"/>
  <c r="Y31"/>
  <c r="Y27"/>
  <c r="Z34"/>
  <c r="Y36"/>
  <c r="Z20"/>
  <c r="Z18"/>
  <c r="Z32"/>
  <c r="Y12"/>
  <c r="Z26"/>
  <c r="Z19"/>
  <c r="Z41"/>
  <c r="Z23"/>
  <c r="Z9"/>
  <c r="Z28"/>
  <c r="Y25"/>
  <c r="Y10"/>
  <c r="Z40"/>
  <c r="Y42"/>
  <c r="Z38"/>
  <c r="Y33"/>
  <c r="Y24"/>
  <c r="Y8"/>
  <c r="V32"/>
  <c r="X39"/>
  <c r="P32"/>
  <c r="X25"/>
  <c r="X31"/>
  <c r="X20"/>
  <c r="V18"/>
  <c r="W23"/>
  <c r="W22"/>
  <c r="W15"/>
  <c r="W10"/>
  <c r="W38"/>
  <c r="W24"/>
  <c r="X21"/>
  <c r="W18"/>
  <c r="W30"/>
  <c r="W36"/>
  <c r="V42"/>
  <c r="V26"/>
  <c r="X29"/>
  <c r="W17"/>
  <c r="W28"/>
  <c r="X37"/>
  <c r="X34"/>
  <c r="X19"/>
  <c r="X27"/>
  <c r="W32"/>
  <c r="W41"/>
  <c r="W26"/>
  <c r="U12"/>
  <c r="V23"/>
  <c r="V17"/>
  <c r="V25"/>
  <c r="V39"/>
  <c r="U37"/>
  <c r="U35"/>
  <c r="U27"/>
  <c r="U19"/>
  <c r="V41"/>
  <c r="V22"/>
  <c r="V33"/>
  <c r="U29"/>
  <c r="U24"/>
  <c r="U30"/>
  <c r="U28"/>
  <c r="V34"/>
  <c r="V36"/>
  <c r="U40"/>
  <c r="U21"/>
  <c r="U38"/>
  <c r="O24"/>
  <c r="P24"/>
  <c r="P16"/>
  <c r="T34"/>
  <c r="P41"/>
  <c r="R31"/>
  <c r="T38"/>
  <c r="T36"/>
  <c r="S9"/>
  <c r="S41"/>
  <c r="T39"/>
  <c r="T30"/>
  <c r="T31"/>
  <c r="S17"/>
  <c r="S16"/>
  <c r="S40"/>
  <c r="T28"/>
  <c r="S19"/>
  <c r="S20"/>
  <c r="T14"/>
  <c r="S14"/>
  <c r="T37"/>
  <c r="T18"/>
  <c r="T29"/>
  <c r="T33"/>
  <c r="S24"/>
  <c r="S11"/>
  <c r="T27"/>
  <c r="T42"/>
  <c r="T22"/>
  <c r="T35"/>
  <c r="S12"/>
  <c r="S21"/>
  <c r="R8"/>
  <c r="R37"/>
  <c r="P40"/>
  <c r="R21"/>
  <c r="R42"/>
  <c r="R18"/>
  <c r="R27"/>
  <c r="R19"/>
  <c r="Q28"/>
  <c r="Q16"/>
  <c r="R30"/>
  <c r="R23"/>
  <c r="Q13"/>
  <c r="R11"/>
  <c r="R33"/>
  <c r="Q29"/>
  <c r="Q9"/>
  <c r="Q32"/>
  <c r="Q12"/>
  <c r="Q35"/>
  <c r="Q38"/>
  <c r="R26"/>
  <c r="Q41"/>
  <c r="Q25"/>
  <c r="Q22"/>
  <c r="O34"/>
  <c r="O21"/>
  <c r="O11"/>
  <c r="O37"/>
  <c r="O22"/>
  <c r="O31"/>
  <c r="O18"/>
  <c r="O26"/>
  <c r="O23"/>
  <c r="O38"/>
  <c r="P35"/>
  <c r="P30"/>
  <c r="O39"/>
  <c r="O29"/>
  <c r="O14"/>
  <c r="O15"/>
  <c r="P36"/>
  <c r="P19"/>
  <c r="O20"/>
  <c r="I26" i="23"/>
  <c r="H2"/>
  <c r="N11"/>
  <c r="BU209" i="24"/>
  <c r="BU210"/>
  <c r="BU211"/>
  <c r="BU212"/>
  <c r="BU213"/>
  <c r="BU214"/>
  <c r="BU215"/>
  <c r="BU216"/>
  <c r="BU217"/>
  <c r="BU208"/>
  <c r="BU3"/>
  <c r="Y2"/>
  <c r="W2"/>
  <c r="U2"/>
  <c r="S2"/>
  <c r="Q2"/>
  <c r="O2"/>
  <c r="CG207"/>
  <c r="CF207"/>
  <c r="CE207"/>
  <c r="CD207"/>
  <c r="CC207"/>
  <c r="CB207"/>
  <c r="CA207"/>
  <c r="BZ207"/>
  <c r="BY207"/>
  <c r="BX207"/>
  <c r="BW207"/>
  <c r="BV207"/>
  <c r="BV206"/>
  <c r="V16" l="1"/>
  <c r="R81" i="26"/>
  <c r="AD9" i="17"/>
  <c r="AE9" s="1"/>
  <c r="EF9"/>
  <c r="EG9" s="1"/>
  <c r="Y6" i="24" s="1"/>
  <c r="FU9" i="17"/>
  <c r="X14" i="24"/>
  <c r="R14"/>
  <c r="CP9" i="17"/>
  <c r="CQ9" s="1"/>
  <c r="Q85" i="26"/>
  <c r="Z11" i="24"/>
  <c r="AB19" i="28"/>
  <c r="AC19" s="1"/>
  <c r="R17" i="24"/>
  <c r="T14" i="28"/>
  <c r="X14" s="1"/>
  <c r="Z10"/>
  <c r="AB10" s="1"/>
  <c r="AD10" s="1"/>
  <c r="T11"/>
  <c r="X11" s="1"/>
  <c r="T17"/>
  <c r="X17" s="1"/>
  <c r="Z14"/>
  <c r="T13"/>
  <c r="X13" s="1"/>
  <c r="T20"/>
  <c r="X20" s="1"/>
  <c r="AD20" s="1"/>
  <c r="Z12"/>
  <c r="AB12" s="1"/>
  <c r="AC12" s="1"/>
  <c r="G124" i="26"/>
  <c r="Z16" i="28"/>
  <c r="AB16" s="1"/>
  <c r="AD16" s="1"/>
  <c r="T15"/>
  <c r="X15" s="1"/>
  <c r="T18"/>
  <c r="X18" s="1"/>
  <c r="T9"/>
  <c r="X9" s="1"/>
  <c r="AE19" i="27"/>
  <c r="K14" i="24"/>
  <c r="V8"/>
  <c r="R25" i="26"/>
  <c r="R25" i="27"/>
  <c r="Q18" i="26"/>
  <c r="Q18" i="27"/>
  <c r="Q14"/>
  <c r="Q14" i="26"/>
  <c r="CQ8" i="17"/>
  <c r="Q16" i="26"/>
  <c r="Q16" i="27"/>
  <c r="N118" i="26"/>
  <c r="Q17"/>
  <c r="Q17" i="27"/>
  <c r="Q13"/>
  <c r="Q13" i="26"/>
  <c r="M52"/>
  <c r="AI16" i="27"/>
  <c r="Q49" i="26"/>
  <c r="U6" i="24"/>
  <c r="AI18" i="27"/>
  <c r="Q51" i="26"/>
  <c r="K8" i="24"/>
  <c r="AJ14" i="27"/>
  <c r="R47" i="26"/>
  <c r="AI13" i="27"/>
  <c r="Q46" i="26"/>
  <c r="K11" i="24"/>
  <c r="J118" i="26"/>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F118"/>
  <c r="M118"/>
  <c r="D118"/>
  <c r="C118"/>
  <c r="I118"/>
  <c r="P118"/>
  <c r="O118"/>
  <c r="E162"/>
  <c r="Q157"/>
  <c r="R150"/>
  <c r="N150"/>
  <c r="J150"/>
  <c r="F150"/>
  <c r="O149"/>
  <c r="K149"/>
  <c r="G149"/>
  <c r="C149"/>
  <c r="P148"/>
  <c r="L148"/>
  <c r="H148"/>
  <c r="D148"/>
  <c r="Q147"/>
  <c r="M147"/>
  <c r="I147"/>
  <c r="E147"/>
  <c r="R146"/>
  <c r="N146"/>
  <c r="J146"/>
  <c r="F146"/>
  <c r="O145"/>
  <c r="K145"/>
  <c r="G145"/>
  <c r="C145"/>
  <c r="O159"/>
  <c r="R157"/>
  <c r="K157"/>
  <c r="M155"/>
  <c r="D155"/>
  <c r="O150"/>
  <c r="K150"/>
  <c r="G150"/>
  <c r="C150"/>
  <c r="P149"/>
  <c r="L149"/>
  <c r="H149"/>
  <c r="D149"/>
  <c r="Q148"/>
  <c r="M148"/>
  <c r="I148"/>
  <c r="E148"/>
  <c r="R147"/>
  <c r="N147"/>
  <c r="J147"/>
  <c r="F147"/>
  <c r="B147"/>
  <c r="O146"/>
  <c r="K146"/>
  <c r="G146"/>
  <c r="C146"/>
  <c r="P145"/>
  <c r="L145"/>
  <c r="H145"/>
  <c r="D145"/>
  <c r="F163"/>
  <c r="M157"/>
  <c r="E157"/>
  <c r="O155"/>
  <c r="F155"/>
  <c r="P150"/>
  <c r="L150"/>
  <c r="H150"/>
  <c r="D150"/>
  <c r="Q149"/>
  <c r="M149"/>
  <c r="I149"/>
  <c r="E149"/>
  <c r="N148"/>
  <c r="J148"/>
  <c r="F148"/>
  <c r="O147"/>
  <c r="K147"/>
  <c r="G147"/>
  <c r="C147"/>
  <c r="P146"/>
  <c r="L146"/>
  <c r="H146"/>
  <c r="D146"/>
  <c r="Q145"/>
  <c r="M145"/>
  <c r="I145"/>
  <c r="E145"/>
  <c r="M163"/>
  <c r="E159"/>
  <c r="G157"/>
  <c r="Q155"/>
  <c r="H155"/>
  <c r="Q150"/>
  <c r="M150"/>
  <c r="I150"/>
  <c r="E150"/>
  <c r="R149"/>
  <c r="N149"/>
  <c r="J149"/>
  <c r="F149"/>
  <c r="O148"/>
  <c r="K148"/>
  <c r="G148"/>
  <c r="C148"/>
  <c r="P147"/>
  <c r="L147"/>
  <c r="H147"/>
  <c r="D147"/>
  <c r="Q146"/>
  <c r="M146"/>
  <c r="I146"/>
  <c r="E146"/>
  <c r="N145"/>
  <c r="J145"/>
  <c r="F145"/>
  <c r="E118"/>
  <c r="L118"/>
  <c r="K118"/>
  <c r="Q118"/>
  <c r="H118"/>
  <c r="G118"/>
  <c r="R83"/>
  <c r="R15" i="24"/>
  <c r="FW16" i="17"/>
  <c r="M13" i="24" s="1"/>
  <c r="FZ16" i="17"/>
  <c r="FW14"/>
  <c r="FZ14"/>
  <c r="FV19"/>
  <c r="FV9"/>
  <c r="X12" i="24"/>
  <c r="X11"/>
  <c r="R84" i="26"/>
  <c r="R79"/>
  <c r="V10" i="24"/>
  <c r="T13"/>
  <c r="R148" i="26"/>
  <c r="X6" i="24"/>
  <c r="V13"/>
  <c r="Z13"/>
  <c r="FW11" i="17"/>
  <c r="E128" i="26" s="1"/>
  <c r="FZ11" i="17"/>
  <c r="E127" i="26" s="1"/>
  <c r="FV10" i="17"/>
  <c r="L7" i="24" s="1"/>
  <c r="FW15" i="17"/>
  <c r="FZ15"/>
  <c r="FV18"/>
  <c r="FV20"/>
  <c r="FW17"/>
  <c r="FZ17"/>
  <c r="R80" i="26"/>
  <c r="R145"/>
  <c r="X13" i="24"/>
  <c r="R82" i="26"/>
  <c r="R117"/>
  <c r="X16" i="24"/>
  <c r="AE8" i="17"/>
  <c r="FV13"/>
  <c r="FV12"/>
  <c r="O160" i="26" s="1"/>
  <c r="K6" i="24"/>
  <c r="O6"/>
  <c r="S6"/>
  <c r="O7"/>
  <c r="W6"/>
  <c r="L11"/>
  <c r="L13"/>
  <c r="L16"/>
  <c r="P12"/>
  <c r="L12"/>
  <c r="T7"/>
  <c r="V7"/>
  <c r="P138" i="26"/>
  <c r="P137"/>
  <c r="P139"/>
  <c r="P173"/>
  <c r="E140"/>
  <c r="E139"/>
  <c r="E138"/>
  <c r="J137"/>
  <c r="E136"/>
  <c r="E135"/>
  <c r="C137"/>
  <c r="B163" s="1"/>
  <c r="R6" i="24"/>
  <c r="AZ8" i="17"/>
  <c r="P43" i="24"/>
  <c r="R43"/>
  <c r="O17"/>
  <c r="P17"/>
  <c r="O10"/>
  <c r="P10"/>
  <c r="Z24"/>
  <c r="Z10"/>
  <c r="Z27"/>
  <c r="Z15"/>
  <c r="Z42"/>
  <c r="Z25"/>
  <c r="Z36"/>
  <c r="Z31"/>
  <c r="Z33"/>
  <c r="Z12"/>
  <c r="X36"/>
  <c r="X41"/>
  <c r="X30"/>
  <c r="X17"/>
  <c r="X32"/>
  <c r="X18"/>
  <c r="X38"/>
  <c r="X15"/>
  <c r="X23"/>
  <c r="X26"/>
  <c r="X28"/>
  <c r="X24"/>
  <c r="X10"/>
  <c r="X22"/>
  <c r="V11"/>
  <c r="V27"/>
  <c r="V19"/>
  <c r="V35"/>
  <c r="V29"/>
  <c r="V38"/>
  <c r="V12"/>
  <c r="V21"/>
  <c r="V37"/>
  <c r="V28"/>
  <c r="V9"/>
  <c r="V14"/>
  <c r="V40"/>
  <c r="V30"/>
  <c r="V24"/>
  <c r="T21"/>
  <c r="T11"/>
  <c r="T12"/>
  <c r="T20"/>
  <c r="T16"/>
  <c r="T17"/>
  <c r="T41"/>
  <c r="T24"/>
  <c r="T19"/>
  <c r="T40"/>
  <c r="T9"/>
  <c r="R29"/>
  <c r="R38"/>
  <c r="R12"/>
  <c r="R13"/>
  <c r="R28"/>
  <c r="R41"/>
  <c r="R35"/>
  <c r="R32"/>
  <c r="R25"/>
  <c r="R16"/>
  <c r="R22"/>
  <c r="R9"/>
  <c r="P20"/>
  <c r="P15"/>
  <c r="P29"/>
  <c r="P23"/>
  <c r="P26"/>
  <c r="P31"/>
  <c r="P13"/>
  <c r="P11"/>
  <c r="P34"/>
  <c r="P14"/>
  <c r="P39"/>
  <c r="P38"/>
  <c r="P9"/>
  <c r="P18"/>
  <c r="P22"/>
  <c r="P37"/>
  <c r="P21"/>
  <c r="FC208" i="17"/>
  <c r="FC209" s="1"/>
  <c r="ES208"/>
  <c r="ES209" s="1"/>
  <c r="EI208"/>
  <c r="EI209" s="1"/>
  <c r="DN208"/>
  <c r="CS208"/>
  <c r="BX208"/>
  <c r="BC208"/>
  <c r="AG208"/>
  <c r="K208"/>
  <c r="A5" i="23" s="1"/>
  <c r="AD12" i="28" l="1"/>
  <c r="AD19"/>
  <c r="R114" i="26"/>
  <c r="T8" i="24"/>
  <c r="AJ13" i="27"/>
  <c r="AC10" i="28"/>
  <c r="AC16"/>
  <c r="AB14"/>
  <c r="AC14" s="1"/>
  <c r="AB20"/>
  <c r="AC20" s="1"/>
  <c r="AB17"/>
  <c r="AC17" s="1"/>
  <c r="AB18"/>
  <c r="AC18" s="1"/>
  <c r="Z9"/>
  <c r="AB9" s="1"/>
  <c r="AC9" s="1"/>
  <c r="Z11"/>
  <c r="AB11" s="1"/>
  <c r="AD11" s="1"/>
  <c r="Z20"/>
  <c r="Z15"/>
  <c r="AB15" s="1"/>
  <c r="AD15" s="1"/>
  <c r="Z13"/>
  <c r="AB13" s="1"/>
  <c r="AD13" s="1"/>
  <c r="Y25" i="27"/>
  <c r="G58" i="26"/>
  <c r="Z8" i="28"/>
  <c r="T8"/>
  <c r="G25" i="26"/>
  <c r="G25" i="27"/>
  <c r="Z7" i="24"/>
  <c r="L17"/>
  <c r="X7"/>
  <c r="R7"/>
  <c r="J151" i="26"/>
  <c r="Q52"/>
  <c r="N151"/>
  <c r="AI19" i="27"/>
  <c r="R16" i="26"/>
  <c r="R16" i="27"/>
  <c r="O94" i="26"/>
  <c r="X8" i="24"/>
  <c r="R116" i="26"/>
  <c r="L15" i="24"/>
  <c r="R46" i="26"/>
  <c r="AJ18" i="27"/>
  <c r="R51" i="26"/>
  <c r="R118"/>
  <c r="G128"/>
  <c r="AJ17" i="27"/>
  <c r="R50" i="26"/>
  <c r="AG28" i="27"/>
  <c r="O61" i="26"/>
  <c r="AJ15" i="27"/>
  <c r="R48" i="26"/>
  <c r="F151"/>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I151"/>
  <c r="E151"/>
  <c r="H151"/>
  <c r="G151"/>
  <c r="Q151"/>
  <c r="D151"/>
  <c r="C151"/>
  <c r="E195"/>
  <c r="G194"/>
  <c r="Q190"/>
  <c r="R183"/>
  <c r="N183"/>
  <c r="J183"/>
  <c r="F183"/>
  <c r="O182"/>
  <c r="K182"/>
  <c r="G182"/>
  <c r="C182"/>
  <c r="P181"/>
  <c r="L181"/>
  <c r="H181"/>
  <c r="D181"/>
  <c r="Q180"/>
  <c r="M180"/>
  <c r="I180"/>
  <c r="E180"/>
  <c r="R179"/>
  <c r="N179"/>
  <c r="J179"/>
  <c r="F179"/>
  <c r="O178"/>
  <c r="K178"/>
  <c r="G178"/>
  <c r="C178"/>
  <c r="O193"/>
  <c r="O192"/>
  <c r="R190"/>
  <c r="K190"/>
  <c r="M188"/>
  <c r="D188"/>
  <c r="O183"/>
  <c r="K183"/>
  <c r="G183"/>
  <c r="C183"/>
  <c r="P182"/>
  <c r="L182"/>
  <c r="H182"/>
  <c r="D182"/>
  <c r="Q181"/>
  <c r="M181"/>
  <c r="I181"/>
  <c r="E181"/>
  <c r="R180"/>
  <c r="N180"/>
  <c r="J180"/>
  <c r="F180"/>
  <c r="B180"/>
  <c r="O179"/>
  <c r="K179"/>
  <c r="G179"/>
  <c r="C179"/>
  <c r="P178"/>
  <c r="L178"/>
  <c r="H178"/>
  <c r="D178"/>
  <c r="F196"/>
  <c r="M190"/>
  <c r="E190"/>
  <c r="O188"/>
  <c r="F188"/>
  <c r="R184"/>
  <c r="P183"/>
  <c r="L183"/>
  <c r="H183"/>
  <c r="D183"/>
  <c r="Q182"/>
  <c r="M182"/>
  <c r="I182"/>
  <c r="E182"/>
  <c r="R181"/>
  <c r="N181"/>
  <c r="J181"/>
  <c r="F181"/>
  <c r="O180"/>
  <c r="K180"/>
  <c r="G180"/>
  <c r="C180"/>
  <c r="P179"/>
  <c r="L179"/>
  <c r="H179"/>
  <c r="D179"/>
  <c r="Q178"/>
  <c r="M178"/>
  <c r="I178"/>
  <c r="E178"/>
  <c r="M196"/>
  <c r="E192"/>
  <c r="G190"/>
  <c r="Q188"/>
  <c r="H188"/>
  <c r="Q183"/>
  <c r="M183"/>
  <c r="I183"/>
  <c r="E183"/>
  <c r="R182"/>
  <c r="N182"/>
  <c r="J182"/>
  <c r="F182"/>
  <c r="O181"/>
  <c r="K181"/>
  <c r="G181"/>
  <c r="C181"/>
  <c r="P180"/>
  <c r="L180"/>
  <c r="H180"/>
  <c r="D180"/>
  <c r="Q179"/>
  <c r="M179"/>
  <c r="I179"/>
  <c r="E179"/>
  <c r="R178"/>
  <c r="N178"/>
  <c r="J178"/>
  <c r="F178"/>
  <c r="M151"/>
  <c r="P151"/>
  <c r="O151"/>
  <c r="L151"/>
  <c r="K151"/>
  <c r="FW18" i="17"/>
  <c r="M15" i="24" s="1"/>
  <c r="FZ18" i="17"/>
  <c r="FW19"/>
  <c r="M16" i="24" s="1"/>
  <c r="FZ19" i="17"/>
  <c r="J16" i="24" s="1"/>
  <c r="FW12" i="17"/>
  <c r="FZ12"/>
  <c r="E160" i="26" s="1"/>
  <c r="L9" i="24"/>
  <c r="FW20" i="17"/>
  <c r="M17" i="24" s="1"/>
  <c r="FZ20" i="17"/>
  <c r="J17" i="24" s="1"/>
  <c r="FW10" i="17"/>
  <c r="E95" i="26" s="1"/>
  <c r="FZ10" i="17"/>
  <c r="J7" i="24" s="1"/>
  <c r="FW9" i="17"/>
  <c r="FZ9"/>
  <c r="FW13"/>
  <c r="M10" i="24" s="1"/>
  <c r="FZ13" i="17"/>
  <c r="N10" i="24" s="1"/>
  <c r="L10"/>
  <c r="M12"/>
  <c r="M11"/>
  <c r="L8"/>
  <c r="M8"/>
  <c r="P6"/>
  <c r="P8"/>
  <c r="DL8" i="17"/>
  <c r="P206" i="26"/>
  <c r="P172"/>
  <c r="E168"/>
  <c r="P171"/>
  <c r="C170"/>
  <c r="B196" s="1"/>
  <c r="E173"/>
  <c r="E172"/>
  <c r="E171"/>
  <c r="P170"/>
  <c r="J170"/>
  <c r="E169"/>
  <c r="P7" i="24"/>
  <c r="T6"/>
  <c r="Z8"/>
  <c r="Z6"/>
  <c r="L6"/>
  <c r="L14"/>
  <c r="M14"/>
  <c r="J11"/>
  <c r="J12"/>
  <c r="J13"/>
  <c r="N13"/>
  <c r="J15"/>
  <c r="N15"/>
  <c r="J9"/>
  <c r="G14" i="23"/>
  <c r="BO3" i="10"/>
  <c r="BE3"/>
  <c r="AU3"/>
  <c r="AJ3"/>
  <c r="BJ4" i="17" s="1"/>
  <c r="BC209" s="1"/>
  <c r="Z3" i="10"/>
  <c r="P3"/>
  <c r="O59" i="22"/>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O4"/>
  <c r="AD17" i="28" l="1"/>
  <c r="AD9"/>
  <c r="AD14"/>
  <c r="AD18"/>
  <c r="AC11"/>
  <c r="AC15"/>
  <c r="AC13"/>
  <c r="X8"/>
  <c r="J10" i="24"/>
  <c r="M7"/>
  <c r="N184" i="26"/>
  <c r="N17" i="24"/>
  <c r="R17" i="27"/>
  <c r="R17" i="26"/>
  <c r="J184"/>
  <c r="R18" i="27"/>
  <c r="R18" i="26"/>
  <c r="AJ19" i="27"/>
  <c r="Y29"/>
  <c r="R52" i="26"/>
  <c r="G62"/>
  <c r="G161"/>
  <c r="R151"/>
  <c r="G95"/>
  <c r="R85"/>
  <c r="E194"/>
  <c r="N7" i="24"/>
  <c r="E94" i="26"/>
  <c r="E193"/>
  <c r="W29" i="27"/>
  <c r="E62" i="26"/>
  <c r="AJ16" i="27"/>
  <c r="R49" i="26"/>
  <c r="V6" i="24"/>
  <c r="W28" i="27"/>
  <c r="E61" i="26"/>
  <c r="M9" i="24"/>
  <c r="E161" i="26"/>
  <c r="Q184"/>
  <c r="D184"/>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P184"/>
  <c r="O184"/>
  <c r="F184"/>
  <c r="I184"/>
  <c r="L184"/>
  <c r="K184"/>
  <c r="E228"/>
  <c r="G227"/>
  <c r="Q223"/>
  <c r="R216"/>
  <c r="N216"/>
  <c r="J216"/>
  <c r="F216"/>
  <c r="O215"/>
  <c r="K215"/>
  <c r="G215"/>
  <c r="C215"/>
  <c r="P214"/>
  <c r="L214"/>
  <c r="H214"/>
  <c r="D214"/>
  <c r="Q213"/>
  <c r="M213"/>
  <c r="I213"/>
  <c r="E213"/>
  <c r="R212"/>
  <c r="N212"/>
  <c r="J212"/>
  <c r="F212"/>
  <c r="O211"/>
  <c r="K211"/>
  <c r="G211"/>
  <c r="C211"/>
  <c r="O226"/>
  <c r="O225"/>
  <c r="R223"/>
  <c r="K223"/>
  <c r="M221"/>
  <c r="D221"/>
  <c r="O216"/>
  <c r="K216"/>
  <c r="G216"/>
  <c r="C216"/>
  <c r="P215"/>
  <c r="L215"/>
  <c r="H215"/>
  <c r="D215"/>
  <c r="Q214"/>
  <c r="M214"/>
  <c r="I214"/>
  <c r="E214"/>
  <c r="R213"/>
  <c r="N213"/>
  <c r="J213"/>
  <c r="F213"/>
  <c r="B213"/>
  <c r="O212"/>
  <c r="K212"/>
  <c r="G212"/>
  <c r="C212"/>
  <c r="P211"/>
  <c r="L211"/>
  <c r="H211"/>
  <c r="D211"/>
  <c r="F229"/>
  <c r="M223"/>
  <c r="E223"/>
  <c r="O221"/>
  <c r="F221"/>
  <c r="R217"/>
  <c r="P216"/>
  <c r="L216"/>
  <c r="H216"/>
  <c r="D216"/>
  <c r="Q215"/>
  <c r="M215"/>
  <c r="I215"/>
  <c r="E215"/>
  <c r="R214"/>
  <c r="N214"/>
  <c r="J214"/>
  <c r="F214"/>
  <c r="O213"/>
  <c r="K213"/>
  <c r="G213"/>
  <c r="C213"/>
  <c r="P212"/>
  <c r="L212"/>
  <c r="H212"/>
  <c r="D212"/>
  <c r="Q211"/>
  <c r="M211"/>
  <c r="I211"/>
  <c r="E211"/>
  <c r="M229"/>
  <c r="E227"/>
  <c r="E226"/>
  <c r="E225"/>
  <c r="G223"/>
  <c r="Q221"/>
  <c r="H221"/>
  <c r="Q216"/>
  <c r="M216"/>
  <c r="I216"/>
  <c r="E216"/>
  <c r="R215"/>
  <c r="N215"/>
  <c r="J215"/>
  <c r="F215"/>
  <c r="O214"/>
  <c r="K214"/>
  <c r="G214"/>
  <c r="C214"/>
  <c r="P213"/>
  <c r="L213"/>
  <c r="H213"/>
  <c r="D213"/>
  <c r="Q212"/>
  <c r="M212"/>
  <c r="I212"/>
  <c r="E212"/>
  <c r="R211"/>
  <c r="N211"/>
  <c r="J211"/>
  <c r="F211"/>
  <c r="C184"/>
  <c r="M184"/>
  <c r="E184"/>
  <c r="H184"/>
  <c r="G184"/>
  <c r="N9" i="24"/>
  <c r="N16"/>
  <c r="N8"/>
  <c r="N11"/>
  <c r="N12"/>
  <c r="J8"/>
  <c r="M6"/>
  <c r="P205" i="26"/>
  <c r="E206"/>
  <c r="C203"/>
  <c r="B229" s="1"/>
  <c r="E205"/>
  <c r="E204"/>
  <c r="J203"/>
  <c r="E202"/>
  <c r="P203"/>
  <c r="E201"/>
  <c r="P239"/>
  <c r="P204"/>
  <c r="J14" i="24"/>
  <c r="N14"/>
  <c r="J6"/>
  <c r="N6"/>
  <c r="G12" i="23"/>
  <c r="J14"/>
  <c r="H14"/>
  <c r="J12"/>
  <c r="H12"/>
  <c r="I14"/>
  <c r="I12"/>
  <c r="CS209" i="17"/>
  <c r="BX209"/>
  <c r="DN209"/>
  <c r="A13" i="23"/>
  <c r="A12"/>
  <c r="A7"/>
  <c r="A14"/>
  <c r="M2"/>
  <c r="K209" i="17"/>
  <c r="K218" s="1"/>
  <c r="AG209"/>
  <c r="AB8" i="28" l="1"/>
  <c r="N217" i="26"/>
  <c r="AG214" i="17"/>
  <c r="A6" i="23"/>
  <c r="J217" i="26"/>
  <c r="A232"/>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Q217"/>
  <c r="D217"/>
  <c r="E261"/>
  <c r="G260"/>
  <c r="Q256"/>
  <c r="R249"/>
  <c r="N249"/>
  <c r="J249"/>
  <c r="F249"/>
  <c r="O248"/>
  <c r="K248"/>
  <c r="G248"/>
  <c r="C248"/>
  <c r="P247"/>
  <c r="L247"/>
  <c r="H247"/>
  <c r="D247"/>
  <c r="Q246"/>
  <c r="M246"/>
  <c r="I246"/>
  <c r="E246"/>
  <c r="R245"/>
  <c r="N245"/>
  <c r="J245"/>
  <c r="F245"/>
  <c r="O244"/>
  <c r="K244"/>
  <c r="G244"/>
  <c r="C244"/>
  <c r="O259"/>
  <c r="O258"/>
  <c r="R256"/>
  <c r="K256"/>
  <c r="M254"/>
  <c r="D254"/>
  <c r="O249"/>
  <c r="K249"/>
  <c r="G249"/>
  <c r="C249"/>
  <c r="P248"/>
  <c r="L248"/>
  <c r="H248"/>
  <c r="D248"/>
  <c r="Q247"/>
  <c r="M247"/>
  <c r="I247"/>
  <c r="E247"/>
  <c r="R246"/>
  <c r="N246"/>
  <c r="J246"/>
  <c r="F246"/>
  <c r="B246"/>
  <c r="O245"/>
  <c r="K245"/>
  <c r="G245"/>
  <c r="C245"/>
  <c r="P244"/>
  <c r="L244"/>
  <c r="H244"/>
  <c r="D244"/>
  <c r="F262"/>
  <c r="M256"/>
  <c r="E256"/>
  <c r="O254"/>
  <c r="F254"/>
  <c r="R250"/>
  <c r="P249"/>
  <c r="L249"/>
  <c r="H249"/>
  <c r="D249"/>
  <c r="Q248"/>
  <c r="M248"/>
  <c r="I248"/>
  <c r="E248"/>
  <c r="R247"/>
  <c r="N247"/>
  <c r="J247"/>
  <c r="F247"/>
  <c r="O246"/>
  <c r="K246"/>
  <c r="G246"/>
  <c r="C246"/>
  <c r="P245"/>
  <c r="L245"/>
  <c r="H245"/>
  <c r="D245"/>
  <c r="Q244"/>
  <c r="M244"/>
  <c r="I244"/>
  <c r="E244"/>
  <c r="M262"/>
  <c r="E260"/>
  <c r="E259"/>
  <c r="E258"/>
  <c r="G256"/>
  <c r="Q254"/>
  <c r="H254"/>
  <c r="Q249"/>
  <c r="M249"/>
  <c r="I249"/>
  <c r="E249"/>
  <c r="R248"/>
  <c r="N248"/>
  <c r="J248"/>
  <c r="F248"/>
  <c r="O247"/>
  <c r="K247"/>
  <c r="G247"/>
  <c r="C247"/>
  <c r="P246"/>
  <c r="L246"/>
  <c r="H246"/>
  <c r="D246"/>
  <c r="Q245"/>
  <c r="M245"/>
  <c r="I245"/>
  <c r="E245"/>
  <c r="R244"/>
  <c r="N244"/>
  <c r="J244"/>
  <c r="F244"/>
  <c r="C217"/>
  <c r="M217"/>
  <c r="P217"/>
  <c r="O217"/>
  <c r="F217"/>
  <c r="I217"/>
  <c r="L217"/>
  <c r="K217"/>
  <c r="E217"/>
  <c r="H217"/>
  <c r="G217"/>
  <c r="E239"/>
  <c r="E238"/>
  <c r="C236"/>
  <c r="B262" s="1"/>
  <c r="E234"/>
  <c r="J236"/>
  <c r="E235"/>
  <c r="P237"/>
  <c r="P236"/>
  <c r="P238"/>
  <c r="P272"/>
  <c r="E237"/>
  <c r="A9" i="23"/>
  <c r="CS212" i="17"/>
  <c r="DC212"/>
  <c r="J9" i="23" s="1"/>
  <c r="DA212" i="17"/>
  <c r="I9" i="23" s="1"/>
  <c r="CX212" i="17"/>
  <c r="H9" i="23" s="1"/>
  <c r="CU212" i="17"/>
  <c r="G9" i="23" s="1"/>
  <c r="A8"/>
  <c r="BX212" i="17"/>
  <c r="CH212"/>
  <c r="J8" i="23" s="1"/>
  <c r="CF212" i="17"/>
  <c r="I8" i="23" s="1"/>
  <c r="CC212" i="17"/>
  <c r="H8" i="23" s="1"/>
  <c r="BZ212" i="17"/>
  <c r="G8" i="23" s="1"/>
  <c r="A10"/>
  <c r="DS212" i="17"/>
  <c r="H10" i="23" s="1"/>
  <c r="DP212" i="17"/>
  <c r="G10" i="23" s="1"/>
  <c r="DN212" i="17"/>
  <c r="DX212"/>
  <c r="J10" i="23" s="1"/>
  <c r="DV212" i="17"/>
  <c r="I10" i="23" s="1"/>
  <c r="D14"/>
  <c r="C5" i="24"/>
  <c r="J213" i="28" l="1"/>
  <c r="L213"/>
  <c r="N213"/>
  <c r="P213"/>
  <c r="H219"/>
  <c r="H218"/>
  <c r="AC8"/>
  <c r="H211"/>
  <c r="H216"/>
  <c r="H215"/>
  <c r="H217"/>
  <c r="H220"/>
  <c r="F250" i="26"/>
  <c r="I250"/>
  <c r="L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K250"/>
  <c r="G250"/>
  <c r="N250"/>
  <c r="Q250"/>
  <c r="D250"/>
  <c r="C250"/>
  <c r="E294"/>
  <c r="G293"/>
  <c r="Q289"/>
  <c r="R282"/>
  <c r="N282"/>
  <c r="J282"/>
  <c r="F282"/>
  <c r="O281"/>
  <c r="K281"/>
  <c r="G281"/>
  <c r="C281"/>
  <c r="P280"/>
  <c r="L280"/>
  <c r="H280"/>
  <c r="D280"/>
  <c r="Q279"/>
  <c r="M279"/>
  <c r="I279"/>
  <c r="E279"/>
  <c r="R278"/>
  <c r="N278"/>
  <c r="J278"/>
  <c r="F278"/>
  <c r="O277"/>
  <c r="K277"/>
  <c r="G277"/>
  <c r="C277"/>
  <c r="O292"/>
  <c r="O291"/>
  <c r="R289"/>
  <c r="K289"/>
  <c r="M287"/>
  <c r="D287"/>
  <c r="O282"/>
  <c r="K282"/>
  <c r="G282"/>
  <c r="C282"/>
  <c r="P281"/>
  <c r="L281"/>
  <c r="H281"/>
  <c r="D281"/>
  <c r="Q280"/>
  <c r="M280"/>
  <c r="I280"/>
  <c r="E280"/>
  <c r="R279"/>
  <c r="N279"/>
  <c r="J279"/>
  <c r="F279"/>
  <c r="B279"/>
  <c r="O278"/>
  <c r="K278"/>
  <c r="G278"/>
  <c r="C278"/>
  <c r="P277"/>
  <c r="L277"/>
  <c r="H277"/>
  <c r="D277"/>
  <c r="F295"/>
  <c r="M289"/>
  <c r="E289"/>
  <c r="O287"/>
  <c r="F287"/>
  <c r="R283"/>
  <c r="P282"/>
  <c r="L282"/>
  <c r="H282"/>
  <c r="D282"/>
  <c r="Q281"/>
  <c r="M281"/>
  <c r="I281"/>
  <c r="E281"/>
  <c r="R280"/>
  <c r="N280"/>
  <c r="J280"/>
  <c r="F280"/>
  <c r="O279"/>
  <c r="K279"/>
  <c r="G279"/>
  <c r="C279"/>
  <c r="P278"/>
  <c r="L278"/>
  <c r="H278"/>
  <c r="D278"/>
  <c r="Q277"/>
  <c r="M277"/>
  <c r="I277"/>
  <c r="E277"/>
  <c r="M295"/>
  <c r="E293"/>
  <c r="E292"/>
  <c r="E291"/>
  <c r="G289"/>
  <c r="Q287"/>
  <c r="H287"/>
  <c r="Q282"/>
  <c r="M282"/>
  <c r="I282"/>
  <c r="E282"/>
  <c r="R281"/>
  <c r="N281"/>
  <c r="J281"/>
  <c r="F281"/>
  <c r="O280"/>
  <c r="K280"/>
  <c r="G280"/>
  <c r="C280"/>
  <c r="P279"/>
  <c r="L279"/>
  <c r="H279"/>
  <c r="D279"/>
  <c r="Q278"/>
  <c r="M278"/>
  <c r="I278"/>
  <c r="E278"/>
  <c r="R277"/>
  <c r="N277"/>
  <c r="J277"/>
  <c r="F277"/>
  <c r="E250"/>
  <c r="H250"/>
  <c r="J250"/>
  <c r="M250"/>
  <c r="P250"/>
  <c r="O250"/>
  <c r="E267"/>
  <c r="C269"/>
  <c r="B295" s="1"/>
  <c r="P270"/>
  <c r="P269"/>
  <c r="P271"/>
  <c r="P305"/>
  <c r="E272"/>
  <c r="E271"/>
  <c r="E270"/>
  <c r="J269"/>
  <c r="E268"/>
  <c r="DE212" i="17"/>
  <c r="D9" i="23" s="1"/>
  <c r="DZ212" i="17"/>
  <c r="D10" i="23" s="1"/>
  <c r="CJ212" i="17"/>
  <c r="D8" i="23" s="1"/>
  <c r="D5" i="24"/>
  <c r="G5"/>
  <c r="H5"/>
  <c r="BU165"/>
  <c r="BU190"/>
  <c r="BU174"/>
  <c r="BU158"/>
  <c r="BU142"/>
  <c r="BU126"/>
  <c r="BU9"/>
  <c r="BU202"/>
  <c r="BU186"/>
  <c r="BU170"/>
  <c r="BU154"/>
  <c r="BU138"/>
  <c r="BU197"/>
  <c r="BU181"/>
  <c r="BU198"/>
  <c r="BU182"/>
  <c r="BU166"/>
  <c r="BU150"/>
  <c r="BU134"/>
  <c r="BU193"/>
  <c r="BU161"/>
  <c r="BU145"/>
  <c r="BU17"/>
  <c r="I5"/>
  <c r="F5"/>
  <c r="BU194"/>
  <c r="BU178"/>
  <c r="BU162"/>
  <c r="BU146"/>
  <c r="BU130"/>
  <c r="BU173"/>
  <c r="BU157"/>
  <c r="BU141"/>
  <c r="BU125"/>
  <c r="BU109"/>
  <c r="BU93"/>
  <c r="BU61"/>
  <c r="BU45"/>
  <c r="BU29"/>
  <c r="BU13"/>
  <c r="BU16"/>
  <c r="E5"/>
  <c r="BU5"/>
  <c r="F283" i="26" l="1"/>
  <c r="N283"/>
  <c r="J283"/>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E283"/>
  <c r="Q283"/>
  <c r="D283"/>
  <c r="C283"/>
  <c r="M283"/>
  <c r="P283"/>
  <c r="O283"/>
  <c r="E327"/>
  <c r="G326"/>
  <c r="Q322"/>
  <c r="R315"/>
  <c r="N315"/>
  <c r="J315"/>
  <c r="F315"/>
  <c r="O314"/>
  <c r="K314"/>
  <c r="G314"/>
  <c r="C314"/>
  <c r="P313"/>
  <c r="L313"/>
  <c r="H313"/>
  <c r="D313"/>
  <c r="Q312"/>
  <c r="M312"/>
  <c r="I312"/>
  <c r="E312"/>
  <c r="R311"/>
  <c r="N311"/>
  <c r="J311"/>
  <c r="F311"/>
  <c r="O310"/>
  <c r="K310"/>
  <c r="G310"/>
  <c r="C310"/>
  <c r="O325"/>
  <c r="O324"/>
  <c r="R322"/>
  <c r="K322"/>
  <c r="M320"/>
  <c r="D320"/>
  <c r="O315"/>
  <c r="K315"/>
  <c r="G315"/>
  <c r="C315"/>
  <c r="P314"/>
  <c r="L314"/>
  <c r="H314"/>
  <c r="D314"/>
  <c r="Q313"/>
  <c r="M313"/>
  <c r="I313"/>
  <c r="E313"/>
  <c r="R312"/>
  <c r="N312"/>
  <c r="J312"/>
  <c r="F312"/>
  <c r="B312"/>
  <c r="O311"/>
  <c r="K311"/>
  <c r="G311"/>
  <c r="C311"/>
  <c r="P310"/>
  <c r="L310"/>
  <c r="H310"/>
  <c r="D310"/>
  <c r="F328"/>
  <c r="M322"/>
  <c r="E322"/>
  <c r="O320"/>
  <c r="F320"/>
  <c r="R316"/>
  <c r="P315"/>
  <c r="L315"/>
  <c r="H315"/>
  <c r="D315"/>
  <c r="Q314"/>
  <c r="M314"/>
  <c r="I314"/>
  <c r="E314"/>
  <c r="R313"/>
  <c r="N313"/>
  <c r="J313"/>
  <c r="F313"/>
  <c r="O312"/>
  <c r="K312"/>
  <c r="G312"/>
  <c r="C312"/>
  <c r="P311"/>
  <c r="L311"/>
  <c r="H311"/>
  <c r="D311"/>
  <c r="Q310"/>
  <c r="M310"/>
  <c r="I310"/>
  <c r="E310"/>
  <c r="M328"/>
  <c r="E326"/>
  <c r="E325"/>
  <c r="E324"/>
  <c r="G322"/>
  <c r="Q320"/>
  <c r="H320"/>
  <c r="Q315"/>
  <c r="M315"/>
  <c r="I315"/>
  <c r="E315"/>
  <c r="R314"/>
  <c r="N314"/>
  <c r="J314"/>
  <c r="F314"/>
  <c r="O313"/>
  <c r="K313"/>
  <c r="G313"/>
  <c r="C313"/>
  <c r="P312"/>
  <c r="L312"/>
  <c r="H312"/>
  <c r="D312"/>
  <c r="Q311"/>
  <c r="M311"/>
  <c r="I311"/>
  <c r="E311"/>
  <c r="R310"/>
  <c r="N310"/>
  <c r="J310"/>
  <c r="F310"/>
  <c r="I283"/>
  <c r="L283"/>
  <c r="K283"/>
  <c r="H283"/>
  <c r="G283"/>
  <c r="P302"/>
  <c r="E301"/>
  <c r="E300"/>
  <c r="P304"/>
  <c r="P303"/>
  <c r="C302"/>
  <c r="B328" s="1"/>
  <c r="E305"/>
  <c r="E304"/>
  <c r="E303"/>
  <c r="J302"/>
  <c r="BU77" i="24"/>
  <c r="BU6"/>
  <c r="AA5"/>
  <c r="BU189"/>
  <c r="BU177"/>
  <c r="BU21"/>
  <c r="BU185"/>
  <c r="BU201"/>
  <c r="BU38"/>
  <c r="BU75"/>
  <c r="BU139"/>
  <c r="BU203"/>
  <c r="BU144"/>
  <c r="BU24"/>
  <c r="BU44"/>
  <c r="BU108"/>
  <c r="BU106"/>
  <c r="BU91"/>
  <c r="BU155"/>
  <c r="BU160"/>
  <c r="BU40"/>
  <c r="BU60"/>
  <c r="BU124"/>
  <c r="BU58"/>
  <c r="BU122"/>
  <c r="BU43"/>
  <c r="BU107"/>
  <c r="BU171"/>
  <c r="BU176"/>
  <c r="BU76"/>
  <c r="BU27"/>
  <c r="BU74"/>
  <c r="BU22"/>
  <c r="BU59"/>
  <c r="BU123"/>
  <c r="BU187"/>
  <c r="BU128"/>
  <c r="BU192"/>
  <c r="BU92"/>
  <c r="BU90"/>
  <c r="BU47"/>
  <c r="BU111"/>
  <c r="BU175"/>
  <c r="BU180"/>
  <c r="BU80"/>
  <c r="BU46"/>
  <c r="BU110"/>
  <c r="BU49"/>
  <c r="BU113"/>
  <c r="BU15"/>
  <c r="BU83"/>
  <c r="BU147"/>
  <c r="BU152"/>
  <c r="BU32"/>
  <c r="BU52"/>
  <c r="BU116"/>
  <c r="BU19"/>
  <c r="BU98"/>
  <c r="BU53"/>
  <c r="BU117"/>
  <c r="BU103"/>
  <c r="BU167"/>
  <c r="BU172"/>
  <c r="BU14"/>
  <c r="BU72"/>
  <c r="BU23"/>
  <c r="BU102"/>
  <c r="BU25"/>
  <c r="BU89"/>
  <c r="BU153"/>
  <c r="BU26"/>
  <c r="BU63"/>
  <c r="BU127"/>
  <c r="BU191"/>
  <c r="BU132"/>
  <c r="BU196"/>
  <c r="BU96"/>
  <c r="BU62"/>
  <c r="BU65"/>
  <c r="BU129"/>
  <c r="BU99"/>
  <c r="BU163"/>
  <c r="BU168"/>
  <c r="BU10"/>
  <c r="BU68"/>
  <c r="BU35"/>
  <c r="BU50"/>
  <c r="BU114"/>
  <c r="BU69"/>
  <c r="BU133"/>
  <c r="BU18"/>
  <c r="BU55"/>
  <c r="BU119"/>
  <c r="BU183"/>
  <c r="BU188"/>
  <c r="BU88"/>
  <c r="BU39"/>
  <c r="BU54"/>
  <c r="BU118"/>
  <c r="BU41"/>
  <c r="BU105"/>
  <c r="BU169"/>
  <c r="BU11"/>
  <c r="BU42"/>
  <c r="BU79"/>
  <c r="BU143"/>
  <c r="BU148"/>
  <c r="BU28"/>
  <c r="BU48"/>
  <c r="BU112"/>
  <c r="BU31"/>
  <c r="BU78"/>
  <c r="BU81"/>
  <c r="BU51"/>
  <c r="BU115"/>
  <c r="BU179"/>
  <c r="BU184"/>
  <c r="BU84"/>
  <c r="BU66"/>
  <c r="BU85"/>
  <c r="BU149"/>
  <c r="BU34"/>
  <c r="BU71"/>
  <c r="BU135"/>
  <c r="BU199"/>
  <c r="BU140"/>
  <c r="BU204"/>
  <c r="BU20"/>
  <c r="BU8"/>
  <c r="BU104"/>
  <c r="BU12"/>
  <c r="BU70"/>
  <c r="BU57"/>
  <c r="BU121"/>
  <c r="BU95"/>
  <c r="BU159"/>
  <c r="BU164"/>
  <c r="BU64"/>
  <c r="BU94"/>
  <c r="BU33"/>
  <c r="BU97"/>
  <c r="BU30"/>
  <c r="BU67"/>
  <c r="BU131"/>
  <c r="BU195"/>
  <c r="BU136"/>
  <c r="BU200"/>
  <c r="BU100"/>
  <c r="BU82"/>
  <c r="BU37"/>
  <c r="BU101"/>
  <c r="BU7"/>
  <c r="BU87"/>
  <c r="BU151"/>
  <c r="BU156"/>
  <c r="BU36"/>
  <c r="BU56"/>
  <c r="BU120"/>
  <c r="BU86"/>
  <c r="BU73"/>
  <c r="BU137"/>
  <c r="R213" i="28" l="1"/>
  <c r="H214" s="1"/>
  <c r="J316" i="26"/>
  <c r="N316"/>
  <c r="F316"/>
  <c r="E316"/>
  <c r="Q316"/>
  <c r="D316"/>
  <c r="C316"/>
  <c r="M316"/>
  <c r="P316"/>
  <c r="O316"/>
  <c r="I316"/>
  <c r="L316"/>
  <c r="K316"/>
  <c r="H316"/>
  <c r="G316"/>
  <c r="BM8" i="17"/>
  <c r="M25" i="26" l="1"/>
  <c r="M25" i="27"/>
  <c r="M15" i="26"/>
  <c r="M19" s="1"/>
  <c r="M15" i="27"/>
  <c r="M19" s="1"/>
  <c r="BQ8" i="17"/>
  <c r="BU8" s="1"/>
  <c r="J13" i="23"/>
  <c r="H13"/>
  <c r="I13"/>
  <c r="G13"/>
  <c r="BV8" i="17"/>
  <c r="Q5" i="24"/>
  <c r="R14" i="26" l="1"/>
  <c r="R14" i="27"/>
  <c r="FU8" i="17"/>
  <c r="Q15" i="26"/>
  <c r="Q19" s="1"/>
  <c r="Q15" i="27"/>
  <c r="Q19" s="1"/>
  <c r="FW214" i="17"/>
  <c r="R5" i="24"/>
  <c r="AG212" i="17"/>
  <c r="AQ212"/>
  <c r="J6" i="23" s="1"/>
  <c r="AL212" i="17"/>
  <c r="H6" i="23" s="1"/>
  <c r="AO212" i="17"/>
  <c r="I6" i="23" s="1"/>
  <c r="AI212" i="17"/>
  <c r="G6" i="23" s="1"/>
  <c r="EX212" i="17"/>
  <c r="D13" i="23" s="1"/>
  <c r="EI215" i="17"/>
  <c r="K12" i="23" s="1"/>
  <c r="ES218" i="17"/>
  <c r="M13" i="23" s="1"/>
  <c r="ES215" i="17"/>
  <c r="K13" i="23" s="1"/>
  <c r="ES214" i="17"/>
  <c r="ES217"/>
  <c r="L13" i="23" s="1"/>
  <c r="ES210" i="17"/>
  <c r="ES216"/>
  <c r="FC218"/>
  <c r="M14" i="23" s="1"/>
  <c r="FC216" i="17"/>
  <c r="W5" i="24"/>
  <c r="EI218" i="17"/>
  <c r="M12" i="23" s="1"/>
  <c r="EI216" i="17"/>
  <c r="FC210"/>
  <c r="FC214"/>
  <c r="EI217"/>
  <c r="L12" i="23" s="1"/>
  <c r="EI214" i="17"/>
  <c r="FC215"/>
  <c r="K14" i="23" s="1"/>
  <c r="FC217" i="17"/>
  <c r="L14" i="23" s="1"/>
  <c r="EI210" i="17"/>
  <c r="R15" i="27" l="1"/>
  <c r="R15" i="26"/>
  <c r="FV8" i="17"/>
  <c r="BH212"/>
  <c r="H7" i="23" s="1"/>
  <c r="BE212" i="17"/>
  <c r="G7" i="23" s="1"/>
  <c r="BC212" i="17"/>
  <c r="BM212"/>
  <c r="J7" i="23" s="1"/>
  <c r="BK212" i="17"/>
  <c r="I7" i="23" s="1"/>
  <c r="AS212" i="17"/>
  <c r="D6" i="23" s="1"/>
  <c r="C13"/>
  <c r="ES213" i="17"/>
  <c r="C12" i="23"/>
  <c r="EI213" i="17"/>
  <c r="C14" i="23"/>
  <c r="FC213" i="17"/>
  <c r="CB201" i="24"/>
  <c r="CG172"/>
  <c r="CC173"/>
  <c r="CB152"/>
  <c r="CD77"/>
  <c r="BX184"/>
  <c r="BV200"/>
  <c r="CA41"/>
  <c r="CA125"/>
  <c r="CG204"/>
  <c r="CA181"/>
  <c r="CA157"/>
  <c r="BW136"/>
  <c r="CB165"/>
  <c r="CA185"/>
  <c r="CA145"/>
  <c r="CC109"/>
  <c r="CG168"/>
  <c r="CA61"/>
  <c r="CA201"/>
  <c r="CA197"/>
  <c r="BX172"/>
  <c r="CG156"/>
  <c r="CD141"/>
  <c r="CC141"/>
  <c r="CB141"/>
  <c r="CA141"/>
  <c r="BZ141"/>
  <c r="BY141"/>
  <c r="BX141"/>
  <c r="BW141"/>
  <c r="BV141"/>
  <c r="CG141"/>
  <c r="CF141"/>
  <c r="CE141"/>
  <c r="BX173"/>
  <c r="CA177"/>
  <c r="CC152"/>
  <c r="BY152"/>
  <c r="CG152"/>
  <c r="CG65"/>
  <c r="CA189"/>
  <c r="CA193"/>
  <c r="CA45"/>
  <c r="CC77"/>
  <c r="BY77"/>
  <c r="CG77"/>
  <c r="CA93"/>
  <c r="CE184"/>
  <c r="CG188"/>
  <c r="BX9"/>
  <c r="K5"/>
  <c r="H212" s="1"/>
  <c r="BX17"/>
  <c r="BX25"/>
  <c r="S5"/>
  <c r="BC216" i="17"/>
  <c r="BC218"/>
  <c r="M7" i="23" s="1"/>
  <c r="BC210" i="17"/>
  <c r="BC214"/>
  <c r="BC215"/>
  <c r="K7" i="23" s="1"/>
  <c r="BC217" i="17"/>
  <c r="L7" i="23" s="1"/>
  <c r="BX29" i="24"/>
  <c r="BX22"/>
  <c r="F14" i="23"/>
  <c r="BX31" i="24"/>
  <c r="F12" i="23"/>
  <c r="BX12" i="24"/>
  <c r="BX8"/>
  <c r="F13" i="23"/>
  <c r="U5" i="24"/>
  <c r="BX10"/>
  <c r="X5"/>
  <c r="BX21"/>
  <c r="T5"/>
  <c r="R13" i="26" l="1"/>
  <c r="R13" i="27"/>
  <c r="O28" i="26"/>
  <c r="O28" i="27"/>
  <c r="FY11" i="17"/>
  <c r="O128" i="26" s="1"/>
  <c r="FY14" i="17"/>
  <c r="O227" i="26" s="1"/>
  <c r="FY16" i="17"/>
  <c r="O293" i="26" s="1"/>
  <c r="FY15" i="17"/>
  <c r="O260" i="26" s="1"/>
  <c r="FY17" i="17"/>
  <c r="O326" i="26" s="1"/>
  <c r="FY12" i="17"/>
  <c r="O161" i="26" s="1"/>
  <c r="FY20" i="17"/>
  <c r="FY10"/>
  <c r="O95" i="26" s="1"/>
  <c r="FY13" i="17"/>
  <c r="O194" i="26" s="1"/>
  <c r="FY9" i="17"/>
  <c r="FY18"/>
  <c r="FY19"/>
  <c r="BO212"/>
  <c r="D7" i="23" s="1"/>
  <c r="FW8" i="17"/>
  <c r="FZ8"/>
  <c r="FY8"/>
  <c r="O212"/>
  <c r="H5" i="23" s="1"/>
  <c r="M212" i="17"/>
  <c r="G5" i="23" s="1"/>
  <c r="U212" i="17"/>
  <c r="J5" i="23" s="1"/>
  <c r="K212" i="17"/>
  <c r="S212"/>
  <c r="I5" i="23" s="1"/>
  <c r="CE152" i="24"/>
  <c r="BW152"/>
  <c r="CA152"/>
  <c r="CF173"/>
  <c r="CB173"/>
  <c r="CE201"/>
  <c r="BV152"/>
  <c r="BZ152"/>
  <c r="CD152"/>
  <c r="CE173"/>
  <c r="CA173"/>
  <c r="CF152"/>
  <c r="BX152"/>
  <c r="BW173"/>
  <c r="BW201"/>
  <c r="CE200"/>
  <c r="CA184"/>
  <c r="CF172"/>
  <c r="BY200"/>
  <c r="CB172"/>
  <c r="BW184"/>
  <c r="BX200"/>
  <c r="CF77"/>
  <c r="BX77"/>
  <c r="CB77"/>
  <c r="BV201"/>
  <c r="BZ201"/>
  <c r="CD201"/>
  <c r="CE77"/>
  <c r="BW77"/>
  <c r="CA77"/>
  <c r="BV173"/>
  <c r="BZ173"/>
  <c r="CD173"/>
  <c r="CG201"/>
  <c r="BY201"/>
  <c r="CC201"/>
  <c r="BV77"/>
  <c r="BZ77"/>
  <c r="CG173"/>
  <c r="BY173"/>
  <c r="CF201"/>
  <c r="BX201"/>
  <c r="BZ184"/>
  <c r="CD184"/>
  <c r="BV184"/>
  <c r="CA172"/>
  <c r="CE172"/>
  <c r="BW172"/>
  <c r="CC200"/>
  <c r="BW200"/>
  <c r="BY184"/>
  <c r="CC184"/>
  <c r="CG184"/>
  <c r="BZ172"/>
  <c r="CD172"/>
  <c r="BV172"/>
  <c r="CB200"/>
  <c r="CG200"/>
  <c r="CB184"/>
  <c r="CF184"/>
  <c r="BY172"/>
  <c r="CC172"/>
  <c r="CA200"/>
  <c r="CF200"/>
  <c r="CE165"/>
  <c r="CA165"/>
  <c r="CC136"/>
  <c r="BV136"/>
  <c r="BY165"/>
  <c r="CB136"/>
  <c r="CG136"/>
  <c r="BW165"/>
  <c r="BZ136"/>
  <c r="CF136"/>
  <c r="CG165"/>
  <c r="CC165"/>
  <c r="BY136"/>
  <c r="CD136"/>
  <c r="BX136"/>
  <c r="CF147"/>
  <c r="CD117"/>
  <c r="CF117"/>
  <c r="BV117"/>
  <c r="BZ117"/>
  <c r="CB117"/>
  <c r="CE117"/>
  <c r="BY117"/>
  <c r="BX117"/>
  <c r="CG117"/>
  <c r="BW117"/>
  <c r="CA117"/>
  <c r="CC117"/>
  <c r="CB63"/>
  <c r="BX91"/>
  <c r="BV102"/>
  <c r="CE118"/>
  <c r="CF109"/>
  <c r="BX109"/>
  <c r="CB109"/>
  <c r="BV185"/>
  <c r="BZ185"/>
  <c r="CD185"/>
  <c r="BV193"/>
  <c r="BZ193"/>
  <c r="CD193"/>
  <c r="CB168"/>
  <c r="CF168"/>
  <c r="BX168"/>
  <c r="BV145"/>
  <c r="BZ145"/>
  <c r="CD145"/>
  <c r="CB65"/>
  <c r="CF65"/>
  <c r="BX65"/>
  <c r="CB156"/>
  <c r="CF156"/>
  <c r="BX156"/>
  <c r="CB188"/>
  <c r="CF188"/>
  <c r="BX188"/>
  <c r="BV45"/>
  <c r="BZ45"/>
  <c r="CD45"/>
  <c r="BV197"/>
  <c r="BZ197"/>
  <c r="CD197"/>
  <c r="BV41"/>
  <c r="BZ41"/>
  <c r="CD41"/>
  <c r="CB204"/>
  <c r="CF204"/>
  <c r="BX204"/>
  <c r="BV181"/>
  <c r="BZ181"/>
  <c r="CD181"/>
  <c r="BV61"/>
  <c r="BZ61"/>
  <c r="CD61"/>
  <c r="BV157"/>
  <c r="BZ157"/>
  <c r="CD157"/>
  <c r="BV93"/>
  <c r="BZ93"/>
  <c r="CD93"/>
  <c r="BV189"/>
  <c r="BZ189"/>
  <c r="CD189"/>
  <c r="BV177"/>
  <c r="BZ177"/>
  <c r="CD177"/>
  <c r="BV125"/>
  <c r="BZ125"/>
  <c r="CD125"/>
  <c r="BV49"/>
  <c r="BZ119"/>
  <c r="BZ95"/>
  <c r="BV60"/>
  <c r="CF187"/>
  <c r="BV132"/>
  <c r="BX130"/>
  <c r="BV68"/>
  <c r="BW78"/>
  <c r="CD194"/>
  <c r="BZ134"/>
  <c r="BV186"/>
  <c r="CB169"/>
  <c r="CF99"/>
  <c r="BZ43"/>
  <c r="BZ47"/>
  <c r="BW150"/>
  <c r="CB128"/>
  <c r="BW42"/>
  <c r="BV100"/>
  <c r="BV144"/>
  <c r="BY137"/>
  <c r="BV84"/>
  <c r="CB170"/>
  <c r="CE109"/>
  <c r="BW109"/>
  <c r="CA109"/>
  <c r="CG185"/>
  <c r="BY185"/>
  <c r="CC185"/>
  <c r="CG193"/>
  <c r="BY193"/>
  <c r="CC193"/>
  <c r="BV165"/>
  <c r="BZ165"/>
  <c r="CD165"/>
  <c r="CA168"/>
  <c r="CE168"/>
  <c r="BW168"/>
  <c r="CG145"/>
  <c r="BY145"/>
  <c r="CC145"/>
  <c r="CA65"/>
  <c r="CE65"/>
  <c r="BW65"/>
  <c r="CA156"/>
  <c r="CE156"/>
  <c r="BW156"/>
  <c r="CA188"/>
  <c r="CE188"/>
  <c r="BW188"/>
  <c r="CG45"/>
  <c r="BY45"/>
  <c r="CC45"/>
  <c r="CG197"/>
  <c r="BY197"/>
  <c r="CC197"/>
  <c r="CG41"/>
  <c r="BY41"/>
  <c r="CC41"/>
  <c r="CA204"/>
  <c r="CE204"/>
  <c r="BW204"/>
  <c r="CG181"/>
  <c r="BY181"/>
  <c r="CC181"/>
  <c r="CG61"/>
  <c r="BY61"/>
  <c r="CC61"/>
  <c r="CG157"/>
  <c r="BY157"/>
  <c r="CC157"/>
  <c r="CG93"/>
  <c r="BY93"/>
  <c r="CC93"/>
  <c r="CG189"/>
  <c r="BY189"/>
  <c r="CC189"/>
  <c r="CG177"/>
  <c r="BY177"/>
  <c r="CC177"/>
  <c r="CG125"/>
  <c r="BY125"/>
  <c r="CC125"/>
  <c r="BZ73"/>
  <c r="CG56"/>
  <c r="BV48"/>
  <c r="CD161"/>
  <c r="CC161"/>
  <c r="CB161"/>
  <c r="CA161"/>
  <c r="BZ161"/>
  <c r="BY161"/>
  <c r="BX161"/>
  <c r="BW161"/>
  <c r="BV161"/>
  <c r="CG161"/>
  <c r="CF161"/>
  <c r="CE161"/>
  <c r="CG70"/>
  <c r="CE63"/>
  <c r="CG63"/>
  <c r="CB67"/>
  <c r="BV176"/>
  <c r="CG96"/>
  <c r="BX195"/>
  <c r="CB154"/>
  <c r="BY154"/>
  <c r="BX154"/>
  <c r="CD154"/>
  <c r="BW154"/>
  <c r="BZ154"/>
  <c r="CC154"/>
  <c r="BV154"/>
  <c r="CF154"/>
  <c r="CG154"/>
  <c r="CE154"/>
  <c r="CA154"/>
  <c r="CA81"/>
  <c r="BV120"/>
  <c r="CA129"/>
  <c r="BX175"/>
  <c r="BW198"/>
  <c r="CB143"/>
  <c r="CG108"/>
  <c r="CG85"/>
  <c r="BY82"/>
  <c r="BZ110"/>
  <c r="CB118"/>
  <c r="CE166"/>
  <c r="BX199"/>
  <c r="BZ51"/>
  <c r="BX98"/>
  <c r="CA142"/>
  <c r="CF178"/>
  <c r="BX203"/>
  <c r="CB123"/>
  <c r="BX111"/>
  <c r="CD106"/>
  <c r="BV196"/>
  <c r="BV109"/>
  <c r="BZ109"/>
  <c r="CD109"/>
  <c r="CF185"/>
  <c r="BX185"/>
  <c r="CB185"/>
  <c r="CF193"/>
  <c r="BX193"/>
  <c r="CB193"/>
  <c r="BZ168"/>
  <c r="CD168"/>
  <c r="BV168"/>
  <c r="CF145"/>
  <c r="BX145"/>
  <c r="CB145"/>
  <c r="BZ65"/>
  <c r="CD65"/>
  <c r="BV65"/>
  <c r="BZ156"/>
  <c r="CD156"/>
  <c r="BV156"/>
  <c r="BZ188"/>
  <c r="CD188"/>
  <c r="BV188"/>
  <c r="CF45"/>
  <c r="BX45"/>
  <c r="CB45"/>
  <c r="CF197"/>
  <c r="BX197"/>
  <c r="CB197"/>
  <c r="CF41"/>
  <c r="BX41"/>
  <c r="CB41"/>
  <c r="BZ204"/>
  <c r="CD204"/>
  <c r="BV204"/>
  <c r="CF181"/>
  <c r="BX181"/>
  <c r="CB181"/>
  <c r="CF61"/>
  <c r="BX61"/>
  <c r="CB61"/>
  <c r="CF157"/>
  <c r="BX157"/>
  <c r="CB157"/>
  <c r="CF93"/>
  <c r="BX93"/>
  <c r="CB93"/>
  <c r="CF189"/>
  <c r="BX189"/>
  <c r="CB189"/>
  <c r="CF177"/>
  <c r="BX177"/>
  <c r="CB177"/>
  <c r="CF125"/>
  <c r="BX125"/>
  <c r="CB125"/>
  <c r="BX179"/>
  <c r="BX135"/>
  <c r="CC54"/>
  <c r="CB54"/>
  <c r="CD54"/>
  <c r="BY54"/>
  <c r="CA54"/>
  <c r="BZ54"/>
  <c r="BV54"/>
  <c r="BX54"/>
  <c r="BW54"/>
  <c r="CF54"/>
  <c r="CE54"/>
  <c r="CG54"/>
  <c r="BZ202"/>
  <c r="CA97"/>
  <c r="CG92"/>
  <c r="BZ83"/>
  <c r="BV164"/>
  <c r="BX76"/>
  <c r="BW116"/>
  <c r="BY131"/>
  <c r="BX140"/>
  <c r="CF174"/>
  <c r="CD101"/>
  <c r="CB158"/>
  <c r="CG162"/>
  <c r="CA115"/>
  <c r="CD121"/>
  <c r="BW52"/>
  <c r="CG55"/>
  <c r="CD153"/>
  <c r="CF190"/>
  <c r="CG87"/>
  <c r="BY171"/>
  <c r="BY86"/>
  <c r="CG53"/>
  <c r="CC58"/>
  <c r="BY139"/>
  <c r="BY155"/>
  <c r="BY167"/>
  <c r="BX180"/>
  <c r="CE71"/>
  <c r="BY182"/>
  <c r="BX148"/>
  <c r="CD69"/>
  <c r="CC50"/>
  <c r="BY103"/>
  <c r="CD94"/>
  <c r="BY163"/>
  <c r="CG149"/>
  <c r="BY75"/>
  <c r="BZ200"/>
  <c r="CD200"/>
  <c r="CG109"/>
  <c r="BY109"/>
  <c r="CE185"/>
  <c r="BW185"/>
  <c r="CE193"/>
  <c r="BW193"/>
  <c r="CF165"/>
  <c r="BX165"/>
  <c r="CA136"/>
  <c r="CE136"/>
  <c r="BY168"/>
  <c r="CC168"/>
  <c r="CE145"/>
  <c r="BW145"/>
  <c r="BY65"/>
  <c r="CC65"/>
  <c r="BY156"/>
  <c r="CC156"/>
  <c r="BY188"/>
  <c r="CC188"/>
  <c r="CE45"/>
  <c r="BW45"/>
  <c r="CE197"/>
  <c r="BW197"/>
  <c r="CE41"/>
  <c r="BW41"/>
  <c r="BY204"/>
  <c r="CC204"/>
  <c r="CE181"/>
  <c r="BW181"/>
  <c r="CE61"/>
  <c r="BW61"/>
  <c r="CE157"/>
  <c r="BW157"/>
  <c r="CE93"/>
  <c r="BW93"/>
  <c r="CE189"/>
  <c r="BW189"/>
  <c r="CE177"/>
  <c r="BW177"/>
  <c r="CE125"/>
  <c r="BW125"/>
  <c r="CE22"/>
  <c r="CB22"/>
  <c r="BY22"/>
  <c r="CE25"/>
  <c r="CB25"/>
  <c r="BY25"/>
  <c r="CE8"/>
  <c r="CB8"/>
  <c r="BY8"/>
  <c r="CE21"/>
  <c r="CB21"/>
  <c r="BY21"/>
  <c r="CE31"/>
  <c r="CB31"/>
  <c r="BY31"/>
  <c r="CE10"/>
  <c r="CB10"/>
  <c r="BY10"/>
  <c r="CE12"/>
  <c r="CB12"/>
  <c r="BY12"/>
  <c r="CE9"/>
  <c r="CB9"/>
  <c r="BY9"/>
  <c r="CE29"/>
  <c r="CB29"/>
  <c r="BY29"/>
  <c r="CE17"/>
  <c r="CB17"/>
  <c r="BY17"/>
  <c r="BV22"/>
  <c r="CF22"/>
  <c r="CC22"/>
  <c r="BV25"/>
  <c r="CF25"/>
  <c r="CC25"/>
  <c r="BV8"/>
  <c r="CF8"/>
  <c r="CC8"/>
  <c r="BV21"/>
  <c r="CF21"/>
  <c r="CC21"/>
  <c r="BV31"/>
  <c r="CF31"/>
  <c r="CC31"/>
  <c r="BV10"/>
  <c r="CF10"/>
  <c r="CC10"/>
  <c r="BV12"/>
  <c r="CF12"/>
  <c r="CC12"/>
  <c r="BV9"/>
  <c r="CF9"/>
  <c r="CC9"/>
  <c r="BV29"/>
  <c r="CF29"/>
  <c r="CC29"/>
  <c r="BV17"/>
  <c r="CF17"/>
  <c r="CC17"/>
  <c r="BZ22"/>
  <c r="BW22"/>
  <c r="CG22"/>
  <c r="BZ25"/>
  <c r="BW25"/>
  <c r="CG25"/>
  <c r="BZ8"/>
  <c r="BW8"/>
  <c r="CG8"/>
  <c r="BZ21"/>
  <c r="BW21"/>
  <c r="CG21"/>
  <c r="BZ31"/>
  <c r="BW31"/>
  <c r="CG31"/>
  <c r="BZ10"/>
  <c r="BW10"/>
  <c r="CG10"/>
  <c r="BZ12"/>
  <c r="BW12"/>
  <c r="CG12"/>
  <c r="BZ9"/>
  <c r="BW9"/>
  <c r="CG9"/>
  <c r="BZ29"/>
  <c r="BW29"/>
  <c r="CG29"/>
  <c r="BZ17"/>
  <c r="BW17"/>
  <c r="CG17"/>
  <c r="CD22"/>
  <c r="CA22"/>
  <c r="CD25"/>
  <c r="CA25"/>
  <c r="CD8"/>
  <c r="CA8"/>
  <c r="CD21"/>
  <c r="CA21"/>
  <c r="CD31"/>
  <c r="CA31"/>
  <c r="CD10"/>
  <c r="CA10"/>
  <c r="CD12"/>
  <c r="CA12"/>
  <c r="CD9"/>
  <c r="CA9"/>
  <c r="CD29"/>
  <c r="CA29"/>
  <c r="CD17"/>
  <c r="CA17"/>
  <c r="F7" i="23"/>
  <c r="BX218" i="17"/>
  <c r="M8" i="23" s="1"/>
  <c r="BX210" i="17"/>
  <c r="BX213" s="1"/>
  <c r="BX216"/>
  <c r="BX214"/>
  <c r="BX215"/>
  <c r="K8" i="23" s="1"/>
  <c r="BX217" i="17"/>
  <c r="L8" i="23" s="1"/>
  <c r="V5" i="24"/>
  <c r="CC39"/>
  <c r="BX38"/>
  <c r="CC35"/>
  <c r="P5"/>
  <c r="CC20"/>
  <c r="BX16"/>
  <c r="BX34"/>
  <c r="BX18"/>
  <c r="D12" i="23"/>
  <c r="E12"/>
  <c r="Y5" i="24"/>
  <c r="DN210" i="17"/>
  <c r="DN213" s="1"/>
  <c r="DN217"/>
  <c r="L10" i="23" s="1"/>
  <c r="DN214" i="17"/>
  <c r="DN216"/>
  <c r="DN218"/>
  <c r="M10" i="23" s="1"/>
  <c r="DN215" i="17"/>
  <c r="K10" i="23" s="1"/>
  <c r="BX19" i="24"/>
  <c r="O5"/>
  <c r="K217" i="17"/>
  <c r="L5" i="23" s="1"/>
  <c r="K216" i="17"/>
  <c r="K215"/>
  <c r="K5" i="23" s="1"/>
  <c r="M5"/>
  <c r="K210" i="17"/>
  <c r="K214"/>
  <c r="BX11" i="24"/>
  <c r="BX40"/>
  <c r="CC13"/>
  <c r="Z5"/>
  <c r="BX14"/>
  <c r="BX15"/>
  <c r="BX33"/>
  <c r="AG218" i="17"/>
  <c r="M6" i="23" s="1"/>
  <c r="CC37" i="24"/>
  <c r="BX27"/>
  <c r="N13" i="23"/>
  <c r="O13" s="1"/>
  <c r="E13"/>
  <c r="CC28" i="24"/>
  <c r="BX36"/>
  <c r="BX24"/>
  <c r="CC32"/>
  <c r="C7" i="23"/>
  <c r="CS214" i="17"/>
  <c r="CS217"/>
  <c r="L9" i="23" s="1"/>
  <c r="CS215" i="17"/>
  <c r="K9" i="23" s="1"/>
  <c r="CS216" i="17"/>
  <c r="CS218"/>
  <c r="M9" i="23" s="1"/>
  <c r="CS210" i="17"/>
  <c r="CS213" s="1"/>
  <c r="L5" i="24"/>
  <c r="AG217" i="17"/>
  <c r="L6" i="23" s="1"/>
  <c r="AG210" i="17"/>
  <c r="AG213" s="1"/>
  <c r="AG215"/>
  <c r="K6" i="23" s="1"/>
  <c r="BX23" i="24"/>
  <c r="E14" i="23"/>
  <c r="N14"/>
  <c r="O14" s="1"/>
  <c r="CC30" i="24"/>
  <c r="CC26"/>
  <c r="AG216" i="17"/>
  <c r="FW208" l="1"/>
  <c r="G29" i="27"/>
  <c r="R19"/>
  <c r="G29" i="26"/>
  <c r="R19"/>
  <c r="E29" i="27"/>
  <c r="E29" i="26"/>
  <c r="N5" i="24"/>
  <c r="F209" s="1"/>
  <c r="E28" i="27"/>
  <c r="E28" i="26"/>
  <c r="AG29" i="27"/>
  <c r="O62" i="26"/>
  <c r="O29" i="27"/>
  <c r="O29" i="26"/>
  <c r="FW210" i="17"/>
  <c r="BC213"/>
  <c r="FW216"/>
  <c r="FW211"/>
  <c r="N12" i="23"/>
  <c r="O12" s="1"/>
  <c r="W212" i="17"/>
  <c r="D5" i="23" s="1"/>
  <c r="N5" s="1"/>
  <c r="BW118" i="24"/>
  <c r="BX63"/>
  <c r="CG118"/>
  <c r="BZ63"/>
  <c r="CC118"/>
  <c r="CC63"/>
  <c r="CE102"/>
  <c r="BY91"/>
  <c r="CD118"/>
  <c r="BX118"/>
  <c r="CD63"/>
  <c r="BY118"/>
  <c r="BV118"/>
  <c r="CF118"/>
  <c r="BW63"/>
  <c r="BY63"/>
  <c r="CF63"/>
  <c r="CA118"/>
  <c r="BZ118"/>
  <c r="BV63"/>
  <c r="CA63"/>
  <c r="BW102"/>
  <c r="BW91"/>
  <c r="BY102"/>
  <c r="CF91"/>
  <c r="CA102"/>
  <c r="BZ102"/>
  <c r="BX102"/>
  <c r="CD102"/>
  <c r="CB91"/>
  <c r="BV91"/>
  <c r="CA91"/>
  <c r="CB102"/>
  <c r="CC102"/>
  <c r="CD91"/>
  <c r="CE91"/>
  <c r="BZ91"/>
  <c r="CF102"/>
  <c r="CG102"/>
  <c r="CC91"/>
  <c r="CG91"/>
  <c r="CB147"/>
  <c r="CA147"/>
  <c r="BV147"/>
  <c r="BZ147"/>
  <c r="CD147"/>
  <c r="CE147"/>
  <c r="BX147"/>
  <c r="CC147"/>
  <c r="CG147"/>
  <c r="BW147"/>
  <c r="BY147"/>
  <c r="CC115"/>
  <c r="BY162"/>
  <c r="BX115"/>
  <c r="CB75"/>
  <c r="CA75"/>
  <c r="CD163"/>
  <c r="BZ163"/>
  <c r="CA94"/>
  <c r="CE94"/>
  <c r="BV103"/>
  <c r="BZ50"/>
  <c r="BW69"/>
  <c r="CD148"/>
  <c r="BW71"/>
  <c r="CF71"/>
  <c r="CE180"/>
  <c r="BV167"/>
  <c r="BV155"/>
  <c r="CE139"/>
  <c r="BZ58"/>
  <c r="CE86"/>
  <c r="BV171"/>
  <c r="CA153"/>
  <c r="BV121"/>
  <c r="CE101"/>
  <c r="CD174"/>
  <c r="CB131"/>
  <c r="BW76"/>
  <c r="CE115"/>
  <c r="BV162"/>
  <c r="CD75"/>
  <c r="BZ75"/>
  <c r="BV163"/>
  <c r="CB94"/>
  <c r="CE103"/>
  <c r="BV50"/>
  <c r="CF69"/>
  <c r="CE69"/>
  <c r="CA148"/>
  <c r="BW148"/>
  <c r="CC71"/>
  <c r="CD180"/>
  <c r="CE167"/>
  <c r="CE155"/>
  <c r="CB139"/>
  <c r="CA139"/>
  <c r="BV58"/>
  <c r="BV86"/>
  <c r="CC86"/>
  <c r="CB171"/>
  <c r="CE190"/>
  <c r="CE153"/>
  <c r="BY121"/>
  <c r="BW174"/>
  <c r="BW140"/>
  <c r="CE76"/>
  <c r="CG115"/>
  <c r="CD162"/>
  <c r="BW162"/>
  <c r="BV75"/>
  <c r="CE163"/>
  <c r="CF94"/>
  <c r="CB103"/>
  <c r="CA103"/>
  <c r="CF50"/>
  <c r="CB50"/>
  <c r="BV69"/>
  <c r="BY69"/>
  <c r="BZ148"/>
  <c r="BV148"/>
  <c r="BY71"/>
  <c r="CA180"/>
  <c r="BW180"/>
  <c r="CB167"/>
  <c r="CA167"/>
  <c r="CB155"/>
  <c r="CA155"/>
  <c r="CD139"/>
  <c r="BZ139"/>
  <c r="CF58"/>
  <c r="CB58"/>
  <c r="BZ86"/>
  <c r="CD86"/>
  <c r="CB190"/>
  <c r="BX101"/>
  <c r="CB174"/>
  <c r="CE140"/>
  <c r="CA131"/>
  <c r="CA76"/>
  <c r="CD115"/>
  <c r="BZ115"/>
  <c r="BZ162"/>
  <c r="CA162"/>
  <c r="CE75"/>
  <c r="CB163"/>
  <c r="CA163"/>
  <c r="BW94"/>
  <c r="BY94"/>
  <c r="CD103"/>
  <c r="BZ103"/>
  <c r="CE50"/>
  <c r="CD50"/>
  <c r="CG69"/>
  <c r="CE148"/>
  <c r="BX71"/>
  <c r="CG71"/>
  <c r="BZ180"/>
  <c r="BV180"/>
  <c r="CD167"/>
  <c r="BZ167"/>
  <c r="CD155"/>
  <c r="BZ155"/>
  <c r="BV139"/>
  <c r="CE58"/>
  <c r="CD58"/>
  <c r="CA86"/>
  <c r="CA171"/>
  <c r="CA190"/>
  <c r="BX153"/>
  <c r="CG121"/>
  <c r="CA101"/>
  <c r="CA140"/>
  <c r="BV131"/>
  <c r="BY191"/>
  <c r="CA191"/>
  <c r="BZ191"/>
  <c r="BX191"/>
  <c r="BW191"/>
  <c r="BV191"/>
  <c r="CE191"/>
  <c r="CG191"/>
  <c r="CF191"/>
  <c r="CB191"/>
  <c r="CD191"/>
  <c r="CC191"/>
  <c r="CD44"/>
  <c r="CC44"/>
  <c r="CB44"/>
  <c r="CA44"/>
  <c r="BZ44"/>
  <c r="BY44"/>
  <c r="BX44"/>
  <c r="BW44"/>
  <c r="BV44"/>
  <c r="CG44"/>
  <c r="CF44"/>
  <c r="CE44"/>
  <c r="BY59"/>
  <c r="CA59"/>
  <c r="BZ59"/>
  <c r="BX59"/>
  <c r="BW59"/>
  <c r="BV59"/>
  <c r="CE59"/>
  <c r="CG59"/>
  <c r="CF59"/>
  <c r="CB59"/>
  <c r="CD59"/>
  <c r="CC59"/>
  <c r="CD171"/>
  <c r="CE171"/>
  <c r="BZ171"/>
  <c r="BW190"/>
  <c r="BY190"/>
  <c r="BX190"/>
  <c r="BY153"/>
  <c r="CF153"/>
  <c r="CB153"/>
  <c r="CB121"/>
  <c r="BZ121"/>
  <c r="BW121"/>
  <c r="BY101"/>
  <c r="CF101"/>
  <c r="CB101"/>
  <c r="BX174"/>
  <c r="BV174"/>
  <c r="BZ174"/>
  <c r="BZ140"/>
  <c r="CD140"/>
  <c r="BV140"/>
  <c r="CD131"/>
  <c r="CE131"/>
  <c r="BZ131"/>
  <c r="BZ76"/>
  <c r="CD76"/>
  <c r="BV76"/>
  <c r="CB149"/>
  <c r="BZ149"/>
  <c r="BW149"/>
  <c r="CE182"/>
  <c r="BW182"/>
  <c r="CD182"/>
  <c r="CB53"/>
  <c r="BZ53"/>
  <c r="BW53"/>
  <c r="BW87"/>
  <c r="BY87"/>
  <c r="CF87"/>
  <c r="BW55"/>
  <c r="BY55"/>
  <c r="CF55"/>
  <c r="BZ52"/>
  <c r="CD52"/>
  <c r="BV52"/>
  <c r="CE158"/>
  <c r="BY158"/>
  <c r="BX158"/>
  <c r="BZ116"/>
  <c r="CD116"/>
  <c r="BV116"/>
  <c r="BY84"/>
  <c r="CC84"/>
  <c r="CG84"/>
  <c r="BZ137"/>
  <c r="CA137"/>
  <c r="BX137"/>
  <c r="BY144"/>
  <c r="CC144"/>
  <c r="CG144"/>
  <c r="CC51"/>
  <c r="CG51"/>
  <c r="BX51"/>
  <c r="BY100"/>
  <c r="CC100"/>
  <c r="CG100"/>
  <c r="BZ42"/>
  <c r="CB42"/>
  <c r="CF42"/>
  <c r="CE128"/>
  <c r="BW128"/>
  <c r="CA128"/>
  <c r="BZ150"/>
  <c r="BV150"/>
  <c r="BY150"/>
  <c r="CC47"/>
  <c r="CG47"/>
  <c r="BX47"/>
  <c r="CC43"/>
  <c r="CG43"/>
  <c r="BX43"/>
  <c r="BV99"/>
  <c r="CA99"/>
  <c r="CB99"/>
  <c r="CC169"/>
  <c r="BV169"/>
  <c r="CG169"/>
  <c r="CA186"/>
  <c r="BZ186"/>
  <c r="BY186"/>
  <c r="BV134"/>
  <c r="CG134"/>
  <c r="CE134"/>
  <c r="CB194"/>
  <c r="BY194"/>
  <c r="BZ194"/>
  <c r="BZ78"/>
  <c r="CB78"/>
  <c r="CF78"/>
  <c r="BY68"/>
  <c r="CC68"/>
  <c r="CG68"/>
  <c r="BY130"/>
  <c r="CB130"/>
  <c r="CA130"/>
  <c r="BY132"/>
  <c r="CC132"/>
  <c r="CG132"/>
  <c r="BV187"/>
  <c r="CA187"/>
  <c r="CB187"/>
  <c r="BY60"/>
  <c r="CC60"/>
  <c r="CG60"/>
  <c r="CC95"/>
  <c r="CG95"/>
  <c r="BX95"/>
  <c r="CC119"/>
  <c r="CG119"/>
  <c r="BX119"/>
  <c r="BY49"/>
  <c r="CC49"/>
  <c r="CG49"/>
  <c r="BY196"/>
  <c r="CC196"/>
  <c r="CG196"/>
  <c r="CC178"/>
  <c r="CD178"/>
  <c r="BX178"/>
  <c r="CB110"/>
  <c r="CA110"/>
  <c r="BW110"/>
  <c r="CG198"/>
  <c r="BV198"/>
  <c r="CB198"/>
  <c r="BY120"/>
  <c r="CC120"/>
  <c r="CG120"/>
  <c r="BY176"/>
  <c r="CC176"/>
  <c r="CG176"/>
  <c r="BY164"/>
  <c r="CC164"/>
  <c r="CG164"/>
  <c r="BY83"/>
  <c r="CC83"/>
  <c r="CG83"/>
  <c r="BY48"/>
  <c r="CC48"/>
  <c r="CG48"/>
  <c r="BZ123"/>
  <c r="CD123"/>
  <c r="CE123"/>
  <c r="CF98"/>
  <c r="CC98"/>
  <c r="CA98"/>
  <c r="CB108"/>
  <c r="CF108"/>
  <c r="BX108"/>
  <c r="CF175"/>
  <c r="BW175"/>
  <c r="BY175"/>
  <c r="CF195"/>
  <c r="BW195"/>
  <c r="BY195"/>
  <c r="CB70"/>
  <c r="CF70"/>
  <c r="BX70"/>
  <c r="CB92"/>
  <c r="CF92"/>
  <c r="BX92"/>
  <c r="BV97"/>
  <c r="BZ97"/>
  <c r="CD97"/>
  <c r="CF179"/>
  <c r="BW179"/>
  <c r="BY179"/>
  <c r="BX106"/>
  <c r="CC106"/>
  <c r="BZ106"/>
  <c r="CF199"/>
  <c r="BW199"/>
  <c r="BY199"/>
  <c r="CA166"/>
  <c r="CG166"/>
  <c r="BX166"/>
  <c r="BW82"/>
  <c r="CA82"/>
  <c r="CC82"/>
  <c r="BV81"/>
  <c r="BZ81"/>
  <c r="CD81"/>
  <c r="BZ67"/>
  <c r="CD67"/>
  <c r="CE67"/>
  <c r="CG73"/>
  <c r="CB73"/>
  <c r="CD73"/>
  <c r="CG170"/>
  <c r="CC170"/>
  <c r="BY170"/>
  <c r="CF111"/>
  <c r="BW111"/>
  <c r="BY111"/>
  <c r="CF203"/>
  <c r="BW203"/>
  <c r="BY203"/>
  <c r="CF142"/>
  <c r="BZ142"/>
  <c r="BW142"/>
  <c r="BZ85"/>
  <c r="BW85"/>
  <c r="CD85"/>
  <c r="BZ143"/>
  <c r="CD143"/>
  <c r="CE143"/>
  <c r="CE129"/>
  <c r="CF129"/>
  <c r="CD129"/>
  <c r="CB96"/>
  <c r="CF96"/>
  <c r="BX96"/>
  <c r="CB56"/>
  <c r="CF56"/>
  <c r="BX56"/>
  <c r="BX202"/>
  <c r="CC202"/>
  <c r="CD202"/>
  <c r="CF135"/>
  <c r="BW135"/>
  <c r="BY135"/>
  <c r="CA114"/>
  <c r="BZ114"/>
  <c r="CD114"/>
  <c r="BX114"/>
  <c r="BY114"/>
  <c r="CG114"/>
  <c r="CE114"/>
  <c r="CC114"/>
  <c r="CF114"/>
  <c r="BV114"/>
  <c r="CB114"/>
  <c r="BW114"/>
  <c r="BY107"/>
  <c r="CA107"/>
  <c r="BZ107"/>
  <c r="BX107"/>
  <c r="BW107"/>
  <c r="BV107"/>
  <c r="CE107"/>
  <c r="CG107"/>
  <c r="CF107"/>
  <c r="CB107"/>
  <c r="CD107"/>
  <c r="CC107"/>
  <c r="CD80"/>
  <c r="CC80"/>
  <c r="CB80"/>
  <c r="CA80"/>
  <c r="BZ80"/>
  <c r="BY80"/>
  <c r="BX80"/>
  <c r="BW80"/>
  <c r="BV80"/>
  <c r="CG80"/>
  <c r="CF80"/>
  <c r="CE80"/>
  <c r="BX113"/>
  <c r="BW113"/>
  <c r="BV113"/>
  <c r="CG113"/>
  <c r="CF113"/>
  <c r="CE113"/>
  <c r="CD113"/>
  <c r="CC113"/>
  <c r="CB113"/>
  <c r="CA113"/>
  <c r="BZ113"/>
  <c r="BY113"/>
  <c r="BY79"/>
  <c r="CA79"/>
  <c r="BZ79"/>
  <c r="BX79"/>
  <c r="BW79"/>
  <c r="BV79"/>
  <c r="CE79"/>
  <c r="CG79"/>
  <c r="CF79"/>
  <c r="CB79"/>
  <c r="CD79"/>
  <c r="CC79"/>
  <c r="BY159"/>
  <c r="CA159"/>
  <c r="BZ159"/>
  <c r="BX159"/>
  <c r="BW159"/>
  <c r="BV159"/>
  <c r="CE159"/>
  <c r="CG159"/>
  <c r="CF159"/>
  <c r="CB159"/>
  <c r="CD159"/>
  <c r="CC159"/>
  <c r="CD122"/>
  <c r="CA122"/>
  <c r="BX122"/>
  <c r="CB122"/>
  <c r="BY122"/>
  <c r="CE122"/>
  <c r="BZ122"/>
  <c r="CF122"/>
  <c r="BV122"/>
  <c r="BW122"/>
  <c r="CC122"/>
  <c r="CG122"/>
  <c r="CF115"/>
  <c r="BW115"/>
  <c r="BY115"/>
  <c r="CF162"/>
  <c r="CB162"/>
  <c r="CE162"/>
  <c r="CC75"/>
  <c r="CG75"/>
  <c r="BX75"/>
  <c r="CC163"/>
  <c r="CG163"/>
  <c r="BX163"/>
  <c r="BX94"/>
  <c r="CG94"/>
  <c r="CC94"/>
  <c r="CC103"/>
  <c r="CG103"/>
  <c r="BX103"/>
  <c r="CG50"/>
  <c r="BX50"/>
  <c r="BY50"/>
  <c r="BZ69"/>
  <c r="CA69"/>
  <c r="BX69"/>
  <c r="BY148"/>
  <c r="CC148"/>
  <c r="CG148"/>
  <c r="BV71"/>
  <c r="CA71"/>
  <c r="CB71"/>
  <c r="BY180"/>
  <c r="CC180"/>
  <c r="CG180"/>
  <c r="CC167"/>
  <c r="CG167"/>
  <c r="BX167"/>
  <c r="CC155"/>
  <c r="CG155"/>
  <c r="BX155"/>
  <c r="CC139"/>
  <c r="CG139"/>
  <c r="BX139"/>
  <c r="CG58"/>
  <c r="BX58"/>
  <c r="BY58"/>
  <c r="BW86"/>
  <c r="CB86"/>
  <c r="BX86"/>
  <c r="CC171"/>
  <c r="CG171"/>
  <c r="BX171"/>
  <c r="BV190"/>
  <c r="CD190"/>
  <c r="CG190"/>
  <c r="CC153"/>
  <c r="BV153"/>
  <c r="CG153"/>
  <c r="BX121"/>
  <c r="CC121"/>
  <c r="CA121"/>
  <c r="CC101"/>
  <c r="BV101"/>
  <c r="CG101"/>
  <c r="BY174"/>
  <c r="CE174"/>
  <c r="CC174"/>
  <c r="BY140"/>
  <c r="CC140"/>
  <c r="CG140"/>
  <c r="CC131"/>
  <c r="CG131"/>
  <c r="BX131"/>
  <c r="BY76"/>
  <c r="CC76"/>
  <c r="CG76"/>
  <c r="BX149"/>
  <c r="CC149"/>
  <c r="CA149"/>
  <c r="CG182"/>
  <c r="BV182"/>
  <c r="CB182"/>
  <c r="BX53"/>
  <c r="CC53"/>
  <c r="CA53"/>
  <c r="BV87"/>
  <c r="CA87"/>
  <c r="CB87"/>
  <c r="BV55"/>
  <c r="CA55"/>
  <c r="CB55"/>
  <c r="BY52"/>
  <c r="CC52"/>
  <c r="CG52"/>
  <c r="CA158"/>
  <c r="BW158"/>
  <c r="CD158"/>
  <c r="BY116"/>
  <c r="CC116"/>
  <c r="CG116"/>
  <c r="CB84"/>
  <c r="CF84"/>
  <c r="BX84"/>
  <c r="CB137"/>
  <c r="CC137"/>
  <c r="CD137"/>
  <c r="CB144"/>
  <c r="CF144"/>
  <c r="BX144"/>
  <c r="CF51"/>
  <c r="BW51"/>
  <c r="BY51"/>
  <c r="CB100"/>
  <c r="CF100"/>
  <c r="BX100"/>
  <c r="CD42"/>
  <c r="CE42"/>
  <c r="BV42"/>
  <c r="BV128"/>
  <c r="BZ128"/>
  <c r="CD128"/>
  <c r="CF150"/>
  <c r="CB150"/>
  <c r="CE150"/>
  <c r="CF47"/>
  <c r="BW47"/>
  <c r="BY47"/>
  <c r="CF43"/>
  <c r="BW43"/>
  <c r="BY43"/>
  <c r="BZ99"/>
  <c r="CD99"/>
  <c r="CE99"/>
  <c r="BZ169"/>
  <c r="BW169"/>
  <c r="CD169"/>
  <c r="BW186"/>
  <c r="BX186"/>
  <c r="CD186"/>
  <c r="CA134"/>
  <c r="CD134"/>
  <c r="BX134"/>
  <c r="CE194"/>
  <c r="CF194"/>
  <c r="BV194"/>
  <c r="CD78"/>
  <c r="CE78"/>
  <c r="BV78"/>
  <c r="CB68"/>
  <c r="CF68"/>
  <c r="BX68"/>
  <c r="CG130"/>
  <c r="CC130"/>
  <c r="BV130"/>
  <c r="CB132"/>
  <c r="CF132"/>
  <c r="BX132"/>
  <c r="BZ187"/>
  <c r="CD187"/>
  <c r="CE187"/>
  <c r="CB60"/>
  <c r="CF60"/>
  <c r="BX60"/>
  <c r="CF95"/>
  <c r="BW95"/>
  <c r="BY95"/>
  <c r="CF119"/>
  <c r="BW119"/>
  <c r="BY119"/>
  <c r="CB49"/>
  <c r="CF49"/>
  <c r="BX49"/>
  <c r="CB196"/>
  <c r="CF196"/>
  <c r="BX196"/>
  <c r="CB178"/>
  <c r="BZ178"/>
  <c r="CE178"/>
  <c r="CE110"/>
  <c r="CG110"/>
  <c r="CF110"/>
  <c r="CC198"/>
  <c r="BY198"/>
  <c r="BX198"/>
  <c r="CB120"/>
  <c r="CF120"/>
  <c r="BX120"/>
  <c r="CB176"/>
  <c r="CF176"/>
  <c r="BX176"/>
  <c r="CB164"/>
  <c r="CF164"/>
  <c r="BX164"/>
  <c r="CB83"/>
  <c r="CF83"/>
  <c r="BV83"/>
  <c r="CB48"/>
  <c r="CF48"/>
  <c r="BX48"/>
  <c r="BX123"/>
  <c r="CC123"/>
  <c r="CG123"/>
  <c r="BV98"/>
  <c r="CG98"/>
  <c r="BY98"/>
  <c r="CA108"/>
  <c r="CE108"/>
  <c r="BW108"/>
  <c r="CB175"/>
  <c r="BV175"/>
  <c r="CA175"/>
  <c r="CB195"/>
  <c r="BV195"/>
  <c r="CA195"/>
  <c r="CA70"/>
  <c r="CE70"/>
  <c r="BW70"/>
  <c r="CA92"/>
  <c r="CE92"/>
  <c r="BW92"/>
  <c r="CG97"/>
  <c r="BY97"/>
  <c r="CC97"/>
  <c r="CB179"/>
  <c r="BV179"/>
  <c r="CA179"/>
  <c r="CB106"/>
  <c r="CG106"/>
  <c r="BW106"/>
  <c r="CB199"/>
  <c r="BV199"/>
  <c r="CA199"/>
  <c r="BW166"/>
  <c r="CD166"/>
  <c r="CC166"/>
  <c r="CF82"/>
  <c r="BZ82"/>
  <c r="CB82"/>
  <c r="CG81"/>
  <c r="BY81"/>
  <c r="CC81"/>
  <c r="BX67"/>
  <c r="CC67"/>
  <c r="CG67"/>
  <c r="BW73"/>
  <c r="CE73"/>
  <c r="CF73"/>
  <c r="CE170"/>
  <c r="BV170"/>
  <c r="CD170"/>
  <c r="CB111"/>
  <c r="BV111"/>
  <c r="CA111"/>
  <c r="CB203"/>
  <c r="BV203"/>
  <c r="CA203"/>
  <c r="CC142"/>
  <c r="CB142"/>
  <c r="BV142"/>
  <c r="CE85"/>
  <c r="CA85"/>
  <c r="BX85"/>
  <c r="BX143"/>
  <c r="CC143"/>
  <c r="CG143"/>
  <c r="BY129"/>
  <c r="BV129"/>
  <c r="CG129"/>
  <c r="CA96"/>
  <c r="CE96"/>
  <c r="BW96"/>
  <c r="CA56"/>
  <c r="CE56"/>
  <c r="BW56"/>
  <c r="BY202"/>
  <c r="BW202"/>
  <c r="CG202"/>
  <c r="CB135"/>
  <c r="BV135"/>
  <c r="CA135"/>
  <c r="BY127"/>
  <c r="CA127"/>
  <c r="BZ127"/>
  <c r="BX127"/>
  <c r="BW127"/>
  <c r="BV127"/>
  <c r="CE127"/>
  <c r="CG127"/>
  <c r="CF127"/>
  <c r="CB127"/>
  <c r="CD127"/>
  <c r="CC127"/>
  <c r="CD133"/>
  <c r="BX133"/>
  <c r="CB133"/>
  <c r="CG133"/>
  <c r="BW133"/>
  <c r="CA133"/>
  <c r="CF133"/>
  <c r="BV133"/>
  <c r="BZ133"/>
  <c r="CE133"/>
  <c r="BY133"/>
  <c r="CC133"/>
  <c r="BX112"/>
  <c r="BW112"/>
  <c r="BV112"/>
  <c r="CG112"/>
  <c r="CF112"/>
  <c r="CE112"/>
  <c r="CD112"/>
  <c r="CC112"/>
  <c r="CB112"/>
  <c r="CA112"/>
  <c r="BZ112"/>
  <c r="BY112"/>
  <c r="CD105"/>
  <c r="CE105"/>
  <c r="BY105"/>
  <c r="BX105"/>
  <c r="CC105"/>
  <c r="CG105"/>
  <c r="BW105"/>
  <c r="CA105"/>
  <c r="CB105"/>
  <c r="CF105"/>
  <c r="BV105"/>
  <c r="BZ105"/>
  <c r="CF126"/>
  <c r="CC126"/>
  <c r="CA126"/>
  <c r="BW126"/>
  <c r="CE126"/>
  <c r="BX126"/>
  <c r="CG126"/>
  <c r="BV126"/>
  <c r="CB126"/>
  <c r="BY126"/>
  <c r="BZ126"/>
  <c r="CD126"/>
  <c r="CC46"/>
  <c r="CB46"/>
  <c r="CD46"/>
  <c r="BY46"/>
  <c r="CA46"/>
  <c r="BZ46"/>
  <c r="BV46"/>
  <c r="BX46"/>
  <c r="BW46"/>
  <c r="CF46"/>
  <c r="CE46"/>
  <c r="CG46"/>
  <c r="BX88"/>
  <c r="BW88"/>
  <c r="BV88"/>
  <c r="CG88"/>
  <c r="CF88"/>
  <c r="CE88"/>
  <c r="CD88"/>
  <c r="CC88"/>
  <c r="CB88"/>
  <c r="CA88"/>
  <c r="BZ88"/>
  <c r="BY88"/>
  <c r="CD192"/>
  <c r="CC192"/>
  <c r="CB192"/>
  <c r="CA192"/>
  <c r="BZ192"/>
  <c r="BY192"/>
  <c r="BX192"/>
  <c r="BW192"/>
  <c r="BV192"/>
  <c r="CG192"/>
  <c r="CF192"/>
  <c r="CE192"/>
  <c r="BX64"/>
  <c r="BW64"/>
  <c r="BV64"/>
  <c r="CG64"/>
  <c r="CF64"/>
  <c r="CE64"/>
  <c r="CD64"/>
  <c r="CC64"/>
  <c r="CB64"/>
  <c r="CA64"/>
  <c r="BZ64"/>
  <c r="BY64"/>
  <c r="CD89"/>
  <c r="CE89"/>
  <c r="BY89"/>
  <c r="BX89"/>
  <c r="CC89"/>
  <c r="CG89"/>
  <c r="BW89"/>
  <c r="CA89"/>
  <c r="CB89"/>
  <c r="CF89"/>
  <c r="BV89"/>
  <c r="BZ89"/>
  <c r="BY183"/>
  <c r="CA183"/>
  <c r="BZ183"/>
  <c r="BX183"/>
  <c r="BW183"/>
  <c r="BV183"/>
  <c r="CE183"/>
  <c r="CG183"/>
  <c r="CF183"/>
  <c r="CB183"/>
  <c r="CD183"/>
  <c r="CC183"/>
  <c r="CD72"/>
  <c r="CC72"/>
  <c r="CB72"/>
  <c r="CA72"/>
  <c r="BZ72"/>
  <c r="BY72"/>
  <c r="BX72"/>
  <c r="BW72"/>
  <c r="BV72"/>
  <c r="CG72"/>
  <c r="CF72"/>
  <c r="CE72"/>
  <c r="CD104"/>
  <c r="CC104"/>
  <c r="CB104"/>
  <c r="CA104"/>
  <c r="BZ104"/>
  <c r="BY104"/>
  <c r="BX104"/>
  <c r="BW104"/>
  <c r="BV104"/>
  <c r="CG104"/>
  <c r="CF104"/>
  <c r="CE104"/>
  <c r="CC62"/>
  <c r="CB62"/>
  <c r="CD62"/>
  <c r="BY62"/>
  <c r="CA62"/>
  <c r="BZ62"/>
  <c r="BV62"/>
  <c r="BX62"/>
  <c r="BW62"/>
  <c r="CF62"/>
  <c r="CE62"/>
  <c r="CG62"/>
  <c r="BV146"/>
  <c r="CG146"/>
  <c r="BW146"/>
  <c r="CA146"/>
  <c r="CB146"/>
  <c r="CE146"/>
  <c r="BX146"/>
  <c r="BY146"/>
  <c r="CF146"/>
  <c r="CC146"/>
  <c r="CD146"/>
  <c r="BZ146"/>
  <c r="CB90"/>
  <c r="CA90"/>
  <c r="BX90"/>
  <c r="BZ90"/>
  <c r="CF90"/>
  <c r="CE90"/>
  <c r="BY90"/>
  <c r="BW90"/>
  <c r="BV90"/>
  <c r="CD90"/>
  <c r="CC90"/>
  <c r="CG90"/>
  <c r="BV66"/>
  <c r="BX66"/>
  <c r="BW66"/>
  <c r="CF66"/>
  <c r="CE66"/>
  <c r="CG66"/>
  <c r="CC66"/>
  <c r="CB66"/>
  <c r="CD66"/>
  <c r="BY66"/>
  <c r="CA66"/>
  <c r="BZ66"/>
  <c r="CD57"/>
  <c r="BX57"/>
  <c r="CB57"/>
  <c r="CG57"/>
  <c r="BW57"/>
  <c r="CA57"/>
  <c r="CF57"/>
  <c r="BV57"/>
  <c r="BZ57"/>
  <c r="CE57"/>
  <c r="BY57"/>
  <c r="CC57"/>
  <c r="BX160"/>
  <c r="BW160"/>
  <c r="BV160"/>
  <c r="CG160"/>
  <c r="CF160"/>
  <c r="CE160"/>
  <c r="CD160"/>
  <c r="CC160"/>
  <c r="CB160"/>
  <c r="CA160"/>
  <c r="BZ160"/>
  <c r="BY160"/>
  <c r="BX124"/>
  <c r="BW124"/>
  <c r="BV124"/>
  <c r="CG124"/>
  <c r="CF124"/>
  <c r="CE124"/>
  <c r="CD124"/>
  <c r="CC124"/>
  <c r="CB124"/>
  <c r="CA124"/>
  <c r="BZ124"/>
  <c r="BY124"/>
  <c r="BY151"/>
  <c r="CA151"/>
  <c r="BZ151"/>
  <c r="BX151"/>
  <c r="BW151"/>
  <c r="BV151"/>
  <c r="CE151"/>
  <c r="CG151"/>
  <c r="CF151"/>
  <c r="CB151"/>
  <c r="CD151"/>
  <c r="CC151"/>
  <c r="BX74"/>
  <c r="BW74"/>
  <c r="BV74"/>
  <c r="CG74"/>
  <c r="CF74"/>
  <c r="CE74"/>
  <c r="CD74"/>
  <c r="CC74"/>
  <c r="CB74"/>
  <c r="CA74"/>
  <c r="BZ74"/>
  <c r="BY74"/>
  <c r="CB115"/>
  <c r="BV115"/>
  <c r="CC162"/>
  <c r="BX162"/>
  <c r="CF75"/>
  <c r="BW75"/>
  <c r="CF163"/>
  <c r="BW163"/>
  <c r="BZ94"/>
  <c r="BV94"/>
  <c r="CF103"/>
  <c r="BW103"/>
  <c r="BW50"/>
  <c r="CA50"/>
  <c r="CB69"/>
  <c r="CC69"/>
  <c r="CB148"/>
  <c r="CF148"/>
  <c r="BZ71"/>
  <c r="CD71"/>
  <c r="CB180"/>
  <c r="CF180"/>
  <c r="CF167"/>
  <c r="BW167"/>
  <c r="CF155"/>
  <c r="BW155"/>
  <c r="CF139"/>
  <c r="BW139"/>
  <c r="BW58"/>
  <c r="CA58"/>
  <c r="CF86"/>
  <c r="CG86"/>
  <c r="CF171"/>
  <c r="BW171"/>
  <c r="CC190"/>
  <c r="BZ190"/>
  <c r="BZ153"/>
  <c r="BW153"/>
  <c r="CE121"/>
  <c r="CF121"/>
  <c r="BZ101"/>
  <c r="BW101"/>
  <c r="CG174"/>
  <c r="CA174"/>
  <c r="CB140"/>
  <c r="CF140"/>
  <c r="CF131"/>
  <c r="BW131"/>
  <c r="CB76"/>
  <c r="CF76"/>
  <c r="CE149"/>
  <c r="CF149"/>
  <c r="CD149"/>
  <c r="CC182"/>
  <c r="CF182"/>
  <c r="BX182"/>
  <c r="CE53"/>
  <c r="CF53"/>
  <c r="CD53"/>
  <c r="BZ87"/>
  <c r="CD87"/>
  <c r="CE87"/>
  <c r="BZ55"/>
  <c r="CD55"/>
  <c r="CE55"/>
  <c r="CB52"/>
  <c r="CF52"/>
  <c r="BX52"/>
  <c r="BZ158"/>
  <c r="CG158"/>
  <c r="CF158"/>
  <c r="CB116"/>
  <c r="CF116"/>
  <c r="BX116"/>
  <c r="CA84"/>
  <c r="CE84"/>
  <c r="BW84"/>
  <c r="CF137"/>
  <c r="CG137"/>
  <c r="CE137"/>
  <c r="CA144"/>
  <c r="CE144"/>
  <c r="BW144"/>
  <c r="CB51"/>
  <c r="BV51"/>
  <c r="CA51"/>
  <c r="CA100"/>
  <c r="CE100"/>
  <c r="BW100"/>
  <c r="BY42"/>
  <c r="CG42"/>
  <c r="BX42"/>
  <c r="CG128"/>
  <c r="BY128"/>
  <c r="CC128"/>
  <c r="CG150"/>
  <c r="BX150"/>
  <c r="CA150"/>
  <c r="CB47"/>
  <c r="BV47"/>
  <c r="CA47"/>
  <c r="CB43"/>
  <c r="BV43"/>
  <c r="CA43"/>
  <c r="BX99"/>
  <c r="CC99"/>
  <c r="CG99"/>
  <c r="CE169"/>
  <c r="CA169"/>
  <c r="BX169"/>
  <c r="CF186"/>
  <c r="CG186"/>
  <c r="CC186"/>
  <c r="CF134"/>
  <c r="BW134"/>
  <c r="CC134"/>
  <c r="BX194"/>
  <c r="CG194"/>
  <c r="CC194"/>
  <c r="BY78"/>
  <c r="CG78"/>
  <c r="BX78"/>
  <c r="CA68"/>
  <c r="CE68"/>
  <c r="BW68"/>
  <c r="BW130"/>
  <c r="CD130"/>
  <c r="CE130"/>
  <c r="CA132"/>
  <c r="CE132"/>
  <c r="BW132"/>
  <c r="BX187"/>
  <c r="CC187"/>
  <c r="CG187"/>
  <c r="CA60"/>
  <c r="CE60"/>
  <c r="BW60"/>
  <c r="CB95"/>
  <c r="BV95"/>
  <c r="CA95"/>
  <c r="CB119"/>
  <c r="BV119"/>
  <c r="CA119"/>
  <c r="CA49"/>
  <c r="CE49"/>
  <c r="BW49"/>
  <c r="CA196"/>
  <c r="CE196"/>
  <c r="BW196"/>
  <c r="CG178"/>
  <c r="BV178"/>
  <c r="CA178"/>
  <c r="CC110"/>
  <c r="BX110"/>
  <c r="BY110"/>
  <c r="BZ198"/>
  <c r="CA198"/>
  <c r="CD198"/>
  <c r="CA120"/>
  <c r="CE120"/>
  <c r="BW120"/>
  <c r="CA176"/>
  <c r="CE176"/>
  <c r="BW176"/>
  <c r="CA164"/>
  <c r="CE164"/>
  <c r="BW164"/>
  <c r="BX83"/>
  <c r="CE83"/>
  <c r="BW83"/>
  <c r="CA48"/>
  <c r="CE48"/>
  <c r="BW48"/>
  <c r="BW123"/>
  <c r="BY123"/>
  <c r="CF123"/>
  <c r="BZ98"/>
  <c r="CE98"/>
  <c r="CD98"/>
  <c r="BZ108"/>
  <c r="CD108"/>
  <c r="BV108"/>
  <c r="CD175"/>
  <c r="CE175"/>
  <c r="BZ175"/>
  <c r="CD195"/>
  <c r="CE195"/>
  <c r="BZ195"/>
  <c r="BZ70"/>
  <c r="CD70"/>
  <c r="BV70"/>
  <c r="BZ92"/>
  <c r="CD92"/>
  <c r="BV92"/>
  <c r="CF97"/>
  <c r="BX97"/>
  <c r="CB97"/>
  <c r="CD179"/>
  <c r="CE179"/>
  <c r="BZ179"/>
  <c r="CF106"/>
  <c r="BY106"/>
  <c r="BV106"/>
  <c r="CD199"/>
  <c r="CE199"/>
  <c r="BZ199"/>
  <c r="CF166"/>
  <c r="BZ166"/>
  <c r="BY166"/>
  <c r="CE82"/>
  <c r="BV82"/>
  <c r="CD82"/>
  <c r="CF81"/>
  <c r="BX81"/>
  <c r="CB81"/>
  <c r="BW67"/>
  <c r="BY67"/>
  <c r="CF67"/>
  <c r="CA73"/>
  <c r="BY73"/>
  <c r="BV73"/>
  <c r="BX170"/>
  <c r="CF170"/>
  <c r="BW170"/>
  <c r="CD111"/>
  <c r="CE111"/>
  <c r="BZ111"/>
  <c r="CD203"/>
  <c r="CE203"/>
  <c r="BZ203"/>
  <c r="CD142"/>
  <c r="BX142"/>
  <c r="CE142"/>
  <c r="BY85"/>
  <c r="CF85"/>
  <c r="CB85"/>
  <c r="BW143"/>
  <c r="BY143"/>
  <c r="CF143"/>
  <c r="CB129"/>
  <c r="BZ129"/>
  <c r="BW129"/>
  <c r="BZ96"/>
  <c r="CD96"/>
  <c r="BV96"/>
  <c r="BZ56"/>
  <c r="CD56"/>
  <c r="BV56"/>
  <c r="BV202"/>
  <c r="CF202"/>
  <c r="CE202"/>
  <c r="CD135"/>
  <c r="CE135"/>
  <c r="BZ135"/>
  <c r="CD138"/>
  <c r="BY138"/>
  <c r="BV138"/>
  <c r="CA138"/>
  <c r="BX138"/>
  <c r="CG138"/>
  <c r="CE138"/>
  <c r="BZ138"/>
  <c r="BW138"/>
  <c r="CF138"/>
  <c r="CB138"/>
  <c r="CC138"/>
  <c r="BY149"/>
  <c r="BV149"/>
  <c r="BZ182"/>
  <c r="CA182"/>
  <c r="BY53"/>
  <c r="BV53"/>
  <c r="BX87"/>
  <c r="CC87"/>
  <c r="BX55"/>
  <c r="CC55"/>
  <c r="CA52"/>
  <c r="CE52"/>
  <c r="BV158"/>
  <c r="CC158"/>
  <c r="CA116"/>
  <c r="CE116"/>
  <c r="BZ84"/>
  <c r="CD84"/>
  <c r="BV137"/>
  <c r="BW137"/>
  <c r="BZ144"/>
  <c r="CD144"/>
  <c r="CD51"/>
  <c r="CE51"/>
  <c r="BZ100"/>
  <c r="CD100"/>
  <c r="CA42"/>
  <c r="CC42"/>
  <c r="CF128"/>
  <c r="BX128"/>
  <c r="CD150"/>
  <c r="CC150"/>
  <c r="CD47"/>
  <c r="CE47"/>
  <c r="CD43"/>
  <c r="CE43"/>
  <c r="BW99"/>
  <c r="BY99"/>
  <c r="BY169"/>
  <c r="CF169"/>
  <c r="CB186"/>
  <c r="CE186"/>
  <c r="BY134"/>
  <c r="CB134"/>
  <c r="CA194"/>
  <c r="BW194"/>
  <c r="CA78"/>
  <c r="CC78"/>
  <c r="BZ68"/>
  <c r="CD68"/>
  <c r="CF130"/>
  <c r="BZ130"/>
  <c r="BZ132"/>
  <c r="CD132"/>
  <c r="BW187"/>
  <c r="BY187"/>
  <c r="BZ60"/>
  <c r="CD60"/>
  <c r="CD95"/>
  <c r="CE95"/>
  <c r="CD119"/>
  <c r="CE119"/>
  <c r="BZ49"/>
  <c r="CD49"/>
  <c r="BZ196"/>
  <c r="CD196"/>
  <c r="BW178"/>
  <c r="BY178"/>
  <c r="BV110"/>
  <c r="CD110"/>
  <c r="CE198"/>
  <c r="CF198"/>
  <c r="BZ120"/>
  <c r="CD120"/>
  <c r="BZ176"/>
  <c r="CD176"/>
  <c r="BZ164"/>
  <c r="CD164"/>
  <c r="CD83"/>
  <c r="CA83"/>
  <c r="BZ48"/>
  <c r="CD48"/>
  <c r="BV123"/>
  <c r="CA123"/>
  <c r="BW98"/>
  <c r="CB98"/>
  <c r="BY108"/>
  <c r="CC108"/>
  <c r="CC175"/>
  <c r="CG175"/>
  <c r="CC195"/>
  <c r="CG195"/>
  <c r="BY70"/>
  <c r="CC70"/>
  <c r="BY92"/>
  <c r="CC92"/>
  <c r="CE97"/>
  <c r="BW97"/>
  <c r="CC179"/>
  <c r="CG179"/>
  <c r="CE106"/>
  <c r="CA106"/>
  <c r="CC199"/>
  <c r="CG199"/>
  <c r="BV166"/>
  <c r="CB166"/>
  <c r="CG82"/>
  <c r="BX82"/>
  <c r="CE81"/>
  <c r="BW81"/>
  <c r="BV67"/>
  <c r="CA67"/>
  <c r="CC73"/>
  <c r="BX73"/>
  <c r="BZ170"/>
  <c r="CA170"/>
  <c r="CC111"/>
  <c r="CG111"/>
  <c r="CC203"/>
  <c r="CG203"/>
  <c r="CG142"/>
  <c r="BY142"/>
  <c r="CC85"/>
  <c r="BV85"/>
  <c r="BV143"/>
  <c r="CA143"/>
  <c r="BX129"/>
  <c r="CC129"/>
  <c r="BY96"/>
  <c r="CC96"/>
  <c r="BY56"/>
  <c r="CC56"/>
  <c r="CA202"/>
  <c r="CB202"/>
  <c r="CC135"/>
  <c r="CG135"/>
  <c r="CE15"/>
  <c r="CB15"/>
  <c r="BY15"/>
  <c r="CE14"/>
  <c r="CB14"/>
  <c r="BY14"/>
  <c r="CE36"/>
  <c r="CB36"/>
  <c r="BY36"/>
  <c r="CE23"/>
  <c r="CB23"/>
  <c r="BY23"/>
  <c r="CE16"/>
  <c r="CB16"/>
  <c r="BY16"/>
  <c r="CE40"/>
  <c r="CB40"/>
  <c r="BY40"/>
  <c r="CE11"/>
  <c r="CB11"/>
  <c r="BY11"/>
  <c r="BZ26"/>
  <c r="BW26"/>
  <c r="CG26"/>
  <c r="BZ30"/>
  <c r="BW30"/>
  <c r="CG30"/>
  <c r="BZ32"/>
  <c r="BW32"/>
  <c r="CG32"/>
  <c r="BZ28"/>
  <c r="BW28"/>
  <c r="CG28"/>
  <c r="BZ20"/>
  <c r="BW20"/>
  <c r="CG20"/>
  <c r="BZ37"/>
  <c r="BW37"/>
  <c r="CG37"/>
  <c r="BZ13"/>
  <c r="BW13"/>
  <c r="CG13"/>
  <c r="BZ35"/>
  <c r="BW35"/>
  <c r="CG35"/>
  <c r="BZ39"/>
  <c r="BW39"/>
  <c r="CG39"/>
  <c r="CE33"/>
  <c r="CB33"/>
  <c r="BY33"/>
  <c r="CE24"/>
  <c r="CB24"/>
  <c r="BY24"/>
  <c r="CE18"/>
  <c r="CB18"/>
  <c r="BY18"/>
  <c r="CE34"/>
  <c r="CB34"/>
  <c r="BY34"/>
  <c r="CE27"/>
  <c r="CB27"/>
  <c r="BY27"/>
  <c r="CE38"/>
  <c r="CB38"/>
  <c r="BY38"/>
  <c r="CE19"/>
  <c r="CB19"/>
  <c r="BY19"/>
  <c r="BV15"/>
  <c r="CF15"/>
  <c r="CC15"/>
  <c r="BV14"/>
  <c r="CF14"/>
  <c r="CC14"/>
  <c r="BV36"/>
  <c r="CF36"/>
  <c r="CC36"/>
  <c r="BV23"/>
  <c r="CF23"/>
  <c r="CC23"/>
  <c r="BV16"/>
  <c r="CF16"/>
  <c r="CC16"/>
  <c r="BV40"/>
  <c r="CF40"/>
  <c r="CC40"/>
  <c r="BV11"/>
  <c r="CF11"/>
  <c r="CC11"/>
  <c r="CD26"/>
  <c r="CA26"/>
  <c r="BX26"/>
  <c r="CD30"/>
  <c r="CA30"/>
  <c r="BX30"/>
  <c r="CD32"/>
  <c r="CA32"/>
  <c r="BX32"/>
  <c r="CD28"/>
  <c r="CA28"/>
  <c r="BX28"/>
  <c r="CD20"/>
  <c r="CA20"/>
  <c r="BX20"/>
  <c r="CD37"/>
  <c r="CA37"/>
  <c r="BX37"/>
  <c r="CD13"/>
  <c r="CA13"/>
  <c r="BX13"/>
  <c r="CD35"/>
  <c r="CA35"/>
  <c r="BX35"/>
  <c r="CD39"/>
  <c r="CA39"/>
  <c r="BX39"/>
  <c r="BV33"/>
  <c r="CF33"/>
  <c r="CC33"/>
  <c r="BV24"/>
  <c r="CF24"/>
  <c r="CC24"/>
  <c r="BV18"/>
  <c r="CF18"/>
  <c r="CC18"/>
  <c r="BV34"/>
  <c r="CF34"/>
  <c r="CC34"/>
  <c r="BV27"/>
  <c r="CF27"/>
  <c r="CC27"/>
  <c r="BV38"/>
  <c r="CF38"/>
  <c r="CC38"/>
  <c r="BV19"/>
  <c r="CF19"/>
  <c r="CC19"/>
  <c r="BZ15"/>
  <c r="BW15"/>
  <c r="CG15"/>
  <c r="BZ14"/>
  <c r="BW14"/>
  <c r="CG14"/>
  <c r="BZ36"/>
  <c r="BW36"/>
  <c r="CG36"/>
  <c r="BZ23"/>
  <c r="BW23"/>
  <c r="CG23"/>
  <c r="BZ16"/>
  <c r="BW16"/>
  <c r="CG16"/>
  <c r="BZ40"/>
  <c r="BW40"/>
  <c r="CG40"/>
  <c r="BZ11"/>
  <c r="BW11"/>
  <c r="CG11"/>
  <c r="CE26"/>
  <c r="CB26"/>
  <c r="BY26"/>
  <c r="CE30"/>
  <c r="CB30"/>
  <c r="BY30"/>
  <c r="CE32"/>
  <c r="CB32"/>
  <c r="BY32"/>
  <c r="CE28"/>
  <c r="CB28"/>
  <c r="BY28"/>
  <c r="CE20"/>
  <c r="CB20"/>
  <c r="BY20"/>
  <c r="CE37"/>
  <c r="CB37"/>
  <c r="BY37"/>
  <c r="CE13"/>
  <c r="CB13"/>
  <c r="BY13"/>
  <c r="CE35"/>
  <c r="CB35"/>
  <c r="BY35"/>
  <c r="CE39"/>
  <c r="CB39"/>
  <c r="BY39"/>
  <c r="BZ33"/>
  <c r="BW33"/>
  <c r="CG33"/>
  <c r="BZ24"/>
  <c r="BW24"/>
  <c r="CG24"/>
  <c r="BZ18"/>
  <c r="BW18"/>
  <c r="CG18"/>
  <c r="BZ34"/>
  <c r="BW34"/>
  <c r="CG34"/>
  <c r="BZ27"/>
  <c r="BW27"/>
  <c r="CG27"/>
  <c r="BZ38"/>
  <c r="BW38"/>
  <c r="CG38"/>
  <c r="BZ19"/>
  <c r="BW19"/>
  <c r="CG19"/>
  <c r="CD15"/>
  <c r="CA15"/>
  <c r="CD14"/>
  <c r="CA14"/>
  <c r="CD36"/>
  <c r="CA36"/>
  <c r="CD23"/>
  <c r="CA23"/>
  <c r="CD16"/>
  <c r="CA16"/>
  <c r="CD40"/>
  <c r="CA40"/>
  <c r="CD11"/>
  <c r="CA11"/>
  <c r="BV26"/>
  <c r="CF26"/>
  <c r="BV30"/>
  <c r="CF30"/>
  <c r="BV32"/>
  <c r="CF32"/>
  <c r="BV28"/>
  <c r="CF28"/>
  <c r="BV20"/>
  <c r="CF20"/>
  <c r="BV37"/>
  <c r="CF37"/>
  <c r="BV13"/>
  <c r="CF13"/>
  <c r="BV35"/>
  <c r="CF35"/>
  <c r="BV39"/>
  <c r="CF39"/>
  <c r="CD33"/>
  <c r="CA33"/>
  <c r="CD24"/>
  <c r="CA24"/>
  <c r="CD18"/>
  <c r="CA18"/>
  <c r="CD34"/>
  <c r="CA34"/>
  <c r="CD27"/>
  <c r="CA27"/>
  <c r="CD38"/>
  <c r="CA38"/>
  <c r="CD19"/>
  <c r="CA19"/>
  <c r="F10" i="23"/>
  <c r="F9"/>
  <c r="F6"/>
  <c r="N7"/>
  <c r="O7" s="1"/>
  <c r="C8"/>
  <c r="C10"/>
  <c r="C9"/>
  <c r="J5" i="24"/>
  <c r="H211" s="1"/>
  <c r="C6" i="23"/>
  <c r="M5" i="24"/>
  <c r="H209" s="1"/>
  <c r="C5" i="23"/>
  <c r="F5"/>
  <c r="F208" i="24" l="1"/>
  <c r="F210"/>
  <c r="F207"/>
  <c r="F212"/>
  <c r="O5" i="23"/>
  <c r="H207" i="24"/>
  <c r="H208"/>
  <c r="K213" i="17"/>
  <c r="E5" i="23" s="1"/>
  <c r="FW212" i="17"/>
  <c r="CD5" i="24"/>
  <c r="BZ5"/>
  <c r="BV5"/>
  <c r="CE5"/>
  <c r="CA5"/>
  <c r="BW5"/>
  <c r="CF5"/>
  <c r="CB5"/>
  <c r="BX5"/>
  <c r="CG5"/>
  <c r="CC5"/>
  <c r="BY5"/>
  <c r="N8" i="23"/>
  <c r="F8"/>
  <c r="E7"/>
  <c r="N6"/>
  <c r="O6" s="1"/>
  <c r="N9"/>
  <c r="O9" s="1"/>
  <c r="N10"/>
  <c r="O10" s="1"/>
  <c r="O8" l="1"/>
  <c r="FW213" i="17"/>
  <c r="FW215" s="1"/>
  <c r="BY7" i="24"/>
  <c r="CC7"/>
  <c r="CG7"/>
  <c r="BX7"/>
  <c r="CB7"/>
  <c r="CF7"/>
  <c r="BW7"/>
  <c r="CA7"/>
  <c r="CE7"/>
  <c r="BV7"/>
  <c r="BZ7"/>
  <c r="CD7"/>
  <c r="BY6"/>
  <c r="CC6"/>
  <c r="CC210" s="1"/>
  <c r="CG6"/>
  <c r="BX6"/>
  <c r="CB6"/>
  <c r="CF6"/>
  <c r="CF210" s="1"/>
  <c r="BW6"/>
  <c r="CA6"/>
  <c r="CE6"/>
  <c r="BV6"/>
  <c r="BV211" s="1"/>
  <c r="BZ6"/>
  <c r="CD6"/>
  <c r="E9" i="23"/>
  <c r="E8"/>
  <c r="E10"/>
  <c r="E6"/>
  <c r="CD217" i="24" l="1"/>
  <c r="K37" i="23" s="1"/>
  <c r="CA208" i="24"/>
  <c r="H28" i="23" s="1"/>
  <c r="BX208" i="24"/>
  <c r="E28" i="23" s="1"/>
  <c r="CE211" i="24"/>
  <c r="L31" i="23" s="1"/>
  <c r="CB210" i="24"/>
  <c r="I30" i="23" s="1"/>
  <c r="BY210" i="24"/>
  <c r="F30" i="23" s="1"/>
  <c r="BZ214" i="24"/>
  <c r="G34" i="23" s="1"/>
  <c r="BW211" i="24"/>
  <c r="CG217"/>
  <c r="N37" i="23" s="1"/>
  <c r="CD211" i="24"/>
  <c r="K31" i="23" s="1"/>
  <c r="CA209" i="24"/>
  <c r="H29" i="23" s="1"/>
  <c r="BX209" i="24"/>
  <c r="E29" i="23" s="1"/>
  <c r="CD208" i="24"/>
  <c r="K28" i="23" s="1"/>
  <c r="CD210" i="24"/>
  <c r="K30" i="23" s="1"/>
  <c r="CA213" i="24"/>
  <c r="H33" i="23" s="1"/>
  <c r="BX211" i="24"/>
  <c r="E31" i="23" s="1"/>
  <c r="BX213" i="24"/>
  <c r="E33" i="23" s="1"/>
  <c r="CE210" i="24"/>
  <c r="L30" i="23" s="1"/>
  <c r="CE208" i="24"/>
  <c r="L28" i="23" s="1"/>
  <c r="CB214" i="24"/>
  <c r="CB208"/>
  <c r="I28" i="23" s="1"/>
  <c r="BY214" i="24"/>
  <c r="F34" i="23" s="1"/>
  <c r="BV213" i="24"/>
  <c r="C33" i="23" s="1"/>
  <c r="CF217" i="24"/>
  <c r="M37" i="23" s="1"/>
  <c r="CF208" i="24"/>
  <c r="M28" i="23" s="1"/>
  <c r="CC214" i="24"/>
  <c r="J34" i="23" s="1"/>
  <c r="BZ213" i="24"/>
  <c r="G33" i="23" s="1"/>
  <c r="BZ217" i="24"/>
  <c r="G37" i="23" s="1"/>
  <c r="BW214" i="24"/>
  <c r="D34" i="23" s="1"/>
  <c r="BW208" i="24"/>
  <c r="D28" i="23" s="1"/>
  <c r="CG211" i="24"/>
  <c r="N31" i="23" s="1"/>
  <c r="CG209" i="24"/>
  <c r="N29" i="23" s="1"/>
  <c r="CD209" i="24"/>
  <c r="K29" i="23" s="1"/>
  <c r="CD214" i="24"/>
  <c r="K34" i="23" s="1"/>
  <c r="CA210" i="24"/>
  <c r="CA211"/>
  <c r="H31" i="23" s="1"/>
  <c r="BX210" i="24"/>
  <c r="E30" i="23" s="1"/>
  <c r="CE217" i="24"/>
  <c r="L37" i="23" s="1"/>
  <c r="CE214" i="24"/>
  <c r="L34" i="23" s="1"/>
  <c r="CB217" i="24"/>
  <c r="I37" i="23" s="1"/>
  <c r="CB209" i="24"/>
  <c r="I29" i="23" s="1"/>
  <c r="BY217" i="24"/>
  <c r="F37" i="23" s="1"/>
  <c r="BY209" i="24"/>
  <c r="F29" i="23" s="1"/>
  <c r="CF211" i="24"/>
  <c r="M31" i="23" s="1"/>
  <c r="CF209" i="24"/>
  <c r="M29" i="23" s="1"/>
  <c r="CC217" i="24"/>
  <c r="J37" i="23" s="1"/>
  <c r="CC209" i="24"/>
  <c r="J29" i="23" s="1"/>
  <c r="BZ211" i="24"/>
  <c r="G31" i="23" s="1"/>
  <c r="BW217" i="24"/>
  <c r="D37" i="23" s="1"/>
  <c r="BW209" i="24"/>
  <c r="D29" i="23" s="1"/>
  <c r="CG214" i="24"/>
  <c r="N34" i="23" s="1"/>
  <c r="CG213" i="24"/>
  <c r="N33" i="23" s="1"/>
  <c r="CD213" i="24"/>
  <c r="K33" i="23" s="1"/>
  <c r="CA214" i="24"/>
  <c r="H34" i="23" s="1"/>
  <c r="BX214" i="24"/>
  <c r="E34" i="23" s="1"/>
  <c r="CE209" i="24"/>
  <c r="L29" i="23" s="1"/>
  <c r="CB211" i="24"/>
  <c r="I31" i="23" s="1"/>
  <c r="CB213" i="24"/>
  <c r="I33" i="23" s="1"/>
  <c r="BY211" i="24"/>
  <c r="F31" i="23" s="1"/>
  <c r="BY213" i="24"/>
  <c r="F33" i="23" s="1"/>
  <c r="CF214" i="24"/>
  <c r="M34" i="23" s="1"/>
  <c r="CF213" i="24"/>
  <c r="M33" i="23" s="1"/>
  <c r="CC211" i="24"/>
  <c r="J31" i="23" s="1"/>
  <c r="CC213" i="24"/>
  <c r="J33" i="23" s="1"/>
  <c r="BZ208" i="24"/>
  <c r="G28" i="23" s="1"/>
  <c r="BZ210" i="24"/>
  <c r="G30" i="23" s="1"/>
  <c r="BW213" i="24"/>
  <c r="D33" i="23" s="1"/>
  <c r="CG208" i="24"/>
  <c r="N28" i="23" s="1"/>
  <c r="CG210" i="24"/>
  <c r="N30" i="23" s="1"/>
  <c r="CA217" i="24"/>
  <c r="H37" i="23" s="1"/>
  <c r="BX217" i="24"/>
  <c r="E37" i="23" s="1"/>
  <c r="CE213" i="24"/>
  <c r="L33" i="23" s="1"/>
  <c r="BY208" i="24"/>
  <c r="F28" i="23" s="1"/>
  <c r="CC208" i="24"/>
  <c r="BZ209"/>
  <c r="G29" i="23" s="1"/>
  <c r="BW210" i="24"/>
  <c r="D30" i="23" s="1"/>
  <c r="FW218" i="17"/>
  <c r="H30" i="23"/>
  <c r="C31"/>
  <c r="BV208" i="24"/>
  <c r="J30" i="23"/>
  <c r="D31"/>
  <c r="BV214" i="24"/>
  <c r="M30" i="23"/>
  <c r="BV209" i="24"/>
  <c r="I34" i="23"/>
  <c r="BV210" i="24"/>
  <c r="BV217"/>
  <c r="CC212" l="1"/>
  <c r="CC215" s="1"/>
  <c r="CC216" s="1"/>
  <c r="CA212"/>
  <c r="CA215" s="1"/>
  <c r="CA216" s="1"/>
  <c r="BX212"/>
  <c r="BX215" s="1"/>
  <c r="BX216" s="1"/>
  <c r="CG212"/>
  <c r="CG215" s="1"/>
  <c r="CG216" s="1"/>
  <c r="CH211"/>
  <c r="O31" i="23" s="1"/>
  <c r="C30"/>
  <c r="CH210" i="24"/>
  <c r="O30" i="23" s="1"/>
  <c r="C28"/>
  <c r="BV212" i="24"/>
  <c r="C32" i="23" s="1"/>
  <c r="CH208" i="24"/>
  <c r="O28" i="23" s="1"/>
  <c r="BW212" i="24"/>
  <c r="BW215" s="1"/>
  <c r="BW216" s="1"/>
  <c r="J28" i="23"/>
  <c r="CH213" i="24"/>
  <c r="O33" i="23" s="1"/>
  <c r="CE212" i="24"/>
  <c r="CE215" s="1"/>
  <c r="CE216" s="1"/>
  <c r="C34" i="23"/>
  <c r="CH214" i="24"/>
  <c r="O34" i="23" s="1"/>
  <c r="C37"/>
  <c r="CH217" i="24"/>
  <c r="O37" i="23" s="1"/>
  <c r="C29"/>
  <c r="CH209" i="24"/>
  <c r="O29" i="23" s="1"/>
  <c r="BY212" i="24"/>
  <c r="BY215" s="1"/>
  <c r="BY216" s="1"/>
  <c r="BZ212"/>
  <c r="BZ215" s="1"/>
  <c r="BZ216" s="1"/>
  <c r="CF212"/>
  <c r="CF215" s="1"/>
  <c r="CF216" s="1"/>
  <c r="CB212"/>
  <c r="CB215" s="1"/>
  <c r="CB216" s="1"/>
  <c r="CD212"/>
  <c r="CD215" s="1"/>
  <c r="CD216" s="1"/>
  <c r="F32" i="23" l="1"/>
  <c r="D32"/>
  <c r="G32"/>
  <c r="N32"/>
  <c r="M32"/>
  <c r="L32"/>
  <c r="I32"/>
  <c r="CH212" i="24"/>
  <c r="O32" i="23" s="1"/>
  <c r="BV215" i="24"/>
  <c r="H32" i="23"/>
  <c r="E32"/>
  <c r="J32"/>
  <c r="K32"/>
  <c r="C35" l="1"/>
  <c r="BV216" i="24"/>
  <c r="CH215"/>
  <c r="CH216" s="1"/>
  <c r="L36" i="23"/>
  <c r="L35"/>
  <c r="G36"/>
  <c r="G35"/>
  <c r="I36"/>
  <c r="I35"/>
  <c r="J36"/>
  <c r="J35"/>
  <c r="H36"/>
  <c r="H35"/>
  <c r="F36"/>
  <c r="F35"/>
  <c r="N36"/>
  <c r="N35"/>
  <c r="M36"/>
  <c r="M35"/>
  <c r="D36"/>
  <c r="D35"/>
  <c r="K36"/>
  <c r="K35"/>
  <c r="E36"/>
  <c r="E35"/>
  <c r="C36"/>
  <c r="O36" l="1"/>
  <c r="O35"/>
  <c r="W6" i="27"/>
  <c r="AH7"/>
  <c r="T15"/>
  <c r="AH5"/>
  <c r="W7"/>
  <c r="W8"/>
  <c r="W3"/>
  <c r="W4"/>
  <c r="AH6"/>
  <c r="U5"/>
  <c r="T31" s="1"/>
  <c r="AB5"/>
  <c r="P41"/>
  <c r="M64" l="1"/>
  <c r="G62"/>
  <c r="O60"/>
  <c r="M58"/>
  <c r="Q56"/>
  <c r="F56"/>
  <c r="R51"/>
  <c r="N51"/>
  <c r="J51"/>
  <c r="F51"/>
  <c r="R50"/>
  <c r="N50"/>
  <c r="J50"/>
  <c r="F50"/>
  <c r="R49"/>
  <c r="N49"/>
  <c r="J49"/>
  <c r="F49"/>
  <c r="R48"/>
  <c r="N48"/>
  <c r="J48"/>
  <c r="F48"/>
  <c r="B48"/>
  <c r="O47"/>
  <c r="K47"/>
  <c r="G47"/>
  <c r="C47"/>
  <c r="O46"/>
  <c r="K46"/>
  <c r="G46"/>
  <c r="C46"/>
  <c r="O62"/>
  <c r="E61"/>
  <c r="Q58"/>
  <c r="E58"/>
  <c r="H56"/>
  <c r="U51"/>
  <c r="O51"/>
  <c r="K51"/>
  <c r="G51"/>
  <c r="C51"/>
  <c r="O50"/>
  <c r="K50"/>
  <c r="G50"/>
  <c r="C50"/>
  <c r="O49"/>
  <c r="K49"/>
  <c r="G49"/>
  <c r="C49"/>
  <c r="O48"/>
  <c r="K48"/>
  <c r="G48"/>
  <c r="C48"/>
  <c r="P47"/>
  <c r="L47"/>
  <c r="H47"/>
  <c r="D47"/>
  <c r="P46"/>
  <c r="L46"/>
  <c r="H46"/>
  <c r="D46"/>
  <c r="E63"/>
  <c r="O61"/>
  <c r="R58"/>
  <c r="G58"/>
  <c r="M56"/>
  <c r="R52"/>
  <c r="P51"/>
  <c r="L51"/>
  <c r="H51"/>
  <c r="D51"/>
  <c r="P50"/>
  <c r="L50"/>
  <c r="H50"/>
  <c r="D50"/>
  <c r="P49"/>
  <c r="L49"/>
  <c r="H49"/>
  <c r="D49"/>
  <c r="P48"/>
  <c r="L48"/>
  <c r="H48"/>
  <c r="D48"/>
  <c r="Q47"/>
  <c r="M47"/>
  <c r="I47"/>
  <c r="E47"/>
  <c r="Q46"/>
  <c r="M46"/>
  <c r="I46"/>
  <c r="E46"/>
  <c r="F64"/>
  <c r="E62"/>
  <c r="E60"/>
  <c r="K58"/>
  <c r="O56"/>
  <c r="D56"/>
  <c r="Q51"/>
  <c r="M51"/>
  <c r="I51"/>
  <c r="E51"/>
  <c r="Q50"/>
  <c r="M50"/>
  <c r="I50"/>
  <c r="E50"/>
  <c r="Q49"/>
  <c r="M49"/>
  <c r="I49"/>
  <c r="E49"/>
  <c r="Q48"/>
  <c r="M48"/>
  <c r="I48"/>
  <c r="E48"/>
  <c r="R47"/>
  <c r="N47"/>
  <c r="J47"/>
  <c r="F47"/>
  <c r="R46"/>
  <c r="N46"/>
  <c r="N52" s="1"/>
  <c r="J46"/>
  <c r="F46"/>
  <c r="AH41"/>
  <c r="P38"/>
  <c r="E37"/>
  <c r="E40"/>
  <c r="E41"/>
  <c r="E39"/>
  <c r="C38"/>
  <c r="B64" s="1"/>
  <c r="E36"/>
  <c r="P40"/>
  <c r="J38"/>
  <c r="P39"/>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F52" l="1"/>
  <c r="I52"/>
  <c r="H52"/>
  <c r="K52"/>
  <c r="J52"/>
  <c r="D52"/>
  <c r="G52"/>
  <c r="AE64"/>
  <c r="Y62"/>
  <c r="AG60"/>
  <c r="AE58"/>
  <c r="AI56"/>
  <c r="X56"/>
  <c r="AI51"/>
  <c r="AE51"/>
  <c r="AA51"/>
  <c r="W51"/>
  <c r="AH50"/>
  <c r="AD50"/>
  <c r="Z50"/>
  <c r="V50"/>
  <c r="AH49"/>
  <c r="AD49"/>
  <c r="Z49"/>
  <c r="V49"/>
  <c r="AH48"/>
  <c r="AD48"/>
  <c r="Z48"/>
  <c r="V48"/>
  <c r="AI47"/>
  <c r="AE47"/>
  <c r="AA47"/>
  <c r="W47"/>
  <c r="AI46"/>
  <c r="AE46"/>
  <c r="AA46"/>
  <c r="W46"/>
  <c r="AG62"/>
  <c r="W61"/>
  <c r="AI58"/>
  <c r="W58"/>
  <c r="Z56"/>
  <c r="AJ51"/>
  <c r="AF51"/>
  <c r="AB51"/>
  <c r="X51"/>
  <c r="AI50"/>
  <c r="AE50"/>
  <c r="AA50"/>
  <c r="W50"/>
  <c r="AI49"/>
  <c r="AE49"/>
  <c r="AA49"/>
  <c r="W49"/>
  <c r="AI48"/>
  <c r="AE48"/>
  <c r="AA48"/>
  <c r="W48"/>
  <c r="AJ47"/>
  <c r="AF47"/>
  <c r="AB47"/>
  <c r="X47"/>
  <c r="AJ46"/>
  <c r="AF46"/>
  <c r="AB46"/>
  <c r="X46"/>
  <c r="W63"/>
  <c r="AG61"/>
  <c r="AJ58"/>
  <c r="Y58"/>
  <c r="AE56"/>
  <c r="AJ52"/>
  <c r="AG51"/>
  <c r="AC51"/>
  <c r="Y51"/>
  <c r="AJ50"/>
  <c r="AF50"/>
  <c r="AB50"/>
  <c r="X50"/>
  <c r="AJ49"/>
  <c r="AF49"/>
  <c r="AB49"/>
  <c r="X49"/>
  <c r="AJ48"/>
  <c r="AF48"/>
  <c r="AB48"/>
  <c r="X48"/>
  <c r="T48"/>
  <c r="AG47"/>
  <c r="AC47"/>
  <c r="Y47"/>
  <c r="U47"/>
  <c r="AG46"/>
  <c r="AC46"/>
  <c r="Y46"/>
  <c r="U46"/>
  <c r="X64"/>
  <c r="W62"/>
  <c r="W60"/>
  <c r="AC58"/>
  <c r="AG56"/>
  <c r="V56"/>
  <c r="AH51"/>
  <c r="AD51"/>
  <c r="Z51"/>
  <c r="V51"/>
  <c r="AG50"/>
  <c r="AC50"/>
  <c r="Y50"/>
  <c r="U50"/>
  <c r="AG49"/>
  <c r="AC49"/>
  <c r="Y49"/>
  <c r="U49"/>
  <c r="AG48"/>
  <c r="AC48"/>
  <c r="Y48"/>
  <c r="U48"/>
  <c r="AH47"/>
  <c r="AD47"/>
  <c r="Z47"/>
  <c r="V47"/>
  <c r="AH46"/>
  <c r="AD46"/>
  <c r="Z46"/>
  <c r="V46"/>
  <c r="C85"/>
  <c r="U85"/>
  <c r="Q52"/>
  <c r="P52"/>
  <c r="O52"/>
  <c r="E52"/>
  <c r="M52"/>
  <c r="L52"/>
  <c r="AH40"/>
  <c r="W39"/>
  <c r="W40"/>
  <c r="W36"/>
  <c r="W41"/>
  <c r="AH38"/>
  <c r="U38"/>
  <c r="T64" s="1"/>
  <c r="AB38"/>
  <c r="W37"/>
  <c r="AH39"/>
  <c r="P74"/>
  <c r="Z52" l="1"/>
  <c r="AH52"/>
  <c r="V52"/>
  <c r="AD52"/>
  <c r="W52"/>
  <c r="A67"/>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F52"/>
  <c r="AG52"/>
  <c r="AB52"/>
  <c r="AI52"/>
  <c r="M97"/>
  <c r="O95"/>
  <c r="G91"/>
  <c r="E95"/>
  <c r="E94"/>
  <c r="E93"/>
  <c r="Q91"/>
  <c r="M89"/>
  <c r="D89"/>
  <c r="Q84"/>
  <c r="M84"/>
  <c r="I84"/>
  <c r="E84"/>
  <c r="O83"/>
  <c r="K83"/>
  <c r="G83"/>
  <c r="C83"/>
  <c r="Q82"/>
  <c r="M82"/>
  <c r="I82"/>
  <c r="G95"/>
  <c r="R91"/>
  <c r="K91"/>
  <c r="F97"/>
  <c r="E96"/>
  <c r="O94"/>
  <c r="O93"/>
  <c r="M91"/>
  <c r="E91"/>
  <c r="Q89"/>
  <c r="H89"/>
  <c r="O84"/>
  <c r="K84"/>
  <c r="G84"/>
  <c r="C84"/>
  <c r="Q83"/>
  <c r="M83"/>
  <c r="I83"/>
  <c r="E83"/>
  <c r="O82"/>
  <c r="K82"/>
  <c r="G82"/>
  <c r="C82"/>
  <c r="R84"/>
  <c r="J84"/>
  <c r="N83"/>
  <c r="F83"/>
  <c r="R82"/>
  <c r="J82"/>
  <c r="D82"/>
  <c r="P81"/>
  <c r="L81"/>
  <c r="H81"/>
  <c r="D81"/>
  <c r="R80"/>
  <c r="N80"/>
  <c r="J80"/>
  <c r="F80"/>
  <c r="P79"/>
  <c r="L79"/>
  <c r="H79"/>
  <c r="D79"/>
  <c r="F89"/>
  <c r="L84"/>
  <c r="D84"/>
  <c r="P83"/>
  <c r="H83"/>
  <c r="L82"/>
  <c r="E82"/>
  <c r="Q81"/>
  <c r="M81"/>
  <c r="I81"/>
  <c r="E81"/>
  <c r="O80"/>
  <c r="K80"/>
  <c r="G80"/>
  <c r="C80"/>
  <c r="Q79"/>
  <c r="M79"/>
  <c r="I79"/>
  <c r="E79"/>
  <c r="U84"/>
  <c r="N84"/>
  <c r="F84"/>
  <c r="R83"/>
  <c r="J83"/>
  <c r="N82"/>
  <c r="F82"/>
  <c r="R81"/>
  <c r="N81"/>
  <c r="J81"/>
  <c r="F81"/>
  <c r="B81"/>
  <c r="P80"/>
  <c r="L80"/>
  <c r="H80"/>
  <c r="D80"/>
  <c r="R79"/>
  <c r="N79"/>
  <c r="J79"/>
  <c r="F79"/>
  <c r="O89"/>
  <c r="R85"/>
  <c r="P84"/>
  <c r="H84"/>
  <c r="L83"/>
  <c r="D83"/>
  <c r="P82"/>
  <c r="H82"/>
  <c r="O81"/>
  <c r="K81"/>
  <c r="G81"/>
  <c r="C81"/>
  <c r="Q80"/>
  <c r="M80"/>
  <c r="I80"/>
  <c r="E80"/>
  <c r="O79"/>
  <c r="K79"/>
  <c r="G79"/>
  <c r="G85" s="1"/>
  <c r="C79"/>
  <c r="AC52"/>
  <c r="X52"/>
  <c r="AE52"/>
  <c r="Y52"/>
  <c r="AA52"/>
  <c r="J71"/>
  <c r="C71"/>
  <c r="B97" s="1"/>
  <c r="P73"/>
  <c r="E72"/>
  <c r="E70"/>
  <c r="P72"/>
  <c r="E74"/>
  <c r="E73"/>
  <c r="P71"/>
  <c r="E69"/>
  <c r="AH74"/>
  <c r="O85" l="1"/>
  <c r="K85"/>
  <c r="N85"/>
  <c r="F85"/>
  <c r="J85"/>
  <c r="AE91"/>
  <c r="W91"/>
  <c r="W96"/>
  <c r="AG95"/>
  <c r="W94"/>
  <c r="W93"/>
  <c r="Y91"/>
  <c r="AE89"/>
  <c r="V89"/>
  <c r="AJ85"/>
  <c r="AH84"/>
  <c r="AD84"/>
  <c r="Z84"/>
  <c r="V84"/>
  <c r="AJ83"/>
  <c r="AF83"/>
  <c r="AB83"/>
  <c r="X83"/>
  <c r="AH82"/>
  <c r="AD82"/>
  <c r="Z82"/>
  <c r="V82"/>
  <c r="X97"/>
  <c r="W95"/>
  <c r="AI91"/>
  <c r="AE97"/>
  <c r="Y95"/>
  <c r="AG94"/>
  <c r="AG93"/>
  <c r="AJ91"/>
  <c r="AC91"/>
  <c r="AI89"/>
  <c r="Z89"/>
  <c r="AJ84"/>
  <c r="AF84"/>
  <c r="AB84"/>
  <c r="X84"/>
  <c r="AH83"/>
  <c r="AD83"/>
  <c r="Z83"/>
  <c r="V83"/>
  <c r="AJ82"/>
  <c r="AF82"/>
  <c r="AB82"/>
  <c r="X82"/>
  <c r="AH81"/>
  <c r="AG84"/>
  <c r="Y84"/>
  <c r="AC83"/>
  <c r="U83"/>
  <c r="AG82"/>
  <c r="Y82"/>
  <c r="AG81"/>
  <c r="AC81"/>
  <c r="Y81"/>
  <c r="U81"/>
  <c r="AI80"/>
  <c r="AE80"/>
  <c r="AA80"/>
  <c r="W80"/>
  <c r="AG79"/>
  <c r="AC79"/>
  <c r="Y79"/>
  <c r="U79"/>
  <c r="X89"/>
  <c r="AI84"/>
  <c r="AA84"/>
  <c r="AE83"/>
  <c r="W83"/>
  <c r="AI82"/>
  <c r="AA82"/>
  <c r="AI81"/>
  <c r="AD81"/>
  <c r="Z81"/>
  <c r="V81"/>
  <c r="AJ80"/>
  <c r="AF80"/>
  <c r="AB80"/>
  <c r="X80"/>
  <c r="AH79"/>
  <c r="AD79"/>
  <c r="Z79"/>
  <c r="V79"/>
  <c r="AC84"/>
  <c r="AG83"/>
  <c r="Y83"/>
  <c r="AC82"/>
  <c r="U82"/>
  <c r="AJ81"/>
  <c r="AE81"/>
  <c r="AA81"/>
  <c r="W81"/>
  <c r="AG80"/>
  <c r="AC80"/>
  <c r="Y80"/>
  <c r="U80"/>
  <c r="AI79"/>
  <c r="AE79"/>
  <c r="AA79"/>
  <c r="W79"/>
  <c r="AG89"/>
  <c r="AE84"/>
  <c r="W84"/>
  <c r="AI83"/>
  <c r="AA83"/>
  <c r="AE82"/>
  <c r="W82"/>
  <c r="AF81"/>
  <c r="AB81"/>
  <c r="X81"/>
  <c r="T81"/>
  <c r="AH80"/>
  <c r="AD80"/>
  <c r="Z80"/>
  <c r="V80"/>
  <c r="AJ79"/>
  <c r="AF79"/>
  <c r="AB79"/>
  <c r="X79"/>
  <c r="I85"/>
  <c r="L85"/>
  <c r="U118"/>
  <c r="C118"/>
  <c r="E85"/>
  <c r="H85"/>
  <c r="Q85"/>
  <c r="D85"/>
  <c r="M85"/>
  <c r="P85"/>
  <c r="W73"/>
  <c r="W69"/>
  <c r="AB71"/>
  <c r="W72"/>
  <c r="AH72"/>
  <c r="W74"/>
  <c r="AH71"/>
  <c r="AH73"/>
  <c r="W70"/>
  <c r="U71"/>
  <c r="T97" s="1"/>
  <c r="P107"/>
  <c r="AF85" l="1"/>
  <c r="AI85"/>
  <c r="X85"/>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G128"/>
  <c r="R124"/>
  <c r="K124"/>
  <c r="O122"/>
  <c r="F122"/>
  <c r="R118"/>
  <c r="R117"/>
  <c r="N117"/>
  <c r="J117"/>
  <c r="F117"/>
  <c r="P116"/>
  <c r="L116"/>
  <c r="H116"/>
  <c r="D116"/>
  <c r="R115"/>
  <c r="N115"/>
  <c r="J115"/>
  <c r="F115"/>
  <c r="P114"/>
  <c r="L114"/>
  <c r="H114"/>
  <c r="D114"/>
  <c r="R113"/>
  <c r="N113"/>
  <c r="J113"/>
  <c r="F113"/>
  <c r="P112"/>
  <c r="L112"/>
  <c r="H112"/>
  <c r="D112"/>
  <c r="F130"/>
  <c r="E129"/>
  <c r="O127"/>
  <c r="O126"/>
  <c r="M124"/>
  <c r="E124"/>
  <c r="Q122"/>
  <c r="H122"/>
  <c r="O117"/>
  <c r="K117"/>
  <c r="G117"/>
  <c r="C117"/>
  <c r="Q116"/>
  <c r="M116"/>
  <c r="I116"/>
  <c r="E116"/>
  <c r="O115"/>
  <c r="K115"/>
  <c r="G115"/>
  <c r="C115"/>
  <c r="Q114"/>
  <c r="M114"/>
  <c r="I114"/>
  <c r="E114"/>
  <c r="O113"/>
  <c r="K113"/>
  <c r="G113"/>
  <c r="C113"/>
  <c r="Q112"/>
  <c r="M112"/>
  <c r="I112"/>
  <c r="E112"/>
  <c r="M130"/>
  <c r="O128"/>
  <c r="G124"/>
  <c r="U117"/>
  <c r="P117"/>
  <c r="L117"/>
  <c r="H117"/>
  <c r="D117"/>
  <c r="R116"/>
  <c r="N116"/>
  <c r="J116"/>
  <c r="F116"/>
  <c r="P115"/>
  <c r="L115"/>
  <c r="H115"/>
  <c r="D115"/>
  <c r="R114"/>
  <c r="N114"/>
  <c r="J114"/>
  <c r="F114"/>
  <c r="B114"/>
  <c r="P113"/>
  <c r="L113"/>
  <c r="H113"/>
  <c r="D113"/>
  <c r="R112"/>
  <c r="N112"/>
  <c r="J112"/>
  <c r="F112"/>
  <c r="E128"/>
  <c r="E127"/>
  <c r="E126"/>
  <c r="Q124"/>
  <c r="M122"/>
  <c r="D122"/>
  <c r="Q117"/>
  <c r="M117"/>
  <c r="I117"/>
  <c r="E117"/>
  <c r="O116"/>
  <c r="K116"/>
  <c r="G116"/>
  <c r="C116"/>
  <c r="Q115"/>
  <c r="M115"/>
  <c r="I115"/>
  <c r="E115"/>
  <c r="O114"/>
  <c r="K114"/>
  <c r="G114"/>
  <c r="C114"/>
  <c r="Q113"/>
  <c r="M113"/>
  <c r="I113"/>
  <c r="E113"/>
  <c r="O112"/>
  <c r="K112"/>
  <c r="G112"/>
  <c r="C112"/>
  <c r="W85"/>
  <c r="AH85"/>
  <c r="AD85"/>
  <c r="AG85"/>
  <c r="AB85"/>
  <c r="AE85"/>
  <c r="Z85"/>
  <c r="AC85"/>
  <c r="AA85"/>
  <c r="V85"/>
  <c r="Y85"/>
  <c r="J104"/>
  <c r="E107"/>
  <c r="E106"/>
  <c r="P104"/>
  <c r="E102"/>
  <c r="P106"/>
  <c r="E103"/>
  <c r="C104"/>
  <c r="B130" s="1"/>
  <c r="P105"/>
  <c r="E105"/>
  <c r="AH107"/>
  <c r="K118" l="1"/>
  <c r="J118"/>
  <c r="G118"/>
  <c r="O118"/>
  <c r="N118"/>
  <c r="M118"/>
  <c r="L118"/>
  <c r="X130"/>
  <c r="W128"/>
  <c r="AI124"/>
  <c r="AG122"/>
  <c r="X122"/>
  <c r="AI117"/>
  <c r="AE117"/>
  <c r="AA117"/>
  <c r="W117"/>
  <c r="AG116"/>
  <c r="AC116"/>
  <c r="Y116"/>
  <c r="U116"/>
  <c r="AI115"/>
  <c r="AE115"/>
  <c r="AA115"/>
  <c r="W115"/>
  <c r="AG114"/>
  <c r="AC114"/>
  <c r="Y114"/>
  <c r="U114"/>
  <c r="AI113"/>
  <c r="AE113"/>
  <c r="AA113"/>
  <c r="W113"/>
  <c r="AG112"/>
  <c r="AC112"/>
  <c r="Y112"/>
  <c r="U112"/>
  <c r="AE130"/>
  <c r="Y128"/>
  <c r="AG127"/>
  <c r="AG126"/>
  <c r="AJ124"/>
  <c r="AC124"/>
  <c r="AI122"/>
  <c r="Z122"/>
  <c r="AJ117"/>
  <c r="AF117"/>
  <c r="AB117"/>
  <c r="X117"/>
  <c r="AH116"/>
  <c r="AD116"/>
  <c r="Z116"/>
  <c r="V116"/>
  <c r="AJ115"/>
  <c r="AF115"/>
  <c r="AB115"/>
  <c r="X115"/>
  <c r="AH114"/>
  <c r="AD114"/>
  <c r="Z114"/>
  <c r="V114"/>
  <c r="AJ113"/>
  <c r="AF113"/>
  <c r="AB113"/>
  <c r="X113"/>
  <c r="AH112"/>
  <c r="AD112"/>
  <c r="Z112"/>
  <c r="V112"/>
  <c r="AE124"/>
  <c r="W124"/>
  <c r="AG117"/>
  <c r="AC117"/>
  <c r="Y117"/>
  <c r="AI116"/>
  <c r="AE116"/>
  <c r="AA116"/>
  <c r="W116"/>
  <c r="AG115"/>
  <c r="AC115"/>
  <c r="Y115"/>
  <c r="U115"/>
  <c r="AI114"/>
  <c r="AE114"/>
  <c r="AA114"/>
  <c r="W114"/>
  <c r="AG113"/>
  <c r="AC113"/>
  <c r="Y113"/>
  <c r="U113"/>
  <c r="AI112"/>
  <c r="AE112"/>
  <c r="AA112"/>
  <c r="W112"/>
  <c r="W129"/>
  <c r="AG128"/>
  <c r="W127"/>
  <c r="W126"/>
  <c r="Y124"/>
  <c r="AE122"/>
  <c r="V122"/>
  <c r="AJ118"/>
  <c r="AH117"/>
  <c r="AD117"/>
  <c r="Z117"/>
  <c r="V117"/>
  <c r="AJ116"/>
  <c r="AF116"/>
  <c r="AB116"/>
  <c r="X116"/>
  <c r="AH115"/>
  <c r="AD115"/>
  <c r="Z115"/>
  <c r="V115"/>
  <c r="AJ114"/>
  <c r="AF114"/>
  <c r="AB114"/>
  <c r="X114"/>
  <c r="T114"/>
  <c r="AH113"/>
  <c r="AD113"/>
  <c r="Z113"/>
  <c r="V113"/>
  <c r="AJ112"/>
  <c r="AF112"/>
  <c r="AB112"/>
  <c r="X112"/>
  <c r="U151"/>
  <c r="C151"/>
  <c r="I118"/>
  <c r="H118"/>
  <c r="E118"/>
  <c r="D118"/>
  <c r="F118"/>
  <c r="Q118"/>
  <c r="P118"/>
  <c r="W105"/>
  <c r="W103"/>
  <c r="U104"/>
  <c r="T130" s="1"/>
  <c r="AH104"/>
  <c r="AH105"/>
  <c r="W107"/>
  <c r="W102"/>
  <c r="AB104"/>
  <c r="W106"/>
  <c r="AH106"/>
  <c r="P140"/>
  <c r="AA118" l="1"/>
  <c r="AE118"/>
  <c r="W118"/>
  <c r="AI118"/>
  <c r="X118"/>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F118"/>
  <c r="AB118"/>
  <c r="AD118"/>
  <c r="AC118"/>
  <c r="Z118"/>
  <c r="Y118"/>
  <c r="M163"/>
  <c r="O161"/>
  <c r="G157"/>
  <c r="U150"/>
  <c r="P150"/>
  <c r="L150"/>
  <c r="H150"/>
  <c r="D150"/>
  <c r="R149"/>
  <c r="N149"/>
  <c r="J149"/>
  <c r="F149"/>
  <c r="P148"/>
  <c r="L148"/>
  <c r="H148"/>
  <c r="D148"/>
  <c r="R147"/>
  <c r="N147"/>
  <c r="J147"/>
  <c r="F147"/>
  <c r="B147"/>
  <c r="P146"/>
  <c r="L146"/>
  <c r="H146"/>
  <c r="D146"/>
  <c r="R145"/>
  <c r="N145"/>
  <c r="J145"/>
  <c r="F145"/>
  <c r="E161"/>
  <c r="E160"/>
  <c r="E159"/>
  <c r="Q157"/>
  <c r="M155"/>
  <c r="D155"/>
  <c r="Q150"/>
  <c r="M150"/>
  <c r="I150"/>
  <c r="E150"/>
  <c r="O149"/>
  <c r="K149"/>
  <c r="G149"/>
  <c r="C149"/>
  <c r="Q148"/>
  <c r="M148"/>
  <c r="I148"/>
  <c r="E148"/>
  <c r="O147"/>
  <c r="K147"/>
  <c r="G147"/>
  <c r="C147"/>
  <c r="Q146"/>
  <c r="M146"/>
  <c r="I146"/>
  <c r="E146"/>
  <c r="O145"/>
  <c r="K145"/>
  <c r="G145"/>
  <c r="C145"/>
  <c r="G161"/>
  <c r="R157"/>
  <c r="K157"/>
  <c r="O155"/>
  <c r="F155"/>
  <c r="R151"/>
  <c r="R150"/>
  <c r="N150"/>
  <c r="J150"/>
  <c r="F150"/>
  <c r="P149"/>
  <c r="L149"/>
  <c r="H149"/>
  <c r="D149"/>
  <c r="R148"/>
  <c r="N148"/>
  <c r="J148"/>
  <c r="F148"/>
  <c r="P147"/>
  <c r="L147"/>
  <c r="H147"/>
  <c r="D147"/>
  <c r="R146"/>
  <c r="N146"/>
  <c r="J146"/>
  <c r="F146"/>
  <c r="P145"/>
  <c r="L145"/>
  <c r="H145"/>
  <c r="D145"/>
  <c r="F163"/>
  <c r="E162"/>
  <c r="O160"/>
  <c r="O159"/>
  <c r="M157"/>
  <c r="E157"/>
  <c r="Q155"/>
  <c r="H155"/>
  <c r="O150"/>
  <c r="K150"/>
  <c r="G150"/>
  <c r="C150"/>
  <c r="Q149"/>
  <c r="M149"/>
  <c r="I149"/>
  <c r="E149"/>
  <c r="O148"/>
  <c r="K148"/>
  <c r="G148"/>
  <c r="C148"/>
  <c r="Q147"/>
  <c r="M147"/>
  <c r="I147"/>
  <c r="E147"/>
  <c r="O146"/>
  <c r="K146"/>
  <c r="G146"/>
  <c r="C146"/>
  <c r="Q145"/>
  <c r="Q151" s="1"/>
  <c r="M145"/>
  <c r="I145"/>
  <c r="E145"/>
  <c r="V118"/>
  <c r="AH118"/>
  <c r="AG118"/>
  <c r="E138"/>
  <c r="E135"/>
  <c r="J137"/>
  <c r="E140"/>
  <c r="P139"/>
  <c r="P138"/>
  <c r="E139"/>
  <c r="E136"/>
  <c r="C137"/>
  <c r="B163" s="1"/>
  <c r="P137"/>
  <c r="AH140"/>
  <c r="M151" l="1"/>
  <c r="P151"/>
  <c r="D151"/>
  <c r="L151"/>
  <c r="I151"/>
  <c r="H151"/>
  <c r="E151"/>
  <c r="O151"/>
  <c r="J151"/>
  <c r="AE157"/>
  <c r="W157"/>
  <c r="AG150"/>
  <c r="AC150"/>
  <c r="Y150"/>
  <c r="AI149"/>
  <c r="AE149"/>
  <c r="AA149"/>
  <c r="W149"/>
  <c r="AG148"/>
  <c r="AC148"/>
  <c r="Y148"/>
  <c r="U148"/>
  <c r="AI147"/>
  <c r="AE147"/>
  <c r="AA147"/>
  <c r="W147"/>
  <c r="AG146"/>
  <c r="AC146"/>
  <c r="Y146"/>
  <c r="U146"/>
  <c r="AI145"/>
  <c r="AE145"/>
  <c r="AA145"/>
  <c r="W145"/>
  <c r="W162"/>
  <c r="AG161"/>
  <c r="W160"/>
  <c r="W159"/>
  <c r="Y157"/>
  <c r="AE155"/>
  <c r="V155"/>
  <c r="AJ151"/>
  <c r="AH150"/>
  <c r="AD150"/>
  <c r="Z150"/>
  <c r="V150"/>
  <c r="AJ149"/>
  <c r="AF149"/>
  <c r="AB149"/>
  <c r="X149"/>
  <c r="AH148"/>
  <c r="AD148"/>
  <c r="Z148"/>
  <c r="V148"/>
  <c r="AJ147"/>
  <c r="AF147"/>
  <c r="AB147"/>
  <c r="X147"/>
  <c r="T147"/>
  <c r="AH146"/>
  <c r="AD146"/>
  <c r="Z146"/>
  <c r="V146"/>
  <c r="AJ145"/>
  <c r="AF145"/>
  <c r="AB145"/>
  <c r="X145"/>
  <c r="X163"/>
  <c r="W161"/>
  <c r="AI157"/>
  <c r="AG155"/>
  <c r="X155"/>
  <c r="AI150"/>
  <c r="AE150"/>
  <c r="AA150"/>
  <c r="W150"/>
  <c r="AG149"/>
  <c r="AC149"/>
  <c r="Y149"/>
  <c r="U149"/>
  <c r="AI148"/>
  <c r="AE148"/>
  <c r="AA148"/>
  <c r="W148"/>
  <c r="AG147"/>
  <c r="AC147"/>
  <c r="Y147"/>
  <c r="U147"/>
  <c r="AI146"/>
  <c r="AE146"/>
  <c r="AA146"/>
  <c r="W146"/>
  <c r="AG145"/>
  <c r="AC145"/>
  <c r="Y145"/>
  <c r="U145"/>
  <c r="AE163"/>
  <c r="Y161"/>
  <c r="AG160"/>
  <c r="AG159"/>
  <c r="AJ157"/>
  <c r="AC157"/>
  <c r="AI155"/>
  <c r="Z155"/>
  <c r="AJ150"/>
  <c r="AF150"/>
  <c r="AB150"/>
  <c r="X150"/>
  <c r="AH149"/>
  <c r="AD149"/>
  <c r="Z149"/>
  <c r="V149"/>
  <c r="AJ148"/>
  <c r="AF148"/>
  <c r="AB148"/>
  <c r="X148"/>
  <c r="AH147"/>
  <c r="AD147"/>
  <c r="Z147"/>
  <c r="V147"/>
  <c r="AJ146"/>
  <c r="AF146"/>
  <c r="AB146"/>
  <c r="X146"/>
  <c r="AH145"/>
  <c r="AD145"/>
  <c r="Z145"/>
  <c r="V145"/>
  <c r="K151"/>
  <c r="F151"/>
  <c r="G151"/>
  <c r="U184"/>
  <c r="C184"/>
  <c r="N151"/>
  <c r="W135"/>
  <c r="W136"/>
  <c r="W140"/>
  <c r="AH139"/>
  <c r="U137"/>
  <c r="T163" s="1"/>
  <c r="AH138"/>
  <c r="AB137"/>
  <c r="W139"/>
  <c r="AH137"/>
  <c r="W138"/>
  <c r="P173"/>
  <c r="AH151" l="1"/>
  <c r="AG151"/>
  <c r="Y151"/>
  <c r="V151"/>
  <c r="Z151"/>
  <c r="AC151"/>
  <c r="AD151"/>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X151"/>
  <c r="AE151"/>
  <c r="AA151"/>
  <c r="F196"/>
  <c r="E195"/>
  <c r="O193"/>
  <c r="O192"/>
  <c r="M190"/>
  <c r="E190"/>
  <c r="Q188"/>
  <c r="H188"/>
  <c r="O183"/>
  <c r="K183"/>
  <c r="G183"/>
  <c r="C183"/>
  <c r="Q182"/>
  <c r="M182"/>
  <c r="I182"/>
  <c r="E182"/>
  <c r="O181"/>
  <c r="K181"/>
  <c r="G181"/>
  <c r="C181"/>
  <c r="Q180"/>
  <c r="M180"/>
  <c r="I180"/>
  <c r="E180"/>
  <c r="O179"/>
  <c r="K179"/>
  <c r="G179"/>
  <c r="C179"/>
  <c r="Q178"/>
  <c r="M178"/>
  <c r="I178"/>
  <c r="E178"/>
  <c r="M196"/>
  <c r="O194"/>
  <c r="G190"/>
  <c r="U183"/>
  <c r="P183"/>
  <c r="L183"/>
  <c r="H183"/>
  <c r="D183"/>
  <c r="R182"/>
  <c r="N182"/>
  <c r="J182"/>
  <c r="F182"/>
  <c r="P181"/>
  <c r="L181"/>
  <c r="H181"/>
  <c r="D181"/>
  <c r="R180"/>
  <c r="N180"/>
  <c r="J180"/>
  <c r="F180"/>
  <c r="B180"/>
  <c r="P179"/>
  <c r="L179"/>
  <c r="H179"/>
  <c r="D179"/>
  <c r="R178"/>
  <c r="N178"/>
  <c r="J178"/>
  <c r="F178"/>
  <c r="E194"/>
  <c r="E193"/>
  <c r="E192"/>
  <c r="Q190"/>
  <c r="M188"/>
  <c r="D188"/>
  <c r="Q183"/>
  <c r="M183"/>
  <c r="I183"/>
  <c r="E183"/>
  <c r="O182"/>
  <c r="K182"/>
  <c r="G182"/>
  <c r="C182"/>
  <c r="Q181"/>
  <c r="M181"/>
  <c r="I181"/>
  <c r="E181"/>
  <c r="O180"/>
  <c r="K180"/>
  <c r="G180"/>
  <c r="C180"/>
  <c r="Q179"/>
  <c r="M179"/>
  <c r="I179"/>
  <c r="E179"/>
  <c r="O178"/>
  <c r="K178"/>
  <c r="G178"/>
  <c r="C178"/>
  <c r="G194"/>
  <c r="R190"/>
  <c r="K190"/>
  <c r="O188"/>
  <c r="F188"/>
  <c r="R184"/>
  <c r="R183"/>
  <c r="N183"/>
  <c r="J183"/>
  <c r="F183"/>
  <c r="P182"/>
  <c r="L182"/>
  <c r="H182"/>
  <c r="D182"/>
  <c r="R181"/>
  <c r="N181"/>
  <c r="J181"/>
  <c r="F181"/>
  <c r="P180"/>
  <c r="L180"/>
  <c r="H180"/>
  <c r="D180"/>
  <c r="R179"/>
  <c r="N179"/>
  <c r="J179"/>
  <c r="F179"/>
  <c r="P178"/>
  <c r="L178"/>
  <c r="H178"/>
  <c r="D178"/>
  <c r="AF151"/>
  <c r="W151"/>
  <c r="AB151"/>
  <c r="AI151"/>
  <c r="E169"/>
  <c r="P171"/>
  <c r="P172"/>
  <c r="E171"/>
  <c r="C170"/>
  <c r="B196" s="1"/>
  <c r="E168"/>
  <c r="J170"/>
  <c r="E172"/>
  <c r="P170"/>
  <c r="E173"/>
  <c r="AH173"/>
  <c r="L184" l="1"/>
  <c r="K184"/>
  <c r="G184"/>
  <c r="H184"/>
  <c r="F184"/>
  <c r="Q184"/>
  <c r="D184"/>
  <c r="M184"/>
  <c r="N184"/>
  <c r="I184"/>
  <c r="AE196"/>
  <c r="Y194"/>
  <c r="AG193"/>
  <c r="AG192"/>
  <c r="AJ190"/>
  <c r="AC190"/>
  <c r="AI188"/>
  <c r="Z188"/>
  <c r="AJ183"/>
  <c r="AF183"/>
  <c r="AB183"/>
  <c r="X183"/>
  <c r="AH182"/>
  <c r="AD182"/>
  <c r="Z182"/>
  <c r="V182"/>
  <c r="AJ181"/>
  <c r="AF181"/>
  <c r="AB181"/>
  <c r="X181"/>
  <c r="AH180"/>
  <c r="AD180"/>
  <c r="Z180"/>
  <c r="V180"/>
  <c r="AJ179"/>
  <c r="AF179"/>
  <c r="AB179"/>
  <c r="X179"/>
  <c r="AH178"/>
  <c r="AD178"/>
  <c r="Z178"/>
  <c r="V178"/>
  <c r="AE190"/>
  <c r="W190"/>
  <c r="AG183"/>
  <c r="AC183"/>
  <c r="Y183"/>
  <c r="AI182"/>
  <c r="AE182"/>
  <c r="AA182"/>
  <c r="W182"/>
  <c r="AG181"/>
  <c r="AC181"/>
  <c r="Y181"/>
  <c r="U181"/>
  <c r="AI180"/>
  <c r="AE180"/>
  <c r="AA180"/>
  <c r="W180"/>
  <c r="AG179"/>
  <c r="AC179"/>
  <c r="Y179"/>
  <c r="U179"/>
  <c r="AI178"/>
  <c r="AE178"/>
  <c r="AA178"/>
  <c r="W178"/>
  <c r="W195"/>
  <c r="AG194"/>
  <c r="W193"/>
  <c r="W192"/>
  <c r="Y190"/>
  <c r="AE188"/>
  <c r="V188"/>
  <c r="AJ184"/>
  <c r="AH183"/>
  <c r="AD183"/>
  <c r="Z183"/>
  <c r="V183"/>
  <c r="AJ182"/>
  <c r="AF182"/>
  <c r="AB182"/>
  <c r="X182"/>
  <c r="AH181"/>
  <c r="AD181"/>
  <c r="Z181"/>
  <c r="V181"/>
  <c r="AJ180"/>
  <c r="AF180"/>
  <c r="AB180"/>
  <c r="X180"/>
  <c r="T180"/>
  <c r="AH179"/>
  <c r="AD179"/>
  <c r="Z179"/>
  <c r="V179"/>
  <c r="AJ178"/>
  <c r="AF178"/>
  <c r="AB178"/>
  <c r="X178"/>
  <c r="X196"/>
  <c r="W194"/>
  <c r="AI190"/>
  <c r="AG188"/>
  <c r="X188"/>
  <c r="AI183"/>
  <c r="AE183"/>
  <c r="AA183"/>
  <c r="W183"/>
  <c r="AG182"/>
  <c r="AC182"/>
  <c r="Y182"/>
  <c r="U182"/>
  <c r="AI181"/>
  <c r="AE181"/>
  <c r="AA181"/>
  <c r="W181"/>
  <c r="AG180"/>
  <c r="AC180"/>
  <c r="Y180"/>
  <c r="U180"/>
  <c r="AI179"/>
  <c r="AE179"/>
  <c r="AA179"/>
  <c r="W179"/>
  <c r="AG178"/>
  <c r="AC178"/>
  <c r="Y178"/>
  <c r="U178"/>
  <c r="U217"/>
  <c r="C217"/>
  <c r="P184"/>
  <c r="O184"/>
  <c r="J184"/>
  <c r="E184"/>
  <c r="W169"/>
  <c r="AB170"/>
  <c r="AH170"/>
  <c r="W173"/>
  <c r="W168"/>
  <c r="U170"/>
  <c r="T196" s="1"/>
  <c r="AH171"/>
  <c r="W172"/>
  <c r="W171"/>
  <c r="P206"/>
  <c r="AH172"/>
  <c r="AC184" l="1"/>
  <c r="X184"/>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G184"/>
  <c r="AF184"/>
  <c r="W184"/>
  <c r="AH184"/>
  <c r="AB184"/>
  <c r="AI184"/>
  <c r="AD184"/>
  <c r="Y184"/>
  <c r="AE184"/>
  <c r="Z184"/>
  <c r="F229"/>
  <c r="E228"/>
  <c r="O226"/>
  <c r="O225"/>
  <c r="M223"/>
  <c r="E223"/>
  <c r="Q221"/>
  <c r="H221"/>
  <c r="O216"/>
  <c r="K216"/>
  <c r="G216"/>
  <c r="C216"/>
  <c r="Q215"/>
  <c r="M229"/>
  <c r="O227"/>
  <c r="G223"/>
  <c r="E227"/>
  <c r="E226"/>
  <c r="E225"/>
  <c r="Q223"/>
  <c r="M221"/>
  <c r="D221"/>
  <c r="G227"/>
  <c r="R223"/>
  <c r="K223"/>
  <c r="O221"/>
  <c r="F221"/>
  <c r="R217"/>
  <c r="R216"/>
  <c r="N216"/>
  <c r="J216"/>
  <c r="F216"/>
  <c r="P215"/>
  <c r="L215"/>
  <c r="H215"/>
  <c r="D215"/>
  <c r="R214"/>
  <c r="N214"/>
  <c r="J214"/>
  <c r="F214"/>
  <c r="P213"/>
  <c r="L213"/>
  <c r="H213"/>
  <c r="D213"/>
  <c r="R212"/>
  <c r="N212"/>
  <c r="J212"/>
  <c r="F212"/>
  <c r="P211"/>
  <c r="L211"/>
  <c r="H211"/>
  <c r="D211"/>
  <c r="Q216"/>
  <c r="I216"/>
  <c r="N215"/>
  <c r="I215"/>
  <c r="C215"/>
  <c r="P214"/>
  <c r="K214"/>
  <c r="E214"/>
  <c r="N213"/>
  <c r="I213"/>
  <c r="C213"/>
  <c r="P212"/>
  <c r="K212"/>
  <c r="E212"/>
  <c r="N211"/>
  <c r="I211"/>
  <c r="C211"/>
  <c r="L216"/>
  <c r="D216"/>
  <c r="O215"/>
  <c r="J215"/>
  <c r="E215"/>
  <c r="Q214"/>
  <c r="L214"/>
  <c r="G214"/>
  <c r="O213"/>
  <c r="J213"/>
  <c r="E213"/>
  <c r="Q212"/>
  <c r="L212"/>
  <c r="G212"/>
  <c r="O211"/>
  <c r="J211"/>
  <c r="E211"/>
  <c r="U216"/>
  <c r="M216"/>
  <c r="E216"/>
  <c r="R215"/>
  <c r="K215"/>
  <c r="F215"/>
  <c r="M214"/>
  <c r="H214"/>
  <c r="C214"/>
  <c r="Q213"/>
  <c r="K213"/>
  <c r="F213"/>
  <c r="M212"/>
  <c r="H212"/>
  <c r="C212"/>
  <c r="Q211"/>
  <c r="K211"/>
  <c r="F211"/>
  <c r="P216"/>
  <c r="H216"/>
  <c r="M215"/>
  <c r="G215"/>
  <c r="O214"/>
  <c r="I214"/>
  <c r="D214"/>
  <c r="R213"/>
  <c r="M213"/>
  <c r="G213"/>
  <c r="B213"/>
  <c r="O212"/>
  <c r="I212"/>
  <c r="D212"/>
  <c r="R211"/>
  <c r="M211"/>
  <c r="G211"/>
  <c r="AA184"/>
  <c r="V184"/>
  <c r="E205"/>
  <c r="J203"/>
  <c r="P204"/>
  <c r="AH206"/>
  <c r="E204"/>
  <c r="E202"/>
  <c r="E201"/>
  <c r="E206"/>
  <c r="P205"/>
  <c r="C203"/>
  <c r="B229" s="1"/>
  <c r="P203"/>
  <c r="M217" l="1"/>
  <c r="J217"/>
  <c r="Q217"/>
  <c r="E217"/>
  <c r="K217"/>
  <c r="N217"/>
  <c r="H217"/>
  <c r="AE229"/>
  <c r="Y227"/>
  <c r="AG226"/>
  <c r="AG225"/>
  <c r="AJ223"/>
  <c r="AC223"/>
  <c r="AI221"/>
  <c r="Z221"/>
  <c r="AJ216"/>
  <c r="AF216"/>
  <c r="AB216"/>
  <c r="X216"/>
  <c r="AH215"/>
  <c r="AD215"/>
  <c r="Z215"/>
  <c r="V215"/>
  <c r="AE223"/>
  <c r="W223"/>
  <c r="AG216"/>
  <c r="AC216"/>
  <c r="Y216"/>
  <c r="W228"/>
  <c r="AG227"/>
  <c r="W226"/>
  <c r="W225"/>
  <c r="Y223"/>
  <c r="AE221"/>
  <c r="V221"/>
  <c r="AJ217"/>
  <c r="X229"/>
  <c r="W227"/>
  <c r="AI223"/>
  <c r="AG221"/>
  <c r="X221"/>
  <c r="AI216"/>
  <c r="AE216"/>
  <c r="AA216"/>
  <c r="W216"/>
  <c r="AG215"/>
  <c r="AC215"/>
  <c r="Y215"/>
  <c r="U215"/>
  <c r="AI214"/>
  <c r="AE214"/>
  <c r="AA214"/>
  <c r="W214"/>
  <c r="AG213"/>
  <c r="AC213"/>
  <c r="Y213"/>
  <c r="U213"/>
  <c r="AI212"/>
  <c r="AE212"/>
  <c r="AA212"/>
  <c r="W212"/>
  <c r="AG211"/>
  <c r="AC211"/>
  <c r="Y211"/>
  <c r="U211"/>
  <c r="Z216"/>
  <c r="AE215"/>
  <c r="W215"/>
  <c r="AG214"/>
  <c r="AB214"/>
  <c r="V214"/>
  <c r="AJ213"/>
  <c r="AE213"/>
  <c r="Z213"/>
  <c r="T213"/>
  <c r="AG212"/>
  <c r="AB212"/>
  <c r="V212"/>
  <c r="AJ211"/>
  <c r="AE211"/>
  <c r="Z211"/>
  <c r="AD216"/>
  <c r="AF215"/>
  <c r="X215"/>
  <c r="AH214"/>
  <c r="AC214"/>
  <c r="X214"/>
  <c r="AF213"/>
  <c r="AA213"/>
  <c r="V213"/>
  <c r="AH212"/>
  <c r="AC212"/>
  <c r="X212"/>
  <c r="AF211"/>
  <c r="AA211"/>
  <c r="V211"/>
  <c r="AH216"/>
  <c r="AI215"/>
  <c r="AA215"/>
  <c r="AJ214"/>
  <c r="AD214"/>
  <c r="Y214"/>
  <c r="AH213"/>
  <c r="AB213"/>
  <c r="W213"/>
  <c r="AJ212"/>
  <c r="AD212"/>
  <c r="Y212"/>
  <c r="AH211"/>
  <c r="AB211"/>
  <c r="W211"/>
  <c r="V216"/>
  <c r="AJ215"/>
  <c r="AB215"/>
  <c r="AF214"/>
  <c r="Z214"/>
  <c r="U214"/>
  <c r="AI213"/>
  <c r="AD213"/>
  <c r="X213"/>
  <c r="AF212"/>
  <c r="Z212"/>
  <c r="U212"/>
  <c r="AI211"/>
  <c r="AD211"/>
  <c r="X211"/>
  <c r="F217"/>
  <c r="O217"/>
  <c r="I217"/>
  <c r="D217"/>
  <c r="U250"/>
  <c r="C250"/>
  <c r="L217"/>
  <c r="G217"/>
  <c r="P217"/>
  <c r="W201"/>
  <c r="W204"/>
  <c r="AH203"/>
  <c r="AH204"/>
  <c r="P239"/>
  <c r="W202"/>
  <c r="W206"/>
  <c r="AB203"/>
  <c r="AH205"/>
  <c r="W205"/>
  <c r="U203"/>
  <c r="T229" s="1"/>
  <c r="X217" l="1"/>
  <c r="W217"/>
  <c r="AE217"/>
  <c r="AD217"/>
  <c r="AH217"/>
  <c r="A232"/>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I217"/>
  <c r="V217"/>
  <c r="Y217"/>
  <c r="G260"/>
  <c r="R256"/>
  <c r="K256"/>
  <c r="O254"/>
  <c r="F254"/>
  <c r="R250"/>
  <c r="R249"/>
  <c r="N249"/>
  <c r="J249"/>
  <c r="F249"/>
  <c r="P248"/>
  <c r="L248"/>
  <c r="H248"/>
  <c r="D248"/>
  <c r="R247"/>
  <c r="N247"/>
  <c r="J247"/>
  <c r="F247"/>
  <c r="P246"/>
  <c r="L246"/>
  <c r="H246"/>
  <c r="D246"/>
  <c r="R245"/>
  <c r="N245"/>
  <c r="J245"/>
  <c r="F245"/>
  <c r="P244"/>
  <c r="L244"/>
  <c r="H244"/>
  <c r="D244"/>
  <c r="F262"/>
  <c r="E261"/>
  <c r="O259"/>
  <c r="O258"/>
  <c r="M256"/>
  <c r="E256"/>
  <c r="Q254"/>
  <c r="H254"/>
  <c r="O249"/>
  <c r="K249"/>
  <c r="G249"/>
  <c r="C249"/>
  <c r="Q248"/>
  <c r="M248"/>
  <c r="I248"/>
  <c r="E248"/>
  <c r="O247"/>
  <c r="K247"/>
  <c r="G247"/>
  <c r="C247"/>
  <c r="Q246"/>
  <c r="M246"/>
  <c r="I246"/>
  <c r="E246"/>
  <c r="O245"/>
  <c r="K245"/>
  <c r="G245"/>
  <c r="C245"/>
  <c r="Q244"/>
  <c r="M244"/>
  <c r="I244"/>
  <c r="E244"/>
  <c r="M262"/>
  <c r="O260"/>
  <c r="G256"/>
  <c r="U249"/>
  <c r="P249"/>
  <c r="L249"/>
  <c r="H249"/>
  <c r="D249"/>
  <c r="R248"/>
  <c r="N248"/>
  <c r="J248"/>
  <c r="F248"/>
  <c r="P247"/>
  <c r="L247"/>
  <c r="H247"/>
  <c r="D247"/>
  <c r="R246"/>
  <c r="N246"/>
  <c r="J246"/>
  <c r="F246"/>
  <c r="B246"/>
  <c r="P245"/>
  <c r="L245"/>
  <c r="H245"/>
  <c r="D245"/>
  <c r="R244"/>
  <c r="N244"/>
  <c r="J244"/>
  <c r="F244"/>
  <c r="E260"/>
  <c r="E259"/>
  <c r="E258"/>
  <c r="Q256"/>
  <c r="M254"/>
  <c r="D254"/>
  <c r="Q249"/>
  <c r="M249"/>
  <c r="I249"/>
  <c r="E249"/>
  <c r="O248"/>
  <c r="K248"/>
  <c r="G248"/>
  <c r="C248"/>
  <c r="Q247"/>
  <c r="M247"/>
  <c r="I247"/>
  <c r="E247"/>
  <c r="O246"/>
  <c r="K246"/>
  <c r="G246"/>
  <c r="C246"/>
  <c r="Q245"/>
  <c r="M245"/>
  <c r="I245"/>
  <c r="E245"/>
  <c r="O244"/>
  <c r="K244"/>
  <c r="G244"/>
  <c r="C244"/>
  <c r="Z217"/>
  <c r="AB217"/>
  <c r="AF217"/>
  <c r="AG217"/>
  <c r="AA217"/>
  <c r="AC217"/>
  <c r="E235"/>
  <c r="P237"/>
  <c r="E237"/>
  <c r="E238"/>
  <c r="J236"/>
  <c r="P236"/>
  <c r="E234"/>
  <c r="P238"/>
  <c r="C236"/>
  <c r="B262" s="1"/>
  <c r="E239"/>
  <c r="AH239"/>
  <c r="O250" l="1"/>
  <c r="K250"/>
  <c r="G250"/>
  <c r="J250"/>
  <c r="N250"/>
  <c r="E250"/>
  <c r="D250"/>
  <c r="F250"/>
  <c r="Q250"/>
  <c r="P250"/>
  <c r="M250"/>
  <c r="L250"/>
  <c r="X262"/>
  <c r="W260"/>
  <c r="AI256"/>
  <c r="AG254"/>
  <c r="X254"/>
  <c r="AI249"/>
  <c r="AE249"/>
  <c r="AA249"/>
  <c r="W249"/>
  <c r="AG248"/>
  <c r="AC248"/>
  <c r="Y248"/>
  <c r="U248"/>
  <c r="AI247"/>
  <c r="AE247"/>
  <c r="AA247"/>
  <c r="W247"/>
  <c r="AG246"/>
  <c r="AC246"/>
  <c r="Y246"/>
  <c r="U246"/>
  <c r="AI245"/>
  <c r="AE245"/>
  <c r="AA245"/>
  <c r="W245"/>
  <c r="AG244"/>
  <c r="AC244"/>
  <c r="Y244"/>
  <c r="U244"/>
  <c r="AE262"/>
  <c r="Y260"/>
  <c r="AG259"/>
  <c r="AG258"/>
  <c r="AJ256"/>
  <c r="AC256"/>
  <c r="AI254"/>
  <c r="Z254"/>
  <c r="AJ249"/>
  <c r="AF249"/>
  <c r="AB249"/>
  <c r="X249"/>
  <c r="AH248"/>
  <c r="AD248"/>
  <c r="Z248"/>
  <c r="V248"/>
  <c r="AJ247"/>
  <c r="AF247"/>
  <c r="AB247"/>
  <c r="X247"/>
  <c r="AH246"/>
  <c r="AD246"/>
  <c r="Z246"/>
  <c r="V246"/>
  <c r="AJ245"/>
  <c r="AF245"/>
  <c r="AB245"/>
  <c r="X245"/>
  <c r="AH244"/>
  <c r="AD244"/>
  <c r="Z244"/>
  <c r="V244"/>
  <c r="AE256"/>
  <c r="W256"/>
  <c r="AG249"/>
  <c r="AC249"/>
  <c r="Y249"/>
  <c r="AI248"/>
  <c r="AE248"/>
  <c r="AA248"/>
  <c r="W248"/>
  <c r="AG247"/>
  <c r="AC247"/>
  <c r="Y247"/>
  <c r="U247"/>
  <c r="AI246"/>
  <c r="AE246"/>
  <c r="AA246"/>
  <c r="W246"/>
  <c r="AG245"/>
  <c r="AC245"/>
  <c r="Y245"/>
  <c r="U245"/>
  <c r="AI244"/>
  <c r="AE244"/>
  <c r="AE250" s="1"/>
  <c r="AA244"/>
  <c r="W244"/>
  <c r="W261"/>
  <c r="AG260"/>
  <c r="W259"/>
  <c r="W258"/>
  <c r="Y256"/>
  <c r="AE254"/>
  <c r="V254"/>
  <c r="AJ250"/>
  <c r="AH249"/>
  <c r="AD249"/>
  <c r="Z249"/>
  <c r="V249"/>
  <c r="AJ248"/>
  <c r="AF248"/>
  <c r="AB248"/>
  <c r="X248"/>
  <c r="AH247"/>
  <c r="AD247"/>
  <c r="Z247"/>
  <c r="V247"/>
  <c r="AJ246"/>
  <c r="AF246"/>
  <c r="AB246"/>
  <c r="X246"/>
  <c r="T246"/>
  <c r="AH245"/>
  <c r="AD245"/>
  <c r="Z245"/>
  <c r="V245"/>
  <c r="AJ244"/>
  <c r="AF244"/>
  <c r="AB244"/>
  <c r="X244"/>
  <c r="U283"/>
  <c r="C283"/>
  <c r="I250"/>
  <c r="H250"/>
  <c r="W238"/>
  <c r="U236"/>
  <c r="T262" s="1"/>
  <c r="AH238"/>
  <c r="W234"/>
  <c r="W239"/>
  <c r="AH236"/>
  <c r="AB236"/>
  <c r="AH237"/>
  <c r="W237"/>
  <c r="P272"/>
  <c r="W235"/>
  <c r="AA250" l="1"/>
  <c r="W250"/>
  <c r="AI250"/>
  <c r="AB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M295"/>
  <c r="O293"/>
  <c r="G289"/>
  <c r="U282"/>
  <c r="P282"/>
  <c r="L282"/>
  <c r="H282"/>
  <c r="D282"/>
  <c r="R281"/>
  <c r="N281"/>
  <c r="J281"/>
  <c r="F281"/>
  <c r="P280"/>
  <c r="L280"/>
  <c r="H280"/>
  <c r="D280"/>
  <c r="R279"/>
  <c r="N279"/>
  <c r="J279"/>
  <c r="F279"/>
  <c r="B279"/>
  <c r="P278"/>
  <c r="L278"/>
  <c r="H278"/>
  <c r="D278"/>
  <c r="R277"/>
  <c r="N277"/>
  <c r="J277"/>
  <c r="F277"/>
  <c r="E293"/>
  <c r="E292"/>
  <c r="E291"/>
  <c r="Q289"/>
  <c r="M287"/>
  <c r="D287"/>
  <c r="Q282"/>
  <c r="M282"/>
  <c r="I282"/>
  <c r="E282"/>
  <c r="O281"/>
  <c r="K281"/>
  <c r="G281"/>
  <c r="C281"/>
  <c r="Q280"/>
  <c r="M280"/>
  <c r="I280"/>
  <c r="E280"/>
  <c r="O279"/>
  <c r="K279"/>
  <c r="G279"/>
  <c r="C279"/>
  <c r="Q278"/>
  <c r="M278"/>
  <c r="I278"/>
  <c r="E278"/>
  <c r="O277"/>
  <c r="K277"/>
  <c r="G277"/>
  <c r="C277"/>
  <c r="G293"/>
  <c r="R289"/>
  <c r="K289"/>
  <c r="O287"/>
  <c r="F287"/>
  <c r="R283"/>
  <c r="R282"/>
  <c r="N282"/>
  <c r="J282"/>
  <c r="F282"/>
  <c r="P281"/>
  <c r="L281"/>
  <c r="H281"/>
  <c r="D281"/>
  <c r="R280"/>
  <c r="N280"/>
  <c r="J280"/>
  <c r="F280"/>
  <c r="P279"/>
  <c r="L279"/>
  <c r="H279"/>
  <c r="D279"/>
  <c r="R278"/>
  <c r="N278"/>
  <c r="J278"/>
  <c r="F278"/>
  <c r="P277"/>
  <c r="L277"/>
  <c r="L283" s="1"/>
  <c r="H277"/>
  <c r="H283" s="1"/>
  <c r="D277"/>
  <c r="F295"/>
  <c r="E294"/>
  <c r="O292"/>
  <c r="O291"/>
  <c r="M289"/>
  <c r="E289"/>
  <c r="Q287"/>
  <c r="H287"/>
  <c r="O282"/>
  <c r="K282"/>
  <c r="G282"/>
  <c r="C282"/>
  <c r="Q281"/>
  <c r="M281"/>
  <c r="I281"/>
  <c r="E281"/>
  <c r="O280"/>
  <c r="K280"/>
  <c r="G280"/>
  <c r="C280"/>
  <c r="Q279"/>
  <c r="M279"/>
  <c r="I279"/>
  <c r="E279"/>
  <c r="O278"/>
  <c r="K278"/>
  <c r="G278"/>
  <c r="C278"/>
  <c r="Q277"/>
  <c r="M277"/>
  <c r="I277"/>
  <c r="I283" s="1"/>
  <c r="E277"/>
  <c r="E283" s="1"/>
  <c r="AF250"/>
  <c r="AH250"/>
  <c r="AG250"/>
  <c r="AD250"/>
  <c r="AC250"/>
  <c r="X250"/>
  <c r="Z250"/>
  <c r="Y250"/>
  <c r="V250"/>
  <c r="E267"/>
  <c r="J269"/>
  <c r="P270"/>
  <c r="E271"/>
  <c r="P271"/>
  <c r="AH272"/>
  <c r="E270"/>
  <c r="P269"/>
  <c r="C269"/>
  <c r="B295" s="1"/>
  <c r="E268"/>
  <c r="E272"/>
  <c r="P283" l="1"/>
  <c r="M283"/>
  <c r="D283"/>
  <c r="Q283"/>
  <c r="AE289"/>
  <c r="W289"/>
  <c r="AG282"/>
  <c r="AC282"/>
  <c r="Y282"/>
  <c r="AI281"/>
  <c r="AE281"/>
  <c r="AA281"/>
  <c r="W281"/>
  <c r="AG280"/>
  <c r="AC280"/>
  <c r="Y280"/>
  <c r="U280"/>
  <c r="AI279"/>
  <c r="AE279"/>
  <c r="AA279"/>
  <c r="W279"/>
  <c r="AG278"/>
  <c r="AC278"/>
  <c r="Y278"/>
  <c r="U278"/>
  <c r="AI277"/>
  <c r="AE277"/>
  <c r="AA277"/>
  <c r="W277"/>
  <c r="W294"/>
  <c r="AG293"/>
  <c r="W292"/>
  <c r="W291"/>
  <c r="Y289"/>
  <c r="AE287"/>
  <c r="V287"/>
  <c r="AJ283"/>
  <c r="AH282"/>
  <c r="AD282"/>
  <c r="Z282"/>
  <c r="V282"/>
  <c r="AJ281"/>
  <c r="AF281"/>
  <c r="AB281"/>
  <c r="X281"/>
  <c r="AH280"/>
  <c r="AD280"/>
  <c r="Z280"/>
  <c r="V280"/>
  <c r="AJ279"/>
  <c r="AF279"/>
  <c r="AB279"/>
  <c r="X279"/>
  <c r="T279"/>
  <c r="AH278"/>
  <c r="AD278"/>
  <c r="Z278"/>
  <c r="V278"/>
  <c r="AJ277"/>
  <c r="AF277"/>
  <c r="AB277"/>
  <c r="X277"/>
  <c r="X295"/>
  <c r="W293"/>
  <c r="AI289"/>
  <c r="AG287"/>
  <c r="X287"/>
  <c r="AI282"/>
  <c r="AE282"/>
  <c r="AA282"/>
  <c r="W282"/>
  <c r="AG281"/>
  <c r="AC281"/>
  <c r="Y281"/>
  <c r="U281"/>
  <c r="AI280"/>
  <c r="AE280"/>
  <c r="AA280"/>
  <c r="W280"/>
  <c r="AG279"/>
  <c r="AC279"/>
  <c r="Y279"/>
  <c r="U279"/>
  <c r="AI278"/>
  <c r="AE278"/>
  <c r="AA278"/>
  <c r="W278"/>
  <c r="AG277"/>
  <c r="AG283" s="1"/>
  <c r="AC277"/>
  <c r="AC283" s="1"/>
  <c r="Y277"/>
  <c r="U277"/>
  <c r="AE295"/>
  <c r="Y293"/>
  <c r="AG292"/>
  <c r="AG291"/>
  <c r="AJ289"/>
  <c r="AC289"/>
  <c r="AI287"/>
  <c r="Z287"/>
  <c r="AJ282"/>
  <c r="AF282"/>
  <c r="AB282"/>
  <c r="X282"/>
  <c r="AH281"/>
  <c r="AD281"/>
  <c r="Z281"/>
  <c r="V281"/>
  <c r="AJ280"/>
  <c r="AF280"/>
  <c r="AB280"/>
  <c r="X280"/>
  <c r="AH279"/>
  <c r="AD279"/>
  <c r="Z279"/>
  <c r="V279"/>
  <c r="AJ278"/>
  <c r="AF278"/>
  <c r="AB278"/>
  <c r="X278"/>
  <c r="AH277"/>
  <c r="AD277"/>
  <c r="Z277"/>
  <c r="V277"/>
  <c r="K283"/>
  <c r="F283"/>
  <c r="G283"/>
  <c r="U316"/>
  <c r="C316"/>
  <c r="N283"/>
  <c r="O283"/>
  <c r="J283"/>
  <c r="W267"/>
  <c r="U269"/>
  <c r="T295" s="1"/>
  <c r="W272"/>
  <c r="AH270"/>
  <c r="AB269"/>
  <c r="W268"/>
  <c r="W270"/>
  <c r="W271"/>
  <c r="AH269"/>
  <c r="AH271"/>
  <c r="P305"/>
  <c r="AH283" l="1"/>
  <c r="AD283"/>
  <c r="Z283"/>
  <c r="Y283"/>
  <c r="V283"/>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F283"/>
  <c r="W283"/>
  <c r="AB283"/>
  <c r="AI283"/>
  <c r="G326"/>
  <c r="R322"/>
  <c r="K322"/>
  <c r="O320"/>
  <c r="F320"/>
  <c r="R316"/>
  <c r="R315"/>
  <c r="N315"/>
  <c r="J315"/>
  <c r="F315"/>
  <c r="P314"/>
  <c r="L314"/>
  <c r="H314"/>
  <c r="D314"/>
  <c r="R313"/>
  <c r="N313"/>
  <c r="J313"/>
  <c r="F313"/>
  <c r="P312"/>
  <c r="L312"/>
  <c r="H312"/>
  <c r="D312"/>
  <c r="R311"/>
  <c r="N311"/>
  <c r="J311"/>
  <c r="F311"/>
  <c r="P310"/>
  <c r="L310"/>
  <c r="H310"/>
  <c r="D310"/>
  <c r="F328"/>
  <c r="E327"/>
  <c r="O325"/>
  <c r="O324"/>
  <c r="M322"/>
  <c r="E322"/>
  <c r="Q320"/>
  <c r="H320"/>
  <c r="O315"/>
  <c r="K315"/>
  <c r="G315"/>
  <c r="C315"/>
  <c r="Q314"/>
  <c r="M314"/>
  <c r="I314"/>
  <c r="E314"/>
  <c r="O313"/>
  <c r="K313"/>
  <c r="G313"/>
  <c r="C313"/>
  <c r="Q312"/>
  <c r="M312"/>
  <c r="I312"/>
  <c r="E312"/>
  <c r="O311"/>
  <c r="K311"/>
  <c r="G311"/>
  <c r="C311"/>
  <c r="Q310"/>
  <c r="M310"/>
  <c r="I310"/>
  <c r="E310"/>
  <c r="M328"/>
  <c r="O326"/>
  <c r="G322"/>
  <c r="U315"/>
  <c r="P315"/>
  <c r="L315"/>
  <c r="H315"/>
  <c r="D315"/>
  <c r="R314"/>
  <c r="N314"/>
  <c r="J314"/>
  <c r="F314"/>
  <c r="P313"/>
  <c r="L313"/>
  <c r="H313"/>
  <c r="D313"/>
  <c r="R312"/>
  <c r="N312"/>
  <c r="J312"/>
  <c r="F312"/>
  <c r="B312"/>
  <c r="P311"/>
  <c r="L311"/>
  <c r="H311"/>
  <c r="D311"/>
  <c r="R310"/>
  <c r="N310"/>
  <c r="J310"/>
  <c r="F310"/>
  <c r="E326"/>
  <c r="E325"/>
  <c r="E324"/>
  <c r="Q322"/>
  <c r="M320"/>
  <c r="D320"/>
  <c r="Q315"/>
  <c r="M315"/>
  <c r="I315"/>
  <c r="E315"/>
  <c r="O314"/>
  <c r="K314"/>
  <c r="G314"/>
  <c r="C314"/>
  <c r="Q313"/>
  <c r="M313"/>
  <c r="I313"/>
  <c r="E313"/>
  <c r="O312"/>
  <c r="K312"/>
  <c r="G312"/>
  <c r="C312"/>
  <c r="Q311"/>
  <c r="M311"/>
  <c r="I311"/>
  <c r="E311"/>
  <c r="O310"/>
  <c r="K310"/>
  <c r="G310"/>
  <c r="C310"/>
  <c r="X283"/>
  <c r="AE283"/>
  <c r="AA283"/>
  <c r="P302"/>
  <c r="J302"/>
  <c r="E303"/>
  <c r="E304"/>
  <c r="C302"/>
  <c r="B328" s="1"/>
  <c r="E300"/>
  <c r="E301"/>
  <c r="E305"/>
  <c r="P303"/>
  <c r="P304"/>
  <c r="AH305"/>
  <c r="O316" l="1"/>
  <c r="K316"/>
  <c r="J316"/>
  <c r="G316"/>
  <c r="N316"/>
  <c r="X328"/>
  <c r="W326"/>
  <c r="AI322"/>
  <c r="AG320"/>
  <c r="X320"/>
  <c r="AI315"/>
  <c r="AE315"/>
  <c r="AA315"/>
  <c r="W315"/>
  <c r="AG314"/>
  <c r="AC314"/>
  <c r="Y314"/>
  <c r="U314"/>
  <c r="AI313"/>
  <c r="AE313"/>
  <c r="AA313"/>
  <c r="W313"/>
  <c r="AG312"/>
  <c r="AC312"/>
  <c r="Y312"/>
  <c r="U312"/>
  <c r="AI311"/>
  <c r="AE311"/>
  <c r="AA311"/>
  <c r="W311"/>
  <c r="AG310"/>
  <c r="AC310"/>
  <c r="Y310"/>
  <c r="U310"/>
  <c r="AE328"/>
  <c r="Y326"/>
  <c r="AG325"/>
  <c r="AG324"/>
  <c r="AJ322"/>
  <c r="AC322"/>
  <c r="AI320"/>
  <c r="Z320"/>
  <c r="AJ315"/>
  <c r="AF315"/>
  <c r="AB315"/>
  <c r="X315"/>
  <c r="AH314"/>
  <c r="AD314"/>
  <c r="Z314"/>
  <c r="V314"/>
  <c r="AJ313"/>
  <c r="AF313"/>
  <c r="AB313"/>
  <c r="X313"/>
  <c r="AH312"/>
  <c r="AD312"/>
  <c r="Z312"/>
  <c r="V312"/>
  <c r="AJ311"/>
  <c r="AF311"/>
  <c r="AB311"/>
  <c r="X311"/>
  <c r="AH310"/>
  <c r="AD310"/>
  <c r="Z310"/>
  <c r="V310"/>
  <c r="AE322"/>
  <c r="W322"/>
  <c r="AG315"/>
  <c r="AC315"/>
  <c r="Y315"/>
  <c r="AI314"/>
  <c r="AE314"/>
  <c r="AA314"/>
  <c r="W314"/>
  <c r="AG313"/>
  <c r="AC313"/>
  <c r="Y313"/>
  <c r="U313"/>
  <c r="AI312"/>
  <c r="AE312"/>
  <c r="AA312"/>
  <c r="W312"/>
  <c r="AG311"/>
  <c r="AC311"/>
  <c r="Y311"/>
  <c r="U311"/>
  <c r="AI310"/>
  <c r="AI316" s="1"/>
  <c r="AE310"/>
  <c r="AE316" s="1"/>
  <c r="AA310"/>
  <c r="W310"/>
  <c r="W327"/>
  <c r="AG326"/>
  <c r="W325"/>
  <c r="W324"/>
  <c r="Y322"/>
  <c r="AE320"/>
  <c r="V320"/>
  <c r="AJ316"/>
  <c r="AH315"/>
  <c r="AD315"/>
  <c r="Z315"/>
  <c r="V315"/>
  <c r="AJ314"/>
  <c r="AF314"/>
  <c r="AB314"/>
  <c r="X314"/>
  <c r="AH313"/>
  <c r="AD313"/>
  <c r="Z313"/>
  <c r="V313"/>
  <c r="AJ312"/>
  <c r="AF312"/>
  <c r="AB312"/>
  <c r="X312"/>
  <c r="T312"/>
  <c r="AH311"/>
  <c r="AD311"/>
  <c r="Z311"/>
  <c r="V311"/>
  <c r="AJ310"/>
  <c r="AF310"/>
  <c r="AB310"/>
  <c r="X310"/>
  <c r="M316"/>
  <c r="L316"/>
  <c r="I316"/>
  <c r="H316"/>
  <c r="E316"/>
  <c r="D316"/>
  <c r="F316"/>
  <c r="Q316"/>
  <c r="P316"/>
  <c r="W300"/>
  <c r="AH303"/>
  <c r="AH302"/>
  <c r="W303"/>
  <c r="W301"/>
  <c r="AB302"/>
  <c r="AH304"/>
  <c r="U302"/>
  <c r="T328" s="1"/>
  <c r="W305"/>
  <c r="W304"/>
  <c r="W316" l="1"/>
  <c r="AA316"/>
  <c r="X316"/>
  <c r="AB316"/>
  <c r="AF316"/>
  <c r="V316"/>
  <c r="AH316"/>
  <c r="AG316"/>
  <c r="AD316"/>
  <c r="AC316"/>
  <c r="Z316"/>
  <c r="Y316"/>
</calcChain>
</file>

<file path=xl/sharedStrings.xml><?xml version="1.0" encoding="utf-8"?>
<sst xmlns="http://schemas.openxmlformats.org/spreadsheetml/2006/main" count="604" uniqueCount="228">
  <si>
    <t>Presented By :-</t>
  </si>
  <si>
    <t>HEERA LAL JAT</t>
  </si>
  <si>
    <t>V./P. -  CHANDAWAL NAGAR , SOJAT (PALI)</t>
  </si>
  <si>
    <t>ML</t>
  </si>
  <si>
    <t>AB</t>
  </si>
  <si>
    <t>Sr. Teacher at MGGS BAR (PALI)</t>
  </si>
  <si>
    <t>A</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</si>
  <si>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</si>
  <si>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</si>
  <si>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</si>
  <si>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</si>
  <si>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</si>
  <si>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</si>
  <si>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</si>
  <si>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</si>
  <si>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</si>
  <si>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</si>
  <si>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</si>
  <si>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</si>
  <si>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</si>
  <si>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</si>
  <si>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</si>
  <si>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</si>
  <si>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विज्ञान</t>
  </si>
  <si>
    <t xml:space="preserve">सामाजिक विज्ञान </t>
  </si>
  <si>
    <t>गणित</t>
  </si>
  <si>
    <t xml:space="preserve">संस्कृत	</t>
  </si>
  <si>
    <t>उर्दू</t>
  </si>
  <si>
    <t>गुजराती</t>
  </si>
  <si>
    <t>सिंधी</t>
  </si>
  <si>
    <t>पंजाबी</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</si>
  <si>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</si>
  <si>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</si>
  <si>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</si>
  <si>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</si>
  <si>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</si>
  <si>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</si>
  <si>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</si>
  <si>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</si>
  <si>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</si>
  <si>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संस्कृत (71)</t>
  </si>
  <si>
    <t xml:space="preserve">कला शिक्षा </t>
  </si>
  <si>
    <t xml:space="preserve">ए/बी/सी/डी/ई ग्रेडिंग देनी है 
(A/B/C/D/E  Grade)	</t>
  </si>
  <si>
    <t>संस्कृतम</t>
  </si>
  <si>
    <t xml:space="preserve">शारीरिक एवं स्वास्थ्य शिक्षा </t>
  </si>
  <si>
    <t xml:space="preserve">86 से 100 प्रतिशत तक 		</t>
  </si>
  <si>
    <t>71 से 85 प्रतिशत तक</t>
  </si>
  <si>
    <t>51 से 70 प्रतिशत तक</t>
  </si>
  <si>
    <t xml:space="preserve">केवल संस्कृत विधालयों हेतु </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</si>
  <si>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</si>
  <si>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</si>
  <si>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</si>
  <si>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</si>
  <si>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सामयिक परख </t>
  </si>
  <si>
    <t>PRINT</t>
  </si>
  <si>
    <t>TO</t>
  </si>
  <si>
    <t>Radheshyam</t>
  </si>
  <si>
    <t>Heeralal Jat</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</si>
  <si>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</si>
  <si>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</si>
  <si>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</si>
  <si>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</si>
  <si>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</si>
  <si>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</si>
  <si>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</si>
  <si>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</si>
  <si>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</si>
  <si>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</si>
  <si>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</si>
  <si>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</si>
  <si>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Mamta lawaniya</t>
  </si>
  <si>
    <t>yogendra</t>
  </si>
  <si>
    <t>Suresh kumar</t>
  </si>
  <si>
    <t>Sharad Sharma</t>
  </si>
  <si>
    <t>Prakash Chand</t>
  </si>
  <si>
    <t>.---------cut here -------------- cut here ------------- cut here -------------------- cut here ----------------- cut here --------------------- cut here -------------</t>
  </si>
  <si>
    <t>EXEMPTION</t>
  </si>
  <si>
    <t>SUBJECT MM</t>
  </si>
  <si>
    <t>2T+E OR 2E+T</t>
  </si>
  <si>
    <t>SUBJECT RESULT</t>
  </si>
  <si>
    <t>SUBJECT DIVISION</t>
  </si>
  <si>
    <t></t>
  </si>
  <si>
    <t>Total</t>
  </si>
  <si>
    <t>B</t>
  </si>
  <si>
    <t>C</t>
  </si>
  <si>
    <t>D</t>
  </si>
  <si>
    <t>NSO</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</si>
  <si>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</si>
  <si>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</si>
  <si>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</si>
  <si>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</si>
  <si>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</si>
  <si>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</si>
  <si>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</si>
  <si>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</si>
  <si>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</si>
  <si>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</si>
  <si>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</si>
  <si>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</si>
  <si>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</si>
  <si>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</si>
  <si>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</si>
  <si>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</si>
  <si>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</si>
  <si>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इस शीट पर वर्क करने हेतु व सहायता हेतु विडियो लिंक </t>
  </si>
  <si>
    <t>Yogendra</t>
  </si>
  <si>
    <t>E</t>
  </si>
  <si>
    <t xml:space="preserve">अर्द्धवार्षिक  कुल	 पूर्णांक	</t>
  </si>
  <si>
    <t xml:space="preserve">50 + 20 = 70 </t>
  </si>
  <si>
    <t xml:space="preserve">50 + 20 + 70 </t>
  </si>
  <si>
    <t xml:space="preserve">परम पूज्य गुरुदेव वासुदेव जी महाराज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</si>
  <si>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</si>
  <si>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</si>
  <si>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t xml:space="preserve">यह रिजल्ट शीट एक्सेल सॉफ्टवेयर आपको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CC00CC"/>
        <rFont val="Calibri"/>
        <family val="2"/>
        <scheme val="minor"/>
      </rPr>
      <t>heeralal jat</t>
    </r>
    <r>
      <rPr>
        <b/>
        <sz val="14"/>
        <color rgb="FF0000CC"/>
        <rFont val="Calibri"/>
        <family val="2"/>
        <scheme val="minor"/>
      </rPr>
      <t xml:space="preserve"> </t>
    </r>
    <r>
      <rPr>
        <b/>
        <sz val="11"/>
        <color rgb="FF0000CC"/>
        <rFont val="Calibri"/>
        <family val="2"/>
        <scheme val="minor"/>
      </rPr>
      <t>लिखकर सर्च करेंगे , तो भी यह एक्सेल शीट मिल जाएगी I</t>
    </r>
  </si>
  <si>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</si>
  <si>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</si>
  <si>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</si>
  <si>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</si>
  <si>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</si>
  <si>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</si>
  <si>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</si>
  <si>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Yogesh</t>
  </si>
  <si>
    <t>MGGS BAR (PALI)</t>
  </si>
  <si>
    <r>
      <t xml:space="preserve">HEERA LAL JAT
</t>
    </r>
    <r>
      <rPr>
        <b/>
        <i/>
        <sz val="16"/>
        <color rgb="FF123A24"/>
        <rFont val="Calibri"/>
        <family val="2"/>
        <scheme val="minor"/>
      </rPr>
      <t>Sr. Teacher</t>
    </r>
  </si>
  <si>
    <t xml:space="preserve">परम पूज्य गुरुदेव </t>
  </si>
  <si>
    <t xml:space="preserve">नोट :-  यह एक्सेल फाइल कम सॉफ्टवेयर निःशुल्क है I शिक्षक साथियों के सम्मान में यह सॉफ्टवेयर फ्री में उपलब्ध करवाया जा रहा है I </t>
  </si>
  <si>
    <t>28-10-2014</t>
  </si>
  <si>
    <t>AAKIFA BANO</t>
  </si>
  <si>
    <t>SHABBIR MOHAMMAD</t>
  </si>
  <si>
    <t>HEENA KOUSER</t>
  </si>
  <si>
    <t>ANUJ GIRI</t>
  </si>
  <si>
    <t>BHAGWAT GIRI</t>
  </si>
  <si>
    <t>KANTA DEVI</t>
  </si>
  <si>
    <t>ARMAN HUSSAIN</t>
  </si>
  <si>
    <t>AARIF HUSSAIN</t>
  </si>
  <si>
    <t>SALMA BANO</t>
  </si>
  <si>
    <t>ARMAN SHAH</t>
  </si>
  <si>
    <t>JAKIR SHAH</t>
  </si>
  <si>
    <t>HEENA BANU</t>
  </si>
  <si>
    <t>25-08-2015</t>
  </si>
  <si>
    <t>BHAVYANSH SINGH CHOUHAN</t>
  </si>
  <si>
    <t>AJIT SINGH</t>
  </si>
  <si>
    <t>MEENA</t>
  </si>
  <si>
    <t>16-06-2014</t>
  </si>
  <si>
    <t>BHUMIKA BAGRI</t>
  </si>
  <si>
    <t>MUKESH BAGRI</t>
  </si>
  <si>
    <t>SEEMA BAGRI</t>
  </si>
  <si>
    <t>28-09-2015</t>
  </si>
  <si>
    <t>DAKSH PRAJAPAT</t>
  </si>
  <si>
    <t>PRAKASH PRAJAPAT</t>
  </si>
  <si>
    <t>REKHA PRAJAPATI</t>
  </si>
  <si>
    <t>26-10-2015</t>
  </si>
  <si>
    <t>DIVYA BAGRI</t>
  </si>
  <si>
    <t>MUKESH</t>
  </si>
  <si>
    <t>SEEMA</t>
  </si>
  <si>
    <t>DUSHYANT DAYAMA</t>
  </si>
  <si>
    <t>BASANT KUMAR DAYAMA</t>
  </si>
  <si>
    <t>PUSHPA DAYAMA</t>
  </si>
  <si>
    <t>23-10-2015</t>
  </si>
  <si>
    <t>GUNEET CHOUHAN</t>
  </si>
  <si>
    <t>KAILASH CHOUHAN</t>
  </si>
  <si>
    <t>PUSHPA DEVI</t>
  </si>
  <si>
    <t xml:space="preserve">रमेश चन्द्र </t>
  </si>
  <si>
    <t xml:space="preserve">दिनेश चन्द्र </t>
  </si>
  <si>
    <t xml:space="preserve">चंद्रा </t>
  </si>
  <si>
    <t xml:space="preserve">राहुल </t>
  </si>
  <si>
    <t xml:space="preserve">रोहित </t>
  </si>
  <si>
    <t xml:space="preserve">मोहिनी </t>
  </si>
  <si>
    <t>M</t>
  </si>
  <si>
    <t>F</t>
  </si>
  <si>
    <t>OBC</t>
  </si>
  <si>
    <t>GEN</t>
  </si>
  <si>
    <t>SC</t>
  </si>
  <si>
    <t>Lalit Kumar</t>
  </si>
  <si>
    <t>Prakash chand</t>
  </si>
  <si>
    <t>उर्दू (72)</t>
  </si>
  <si>
    <t>गुजराती (73)</t>
  </si>
  <si>
    <t>सिंधी (74)</t>
  </si>
  <si>
    <t>पंजाबी (75)</t>
  </si>
  <si>
    <t xml:space="preserve">उर्दू (72) </t>
  </si>
  <si>
    <t xml:space="preserve">सिंधी (74) </t>
  </si>
  <si>
    <t>संस्कृतम (95)</t>
  </si>
  <si>
    <t>Sanskrit  (71)</t>
  </si>
  <si>
    <t>Third Lang.</t>
  </si>
  <si>
    <t>Urdu (72)</t>
  </si>
  <si>
    <t>Gujrati (73)</t>
  </si>
  <si>
    <t>Sindhi (74)</t>
  </si>
  <si>
    <t>Punjabi (75)</t>
  </si>
  <si>
    <t>Sanskritam (95)</t>
  </si>
  <si>
    <t xml:space="preserve">तृतीय भाषा </t>
  </si>
  <si>
    <t>ram</t>
  </si>
  <si>
    <t>shyam</t>
  </si>
  <si>
    <t>sita</t>
  </si>
  <si>
    <t>Hindi</t>
  </si>
  <si>
    <t>/</t>
  </si>
  <si>
    <t>to</t>
  </si>
  <si>
    <t>https://youtu.be/KtnNRLzdadU</t>
  </si>
  <si>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,तृतीय टेस्ट , अर्द्ध वार्षिक परीक्षा व वार्षिक परीक्षा हेतु निम्नोक्त अंक निर्धारित रहेंगे -</t>
    </r>
  </si>
  <si>
    <r>
      <t>इसके अंतर्गत नियमित विद्यार्थियों के लिए विद्यालय द्वारा लिए गए प्रथम परख (10 अक), द्वितीय परख (10 अंक) , तृतीय परख (10 अंक) व अर्द्धवार्षिक परीक्षा (70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</si>
  <si>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10 + 10 + 10</t>
  </si>
  <si>
    <r>
      <t xml:space="preserve">       </t>
    </r>
    <r>
      <rPr>
        <b/>
        <sz val="12"/>
        <color rgb="FF002060"/>
        <rFont val="Calibri"/>
        <family val="2"/>
        <scheme val="minor"/>
      </rPr>
      <t xml:space="preserve"> 10 + 10 + 10</t>
    </r>
    <r>
      <rPr>
        <b/>
        <sz val="11"/>
        <color rgb="FF002060"/>
        <rFont val="Calibri"/>
        <family val="2"/>
        <scheme val="minor"/>
      </rPr>
      <t xml:space="preserve">
  तृतीय भाषा
    (कोई एक)           </t>
    </r>
  </si>
  <si>
    <t xml:space="preserve">70 + 30 = 100 </t>
  </si>
  <si>
    <t>UPDATE On</t>
  </si>
  <si>
    <t xml:space="preserve">सत्र 2023-24  हेतु कक्षा 06 व 07 के लिए रिजल्ट शीट  </t>
  </si>
  <si>
    <t>Password of This Result Sheet  :-             Resultsheet2024</t>
  </si>
  <si>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</si>
  <si>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</si>
  <si>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t>This Sheet Password :-     Resultsheet2024</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</si>
  <si>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</si>
  <si>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</si>
  <si>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</si>
  <si>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</si>
  <si>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</si>
  <si>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</si>
  <si>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 xml:space="preserve"> 2023-2024</t>
  </si>
  <si>
    <t>https://youtu.be/KH69Y_uPILw</t>
  </si>
  <si>
    <t>A+</t>
  </si>
  <si>
    <t xml:space="preserve">91 से 100 प्रतिशत तक 		</t>
  </si>
  <si>
    <t>76 से 90 प्रतिशत तक</t>
  </si>
  <si>
    <r>
      <rPr>
        <b/>
        <sz val="14"/>
        <color theme="1"/>
        <rFont val="Calibri"/>
        <family val="2"/>
        <scheme val="minor"/>
      </rPr>
      <t>A+</t>
    </r>
    <r>
      <rPr>
        <b/>
        <sz val="11"/>
        <color theme="1"/>
        <rFont val="Calibri"/>
        <family val="2"/>
        <scheme val="minor"/>
      </rPr>
      <t xml:space="preserve">  ग्रेड  </t>
    </r>
  </si>
  <si>
    <t>61 से 75 प्रतिशत तक</t>
  </si>
  <si>
    <t>41  से 60 प्रतिशत तक</t>
  </si>
  <si>
    <t>0  से 40  प्रतिशत तक</t>
  </si>
  <si>
    <t>31  से 50 प्रतिशत तक</t>
  </si>
  <si>
    <t>0  से 30 प्रतिशत तक</t>
  </si>
  <si>
    <r>
      <t xml:space="preserve">सभी </t>
    </r>
    <r>
      <rPr>
        <b/>
        <u/>
        <sz val="14"/>
        <color theme="1"/>
        <rFont val="Calibri"/>
        <family val="2"/>
        <scheme val="minor"/>
      </rPr>
      <t>6</t>
    </r>
    <r>
      <rPr>
        <b/>
        <u/>
        <sz val="11"/>
        <color theme="1"/>
        <rFont val="Calibri"/>
        <family val="2"/>
        <scheme val="minor"/>
      </rPr>
      <t xml:space="preserve"> मुख्य  विषयों मे ग्रेडिंग देने का आधार  तथा</t>
    </r>
  </si>
  <si>
    <r>
      <t xml:space="preserve">समाजोपयोगी उत्पादन कार्य एवं समाज सेवा  , शारीरिक एवं स्वास्थ्य शिक्षा , तथा कला शिक्षा  विषयों मे ग्रेडिंग देने का आधार 
</t>
    </r>
    <r>
      <rPr>
        <b/>
        <u val="double"/>
        <sz val="12"/>
        <color rgb="FFCC00CC"/>
        <rFont val="Calibri"/>
        <family val="2"/>
        <scheme val="minor"/>
      </rPr>
      <t>Main 6 Subject</t>
    </r>
    <r>
      <rPr>
        <b/>
        <sz val="12"/>
        <color rgb="FFCC00CC"/>
        <rFont val="Calibri"/>
        <family val="2"/>
        <scheme val="minor"/>
      </rPr>
      <t xml:space="preserve">                                             </t>
    </r>
    <r>
      <rPr>
        <b/>
        <u val="double"/>
        <sz val="12"/>
        <color rgb="FFCC00CC"/>
        <rFont val="Calibri"/>
        <family val="2"/>
        <scheme val="minor"/>
      </rPr>
      <t>Other Subject</t>
    </r>
  </si>
  <si>
    <t>Suresh Chand</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</si>
</sst>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92">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b/>
      <sz val="10.5"/>
      <color rgb="FF002060"/>
      <name val="Calibri"/>
      <family val="2"/>
      <scheme val="minor"/>
    </font>
    <font>
      <sz val="14"/>
      <color rgb="FFFF0000"/>
      <name val="Kruti Dev 010"/>
    </font>
    <font>
      <sz val="12"/>
      <color rgb="FFFF0000"/>
      <name val="Calibri"/>
      <family val="2"/>
      <scheme val="minor"/>
    </font>
    <font>
      <b/>
      <sz val="14"/>
      <color theme="0"/>
      <name val="Kruti Dev 010"/>
    </font>
    <font>
      <sz val="11"/>
      <name val="Calibri"/>
      <family val="2"/>
      <scheme val="minor"/>
    </font>
    <font>
      <b/>
      <sz val="22"/>
      <color theme="1"/>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sz val="10"/>
      <color theme="1"/>
      <name val="Calibri"/>
      <family val="2"/>
      <scheme val="minor"/>
    </font>
    <font>
      <b/>
      <sz val="10.5"/>
      <color theme="1"/>
      <name val="Kruti Dev 010"/>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6"/>
      <color rgb="FF0000CC"/>
      <name val="Calibri"/>
      <family val="2"/>
      <scheme val="minor"/>
    </font>
    <font>
      <b/>
      <i/>
      <sz val="16"/>
      <color rgb="FF0070C0"/>
      <name val="Calibri"/>
      <family val="2"/>
    </font>
    <font>
      <b/>
      <i/>
      <u/>
      <sz val="18"/>
      <color theme="9" tint="-0.499984740745262"/>
      <name val="Calibri"/>
      <family val="2"/>
    </font>
    <font>
      <b/>
      <sz val="11"/>
      <color theme="0" tint="-0.14999847407452621"/>
      <name val="Calibri"/>
      <family val="2"/>
      <scheme val="min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name val="Calibri"/>
      <family val="2"/>
      <scheme val="minor"/>
    </font>
    <font>
      <b/>
      <sz val="10.5"/>
      <name val="Calibri"/>
      <family val="2"/>
    </font>
    <font>
      <sz val="10"/>
      <name val="Kruti Dev 010"/>
    </font>
    <font>
      <b/>
      <sz val="16"/>
      <name val="Calibri"/>
      <family val="2"/>
      <scheme val="minor"/>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0"/>
      <name val="Arial"/>
      <family val="2"/>
    </font>
    <font>
      <b/>
      <sz val="26"/>
      <color indexed="10"/>
      <name val="Kruti Dev 010"/>
    </font>
    <font>
      <b/>
      <sz val="8"/>
      <name val="Calibri"/>
      <family val="2"/>
      <scheme val="minor"/>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10"/>
      <color rgb="FFCC00CC"/>
      <name val="Cambria"/>
      <family val="1"/>
      <scheme val="major"/>
    </font>
    <font>
      <b/>
      <u val="double"/>
      <sz val="12"/>
      <color rgb="FF0000CC"/>
      <name val="Calibri"/>
      <family val="2"/>
      <scheme val="minor"/>
    </font>
    <font>
      <b/>
      <sz val="13"/>
      <color theme="9" tint="-0.499984740745262"/>
      <name val="Cambria"/>
      <family val="1"/>
      <scheme val="maj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2"/>
      <color rgb="FF0000CC"/>
      <name val="Cambria"/>
      <family val="1"/>
      <scheme val="major"/>
    </font>
    <font>
      <b/>
      <sz val="14"/>
      <color rgb="FFCC00CC"/>
      <name val="Calibri"/>
      <family val="2"/>
      <scheme val="minor"/>
    </font>
    <font>
      <sz val="11"/>
      <color rgb="FF0000CC"/>
      <name val="Calibri"/>
      <family val="2"/>
      <scheme val="minor"/>
    </font>
    <font>
      <b/>
      <sz val="13"/>
      <color rgb="FF0000CC"/>
      <name val="Calibri"/>
      <family val="2"/>
      <scheme val="minor"/>
    </font>
    <font>
      <b/>
      <sz val="11"/>
      <name val="Cambria"/>
      <family val="1"/>
      <scheme val="major"/>
    </font>
    <font>
      <b/>
      <i/>
      <sz val="13"/>
      <color rgb="FF0000CC"/>
      <name val="Cambria"/>
      <family val="1"/>
      <scheme val="major"/>
    </font>
    <font>
      <b/>
      <sz val="16"/>
      <color rgb="FFCC00CC"/>
      <name val="Calibri"/>
      <family val="2"/>
      <scheme val="minor"/>
    </font>
    <font>
      <b/>
      <i/>
      <sz val="16"/>
      <color rgb="FF123A24"/>
      <name val="Calibri"/>
      <family val="2"/>
      <scheme val="minor"/>
    </font>
    <font>
      <b/>
      <sz val="13"/>
      <name val="Calibri"/>
      <family val="2"/>
      <scheme val="minor"/>
    </font>
    <font>
      <b/>
      <sz val="13"/>
      <color theme="1"/>
      <name val="Cambria"/>
      <family val="1"/>
      <scheme val="major"/>
    </font>
    <font>
      <b/>
      <sz val="9.5"/>
      <color theme="1"/>
      <name val="Calibri"/>
      <family val="2"/>
      <scheme val="minor"/>
    </font>
    <font>
      <b/>
      <sz val="11.5"/>
      <color theme="1"/>
      <name val="Calibri"/>
      <family val="2"/>
      <scheme val="minor"/>
    </font>
    <font>
      <b/>
      <sz val="11.5"/>
      <color theme="1"/>
      <name val="Kruti Dev 010"/>
    </font>
    <font>
      <sz val="14"/>
      <color rgb="FF7030A0"/>
      <name val="Kruti Dev 010"/>
    </font>
    <font>
      <sz val="14"/>
      <color rgb="FF7030A0"/>
      <name val="Calibri"/>
      <family val="2"/>
      <scheme val="minor"/>
    </font>
    <font>
      <b/>
      <sz val="10"/>
      <color rgb="FF006600"/>
      <name val="Calibri"/>
      <family val="2"/>
      <scheme val="minor"/>
    </font>
    <font>
      <b/>
      <sz val="9.5"/>
      <name val="Calibri"/>
      <family val="2"/>
      <scheme val="minor"/>
    </font>
    <font>
      <b/>
      <sz val="9.5"/>
      <color rgb="FFFF0000"/>
      <name val="Calibri"/>
      <family val="2"/>
      <scheme val="minor"/>
    </font>
    <font>
      <b/>
      <sz val="9.5"/>
      <color indexed="10"/>
      <name val="Calibri"/>
      <family val="2"/>
      <scheme val="minor"/>
    </font>
    <font>
      <b/>
      <sz val="11"/>
      <color rgb="FFFF0000"/>
      <name val="Cambria"/>
      <family val="1"/>
      <scheme val="major"/>
    </font>
    <font>
      <b/>
      <sz val="11"/>
      <color rgb="FF0000FF"/>
      <name val="Calibri"/>
      <family val="2"/>
      <scheme val="minor"/>
    </font>
    <font>
      <b/>
      <sz val="11"/>
      <color rgb="FFFF0000"/>
      <name val="Calibri"/>
      <family val="2"/>
    </font>
    <font>
      <b/>
      <sz val="12"/>
      <color rgb="FFFF0000"/>
      <name val="Calibri"/>
      <family val="2"/>
    </font>
    <font>
      <b/>
      <sz val="10"/>
      <color rgb="FFCC00CC"/>
      <name val="Calibri"/>
      <family val="2"/>
    </font>
    <font>
      <b/>
      <u val="double"/>
      <sz val="14"/>
      <color rgb="FFFF0000"/>
      <name val="Calibri"/>
      <family val="2"/>
      <scheme val="minor"/>
    </font>
    <font>
      <b/>
      <sz val="8"/>
      <color rgb="FF0000CC"/>
      <name val="Calibri"/>
      <family val="2"/>
      <scheme val="minor"/>
    </font>
    <font>
      <b/>
      <sz val="8"/>
      <color rgb="FFCC00CC"/>
      <name val="Calibri"/>
      <family val="2"/>
      <scheme val="minor"/>
    </font>
    <font>
      <b/>
      <i/>
      <sz val="11"/>
      <color rgb="FF0000FF"/>
      <name val="Calibri"/>
      <family val="2"/>
      <scheme val="minor"/>
    </font>
    <font>
      <b/>
      <sz val="10"/>
      <color rgb="FF0000CC"/>
      <name val="Calibri"/>
      <family val="2"/>
      <scheme val="minor"/>
    </font>
    <font>
      <b/>
      <sz val="10"/>
      <color rgb="FFCC00CC"/>
      <name val="Calibri"/>
      <family val="2"/>
      <scheme val="minor"/>
    </font>
    <font>
      <b/>
      <u/>
      <sz val="12"/>
      <color rgb="FF0000CC"/>
      <name val="Cambria"/>
      <family val="1"/>
      <scheme val="major"/>
    </font>
    <font>
      <b/>
      <sz val="10.5"/>
      <color rgb="FF0000CC"/>
      <name val="Calibri"/>
      <family val="2"/>
      <scheme val="minor"/>
    </font>
    <font>
      <b/>
      <sz val="10.5"/>
      <color rgb="FFFF0000"/>
      <name val="Calibri"/>
      <family val="2"/>
      <scheme val="minor"/>
    </font>
    <font>
      <b/>
      <i/>
      <sz val="10.5"/>
      <color indexed="10"/>
      <name val="Calibri"/>
      <family val="2"/>
      <scheme val="minor"/>
    </font>
    <font>
      <b/>
      <i/>
      <sz val="10.5"/>
      <name val="Calibri"/>
      <family val="2"/>
      <scheme val="minor"/>
    </font>
    <font>
      <b/>
      <u/>
      <sz val="10"/>
      <color theme="1"/>
      <name val="Calibri"/>
      <family val="2"/>
      <scheme val="minor"/>
    </font>
    <font>
      <b/>
      <sz val="9.5"/>
      <color rgb="FFCC00CC"/>
      <name val="Calibri"/>
      <family val="2"/>
      <scheme val="minor"/>
    </font>
    <font>
      <sz val="11"/>
      <color theme="8" tint="-0.249977111117893"/>
      <name val="Calibri"/>
      <family val="2"/>
      <scheme val="minor"/>
    </font>
    <font>
      <b/>
      <sz val="13"/>
      <color theme="8" tint="-0.249977111117893"/>
      <name val="Calibri"/>
      <family val="2"/>
      <scheme val="minor"/>
    </font>
    <font>
      <sz val="10.5"/>
      <color theme="1"/>
      <name val="Calibri"/>
      <family val="2"/>
      <scheme val="minor"/>
    </font>
    <font>
      <b/>
      <sz val="16"/>
      <color rgb="FF0000CC"/>
      <name val="Calibri"/>
      <family val="2"/>
      <scheme val="minor"/>
    </font>
    <font>
      <b/>
      <u val="double"/>
      <sz val="13"/>
      <color rgb="FF0000CC"/>
      <name val="Calibri"/>
      <family val="2"/>
      <scheme val="minor"/>
    </font>
    <font>
      <b/>
      <u/>
      <sz val="14"/>
      <name val="Calibri"/>
      <family val="2"/>
      <scheme val="minor"/>
    </font>
    <font>
      <b/>
      <u/>
      <sz val="11"/>
      <color theme="1"/>
      <name val="Calibri"/>
      <family val="2"/>
      <scheme val="minor"/>
    </font>
    <font>
      <b/>
      <u/>
      <sz val="12"/>
      <color theme="1"/>
      <name val="Calibri"/>
      <family val="2"/>
      <scheme val="minor"/>
    </font>
    <font>
      <b/>
      <sz val="12"/>
      <name val="Cambria"/>
      <family val="1"/>
    </font>
    <font>
      <b/>
      <sz val="11"/>
      <name val="Cambria"/>
      <family val="1"/>
    </font>
    <font>
      <b/>
      <sz val="10"/>
      <color indexed="10"/>
      <name val="Calibri"/>
      <family val="2"/>
      <scheme val="minor"/>
    </font>
    <font>
      <b/>
      <u/>
      <sz val="14"/>
      <color theme="1"/>
      <name val="Calibri"/>
      <family val="2"/>
      <scheme val="minor"/>
    </font>
    <font>
      <b/>
      <u val="double"/>
      <sz val="12"/>
      <color rgb="FFCC00CC"/>
      <name val="Calibri"/>
      <family val="2"/>
      <scheme val="minor"/>
    </font>
  </fonts>
  <fills count="4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B8E08C"/>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90">
        <stop position="0">
          <color theme="0"/>
        </stop>
        <stop position="1">
          <color theme="2"/>
        </stop>
      </gradientFill>
    </fill>
    <fill>
      <gradientFill degree="45">
        <stop position="0">
          <color theme="5" tint="0.40000610370189521"/>
        </stop>
        <stop position="1">
          <color theme="9" tint="0.40000610370189521"/>
        </stop>
      </gradientFill>
    </fill>
    <fill>
      <gradientFill degree="90">
        <stop position="0">
          <color theme="9" tint="0.40000610370189521"/>
        </stop>
        <stop position="1">
          <color theme="4"/>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type="path" left="0.5" right="0.5" top="0.5" bottom="0.5">
        <stop position="0">
          <color theme="4" tint="0.59999389629810485"/>
        </stop>
        <stop position="1">
          <color theme="5" tint="0.40000610370189521"/>
        </stop>
      </gradientFill>
    </fill>
    <fill>
      <gradientFill degree="90">
        <stop position="0">
          <color theme="0"/>
        </stop>
        <stop position="1">
          <color theme="5" tint="0.40000610370189521"/>
        </stop>
      </gradientFill>
    </fill>
    <fill>
      <patternFill patternType="solid">
        <fgColor theme="6" tint="0.79998168889431442"/>
        <bgColor indexed="64"/>
      </patternFill>
    </fill>
  </fills>
  <borders count="1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medium">
        <color rgb="FFFF0000"/>
      </right>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double">
        <color theme="5" tint="-0.499984740745262"/>
      </left>
      <right/>
      <top/>
      <bottom style="double">
        <color theme="5" tint="-0.499984740745262"/>
      </bottom>
      <diagonal/>
    </border>
    <border>
      <left/>
      <right style="double">
        <color theme="5" tint="-0.499984740745262"/>
      </right>
      <top/>
      <bottom style="double">
        <color theme="5" tint="-0.499984740745262"/>
      </bottom>
      <diagonal/>
    </border>
    <border>
      <left/>
      <right style="thin">
        <color indexed="64"/>
      </right>
      <top/>
      <bottom/>
      <diagonal/>
    </border>
    <border>
      <left/>
      <right style="medium">
        <color rgb="FFFF0000"/>
      </right>
      <top style="thin">
        <color indexed="64"/>
      </top>
      <bottom style="medium">
        <color rgb="FFFF0000"/>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uble">
        <color rgb="FF00B050"/>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bottom style="thin">
        <color rgb="FFD60093"/>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style="medium">
        <color rgb="FFFFFF00"/>
      </left>
      <right/>
      <top/>
      <bottom style="medium">
        <color rgb="FFFFFF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right/>
      <top/>
      <bottom style="medium">
        <color rgb="FFFFFF00"/>
      </bottom>
      <diagonal/>
    </border>
    <border>
      <left/>
      <right style="medium">
        <color rgb="FFFFFF00"/>
      </right>
      <top/>
      <bottom style="medium">
        <color rgb="FFFFFF00"/>
      </bottom>
      <diagonal/>
    </border>
    <border>
      <left/>
      <right style="medium">
        <color rgb="FFFFFF00"/>
      </right>
      <top/>
      <bottom/>
      <diagonal/>
    </border>
    <border>
      <left style="medium">
        <color rgb="FFCC00CC"/>
      </left>
      <right style="medium">
        <color rgb="FFCC00CC"/>
      </right>
      <top style="medium">
        <color rgb="FFCC00CC"/>
      </top>
      <bottom style="medium">
        <color rgb="FFCC00CC"/>
      </bottom>
      <diagonal/>
    </border>
    <border>
      <left style="double">
        <color theme="9" tint="-0.499984740745262"/>
      </left>
      <right/>
      <top/>
      <bottom style="double">
        <color theme="9" tint="-0.499984740745262"/>
      </bottom>
      <diagonal/>
    </border>
    <border>
      <left/>
      <right/>
      <top/>
      <bottom style="double">
        <color theme="9" tint="-0.499984740745262"/>
      </bottom>
      <diagonal/>
    </border>
    <border>
      <left/>
      <right style="double">
        <color theme="9" tint="-0.499984740745262"/>
      </right>
      <top/>
      <bottom style="double">
        <color theme="9" tint="-0.499984740745262"/>
      </bottom>
      <diagonal/>
    </border>
    <border>
      <left style="double">
        <color theme="5" tint="-0.499984740745262"/>
      </left>
      <right/>
      <top/>
      <bottom/>
      <diagonal/>
    </border>
    <border>
      <left style="double">
        <color theme="5" tint="-0.499984740745262"/>
      </left>
      <right style="double">
        <color theme="5" tint="-0.499984740745262"/>
      </right>
      <top style="double">
        <color theme="5" tint="-0.499984740745262"/>
      </top>
      <bottom style="medium">
        <color rgb="FFFF0000"/>
      </bottom>
      <diagonal/>
    </border>
    <border>
      <left style="medium">
        <color rgb="FF123A24"/>
      </left>
      <right style="medium">
        <color rgb="FF123A24"/>
      </right>
      <top style="thin">
        <color indexed="64"/>
      </top>
      <bottom style="thin">
        <color indexed="64"/>
      </bottom>
      <diagonal/>
    </border>
    <border>
      <left style="medium">
        <color rgb="FF123A24"/>
      </left>
      <right style="medium">
        <color rgb="FF123A24"/>
      </right>
      <top style="medium">
        <color rgb="FFFF0000"/>
      </top>
      <bottom style="thin">
        <color indexed="64"/>
      </bottom>
      <diagonal/>
    </border>
    <border>
      <left style="medium">
        <color rgb="FF123A24"/>
      </left>
      <right style="medium">
        <color rgb="FF123A24"/>
      </right>
      <top style="thin">
        <color indexed="64"/>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5" tint="-0.499984740745262"/>
      </left>
      <right style="double">
        <color theme="5" tint="-0.499984740745262"/>
      </right>
      <top style="medium">
        <color indexed="64"/>
      </top>
      <bottom/>
      <diagonal/>
    </border>
    <border>
      <left style="double">
        <color theme="5" tint="-0.499984740745262"/>
      </left>
      <right style="double">
        <color theme="5" tint="-0.499984740745262"/>
      </right>
      <top/>
      <bottom/>
      <diagonal/>
    </border>
    <border>
      <left style="double">
        <color indexed="64"/>
      </left>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CC00CC"/>
      </left>
      <right style="thin">
        <color rgb="FFD60093"/>
      </right>
      <top style="thin">
        <color rgb="FFCC00CC"/>
      </top>
      <bottom style="thin">
        <color rgb="FFD60093"/>
      </bottom>
      <diagonal/>
    </border>
    <border>
      <left/>
      <right/>
      <top style="thin">
        <color rgb="FFD60093"/>
      </top>
      <bottom style="thin">
        <color rgb="FFCC00CC"/>
      </bottom>
      <diagonal/>
    </border>
    <border>
      <left style="thin">
        <color rgb="FFCC00CC"/>
      </left>
      <right/>
      <top style="thin">
        <color rgb="FFCC00CC"/>
      </top>
      <bottom style="thin">
        <color rgb="FFCC00CC"/>
      </bottom>
      <diagonal/>
    </border>
    <border>
      <left style="double">
        <color theme="9" tint="-0.499984740745262"/>
      </left>
      <right/>
      <top style="double">
        <color theme="9" tint="-0.499984740745262"/>
      </top>
      <bottom/>
      <diagonal/>
    </border>
    <border>
      <left/>
      <right/>
      <top style="double">
        <color theme="9" tint="-0.499984740745262"/>
      </top>
      <bottom/>
      <diagonal/>
    </border>
    <border>
      <left/>
      <right style="double">
        <color theme="9" tint="-0.499984740745262"/>
      </right>
      <top style="double">
        <color theme="9" tint="-0.499984740745262"/>
      </top>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bottom style="thin">
        <color rgb="FF006600"/>
      </bottom>
      <diagonal/>
    </border>
    <border>
      <left/>
      <right/>
      <top style="thin">
        <color rgb="FF006600"/>
      </top>
      <bottom/>
      <diagonal/>
    </border>
    <border>
      <left/>
      <right style="thin">
        <color rgb="FF006600"/>
      </right>
      <top style="thin">
        <color rgb="FF006600"/>
      </top>
      <bottom style="thin">
        <color rgb="FF006600"/>
      </bottom>
      <diagonal/>
    </border>
    <border>
      <left/>
      <right/>
      <top style="thin">
        <color rgb="FF006600"/>
      </top>
      <bottom style="thin">
        <color rgb="FF006600"/>
      </bottom>
      <diagonal/>
    </border>
  </borders>
  <cellStyleXfs count="3">
    <xf numFmtId="0" fontId="0" fillId="0" borderId="0"/>
    <xf numFmtId="0" fontId="24" fillId="18" borderId="18" applyNumberFormat="0" applyAlignment="0" applyProtection="0"/>
    <xf numFmtId="0" fontId="31" fillId="0" borderId="0" applyNumberFormat="0" applyFill="0" applyBorder="0" applyAlignment="0" applyProtection="0">
      <alignment vertical="top"/>
      <protection locked="0"/>
    </xf>
  </cellStyleXfs>
  <cellXfs count="1019">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9"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0" fillId="19" borderId="0" xfId="0" applyFill="1"/>
    <xf numFmtId="0" fontId="0" fillId="0" borderId="0" xfId="0" applyFill="1"/>
    <xf numFmtId="0" fontId="34" fillId="0" borderId="0" xfId="0"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10" fillId="0" borderId="29" xfId="0" applyFont="1" applyBorder="1" applyAlignment="1">
      <alignment horizontal="center" vertical="center" wrapText="1"/>
    </xf>
    <xf numFmtId="0" fontId="4" fillId="0" borderId="33" xfId="0" applyFont="1" applyBorder="1" applyAlignment="1">
      <alignment horizontal="justify" vertical="center" wrapText="1"/>
    </xf>
    <xf numFmtId="0" fontId="29" fillId="0" borderId="36" xfId="0" applyFont="1" applyBorder="1" applyAlignment="1">
      <alignment horizontal="justify" vertical="center" wrapText="1"/>
    </xf>
    <xf numFmtId="0" fontId="29" fillId="0" borderId="30" xfId="0" applyFont="1" applyBorder="1" applyAlignment="1">
      <alignment horizontal="justify" vertical="center" wrapText="1"/>
    </xf>
    <xf numFmtId="0" fontId="20" fillId="0" borderId="30" xfId="0" applyFont="1" applyBorder="1" applyAlignment="1">
      <alignment horizontal="center" vertical="center" wrapText="1"/>
    </xf>
    <xf numFmtId="0" fontId="39" fillId="0" borderId="0" xfId="0" applyFont="1" applyAlignment="1" applyProtection="1">
      <alignment horizontal="center" vertical="center" wrapText="1"/>
      <protection hidden="1"/>
    </xf>
    <xf numFmtId="0" fontId="34" fillId="8" borderId="0" xfId="0" applyFont="1" applyFill="1" applyAlignment="1">
      <alignment horizontal="center" vertical="center" wrapText="1"/>
    </xf>
    <xf numFmtId="0" fontId="41" fillId="0" borderId="0" xfId="0" applyFont="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0" fontId="43" fillId="8" borderId="0"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10" fillId="0" borderId="50" xfId="0" applyFont="1" applyFill="1" applyBorder="1" applyAlignment="1" applyProtection="1">
      <alignment horizontal="center" vertical="center" wrapText="1"/>
      <protection locked="0"/>
    </xf>
    <xf numFmtId="0" fontId="10" fillId="0" borderId="51"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center" vertical="center" wrapText="1"/>
      <protection locked="0"/>
    </xf>
    <xf numFmtId="0" fontId="10" fillId="0" borderId="5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50" xfId="0" applyFont="1" applyFill="1" applyBorder="1" applyAlignment="1" applyProtection="1">
      <alignment horizontal="center" vertical="center" wrapText="1"/>
      <protection locked="0"/>
    </xf>
    <xf numFmtId="0" fontId="22" fillId="0" borderId="51" xfId="0" applyFont="1" applyFill="1" applyBorder="1" applyAlignment="1" applyProtection="1">
      <alignment horizontal="center" vertical="center" wrapText="1"/>
      <protection locked="0"/>
    </xf>
    <xf numFmtId="0" fontId="22" fillId="0" borderId="52" xfId="0" applyFont="1" applyFill="1" applyBorder="1" applyAlignment="1" applyProtection="1">
      <alignment horizontal="center" vertical="center" wrapText="1"/>
      <protection locked="0"/>
    </xf>
    <xf numFmtId="0" fontId="4" fillId="0" borderId="51" xfId="0" applyFont="1" applyFill="1" applyBorder="1" applyAlignment="1" applyProtection="1">
      <alignment horizontal="center" vertical="center" wrapText="1"/>
      <protection locked="0"/>
    </xf>
    <xf numFmtId="0" fontId="47"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7" fillId="3" borderId="0" xfId="0" applyFont="1" applyFill="1" applyProtection="1">
      <protection hidden="1"/>
    </xf>
    <xf numFmtId="0" fontId="50" fillId="3" borderId="0" xfId="0" applyFont="1" applyFill="1" applyProtection="1">
      <protection hidden="1"/>
    </xf>
    <xf numFmtId="0" fontId="5" fillId="3" borderId="1"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7" fillId="3" borderId="0" xfId="0" applyFont="1" applyFill="1" applyBorder="1" applyAlignment="1" applyProtection="1">
      <protection hidden="1"/>
    </xf>
    <xf numFmtId="0" fontId="47" fillId="3" borderId="0" xfId="0" applyFont="1" applyFill="1" applyBorder="1" applyProtection="1">
      <protection hidden="1"/>
    </xf>
    <xf numFmtId="0" fontId="58" fillId="3" borderId="1" xfId="0" applyFont="1" applyFill="1" applyBorder="1" applyAlignment="1" applyProtection="1">
      <alignment horizontal="center" vertical="center" wrapText="1"/>
      <protection hidden="1"/>
    </xf>
    <xf numFmtId="0" fontId="55" fillId="3" borderId="0" xfId="0" applyFont="1" applyFill="1" applyBorder="1" applyAlignment="1" applyProtection="1">
      <alignment vertical="center"/>
      <protection hidden="1"/>
    </xf>
    <xf numFmtId="0" fontId="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wrapText="1"/>
      <protection hidden="1"/>
    </xf>
    <xf numFmtId="0" fontId="61"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0" borderId="57" xfId="0" applyFont="1" applyFill="1" applyBorder="1" applyAlignment="1" applyProtection="1">
      <alignment horizontal="center" vertical="center" wrapText="1"/>
      <protection locked="0"/>
    </xf>
    <xf numFmtId="0" fontId="7" fillId="7" borderId="58" xfId="0" applyFont="1" applyFill="1" applyBorder="1" applyAlignment="1" applyProtection="1">
      <alignment horizontal="center" vertical="center" wrapText="1"/>
      <protection hidden="1"/>
    </xf>
    <xf numFmtId="0" fontId="7" fillId="7" borderId="62" xfId="0" applyFont="1" applyFill="1" applyBorder="1" applyAlignment="1" applyProtection="1">
      <alignment horizontal="center" vertical="center" wrapText="1"/>
      <protection hidden="1"/>
    </xf>
    <xf numFmtId="0" fontId="10" fillId="25" borderId="2" xfId="0" applyFont="1" applyFill="1" applyBorder="1" applyAlignment="1" applyProtection="1">
      <alignment horizontal="center"/>
      <protection hidden="1"/>
    </xf>
    <xf numFmtId="0" fontId="52" fillId="25" borderId="4" xfId="0" applyFont="1" applyFill="1" applyBorder="1" applyAlignment="1" applyProtection="1">
      <alignment horizontal="center"/>
      <protection hidden="1"/>
    </xf>
    <xf numFmtId="0" fontId="5" fillId="25"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protection hidden="1"/>
    </xf>
    <xf numFmtId="0" fontId="63" fillId="25" borderId="3" xfId="0" applyFont="1" applyFill="1" applyBorder="1" applyAlignment="1" applyProtection="1">
      <alignment horizontal="center" vertical="center"/>
      <protection hidden="1"/>
    </xf>
    <xf numFmtId="0" fontId="53" fillId="3"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vertical="center"/>
      <protection hidden="1"/>
    </xf>
    <xf numFmtId="0" fontId="11" fillId="9" borderId="0" xfId="0" applyFont="1" applyFill="1" applyBorder="1" applyAlignment="1" applyProtection="1">
      <alignment horizontal="center" vertical="center" wrapText="1"/>
      <protection locked="0"/>
    </xf>
    <xf numFmtId="0" fontId="10" fillId="0" borderId="67"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66" xfId="0" applyFont="1" applyFill="1" applyBorder="1" applyAlignment="1" applyProtection="1">
      <alignment horizontal="center" vertical="center" wrapText="1"/>
      <protection locked="0"/>
    </xf>
    <xf numFmtId="0" fontId="62" fillId="3" borderId="1" xfId="0" applyNumberFormat="1" applyFont="1" applyFill="1" applyBorder="1" applyAlignment="1" applyProtection="1">
      <alignment horizontal="center" vertical="center"/>
      <protection hidden="1"/>
    </xf>
    <xf numFmtId="0" fontId="64"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8"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0" fillId="0" borderId="0" xfId="0" applyBorder="1" applyAlignment="1" applyProtection="1">
      <protection hidden="1"/>
    </xf>
    <xf numFmtId="0" fontId="66" fillId="0" borderId="1" xfId="0"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20" borderId="0" xfId="0" applyFill="1" applyProtection="1">
      <protection hidden="1"/>
    </xf>
    <xf numFmtId="0" fontId="10" fillId="20" borderId="0" xfId="0" applyFont="1" applyFill="1" applyAlignment="1" applyProtection="1">
      <alignment horizontal="center" vertical="center"/>
      <protection hidden="1"/>
    </xf>
    <xf numFmtId="0" fontId="10" fillId="3" borderId="68" xfId="0" applyNumberFormat="1" applyFont="1" applyFill="1" applyBorder="1" applyAlignment="1" applyProtection="1">
      <alignment horizontal="center" vertical="center"/>
      <protection locked="0"/>
    </xf>
    <xf numFmtId="0" fontId="30" fillId="0" borderId="1" xfId="0" applyFont="1" applyBorder="1" applyAlignment="1" applyProtection="1">
      <alignment horizontal="center" vertical="center"/>
      <protection hidden="1"/>
    </xf>
    <xf numFmtId="0" fontId="0" fillId="27" borderId="0" xfId="0" applyFill="1" applyProtection="1">
      <protection hidden="1"/>
    </xf>
    <xf numFmtId="0" fontId="0" fillId="28" borderId="0" xfId="0" applyFill="1" applyProtection="1">
      <protection hidden="1"/>
    </xf>
    <xf numFmtId="0" fontId="69" fillId="28" borderId="0" xfId="0" applyFont="1" applyFill="1" applyAlignment="1" applyProtection="1">
      <alignment horizontal="center" vertical="center"/>
      <protection hidden="1"/>
    </xf>
    <xf numFmtId="0" fontId="46" fillId="27" borderId="0" xfId="0" applyFont="1" applyFill="1" applyAlignment="1" applyProtection="1">
      <alignment vertical="center" wrapText="1"/>
      <protection hidden="1"/>
    </xf>
    <xf numFmtId="0" fontId="46" fillId="28" borderId="0" xfId="0" applyFont="1" applyFill="1" applyAlignment="1" applyProtection="1">
      <alignment vertical="center" wrapText="1"/>
      <protection hidden="1"/>
    </xf>
    <xf numFmtId="0" fontId="2" fillId="28" borderId="0" xfId="0" applyFont="1" applyFill="1" applyBorder="1" applyAlignment="1" applyProtection="1">
      <alignment vertical="center"/>
      <protection hidden="1"/>
    </xf>
    <xf numFmtId="0" fontId="46" fillId="27" borderId="0" xfId="0" applyFont="1" applyFill="1" applyBorder="1" applyAlignment="1" applyProtection="1">
      <alignment vertical="center" wrapText="1"/>
      <protection hidden="1"/>
    </xf>
    <xf numFmtId="0" fontId="0" fillId="27" borderId="0" xfId="0" applyFill="1" applyBorder="1" applyProtection="1">
      <protection hidden="1"/>
    </xf>
    <xf numFmtId="0" fontId="36" fillId="28" borderId="0" xfId="0" applyFont="1" applyFill="1" applyBorder="1" applyAlignment="1" applyProtection="1">
      <alignment horizontal="center" vertical="center"/>
      <protection hidden="1"/>
    </xf>
    <xf numFmtId="0" fontId="75" fillId="11" borderId="0" xfId="0" applyFont="1" applyFill="1" applyBorder="1" applyAlignment="1" applyProtection="1">
      <alignment vertical="center"/>
      <protection hidden="1"/>
    </xf>
    <xf numFmtId="0" fontId="77" fillId="3" borderId="1" xfId="0" applyFont="1" applyFill="1" applyBorder="1" applyAlignment="1" applyProtection="1">
      <alignment horizontal="center" vertical="center" wrapText="1"/>
      <protection hidden="1"/>
    </xf>
    <xf numFmtId="0" fontId="79" fillId="3" borderId="1"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protection hidden="1"/>
    </xf>
    <xf numFmtId="0" fontId="22" fillId="0" borderId="92" xfId="0" applyFont="1" applyBorder="1" applyAlignment="1" applyProtection="1">
      <alignment horizontal="left" vertical="center"/>
      <protection hidden="1"/>
    </xf>
    <xf numFmtId="0" fontId="15" fillId="9"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7" fillId="25" borderId="1" xfId="0" applyFont="1" applyFill="1" applyBorder="1" applyAlignment="1" applyProtection="1">
      <alignment horizontal="center" vertical="center" wrapText="1"/>
      <protection hidden="1"/>
    </xf>
    <xf numFmtId="0" fontId="58" fillId="25" borderId="1" xfId="0" applyFont="1" applyFill="1" applyBorder="1" applyAlignment="1" applyProtection="1">
      <alignment horizontal="center" vertical="center" wrapText="1"/>
      <protection hidden="1"/>
    </xf>
    <xf numFmtId="0" fontId="51" fillId="25" borderId="1" xfId="0" applyFont="1" applyFill="1" applyBorder="1" applyAlignment="1" applyProtection="1">
      <alignment horizontal="center" vertical="center" wrapText="1"/>
      <protection hidden="1"/>
    </xf>
    <xf numFmtId="0" fontId="59" fillId="25" borderId="1" xfId="0" applyFont="1" applyFill="1" applyBorder="1" applyAlignment="1" applyProtection="1">
      <alignment horizontal="center" vertical="center" wrapText="1"/>
      <protection hidden="1"/>
    </xf>
    <xf numFmtId="0" fontId="58" fillId="25" borderId="2" xfId="0" applyFont="1" applyFill="1" applyBorder="1" applyAlignment="1" applyProtection="1">
      <alignment horizontal="center" vertical="center" wrapText="1"/>
      <protection hidden="1"/>
    </xf>
    <xf numFmtId="0" fontId="10" fillId="0" borderId="0" xfId="0" applyFont="1" applyProtection="1">
      <protection hidden="1"/>
    </xf>
    <xf numFmtId="0" fontId="57" fillId="3" borderId="1" xfId="0" applyFont="1" applyFill="1" applyBorder="1" applyAlignment="1" applyProtection="1">
      <alignment horizontal="center" vertical="center" wrapText="1"/>
      <protection hidden="1"/>
    </xf>
    <xf numFmtId="0" fontId="59" fillId="0" borderId="1" xfId="0" applyFont="1" applyFill="1" applyBorder="1" applyAlignment="1" applyProtection="1">
      <alignment horizontal="center" vertical="center" wrapText="1"/>
      <protection hidden="1"/>
    </xf>
    <xf numFmtId="0" fontId="78" fillId="0" borderId="1"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86" fillId="0" borderId="1" xfId="0" applyFont="1" applyFill="1" applyBorder="1" applyAlignment="1" applyProtection="1">
      <alignment horizontal="center" vertical="center" wrapText="1"/>
      <protection hidden="1"/>
    </xf>
    <xf numFmtId="0" fontId="68"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4" fillId="0" borderId="0" xfId="0" applyFont="1" applyFill="1" applyBorder="1" applyAlignment="1" applyProtection="1">
      <alignment horizontal="center" wrapText="1"/>
      <protection hidden="1"/>
    </xf>
    <xf numFmtId="0" fontId="96" fillId="0" borderId="0" xfId="0" applyFont="1" applyFill="1" applyBorder="1" applyAlignment="1" applyProtection="1">
      <alignment horizontal="center" wrapText="1"/>
      <protection hidden="1"/>
    </xf>
    <xf numFmtId="0" fontId="28" fillId="0" borderId="78" xfId="0" applyFont="1" applyBorder="1" applyAlignment="1" applyProtection="1">
      <alignment horizontal="left" vertical="center" wrapText="1"/>
      <protection hidden="1"/>
    </xf>
    <xf numFmtId="0" fontId="99" fillId="0" borderId="3" xfId="0" applyFont="1" applyBorder="1" applyAlignment="1" applyProtection="1">
      <alignment horizontal="left" vertical="center" wrapText="1"/>
      <protection hidden="1"/>
    </xf>
    <xf numFmtId="0" fontId="38" fillId="0" borderId="3" xfId="0" applyFont="1" applyBorder="1" applyAlignment="1" applyProtection="1">
      <alignment horizontal="center" vertical="center" wrapText="1"/>
      <protection hidden="1"/>
    </xf>
    <xf numFmtId="2" fontId="38" fillId="0" borderId="3" xfId="0" applyNumberFormat="1" applyFont="1" applyBorder="1" applyAlignment="1" applyProtection="1">
      <alignment horizontal="center" vertical="center" wrapText="1"/>
      <protection hidden="1"/>
    </xf>
    <xf numFmtId="0" fontId="38" fillId="0" borderId="3" xfId="0" applyFont="1" applyFill="1" applyBorder="1" applyAlignment="1" applyProtection="1">
      <alignment horizontal="center" vertical="center" wrapText="1"/>
      <protection hidden="1"/>
    </xf>
    <xf numFmtId="0" fontId="38" fillId="0" borderId="7" xfId="0" applyFont="1" applyFill="1" applyBorder="1" applyAlignment="1" applyProtection="1">
      <alignment horizontal="center" vertical="center" wrapText="1"/>
      <protection hidden="1"/>
    </xf>
    <xf numFmtId="0" fontId="38" fillId="0" borderId="79"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wrapText="1"/>
      <protection hidden="1"/>
    </xf>
    <xf numFmtId="0" fontId="28" fillId="0" borderId="80" xfId="0" applyFont="1" applyBorder="1" applyAlignment="1" applyProtection="1">
      <alignment horizontal="left" vertical="center" wrapText="1"/>
      <protection hidden="1"/>
    </xf>
    <xf numFmtId="0" fontId="99" fillId="0" borderId="1" xfId="0" applyFont="1" applyBorder="1" applyAlignment="1" applyProtection="1">
      <alignment horizontal="left" vertical="center" wrapText="1"/>
      <protection hidden="1"/>
    </xf>
    <xf numFmtId="0" fontId="38" fillId="0" borderId="1" xfId="0" applyFont="1" applyBorder="1" applyAlignment="1" applyProtection="1">
      <alignment horizontal="center" vertical="center" wrapText="1"/>
      <protection hidden="1"/>
    </xf>
    <xf numFmtId="2" fontId="38" fillId="0" borderId="1" xfId="0" applyNumberFormat="1" applyFont="1" applyBorder="1" applyAlignment="1" applyProtection="1">
      <alignment horizontal="center" vertical="center" wrapText="1"/>
      <protection hidden="1"/>
    </xf>
    <xf numFmtId="0" fontId="38" fillId="0" borderId="1" xfId="0" applyFont="1" applyFill="1" applyBorder="1" applyAlignment="1" applyProtection="1">
      <alignment horizontal="center" vertical="center" wrapText="1"/>
      <protection hidden="1"/>
    </xf>
    <xf numFmtId="0" fontId="28" fillId="0" borderId="80" xfId="0" applyFont="1" applyFill="1" applyBorder="1" applyAlignment="1" applyProtection="1">
      <alignment horizontal="left" vertical="center" wrapText="1"/>
      <protection hidden="1"/>
    </xf>
    <xf numFmtId="0" fontId="99" fillId="0" borderId="1" xfId="0" applyFont="1" applyFill="1" applyBorder="1" applyAlignment="1" applyProtection="1">
      <alignment horizontal="left" vertical="center" wrapText="1"/>
      <protection hidden="1"/>
    </xf>
    <xf numFmtId="1" fontId="38" fillId="0" borderId="1" xfId="0" applyNumberFormat="1" applyFont="1" applyFill="1" applyBorder="1" applyAlignment="1" applyProtection="1">
      <alignment horizontal="center" vertical="center" wrapText="1"/>
      <protection hidden="1"/>
    </xf>
    <xf numFmtId="1" fontId="38" fillId="0" borderId="1" xfId="0" applyNumberFormat="1" applyFont="1" applyBorder="1" applyAlignment="1" applyProtection="1">
      <alignment horizontal="center" vertical="center" wrapText="1"/>
      <protection hidden="1"/>
    </xf>
    <xf numFmtId="0" fontId="38" fillId="0" borderId="2" xfId="0" applyFont="1" applyFill="1" applyBorder="1" applyAlignment="1" applyProtection="1">
      <alignment horizontal="center" vertical="center" wrapText="1"/>
      <protection hidden="1"/>
    </xf>
    <xf numFmtId="0" fontId="28" fillId="0" borderId="81" xfId="0" applyFont="1" applyBorder="1" applyAlignment="1" applyProtection="1">
      <alignment horizontal="left" vertical="center" wrapText="1"/>
      <protection hidden="1"/>
    </xf>
    <xf numFmtId="0" fontId="101" fillId="0" borderId="82" xfId="0" applyFont="1" applyBorder="1" applyAlignment="1" applyProtection="1">
      <alignment horizontal="left" vertical="center" wrapText="1"/>
      <protection hidden="1"/>
    </xf>
    <xf numFmtId="0" fontId="38" fillId="0" borderId="82" xfId="0" applyFont="1" applyBorder="1" applyAlignment="1" applyProtection="1">
      <alignment horizontal="center" vertical="center" wrapText="1"/>
      <protection hidden="1"/>
    </xf>
    <xf numFmtId="1" fontId="38" fillId="0" borderId="82" xfId="0" applyNumberFormat="1" applyFont="1" applyBorder="1" applyAlignment="1" applyProtection="1">
      <alignment horizontal="center" vertical="center" wrapText="1"/>
      <protection hidden="1"/>
    </xf>
    <xf numFmtId="2" fontId="38" fillId="0" borderId="82" xfId="0" applyNumberFormat="1" applyFont="1" applyBorder="1" applyAlignment="1" applyProtection="1">
      <alignment horizontal="center" vertical="center" wrapText="1"/>
      <protection hidden="1"/>
    </xf>
    <xf numFmtId="0" fontId="38" fillId="0" borderId="82" xfId="0" applyFont="1" applyFill="1" applyBorder="1" applyAlignment="1" applyProtection="1">
      <alignment horizontal="center" vertical="center" wrapText="1"/>
      <protection hidden="1"/>
    </xf>
    <xf numFmtId="0" fontId="38" fillId="0" borderId="83" xfId="0" applyFont="1" applyFill="1" applyBorder="1" applyAlignment="1" applyProtection="1">
      <alignment horizontal="center" vertical="center" wrapText="1"/>
      <protection hidden="1"/>
    </xf>
    <xf numFmtId="0" fontId="102" fillId="0" borderId="0" xfId="0" applyFont="1" applyBorder="1" applyAlignment="1" applyProtection="1">
      <alignment horizontal="left" vertical="center" wrapText="1"/>
      <protection hidden="1"/>
    </xf>
    <xf numFmtId="0" fontId="103" fillId="0" borderId="0" xfId="0" applyFont="1" applyBorder="1" applyAlignment="1" applyProtection="1">
      <alignment horizontal="left" vertical="center" wrapText="1"/>
      <protection hidden="1"/>
    </xf>
    <xf numFmtId="0" fontId="38" fillId="0" borderId="0" xfId="0" applyFont="1" applyBorder="1" applyAlignment="1" applyProtection="1">
      <alignment horizontal="center" vertical="center" wrapText="1"/>
      <protection hidden="1"/>
    </xf>
    <xf numFmtId="1" fontId="38" fillId="0" borderId="0" xfId="0" applyNumberFormat="1" applyFont="1" applyBorder="1" applyAlignment="1" applyProtection="1">
      <alignment horizontal="center" vertical="center" wrapText="1"/>
      <protection hidden="1"/>
    </xf>
    <xf numFmtId="2" fontId="38" fillId="0" borderId="0" xfId="0" applyNumberFormat="1" applyFont="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1" fontId="105" fillId="0" borderId="0" xfId="0" applyNumberFormat="1" applyFont="1" applyBorder="1" applyAlignment="1" applyProtection="1">
      <alignment horizontal="center" vertical="center" wrapText="1"/>
      <protection hidden="1"/>
    </xf>
    <xf numFmtId="2" fontId="105" fillId="0" borderId="0" xfId="0" applyNumberFormat="1" applyFont="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105" fillId="0" borderId="0" xfId="0" applyFont="1" applyBorder="1" applyAlignment="1" applyProtection="1">
      <alignment horizontal="center" vertical="center" wrapText="1"/>
      <protection hidden="1"/>
    </xf>
    <xf numFmtId="0" fontId="107" fillId="0" borderId="0" xfId="0" applyFont="1" applyBorder="1" applyAlignment="1" applyProtection="1">
      <alignment horizontal="left" wrapText="1"/>
      <protection hidden="1"/>
    </xf>
    <xf numFmtId="0" fontId="108" fillId="0" borderId="0" xfId="0" applyFont="1" applyFill="1" applyBorder="1" applyAlignment="1" applyProtection="1">
      <alignment vertical="center" wrapText="1"/>
      <protection hidden="1"/>
    </xf>
    <xf numFmtId="0" fontId="109" fillId="0" borderId="0" xfId="0" applyFont="1" applyAlignment="1" applyProtection="1">
      <alignment vertical="center"/>
      <protection hidden="1"/>
    </xf>
    <xf numFmtId="0" fontId="109" fillId="0" borderId="0" xfId="0" applyFont="1" applyBorder="1" applyAlignment="1" applyProtection="1">
      <alignment vertical="center"/>
      <protection hidden="1"/>
    </xf>
    <xf numFmtId="0" fontId="110" fillId="0" borderId="86" xfId="0" applyFont="1" applyFill="1" applyBorder="1" applyAlignment="1" applyProtection="1">
      <alignment horizontal="center" vertical="center" wrapText="1"/>
      <protection hidden="1"/>
    </xf>
    <xf numFmtId="0" fontId="111" fillId="0" borderId="0" xfId="0" applyFont="1" applyFill="1" applyBorder="1" applyAlignment="1" applyProtection="1">
      <alignment horizontal="center" vertical="center"/>
      <protection hidden="1"/>
    </xf>
    <xf numFmtId="0" fontId="112" fillId="0" borderId="0" xfId="0" applyFont="1" applyFill="1" applyBorder="1" applyAlignment="1" applyProtection="1">
      <alignment horizontal="center" vertical="center" wrapText="1"/>
      <protection hidden="1"/>
    </xf>
    <xf numFmtId="0" fontId="113" fillId="0" borderId="0" xfId="0" applyFont="1" applyFill="1" applyBorder="1" applyAlignment="1" applyProtection="1">
      <alignment horizontal="center" vertical="center"/>
      <protection hidden="1"/>
    </xf>
    <xf numFmtId="0" fontId="114" fillId="0" borderId="0" xfId="0" applyFont="1" applyFill="1" applyBorder="1" applyAlignment="1" applyProtection="1">
      <alignment horizontal="center" vertical="center"/>
      <protection hidden="1"/>
    </xf>
    <xf numFmtId="0" fontId="115" fillId="0" borderId="0" xfId="0" applyFont="1" applyFill="1" applyBorder="1" applyAlignment="1" applyProtection="1">
      <alignment horizontal="center" vertical="center"/>
      <protection hidden="1"/>
    </xf>
    <xf numFmtId="0" fontId="116" fillId="0" borderId="0" xfId="0" applyFont="1" applyFill="1" applyBorder="1" applyAlignment="1" applyProtection="1">
      <alignment horizontal="center" vertical="center"/>
      <protection hidden="1"/>
    </xf>
    <xf numFmtId="166" fontId="87" fillId="0" borderId="0" xfId="0" applyNumberFormat="1" applyFont="1" applyFill="1" applyBorder="1" applyAlignment="1" applyProtection="1">
      <alignment horizontal="center" vertical="center"/>
      <protection hidden="1"/>
    </xf>
    <xf numFmtId="0" fontId="117" fillId="0" borderId="0" xfId="0" applyFont="1" applyBorder="1" applyAlignment="1" applyProtection="1">
      <alignment horizontal="center" wrapText="1"/>
      <protection hidden="1"/>
    </xf>
    <xf numFmtId="0" fontId="117" fillId="0" borderId="0" xfId="0" applyFont="1" applyBorder="1" applyAlignment="1" applyProtection="1">
      <alignment horizontal="left" wrapText="1"/>
      <protection hidden="1"/>
    </xf>
    <xf numFmtId="0" fontId="120" fillId="0" borderId="0" xfId="0" applyFont="1" applyAlignment="1" applyProtection="1">
      <alignment vertical="center"/>
      <protection hidden="1"/>
    </xf>
    <xf numFmtId="0" fontId="103" fillId="0" borderId="101" xfId="0" applyFont="1" applyFill="1" applyBorder="1" applyAlignment="1" applyProtection="1">
      <alignment horizontal="left" vertical="center" wrapText="1"/>
      <protection hidden="1"/>
    </xf>
    <xf numFmtId="0" fontId="121" fillId="0" borderId="102" xfId="0" applyFont="1" applyFill="1" applyBorder="1" applyAlignment="1" applyProtection="1">
      <alignment horizontal="center" vertical="center" wrapText="1"/>
      <protection hidden="1"/>
    </xf>
    <xf numFmtId="0" fontId="121" fillId="0" borderId="103" xfId="0" applyFont="1" applyFill="1" applyBorder="1" applyAlignment="1" applyProtection="1">
      <alignment horizontal="center" vertical="center"/>
      <protection hidden="1"/>
    </xf>
    <xf numFmtId="0" fontId="121" fillId="0" borderId="0" xfId="0" applyFont="1" applyFill="1" applyBorder="1" applyAlignment="1" applyProtection="1">
      <alignment horizontal="center" vertical="center" wrapText="1"/>
      <protection hidden="1"/>
    </xf>
    <xf numFmtId="0" fontId="121" fillId="0" borderId="114" xfId="0" applyFont="1" applyFill="1" applyBorder="1" applyAlignment="1" applyProtection="1">
      <alignment horizontal="center" vertical="center"/>
      <protection hidden="1"/>
    </xf>
    <xf numFmtId="0" fontId="122" fillId="0" borderId="94" xfId="0" applyFont="1" applyFill="1" applyBorder="1" applyAlignment="1" applyProtection="1">
      <alignment horizontal="center" vertical="center" wrapText="1"/>
      <protection hidden="1"/>
    </xf>
    <xf numFmtId="0" fontId="123" fillId="0" borderId="94" xfId="0" applyFont="1" applyFill="1" applyBorder="1" applyAlignment="1" applyProtection="1">
      <alignment horizontal="center" vertical="center" wrapText="1"/>
      <protection hidden="1"/>
    </xf>
    <xf numFmtId="0" fontId="124" fillId="0" borderId="94" xfId="0" applyFont="1" applyFill="1" applyBorder="1" applyAlignment="1" applyProtection="1">
      <alignment horizontal="center" vertical="center" wrapText="1"/>
      <protection hidden="1"/>
    </xf>
    <xf numFmtId="14" fontId="123" fillId="0" borderId="94" xfId="0" applyNumberFormat="1" applyFont="1" applyFill="1" applyBorder="1" applyAlignment="1" applyProtection="1">
      <alignment horizontal="center" vertical="center" wrapText="1"/>
      <protection hidden="1"/>
    </xf>
    <xf numFmtId="0" fontId="125" fillId="0" borderId="99" xfId="0" applyFont="1" applyFill="1" applyBorder="1" applyAlignment="1" applyProtection="1">
      <alignment horizontal="center" vertical="center" wrapText="1"/>
      <protection hidden="1"/>
    </xf>
    <xf numFmtId="1" fontId="110" fillId="0" borderId="94" xfId="0" applyNumberFormat="1" applyFont="1" applyFill="1" applyBorder="1" applyAlignment="1" applyProtection="1">
      <alignment horizontal="center" vertical="center" wrapText="1"/>
      <protection hidden="1"/>
    </xf>
    <xf numFmtId="165" fontId="125" fillId="0" borderId="94" xfId="0" applyNumberFormat="1" applyFont="1" applyFill="1" applyBorder="1" applyAlignment="1" applyProtection="1">
      <alignment horizontal="center" vertical="center" wrapText="1"/>
      <protection hidden="1"/>
    </xf>
    <xf numFmtId="2" fontId="61" fillId="0" borderId="94" xfId="0" applyNumberFormat="1" applyFont="1" applyFill="1" applyBorder="1" applyAlignment="1" applyProtection="1">
      <alignment horizontal="center" vertical="center" wrapText="1"/>
      <protection hidden="1"/>
    </xf>
    <xf numFmtId="2" fontId="136" fillId="0" borderId="94" xfId="0" applyNumberFormat="1" applyFont="1" applyFill="1" applyBorder="1" applyAlignment="1" applyProtection="1">
      <alignment horizontal="center" vertical="center" wrapText="1"/>
      <protection hidden="1"/>
    </xf>
    <xf numFmtId="0" fontId="110" fillId="0" borderId="94" xfId="0" applyFont="1" applyFill="1" applyBorder="1" applyAlignment="1" applyProtection="1">
      <alignment horizontal="center" vertical="center" wrapText="1"/>
      <protection hidden="1"/>
    </xf>
    <xf numFmtId="0" fontId="68" fillId="0" borderId="101" xfId="0" applyFont="1" applyFill="1" applyBorder="1" applyAlignment="1" applyProtection="1">
      <alignment horizontal="left" vertical="center" wrapText="1"/>
      <protection hidden="1"/>
    </xf>
    <xf numFmtId="0" fontId="110" fillId="0" borderId="104" xfId="0" applyFont="1" applyBorder="1" applyAlignment="1" applyProtection="1">
      <alignment horizontal="center" vertical="center" wrapText="1"/>
      <protection hidden="1"/>
    </xf>
    <xf numFmtId="0" fontId="110" fillId="0" borderId="105" xfId="0" applyFont="1" applyBorder="1" applyAlignment="1" applyProtection="1">
      <alignment horizontal="center" vertical="center" wrapText="1"/>
      <protection hidden="1"/>
    </xf>
    <xf numFmtId="0" fontId="117" fillId="0" borderId="0" xfId="0" applyFont="1" applyAlignment="1" applyProtection="1">
      <alignment vertical="center"/>
      <protection hidden="1"/>
    </xf>
    <xf numFmtId="0" fontId="126" fillId="0" borderId="0"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center" wrapText="1"/>
      <protection hidden="1"/>
    </xf>
    <xf numFmtId="0" fontId="56" fillId="0" borderId="108" xfId="0" applyFont="1" applyBorder="1" applyAlignment="1" applyProtection="1">
      <alignment vertical="center"/>
      <protection hidden="1"/>
    </xf>
    <xf numFmtId="0" fontId="130" fillId="0" borderId="95" xfId="0" applyFont="1" applyBorder="1" applyAlignment="1" applyProtection="1">
      <alignment horizontal="center" vertical="center" wrapText="1"/>
      <protection hidden="1"/>
    </xf>
    <xf numFmtId="0" fontId="94" fillId="0" borderId="101" xfId="0" applyFont="1" applyBorder="1" applyAlignment="1" applyProtection="1">
      <alignment vertical="center"/>
      <protection hidden="1"/>
    </xf>
    <xf numFmtId="0" fontId="131" fillId="0" borderId="102" xfId="0" applyFont="1" applyFill="1" applyBorder="1" applyAlignment="1" applyProtection="1">
      <alignment horizontal="center" vertical="center" wrapText="1"/>
      <protection hidden="1"/>
    </xf>
    <xf numFmtId="0" fontId="132" fillId="0" borderId="103" xfId="0" applyFont="1" applyBorder="1" applyAlignment="1" applyProtection="1">
      <alignment horizontal="center" vertical="center" wrapText="1"/>
      <protection hidden="1"/>
    </xf>
    <xf numFmtId="1" fontId="130" fillId="0" borderId="95" xfId="0" applyNumberFormat="1" applyFont="1" applyBorder="1" applyAlignment="1" applyProtection="1">
      <alignment horizontal="center" vertical="center"/>
      <protection hidden="1"/>
    </xf>
    <xf numFmtId="0" fontId="122" fillId="0" borderId="102" xfId="0" applyFont="1" applyFill="1" applyBorder="1" applyAlignment="1" applyProtection="1">
      <alignment horizontal="center" vertical="center"/>
      <protection hidden="1"/>
    </xf>
    <xf numFmtId="0" fontId="122" fillId="0" borderId="103" xfId="0" applyFont="1" applyBorder="1" applyAlignment="1" applyProtection="1">
      <alignment horizontal="center" vertical="center"/>
      <protection hidden="1"/>
    </xf>
    <xf numFmtId="1" fontId="130" fillId="0" borderId="95" xfId="0" applyNumberFormat="1" applyFont="1" applyFill="1" applyBorder="1" applyAlignment="1" applyProtection="1">
      <alignment horizontal="center" vertical="center" wrapText="1"/>
      <protection hidden="1"/>
    </xf>
    <xf numFmtId="0" fontId="130" fillId="0" borderId="95" xfId="0" applyFont="1" applyFill="1" applyBorder="1" applyAlignment="1" applyProtection="1">
      <alignment horizontal="center" vertical="center" wrapText="1"/>
      <protection hidden="1"/>
    </xf>
    <xf numFmtId="0" fontId="133" fillId="0" borderId="0" xfId="0" applyFont="1" applyFill="1" applyBorder="1" applyAlignment="1" applyProtection="1">
      <alignment horizontal="center" vertical="center" wrapText="1"/>
      <protection hidden="1"/>
    </xf>
    <xf numFmtId="0" fontId="134" fillId="0" borderId="0" xfId="0" applyFont="1" applyFill="1" applyBorder="1" applyAlignment="1" applyProtection="1">
      <alignment horizontal="center" wrapText="1"/>
      <protection hidden="1"/>
    </xf>
    <xf numFmtId="167" fontId="130" fillId="0" borderId="95" xfId="0" applyNumberFormat="1" applyFont="1" applyBorder="1" applyAlignment="1" applyProtection="1">
      <alignment horizontal="center" vertical="center" wrapText="1"/>
      <protection hidden="1"/>
    </xf>
    <xf numFmtId="0" fontId="135" fillId="0" borderId="102" xfId="0" applyFont="1" applyFill="1" applyBorder="1" applyAlignment="1" applyProtection="1">
      <alignment horizontal="center" vertical="center"/>
      <protection hidden="1"/>
    </xf>
    <xf numFmtId="0" fontId="56" fillId="0" borderId="0" xfId="0" applyFont="1" applyAlignment="1" applyProtection="1">
      <alignment vertical="center"/>
      <protection hidden="1"/>
    </xf>
    <xf numFmtId="0" fontId="94" fillId="0" borderId="0" xfId="0" applyFont="1" applyAlignment="1" applyProtection="1">
      <alignment vertical="center"/>
      <protection hidden="1"/>
    </xf>
    <xf numFmtId="2" fontId="110" fillId="0" borderId="102" xfId="0" applyNumberFormat="1" applyFont="1" applyFill="1" applyBorder="1" applyAlignment="1" applyProtection="1">
      <alignment horizontal="center" vertical="center"/>
      <protection hidden="1"/>
    </xf>
    <xf numFmtId="0" fontId="135" fillId="0" borderId="111" xfId="0" applyFont="1" applyFill="1" applyBorder="1" applyAlignment="1" applyProtection="1">
      <alignment horizontal="center" vertical="center"/>
      <protection hidden="1"/>
    </xf>
    <xf numFmtId="0" fontId="122" fillId="0" borderId="112" xfId="0" applyFont="1" applyBorder="1" applyAlignment="1" applyProtection="1">
      <alignment horizontal="center" vertical="center"/>
      <protection hidden="1"/>
    </xf>
    <xf numFmtId="0" fontId="8" fillId="6" borderId="51" xfId="0" applyFont="1" applyFill="1" applyBorder="1" applyAlignment="1" applyProtection="1">
      <alignment vertical="center"/>
      <protection hidden="1"/>
    </xf>
    <xf numFmtId="0" fontId="119" fillId="0" borderId="99" xfId="0" applyFont="1" applyFill="1" applyBorder="1" applyAlignment="1" applyProtection="1">
      <alignment horizontal="center" vertical="center" wrapText="1"/>
      <protection hidden="1"/>
    </xf>
    <xf numFmtId="0" fontId="137" fillId="0" borderId="0" xfId="0" applyFont="1" applyBorder="1" applyAlignment="1" applyProtection="1">
      <alignment horizontal="center" vertical="center"/>
      <protection hidden="1"/>
    </xf>
    <xf numFmtId="0" fontId="38" fillId="0" borderId="130" xfId="0" applyFont="1" applyBorder="1" applyAlignment="1" applyProtection="1">
      <alignment horizontal="left" vertical="center"/>
      <protection hidden="1"/>
    </xf>
    <xf numFmtId="0" fontId="142" fillId="3" borderId="1" xfId="0" applyNumberFormat="1" applyFont="1" applyFill="1" applyBorder="1" applyAlignment="1" applyProtection="1">
      <alignment horizontal="center" vertical="center"/>
      <protection hidden="1"/>
    </xf>
    <xf numFmtId="0" fontId="52" fillId="0" borderId="1" xfId="0" applyFont="1" applyBorder="1" applyAlignment="1" applyProtection="1">
      <alignment horizontal="center" vertical="center"/>
      <protection hidden="1"/>
    </xf>
    <xf numFmtId="0" fontId="4" fillId="0" borderId="31"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applyAlignment="1">
      <alignment horizontal="justify" vertical="center" wrapText="1"/>
    </xf>
    <xf numFmtId="0" fontId="38" fillId="0" borderId="30" xfId="0" applyFont="1" applyBorder="1" applyAlignment="1">
      <alignment horizontal="justify" vertical="center" wrapText="1"/>
    </xf>
    <xf numFmtId="0" fontId="4" fillId="0" borderId="30" xfId="0" applyFont="1" applyBorder="1" applyAlignment="1">
      <alignment horizontal="center" vertical="center" wrapText="1"/>
    </xf>
    <xf numFmtId="0" fontId="38" fillId="0" borderId="33" xfId="0" applyFont="1" applyBorder="1" applyAlignment="1">
      <alignment vertical="center" wrapText="1"/>
    </xf>
    <xf numFmtId="0" fontId="40" fillId="0" borderId="30" xfId="0" applyFont="1" applyBorder="1" applyAlignment="1">
      <alignment vertical="center" wrapText="1"/>
    </xf>
    <xf numFmtId="0" fontId="6" fillId="28" borderId="0" xfId="0" applyFont="1" applyFill="1" applyAlignment="1" applyProtection="1">
      <alignment horizontal="center"/>
      <protection hidden="1"/>
    </xf>
    <xf numFmtId="0" fontId="73" fillId="12" borderId="70" xfId="0" applyFont="1" applyFill="1" applyBorder="1" applyAlignment="1" applyProtection="1">
      <alignment horizontal="center" vertical="center"/>
      <protection hidden="1"/>
    </xf>
    <xf numFmtId="0" fontId="74" fillId="12" borderId="70" xfId="2" applyFont="1" applyFill="1" applyBorder="1" applyAlignment="1" applyProtection="1">
      <alignment horizontal="center" vertical="center"/>
      <protection hidden="1"/>
    </xf>
    <xf numFmtId="0" fontId="12" fillId="12" borderId="69" xfId="0" applyFont="1" applyFill="1" applyBorder="1" applyAlignment="1" applyProtection="1">
      <alignment horizontal="center" vertical="center"/>
      <protection hidden="1"/>
    </xf>
    <xf numFmtId="0" fontId="14" fillId="12" borderId="70" xfId="0" applyFont="1" applyFill="1" applyBorder="1" applyAlignment="1" applyProtection="1">
      <alignment horizontal="center" vertical="center"/>
      <protection hidden="1"/>
    </xf>
    <xf numFmtId="0" fontId="55" fillId="28" borderId="0" xfId="0" applyFont="1" applyFill="1" applyAlignment="1" applyProtection="1">
      <alignment horizontal="center" vertical="center"/>
      <protection hidden="1"/>
    </xf>
    <xf numFmtId="0" fontId="2" fillId="38" borderId="139" xfId="0" applyFont="1" applyFill="1" applyBorder="1" applyAlignment="1" applyProtection="1">
      <alignment vertical="center"/>
      <protection hidden="1"/>
    </xf>
    <xf numFmtId="0" fontId="70" fillId="38" borderId="140" xfId="0" applyFont="1" applyFill="1" applyBorder="1" applyAlignment="1" applyProtection="1">
      <alignment vertical="center" wrapText="1"/>
      <protection hidden="1"/>
    </xf>
    <xf numFmtId="0" fontId="2" fillId="38" borderId="140" xfId="0" applyFont="1" applyFill="1" applyBorder="1" applyAlignment="1" applyProtection="1">
      <alignment vertical="center"/>
      <protection hidden="1"/>
    </xf>
    <xf numFmtId="0" fontId="2" fillId="38" borderId="141" xfId="0" applyFont="1" applyFill="1" applyBorder="1" applyAlignment="1" applyProtection="1">
      <alignment vertical="center"/>
      <protection hidden="1"/>
    </xf>
    <xf numFmtId="0" fontId="2" fillId="39" borderId="142" xfId="0" applyFont="1" applyFill="1" applyBorder="1" applyAlignment="1" applyProtection="1">
      <alignment vertical="center"/>
      <protection hidden="1"/>
    </xf>
    <xf numFmtId="0" fontId="2" fillId="38" borderId="142" xfId="0" applyFont="1" applyFill="1" applyBorder="1" applyAlignment="1" applyProtection="1">
      <alignment vertical="center"/>
      <protection hidden="1"/>
    </xf>
    <xf numFmtId="0" fontId="2" fillId="39" borderId="143" xfId="0" applyFont="1" applyFill="1" applyBorder="1" applyAlignment="1" applyProtection="1">
      <alignment vertical="center"/>
      <protection hidden="1"/>
    </xf>
    <xf numFmtId="0" fontId="10" fillId="41" borderId="147" xfId="0" applyFont="1" applyFill="1" applyBorder="1" applyAlignment="1" applyProtection="1">
      <alignment vertical="center"/>
      <protection locked="0"/>
    </xf>
    <xf numFmtId="0" fontId="55" fillId="41" borderId="148" xfId="0" applyFont="1" applyFill="1" applyBorder="1" applyAlignment="1" applyProtection="1">
      <alignment vertical="center"/>
      <protection locked="0"/>
    </xf>
    <xf numFmtId="0" fontId="10" fillId="41" borderId="148" xfId="0" applyFont="1" applyFill="1" applyBorder="1" applyAlignment="1" applyProtection="1">
      <alignment horizontal="left" vertical="center"/>
      <protection locked="0"/>
    </xf>
    <xf numFmtId="0" fontId="55" fillId="41" borderId="149" xfId="0" applyFont="1" applyFill="1" applyBorder="1" applyAlignment="1" applyProtection="1">
      <alignment horizontal="left" vertical="center"/>
      <protection locked="0"/>
    </xf>
    <xf numFmtId="164" fontId="145" fillId="41" borderId="148" xfId="0" applyNumberFormat="1" applyFont="1" applyFill="1" applyBorder="1" applyAlignment="1" applyProtection="1">
      <alignment horizontal="left" vertical="center"/>
      <protection locked="0"/>
    </xf>
    <xf numFmtId="0" fontId="143" fillId="41" borderId="148" xfId="0" applyFont="1" applyFill="1" applyBorder="1" applyAlignment="1" applyProtection="1">
      <alignment horizontal="left" vertical="center"/>
      <protection locked="0"/>
    </xf>
    <xf numFmtId="0" fontId="55" fillId="41" borderId="148" xfId="0" applyFont="1" applyFill="1" applyBorder="1" applyAlignment="1" applyProtection="1">
      <alignment horizontal="left" vertical="center"/>
      <protection locked="0"/>
    </xf>
    <xf numFmtId="0" fontId="55" fillId="41" borderId="150" xfId="0" applyFont="1" applyFill="1" applyBorder="1" applyAlignment="1" applyProtection="1">
      <alignment horizontal="left" vertical="center"/>
      <protection locked="0"/>
    </xf>
    <xf numFmtId="0" fontId="71" fillId="42" borderId="144" xfId="0" applyFont="1" applyFill="1" applyBorder="1" applyAlignment="1" applyProtection="1">
      <alignment horizontal="right"/>
      <protection hidden="1"/>
    </xf>
    <xf numFmtId="0" fontId="71" fillId="42" borderId="145" xfId="0" applyFont="1" applyFill="1" applyBorder="1" applyAlignment="1" applyProtection="1">
      <alignment horizontal="right" vertical="center"/>
      <protection hidden="1"/>
    </xf>
    <xf numFmtId="0" fontId="147" fillId="42" borderId="145" xfId="0" applyFont="1" applyFill="1" applyBorder="1" applyAlignment="1" applyProtection="1">
      <alignment horizontal="right" vertical="center"/>
      <protection hidden="1"/>
    </xf>
    <xf numFmtId="0" fontId="71" fillId="42" borderId="146" xfId="0" applyFont="1" applyFill="1" applyBorder="1" applyAlignment="1" applyProtection="1">
      <alignment horizontal="right" vertical="center"/>
      <protection hidden="1"/>
    </xf>
    <xf numFmtId="0" fontId="2" fillId="39" borderId="151" xfId="0" applyFont="1" applyFill="1" applyBorder="1" applyAlignment="1" applyProtection="1">
      <alignment vertical="center"/>
      <protection hidden="1"/>
    </xf>
    <xf numFmtId="0" fontId="2" fillId="39" borderId="152" xfId="0" applyFont="1" applyFill="1" applyBorder="1" applyAlignment="1" applyProtection="1">
      <alignment vertical="center"/>
      <protection hidden="1"/>
    </xf>
    <xf numFmtId="0" fontId="2" fillId="39" borderId="153" xfId="0" applyFont="1" applyFill="1" applyBorder="1" applyAlignment="1" applyProtection="1">
      <alignment vertical="center"/>
      <protection hidden="1"/>
    </xf>
    <xf numFmtId="0" fontId="2" fillId="38" borderId="153" xfId="0" applyFont="1" applyFill="1" applyBorder="1" applyAlignment="1" applyProtection="1">
      <alignment vertical="center"/>
      <protection hidden="1"/>
    </xf>
    <xf numFmtId="0" fontId="32" fillId="28" borderId="0" xfId="2" applyFont="1" applyFill="1" applyAlignment="1" applyProtection="1">
      <alignment horizontal="center" vertical="center"/>
      <protection hidden="1"/>
    </xf>
    <xf numFmtId="0" fontId="72" fillId="12" borderId="70" xfId="0" applyFont="1" applyFill="1" applyBorder="1" applyAlignment="1" applyProtection="1">
      <alignment horizontal="center" vertical="center" wrapText="1"/>
      <protection hidden="1"/>
    </xf>
    <xf numFmtId="0" fontId="148" fillId="12" borderId="70" xfId="0" applyFont="1" applyFill="1" applyBorder="1" applyAlignment="1" applyProtection="1">
      <alignment horizontal="center" vertical="center"/>
      <protection hidden="1"/>
    </xf>
    <xf numFmtId="0" fontId="32" fillId="22" borderId="154" xfId="2" applyFont="1" applyFill="1" applyBorder="1" applyAlignment="1" applyProtection="1">
      <protection locked="0"/>
    </xf>
    <xf numFmtId="0" fontId="10" fillId="28" borderId="0" xfId="0" applyFont="1" applyFill="1" applyAlignment="1" applyProtection="1">
      <alignment horizontal="center" vertical="center"/>
      <protection hidden="1"/>
    </xf>
    <xf numFmtId="0" fontId="10" fillId="7" borderId="0" xfId="0" applyFont="1" applyFill="1" applyAlignment="1" applyProtection="1">
      <alignment vertical="center" wrapText="1"/>
      <protection hidden="1"/>
    </xf>
    <xf numFmtId="0" fontId="18" fillId="15" borderId="157" xfId="0" applyFont="1" applyFill="1" applyBorder="1" applyAlignment="1" applyProtection="1">
      <alignment horizontal="right" vertical="center" wrapText="1"/>
      <protection hidden="1"/>
    </xf>
    <xf numFmtId="0" fontId="6" fillId="16" borderId="45" xfId="0" applyFont="1" applyFill="1" applyBorder="1" applyAlignment="1" applyProtection="1">
      <alignment horizontal="center" vertical="center" wrapText="1"/>
      <protection locked="0"/>
    </xf>
    <xf numFmtId="0" fontId="18" fillId="15" borderId="46" xfId="0" applyFont="1" applyFill="1" applyBorder="1" applyAlignment="1" applyProtection="1">
      <alignment horizontal="right" vertical="center" wrapText="1"/>
      <protection hidden="1"/>
    </xf>
    <xf numFmtId="0" fontId="17" fillId="2" borderId="46" xfId="0" applyFont="1" applyFill="1" applyBorder="1" applyAlignment="1" applyProtection="1">
      <alignment horizontal="center" vertical="center" textRotation="90" wrapText="1"/>
      <protection hidden="1"/>
    </xf>
    <xf numFmtId="0" fontId="152" fillId="2" borderId="46" xfId="0" applyFont="1" applyFill="1" applyBorder="1" applyAlignment="1" applyProtection="1">
      <alignment horizontal="center" vertical="center" textRotation="90" wrapText="1"/>
      <protection hidden="1"/>
    </xf>
    <xf numFmtId="0" fontId="8" fillId="9" borderId="19" xfId="0" applyFont="1" applyFill="1" applyBorder="1" applyAlignment="1" applyProtection="1">
      <alignment horizontal="center" vertical="center" wrapText="1"/>
      <protection locked="0"/>
    </xf>
    <xf numFmtId="0" fontId="152" fillId="6" borderId="46" xfId="0" applyFont="1" applyFill="1" applyBorder="1" applyAlignment="1" applyProtection="1">
      <alignment horizontal="center" vertical="center" textRotation="90" wrapText="1"/>
      <protection hidden="1"/>
    </xf>
    <xf numFmtId="0" fontId="17" fillId="6" borderId="46" xfId="0" applyFont="1" applyFill="1" applyBorder="1" applyAlignment="1" applyProtection="1">
      <alignment horizontal="center" vertical="center" textRotation="90" wrapText="1"/>
      <protection hidden="1"/>
    </xf>
    <xf numFmtId="0" fontId="152" fillId="4" borderId="46" xfId="0" applyFont="1" applyFill="1" applyBorder="1" applyAlignment="1" applyProtection="1">
      <alignment horizontal="center" vertical="center" textRotation="90" wrapText="1"/>
      <protection hidden="1"/>
    </xf>
    <xf numFmtId="0" fontId="17" fillId="4" borderId="46" xfId="0" applyFont="1" applyFill="1" applyBorder="1" applyAlignment="1" applyProtection="1">
      <alignment horizontal="center" vertical="center" textRotation="90" wrapText="1"/>
      <protection hidden="1"/>
    </xf>
    <xf numFmtId="0" fontId="152" fillId="31" borderId="46" xfId="0" applyFont="1" applyFill="1" applyBorder="1" applyAlignment="1" applyProtection="1">
      <alignment horizontal="center" vertical="center" textRotation="90" wrapText="1"/>
      <protection hidden="1"/>
    </xf>
    <xf numFmtId="0" fontId="17" fillId="31" borderId="46" xfId="0" applyFont="1" applyFill="1" applyBorder="1" applyAlignment="1" applyProtection="1">
      <alignment horizontal="center" vertical="center" textRotation="90" wrapText="1"/>
      <protection hidden="1"/>
    </xf>
    <xf numFmtId="0" fontId="152" fillId="5" borderId="46" xfId="0" applyFont="1" applyFill="1" applyBorder="1" applyAlignment="1" applyProtection="1">
      <alignment horizontal="center" vertical="center" textRotation="90" wrapText="1"/>
      <protection hidden="1"/>
    </xf>
    <xf numFmtId="0" fontId="17" fillId="5" borderId="46" xfId="0" applyFont="1" applyFill="1" applyBorder="1" applyAlignment="1" applyProtection="1">
      <alignment horizontal="center" vertical="center" textRotation="90" wrapText="1"/>
      <protection hidden="1"/>
    </xf>
    <xf numFmtId="0" fontId="152" fillId="12" borderId="46" xfId="0" applyFont="1" applyFill="1" applyBorder="1" applyAlignment="1" applyProtection="1">
      <alignment horizontal="center" vertical="center" textRotation="90" wrapText="1"/>
      <protection hidden="1"/>
    </xf>
    <xf numFmtId="0" fontId="17" fillId="12" borderId="46" xfId="0" applyFont="1" applyFill="1" applyBorder="1" applyAlignment="1" applyProtection="1">
      <alignment horizontal="center" vertical="center" textRotation="90" wrapText="1"/>
      <protection hidden="1"/>
    </xf>
    <xf numFmtId="0" fontId="16" fillId="23" borderId="19" xfId="0" applyFont="1" applyFill="1" applyBorder="1" applyAlignment="1" applyProtection="1">
      <alignment horizontal="center" vertical="center" textRotation="90" wrapText="1"/>
      <protection hidden="1"/>
    </xf>
    <xf numFmtId="0" fontId="11" fillId="9" borderId="159" xfId="0" applyFont="1" applyFill="1" applyBorder="1" applyAlignment="1" applyProtection="1">
      <alignment horizontal="center" vertical="center" wrapText="1"/>
      <protection locked="0"/>
    </xf>
    <xf numFmtId="0" fontId="15" fillId="14" borderId="16" xfId="0" applyFont="1" applyFill="1" applyBorder="1" applyAlignment="1" applyProtection="1">
      <alignment vertical="center" wrapText="1"/>
      <protection hidden="1"/>
    </xf>
    <xf numFmtId="0" fontId="15" fillId="14" borderId="17" xfId="0" applyFont="1" applyFill="1" applyBorder="1" applyAlignment="1" applyProtection="1">
      <alignment vertical="center" wrapText="1"/>
      <protection hidden="1"/>
    </xf>
    <xf numFmtId="0" fontId="60" fillId="25" borderId="1" xfId="0" applyFont="1" applyFill="1" applyBorder="1" applyAlignment="1" applyProtection="1">
      <alignment horizontal="center" vertical="center" wrapText="1"/>
      <protection hidden="1"/>
    </xf>
    <xf numFmtId="0" fontId="8" fillId="25" borderId="1" xfId="0" applyFont="1" applyFill="1" applyBorder="1" applyAlignment="1" applyProtection="1">
      <alignment horizontal="center"/>
      <protection hidden="1"/>
    </xf>
    <xf numFmtId="0" fontId="10" fillId="0" borderId="65" xfId="0" applyFont="1" applyFill="1" applyBorder="1" applyAlignment="1" applyProtection="1">
      <alignment horizontal="center" vertical="center" wrapText="1"/>
      <protection locked="0"/>
    </xf>
    <xf numFmtId="0" fontId="28" fillId="0" borderId="161" xfId="0" applyFont="1" applyFill="1" applyBorder="1" applyAlignment="1" applyProtection="1">
      <alignment horizontal="left" vertical="center" wrapText="1"/>
      <protection locked="0"/>
    </xf>
    <xf numFmtId="0" fontId="28" fillId="0" borderId="160" xfId="0" applyFont="1" applyFill="1" applyBorder="1" applyAlignment="1" applyProtection="1">
      <alignment horizontal="left" vertical="center" wrapText="1"/>
      <protection locked="0"/>
    </xf>
    <xf numFmtId="0" fontId="28" fillId="0" borderId="162" xfId="0" applyFont="1" applyFill="1" applyBorder="1" applyAlignment="1" applyProtection="1">
      <alignment horizontal="left" vertical="center" wrapText="1"/>
      <protection locked="0"/>
    </xf>
    <xf numFmtId="0" fontId="43" fillId="8" borderId="0" xfId="0" applyFont="1" applyFill="1" applyBorder="1" applyAlignment="1" applyProtection="1">
      <alignment horizontal="center" vertical="center" wrapText="1"/>
      <protection hidden="1"/>
    </xf>
    <xf numFmtId="0" fontId="34" fillId="8" borderId="0" xfId="0" applyFont="1" applyFill="1" applyBorder="1" applyAlignment="1" applyProtection="1">
      <alignment horizontal="center" vertical="center" wrapText="1"/>
      <protection hidden="1"/>
    </xf>
    <xf numFmtId="0" fontId="34" fillId="8" borderId="0" xfId="0" applyFont="1" applyFill="1" applyAlignment="1" applyProtection="1">
      <alignment horizontal="center" vertical="center" wrapText="1"/>
      <protection hidden="1"/>
    </xf>
    <xf numFmtId="0" fontId="5" fillId="8" borderId="0" xfId="0" applyFont="1" applyFill="1" applyAlignment="1" applyProtection="1">
      <alignment horizontal="center" vertical="center" wrapText="1"/>
      <protection hidden="1"/>
    </xf>
    <xf numFmtId="0" fontId="10" fillId="6" borderId="164" xfId="0" applyFont="1" applyFill="1" applyBorder="1" applyAlignment="1" applyProtection="1">
      <alignment horizontal="center" vertical="center" wrapText="1"/>
      <protection hidden="1"/>
    </xf>
    <xf numFmtId="0" fontId="16" fillId="6" borderId="163" xfId="0" applyFont="1" applyFill="1" applyBorder="1" applyAlignment="1" applyProtection="1">
      <alignment horizontal="center" vertical="center" wrapText="1"/>
      <protection hidden="1"/>
    </xf>
    <xf numFmtId="0" fontId="155" fillId="8" borderId="0" xfId="0" applyFont="1" applyFill="1" applyAlignment="1" applyProtection="1">
      <alignment horizontal="center" vertical="center" wrapText="1"/>
      <protection hidden="1"/>
    </xf>
    <xf numFmtId="0" fontId="156" fillId="8" borderId="0" xfId="0" applyFont="1" applyFill="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119" fillId="0" borderId="99"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left" vertical="center" shrinkToFit="1"/>
      <protection hidden="1"/>
    </xf>
    <xf numFmtId="164" fontId="16" fillId="3" borderId="1" xfId="0" applyNumberFormat="1" applyFont="1" applyFill="1" applyBorder="1" applyAlignment="1" applyProtection="1">
      <alignment horizontal="center" vertical="center" shrinkToFit="1"/>
      <protection hidden="1"/>
    </xf>
    <xf numFmtId="0" fontId="4" fillId="3" borderId="51" xfId="0" applyFont="1" applyFill="1" applyBorder="1" applyAlignment="1" applyProtection="1">
      <alignment vertical="center" shrinkToFit="1"/>
      <protection hidden="1"/>
    </xf>
    <xf numFmtId="0" fontId="4" fillId="3" borderId="5" xfId="0" applyFont="1" applyFill="1" applyBorder="1" applyAlignment="1" applyProtection="1">
      <alignment vertical="center" shrinkToFit="1"/>
      <protection hidden="1"/>
    </xf>
    <xf numFmtId="0" fontId="10" fillId="0" borderId="51" xfId="0" applyFont="1" applyBorder="1" applyAlignment="1" applyProtection="1">
      <alignment shrinkToFit="1"/>
      <protection hidden="1"/>
    </xf>
    <xf numFmtId="0" fontId="10" fillId="0" borderId="5" xfId="0" applyFont="1" applyBorder="1" applyAlignment="1" applyProtection="1">
      <alignment shrinkToFit="1"/>
      <protection hidden="1"/>
    </xf>
    <xf numFmtId="0" fontId="4" fillId="3" borderId="1" xfId="0" applyFont="1" applyFill="1" applyBorder="1" applyAlignment="1" applyProtection="1">
      <alignment horizontal="center" vertical="center" wrapText="1" shrinkToFit="1"/>
      <protection hidden="1"/>
    </xf>
    <xf numFmtId="0" fontId="105" fillId="3" borderId="1" xfId="0" applyFont="1" applyFill="1" applyBorder="1" applyAlignment="1" applyProtection="1">
      <alignment horizontal="center" vertical="center" textRotation="90" wrapText="1" shrinkToFit="1"/>
      <protection hidden="1"/>
    </xf>
    <xf numFmtId="0" fontId="157" fillId="3" borderId="1" xfId="0" applyFont="1" applyFill="1" applyBorder="1" applyAlignment="1" applyProtection="1">
      <alignment horizontal="left" vertical="center" shrinkToFit="1"/>
      <protection hidden="1"/>
    </xf>
    <xf numFmtId="0" fontId="9" fillId="0" borderId="4"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right" vertical="center" wrapText="1"/>
      <protection hidden="1"/>
    </xf>
    <xf numFmtId="0" fontId="164" fillId="0" borderId="3" xfId="0" applyFont="1" applyFill="1" applyBorder="1" applyAlignment="1" applyProtection="1">
      <alignment horizontal="center" vertical="center"/>
      <protection hidden="1"/>
    </xf>
    <xf numFmtId="0" fontId="164" fillId="0" borderId="82" xfId="0" applyFont="1" applyFill="1" applyBorder="1" applyAlignment="1" applyProtection="1">
      <alignment horizontal="center" vertical="center"/>
      <protection hidden="1"/>
    </xf>
    <xf numFmtId="0" fontId="123" fillId="0" borderId="86" xfId="0" applyFont="1" applyFill="1" applyBorder="1" applyAlignment="1" applyProtection="1">
      <alignment horizontal="center" vertical="center"/>
      <protection hidden="1"/>
    </xf>
    <xf numFmtId="0" fontId="89" fillId="0" borderId="3" xfId="0" applyFont="1" applyFill="1" applyBorder="1" applyAlignment="1" applyProtection="1">
      <alignment horizontal="center" vertical="center"/>
      <protection hidden="1"/>
    </xf>
    <xf numFmtId="0" fontId="83" fillId="0" borderId="3" xfId="0" applyFont="1" applyFill="1" applyBorder="1" applyAlignment="1" applyProtection="1">
      <alignment horizontal="center" vertical="center"/>
      <protection hidden="1"/>
    </xf>
    <xf numFmtId="0" fontId="83" fillId="0" borderId="82" xfId="0" applyFont="1" applyFill="1" applyBorder="1" applyAlignment="1" applyProtection="1">
      <alignment horizontal="center" vertical="center"/>
      <protection hidden="1"/>
    </xf>
    <xf numFmtId="165" fontId="163" fillId="0" borderId="3" xfId="0" applyNumberFormat="1" applyFont="1" applyFill="1" applyBorder="1" applyAlignment="1" applyProtection="1">
      <alignment horizontal="center" vertical="center" shrinkToFit="1"/>
      <protection hidden="1"/>
    </xf>
    <xf numFmtId="165" fontId="165" fillId="0" borderId="3" xfId="0" applyNumberFormat="1" applyFont="1" applyFill="1" applyBorder="1" applyAlignment="1" applyProtection="1">
      <alignment horizontal="center" vertical="center" shrinkToFit="1"/>
      <protection hidden="1"/>
    </xf>
    <xf numFmtId="1" fontId="110" fillId="0" borderId="94" xfId="0" applyNumberFormat="1" applyFont="1" applyFill="1" applyBorder="1" applyAlignment="1" applyProtection="1">
      <alignment horizontal="center" vertical="center" shrinkToFit="1"/>
      <protection hidden="1"/>
    </xf>
    <xf numFmtId="0" fontId="16" fillId="3" borderId="4" xfId="0" applyNumberFormat="1" applyFont="1" applyFill="1" applyBorder="1" applyAlignment="1" applyProtection="1">
      <alignment horizontal="center" vertical="center" shrinkToFit="1"/>
      <protection hidden="1"/>
    </xf>
    <xf numFmtId="165" fontId="62" fillId="3" borderId="1" xfId="0" applyNumberFormat="1" applyFont="1" applyFill="1" applyBorder="1" applyAlignment="1" applyProtection="1">
      <alignment horizontal="center" vertical="center" shrinkToFit="1"/>
      <protection hidden="1"/>
    </xf>
    <xf numFmtId="0" fontId="125" fillId="0" borderId="94" xfId="0" applyFont="1" applyFill="1" applyBorder="1" applyAlignment="1" applyProtection="1">
      <alignment horizontal="left" vertical="center" wrapText="1" shrinkToFit="1"/>
      <protection hidden="1"/>
    </xf>
    <xf numFmtId="0" fontId="97" fillId="0" borderId="86" xfId="0" applyFont="1" applyBorder="1" applyAlignment="1" applyProtection="1">
      <alignment horizontal="center" vertical="center" wrapText="1"/>
      <protection hidden="1"/>
    </xf>
    <xf numFmtId="0" fontId="97" fillId="0" borderId="86" xfId="0" applyFont="1" applyFill="1" applyBorder="1" applyAlignment="1" applyProtection="1">
      <alignment horizontal="center" vertical="center" wrapText="1"/>
      <protection hidden="1"/>
    </xf>
    <xf numFmtId="0" fontId="98" fillId="0" borderId="86" xfId="0" applyFont="1" applyFill="1" applyBorder="1" applyAlignment="1" applyProtection="1">
      <alignment horizontal="center" vertical="center" textRotation="90" wrapText="1"/>
      <protection hidden="1"/>
    </xf>
    <xf numFmtId="0" fontId="97" fillId="0" borderId="86" xfId="0" applyFont="1" applyFill="1" applyBorder="1" applyAlignment="1" applyProtection="1">
      <alignment horizontal="center" vertical="center" textRotation="90" wrapText="1"/>
      <protection hidden="1"/>
    </xf>
    <xf numFmtId="0" fontId="98" fillId="0" borderId="86" xfId="0" applyFont="1" applyFill="1" applyBorder="1" applyAlignment="1" applyProtection="1">
      <alignment horizontal="center" vertical="center" wrapText="1"/>
      <protection hidden="1"/>
    </xf>
    <xf numFmtId="0" fontId="68" fillId="0" borderId="101" xfId="0" applyFont="1" applyBorder="1" applyAlignment="1" applyProtection="1">
      <alignment vertical="center"/>
      <protection hidden="1"/>
    </xf>
    <xf numFmtId="0" fontId="21" fillId="0" borderId="174" xfId="0" applyFont="1" applyFill="1" applyBorder="1" applyAlignment="1" applyProtection="1">
      <alignment horizontal="center" vertical="center" wrapText="1"/>
      <protection hidden="1"/>
    </xf>
    <xf numFmtId="0" fontId="167" fillId="0" borderId="94" xfId="0" applyFont="1" applyFill="1" applyBorder="1" applyAlignment="1" applyProtection="1">
      <alignment horizontal="center" vertical="center" wrapText="1"/>
      <protection hidden="1"/>
    </xf>
    <xf numFmtId="0" fontId="168" fillId="0" borderId="94" xfId="0" applyFont="1" applyFill="1" applyBorder="1" applyAlignment="1" applyProtection="1">
      <alignment horizontal="center" vertical="center" wrapText="1"/>
      <protection hidden="1"/>
    </xf>
    <xf numFmtId="0" fontId="9" fillId="0" borderId="94" xfId="0" applyFont="1" applyFill="1" applyBorder="1" applyAlignment="1" applyProtection="1">
      <alignment horizontal="center" vertical="center" wrapText="1"/>
      <protection hidden="1"/>
    </xf>
    <xf numFmtId="0" fontId="130" fillId="0" borderId="120" xfId="0" applyFont="1" applyFill="1" applyBorder="1" applyAlignment="1" applyProtection="1">
      <alignment horizontal="center" wrapText="1"/>
      <protection hidden="1"/>
    </xf>
    <xf numFmtId="0" fontId="83" fillId="36" borderId="124" xfId="0" applyFont="1" applyFill="1" applyBorder="1" applyAlignment="1" applyProtection="1">
      <alignment vertical="center" wrapText="1"/>
      <protection hidden="1"/>
    </xf>
    <xf numFmtId="0" fontId="83" fillId="36" borderId="125" xfId="0" applyFont="1" applyFill="1" applyBorder="1" applyAlignment="1" applyProtection="1">
      <alignment vertical="center" wrapText="1"/>
      <protection hidden="1"/>
    </xf>
    <xf numFmtId="0" fontId="83" fillId="36" borderId="126" xfId="0" applyFont="1" applyFill="1" applyBorder="1" applyAlignment="1" applyProtection="1">
      <alignment vertical="center" wrapText="1"/>
      <protection hidden="1"/>
    </xf>
    <xf numFmtId="165" fontId="89" fillId="0" borderId="10" xfId="0" applyNumberFormat="1" applyFont="1" applyFill="1" applyBorder="1" applyAlignment="1" applyProtection="1">
      <alignment horizontal="center" vertical="center" shrinkToFit="1"/>
      <protection hidden="1"/>
    </xf>
    <xf numFmtId="0" fontId="162" fillId="0" borderId="176" xfId="0" applyFont="1" applyFill="1" applyBorder="1" applyAlignment="1" applyProtection="1">
      <alignment horizontal="right" vertical="center" wrapText="1"/>
      <protection hidden="1"/>
    </xf>
    <xf numFmtId="0" fontId="4" fillId="0" borderId="1"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38"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wrapText="1"/>
      <protection hidden="1"/>
    </xf>
    <xf numFmtId="0" fontId="169" fillId="0" borderId="121" xfId="0" applyFont="1" applyFill="1" applyBorder="1" applyAlignment="1" applyProtection="1">
      <alignment horizontal="right" vertical="center" wrapText="1"/>
      <protection hidden="1"/>
    </xf>
    <xf numFmtId="0" fontId="162" fillId="0" borderId="121" xfId="0" applyFont="1" applyFill="1" applyBorder="1" applyAlignment="1" applyProtection="1">
      <alignment horizontal="right" vertical="center" wrapText="1"/>
      <protection hidden="1"/>
    </xf>
    <xf numFmtId="1" fontId="162" fillId="0" borderId="121" xfId="0" applyNumberFormat="1" applyFont="1" applyBorder="1" applyAlignment="1" applyProtection="1">
      <alignment horizontal="right" vertical="center"/>
      <protection hidden="1"/>
    </xf>
    <xf numFmtId="1" fontId="162" fillId="0" borderId="176" xfId="0" applyNumberFormat="1" applyFont="1" applyFill="1" applyBorder="1" applyAlignment="1" applyProtection="1">
      <alignment horizontal="right" vertical="center" wrapText="1"/>
      <protection hidden="1"/>
    </xf>
    <xf numFmtId="0" fontId="162" fillId="0" borderId="121" xfId="0" applyFont="1" applyBorder="1" applyAlignment="1" applyProtection="1">
      <alignment horizontal="right" vertical="center"/>
      <protection hidden="1"/>
    </xf>
    <xf numFmtId="167" fontId="162" fillId="0" borderId="121" xfId="0" applyNumberFormat="1" applyFont="1" applyBorder="1" applyAlignment="1" applyProtection="1">
      <alignment horizontal="right" vertical="center"/>
      <protection hidden="1"/>
    </xf>
    <xf numFmtId="0" fontId="66" fillId="0" borderId="1" xfId="0" applyFont="1" applyBorder="1" applyAlignment="1" applyProtection="1">
      <alignment vertical="center" shrinkToFit="1"/>
      <protection hidden="1"/>
    </xf>
    <xf numFmtId="0" fontId="66" fillId="0" borderId="4" xfId="0" applyFont="1" applyBorder="1" applyAlignment="1" applyProtection="1">
      <alignment vertical="center" shrinkToFit="1"/>
      <protection hidden="1"/>
    </xf>
    <xf numFmtId="0" fontId="5" fillId="25" borderId="4" xfId="0" applyFont="1" applyFill="1" applyBorder="1" applyAlignment="1" applyProtection="1">
      <alignment horizontal="center" vertical="center"/>
      <protection hidden="1"/>
    </xf>
    <xf numFmtId="0" fontId="4" fillId="25" borderId="4" xfId="0" applyFont="1" applyFill="1" applyBorder="1" applyAlignment="1" applyProtection="1">
      <alignment horizontal="center" vertical="center"/>
      <protection hidden="1"/>
    </xf>
    <xf numFmtId="0" fontId="61" fillId="25" borderId="1" xfId="0" applyFont="1" applyFill="1" applyBorder="1" applyAlignment="1" applyProtection="1">
      <alignment horizontal="center" vertical="center" wrapText="1"/>
      <protection hidden="1"/>
    </xf>
    <xf numFmtId="0" fontId="65" fillId="3" borderId="1" xfId="0" applyFont="1" applyFill="1" applyBorder="1" applyAlignment="1" applyProtection="1">
      <alignment horizontal="center" vertical="center"/>
      <protection hidden="1"/>
    </xf>
    <xf numFmtId="0" fontId="173" fillId="3" borderId="1" xfId="0" applyFont="1" applyFill="1" applyBorder="1" applyAlignment="1" applyProtection="1">
      <alignment horizontal="center" vertical="center"/>
      <protection hidden="1"/>
    </xf>
    <xf numFmtId="0" fontId="0" fillId="0" borderId="0" xfId="0" applyFont="1" applyBorder="1" applyAlignment="1" applyProtection="1">
      <alignment horizontal="center" vertical="center" wrapText="1"/>
      <protection hidden="1"/>
    </xf>
    <xf numFmtId="0" fontId="170" fillId="0" borderId="0" xfId="0" applyFont="1" applyBorder="1" applyAlignment="1" applyProtection="1">
      <alignment horizontal="center" vertical="center"/>
      <protection hidden="1"/>
    </xf>
    <xf numFmtId="0" fontId="171" fillId="0" borderId="0" xfId="0" applyFont="1" applyBorder="1" applyAlignment="1" applyProtection="1">
      <alignment horizontal="center" vertical="center"/>
      <protection hidden="1"/>
    </xf>
    <xf numFmtId="0" fontId="44" fillId="0" borderId="0" xfId="0" applyFont="1" applyBorder="1" applyAlignment="1" applyProtection="1">
      <alignment horizontal="center" vertical="center" shrinkToFit="1"/>
      <protection hidden="1"/>
    </xf>
    <xf numFmtId="0" fontId="9" fillId="0" borderId="1"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136" fillId="25" borderId="1"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20" fillId="0" borderId="0" xfId="0" applyFont="1" applyFill="1" applyBorder="1" applyAlignment="1" applyProtection="1">
      <alignment horizontal="right" vertical="center"/>
      <protection hidden="1"/>
    </xf>
    <xf numFmtId="0" fontId="22" fillId="0" borderId="0" xfId="0" applyFont="1" applyFill="1" applyBorder="1" applyAlignment="1" applyProtection="1">
      <alignment horizontal="center" vertical="center"/>
      <protection hidden="1"/>
    </xf>
    <xf numFmtId="0" fontId="65"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38" fillId="0" borderId="0" xfId="0" applyFont="1" applyFill="1" applyBorder="1" applyAlignment="1" applyProtection="1">
      <alignment horizontal="right" vertical="center" wrapText="1"/>
      <protection hidden="1"/>
    </xf>
    <xf numFmtId="0" fontId="6" fillId="20" borderId="0" xfId="0" applyFont="1" applyFill="1" applyAlignment="1" applyProtection="1">
      <alignment horizontal="center" vertical="center"/>
      <protection hidden="1"/>
    </xf>
    <xf numFmtId="0" fontId="0" fillId="20" borderId="0" xfId="0" applyFill="1" applyAlignment="1" applyProtection="1">
      <alignment vertical="center"/>
      <protection hidden="1"/>
    </xf>
    <xf numFmtId="0" fontId="0" fillId="0" borderId="0" xfId="0" applyAlignment="1">
      <alignment vertical="center"/>
    </xf>
    <xf numFmtId="0" fontId="0" fillId="0" borderId="0" xfId="0" applyBorder="1"/>
    <xf numFmtId="0" fontId="179" fillId="28" borderId="0" xfId="0" applyFont="1" applyFill="1" applyProtection="1">
      <protection hidden="1"/>
    </xf>
    <xf numFmtId="0" fontId="180" fillId="28" borderId="0" xfId="0" applyFont="1" applyFill="1" applyAlignment="1" applyProtection="1">
      <alignment vertical="center"/>
      <protection hidden="1"/>
    </xf>
    <xf numFmtId="0" fontId="141" fillId="0" borderId="0" xfId="0" applyFont="1"/>
    <xf numFmtId="0" fontId="7" fillId="21" borderId="59" xfId="0" applyFont="1" applyFill="1" applyBorder="1" applyAlignment="1" applyProtection="1">
      <alignment horizontal="center" vertical="center" wrapText="1"/>
      <protection locked="0"/>
    </xf>
    <xf numFmtId="0" fontId="4" fillId="21" borderId="59" xfId="0" applyFont="1" applyFill="1" applyBorder="1" applyAlignment="1" applyProtection="1">
      <alignment horizontal="center" vertical="center" wrapText="1"/>
      <protection locked="0"/>
    </xf>
    <xf numFmtId="0" fontId="19" fillId="21" borderId="59" xfId="0" applyFont="1" applyFill="1" applyBorder="1" applyAlignment="1" applyProtection="1">
      <alignment horizontal="center" vertical="center" wrapText="1"/>
      <protection locked="0"/>
    </xf>
    <xf numFmtId="164" fontId="20" fillId="21" borderId="59" xfId="0" applyNumberFormat="1" applyFont="1" applyFill="1" applyBorder="1" applyAlignment="1" applyProtection="1">
      <alignment horizontal="center" vertical="center" wrapText="1"/>
      <protection locked="0"/>
    </xf>
    <xf numFmtId="0" fontId="3" fillId="21" borderId="53" xfId="0" applyFont="1" applyFill="1" applyBorder="1" applyAlignment="1" applyProtection="1">
      <alignment horizontal="left" vertical="center" wrapText="1"/>
      <protection locked="0"/>
    </xf>
    <xf numFmtId="0" fontId="3" fillId="21" borderId="59" xfId="0" applyFont="1" applyFill="1" applyBorder="1" applyAlignment="1" applyProtection="1">
      <alignment horizontal="left" vertical="center" wrapText="1"/>
      <protection locked="0"/>
    </xf>
    <xf numFmtId="0" fontId="30" fillId="21" borderId="59" xfId="0" applyFont="1" applyFill="1" applyBorder="1" applyAlignment="1" applyProtection="1">
      <alignment horizontal="center" vertical="center" wrapText="1"/>
      <protection locked="0"/>
    </xf>
    <xf numFmtId="0" fontId="9" fillId="21" borderId="60" xfId="0" applyFont="1" applyFill="1" applyBorder="1" applyAlignment="1" applyProtection="1">
      <alignment horizontal="center" vertical="center"/>
      <protection locked="0"/>
    </xf>
    <xf numFmtId="0" fontId="38" fillId="21" borderId="61" xfId="0" applyFont="1" applyFill="1" applyBorder="1" applyAlignment="1" applyProtection="1">
      <alignment horizontal="center" vertical="center"/>
      <protection locked="0"/>
    </xf>
    <xf numFmtId="0" fontId="7" fillId="21" borderId="10" xfId="0" applyFont="1" applyFill="1" applyBorder="1" applyAlignment="1" applyProtection="1">
      <alignment horizontal="center" vertical="center" wrapText="1"/>
      <protection locked="0"/>
    </xf>
    <xf numFmtId="0" fontId="4" fillId="21" borderId="10" xfId="0" applyFont="1" applyFill="1" applyBorder="1" applyAlignment="1" applyProtection="1">
      <alignment horizontal="center" vertical="center" wrapText="1"/>
      <protection locked="0"/>
    </xf>
    <xf numFmtId="0" fontId="19" fillId="21" borderId="10" xfId="0" applyFont="1" applyFill="1" applyBorder="1" applyAlignment="1" applyProtection="1">
      <alignment horizontal="center" vertical="center" wrapText="1"/>
      <protection locked="0"/>
    </xf>
    <xf numFmtId="164" fontId="20" fillId="21" borderId="10" xfId="0" applyNumberFormat="1" applyFont="1" applyFill="1" applyBorder="1" applyAlignment="1" applyProtection="1">
      <alignment horizontal="center" vertical="center" wrapText="1"/>
      <protection locked="0"/>
    </xf>
    <xf numFmtId="0" fontId="3" fillId="21" borderId="3" xfId="0" applyFont="1" applyFill="1" applyBorder="1" applyAlignment="1" applyProtection="1">
      <alignment horizontal="left" vertical="center" wrapText="1"/>
      <protection locked="0"/>
    </xf>
    <xf numFmtId="0" fontId="3" fillId="21" borderId="10" xfId="0" applyFont="1" applyFill="1" applyBorder="1" applyAlignment="1" applyProtection="1">
      <alignment horizontal="left" vertical="center" wrapText="1"/>
      <protection locked="0"/>
    </xf>
    <xf numFmtId="0" fontId="30" fillId="21" borderId="10" xfId="0" applyFont="1" applyFill="1" applyBorder="1" applyAlignment="1" applyProtection="1">
      <alignment horizontal="center" vertical="center" wrapText="1"/>
      <protection locked="0"/>
    </xf>
    <xf numFmtId="0" fontId="9" fillId="21" borderId="1" xfId="0" applyFont="1" applyFill="1" applyBorder="1" applyAlignment="1" applyProtection="1">
      <alignment horizontal="center" vertical="center"/>
      <protection locked="0"/>
    </xf>
    <xf numFmtId="0" fontId="38" fillId="21" borderId="49" xfId="0" applyFont="1" applyFill="1" applyBorder="1" applyAlignment="1" applyProtection="1">
      <alignment horizontal="center" vertical="center"/>
      <protection locked="0"/>
    </xf>
    <xf numFmtId="0" fontId="7" fillId="21" borderId="63" xfId="0" applyFont="1" applyFill="1" applyBorder="1" applyAlignment="1" applyProtection="1">
      <alignment horizontal="center" vertical="center" wrapText="1"/>
      <protection locked="0"/>
    </xf>
    <xf numFmtId="0" fontId="4" fillId="21" borderId="63" xfId="0" applyFont="1" applyFill="1" applyBorder="1" applyAlignment="1" applyProtection="1">
      <alignment horizontal="center" vertical="center" wrapText="1"/>
      <protection locked="0"/>
    </xf>
    <xf numFmtId="0" fontId="19" fillId="21" borderId="63" xfId="0" applyFont="1" applyFill="1" applyBorder="1" applyAlignment="1" applyProtection="1">
      <alignment horizontal="center" vertical="center" wrapText="1"/>
      <protection locked="0"/>
    </xf>
    <xf numFmtId="164" fontId="20" fillId="21" borderId="63" xfId="0" applyNumberFormat="1" applyFont="1" applyFill="1" applyBorder="1" applyAlignment="1" applyProtection="1">
      <alignment horizontal="center" vertical="center" wrapText="1"/>
      <protection locked="0"/>
    </xf>
    <xf numFmtId="0" fontId="3" fillId="21" borderId="64" xfId="0" applyFont="1" applyFill="1" applyBorder="1" applyAlignment="1" applyProtection="1">
      <alignment horizontal="left" vertical="center" wrapText="1"/>
      <protection locked="0"/>
    </xf>
    <xf numFmtId="0" fontId="3" fillId="21" borderId="63" xfId="0" applyFont="1" applyFill="1" applyBorder="1" applyAlignment="1" applyProtection="1">
      <alignment horizontal="left" vertical="center" wrapText="1"/>
      <protection locked="0"/>
    </xf>
    <xf numFmtId="0" fontId="30" fillId="21" borderId="63" xfId="0" applyFont="1" applyFill="1" applyBorder="1" applyAlignment="1" applyProtection="1">
      <alignment horizontal="center" vertical="center" wrapText="1"/>
      <protection locked="0"/>
    </xf>
    <xf numFmtId="0" fontId="9" fillId="21" borderId="65" xfId="0" applyFont="1" applyFill="1" applyBorder="1" applyAlignment="1" applyProtection="1">
      <alignment horizontal="center" vertical="center"/>
      <protection locked="0"/>
    </xf>
    <xf numFmtId="0" fontId="38" fillId="21" borderId="66" xfId="0" applyFont="1" applyFill="1" applyBorder="1" applyAlignment="1" applyProtection="1">
      <alignment horizontal="center" vertical="center"/>
      <protection locked="0"/>
    </xf>
    <xf numFmtId="0" fontId="16" fillId="9" borderId="165" xfId="0" applyFont="1" applyFill="1" applyBorder="1" applyAlignment="1" applyProtection="1">
      <alignment horizontal="left" vertical="center" wrapText="1"/>
      <protection locked="0"/>
    </xf>
    <xf numFmtId="0" fontId="153" fillId="9" borderId="166" xfId="0" applyFont="1" applyFill="1" applyBorder="1" applyAlignment="1" applyProtection="1">
      <alignment horizontal="left" vertical="center" wrapText="1"/>
      <protection locked="0"/>
    </xf>
    <xf numFmtId="0" fontId="67" fillId="9" borderId="167" xfId="0" applyFont="1" applyFill="1" applyBorder="1" applyAlignment="1" applyProtection="1">
      <alignment horizontal="left" vertical="center" wrapText="1"/>
      <protection locked="0"/>
    </xf>
    <xf numFmtId="0" fontId="154" fillId="9" borderId="168" xfId="0" applyFont="1" applyFill="1" applyBorder="1" applyAlignment="1" applyProtection="1">
      <alignment horizontal="left" vertical="center" wrapText="1"/>
      <protection locked="0"/>
    </xf>
    <xf numFmtId="0" fontId="58"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158" fillId="3" borderId="28" xfId="0" applyFont="1" applyFill="1" applyBorder="1" applyAlignment="1" applyProtection="1">
      <alignment horizontal="center" vertical="center" shrinkToFit="1"/>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30" fillId="0" borderId="1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181" fillId="0" borderId="4" xfId="0" applyFont="1" applyBorder="1" applyAlignment="1" applyProtection="1">
      <alignment horizontal="center" vertical="center" wrapText="1"/>
      <protection hidden="1"/>
    </xf>
    <xf numFmtId="0" fontId="30" fillId="0" borderId="0" xfId="0" applyFont="1" applyFill="1" applyBorder="1" applyAlignment="1" applyProtection="1">
      <alignment vertical="center"/>
      <protection hidden="1"/>
    </xf>
    <xf numFmtId="0" fontId="158" fillId="3" borderId="1" xfId="0" applyFont="1" applyFill="1" applyBorder="1" applyAlignment="1" applyProtection="1">
      <alignment horizontal="center" vertical="center" textRotation="90" wrapText="1" shrinkToFit="1"/>
      <protection hidden="1"/>
    </xf>
    <xf numFmtId="0" fontId="143" fillId="0" borderId="0" xfId="0" applyFont="1" applyBorder="1" applyAlignment="1" applyProtection="1">
      <alignment horizontal="center" vertical="center"/>
      <protection hidden="1"/>
    </xf>
    <xf numFmtId="0" fontId="36" fillId="0" borderId="0" xfId="0" applyFont="1" applyBorder="1" applyAlignment="1" applyProtection="1">
      <alignment horizontal="right" vertical="center"/>
      <protection hidden="1"/>
    </xf>
    <xf numFmtId="0" fontId="22" fillId="0" borderId="0" xfId="0" applyFont="1" applyBorder="1" applyAlignment="1" applyProtection="1">
      <alignment horizontal="right" vertical="center"/>
      <protection hidden="1"/>
    </xf>
    <xf numFmtId="0" fontId="30" fillId="0" borderId="0" xfId="0" applyFont="1" applyBorder="1" applyAlignment="1" applyProtection="1">
      <alignment horizontal="right" vertical="center"/>
      <protection hidden="1"/>
    </xf>
    <xf numFmtId="0" fontId="37" fillId="0" borderId="0" xfId="0" applyFont="1" applyBorder="1" applyAlignment="1" applyProtection="1">
      <alignment horizontal="center" vertical="center"/>
      <protection hidden="1"/>
    </xf>
    <xf numFmtId="0" fontId="58" fillId="25" borderId="181" xfId="0" applyFont="1" applyFill="1" applyBorder="1" applyAlignment="1" applyProtection="1">
      <alignment horizontal="center" vertical="center" wrapText="1"/>
      <protection hidden="1"/>
    </xf>
    <xf numFmtId="0" fontId="10" fillId="25" borderId="181" xfId="0" applyFont="1" applyFill="1" applyBorder="1" applyAlignment="1" applyProtection="1">
      <alignment horizontal="center"/>
      <protection hidden="1"/>
    </xf>
    <xf numFmtId="0" fontId="123" fillId="0" borderId="181" xfId="0" applyFont="1" applyFill="1" applyBorder="1" applyAlignment="1" applyProtection="1">
      <alignment horizontal="center" vertical="center" wrapText="1"/>
      <protection hidden="1"/>
    </xf>
    <xf numFmtId="0" fontId="124" fillId="0" borderId="181" xfId="0" applyFont="1" applyFill="1" applyBorder="1" applyAlignment="1" applyProtection="1">
      <alignment horizontal="center" vertical="center" wrapText="1"/>
      <protection hidden="1"/>
    </xf>
    <xf numFmtId="164" fontId="123" fillId="0" borderId="181" xfId="0" applyNumberFormat="1" applyFont="1" applyFill="1" applyBorder="1" applyAlignment="1" applyProtection="1">
      <alignment horizontal="center" vertical="center" wrapText="1"/>
      <protection hidden="1"/>
    </xf>
    <xf numFmtId="0" fontId="125" fillId="0" borderId="181" xfId="0" applyFont="1" applyFill="1" applyBorder="1" applyAlignment="1" applyProtection="1">
      <alignment horizontal="left" vertical="center" wrapText="1"/>
      <protection hidden="1"/>
    </xf>
    <xf numFmtId="0" fontId="125" fillId="0" borderId="181" xfId="0" applyFont="1" applyFill="1" applyBorder="1" applyAlignment="1" applyProtection="1">
      <alignment horizontal="center" vertical="center" wrapText="1"/>
      <protection hidden="1"/>
    </xf>
    <xf numFmtId="0" fontId="125" fillId="0" borderId="187" xfId="0" applyFont="1" applyFill="1" applyBorder="1" applyAlignment="1" applyProtection="1">
      <alignment horizontal="center" vertical="center" wrapText="1"/>
      <protection hidden="1"/>
    </xf>
    <xf numFmtId="0" fontId="58" fillId="3" borderId="181" xfId="0" applyFont="1" applyFill="1" applyBorder="1" applyAlignment="1" applyProtection="1">
      <alignment horizontal="center" vertical="center" wrapText="1"/>
      <protection hidden="1"/>
    </xf>
    <xf numFmtId="0" fontId="77" fillId="3" borderId="181" xfId="0" applyFont="1" applyFill="1" applyBorder="1" applyAlignment="1" applyProtection="1">
      <alignment horizontal="center" vertical="center" wrapText="1"/>
      <protection hidden="1"/>
    </xf>
    <xf numFmtId="0" fontId="37" fillId="3" borderId="181" xfId="0" applyFont="1" applyFill="1" applyBorder="1" applyAlignment="1" applyProtection="1">
      <alignment horizontal="center" vertical="center"/>
      <protection hidden="1"/>
    </xf>
    <xf numFmtId="0" fontId="122" fillId="0" borderId="180" xfId="0" applyFont="1" applyFill="1" applyBorder="1" applyAlignment="1" applyProtection="1">
      <alignment horizontal="center" vertical="center" wrapText="1"/>
      <protection hidden="1"/>
    </xf>
    <xf numFmtId="0" fontId="123" fillId="0" borderId="180" xfId="0" applyFont="1" applyFill="1" applyBorder="1" applyAlignment="1" applyProtection="1">
      <alignment horizontal="center" vertical="center" wrapText="1"/>
      <protection hidden="1"/>
    </xf>
    <xf numFmtId="0" fontId="124" fillId="0" borderId="180" xfId="0" applyFont="1" applyFill="1" applyBorder="1" applyAlignment="1" applyProtection="1">
      <alignment horizontal="center" vertical="center" wrapText="1"/>
      <protection hidden="1"/>
    </xf>
    <xf numFmtId="164" fontId="123" fillId="0" borderId="180" xfId="0" applyNumberFormat="1" applyFont="1" applyFill="1" applyBorder="1" applyAlignment="1" applyProtection="1">
      <alignment horizontal="center" vertical="center" wrapText="1"/>
      <protection hidden="1"/>
    </xf>
    <xf numFmtId="0" fontId="125" fillId="0" borderId="180" xfId="0" applyFont="1" applyFill="1" applyBorder="1" applyAlignment="1" applyProtection="1">
      <alignment horizontal="left" vertical="center" wrapText="1"/>
      <protection hidden="1"/>
    </xf>
    <xf numFmtId="0" fontId="125" fillId="0" borderId="180" xfId="0" applyFont="1" applyFill="1" applyBorder="1" applyAlignment="1" applyProtection="1">
      <alignment horizontal="center" vertical="center" wrapText="1"/>
      <protection hidden="1"/>
    </xf>
    <xf numFmtId="0" fontId="125" fillId="0" borderId="182" xfId="0" applyFont="1" applyFill="1" applyBorder="1" applyAlignment="1" applyProtection="1">
      <alignment horizontal="center" vertical="center" wrapText="1"/>
      <protection hidden="1"/>
    </xf>
    <xf numFmtId="0" fontId="77" fillId="3" borderId="180" xfId="0" applyFont="1" applyFill="1" applyBorder="1" applyAlignment="1" applyProtection="1">
      <alignment horizontal="center" vertical="center" wrapText="1"/>
      <protection hidden="1"/>
    </xf>
    <xf numFmtId="0" fontId="122" fillId="0" borderId="182" xfId="0" applyFont="1" applyFill="1" applyBorder="1" applyAlignment="1" applyProtection="1">
      <alignment vertical="center" wrapText="1"/>
      <protection hidden="1"/>
    </xf>
    <xf numFmtId="0" fontId="122" fillId="0" borderId="189" xfId="0" applyFont="1" applyFill="1" applyBorder="1" applyAlignment="1" applyProtection="1">
      <alignment vertical="center" wrapText="1"/>
      <protection hidden="1"/>
    </xf>
    <xf numFmtId="0" fontId="122" fillId="0" borderId="184" xfId="0" applyFont="1" applyFill="1" applyBorder="1" applyAlignment="1" applyProtection="1">
      <alignment vertical="center" wrapText="1"/>
      <protection hidden="1"/>
    </xf>
    <xf numFmtId="0" fontId="122" fillId="0" borderId="0" xfId="0" applyFont="1" applyFill="1" applyBorder="1" applyAlignment="1" applyProtection="1">
      <alignment vertical="center" wrapText="1"/>
      <protection hidden="1"/>
    </xf>
    <xf numFmtId="0" fontId="188" fillId="0" borderId="184" xfId="0" applyFont="1" applyFill="1" applyBorder="1" applyAlignment="1" applyProtection="1">
      <alignment vertical="center" wrapText="1"/>
      <protection hidden="1"/>
    </xf>
    <xf numFmtId="0" fontId="188" fillId="0" borderId="0" xfId="0" applyFont="1" applyFill="1" applyBorder="1" applyAlignment="1" applyProtection="1">
      <alignment vertical="center" wrapText="1"/>
      <protection hidden="1"/>
    </xf>
    <xf numFmtId="0" fontId="146" fillId="3" borderId="184" xfId="0" applyFont="1" applyFill="1" applyBorder="1" applyAlignment="1" applyProtection="1">
      <alignment vertical="center" wrapText="1"/>
      <protection hidden="1"/>
    </xf>
    <xf numFmtId="0" fontId="146" fillId="3" borderId="0" xfId="0" applyFont="1" applyFill="1" applyBorder="1" applyAlignment="1" applyProtection="1">
      <alignment vertical="center" wrapText="1"/>
      <protection hidden="1"/>
    </xf>
    <xf numFmtId="0" fontId="58" fillId="3" borderId="0" xfId="0" applyFont="1" applyFill="1" applyBorder="1" applyAlignment="1" applyProtection="1">
      <alignment horizontal="center" vertical="center" wrapText="1"/>
      <protection hidden="1"/>
    </xf>
    <xf numFmtId="0" fontId="84" fillId="3" borderId="0" xfId="0" applyFont="1" applyFill="1" applyBorder="1" applyAlignment="1" applyProtection="1">
      <alignment vertical="center" wrapText="1"/>
      <protection hidden="1"/>
    </xf>
    <xf numFmtId="0" fontId="77" fillId="3" borderId="0" xfId="0" applyFont="1" applyFill="1" applyBorder="1" applyAlignment="1" applyProtection="1">
      <alignment horizontal="center" vertical="center" wrapText="1"/>
      <protection hidden="1"/>
    </xf>
    <xf numFmtId="0" fontId="161" fillId="3" borderId="0" xfId="0" applyFont="1" applyFill="1" applyBorder="1" applyAlignment="1" applyProtection="1">
      <alignment vertical="center" wrapText="1"/>
      <protection hidden="1"/>
    </xf>
    <xf numFmtId="165" fontId="188" fillId="0" borderId="184" xfId="0" applyNumberFormat="1" applyFont="1" applyFill="1" applyBorder="1" applyAlignment="1" applyProtection="1">
      <alignment vertical="center" wrapText="1"/>
      <protection hidden="1"/>
    </xf>
    <xf numFmtId="165" fontId="188" fillId="0" borderId="0" xfId="0" applyNumberFormat="1" applyFont="1" applyFill="1" applyBorder="1" applyAlignment="1" applyProtection="1">
      <alignment vertical="center" wrapText="1"/>
      <protection hidden="1"/>
    </xf>
    <xf numFmtId="0" fontId="146" fillId="3" borderId="186" xfId="0" applyFont="1" applyFill="1" applyBorder="1" applyAlignment="1" applyProtection="1">
      <alignment vertical="center" wrapText="1"/>
      <protection hidden="1"/>
    </xf>
    <xf numFmtId="0" fontId="146" fillId="3" borderId="188" xfId="0" applyFont="1" applyFill="1" applyBorder="1" applyAlignment="1" applyProtection="1">
      <alignment vertical="center" wrapText="1"/>
      <protection hidden="1"/>
    </xf>
    <xf numFmtId="0" fontId="58" fillId="0" borderId="1"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protection hidden="1"/>
    </xf>
    <xf numFmtId="0" fontId="143" fillId="0" borderId="0" xfId="0" applyFont="1" applyBorder="1" applyAlignment="1" applyProtection="1">
      <alignment horizontal="left" vertical="center"/>
      <protection hidden="1"/>
    </xf>
    <xf numFmtId="0" fontId="122" fillId="0" borderId="181" xfId="0" applyFont="1" applyFill="1" applyBorder="1" applyAlignment="1" applyProtection="1">
      <alignment horizontal="center" vertical="center" wrapText="1"/>
      <protection hidden="1"/>
    </xf>
    <xf numFmtId="0" fontId="137" fillId="0" borderId="0" xfId="0" applyFont="1" applyBorder="1" applyAlignment="1" applyProtection="1">
      <alignment horizontal="center" vertical="center"/>
      <protection hidden="1"/>
    </xf>
    <xf numFmtId="0" fontId="4" fillId="0" borderId="37" xfId="0" applyFont="1" applyBorder="1" applyAlignment="1">
      <alignment horizontal="center" vertical="center" wrapText="1"/>
    </xf>
    <xf numFmtId="0" fontId="0" fillId="0" borderId="0" xfId="0" applyAlignment="1">
      <alignment vertical="top"/>
    </xf>
    <xf numFmtId="0" fontId="0" fillId="19" borderId="0" xfId="0" applyFill="1" applyAlignment="1">
      <alignment vertical="top"/>
    </xf>
    <xf numFmtId="0" fontId="22" fillId="0" borderId="29" xfId="0" applyFont="1" applyBorder="1" applyAlignment="1">
      <alignment horizontal="center" vertical="top" wrapText="1"/>
    </xf>
    <xf numFmtId="0" fontId="9" fillId="0" borderId="37" xfId="0" applyFont="1" applyBorder="1" applyAlignment="1">
      <alignment horizontal="center" vertical="center" wrapText="1"/>
    </xf>
    <xf numFmtId="0" fontId="28" fillId="23" borderId="38" xfId="0" applyFont="1" applyFill="1" applyBorder="1" applyAlignment="1">
      <alignment horizontal="center" vertical="center" wrapText="1"/>
    </xf>
    <xf numFmtId="0" fontId="28" fillId="23" borderId="41" xfId="0" applyFont="1" applyFill="1" applyBorder="1" applyAlignment="1">
      <alignment horizontal="center" vertical="center" wrapText="1"/>
    </xf>
    <xf numFmtId="0" fontId="28" fillId="23" borderId="42" xfId="0" applyFont="1" applyFill="1" applyBorder="1" applyAlignment="1">
      <alignment horizontal="center" vertical="center" wrapText="1"/>
    </xf>
    <xf numFmtId="0" fontId="28" fillId="23" borderId="39" xfId="0" applyFont="1" applyFill="1" applyBorder="1" applyAlignment="1">
      <alignment horizontal="center" vertical="center" wrapText="1"/>
    </xf>
    <xf numFmtId="0" fontId="28" fillId="23" borderId="0" xfId="0" applyFont="1" applyFill="1" applyBorder="1" applyAlignment="1">
      <alignment horizontal="center" vertical="center" wrapText="1"/>
    </xf>
    <xf numFmtId="0" fontId="28" fillId="23" borderId="43" xfId="0" applyFont="1" applyFill="1" applyBorder="1" applyAlignment="1">
      <alignment horizontal="center" vertical="center" wrapText="1"/>
    </xf>
    <xf numFmtId="0" fontId="28" fillId="23" borderId="40" xfId="0" applyFont="1" applyFill="1" applyBorder="1" applyAlignment="1">
      <alignment horizontal="center" vertical="center" wrapText="1"/>
    </xf>
    <xf numFmtId="0" fontId="28" fillId="23" borderId="48" xfId="0" applyFont="1" applyFill="1" applyBorder="1" applyAlignment="1">
      <alignment horizontal="center" vertical="center" wrapText="1"/>
    </xf>
    <xf numFmtId="0" fontId="28" fillId="23" borderId="44" xfId="0" applyFont="1" applyFill="1" applyBorder="1" applyAlignment="1">
      <alignment horizontal="center" vertical="center" wrapText="1"/>
    </xf>
    <xf numFmtId="0" fontId="4" fillId="0" borderId="0" xfId="0" applyFont="1" applyBorder="1" applyAlignment="1">
      <alignment horizontal="center" vertical="center" wrapText="1"/>
    </xf>
    <xf numFmtId="0" fontId="32" fillId="0" borderId="0" xfId="2" applyFont="1" applyAlignment="1" applyProtection="1">
      <alignment vertical="center"/>
    </xf>
    <xf numFmtId="0" fontId="10" fillId="17" borderId="0" xfId="0" applyFont="1" applyFill="1" applyAlignment="1">
      <alignment horizontal="center" vertical="center"/>
    </xf>
    <xf numFmtId="0" fontId="4" fillId="0" borderId="29" xfId="0" applyFont="1" applyBorder="1" applyAlignment="1">
      <alignment horizontal="left" vertical="center" wrapText="1"/>
    </xf>
    <xf numFmtId="0" fontId="4" fillId="0" borderId="0" xfId="0" applyFont="1" applyBorder="1" applyAlignment="1">
      <alignment horizontal="left" vertical="center" wrapText="1"/>
    </xf>
    <xf numFmtId="0" fontId="30" fillId="21" borderId="0" xfId="0" applyFont="1" applyFill="1" applyAlignment="1">
      <alignment horizontal="center" vertical="center" wrapText="1"/>
    </xf>
    <xf numFmtId="0" fontId="36" fillId="20" borderId="0" xfId="0" applyFont="1" applyFill="1" applyAlignment="1">
      <alignment horizontal="center" vertical="center" wrapText="1"/>
    </xf>
    <xf numFmtId="0" fontId="20" fillId="0" borderId="38" xfId="0" applyFont="1" applyBorder="1" applyAlignment="1">
      <alignment horizontal="center" vertical="center" wrapText="1"/>
    </xf>
    <xf numFmtId="0" fontId="20" fillId="0" borderId="42" xfId="0" applyFont="1" applyBorder="1" applyAlignment="1">
      <alignment horizontal="center" vertical="center" wrapText="1"/>
    </xf>
    <xf numFmtId="0" fontId="27" fillId="0" borderId="29" xfId="0" applyFont="1" applyBorder="1" applyAlignment="1">
      <alignment horizontal="left" vertical="center" wrapText="1"/>
    </xf>
    <xf numFmtId="0" fontId="27" fillId="0" borderId="0" xfId="0" applyFont="1" applyBorder="1" applyAlignment="1">
      <alignment horizontal="left" vertical="center" wrapText="1"/>
    </xf>
    <xf numFmtId="0" fontId="37" fillId="0" borderId="47" xfId="0" applyFont="1" applyBorder="1" applyAlignment="1">
      <alignment horizontal="left" vertical="center" wrapText="1"/>
    </xf>
    <xf numFmtId="0" fontId="37" fillId="0" borderId="48" xfId="0" applyFont="1" applyBorder="1" applyAlignment="1">
      <alignment horizontal="left" vertic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32" fillId="0" borderId="0" xfId="2" applyFont="1" applyAlignment="1" applyProtection="1">
      <alignment horizontal="center" vertical="center"/>
    </xf>
    <xf numFmtId="0" fontId="54" fillId="0" borderId="0" xfId="0" applyFont="1" applyAlignment="1">
      <alignment horizontal="center"/>
    </xf>
    <xf numFmtId="164" fontId="182" fillId="0" borderId="0" xfId="0" applyNumberFormat="1" applyFont="1" applyAlignment="1">
      <alignment horizontal="center" vertical="top"/>
    </xf>
    <xf numFmtId="0" fontId="54" fillId="23" borderId="38" xfId="0" applyFont="1" applyFill="1" applyBorder="1" applyAlignment="1">
      <alignment horizontal="center" vertical="center" wrapText="1"/>
    </xf>
    <xf numFmtId="0" fontId="54" fillId="23" borderId="41" xfId="0" applyFont="1" applyFill="1" applyBorder="1" applyAlignment="1">
      <alignment horizontal="center" vertical="center" wrapText="1"/>
    </xf>
    <xf numFmtId="0" fontId="54" fillId="23" borderId="42" xfId="0" applyFont="1" applyFill="1" applyBorder="1" applyAlignment="1">
      <alignment horizontal="center" vertical="center" wrapText="1"/>
    </xf>
    <xf numFmtId="0" fontId="54" fillId="23" borderId="39" xfId="0" applyFont="1" applyFill="1" applyBorder="1" applyAlignment="1">
      <alignment horizontal="center" vertical="center" wrapText="1"/>
    </xf>
    <xf numFmtId="0" fontId="54" fillId="23" borderId="0" xfId="0" applyFont="1" applyFill="1" applyBorder="1" applyAlignment="1">
      <alignment horizontal="center" vertical="center" wrapText="1"/>
    </xf>
    <xf numFmtId="0" fontId="54" fillId="23" borderId="43" xfId="0" applyFont="1" applyFill="1" applyBorder="1" applyAlignment="1">
      <alignment horizontal="center" vertical="center" wrapText="1"/>
    </xf>
    <xf numFmtId="0" fontId="54" fillId="23" borderId="40" xfId="0" applyFont="1" applyFill="1" applyBorder="1" applyAlignment="1">
      <alignment horizontal="center" vertical="center" wrapText="1"/>
    </xf>
    <xf numFmtId="0" fontId="54" fillId="23" borderId="48" xfId="0" applyFont="1" applyFill="1" applyBorder="1" applyAlignment="1">
      <alignment horizontal="center" vertical="center" wrapText="1"/>
    </xf>
    <xf numFmtId="0" fontId="54" fillId="23" borderId="44" xfId="0" applyFont="1" applyFill="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185" fillId="0" borderId="41" xfId="0" applyFont="1" applyBorder="1" applyAlignment="1">
      <alignment horizontal="center" vertical="center" wrapText="1"/>
    </xf>
    <xf numFmtId="0" fontId="38" fillId="0" borderId="33" xfId="0" applyFont="1" applyBorder="1" applyAlignment="1">
      <alignment horizontal="left" vertical="center" wrapText="1"/>
    </xf>
    <xf numFmtId="0" fontId="38" fillId="0" borderId="32"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4"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48" xfId="0" applyFont="1" applyBorder="1" applyAlignment="1">
      <alignment horizontal="center" vertical="center" wrapText="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55" fillId="37" borderId="131" xfId="0" applyFont="1" applyFill="1" applyBorder="1" applyAlignment="1">
      <alignment horizontal="center" vertical="center" wrapText="1"/>
    </xf>
    <xf numFmtId="0" fontId="55" fillId="37" borderId="132" xfId="0" applyFont="1" applyFill="1" applyBorder="1" applyAlignment="1">
      <alignment horizontal="center" vertical="center" wrapText="1"/>
    </xf>
    <xf numFmtId="0" fontId="55" fillId="37" borderId="133" xfId="0" applyFont="1" applyFill="1" applyBorder="1" applyAlignment="1">
      <alignment horizontal="center" vertical="center" wrapText="1"/>
    </xf>
    <xf numFmtId="0" fontId="55" fillId="37" borderId="134" xfId="0" applyFont="1" applyFill="1" applyBorder="1" applyAlignment="1">
      <alignment horizontal="center" vertical="center" wrapText="1"/>
    </xf>
    <xf numFmtId="0" fontId="55" fillId="37" borderId="0" xfId="0" applyFont="1" applyFill="1" applyBorder="1" applyAlignment="1">
      <alignment horizontal="center" vertical="center" wrapText="1"/>
    </xf>
    <xf numFmtId="0" fontId="55" fillId="37" borderId="135" xfId="0" applyFont="1" applyFill="1" applyBorder="1" applyAlignment="1">
      <alignment horizontal="center" vertical="center" wrapText="1"/>
    </xf>
    <xf numFmtId="0" fontId="55" fillId="37" borderId="136" xfId="0" applyFont="1" applyFill="1" applyBorder="1" applyAlignment="1">
      <alignment horizontal="center" vertical="center" wrapText="1"/>
    </xf>
    <xf numFmtId="0" fontId="55" fillId="37" borderId="137" xfId="0" applyFont="1" applyFill="1" applyBorder="1" applyAlignment="1">
      <alignment horizontal="center" vertical="center" wrapText="1"/>
    </xf>
    <xf numFmtId="0" fontId="55" fillId="37" borderId="138" xfId="0" applyFont="1" applyFill="1" applyBorder="1" applyAlignment="1">
      <alignment horizontal="center" vertical="center" wrapText="1"/>
    </xf>
    <xf numFmtId="0" fontId="33" fillId="0" borderId="0" xfId="2" applyFont="1" applyAlignment="1" applyProtection="1">
      <alignment horizontal="center" vertical="center"/>
    </xf>
    <xf numFmtId="0" fontId="9" fillId="22" borderId="29" xfId="0" applyFont="1" applyFill="1" applyBorder="1" applyAlignment="1">
      <alignment horizontal="left" vertical="center" wrapText="1"/>
    </xf>
    <xf numFmtId="0" fontId="9" fillId="22" borderId="0" xfId="0" applyFont="1" applyFill="1" applyBorder="1" applyAlignment="1">
      <alignment horizontal="left" vertical="center" wrapText="1"/>
    </xf>
    <xf numFmtId="0" fontId="6" fillId="23"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30" fillId="0" borderId="0" xfId="0" applyFont="1" applyAlignment="1">
      <alignment horizontal="center" vertical="center"/>
    </xf>
    <xf numFmtId="0" fontId="144" fillId="0" borderId="0" xfId="0" applyFont="1" applyAlignment="1">
      <alignment horizontal="center"/>
    </xf>
    <xf numFmtId="0" fontId="6" fillId="0" borderId="0" xfId="0" applyFont="1" applyAlignment="1">
      <alignment horizontal="center" vertical="center"/>
    </xf>
    <xf numFmtId="0" fontId="18" fillId="0" borderId="38"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3" xfId="0" applyFont="1" applyBorder="1" applyAlignment="1">
      <alignment horizontal="center" vertical="center" wrapText="1"/>
    </xf>
    <xf numFmtId="0" fontId="0" fillId="45" borderId="0" xfId="0" applyFill="1" applyAlignment="1" applyProtection="1">
      <alignment horizontal="center"/>
      <protection hidden="1"/>
    </xf>
    <xf numFmtId="0" fontId="10" fillId="29" borderId="37" xfId="0" applyFont="1" applyFill="1" applyBorder="1" applyAlignment="1" applyProtection="1">
      <alignment horizontal="left" vertical="center"/>
      <protection locked="0"/>
    </xf>
    <xf numFmtId="0" fontId="2" fillId="40" borderId="153" xfId="0" applyFont="1" applyFill="1" applyBorder="1" applyAlignment="1" applyProtection="1">
      <alignment horizontal="center" vertical="center"/>
      <protection hidden="1"/>
    </xf>
    <xf numFmtId="0" fontId="12" fillId="44" borderId="0" xfId="0" applyFont="1" applyFill="1" applyBorder="1" applyAlignment="1" applyProtection="1">
      <alignment horizontal="center" vertical="center"/>
      <protection hidden="1"/>
    </xf>
    <xf numFmtId="0" fontId="2" fillId="40" borderId="142" xfId="0" applyFont="1" applyFill="1" applyBorder="1" applyAlignment="1" applyProtection="1">
      <alignment horizontal="center" vertical="center"/>
      <protection hidden="1"/>
    </xf>
    <xf numFmtId="0" fontId="31" fillId="28" borderId="0" xfId="2" applyFill="1" applyAlignment="1" applyProtection="1">
      <alignment horizontal="center"/>
      <protection hidden="1"/>
    </xf>
    <xf numFmtId="0" fontId="6" fillId="28" borderId="0" xfId="0" applyFont="1" applyFill="1" applyAlignment="1" applyProtection="1">
      <alignment horizontal="center"/>
      <protection hidden="1"/>
    </xf>
    <xf numFmtId="0" fontId="6" fillId="43" borderId="0" xfId="0" applyFont="1" applyFill="1" applyAlignment="1" applyProtection="1">
      <alignment horizontal="center" vertical="center" wrapText="1"/>
      <protection hidden="1"/>
    </xf>
    <xf numFmtId="0" fontId="7" fillId="23" borderId="46" xfId="0" applyFont="1" applyFill="1" applyBorder="1" applyAlignment="1" applyProtection="1">
      <alignment horizontal="center" vertical="center" wrapText="1"/>
      <protection locked="0"/>
    </xf>
    <xf numFmtId="0" fontId="7" fillId="23" borderId="45" xfId="0" applyFont="1" applyFill="1" applyBorder="1" applyAlignment="1" applyProtection="1">
      <alignment horizontal="center" vertical="center" wrapText="1"/>
      <protection locked="0"/>
    </xf>
    <xf numFmtId="0" fontId="7" fillId="23" borderId="55" xfId="0" applyFont="1" applyFill="1" applyBorder="1" applyAlignment="1" applyProtection="1">
      <alignment horizontal="center" vertical="center" wrapText="1"/>
      <protection locked="0"/>
    </xf>
    <xf numFmtId="0" fontId="4" fillId="48" borderId="15" xfId="0" applyFont="1" applyFill="1" applyBorder="1" applyAlignment="1" applyProtection="1">
      <alignment horizontal="center" vertical="center" wrapText="1"/>
      <protection locked="0"/>
    </xf>
    <xf numFmtId="0" fontId="4" fillId="48" borderId="17" xfId="0" applyFont="1" applyFill="1" applyBorder="1" applyAlignment="1" applyProtection="1">
      <alignment horizontal="center" vertical="center" wrapText="1"/>
      <protection locked="0"/>
    </xf>
    <xf numFmtId="0" fontId="7" fillId="6" borderId="15" xfId="0" applyFont="1" applyFill="1" applyBorder="1" applyAlignment="1" applyProtection="1">
      <alignment horizontal="center" vertical="center" wrapText="1"/>
      <protection hidden="1"/>
    </xf>
    <xf numFmtId="0" fontId="7" fillId="6" borderId="17" xfId="0" applyFont="1" applyFill="1" applyBorder="1" applyAlignment="1" applyProtection="1">
      <alignment horizontal="center" vertical="center" wrapText="1"/>
      <protection hidden="1"/>
    </xf>
    <xf numFmtId="0" fontId="7" fillId="31" borderId="15" xfId="0" applyFont="1" applyFill="1" applyBorder="1" applyAlignment="1" applyProtection="1">
      <alignment horizontal="center" vertical="center" wrapText="1"/>
      <protection hidden="1"/>
    </xf>
    <xf numFmtId="0" fontId="7" fillId="31" borderId="17" xfId="0" applyFont="1" applyFill="1" applyBorder="1" applyAlignment="1" applyProtection="1">
      <alignment horizontal="center" vertical="center" wrapText="1"/>
      <protection hidden="1"/>
    </xf>
    <xf numFmtId="0" fontId="7" fillId="29" borderId="15" xfId="0" applyFont="1" applyFill="1" applyBorder="1" applyAlignment="1" applyProtection="1">
      <alignment horizontal="center" vertical="center" wrapText="1"/>
      <protection locked="0"/>
    </xf>
    <xf numFmtId="0" fontId="7" fillId="29" borderId="16" xfId="0" applyFont="1" applyFill="1" applyBorder="1" applyAlignment="1" applyProtection="1">
      <alignment horizontal="center" vertical="center" wrapText="1"/>
      <protection locked="0"/>
    </xf>
    <xf numFmtId="0" fontId="7" fillId="29" borderId="17"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hidden="1"/>
    </xf>
    <xf numFmtId="0" fontId="7" fillId="5"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7" fillId="12" borderId="15" xfId="0" applyFont="1" applyFill="1" applyBorder="1" applyAlignment="1" applyProtection="1">
      <alignment horizontal="center" vertical="center" wrapText="1"/>
      <protection hidden="1"/>
    </xf>
    <xf numFmtId="0" fontId="7" fillId="12" borderId="17" xfId="0" applyFont="1" applyFill="1" applyBorder="1" applyAlignment="1" applyProtection="1">
      <alignment horizontal="center" vertical="center" wrapText="1"/>
      <protection hidden="1"/>
    </xf>
    <xf numFmtId="0" fontId="4" fillId="2" borderId="158"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2" borderId="45"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6"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4" fillId="2" borderId="46"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0" fillId="2" borderId="46"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7" fillId="2" borderId="15"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8" fillId="15" borderId="155" xfId="0" applyFont="1" applyFill="1" applyBorder="1" applyAlignment="1" applyProtection="1">
      <alignment horizontal="center" vertical="center" wrapText="1"/>
      <protection hidden="1"/>
    </xf>
    <xf numFmtId="0" fontId="8" fillId="15" borderId="156" xfId="0" applyFont="1" applyFill="1" applyBorder="1" applyAlignment="1" applyProtection="1">
      <alignment horizontal="center" vertical="center" wrapText="1"/>
      <protection hidden="1"/>
    </xf>
    <xf numFmtId="0" fontId="10" fillId="2" borderId="15" xfId="0" applyFont="1" applyFill="1" applyBorder="1" applyAlignment="1" applyProtection="1">
      <alignment horizontal="center" vertical="center" textRotation="90" wrapText="1"/>
      <protection hidden="1"/>
    </xf>
    <xf numFmtId="0" fontId="10" fillId="30" borderId="15"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6" fillId="4" borderId="169" xfId="0" applyFont="1" applyFill="1" applyBorder="1" applyAlignment="1" applyProtection="1">
      <alignment horizontal="center" vertical="center" wrapText="1"/>
      <protection hidden="1"/>
    </xf>
    <xf numFmtId="0" fontId="6" fillId="4" borderId="170" xfId="0" applyFont="1" applyFill="1" applyBorder="1" applyAlignment="1" applyProtection="1">
      <alignment horizontal="center" vertical="center" wrapText="1"/>
      <protection hidden="1"/>
    </xf>
    <xf numFmtId="0" fontId="6" fillId="4" borderId="46" xfId="0" applyFont="1" applyFill="1" applyBorder="1" applyAlignment="1" applyProtection="1">
      <alignment horizontal="center" vertical="center" wrapText="1"/>
      <protection hidden="1"/>
    </xf>
    <xf numFmtId="0" fontId="16" fillId="34" borderId="15" xfId="0" applyFont="1" applyFill="1" applyBorder="1" applyAlignment="1" applyProtection="1">
      <alignment horizontal="center" vertical="center" wrapText="1"/>
      <protection hidden="1"/>
    </xf>
    <xf numFmtId="0" fontId="16" fillId="34" borderId="16" xfId="0" applyFont="1" applyFill="1" applyBorder="1" applyAlignment="1" applyProtection="1">
      <alignment horizontal="center" vertical="center" wrapText="1"/>
      <protection hidden="1"/>
    </xf>
    <xf numFmtId="0" fontId="16" fillId="34" borderId="17" xfId="0" applyFont="1" applyFill="1" applyBorder="1" applyAlignment="1" applyProtection="1">
      <alignment horizontal="center" vertical="center" wrapText="1"/>
      <protection hidden="1"/>
    </xf>
    <xf numFmtId="0" fontId="16" fillId="35" borderId="15" xfId="0" applyFont="1" applyFill="1" applyBorder="1" applyAlignment="1" applyProtection="1">
      <alignment horizontal="center" vertical="center" wrapText="1"/>
      <protection hidden="1"/>
    </xf>
    <xf numFmtId="0" fontId="16" fillId="35" borderId="16" xfId="0" applyFont="1" applyFill="1" applyBorder="1" applyAlignment="1" applyProtection="1">
      <alignment horizontal="center" vertical="center" wrapText="1"/>
      <protection hidden="1"/>
    </xf>
    <xf numFmtId="0" fontId="16" fillId="35" borderId="17" xfId="0" applyFont="1" applyFill="1" applyBorder="1" applyAlignment="1" applyProtection="1">
      <alignment horizontal="center" vertical="center" wrapText="1"/>
      <protection hidden="1"/>
    </xf>
    <xf numFmtId="0" fontId="150" fillId="21" borderId="15" xfId="1" applyFont="1" applyFill="1" applyBorder="1" applyAlignment="1" applyProtection="1">
      <alignment horizontal="center" vertical="center" wrapText="1"/>
      <protection locked="0"/>
    </xf>
    <xf numFmtId="0" fontId="150" fillId="21" borderId="16" xfId="1" applyFont="1" applyFill="1" applyBorder="1" applyAlignment="1" applyProtection="1">
      <alignment horizontal="center" vertical="center" wrapText="1"/>
      <protection locked="0"/>
    </xf>
    <xf numFmtId="0" fontId="150" fillId="21" borderId="17" xfId="1" applyFont="1" applyFill="1" applyBorder="1" applyAlignment="1" applyProtection="1">
      <alignment horizontal="center" vertical="center" wrapText="1"/>
      <protection locked="0"/>
    </xf>
    <xf numFmtId="0" fontId="16" fillId="23" borderId="15" xfId="0" applyFont="1" applyFill="1" applyBorder="1" applyAlignment="1" applyProtection="1">
      <alignment horizontal="center" vertical="center" wrapText="1"/>
      <protection hidden="1"/>
    </xf>
    <xf numFmtId="0" fontId="16" fillId="23" borderId="16" xfId="0" applyFont="1" applyFill="1" applyBorder="1" applyAlignment="1" applyProtection="1">
      <alignment horizontal="center" vertical="center" wrapText="1"/>
      <protection hidden="1"/>
    </xf>
    <xf numFmtId="0" fontId="16" fillId="23" borderId="17" xfId="0" applyFont="1" applyFill="1" applyBorder="1" applyAlignment="1" applyProtection="1">
      <alignment horizontal="center" vertical="center" wrapText="1"/>
      <protection hidden="1"/>
    </xf>
    <xf numFmtId="0" fontId="4" fillId="26" borderId="15" xfId="0" applyFont="1" applyFill="1" applyBorder="1" applyAlignment="1" applyProtection="1">
      <alignment horizontal="center" vertical="center" wrapText="1"/>
      <protection hidden="1"/>
    </xf>
    <xf numFmtId="0" fontId="4" fillId="26" borderId="16" xfId="0" applyFont="1" applyFill="1" applyBorder="1" applyAlignment="1" applyProtection="1">
      <alignment horizontal="center" vertical="center" wrapText="1"/>
      <protection hidden="1"/>
    </xf>
    <xf numFmtId="0" fontId="4" fillId="12" borderId="15" xfId="0" applyFont="1" applyFill="1" applyBorder="1" applyAlignment="1" applyProtection="1">
      <alignment horizontal="center" vertical="center" wrapText="1"/>
      <protection hidden="1"/>
    </xf>
    <xf numFmtId="0" fontId="4" fillId="12" borderId="16" xfId="0" applyFont="1" applyFill="1" applyBorder="1" applyAlignment="1" applyProtection="1">
      <alignment horizontal="center" vertical="center" wrapText="1"/>
      <protection hidden="1"/>
    </xf>
    <xf numFmtId="0" fontId="4" fillId="12" borderId="17" xfId="0" applyFont="1" applyFill="1" applyBorder="1" applyAlignment="1" applyProtection="1">
      <alignment horizontal="center" vertical="center" wrapText="1"/>
      <protection hidden="1"/>
    </xf>
    <xf numFmtId="0" fontId="6" fillId="13" borderId="0" xfId="0" applyFont="1" applyFill="1" applyBorder="1" applyAlignment="1" applyProtection="1">
      <alignment horizontal="left" vertical="center" wrapText="1"/>
      <protection hidden="1"/>
    </xf>
    <xf numFmtId="0" fontId="6" fillId="13" borderId="45" xfId="0" applyFont="1" applyFill="1" applyBorder="1" applyAlignment="1" applyProtection="1">
      <alignment horizontal="left" vertical="center" wrapText="1"/>
      <protection hidden="1"/>
    </xf>
    <xf numFmtId="0" fontId="10" fillId="10" borderId="0" xfId="0" applyFont="1" applyFill="1" applyAlignment="1" applyProtection="1">
      <alignment horizontal="center" vertical="center" wrapText="1"/>
      <protection hidden="1"/>
    </xf>
    <xf numFmtId="0" fontId="4" fillId="31" borderId="15" xfId="0" applyFont="1" applyFill="1" applyBorder="1" applyAlignment="1" applyProtection="1">
      <alignment horizontal="center" vertical="center" wrapText="1"/>
      <protection hidden="1"/>
    </xf>
    <xf numFmtId="0" fontId="4" fillId="31" borderId="16" xfId="0" applyFont="1" applyFill="1" applyBorder="1" applyAlignment="1" applyProtection="1">
      <alignment horizontal="center" vertical="center" wrapText="1"/>
      <protection hidden="1"/>
    </xf>
    <xf numFmtId="0" fontId="4" fillId="31" borderId="17" xfId="0" applyFont="1" applyFill="1" applyBorder="1" applyAlignment="1" applyProtection="1">
      <alignment horizontal="center" vertical="center" wrapText="1"/>
      <protection hidden="1"/>
    </xf>
    <xf numFmtId="0" fontId="4" fillId="5" borderId="15" xfId="0" applyFont="1" applyFill="1" applyBorder="1" applyAlignment="1" applyProtection="1">
      <alignment horizontal="center" vertical="center" wrapText="1"/>
      <protection hidden="1"/>
    </xf>
    <xf numFmtId="0" fontId="4" fillId="5" borderId="16" xfId="0" applyFont="1" applyFill="1" applyBorder="1" applyAlignment="1" applyProtection="1">
      <alignment horizontal="center" vertical="center" wrapText="1"/>
      <protection hidden="1"/>
    </xf>
    <xf numFmtId="0" fontId="4" fillId="5" borderId="17" xfId="0" applyFont="1" applyFill="1" applyBorder="1" applyAlignment="1" applyProtection="1">
      <alignment horizontal="center" vertical="center" wrapText="1"/>
      <protection hidden="1"/>
    </xf>
    <xf numFmtId="0" fontId="10" fillId="24" borderId="0" xfId="0" applyFont="1" applyFill="1" applyAlignment="1" applyProtection="1">
      <alignment horizontal="center" vertical="center" wrapText="1"/>
      <protection hidden="1"/>
    </xf>
    <xf numFmtId="0" fontId="10" fillId="24" borderId="45" xfId="0" applyFont="1" applyFill="1" applyBorder="1" applyAlignment="1" applyProtection="1">
      <alignment horizontal="center" vertical="center" wrapText="1"/>
      <protection hidden="1"/>
    </xf>
    <xf numFmtId="0" fontId="15" fillId="14" borderId="16" xfId="0" applyFont="1" applyFill="1" applyBorder="1" applyAlignment="1" applyProtection="1">
      <alignment horizontal="left" vertical="center" wrapText="1"/>
      <protection locked="0"/>
    </xf>
    <xf numFmtId="0" fontId="20" fillId="46" borderId="131" xfId="0" applyFont="1" applyFill="1" applyBorder="1" applyAlignment="1" applyProtection="1">
      <alignment horizontal="center" vertical="center" wrapText="1"/>
      <protection hidden="1"/>
    </xf>
    <xf numFmtId="0" fontId="20" fillId="46" borderId="132" xfId="0" applyFont="1" applyFill="1" applyBorder="1" applyAlignment="1" applyProtection="1">
      <alignment horizontal="center" vertical="center" wrapText="1"/>
      <protection hidden="1"/>
    </xf>
    <xf numFmtId="0" fontId="20" fillId="46" borderId="133" xfId="0" applyFont="1" applyFill="1" applyBorder="1" applyAlignment="1" applyProtection="1">
      <alignment horizontal="center" vertical="center" wrapText="1"/>
      <protection hidden="1"/>
    </xf>
    <xf numFmtId="0" fontId="20" fillId="46" borderId="136" xfId="0" applyFont="1" applyFill="1" applyBorder="1" applyAlignment="1" applyProtection="1">
      <alignment horizontal="center" vertical="center" wrapText="1"/>
      <protection hidden="1"/>
    </xf>
    <xf numFmtId="0" fontId="20" fillId="46" borderId="137" xfId="0" applyFont="1" applyFill="1" applyBorder="1" applyAlignment="1" applyProtection="1">
      <alignment horizontal="center" vertical="center" wrapText="1"/>
      <protection hidden="1"/>
    </xf>
    <xf numFmtId="0" fontId="20" fillId="46" borderId="138" xfId="0" applyFont="1" applyFill="1" applyBorder="1" applyAlignment="1" applyProtection="1">
      <alignment horizontal="center" vertical="center" wrapText="1"/>
      <protection hidden="1"/>
    </xf>
    <xf numFmtId="0" fontId="151" fillId="14" borderId="15" xfId="0" applyFont="1" applyFill="1" applyBorder="1" applyAlignment="1" applyProtection="1">
      <alignment horizontal="right" vertical="center" wrapText="1"/>
      <protection hidden="1"/>
    </xf>
    <xf numFmtId="0" fontId="151" fillId="14" borderId="16" xfId="0" applyFont="1" applyFill="1" applyBorder="1" applyAlignment="1" applyProtection="1">
      <alignment horizontal="right" vertical="center" wrapText="1"/>
      <protection hidden="1"/>
    </xf>
    <xf numFmtId="0" fontId="10" fillId="47" borderId="177" xfId="0" applyFont="1" applyFill="1" applyBorder="1" applyAlignment="1" applyProtection="1">
      <alignment horizontal="center" vertical="center" wrapText="1"/>
      <protection hidden="1"/>
    </xf>
    <xf numFmtId="0" fontId="10" fillId="47" borderId="178" xfId="0" applyFont="1" applyFill="1" applyBorder="1" applyAlignment="1" applyProtection="1">
      <alignment horizontal="center" vertical="center" wrapText="1"/>
      <protection hidden="1"/>
    </xf>
    <xf numFmtId="0" fontId="10" fillId="47" borderId="179" xfId="0" applyFont="1" applyFill="1" applyBorder="1" applyAlignment="1" applyProtection="1">
      <alignment horizontal="center" vertical="center" wrapText="1"/>
      <protection hidden="1"/>
    </xf>
    <xf numFmtId="0" fontId="10" fillId="47" borderId="155" xfId="0" applyFont="1" applyFill="1" applyBorder="1" applyAlignment="1" applyProtection="1">
      <alignment horizontal="center" vertical="center" wrapText="1"/>
      <protection hidden="1"/>
    </xf>
    <xf numFmtId="0" fontId="10" fillId="47" borderId="156" xfId="0" applyFont="1" applyFill="1" applyBorder="1" applyAlignment="1" applyProtection="1">
      <alignment horizontal="center" vertical="center" wrapText="1"/>
      <protection hidden="1"/>
    </xf>
    <xf numFmtId="0" fontId="10" fillId="47" borderId="157" xfId="0" applyFont="1" applyFill="1" applyBorder="1" applyAlignment="1" applyProtection="1">
      <alignment horizontal="center" vertical="center" wrapText="1"/>
      <protection hidden="1"/>
    </xf>
    <xf numFmtId="0" fontId="16" fillId="26" borderId="13" xfId="0" applyFont="1" applyFill="1" applyBorder="1" applyAlignment="1" applyProtection="1">
      <alignment horizontal="center" vertical="center" textRotation="90" wrapText="1"/>
      <protection hidden="1"/>
    </xf>
    <xf numFmtId="0" fontId="12" fillId="12" borderId="11" xfId="0" applyFont="1" applyFill="1" applyBorder="1" applyAlignment="1" applyProtection="1">
      <alignment horizontal="center"/>
      <protection hidden="1"/>
    </xf>
    <xf numFmtId="0" fontId="12" fillId="12" borderId="0" xfId="0" applyFont="1" applyFill="1" applyBorder="1" applyAlignment="1" applyProtection="1">
      <alignment horizontal="center"/>
      <protection hidden="1"/>
    </xf>
    <xf numFmtId="0" fontId="14" fillId="12" borderId="11"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25" fillId="11" borderId="9" xfId="0" applyFont="1" applyFill="1" applyBorder="1" applyAlignment="1" applyProtection="1">
      <alignment horizontal="center" vertical="center"/>
      <protection hidden="1"/>
    </xf>
    <xf numFmtId="0" fontId="25" fillId="11" borderId="0" xfId="0" applyFont="1" applyFill="1" applyBorder="1" applyAlignment="1" applyProtection="1">
      <alignment horizontal="center" vertical="center"/>
      <protection hidden="1"/>
    </xf>
    <xf numFmtId="0" fontId="32" fillId="8" borderId="0" xfId="2" applyFont="1" applyFill="1" applyAlignment="1" applyProtection="1">
      <alignment horizontal="center" vertical="center" wrapText="1"/>
      <protection hidden="1"/>
    </xf>
    <xf numFmtId="0" fontId="13" fillId="12" borderId="11" xfId="0" applyFont="1" applyFill="1" applyBorder="1" applyAlignment="1" applyProtection="1">
      <alignment horizontal="center" vertical="center" wrapText="1"/>
      <protection hidden="1"/>
    </xf>
    <xf numFmtId="0" fontId="13" fillId="12" borderId="0" xfId="0" applyFont="1" applyFill="1" applyBorder="1" applyAlignment="1" applyProtection="1">
      <alignment horizontal="center" vertical="center" wrapText="1"/>
      <protection hidden="1"/>
    </xf>
    <xf numFmtId="0" fontId="26" fillId="12" borderId="11" xfId="0" applyFont="1" applyFill="1" applyBorder="1" applyAlignment="1" applyProtection="1">
      <alignment horizontal="center" vertical="center"/>
      <protection hidden="1"/>
    </xf>
    <xf numFmtId="0" fontId="26" fillId="12" borderId="0" xfId="0" applyFont="1" applyFill="1" applyBorder="1" applyAlignment="1" applyProtection="1">
      <alignment horizontal="center" vertical="center"/>
      <protection hidden="1"/>
    </xf>
    <xf numFmtId="0" fontId="10" fillId="31" borderId="15"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0" fillId="33" borderId="15" xfId="0" applyFont="1" applyFill="1" applyBorder="1" applyAlignment="1" applyProtection="1">
      <alignment horizontal="center" vertical="center" wrapText="1"/>
      <protection hidden="1"/>
    </xf>
    <xf numFmtId="0" fontId="10" fillId="33" borderId="16" xfId="0" applyFont="1" applyFill="1" applyBorder="1" applyAlignment="1" applyProtection="1">
      <alignment horizontal="center" vertical="center" wrapText="1"/>
      <protection hidden="1"/>
    </xf>
    <xf numFmtId="0" fontId="10" fillId="33" borderId="17" xfId="0" applyFont="1" applyFill="1" applyBorder="1" applyAlignment="1" applyProtection="1">
      <alignment horizontal="center" vertical="center" wrapText="1"/>
      <protection hidden="1"/>
    </xf>
    <xf numFmtId="0" fontId="38" fillId="4" borderId="54" xfId="0" applyFont="1" applyFill="1" applyBorder="1" applyAlignment="1" applyProtection="1">
      <alignment horizontal="center" vertical="center" wrapText="1"/>
      <protection locked="0"/>
    </xf>
    <xf numFmtId="0" fontId="38" fillId="4" borderId="45" xfId="0" applyFont="1" applyFill="1" applyBorder="1" applyAlignment="1" applyProtection="1">
      <alignment horizontal="center" vertical="center" wrapText="1"/>
      <protection locked="0"/>
    </xf>
    <xf numFmtId="0" fontId="38" fillId="4" borderId="55" xfId="0" applyFont="1" applyFill="1" applyBorder="1" applyAlignment="1" applyProtection="1">
      <alignment horizontal="center" vertical="center" wrapText="1"/>
      <protection locked="0"/>
    </xf>
    <xf numFmtId="0" fontId="10" fillId="32" borderId="15" xfId="0" applyFont="1" applyFill="1" applyBorder="1" applyAlignment="1" applyProtection="1">
      <alignment horizontal="center" vertical="center" wrapText="1"/>
      <protection locked="0"/>
    </xf>
    <xf numFmtId="0" fontId="10" fillId="32" borderId="16" xfId="0" applyFont="1" applyFill="1" applyBorder="1" applyAlignment="1" applyProtection="1">
      <alignment horizontal="center" vertical="center" wrapText="1"/>
      <protection locked="0"/>
    </xf>
    <xf numFmtId="0" fontId="10" fillId="32" borderId="17" xfId="0" applyFont="1" applyFill="1" applyBorder="1" applyAlignment="1" applyProtection="1">
      <alignment horizontal="center" vertical="center" wrapText="1"/>
      <protection locked="0"/>
    </xf>
    <xf numFmtId="165" fontId="10" fillId="0" borderId="1" xfId="0" applyNumberFormat="1"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51"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9" fillId="0" borderId="4" xfId="0" applyFont="1" applyFill="1" applyBorder="1" applyAlignment="1" applyProtection="1">
      <alignment horizontal="center" vertical="center" wrapText="1"/>
      <protection hidden="1"/>
    </xf>
    <xf numFmtId="0" fontId="9" fillId="0" borderId="51" xfId="0"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51"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0" borderId="1"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52" fillId="0" borderId="2" xfId="0" applyFont="1" applyFill="1" applyBorder="1" applyAlignment="1" applyProtection="1">
      <alignment horizontal="center" vertical="center" textRotation="90" wrapText="1" shrinkToFit="1"/>
      <protection hidden="1"/>
    </xf>
    <xf numFmtId="0" fontId="152" fillId="0" borderId="3" xfId="0" applyFont="1" applyFill="1" applyBorder="1" applyAlignment="1" applyProtection="1">
      <alignment horizontal="center" vertical="center" textRotation="90" wrapText="1" shrinkToFit="1"/>
      <protection hidden="1"/>
    </xf>
    <xf numFmtId="0" fontId="4" fillId="3" borderId="4" xfId="0" applyFont="1" applyFill="1" applyBorder="1" applyAlignment="1" applyProtection="1">
      <alignment horizontal="center" vertical="center" shrinkToFit="1"/>
      <protection hidden="1"/>
    </xf>
    <xf numFmtId="0" fontId="4" fillId="3" borderId="51" xfId="0" applyFont="1" applyFill="1" applyBorder="1" applyAlignment="1" applyProtection="1">
      <alignment horizontal="center" vertical="center" shrinkToFit="1"/>
      <protection hidden="1"/>
    </xf>
    <xf numFmtId="0" fontId="10" fillId="0" borderId="4" xfId="0" applyFont="1" applyBorder="1" applyAlignment="1" applyProtection="1">
      <alignment horizontal="center" vertical="center"/>
      <protection hidden="1"/>
    </xf>
    <xf numFmtId="0" fontId="10" fillId="0" borderId="51"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58" fillId="0" borderId="1"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158" fillId="3" borderId="4" xfId="0" applyFont="1" applyFill="1" applyBorder="1" applyAlignment="1" applyProtection="1">
      <alignment horizontal="center" vertical="center" wrapText="1" shrinkToFit="1"/>
      <protection hidden="1"/>
    </xf>
    <xf numFmtId="0" fontId="158" fillId="3" borderId="5" xfId="0" applyFont="1" applyFill="1" applyBorder="1" applyAlignment="1" applyProtection="1">
      <alignment horizontal="center" vertical="center" wrapText="1" shrinkToFit="1"/>
      <protection hidden="1"/>
    </xf>
    <xf numFmtId="0" fontId="160" fillId="3" borderId="1" xfId="0" applyFont="1" applyFill="1" applyBorder="1" applyAlignment="1" applyProtection="1">
      <alignment horizontal="center" vertical="center" textRotation="90" wrapText="1" shrinkToFit="1"/>
      <protection hidden="1"/>
    </xf>
    <xf numFmtId="0" fontId="152" fillId="3" borderId="2" xfId="0" applyFont="1" applyFill="1" applyBorder="1" applyAlignment="1" applyProtection="1">
      <alignment horizontal="center" vertical="center" textRotation="90" shrinkToFit="1"/>
      <protection hidden="1"/>
    </xf>
    <xf numFmtId="0" fontId="152" fillId="3" borderId="3" xfId="0" applyFont="1" applyFill="1" applyBorder="1" applyAlignment="1" applyProtection="1">
      <alignment vertical="center" shrinkToFit="1"/>
      <protection hidden="1"/>
    </xf>
    <xf numFmtId="0" fontId="9" fillId="0" borderId="4" xfId="0" applyNumberFormat="1" applyFont="1" applyFill="1" applyBorder="1" applyAlignment="1" applyProtection="1">
      <alignment horizontal="center" vertical="center" wrapText="1"/>
      <protection hidden="1"/>
    </xf>
    <xf numFmtId="0" fontId="9" fillId="0" borderId="51" xfId="0" applyNumberFormat="1" applyFont="1" applyFill="1" applyBorder="1" applyAlignment="1" applyProtection="1">
      <alignment horizontal="center" vertical="center" wrapText="1"/>
      <protection hidden="1"/>
    </xf>
    <xf numFmtId="0" fontId="9" fillId="0" borderId="5" xfId="0" applyNumberFormat="1" applyFont="1" applyFill="1" applyBorder="1" applyAlignment="1" applyProtection="1">
      <alignment horizontal="center" vertical="center" wrapText="1"/>
      <protection hidden="1"/>
    </xf>
    <xf numFmtId="0" fontId="161" fillId="0" borderId="4" xfId="0" applyFont="1" applyFill="1" applyBorder="1" applyAlignment="1" applyProtection="1">
      <alignment horizontal="center" vertical="center" wrapText="1"/>
      <protection hidden="1"/>
    </xf>
    <xf numFmtId="0" fontId="161" fillId="0" borderId="51" xfId="0" applyFont="1" applyFill="1" applyBorder="1" applyAlignment="1" applyProtection="1">
      <alignment horizontal="center" vertical="center" wrapText="1"/>
      <protection hidden="1"/>
    </xf>
    <xf numFmtId="0" fontId="161" fillId="0" borderId="5" xfId="0" applyFont="1" applyFill="1" applyBorder="1" applyAlignment="1" applyProtection="1">
      <alignment horizontal="center" vertical="center" wrapText="1"/>
      <protection hidden="1"/>
    </xf>
    <xf numFmtId="0" fontId="58" fillId="0" borderId="4" xfId="0" applyFont="1" applyFill="1" applyBorder="1" applyAlignment="1" applyProtection="1">
      <alignment horizontal="center" vertical="center" wrapText="1"/>
      <protection hidden="1"/>
    </xf>
    <xf numFmtId="0" fontId="58" fillId="0" borderId="51" xfId="0" applyFont="1" applyFill="1" applyBorder="1" applyAlignment="1" applyProtection="1">
      <alignment horizontal="center" vertical="center" wrapText="1"/>
      <protection hidden="1"/>
    </xf>
    <xf numFmtId="0" fontId="58" fillId="0" borderId="5" xfId="0" applyFont="1" applyFill="1" applyBorder="1" applyAlignment="1" applyProtection="1">
      <alignment horizontal="center" vertical="center" wrapText="1"/>
      <protection hidden="1"/>
    </xf>
    <xf numFmtId="0" fontId="158" fillId="3" borderId="2" xfId="0" applyFont="1" applyFill="1" applyBorder="1" applyAlignment="1" applyProtection="1">
      <alignment horizontal="center" vertical="center" textRotation="90" wrapText="1" shrinkToFit="1"/>
      <protection hidden="1"/>
    </xf>
    <xf numFmtId="0" fontId="158" fillId="3" borderId="3" xfId="0" applyFont="1" applyFill="1" applyBorder="1" applyAlignment="1" applyProtection="1">
      <alignment horizontal="center" vertical="center" textRotation="90" wrapText="1" shrinkToFit="1"/>
      <protection hidden="1"/>
    </xf>
    <xf numFmtId="0" fontId="28" fillId="0" borderId="0" xfId="0" applyFont="1" applyAlignment="1" applyProtection="1">
      <alignment horizontal="left" vertical="center"/>
      <protection hidden="1"/>
    </xf>
    <xf numFmtId="0" fontId="10" fillId="3" borderId="4" xfId="0" applyFont="1" applyFill="1" applyBorder="1" applyAlignment="1" applyProtection="1">
      <alignment horizontal="center" vertical="center" wrapText="1" shrinkToFit="1"/>
      <protection hidden="1"/>
    </xf>
    <xf numFmtId="0" fontId="10" fillId="3" borderId="51" xfId="0" applyFont="1" applyFill="1" applyBorder="1" applyAlignment="1" applyProtection="1">
      <alignment horizontal="center" vertical="center" wrapText="1" shrinkToFit="1"/>
      <protection hidden="1"/>
    </xf>
    <xf numFmtId="0" fontId="4" fillId="3" borderId="0" xfId="0" applyFont="1" applyFill="1" applyBorder="1" applyAlignment="1" applyProtection="1">
      <alignment vertical="center"/>
      <protection hidden="1"/>
    </xf>
    <xf numFmtId="0" fontId="158" fillId="3" borderId="51" xfId="0" applyFont="1" applyFill="1" applyBorder="1" applyAlignment="1" applyProtection="1">
      <alignment horizontal="center" vertical="center" wrapText="1" shrinkToFit="1"/>
      <protection hidden="1"/>
    </xf>
    <xf numFmtId="0" fontId="158" fillId="3" borderId="4" xfId="0" applyFont="1" applyFill="1" applyBorder="1" applyAlignment="1" applyProtection="1">
      <alignment horizontal="center" vertical="center" shrinkToFit="1"/>
      <protection hidden="1"/>
    </xf>
    <xf numFmtId="0" fontId="158" fillId="3" borderId="5" xfId="0" applyFont="1" applyFill="1" applyBorder="1" applyAlignment="1" applyProtection="1">
      <alignment horizontal="center" vertical="center" shrinkToFit="1"/>
      <protection hidden="1"/>
    </xf>
    <xf numFmtId="0" fontId="49" fillId="0" borderId="0" xfId="0" applyFont="1" applyBorder="1" applyProtection="1">
      <protection hidden="1"/>
    </xf>
    <xf numFmtId="0" fontId="68" fillId="3" borderId="4" xfId="0" applyFont="1" applyFill="1" applyBorder="1" applyAlignment="1" applyProtection="1">
      <alignment horizontal="center" vertical="center" wrapText="1" shrinkToFit="1"/>
      <protection hidden="1"/>
    </xf>
    <xf numFmtId="0" fontId="68" fillId="3" borderId="51" xfId="0" applyFont="1" applyFill="1" applyBorder="1" applyAlignment="1" applyProtection="1">
      <alignment horizontal="center" vertical="center" wrapText="1" shrinkToFit="1"/>
      <protection hidden="1"/>
    </xf>
    <xf numFmtId="0" fontId="68" fillId="3" borderId="5" xfId="0" applyFont="1" applyFill="1" applyBorder="1" applyAlignment="1" applyProtection="1">
      <alignment horizontal="center" vertical="center" wrapText="1" shrinkToFit="1"/>
      <protection hidden="1"/>
    </xf>
    <xf numFmtId="0" fontId="159" fillId="3" borderId="1" xfId="0" applyFont="1" applyFill="1" applyBorder="1" applyAlignment="1" applyProtection="1">
      <alignment horizontal="center" vertical="center" textRotation="90" wrapText="1" shrinkToFit="1"/>
      <protection hidden="1"/>
    </xf>
    <xf numFmtId="0" fontId="4" fillId="3" borderId="4" xfId="0" applyFont="1" applyFill="1" applyBorder="1" applyAlignment="1" applyProtection="1">
      <alignment horizontal="center" vertical="center" wrapText="1" shrinkToFit="1"/>
      <protection hidden="1"/>
    </xf>
    <xf numFmtId="0" fontId="4" fillId="3" borderId="51" xfId="0" applyFont="1" applyFill="1" applyBorder="1" applyAlignment="1" applyProtection="1">
      <alignment horizontal="center" vertical="center" wrapText="1" shrinkToFit="1"/>
      <protection hidden="1"/>
    </xf>
    <xf numFmtId="0" fontId="4" fillId="3" borderId="5" xfId="0" applyFont="1" applyFill="1" applyBorder="1" applyAlignment="1" applyProtection="1">
      <alignment horizontal="center" vertical="center" wrapText="1" shrinkToFit="1"/>
      <protection hidden="1"/>
    </xf>
    <xf numFmtId="0" fontId="28" fillId="3" borderId="2" xfId="0" applyFont="1" applyFill="1" applyBorder="1" applyAlignment="1" applyProtection="1">
      <alignment horizontal="center" vertical="center" wrapText="1" shrinkToFit="1"/>
      <protection hidden="1"/>
    </xf>
    <xf numFmtId="0" fontId="28" fillId="3" borderId="3" xfId="0" applyFont="1" applyFill="1" applyBorder="1" applyAlignment="1" applyProtection="1">
      <alignment horizontal="center" vertical="center" wrapText="1" shrinkToFit="1"/>
      <protection hidden="1"/>
    </xf>
    <xf numFmtId="0" fontId="48" fillId="3" borderId="0" xfId="0" applyFont="1" applyFill="1" applyBorder="1" applyAlignment="1" applyProtection="1">
      <alignment horizontal="center" vertical="center"/>
      <protection hidden="1"/>
    </xf>
    <xf numFmtId="0" fontId="45" fillId="3" borderId="0" xfId="0" applyFont="1" applyFill="1" applyBorder="1" applyAlignment="1" applyProtection="1">
      <alignment horizontal="center" vertical="center"/>
      <protection hidden="1"/>
    </xf>
    <xf numFmtId="0" fontId="46" fillId="3" borderId="0" xfId="0" applyFont="1" applyFill="1" applyBorder="1" applyAlignment="1" applyProtection="1">
      <alignment vertical="center"/>
      <protection hidden="1"/>
    </xf>
    <xf numFmtId="0" fontId="4" fillId="3" borderId="28" xfId="0" applyFont="1" applyFill="1" applyBorder="1" applyAlignment="1" applyProtection="1">
      <alignment horizontal="center" vertical="center" wrapText="1"/>
      <protection hidden="1"/>
    </xf>
    <xf numFmtId="0" fontId="4" fillId="3" borderId="56"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wrapText="1"/>
      <protection hidden="1"/>
    </xf>
    <xf numFmtId="0" fontId="16" fillId="3" borderId="7" xfId="0" applyFont="1" applyFill="1" applyBorder="1" applyAlignment="1" applyProtection="1">
      <alignment horizontal="center" vertical="center" textRotation="90" wrapText="1"/>
      <protection hidden="1"/>
    </xf>
    <xf numFmtId="0" fontId="16" fillId="3" borderId="3"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wrapText="1"/>
      <protection hidden="1"/>
    </xf>
    <xf numFmtId="0" fontId="4" fillId="3" borderId="7"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55" fillId="3" borderId="4" xfId="0" applyFont="1" applyFill="1" applyBorder="1" applyAlignment="1" applyProtection="1">
      <alignment horizontal="center" vertical="center"/>
      <protection hidden="1"/>
    </xf>
    <xf numFmtId="0" fontId="55" fillId="3" borderId="51" xfId="0" applyFont="1" applyFill="1" applyBorder="1" applyAlignment="1" applyProtection="1">
      <alignment horizontal="center" vertical="center"/>
      <protection hidden="1"/>
    </xf>
    <xf numFmtId="0" fontId="55" fillId="3" borderId="5" xfId="0" applyFont="1" applyFill="1" applyBorder="1" applyAlignment="1" applyProtection="1">
      <alignment horizontal="center" vertical="center"/>
      <protection hidden="1"/>
    </xf>
    <xf numFmtId="0" fontId="22" fillId="3" borderId="0" xfId="0" applyFont="1" applyFill="1" applyBorder="1" applyAlignment="1" applyProtection="1">
      <alignment horizontal="right" vertical="center"/>
      <protection hidden="1"/>
    </xf>
    <xf numFmtId="0" fontId="55" fillId="3" borderId="0" xfId="0" applyFont="1" applyFill="1" applyBorder="1" applyAlignment="1" applyProtection="1">
      <alignment horizontal="left" vertical="center"/>
      <protection hidden="1"/>
    </xf>
    <xf numFmtId="0" fontId="55" fillId="3" borderId="0" xfId="0" applyFont="1" applyFill="1" applyBorder="1" applyAlignment="1" applyProtection="1">
      <alignment horizontal="right" vertical="center"/>
      <protection hidden="1"/>
    </xf>
    <xf numFmtId="0" fontId="45" fillId="3" borderId="0" xfId="0" applyFont="1" applyFill="1" applyBorder="1" applyAlignment="1" applyProtection="1">
      <alignment horizontal="center"/>
      <protection hidden="1"/>
    </xf>
    <xf numFmtId="0" fontId="46" fillId="3" borderId="0" xfId="0" applyFont="1" applyFill="1" applyBorder="1" applyAlignment="1" applyProtection="1">
      <protection hidden="1"/>
    </xf>
    <xf numFmtId="0" fontId="10" fillId="3" borderId="1"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1" shrinkToFit="1"/>
      <protection hidden="1"/>
    </xf>
    <xf numFmtId="0" fontId="4" fillId="3" borderId="7" xfId="0" applyFont="1" applyFill="1" applyBorder="1" applyAlignment="1" applyProtection="1">
      <alignment horizontal="center" vertical="center" textRotation="1" shrinkToFit="1"/>
      <protection hidden="1"/>
    </xf>
    <xf numFmtId="0" fontId="4" fillId="3" borderId="3" xfId="0" applyFont="1" applyFill="1" applyBorder="1" applyAlignment="1" applyProtection="1">
      <alignment horizontal="center" vertical="center" textRotation="1" shrinkToFi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shrinkToFit="1"/>
      <protection hidden="1"/>
    </xf>
    <xf numFmtId="0" fontId="4" fillId="3" borderId="1" xfId="0" applyFont="1" applyFill="1" applyBorder="1" applyAlignment="1" applyProtection="1">
      <alignment horizontal="center" vertical="center" wrapText="1" shrinkToFit="1"/>
      <protection hidden="1"/>
    </xf>
    <xf numFmtId="0" fontId="7" fillId="3" borderId="2" xfId="0" applyFont="1" applyFill="1" applyBorder="1" applyAlignment="1" applyProtection="1">
      <alignment horizontal="center" vertical="center" shrinkToFit="1"/>
      <protection hidden="1"/>
    </xf>
    <xf numFmtId="0" fontId="7" fillId="3" borderId="7" xfId="0" applyFont="1" applyFill="1" applyBorder="1" applyAlignment="1" applyProtection="1">
      <alignment horizontal="center" vertical="center" shrinkToFit="1"/>
      <protection hidden="1"/>
    </xf>
    <xf numFmtId="0" fontId="7" fillId="3" borderId="3" xfId="0" applyFont="1" applyFill="1" applyBorder="1" applyAlignment="1" applyProtection="1">
      <alignment horizontal="center" vertical="center" shrinkToFit="1"/>
      <protection hidden="1"/>
    </xf>
    <xf numFmtId="0" fontId="152" fillId="0" borderId="1" xfId="0" applyFont="1" applyFill="1" applyBorder="1" applyAlignment="1" applyProtection="1">
      <alignment horizontal="center" vertical="center" textRotation="90" wrapText="1" shrinkToFit="1"/>
      <protection hidden="1"/>
    </xf>
    <xf numFmtId="0" fontId="16" fillId="3" borderId="2" xfId="0" applyFont="1" applyFill="1" applyBorder="1" applyAlignment="1" applyProtection="1">
      <alignment horizontal="center" vertical="center" wrapText="1" shrinkToFit="1"/>
      <protection hidden="1"/>
    </xf>
    <xf numFmtId="0" fontId="16" fillId="0" borderId="7" xfId="0" applyFont="1" applyBorder="1" applyAlignment="1" applyProtection="1">
      <alignment wrapText="1" shrinkToFit="1"/>
      <protection hidden="1"/>
    </xf>
    <xf numFmtId="0" fontId="16" fillId="0" borderId="3" xfId="0" applyFont="1" applyBorder="1" applyAlignment="1" applyProtection="1">
      <alignment wrapText="1" shrinkToFit="1"/>
      <protection hidden="1"/>
    </xf>
    <xf numFmtId="0" fontId="4" fillId="3" borderId="4" xfId="0" applyFont="1" applyFill="1" applyBorder="1" applyAlignment="1" applyProtection="1">
      <alignment horizontal="center" vertical="center" wrapText="1"/>
      <protection hidden="1"/>
    </xf>
    <xf numFmtId="0" fontId="16" fillId="3" borderId="14" xfId="0" applyFont="1" applyFill="1" applyBorder="1" applyAlignment="1" applyProtection="1">
      <alignment horizontal="center" vertical="center" wrapText="1" shrinkToFit="1"/>
      <protection hidden="1"/>
    </xf>
    <xf numFmtId="0" fontId="16" fillId="3" borderId="9"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90" shrinkToFit="1"/>
      <protection hidden="1"/>
    </xf>
    <xf numFmtId="0" fontId="4" fillId="3" borderId="7" xfId="0" applyFont="1" applyFill="1" applyBorder="1" applyAlignment="1" applyProtection="1">
      <alignment horizontal="center" vertical="center" textRotation="90" shrinkToFit="1"/>
      <protection hidden="1"/>
    </xf>
    <xf numFmtId="0" fontId="4" fillId="3" borderId="3" xfId="0" applyFont="1" applyFill="1" applyBorder="1" applyAlignment="1" applyProtection="1">
      <alignment horizontal="center" vertical="center" textRotation="90" shrinkToFit="1"/>
      <protection hidden="1"/>
    </xf>
    <xf numFmtId="0" fontId="4" fillId="3" borderId="1" xfId="0" applyFont="1" applyFill="1" applyBorder="1" applyAlignment="1" applyProtection="1">
      <alignment horizontal="center" vertical="center" wrapText="1"/>
      <protection hidden="1"/>
    </xf>
    <xf numFmtId="165" fontId="85" fillId="0" borderId="1" xfId="0" applyNumberFormat="1"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84" fillId="0" borderId="4" xfId="0" applyFont="1" applyFill="1" applyBorder="1" applyAlignment="1" applyProtection="1">
      <alignment horizontal="center" vertical="center" wrapText="1"/>
      <protection hidden="1"/>
    </xf>
    <xf numFmtId="0" fontId="84" fillId="0" borderId="51" xfId="0" applyFont="1" applyFill="1" applyBorder="1" applyAlignment="1" applyProtection="1">
      <alignment horizontal="center" vertical="center" wrapText="1"/>
      <protection hidden="1"/>
    </xf>
    <xf numFmtId="0" fontId="84" fillId="0" borderId="5"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92" fillId="0" borderId="1" xfId="0" applyFont="1" applyFill="1" applyBorder="1" applyAlignment="1" applyProtection="1">
      <alignment horizontal="right" wrapText="1"/>
      <protection hidden="1"/>
    </xf>
    <xf numFmtId="0" fontId="80" fillId="0" borderId="1" xfId="0" applyFont="1" applyFill="1" applyBorder="1" applyAlignment="1" applyProtection="1">
      <alignment horizontal="center" vertical="center" textRotation="45" wrapText="1"/>
      <protection hidden="1"/>
    </xf>
    <xf numFmtId="0" fontId="81" fillId="0" borderId="1" xfId="0" applyFont="1" applyFill="1" applyBorder="1" applyAlignment="1" applyProtection="1">
      <alignment horizontal="right" wrapText="1"/>
      <protection hidden="1"/>
    </xf>
    <xf numFmtId="0" fontId="38" fillId="0" borderId="1" xfId="0" applyFont="1" applyFill="1" applyBorder="1" applyAlignment="1" applyProtection="1">
      <alignment horizontal="right" wrapText="1"/>
      <protection hidden="1"/>
    </xf>
    <xf numFmtId="0" fontId="86" fillId="0" borderId="4" xfId="0" applyFont="1" applyFill="1" applyBorder="1" applyAlignment="1" applyProtection="1">
      <alignment horizontal="center" vertical="center" wrapText="1"/>
      <protection hidden="1"/>
    </xf>
    <xf numFmtId="0" fontId="86" fillId="0" borderId="51" xfId="0" applyFont="1" applyFill="1" applyBorder="1" applyAlignment="1" applyProtection="1">
      <alignment horizontal="center" vertical="center" wrapText="1"/>
      <protection hidden="1"/>
    </xf>
    <xf numFmtId="0" fontId="86" fillId="0" borderId="5" xfId="0" applyFont="1" applyFill="1" applyBorder="1" applyAlignment="1" applyProtection="1">
      <alignment horizontal="center" vertical="center" wrapText="1"/>
      <protection hidden="1"/>
    </xf>
    <xf numFmtId="0" fontId="176" fillId="0" borderId="1" xfId="0" applyFont="1" applyFill="1" applyBorder="1" applyAlignment="1" applyProtection="1">
      <alignment horizontal="center" vertical="center" wrapText="1"/>
      <protection hidden="1"/>
    </xf>
    <xf numFmtId="0" fontId="93" fillId="0" borderId="14" xfId="0" applyFont="1" applyFill="1" applyBorder="1" applyAlignment="1" applyProtection="1">
      <alignment horizontal="center" wrapText="1"/>
      <protection hidden="1"/>
    </xf>
    <xf numFmtId="0" fontId="93" fillId="0" borderId="28" xfId="0" applyFont="1" applyFill="1" applyBorder="1" applyAlignment="1" applyProtection="1">
      <alignment horizontal="center" wrapText="1"/>
      <protection hidden="1"/>
    </xf>
    <xf numFmtId="0" fontId="93" fillId="0" borderId="10" xfId="0" applyFont="1" applyFill="1" applyBorder="1" applyAlignment="1" applyProtection="1">
      <alignment horizontal="center" wrapText="1"/>
      <protection hidden="1"/>
    </xf>
    <xf numFmtId="0" fontId="93" fillId="0" borderId="12" xfId="0" applyFont="1" applyFill="1" applyBorder="1" applyAlignment="1" applyProtection="1">
      <alignment horizontal="center" wrapText="1"/>
      <protection hidden="1"/>
    </xf>
    <xf numFmtId="164" fontId="87" fillId="0" borderId="1" xfId="0" applyNumberFormat="1" applyFont="1" applyFill="1" applyBorder="1" applyAlignment="1" applyProtection="1">
      <alignment horizontal="center" vertical="center" wrapText="1"/>
      <protection hidden="1"/>
    </xf>
    <xf numFmtId="0" fontId="175" fillId="0" borderId="1" xfId="0" applyFont="1" applyFill="1" applyBorder="1" applyAlignment="1" applyProtection="1">
      <alignment horizontal="center" vertical="center" wrapText="1"/>
      <protection hidden="1"/>
    </xf>
    <xf numFmtId="0" fontId="65" fillId="0" borderId="4" xfId="0" applyFont="1" applyFill="1" applyBorder="1" applyAlignment="1" applyProtection="1">
      <alignment horizontal="center" vertical="center" wrapText="1"/>
      <protection hidden="1"/>
    </xf>
    <xf numFmtId="0" fontId="65" fillId="0" borderId="5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165" fontId="89" fillId="0" borderId="1" xfId="0" applyNumberFormat="1" applyFont="1" applyFill="1" applyBorder="1" applyAlignment="1" applyProtection="1">
      <alignment horizontal="center" vertical="center" wrapText="1"/>
      <protection hidden="1"/>
    </xf>
    <xf numFmtId="0" fontId="90" fillId="0" borderId="1" xfId="0" applyFont="1" applyFill="1" applyBorder="1" applyAlignment="1" applyProtection="1">
      <alignment horizontal="center" vertical="center" wrapText="1"/>
      <protection hidden="1"/>
    </xf>
    <xf numFmtId="0" fontId="91" fillId="0" borderId="1" xfId="0" applyFont="1" applyFill="1" applyBorder="1" applyAlignment="1" applyProtection="1">
      <alignment horizontal="center" vertical="center" wrapText="1"/>
      <protection hidden="1"/>
    </xf>
    <xf numFmtId="0" fontId="91" fillId="0" borderId="1" xfId="0" applyFont="1" applyBorder="1" applyAlignment="1" applyProtection="1">
      <alignment horizontal="center" vertical="center" wrapText="1"/>
      <protection hidden="1"/>
    </xf>
    <xf numFmtId="0" fontId="174" fillId="0" borderId="4" xfId="0" applyFont="1" applyFill="1" applyBorder="1" applyAlignment="1" applyProtection="1">
      <alignment horizontal="center" vertical="center" wrapText="1"/>
      <protection hidden="1"/>
    </xf>
    <xf numFmtId="0" fontId="174" fillId="0" borderId="51" xfId="0" applyFont="1" applyFill="1" applyBorder="1" applyAlignment="1" applyProtection="1">
      <alignment horizontal="center" vertical="center" wrapText="1"/>
      <protection hidden="1"/>
    </xf>
    <xf numFmtId="0" fontId="122" fillId="0" borderId="187" xfId="0" applyFont="1" applyFill="1" applyBorder="1" applyAlignment="1" applyProtection="1">
      <alignment horizontal="center" vertical="center" wrapText="1"/>
      <protection hidden="1"/>
    </xf>
    <xf numFmtId="0" fontId="122" fillId="0" borderId="190" xfId="0" applyFont="1" applyFill="1" applyBorder="1" applyAlignment="1" applyProtection="1">
      <alignment horizontal="center" vertical="center" wrapText="1"/>
      <protection hidden="1"/>
    </xf>
    <xf numFmtId="0" fontId="146" fillId="3" borderId="181" xfId="0" applyFont="1" applyFill="1" applyBorder="1" applyAlignment="1" applyProtection="1">
      <alignment horizontal="center" vertical="center" wrapText="1"/>
      <protection hidden="1"/>
    </xf>
    <xf numFmtId="0" fontId="146" fillId="3" borderId="187" xfId="0" applyFont="1" applyFill="1" applyBorder="1" applyAlignment="1" applyProtection="1">
      <alignment horizontal="center" vertical="center" wrapText="1"/>
      <protection hidden="1"/>
    </xf>
    <xf numFmtId="0" fontId="68" fillId="0" borderId="181" xfId="0" applyFont="1" applyFill="1" applyBorder="1" applyAlignment="1" applyProtection="1">
      <alignment horizontal="center" vertical="center" wrapText="1"/>
      <protection hidden="1"/>
    </xf>
    <xf numFmtId="0" fontId="183" fillId="0" borderId="0" xfId="0" applyFont="1" applyBorder="1" applyAlignment="1" applyProtection="1">
      <alignment horizontal="center" vertical="center"/>
      <protection hidden="1"/>
    </xf>
    <xf numFmtId="0" fontId="184"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43" fillId="0" borderId="0" xfId="0" applyFont="1" applyBorder="1" applyAlignment="1" applyProtection="1">
      <alignment horizontal="left" vertical="center"/>
      <protection hidden="1"/>
    </xf>
    <xf numFmtId="0" fontId="37" fillId="33" borderId="0" xfId="0" applyFont="1" applyFill="1" applyBorder="1" applyAlignment="1" applyProtection="1">
      <alignment horizontal="center" vertical="center"/>
      <protection locked="0"/>
    </xf>
    <xf numFmtId="0" fontId="68" fillId="3" borderId="181" xfId="0" applyFont="1" applyFill="1" applyBorder="1" applyAlignment="1" applyProtection="1">
      <alignment horizontal="center" vertical="center" textRotation="90" wrapText="1"/>
      <protection hidden="1"/>
    </xf>
    <xf numFmtId="0" fontId="4" fillId="3" borderId="181" xfId="0" applyFont="1" applyFill="1" applyBorder="1" applyAlignment="1" applyProtection="1">
      <alignment horizontal="center" vertical="center" textRotation="90"/>
      <protection hidden="1"/>
    </xf>
    <xf numFmtId="0" fontId="4" fillId="3" borderId="181" xfId="0" applyFont="1" applyFill="1" applyBorder="1" applyAlignment="1" applyProtection="1">
      <alignment vertical="center"/>
      <protection hidden="1"/>
    </xf>
    <xf numFmtId="0" fontId="122" fillId="31" borderId="181" xfId="0" applyFont="1" applyFill="1" applyBorder="1" applyAlignment="1" applyProtection="1">
      <alignment horizontal="center" vertical="center" wrapText="1"/>
      <protection hidden="1"/>
    </xf>
    <xf numFmtId="0" fontId="122" fillId="31" borderId="180" xfId="0" applyFont="1" applyFill="1" applyBorder="1" applyAlignment="1" applyProtection="1">
      <alignment horizontal="center" vertical="center" wrapText="1"/>
      <protection hidden="1"/>
    </xf>
    <xf numFmtId="0" fontId="189" fillId="3" borderId="181" xfId="0" applyFont="1" applyFill="1" applyBorder="1" applyAlignment="1" applyProtection="1">
      <alignment horizontal="center" vertical="center" textRotation="90" wrapText="1"/>
      <protection hidden="1"/>
    </xf>
    <xf numFmtId="0" fontId="68" fillId="0" borderId="180" xfId="0" applyFont="1" applyBorder="1" applyAlignment="1" applyProtection="1">
      <alignment horizontal="center" vertical="center" textRotation="90" wrapText="1"/>
      <protection hidden="1"/>
    </xf>
    <xf numFmtId="0" fontId="68" fillId="0" borderId="183" xfId="0" applyFont="1" applyBorder="1" applyAlignment="1" applyProtection="1">
      <alignment horizontal="center" vertical="center" textRotation="90" wrapText="1"/>
      <protection hidden="1"/>
    </xf>
    <xf numFmtId="0" fontId="68" fillId="0" borderId="185" xfId="0" applyFont="1" applyBorder="1" applyAlignment="1" applyProtection="1">
      <alignment horizontal="center" vertical="center" textRotation="90" wrapText="1"/>
      <protection hidden="1"/>
    </xf>
    <xf numFmtId="0" fontId="68" fillId="0" borderId="182" xfId="0" applyFont="1" applyBorder="1" applyAlignment="1" applyProtection="1">
      <alignment horizontal="center" vertical="center" textRotation="90" wrapText="1"/>
      <protection hidden="1"/>
    </xf>
    <xf numFmtId="0" fontId="68" fillId="0" borderId="184" xfId="0" applyFont="1" applyBorder="1" applyAlignment="1" applyProtection="1">
      <alignment horizontal="center" vertical="center" textRotation="90" wrapText="1"/>
      <protection hidden="1"/>
    </xf>
    <xf numFmtId="0" fontId="68" fillId="0" borderId="186" xfId="0" applyFont="1" applyBorder="1" applyAlignment="1" applyProtection="1">
      <alignment horizontal="center" vertical="center" textRotation="90" wrapText="1"/>
      <protection hidden="1"/>
    </xf>
    <xf numFmtId="0" fontId="68" fillId="0" borderId="180" xfId="0" applyFont="1" applyFill="1" applyBorder="1" applyAlignment="1" applyProtection="1">
      <alignment horizontal="center" vertical="center" textRotation="90" wrapText="1"/>
      <protection hidden="1"/>
    </xf>
    <xf numFmtId="0" fontId="68" fillId="0" borderId="183" xfId="0" applyFont="1" applyFill="1" applyBorder="1" applyAlignment="1" applyProtection="1">
      <alignment horizontal="center" vertical="center" textRotation="90" wrapText="1"/>
      <protection hidden="1"/>
    </xf>
    <xf numFmtId="0" fontId="68" fillId="0" borderId="185" xfId="0" applyFont="1" applyFill="1" applyBorder="1" applyAlignment="1" applyProtection="1">
      <alignment horizontal="center" vertical="center" textRotation="90" wrapText="1"/>
      <protection hidden="1"/>
    </xf>
    <xf numFmtId="0" fontId="8" fillId="0" borderId="0" xfId="0" applyFont="1" applyAlignment="1" applyProtection="1">
      <alignment horizontal="center" vertical="center" wrapText="1"/>
      <protection hidden="1"/>
    </xf>
    <xf numFmtId="0" fontId="6" fillId="13" borderId="0" xfId="0" applyFont="1" applyFill="1" applyBorder="1" applyAlignment="1" applyProtection="1">
      <alignment horizontal="center" vertical="center" wrapText="1"/>
      <protection hidden="1"/>
    </xf>
    <xf numFmtId="0" fontId="185" fillId="0" borderId="0" xfId="0" applyFont="1" applyAlignment="1" applyProtection="1">
      <alignment horizontal="center"/>
      <protection hidden="1"/>
    </xf>
    <xf numFmtId="0" fontId="187" fillId="0" borderId="185" xfId="0" applyFont="1" applyFill="1" applyBorder="1" applyAlignment="1" applyProtection="1">
      <alignment horizontal="center" vertical="center" wrapText="1"/>
      <protection hidden="1"/>
    </xf>
    <xf numFmtId="0" fontId="187" fillId="0" borderId="181" xfId="0" applyFont="1" applyFill="1" applyBorder="1" applyAlignment="1" applyProtection="1">
      <alignment horizontal="center" vertical="center" wrapText="1"/>
      <protection hidden="1"/>
    </xf>
    <xf numFmtId="0" fontId="122" fillId="0" borderId="186" xfId="0" applyFont="1" applyFill="1" applyBorder="1" applyAlignment="1" applyProtection="1">
      <alignment horizontal="center" vertical="center" wrapText="1"/>
      <protection hidden="1"/>
    </xf>
    <xf numFmtId="0" fontId="122" fillId="0" borderId="188" xfId="0" applyFont="1" applyFill="1" applyBorder="1" applyAlignment="1" applyProtection="1">
      <alignment horizontal="center" vertical="center" wrapText="1"/>
      <protection hidden="1"/>
    </xf>
    <xf numFmtId="0" fontId="122" fillId="0" borderId="185" xfId="0" applyFont="1" applyFill="1" applyBorder="1" applyAlignment="1" applyProtection="1">
      <alignment horizontal="center" vertical="center" wrapText="1"/>
      <protection hidden="1"/>
    </xf>
    <xf numFmtId="0" fontId="125" fillId="3" borderId="190" xfId="0" applyFont="1" applyFill="1" applyBorder="1" applyAlignment="1" applyProtection="1">
      <alignment horizontal="center" vertical="center" wrapText="1"/>
      <protection hidden="1"/>
    </xf>
    <xf numFmtId="0" fontId="122" fillId="0" borderId="191" xfId="0" applyFont="1" applyFill="1" applyBorder="1" applyAlignment="1" applyProtection="1">
      <alignment horizontal="center" vertical="center" wrapText="1"/>
      <protection hidden="1"/>
    </xf>
    <xf numFmtId="0" fontId="122" fillId="0" borderId="181" xfId="0" applyFont="1" applyFill="1" applyBorder="1" applyAlignment="1" applyProtection="1">
      <alignment horizontal="center" vertical="center" wrapText="1"/>
      <protection hidden="1"/>
    </xf>
    <xf numFmtId="0" fontId="188" fillId="0" borderId="181" xfId="0" applyFont="1" applyFill="1" applyBorder="1" applyAlignment="1" applyProtection="1">
      <alignment horizontal="center" vertical="center" wrapText="1"/>
      <protection hidden="1"/>
    </xf>
    <xf numFmtId="0" fontId="188" fillId="0" borderId="187" xfId="0" applyFont="1" applyFill="1" applyBorder="1" applyAlignment="1" applyProtection="1">
      <alignment horizontal="center" vertical="center" wrapText="1"/>
      <protection hidden="1"/>
    </xf>
    <xf numFmtId="165" fontId="188" fillId="0" borderId="181" xfId="0" applyNumberFormat="1" applyFont="1" applyFill="1" applyBorder="1" applyAlignment="1" applyProtection="1">
      <alignment horizontal="center" vertical="center" wrapText="1"/>
      <protection hidden="1"/>
    </xf>
    <xf numFmtId="165" fontId="188" fillId="0" borderId="187" xfId="0" applyNumberFormat="1" applyFont="1" applyFill="1" applyBorder="1" applyAlignment="1" applyProtection="1">
      <alignment horizontal="center" vertical="center" wrapText="1"/>
      <protection hidden="1"/>
    </xf>
    <xf numFmtId="0" fontId="84" fillId="3" borderId="181" xfId="0" applyFont="1" applyFill="1" applyBorder="1" applyAlignment="1" applyProtection="1">
      <alignment horizontal="center" vertical="center" wrapText="1"/>
      <protection hidden="1"/>
    </xf>
    <xf numFmtId="0" fontId="84" fillId="3" borderId="187" xfId="0" applyFont="1" applyFill="1" applyBorder="1" applyAlignment="1" applyProtection="1">
      <alignment horizontal="center" vertical="center" wrapText="1"/>
      <protection hidden="1"/>
    </xf>
    <xf numFmtId="0" fontId="161" fillId="3" borderId="181" xfId="0" applyFont="1" applyFill="1" applyBorder="1" applyAlignment="1" applyProtection="1">
      <alignment horizontal="center" vertical="center" wrapText="1"/>
      <protection hidden="1"/>
    </xf>
    <xf numFmtId="0" fontId="161" fillId="3" borderId="187" xfId="0" applyFont="1" applyFill="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6" fillId="0" borderId="0" xfId="0" applyFont="1" applyFill="1" applyBorder="1" applyAlignment="1" applyProtection="1">
      <alignment horizontal="center" vertical="center" wrapText="1"/>
      <protection hidden="1"/>
    </xf>
    <xf numFmtId="0" fontId="38" fillId="0" borderId="171" xfId="0" applyFont="1" applyBorder="1" applyAlignment="1" applyProtection="1">
      <alignment horizontal="center" vertical="center"/>
      <protection hidden="1"/>
    </xf>
    <xf numFmtId="0" fontId="38" fillId="0" borderId="5" xfId="0" applyFont="1" applyBorder="1" applyAlignment="1" applyProtection="1">
      <alignment horizontal="center" vertical="center"/>
      <protection hidden="1"/>
    </xf>
    <xf numFmtId="0" fontId="38" fillId="0" borderId="80"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92" fillId="0" borderId="172" xfId="0" applyFont="1" applyFill="1" applyBorder="1" applyAlignment="1" applyProtection="1">
      <alignment horizontal="center" vertical="center"/>
      <protection hidden="1"/>
    </xf>
    <xf numFmtId="0" fontId="92" fillId="0" borderId="173" xfId="0" applyFont="1" applyFill="1" applyBorder="1" applyAlignment="1" applyProtection="1">
      <alignment horizontal="center" vertical="center"/>
      <protection hidden="1"/>
    </xf>
    <xf numFmtId="0" fontId="38" fillId="0" borderId="0" xfId="0" applyFont="1" applyBorder="1" applyAlignment="1" applyProtection="1">
      <alignment horizontal="center" wrapText="1"/>
      <protection hidden="1"/>
    </xf>
    <xf numFmtId="0" fontId="38" fillId="0" borderId="0" xfId="0" applyFont="1" applyFill="1" applyBorder="1" applyAlignment="1" applyProtection="1">
      <alignment horizontal="center" wrapText="1"/>
      <protection hidden="1"/>
    </xf>
    <xf numFmtId="0" fontId="150" fillId="0" borderId="71" xfId="0" applyFont="1" applyFill="1" applyBorder="1" applyAlignment="1" applyProtection="1">
      <alignment horizontal="center" vertical="center"/>
      <protection hidden="1"/>
    </xf>
    <xf numFmtId="0" fontId="150" fillId="0" borderId="84" xfId="0" applyFont="1" applyFill="1" applyBorder="1" applyAlignment="1" applyProtection="1">
      <alignment horizontal="center" vertical="center"/>
      <protection hidden="1"/>
    </xf>
    <xf numFmtId="0" fontId="23" fillId="0" borderId="84" xfId="0" applyFont="1" applyFill="1" applyBorder="1" applyAlignment="1" applyProtection="1">
      <alignment horizontal="right" vertical="center"/>
      <protection hidden="1"/>
    </xf>
    <xf numFmtId="0" fontId="23" fillId="0" borderId="84" xfId="0" applyFont="1" applyFill="1" applyBorder="1" applyAlignment="1" applyProtection="1">
      <alignment horizontal="left" vertical="center" wrapText="1"/>
      <protection hidden="1"/>
    </xf>
    <xf numFmtId="0" fontId="38" fillId="0" borderId="78" xfId="0" applyFont="1" applyBorder="1" applyAlignment="1" applyProtection="1">
      <alignment horizontal="center" vertical="center"/>
      <protection hidden="1"/>
    </xf>
    <xf numFmtId="0" fontId="38" fillId="0" borderId="3" xfId="0" applyFont="1" applyBorder="1" applyAlignment="1" applyProtection="1">
      <alignment horizontal="center" vertical="center"/>
      <protection hidden="1"/>
    </xf>
    <xf numFmtId="0" fontId="23" fillId="0" borderId="85" xfId="0" applyFont="1" applyFill="1" applyBorder="1" applyAlignment="1" applyProtection="1">
      <alignment horizontal="left" vertical="center" wrapText="1"/>
      <protection hidden="1"/>
    </xf>
    <xf numFmtId="0" fontId="22" fillId="0" borderId="86" xfId="0" applyFont="1" applyBorder="1" applyAlignment="1" applyProtection="1">
      <alignment horizontal="center" vertical="center" wrapText="1"/>
      <protection hidden="1"/>
    </xf>
    <xf numFmtId="0" fontId="139" fillId="0" borderId="0" xfId="0" applyFont="1" applyAlignment="1" applyProtection="1">
      <alignment horizontal="center" vertical="center"/>
      <protection hidden="1"/>
    </xf>
    <xf numFmtId="0" fontId="140" fillId="0" borderId="0" xfId="0" applyFont="1" applyFill="1" applyBorder="1" applyAlignment="1" applyProtection="1">
      <alignment horizontal="center" vertical="center" wrapText="1"/>
      <protection hidden="1"/>
    </xf>
    <xf numFmtId="0" fontId="166" fillId="0" borderId="0" xfId="0" applyFont="1" applyFill="1" applyBorder="1" applyAlignment="1" applyProtection="1">
      <alignment horizontal="center" vertical="center" wrapText="1"/>
      <protection hidden="1"/>
    </xf>
    <xf numFmtId="0" fontId="23" fillId="0" borderId="72" xfId="0" applyFont="1" applyBorder="1" applyAlignment="1" applyProtection="1">
      <alignment horizontal="center" vertical="center" wrapText="1"/>
      <protection hidden="1"/>
    </xf>
    <xf numFmtId="0" fontId="23" fillId="0" borderId="73" xfId="0" applyFont="1" applyBorder="1" applyAlignment="1" applyProtection="1">
      <alignment horizontal="center" vertical="center" wrapText="1"/>
      <protection hidden="1"/>
    </xf>
    <xf numFmtId="0" fontId="23" fillId="0" borderId="75" xfId="0" applyFont="1" applyBorder="1" applyAlignment="1" applyProtection="1">
      <alignment horizontal="center" vertical="center" wrapText="1"/>
      <protection hidden="1"/>
    </xf>
    <xf numFmtId="0" fontId="23" fillId="0" borderId="76" xfId="0" applyFont="1" applyBorder="1" applyAlignment="1" applyProtection="1">
      <alignment horizontal="center" vertical="center" wrapText="1"/>
      <protection hidden="1"/>
    </xf>
    <xf numFmtId="0" fontId="23" fillId="0" borderId="73" xfId="0" applyFont="1" applyBorder="1" applyAlignment="1" applyProtection="1">
      <alignment horizontal="right" vertical="center" wrapText="1"/>
      <protection hidden="1"/>
    </xf>
    <xf numFmtId="0" fontId="23" fillId="0" borderId="76" xfId="0" applyFont="1" applyBorder="1" applyAlignment="1" applyProtection="1">
      <alignment horizontal="right" vertical="center" wrapText="1"/>
      <protection hidden="1"/>
    </xf>
    <xf numFmtId="0" fontId="23" fillId="0" borderId="73" xfId="0" applyFont="1" applyBorder="1" applyAlignment="1" applyProtection="1">
      <alignment horizontal="left" vertical="center" wrapText="1"/>
      <protection hidden="1"/>
    </xf>
    <xf numFmtId="0" fontId="23" fillId="0" borderId="76" xfId="0" applyFont="1" applyBorder="1" applyAlignment="1" applyProtection="1">
      <alignment horizontal="left" vertical="center" wrapText="1"/>
      <protection hidden="1"/>
    </xf>
    <xf numFmtId="0" fontId="95" fillId="0" borderId="73" xfId="0" applyFont="1" applyBorder="1" applyAlignment="1" applyProtection="1">
      <alignment horizontal="right" vertical="center" wrapText="1"/>
      <protection hidden="1"/>
    </xf>
    <xf numFmtId="0" fontId="95" fillId="0" borderId="76" xfId="0" applyFont="1" applyBorder="1" applyAlignment="1" applyProtection="1">
      <alignment horizontal="right" vertical="center" wrapText="1"/>
      <protection hidden="1"/>
    </xf>
    <xf numFmtId="0" fontId="23" fillId="0" borderId="74" xfId="0" applyFont="1" applyBorder="1" applyAlignment="1" applyProtection="1">
      <alignment horizontal="left" vertical="center" wrapText="1"/>
      <protection hidden="1"/>
    </xf>
    <xf numFmtId="0" fontId="23" fillId="0" borderId="77" xfId="0" applyFont="1" applyBorder="1" applyAlignment="1" applyProtection="1">
      <alignment horizontal="left" vertical="center" wrapText="1"/>
      <protection hidden="1"/>
    </xf>
    <xf numFmtId="0" fontId="130" fillId="0" borderId="121" xfId="0" applyFont="1" applyFill="1" applyBorder="1" applyAlignment="1" applyProtection="1">
      <alignment horizontal="center" vertical="center" wrapText="1"/>
      <protection hidden="1"/>
    </xf>
    <xf numFmtId="0" fontId="162" fillId="0" borderId="121" xfId="0" applyFont="1" applyFill="1" applyBorder="1" applyAlignment="1" applyProtection="1">
      <alignment horizontal="center" wrapText="1"/>
      <protection hidden="1"/>
    </xf>
    <xf numFmtId="0" fontId="128" fillId="0" borderId="94" xfId="0" applyFont="1" applyFill="1" applyBorder="1" applyAlignment="1" applyProtection="1">
      <alignment horizontal="right" vertical="center" wrapText="1"/>
      <protection hidden="1"/>
    </xf>
    <xf numFmtId="165" fontId="89" fillId="0" borderId="121" xfId="0" applyNumberFormat="1" applyFont="1" applyFill="1" applyBorder="1" applyAlignment="1" applyProtection="1">
      <alignment horizontal="center" vertical="center" shrinkToFit="1"/>
      <protection hidden="1"/>
    </xf>
    <xf numFmtId="0" fontId="4" fillId="0" borderId="121" xfId="0" applyFont="1" applyBorder="1" applyAlignment="1" applyProtection="1">
      <alignment horizontal="center"/>
      <protection hidden="1"/>
    </xf>
    <xf numFmtId="0" fontId="162" fillId="0" borderId="93" xfId="0" applyFont="1" applyFill="1" applyBorder="1" applyAlignment="1" applyProtection="1">
      <alignment horizontal="center" wrapText="1"/>
      <protection hidden="1"/>
    </xf>
    <xf numFmtId="0" fontId="162" fillId="0" borderId="94" xfId="0" applyFont="1" applyFill="1" applyBorder="1" applyAlignment="1" applyProtection="1">
      <alignment horizontal="center" wrapText="1"/>
      <protection hidden="1"/>
    </xf>
    <xf numFmtId="0" fontId="162" fillId="0" borderId="95" xfId="0" applyFont="1" applyFill="1" applyBorder="1" applyAlignment="1" applyProtection="1">
      <alignment horizontal="center" wrapText="1"/>
      <protection hidden="1"/>
    </xf>
    <xf numFmtId="0" fontId="130" fillId="0" borderId="121" xfId="0" applyFont="1" applyBorder="1" applyAlignment="1" applyProtection="1">
      <alignment horizontal="center" vertical="center" wrapText="1"/>
      <protection hidden="1"/>
    </xf>
    <xf numFmtId="0" fontId="68" fillId="0" borderId="11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textRotation="90" wrapText="1"/>
      <protection hidden="1"/>
    </xf>
    <xf numFmtId="0" fontId="68" fillId="0" borderId="120" xfId="0" applyFont="1" applyFill="1" applyBorder="1" applyAlignment="1" applyProtection="1">
      <alignment horizontal="center" vertical="center" textRotation="90" wrapText="1"/>
      <protection hidden="1"/>
    </xf>
    <xf numFmtId="0" fontId="68" fillId="0" borderId="100" xfId="0" applyFont="1" applyFill="1" applyBorder="1" applyAlignment="1" applyProtection="1">
      <alignment horizontal="center" vertical="center" textRotation="90" wrapText="1"/>
      <protection hidden="1"/>
    </xf>
    <xf numFmtId="0" fontId="68" fillId="0" borderId="115" xfId="0" applyFont="1" applyFill="1" applyBorder="1" applyAlignment="1" applyProtection="1">
      <alignment horizontal="center" vertical="center" textRotation="90" wrapText="1"/>
      <protection hidden="1"/>
    </xf>
    <xf numFmtId="0" fontId="68" fillId="0" borderId="9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wrapText="1"/>
      <protection hidden="1"/>
    </xf>
    <xf numFmtId="0" fontId="68" fillId="0" borderId="113" xfId="0" applyFont="1" applyFill="1" applyBorder="1" applyAlignment="1" applyProtection="1">
      <alignment horizontal="center" vertical="center" wrapText="1"/>
      <protection hidden="1"/>
    </xf>
    <xf numFmtId="0" fontId="68" fillId="0" borderId="100" xfId="0" applyFont="1" applyFill="1" applyBorder="1" applyAlignment="1" applyProtection="1">
      <alignment horizontal="center" vertical="center" wrapText="1"/>
      <protection hidden="1"/>
    </xf>
    <xf numFmtId="0" fontId="65" fillId="0" borderId="90" xfId="0" applyFont="1" applyBorder="1" applyAlignment="1" applyProtection="1">
      <alignment horizontal="right" vertical="center"/>
      <protection hidden="1"/>
    </xf>
    <xf numFmtId="0" fontId="65" fillId="0" borderId="91" xfId="0" applyFont="1" applyBorder="1" applyAlignment="1" applyProtection="1">
      <alignment horizontal="right" vertical="center"/>
      <protection hidden="1"/>
    </xf>
    <xf numFmtId="0" fontId="68" fillId="0" borderId="117" xfId="0" applyFont="1" applyFill="1" applyBorder="1" applyAlignment="1" applyProtection="1">
      <alignment horizontal="center" vertical="center" textRotation="90" wrapText="1"/>
      <protection hidden="1"/>
    </xf>
    <xf numFmtId="0" fontId="68" fillId="0" borderId="118" xfId="0" applyFont="1" applyFill="1" applyBorder="1" applyAlignment="1" applyProtection="1">
      <alignment horizontal="center" vertical="center" textRotation="90" wrapText="1"/>
      <protection hidden="1"/>
    </xf>
    <xf numFmtId="0" fontId="65" fillId="0" borderId="117" xfId="0" applyFont="1" applyFill="1" applyBorder="1" applyAlignment="1" applyProtection="1">
      <alignment horizontal="center" vertical="center" textRotation="90" wrapText="1"/>
      <protection hidden="1"/>
    </xf>
    <xf numFmtId="0" fontId="65" fillId="0" borderId="118" xfId="0" applyFont="1" applyFill="1" applyBorder="1" applyAlignment="1" applyProtection="1">
      <alignment horizontal="center" vertical="center" textRotation="90" wrapText="1"/>
      <protection hidden="1"/>
    </xf>
    <xf numFmtId="0" fontId="65" fillId="0" borderId="99" xfId="0" applyFont="1" applyFill="1" applyBorder="1" applyAlignment="1" applyProtection="1">
      <alignment horizontal="center" vertical="center" textRotation="90" wrapText="1"/>
      <protection hidden="1"/>
    </xf>
    <xf numFmtId="0" fontId="68" fillId="0" borderId="113" xfId="0" applyFont="1" applyFill="1" applyBorder="1" applyAlignment="1" applyProtection="1">
      <alignment horizontal="center" vertical="center" textRotation="90" wrapText="1"/>
      <protection hidden="1"/>
    </xf>
    <xf numFmtId="0" fontId="4" fillId="0" borderId="122" xfId="0" applyFont="1" applyBorder="1" applyAlignment="1" applyProtection="1">
      <alignment horizontal="center"/>
      <protection hidden="1"/>
    </xf>
    <xf numFmtId="1" fontId="130" fillId="0" borderId="123" xfId="0" applyNumberFormat="1" applyFont="1" applyBorder="1" applyAlignment="1" applyProtection="1">
      <alignment horizontal="center" vertical="center" wrapText="1"/>
      <protection hidden="1"/>
    </xf>
    <xf numFmtId="0" fontId="130" fillId="0" borderId="123" xfId="0" applyFont="1" applyBorder="1" applyAlignment="1" applyProtection="1">
      <alignment horizontal="center" vertical="center" wrapText="1"/>
      <protection hidden="1"/>
    </xf>
    <xf numFmtId="0" fontId="38" fillId="0" borderId="117" xfId="0" applyFont="1" applyFill="1" applyBorder="1" applyAlignment="1" applyProtection="1">
      <alignment horizontal="center" vertical="center" textRotation="90" wrapText="1"/>
      <protection hidden="1"/>
    </xf>
    <xf numFmtId="0" fontId="38" fillId="0" borderId="118" xfId="0" applyFont="1" applyFill="1" applyBorder="1" applyAlignment="1" applyProtection="1">
      <alignment horizontal="center" vertical="center" textRotation="90" wrapText="1"/>
      <protection hidden="1"/>
    </xf>
    <xf numFmtId="0" fontId="38" fillId="0" borderId="99" xfId="0" applyFont="1" applyFill="1" applyBorder="1" applyAlignment="1" applyProtection="1">
      <alignment horizontal="center" vertical="center" textRotation="90" wrapText="1"/>
      <protection hidden="1"/>
    </xf>
    <xf numFmtId="0" fontId="68" fillId="36" borderId="106" xfId="0" applyFont="1" applyFill="1" applyBorder="1" applyAlignment="1" applyProtection="1">
      <alignment horizontal="center" vertical="center" wrapText="1"/>
      <protection hidden="1"/>
    </xf>
    <xf numFmtId="0" fontId="68" fillId="36" borderId="0" xfId="0" applyFont="1" applyFill="1" applyBorder="1" applyAlignment="1" applyProtection="1">
      <alignment horizontal="center" vertical="center" wrapText="1"/>
      <protection hidden="1"/>
    </xf>
    <xf numFmtId="0" fontId="68" fillId="36" borderId="107" xfId="0" applyFont="1" applyFill="1" applyBorder="1" applyAlignment="1" applyProtection="1">
      <alignment horizontal="center" vertical="center" wrapText="1"/>
      <protection hidden="1"/>
    </xf>
    <xf numFmtId="0" fontId="128" fillId="0" borderId="99" xfId="0" applyFont="1" applyFill="1" applyBorder="1" applyAlignment="1" applyProtection="1">
      <alignment horizontal="right" vertical="center" wrapText="1"/>
      <protection hidden="1"/>
    </xf>
    <xf numFmtId="0" fontId="130" fillId="0" borderId="121" xfId="0" applyFont="1" applyFill="1" applyBorder="1" applyAlignment="1" applyProtection="1">
      <alignment horizontal="center" wrapText="1"/>
      <protection hidden="1"/>
    </xf>
    <xf numFmtId="0" fontId="162" fillId="0" borderId="100" xfId="0" applyFont="1" applyFill="1" applyBorder="1" applyAlignment="1" applyProtection="1">
      <alignment horizontal="center" wrapText="1"/>
      <protection hidden="1"/>
    </xf>
    <xf numFmtId="0" fontId="162" fillId="0" borderId="99" xfId="0" applyFont="1" applyFill="1" applyBorder="1" applyAlignment="1" applyProtection="1">
      <alignment horizontal="center" wrapText="1"/>
      <protection hidden="1"/>
    </xf>
    <xf numFmtId="0" fontId="162" fillId="0" borderId="120" xfId="0" applyFont="1" applyFill="1" applyBorder="1" applyAlignment="1" applyProtection="1">
      <alignment horizontal="center" wrapText="1"/>
      <protection hidden="1"/>
    </xf>
    <xf numFmtId="0" fontId="129" fillId="0" borderId="109" xfId="0" applyFont="1" applyFill="1" applyBorder="1" applyAlignment="1" applyProtection="1">
      <alignment horizontal="center" vertical="center"/>
      <protection hidden="1"/>
    </xf>
    <xf numFmtId="0" fontId="129" fillId="0" borderId="110" xfId="0" applyFont="1" applyFill="1" applyBorder="1" applyAlignment="1" applyProtection="1">
      <alignment horizontal="center" vertical="center"/>
      <protection hidden="1"/>
    </xf>
    <xf numFmtId="1" fontId="130" fillId="0" borderId="122" xfId="0" applyNumberFormat="1" applyFont="1" applyBorder="1" applyAlignment="1" applyProtection="1">
      <alignment horizontal="center" vertical="center"/>
      <protection hidden="1"/>
    </xf>
    <xf numFmtId="0" fontId="83" fillId="36" borderId="175" xfId="0" applyFont="1" applyFill="1" applyBorder="1" applyAlignment="1" applyProtection="1">
      <alignment horizontal="center" vertical="center" wrapText="1"/>
      <protection hidden="1"/>
    </xf>
    <xf numFmtId="0" fontId="137" fillId="0" borderId="0" xfId="0" applyFont="1" applyBorder="1" applyAlignment="1" applyProtection="1">
      <alignment horizontal="center" vertical="center"/>
      <protection hidden="1"/>
    </xf>
    <xf numFmtId="0" fontId="138" fillId="0" borderId="0" xfId="0" applyFont="1" applyBorder="1" applyAlignment="1" applyProtection="1">
      <alignment horizontal="center" vertical="center"/>
      <protection hidden="1"/>
    </xf>
    <xf numFmtId="0" fontId="118" fillId="0" borderId="87" xfId="0" applyFont="1" applyFill="1" applyBorder="1" applyAlignment="1" applyProtection="1">
      <alignment horizontal="center" vertical="center" wrapText="1"/>
      <protection hidden="1"/>
    </xf>
    <xf numFmtId="0" fontId="118" fillId="0" borderId="88" xfId="0" applyFont="1" applyFill="1" applyBorder="1" applyAlignment="1" applyProtection="1">
      <alignment horizontal="center" vertical="center" wrapText="1"/>
      <protection hidden="1"/>
    </xf>
    <xf numFmtId="0" fontId="118" fillId="0" borderId="89" xfId="0" applyFont="1" applyFill="1" applyBorder="1" applyAlignment="1" applyProtection="1">
      <alignment horizontal="center" vertical="center" wrapText="1"/>
      <protection hidden="1"/>
    </xf>
    <xf numFmtId="0" fontId="118" fillId="0" borderId="96" xfId="0" applyFont="1" applyFill="1" applyBorder="1" applyAlignment="1" applyProtection="1">
      <alignment horizontal="center" vertical="center" wrapText="1"/>
      <protection hidden="1"/>
    </xf>
    <xf numFmtId="0" fontId="118" fillId="0" borderId="97" xfId="0" applyFont="1" applyFill="1" applyBorder="1" applyAlignment="1" applyProtection="1">
      <alignment horizontal="center" vertical="center" wrapText="1"/>
      <protection hidden="1"/>
    </xf>
    <xf numFmtId="0" fontId="118" fillId="0" borderId="98" xfId="0" applyFont="1" applyFill="1" applyBorder="1" applyAlignment="1" applyProtection="1">
      <alignment horizontal="center" vertical="center" wrapText="1"/>
      <protection hidden="1"/>
    </xf>
    <xf numFmtId="0" fontId="38" fillId="0" borderId="128" xfId="0" applyFont="1" applyBorder="1" applyAlignment="1" applyProtection="1">
      <alignment horizontal="right" vertical="center" wrapText="1"/>
      <protection hidden="1"/>
    </xf>
    <xf numFmtId="0" fontId="38" fillId="0" borderId="129" xfId="0" applyFont="1" applyBorder="1" applyAlignment="1" applyProtection="1">
      <alignment horizontal="right" vertical="center" wrapText="1"/>
      <protection hidden="1"/>
    </xf>
    <xf numFmtId="0" fontId="68" fillId="0" borderId="94" xfId="0" applyFont="1" applyFill="1" applyBorder="1" applyAlignment="1" applyProtection="1">
      <alignment horizontal="center" vertical="center" textRotation="90" wrapText="1"/>
      <protection hidden="1"/>
    </xf>
    <xf numFmtId="0" fontId="68" fillId="0" borderId="0" xfId="0" applyFont="1" applyFill="1" applyBorder="1" applyAlignment="1" applyProtection="1">
      <alignment horizontal="center" vertical="center" wrapText="1"/>
      <protection hidden="1"/>
    </xf>
    <xf numFmtId="0" fontId="68" fillId="0" borderId="127" xfId="0" applyFont="1" applyFill="1" applyBorder="1" applyAlignment="1" applyProtection="1">
      <alignment horizontal="center" vertical="center" wrapText="1"/>
      <protection hidden="1"/>
    </xf>
    <xf numFmtId="0" fontId="68" fillId="0" borderId="121" xfId="0" applyFont="1" applyBorder="1" applyAlignment="1" applyProtection="1">
      <alignment horizontal="center" vertical="center" textRotation="90" wrapText="1"/>
      <protection hidden="1"/>
    </xf>
    <xf numFmtId="0" fontId="65" fillId="0" borderId="121" xfId="0" applyFont="1" applyFill="1" applyBorder="1" applyAlignment="1" applyProtection="1">
      <alignment horizontal="center" vertical="center" wrapText="1"/>
      <protection hidden="1"/>
    </xf>
    <xf numFmtId="0" fontId="16" fillId="0" borderId="0" xfId="0" applyFont="1" applyBorder="1" applyAlignment="1" applyProtection="1">
      <alignment horizontal="center" vertical="center" wrapText="1"/>
      <protection hidden="1"/>
    </xf>
    <xf numFmtId="0" fontId="66"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76" fillId="0" borderId="0" xfId="0" applyFont="1" applyBorder="1" applyAlignment="1" applyProtection="1">
      <alignment horizontal="center"/>
      <protection hidden="1"/>
    </xf>
    <xf numFmtId="0" fontId="0" fillId="0" borderId="0" xfId="0" applyBorder="1" applyAlignment="1" applyProtection="1">
      <alignment horizontal="right" vertical="center"/>
      <protection hidden="1"/>
    </xf>
    <xf numFmtId="0" fontId="65" fillId="0" borderId="0" xfId="0" applyFont="1" applyFill="1" applyBorder="1" applyAlignment="1" applyProtection="1">
      <alignment horizontal="center" vertical="center"/>
      <protection hidden="1"/>
    </xf>
    <xf numFmtId="165" fontId="62" fillId="3" borderId="0" xfId="0" applyNumberFormat="1" applyFont="1" applyFill="1" applyBorder="1" applyAlignment="1" applyProtection="1">
      <alignment horizontal="center" vertical="center"/>
      <protection hidden="1"/>
    </xf>
    <xf numFmtId="0" fontId="3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44" fillId="0" borderId="4" xfId="0" applyFont="1" applyBorder="1" applyAlignment="1" applyProtection="1">
      <alignment horizontal="center" vertical="center" shrinkToFit="1"/>
      <protection hidden="1"/>
    </xf>
    <xf numFmtId="0" fontId="44" fillId="0" borderId="51" xfId="0" applyFont="1" applyBorder="1" applyAlignment="1" applyProtection="1">
      <alignment horizontal="center" vertical="center" shrinkToFit="1"/>
      <protection hidden="1"/>
    </xf>
    <xf numFmtId="0" fontId="44" fillId="0" borderId="5" xfId="0" applyFont="1" applyBorder="1" applyAlignment="1" applyProtection="1">
      <alignment horizontal="center" vertical="center" shrinkToFit="1"/>
      <protection hidden="1"/>
    </xf>
    <xf numFmtId="0" fontId="20" fillId="0" borderId="0"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20" fillId="0" borderId="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66" fillId="0" borderId="4" xfId="0" applyFont="1" applyBorder="1" applyAlignment="1" applyProtection="1">
      <alignment horizontal="center" vertical="center" wrapText="1"/>
      <protection hidden="1"/>
    </xf>
    <xf numFmtId="0" fontId="66" fillId="0" borderId="51" xfId="0" applyFont="1" applyBorder="1" applyAlignment="1" applyProtection="1">
      <alignment horizontal="center" vertical="center" wrapText="1"/>
      <protection hidden="1"/>
    </xf>
    <xf numFmtId="0" fontId="66"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51"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protection hidden="1"/>
    </xf>
    <xf numFmtId="0" fontId="20" fillId="0" borderId="5"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177" fillId="0" borderId="0" xfId="0" applyFont="1" applyBorder="1" applyAlignment="1" applyProtection="1">
      <alignment horizontal="center" vertical="center" wrapText="1"/>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0" fillId="0" borderId="5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5" fillId="0" borderId="1" xfId="0" applyFont="1" applyBorder="1" applyAlignment="1" applyProtection="1">
      <alignment horizontal="center" vertical="center"/>
      <protection hidden="1"/>
    </xf>
    <xf numFmtId="0" fontId="178" fillId="3" borderId="2" xfId="0" applyFont="1" applyFill="1" applyBorder="1" applyAlignment="1" applyProtection="1">
      <alignment horizontal="center" vertical="center" textRotation="90" wrapText="1" shrinkToFit="1"/>
      <protection hidden="1"/>
    </xf>
    <xf numFmtId="0" fontId="178" fillId="3" borderId="3" xfId="0" applyFont="1" applyFill="1" applyBorder="1" applyAlignment="1" applyProtection="1">
      <alignment horizontal="center" vertical="center" textRotation="90" wrapText="1" shrinkToFit="1"/>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38" fillId="0" borderId="0" xfId="0" applyFont="1" applyFill="1" applyBorder="1" applyAlignment="1" applyProtection="1">
      <alignment horizontal="right" wrapText="1"/>
      <protection hidden="1"/>
    </xf>
    <xf numFmtId="0" fontId="38" fillId="0" borderId="0" xfId="0" applyFont="1" applyFill="1" applyBorder="1" applyAlignment="1" applyProtection="1">
      <alignment horizontal="left" wrapText="1"/>
      <protection hidden="1"/>
    </xf>
    <xf numFmtId="0" fontId="105" fillId="0" borderId="0" xfId="0" applyFont="1" applyFill="1" applyBorder="1" applyAlignment="1" applyProtection="1">
      <alignment horizontal="left" vertical="center" wrapText="1"/>
      <protection hidden="1"/>
    </xf>
    <xf numFmtId="0" fontId="22" fillId="0" borderId="0"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172"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8" fillId="6" borderId="131" xfId="0" applyFont="1" applyFill="1" applyBorder="1" applyAlignment="1" applyProtection="1">
      <alignment horizontal="center" vertical="center" wrapText="1"/>
      <protection hidden="1"/>
    </xf>
    <xf numFmtId="0" fontId="38" fillId="6" borderId="132" xfId="0" applyFont="1" applyFill="1" applyBorder="1" applyAlignment="1" applyProtection="1">
      <alignment horizontal="center" vertical="center" wrapText="1"/>
      <protection hidden="1"/>
    </xf>
    <xf numFmtId="0" fontId="38" fillId="6" borderId="133" xfId="0" applyFont="1" applyFill="1" applyBorder="1" applyAlignment="1" applyProtection="1">
      <alignment horizontal="center" vertical="center" wrapText="1"/>
      <protection hidden="1"/>
    </xf>
    <xf numFmtId="0" fontId="38" fillId="6" borderId="134" xfId="0" applyFont="1" applyFill="1" applyBorder="1" applyAlignment="1" applyProtection="1">
      <alignment horizontal="center" vertical="center" wrapText="1"/>
      <protection hidden="1"/>
    </xf>
    <xf numFmtId="0" fontId="38" fillId="6" borderId="0" xfId="0" applyFont="1" applyFill="1" applyBorder="1" applyAlignment="1" applyProtection="1">
      <alignment horizontal="center" vertical="center" wrapText="1"/>
      <protection hidden="1"/>
    </xf>
    <xf numFmtId="0" fontId="38" fillId="6" borderId="135" xfId="0" applyFont="1" applyFill="1" applyBorder="1" applyAlignment="1" applyProtection="1">
      <alignment horizontal="center" vertical="center" wrapText="1"/>
      <protection hidden="1"/>
    </xf>
    <xf numFmtId="0" fontId="38" fillId="6" borderId="136" xfId="0" applyFont="1" applyFill="1" applyBorder="1" applyAlignment="1" applyProtection="1">
      <alignment horizontal="center" vertical="center" wrapText="1"/>
      <protection hidden="1"/>
    </xf>
    <xf numFmtId="0" fontId="38" fillId="6" borderId="137" xfId="0" applyFont="1" applyFill="1" applyBorder="1" applyAlignment="1" applyProtection="1">
      <alignment horizontal="center" vertical="center" wrapText="1"/>
      <protection hidden="1"/>
    </xf>
    <xf numFmtId="0" fontId="38" fillId="6" borderId="138" xfId="0" applyFont="1" applyFill="1" applyBorder="1" applyAlignment="1" applyProtection="1">
      <alignment horizontal="center" vertical="center" wrapText="1"/>
      <protection hidden="1"/>
    </xf>
    <xf numFmtId="0" fontId="0" fillId="0" borderId="4" xfId="0" applyFont="1" applyBorder="1" applyAlignment="1" applyProtection="1">
      <alignment horizontal="center" vertical="center" shrinkToFit="1"/>
      <protection hidden="1"/>
    </xf>
    <xf numFmtId="0" fontId="0" fillId="0" borderId="5" xfId="0" applyFont="1" applyBorder="1" applyAlignment="1" applyProtection="1">
      <alignment horizontal="center" vertical="center" shrinkToFit="1"/>
      <protection hidden="1"/>
    </xf>
    <xf numFmtId="0" fontId="66" fillId="0" borderId="4" xfId="0" applyFont="1" applyBorder="1" applyAlignment="1" applyProtection="1">
      <alignment horizontal="center" vertical="center" shrinkToFit="1"/>
      <protection hidden="1"/>
    </xf>
    <xf numFmtId="0" fontId="66" fillId="0" borderId="5" xfId="0" applyFont="1" applyBorder="1" applyAlignment="1" applyProtection="1">
      <alignment horizontal="center" vertical="center" shrinkToFit="1"/>
      <protection hidden="1"/>
    </xf>
    <xf numFmtId="0" fontId="0" fillId="0" borderId="0" xfId="0" applyAlignment="1" applyProtection="1">
      <alignment horizontal="center" textRotation="90"/>
      <protection hidden="1"/>
    </xf>
  </cellXfs>
  <cellStyles count="3">
    <cellStyle name="Hyperlink" xfId="2" builtinId="8"/>
    <cellStyle name="Normal" xfId="0" builtinId="0"/>
    <cellStyle name="Output" xfId="1" builtinId="21"/>
  </cellStyles>
  <dxfs count="199">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fill>
        <patternFill patternType="none">
          <bgColor auto="1"/>
        </patternFill>
      </fill>
    </dxf>
    <dxf>
      <font>
        <color theme="0"/>
      </font>
    </dxf>
    <dxf>
      <font>
        <color theme="0"/>
      </font>
      <fill>
        <patternFill patternType="none">
          <bgColor auto="1"/>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fill>
        <patternFill patternType="none">
          <bgColor auto="1"/>
        </patternFill>
      </fill>
      <border>
        <left/>
        <right/>
        <top/>
        <bottom/>
      </border>
    </dxf>
    <dxf>
      <font>
        <color rgb="FF0000FF"/>
      </font>
    </dxf>
    <dxf>
      <font>
        <color rgb="FFFF0000"/>
      </font>
    </dxf>
    <dxf>
      <font>
        <color rgb="FF008000"/>
      </font>
    </dxf>
    <dxf>
      <font>
        <color theme="0"/>
      </font>
    </dxf>
    <dxf>
      <font>
        <color theme="0"/>
      </font>
    </dxf>
    <dxf>
      <font>
        <color theme="0"/>
      </font>
    </dxf>
    <dxf>
      <font>
        <condense val="0"/>
        <extend val="0"/>
        <color rgb="FF9C0006"/>
      </font>
      <fill>
        <patternFill>
          <bgColor rgb="FFFFC7CE"/>
        </patternFill>
      </fill>
    </dxf>
    <dxf>
      <font>
        <color theme="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ont>
        <color theme="0"/>
      </font>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ont>
        <b/>
        <i val="0"/>
      </font>
      <fill>
        <patternFill>
          <bgColor theme="7" tint="0.79998168889431442"/>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00CC"/>
      </font>
    </dxf>
    <dxf>
      <font>
        <b/>
        <i val="0"/>
        <color rgb="FFD60093"/>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theme="0"/>
      </font>
    </dxf>
    <dxf>
      <font>
        <color theme="0"/>
      </font>
    </dxf>
    <dxf>
      <font>
        <color theme="0"/>
      </font>
    </dxf>
    <dxf>
      <font>
        <b/>
        <i val="0"/>
        <color rgb="FF123A24"/>
      </font>
      <fill>
        <patternFill>
          <bgColor theme="9" tint="0.59996337778862885"/>
        </patternFill>
      </fill>
    </dxf>
    <dxf>
      <font>
        <b/>
        <i val="0"/>
        <color rgb="FF123A24"/>
      </font>
      <fill>
        <patternFill>
          <bgColor theme="9" tint="0.59996337778862885"/>
        </patternFill>
      </fill>
    </dxf>
    <dxf>
      <font>
        <color theme="0"/>
      </font>
    </dxf>
  </dxfs>
  <tableStyles count="1" defaultTableStyle="TableStyleMedium9" defaultPivotStyle="PivotStyleLight16">
    <tableStyle name="Table Style 1" pivot="0" count="0"/>
  </tableStyles>
  <colors>
    <mruColors>
      <color rgb="FFCC00CC"/>
      <color rgb="FF0000CC"/>
      <color rgb="FF3006E4"/>
      <color rgb="FF0066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6.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hyperlink" Target="#'Marks Entry 7th'!A1"/><Relationship Id="rId5" Type="http://schemas.openxmlformats.org/officeDocument/2006/relationships/hyperlink" Target="#'Result Sheet'!A1"/><Relationship Id="rId4" Type="http://schemas.openxmlformats.org/officeDocument/2006/relationships/hyperlink" Target="#'Marks Entry 6th'!A1"/></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hyperlink" Target="#'Result Sheet'!A1"/><Relationship Id="rId1" Type="http://schemas.openxmlformats.org/officeDocument/2006/relationships/image" Target="../media/image9.jpeg"/><Relationship Id="rId4"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image" Target="../media/image10.jpeg"/><Relationship Id="rId1"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4</xdr:col>
      <xdr:colOff>47625</xdr:colOff>
      <xdr:row>13</xdr:row>
      <xdr:rowOff>142875</xdr:rowOff>
    </xdr:from>
    <xdr:to>
      <xdr:col>4</xdr:col>
      <xdr:colOff>552450</xdr:colOff>
      <xdr:row>17</xdr:row>
      <xdr:rowOff>228600</xdr:rowOff>
    </xdr:to>
    <xdr:sp macro="" textlink="">
      <xdr:nvSpPr>
        <xdr:cNvPr id="2" name="Right Brace 1"/>
        <xdr:cNvSpPr/>
      </xdr:nvSpPr>
      <xdr:spPr>
        <a:xfrm>
          <a:off x="3286125" y="4591050"/>
          <a:ext cx="504825" cy="1152525"/>
        </a:xfrm>
        <a:prstGeom prst="rightBrace">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2</xdr:col>
      <xdr:colOff>823365</xdr:colOff>
      <xdr:row>37</xdr:row>
      <xdr:rowOff>0</xdr:rowOff>
    </xdr:from>
    <xdr:to>
      <xdr:col>3</xdr:col>
      <xdr:colOff>1259169</xdr:colOff>
      <xdr:row>41</xdr:row>
      <xdr:rowOff>238125</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480590" y="10820400"/>
          <a:ext cx="1512129" cy="1495425"/>
        </a:xfrm>
        <a:prstGeom prst="rect">
          <a:avLst/>
        </a:prstGeom>
        <a:ln>
          <a:noFill/>
        </a:ln>
        <a:effectLst>
          <a:softEdge rad="112500"/>
        </a:effectLst>
      </xdr:spPr>
    </xdr:pic>
    <xdr:clientData/>
  </xdr:twoCellAnchor>
  <xdr:twoCellAnchor editAs="oneCell">
    <xdr:from>
      <xdr:col>6</xdr:col>
      <xdr:colOff>476249</xdr:colOff>
      <xdr:row>38</xdr:row>
      <xdr:rowOff>57151</xdr:rowOff>
    </xdr:from>
    <xdr:to>
      <xdr:col>7</xdr:col>
      <xdr:colOff>1171574</xdr:colOff>
      <xdr:row>42</xdr:row>
      <xdr:rowOff>272183</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096249" y="11163301"/>
          <a:ext cx="1552575" cy="145328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114300</xdr:rowOff>
    </xdr:from>
    <xdr:to>
      <xdr:col>10</xdr:col>
      <xdr:colOff>0</xdr:colOff>
      <xdr:row>6</xdr:row>
      <xdr:rowOff>257175</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28155899" y="990600"/>
          <a:ext cx="1162051" cy="152400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190500</xdr:rowOff>
    </xdr:to>
    <xdr:pic>
      <xdr:nvPicPr>
        <xdr:cNvPr id="6" name="Picture 6"/>
        <xdr:cNvPicPr>
          <a:picLocks noChangeAspect="1" noChangeArrowheads="1"/>
        </xdr:cNvPicPr>
      </xdr:nvPicPr>
      <xdr:blipFill>
        <a:blip xmlns:r="http://schemas.openxmlformats.org/officeDocument/2006/relationships" r:embed="rId2"/>
        <a:srcRect/>
        <a:stretch>
          <a:fillRect/>
        </a:stretch>
      </xdr:blipFill>
      <xdr:spPr bwMode="auto">
        <a:xfrm>
          <a:off x="25860375" y="609600"/>
          <a:ext cx="0" cy="123825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219075</xdr:rowOff>
    </xdr:to>
    <xdr:pic>
      <xdr:nvPicPr>
        <xdr:cNvPr id="7" name="Picture 6"/>
        <xdr:cNvPicPr>
          <a:picLocks noChangeAspect="1" noChangeArrowheads="1"/>
        </xdr:cNvPicPr>
      </xdr:nvPicPr>
      <xdr:blipFill>
        <a:blip xmlns:r="http://schemas.openxmlformats.org/officeDocument/2006/relationships" r:embed="rId2"/>
        <a:srcRect/>
        <a:stretch>
          <a:fillRect/>
        </a:stretch>
      </xdr:blipFill>
      <xdr:spPr bwMode="auto">
        <a:xfrm>
          <a:off x="21755099" y="609600"/>
          <a:ext cx="0" cy="1266825"/>
        </a:xfrm>
        <a:prstGeom prst="rect">
          <a:avLst/>
        </a:prstGeom>
        <a:noFill/>
      </xdr:spPr>
    </xdr:pic>
    <xdr:clientData/>
  </xdr:twoCellAnchor>
  <xdr:twoCellAnchor>
    <xdr:from>
      <xdr:col>6</xdr:col>
      <xdr:colOff>295276</xdr:colOff>
      <xdr:row>3</xdr:row>
      <xdr:rowOff>66675</xdr:rowOff>
    </xdr:from>
    <xdr:to>
      <xdr:col>7</xdr:col>
      <xdr:colOff>1476375</xdr:colOff>
      <xdr:row>4</xdr:row>
      <xdr:rowOff>161925</xdr:rowOff>
    </xdr:to>
    <xdr:sp macro="" textlink="">
      <xdr:nvSpPr>
        <xdr:cNvPr id="9" name="Rectangle 8"/>
        <xdr:cNvSpPr/>
      </xdr:nvSpPr>
      <xdr:spPr>
        <a:xfrm>
          <a:off x="9544051" y="781050"/>
          <a:ext cx="3162299" cy="3524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6th Subject Teacher Name</a:t>
          </a:r>
        </a:p>
      </xdr:txBody>
    </xdr:sp>
    <xdr:clientData/>
  </xdr:twoCellAnchor>
  <xdr:twoCellAnchor>
    <xdr:from>
      <xdr:col>2</xdr:col>
      <xdr:colOff>2752726</xdr:colOff>
      <xdr:row>1</xdr:row>
      <xdr:rowOff>142876</xdr:rowOff>
    </xdr:from>
    <xdr:to>
      <xdr:col>3</xdr:col>
      <xdr:colOff>1990725</xdr:colOff>
      <xdr:row>3</xdr:row>
      <xdr:rowOff>57151</xdr:rowOff>
    </xdr:to>
    <xdr:sp macro="" textlink="">
      <xdr:nvSpPr>
        <xdr:cNvPr id="10" name="Rectangle 9"/>
        <xdr:cNvSpPr/>
      </xdr:nvSpPr>
      <xdr:spPr>
        <a:xfrm>
          <a:off x="3400426" y="333376"/>
          <a:ext cx="2714624" cy="438150"/>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rgbClr val="FFFF00"/>
              </a:solidFill>
              <a:latin typeface="+mj-lt"/>
            </a:rPr>
            <a:t>SCHOOL PROFILE</a:t>
          </a:r>
        </a:p>
      </xdr:txBody>
    </xdr:sp>
    <xdr:clientData/>
  </xdr:twoCellAnchor>
  <xdr:twoCellAnchor>
    <xdr:from>
      <xdr:col>6</xdr:col>
      <xdr:colOff>466726</xdr:colOff>
      <xdr:row>12</xdr:row>
      <xdr:rowOff>104776</xdr:rowOff>
    </xdr:from>
    <xdr:to>
      <xdr:col>7</xdr:col>
      <xdr:colOff>1571625</xdr:colOff>
      <xdr:row>13</xdr:row>
      <xdr:rowOff>209551</xdr:rowOff>
    </xdr:to>
    <xdr:sp macro="" textlink="">
      <xdr:nvSpPr>
        <xdr:cNvPr id="11" name="Rectangle 10"/>
        <xdr:cNvSpPr/>
      </xdr:nvSpPr>
      <xdr:spPr>
        <a:xfrm>
          <a:off x="9715501" y="3305176"/>
          <a:ext cx="3086099" cy="381000"/>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7</a:t>
          </a:r>
          <a:r>
            <a:rPr lang="en-US" sz="1600" b="1" i="1">
              <a:solidFill>
                <a:srgbClr val="FFFF00"/>
              </a:solidFill>
              <a:latin typeface="+mn-lt"/>
            </a:rPr>
            <a:t>th Subject Teacher Name</a:t>
          </a:r>
        </a:p>
      </xdr:txBody>
    </xdr:sp>
    <xdr:clientData/>
  </xdr:twoCellAnchor>
  <xdr:twoCellAnchor>
    <xdr:from>
      <xdr:col>3</xdr:col>
      <xdr:colOff>1200150</xdr:colOff>
      <xdr:row>20</xdr:row>
      <xdr:rowOff>0</xdr:rowOff>
    </xdr:from>
    <xdr:to>
      <xdr:col>3</xdr:col>
      <xdr:colOff>3714750</xdr:colOff>
      <xdr:row>21</xdr:row>
      <xdr:rowOff>104775</xdr:rowOff>
    </xdr:to>
    <xdr:sp macro="" textlink="">
      <xdr:nvSpPr>
        <xdr:cNvPr id="8" name="Rectangle 7"/>
        <xdr:cNvSpPr/>
      </xdr:nvSpPr>
      <xdr:spPr>
        <a:xfrm>
          <a:off x="5324475" y="5857875"/>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1228725</xdr:colOff>
      <xdr:row>22</xdr:row>
      <xdr:rowOff>142875</xdr:rowOff>
    </xdr:from>
    <xdr:to>
      <xdr:col>8</xdr:col>
      <xdr:colOff>276224</xdr:colOff>
      <xdr:row>23</xdr:row>
      <xdr:rowOff>228600</xdr:rowOff>
    </xdr:to>
    <xdr:sp macro="" textlink="">
      <xdr:nvSpPr>
        <xdr:cNvPr id="12" name="Rectangle 11"/>
        <xdr:cNvSpPr/>
      </xdr:nvSpPr>
      <xdr:spPr>
        <a:xfrm>
          <a:off x="11125200" y="6496050"/>
          <a:ext cx="1990724"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9525</xdr:colOff>
      <xdr:row>24</xdr:row>
      <xdr:rowOff>19051</xdr:rowOff>
    </xdr:from>
    <xdr:to>
      <xdr:col>7</xdr:col>
      <xdr:colOff>1266824</xdr:colOff>
      <xdr:row>24</xdr:row>
      <xdr:rowOff>876299</xdr:rowOff>
    </xdr:to>
    <xdr:pic>
      <xdr:nvPicPr>
        <xdr:cNvPr id="13" name="Picture 12" descr="download.jpg"/>
        <xdr:cNvPicPr>
          <a:picLocks noChangeAspect="1"/>
        </xdr:cNvPicPr>
      </xdr:nvPicPr>
      <xdr:blipFill>
        <a:blip xmlns:r="http://schemas.openxmlformats.org/officeDocument/2006/relationships" r:embed="rId3"/>
        <a:stretch>
          <a:fillRect/>
        </a:stretch>
      </xdr:blipFill>
      <xdr:spPr>
        <a:xfrm>
          <a:off x="11572875" y="7305676"/>
          <a:ext cx="1257299" cy="857248"/>
        </a:xfrm>
        <a:prstGeom prst="rect">
          <a:avLst/>
        </a:prstGeom>
      </xdr:spPr>
    </xdr:pic>
    <xdr:clientData/>
  </xdr:twoCellAnchor>
  <xdr:twoCellAnchor>
    <xdr:from>
      <xdr:col>6</xdr:col>
      <xdr:colOff>771525</xdr:colOff>
      <xdr:row>25</xdr:row>
      <xdr:rowOff>533400</xdr:rowOff>
    </xdr:from>
    <xdr:to>
      <xdr:col>9</xdr:col>
      <xdr:colOff>9526</xdr:colOff>
      <xdr:row>26</xdr:row>
      <xdr:rowOff>371475</xdr:rowOff>
    </xdr:to>
    <xdr:sp macro="" textlink="">
      <xdr:nvSpPr>
        <xdr:cNvPr id="14" name="Rectangle 13">
          <a:hlinkClick xmlns:r="http://schemas.openxmlformats.org/officeDocument/2006/relationships" r:id="rId4"/>
        </xdr:cNvPr>
        <xdr:cNvSpPr/>
      </xdr:nvSpPr>
      <xdr:spPr>
        <a:xfrm>
          <a:off x="10668000" y="8734425"/>
          <a:ext cx="3429001"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6th Data Entry Sheet</a:t>
          </a:r>
          <a:endParaRPr lang="en-US" sz="1600" b="1">
            <a:solidFill>
              <a:srgbClr val="FFFF00"/>
            </a:solidFill>
            <a:latin typeface="+mj-lt"/>
          </a:endParaRPr>
        </a:p>
      </xdr:txBody>
    </xdr:sp>
    <xdr:clientData/>
  </xdr:twoCellAnchor>
  <xdr:twoCellAnchor>
    <xdr:from>
      <xdr:col>6</xdr:col>
      <xdr:colOff>781050</xdr:colOff>
      <xdr:row>26</xdr:row>
      <xdr:rowOff>533400</xdr:rowOff>
    </xdr:from>
    <xdr:to>
      <xdr:col>9</xdr:col>
      <xdr:colOff>28575</xdr:colOff>
      <xdr:row>27</xdr:row>
      <xdr:rowOff>323850</xdr:rowOff>
    </xdr:to>
    <xdr:sp macro="" textlink="">
      <xdr:nvSpPr>
        <xdr:cNvPr id="15" name="Rectangle 14">
          <a:hlinkClick xmlns:r="http://schemas.openxmlformats.org/officeDocument/2006/relationships" r:id="rId5"/>
        </xdr:cNvPr>
        <xdr:cNvSpPr/>
      </xdr:nvSpPr>
      <xdr:spPr>
        <a:xfrm>
          <a:off x="10677525" y="9305925"/>
          <a:ext cx="34385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752475</xdr:colOff>
      <xdr:row>27</xdr:row>
      <xdr:rowOff>504825</xdr:rowOff>
    </xdr:from>
    <xdr:to>
      <xdr:col>9</xdr:col>
      <xdr:colOff>9526</xdr:colOff>
      <xdr:row>28</xdr:row>
      <xdr:rowOff>342900</xdr:rowOff>
    </xdr:to>
    <xdr:sp macro="" textlink="">
      <xdr:nvSpPr>
        <xdr:cNvPr id="16" name="Rectangle 15">
          <a:hlinkClick xmlns:r="http://schemas.openxmlformats.org/officeDocument/2006/relationships" r:id="rId6"/>
        </xdr:cNvPr>
        <xdr:cNvSpPr/>
      </xdr:nvSpPr>
      <xdr:spPr>
        <a:xfrm>
          <a:off x="10648950" y="9848850"/>
          <a:ext cx="3448051"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7th Data Entry Sheet</a:t>
          </a:r>
          <a:endParaRPr lang="en-US" sz="1600" b="1">
            <a:solidFill>
              <a:srgbClr val="FFFF00"/>
            </a:solidFill>
            <a:latin typeface="+mj-lt"/>
          </a:endParaRPr>
        </a:p>
      </xdr:txBody>
    </xdr:sp>
    <xdr:clientData/>
  </xdr:twoCellAnchor>
  <xdr:twoCellAnchor editAs="oneCell">
    <xdr:from>
      <xdr:col>2</xdr:col>
      <xdr:colOff>1266825</xdr:colOff>
      <xdr:row>25</xdr:row>
      <xdr:rowOff>285750</xdr:rowOff>
    </xdr:from>
    <xdr:to>
      <xdr:col>2</xdr:col>
      <xdr:colOff>2609850</xdr:colOff>
      <xdr:row>27</xdr:row>
      <xdr:rowOff>495300</xdr:rowOff>
    </xdr:to>
    <xdr:pic>
      <xdr:nvPicPr>
        <xdr:cNvPr id="17" name="Picture 16" descr="gurudev.jpg"/>
        <xdr:cNvPicPr>
          <a:picLocks noChangeAspect="1"/>
        </xdr:cNvPicPr>
      </xdr:nvPicPr>
      <xdr:blipFill>
        <a:blip xmlns:r="http://schemas.openxmlformats.org/officeDocument/2006/relationships" r:embed="rId7"/>
        <a:stretch>
          <a:fillRect/>
        </a:stretch>
      </xdr:blipFill>
      <xdr:spPr>
        <a:xfrm>
          <a:off x="1914525" y="8486775"/>
          <a:ext cx="1343025" cy="1352550"/>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123825</xdr:colOff>
      <xdr:row>3</xdr:row>
      <xdr:rowOff>95250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7814250" y="381000"/>
          <a:ext cx="1704975" cy="2057400"/>
        </a:xfrm>
        <a:prstGeom prst="rect">
          <a:avLst/>
        </a:prstGeom>
        <a:noFill/>
      </xdr:spPr>
    </xdr:pic>
    <xdr:clientData/>
  </xdr:twoCellAnchor>
  <xdr:twoCellAnchor editAs="oneCell">
    <xdr:from>
      <xdr:col>95</xdr:col>
      <xdr:colOff>257175</xdr:colOff>
      <xdr:row>0</xdr:row>
      <xdr:rowOff>323850</xdr:rowOff>
    </xdr:from>
    <xdr:to>
      <xdr:col>95</xdr:col>
      <xdr:colOff>1962150</xdr:colOff>
      <xdr:row>4</xdr:row>
      <xdr:rowOff>1085850</xdr:rowOff>
    </xdr:to>
    <xdr:pic>
      <xdr:nvPicPr>
        <xdr:cNvPr id="3" name="Picture 6"/>
        <xdr:cNvPicPr>
          <a:picLocks noChangeAspect="1" noChangeArrowheads="1"/>
        </xdr:cNvPicPr>
      </xdr:nvPicPr>
      <xdr:blipFill>
        <a:blip xmlns:r="http://schemas.openxmlformats.org/officeDocument/2006/relationships" r:embed="rId2"/>
        <a:srcRect/>
        <a:stretch>
          <a:fillRect/>
        </a:stretch>
      </xdr:blipFill>
      <xdr:spPr bwMode="auto">
        <a:xfrm>
          <a:off x="37947600" y="323850"/>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342900</xdr:colOff>
      <xdr:row>0</xdr:row>
      <xdr:rowOff>152400</xdr:rowOff>
    </xdr:from>
    <xdr:to>
      <xdr:col>17</xdr:col>
      <xdr:colOff>276225</xdr:colOff>
      <xdr:row>1</xdr:row>
      <xdr:rowOff>247650</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7724775" y="152400"/>
          <a:ext cx="400050" cy="361950"/>
        </a:xfrm>
        <a:prstGeom prst="rect">
          <a:avLst/>
        </a:prstGeom>
      </xdr:spPr>
    </xdr:pic>
    <xdr:clientData/>
  </xdr:twoCellAnchor>
  <xdr:twoCellAnchor>
    <xdr:from>
      <xdr:col>21</xdr:col>
      <xdr:colOff>285750</xdr:colOff>
      <xdr:row>10</xdr:row>
      <xdr:rowOff>409575</xdr:rowOff>
    </xdr:from>
    <xdr:to>
      <xdr:col>23</xdr:col>
      <xdr:colOff>828675</xdr:colOff>
      <xdr:row>10</xdr:row>
      <xdr:rowOff>790575</xdr:rowOff>
    </xdr:to>
    <xdr:sp macro="" textlink="">
      <xdr:nvSpPr>
        <xdr:cNvPr id="3" name="Rounded Rectangle 2">
          <a:hlinkClick xmlns:r="http://schemas.openxmlformats.org/officeDocument/2006/relationships" r:id="rId2"/>
        </xdr:cNvPr>
        <xdr:cNvSpPr/>
      </xdr:nvSpPr>
      <xdr:spPr>
        <a:xfrm>
          <a:off x="9801225" y="2990850"/>
          <a:ext cx="2171700" cy="381000"/>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16</xdr:col>
      <xdr:colOff>314325</xdr:colOff>
      <xdr:row>33</xdr:row>
      <xdr:rowOff>152399</xdr:rowOff>
    </xdr:from>
    <xdr:to>
      <xdr:col>17</xdr:col>
      <xdr:colOff>276225</xdr:colOff>
      <xdr:row>34</xdr:row>
      <xdr:rowOff>161924</xdr:rowOff>
    </xdr:to>
    <xdr:pic>
      <xdr:nvPicPr>
        <xdr:cNvPr id="4" name="Picture 3" descr="download.jpg"/>
        <xdr:cNvPicPr>
          <a:picLocks noChangeAspect="1"/>
        </xdr:cNvPicPr>
      </xdr:nvPicPr>
      <xdr:blipFill>
        <a:blip xmlns:r="http://schemas.openxmlformats.org/officeDocument/2006/relationships" r:embed="rId3" cstate="print"/>
        <a:stretch>
          <a:fillRect/>
        </a:stretch>
      </xdr:blipFill>
      <xdr:spPr>
        <a:xfrm>
          <a:off x="7696200" y="9925049"/>
          <a:ext cx="428625" cy="276225"/>
        </a:xfrm>
        <a:prstGeom prst="rect">
          <a:avLst/>
        </a:prstGeom>
      </xdr:spPr>
    </xdr:pic>
    <xdr:clientData/>
  </xdr:twoCellAnchor>
  <xdr:twoCellAnchor editAs="oneCell">
    <xdr:from>
      <xdr:col>16</xdr:col>
      <xdr:colOff>323850</xdr:colOff>
      <xdr:row>66</xdr:row>
      <xdr:rowOff>152399</xdr:rowOff>
    </xdr:from>
    <xdr:to>
      <xdr:col>17</xdr:col>
      <xdr:colOff>276225</xdr:colOff>
      <xdr:row>67</xdr:row>
      <xdr:rowOff>161924</xdr:rowOff>
    </xdr:to>
    <xdr:pic>
      <xdr:nvPicPr>
        <xdr:cNvPr id="5" name="Picture 4" descr="download.jpg"/>
        <xdr:cNvPicPr>
          <a:picLocks noChangeAspect="1"/>
        </xdr:cNvPicPr>
      </xdr:nvPicPr>
      <xdr:blipFill>
        <a:blip xmlns:r="http://schemas.openxmlformats.org/officeDocument/2006/relationships" r:embed="rId3" cstate="print"/>
        <a:stretch>
          <a:fillRect/>
        </a:stretch>
      </xdr:blipFill>
      <xdr:spPr>
        <a:xfrm>
          <a:off x="7705725" y="19592924"/>
          <a:ext cx="419100" cy="276225"/>
        </a:xfrm>
        <a:prstGeom prst="rect">
          <a:avLst/>
        </a:prstGeom>
      </xdr:spPr>
    </xdr:pic>
    <xdr:clientData/>
  </xdr:twoCellAnchor>
  <xdr:twoCellAnchor editAs="oneCell">
    <xdr:from>
      <xdr:col>16</xdr:col>
      <xdr:colOff>323850</xdr:colOff>
      <xdr:row>99</xdr:row>
      <xdr:rowOff>152399</xdr:rowOff>
    </xdr:from>
    <xdr:to>
      <xdr:col>17</xdr:col>
      <xdr:colOff>276225</xdr:colOff>
      <xdr:row>100</xdr:row>
      <xdr:rowOff>161924</xdr:rowOff>
    </xdr:to>
    <xdr:pic>
      <xdr:nvPicPr>
        <xdr:cNvPr id="6" name="Picture 5" descr="download.jpg"/>
        <xdr:cNvPicPr>
          <a:picLocks noChangeAspect="1"/>
        </xdr:cNvPicPr>
      </xdr:nvPicPr>
      <xdr:blipFill>
        <a:blip xmlns:r="http://schemas.openxmlformats.org/officeDocument/2006/relationships" r:embed="rId3" cstate="print"/>
        <a:stretch>
          <a:fillRect/>
        </a:stretch>
      </xdr:blipFill>
      <xdr:spPr>
        <a:xfrm>
          <a:off x="7705725" y="29260799"/>
          <a:ext cx="419100" cy="276225"/>
        </a:xfrm>
        <a:prstGeom prst="rect">
          <a:avLst/>
        </a:prstGeom>
      </xdr:spPr>
    </xdr:pic>
    <xdr:clientData/>
  </xdr:twoCellAnchor>
  <xdr:twoCellAnchor editAs="oneCell">
    <xdr:from>
      <xdr:col>16</xdr:col>
      <xdr:colOff>285750</xdr:colOff>
      <xdr:row>132</xdr:row>
      <xdr:rowOff>152399</xdr:rowOff>
    </xdr:from>
    <xdr:to>
      <xdr:col>17</xdr:col>
      <xdr:colOff>276225</xdr:colOff>
      <xdr:row>133</xdr:row>
      <xdr:rowOff>161924</xdr:rowOff>
    </xdr:to>
    <xdr:pic>
      <xdr:nvPicPr>
        <xdr:cNvPr id="7" name="Picture 6" descr="download.jpg"/>
        <xdr:cNvPicPr>
          <a:picLocks noChangeAspect="1"/>
        </xdr:cNvPicPr>
      </xdr:nvPicPr>
      <xdr:blipFill>
        <a:blip xmlns:r="http://schemas.openxmlformats.org/officeDocument/2006/relationships" r:embed="rId3" cstate="print"/>
        <a:stretch>
          <a:fillRect/>
        </a:stretch>
      </xdr:blipFill>
      <xdr:spPr>
        <a:xfrm>
          <a:off x="7667625" y="38928674"/>
          <a:ext cx="457200" cy="276225"/>
        </a:xfrm>
        <a:prstGeom prst="rect">
          <a:avLst/>
        </a:prstGeom>
      </xdr:spPr>
    </xdr:pic>
    <xdr:clientData/>
  </xdr:twoCellAnchor>
  <xdr:twoCellAnchor editAs="oneCell">
    <xdr:from>
      <xdr:col>16</xdr:col>
      <xdr:colOff>342900</xdr:colOff>
      <xdr:row>165</xdr:row>
      <xdr:rowOff>152399</xdr:rowOff>
    </xdr:from>
    <xdr:to>
      <xdr:col>17</xdr:col>
      <xdr:colOff>276225</xdr:colOff>
      <xdr:row>166</xdr:row>
      <xdr:rowOff>161924</xdr:rowOff>
    </xdr:to>
    <xdr:pic>
      <xdr:nvPicPr>
        <xdr:cNvPr id="8" name="Picture 7" descr="download.jpg"/>
        <xdr:cNvPicPr>
          <a:picLocks noChangeAspect="1"/>
        </xdr:cNvPicPr>
      </xdr:nvPicPr>
      <xdr:blipFill>
        <a:blip xmlns:r="http://schemas.openxmlformats.org/officeDocument/2006/relationships" r:embed="rId4" cstate="print"/>
        <a:stretch>
          <a:fillRect/>
        </a:stretch>
      </xdr:blipFill>
      <xdr:spPr>
        <a:xfrm>
          <a:off x="7724775" y="48596549"/>
          <a:ext cx="400050" cy="276225"/>
        </a:xfrm>
        <a:prstGeom prst="rect">
          <a:avLst/>
        </a:prstGeom>
      </xdr:spPr>
    </xdr:pic>
    <xdr:clientData/>
  </xdr:twoCellAnchor>
  <xdr:twoCellAnchor editAs="oneCell">
    <xdr:from>
      <xdr:col>16</xdr:col>
      <xdr:colOff>295275</xdr:colOff>
      <xdr:row>198</xdr:row>
      <xdr:rowOff>152399</xdr:rowOff>
    </xdr:from>
    <xdr:to>
      <xdr:col>17</xdr:col>
      <xdr:colOff>276225</xdr:colOff>
      <xdr:row>199</xdr:row>
      <xdr:rowOff>161924</xdr:rowOff>
    </xdr:to>
    <xdr:pic>
      <xdr:nvPicPr>
        <xdr:cNvPr id="9" name="Picture 8" descr="download.jpg"/>
        <xdr:cNvPicPr>
          <a:picLocks noChangeAspect="1"/>
        </xdr:cNvPicPr>
      </xdr:nvPicPr>
      <xdr:blipFill>
        <a:blip xmlns:r="http://schemas.openxmlformats.org/officeDocument/2006/relationships" r:embed="rId3" cstate="print"/>
        <a:stretch>
          <a:fillRect/>
        </a:stretch>
      </xdr:blipFill>
      <xdr:spPr>
        <a:xfrm>
          <a:off x="7677150" y="58264424"/>
          <a:ext cx="447675" cy="276225"/>
        </a:xfrm>
        <a:prstGeom prst="rect">
          <a:avLst/>
        </a:prstGeom>
      </xdr:spPr>
    </xdr:pic>
    <xdr:clientData/>
  </xdr:twoCellAnchor>
  <xdr:twoCellAnchor editAs="oneCell">
    <xdr:from>
      <xdr:col>16</xdr:col>
      <xdr:colOff>314325</xdr:colOff>
      <xdr:row>231</xdr:row>
      <xdr:rowOff>152399</xdr:rowOff>
    </xdr:from>
    <xdr:to>
      <xdr:col>17</xdr:col>
      <xdr:colOff>276225</xdr:colOff>
      <xdr:row>232</xdr:row>
      <xdr:rowOff>161924</xdr:rowOff>
    </xdr:to>
    <xdr:pic>
      <xdr:nvPicPr>
        <xdr:cNvPr id="10" name="Picture 9" descr="download.jpg"/>
        <xdr:cNvPicPr>
          <a:picLocks noChangeAspect="1"/>
        </xdr:cNvPicPr>
      </xdr:nvPicPr>
      <xdr:blipFill>
        <a:blip xmlns:r="http://schemas.openxmlformats.org/officeDocument/2006/relationships" r:embed="rId3" cstate="print"/>
        <a:stretch>
          <a:fillRect/>
        </a:stretch>
      </xdr:blipFill>
      <xdr:spPr>
        <a:xfrm>
          <a:off x="7696200" y="67932299"/>
          <a:ext cx="428625" cy="276225"/>
        </a:xfrm>
        <a:prstGeom prst="rect">
          <a:avLst/>
        </a:prstGeom>
      </xdr:spPr>
    </xdr:pic>
    <xdr:clientData/>
  </xdr:twoCellAnchor>
  <xdr:twoCellAnchor editAs="oneCell">
    <xdr:from>
      <xdr:col>16</xdr:col>
      <xdr:colOff>333375</xdr:colOff>
      <xdr:row>264</xdr:row>
      <xdr:rowOff>152399</xdr:rowOff>
    </xdr:from>
    <xdr:to>
      <xdr:col>17</xdr:col>
      <xdr:colOff>276225</xdr:colOff>
      <xdr:row>265</xdr:row>
      <xdr:rowOff>161924</xdr:rowOff>
    </xdr:to>
    <xdr:pic>
      <xdr:nvPicPr>
        <xdr:cNvPr id="11" name="Picture 10" descr="download.jpg"/>
        <xdr:cNvPicPr>
          <a:picLocks noChangeAspect="1"/>
        </xdr:cNvPicPr>
      </xdr:nvPicPr>
      <xdr:blipFill>
        <a:blip xmlns:r="http://schemas.openxmlformats.org/officeDocument/2006/relationships" r:embed="rId3" cstate="print"/>
        <a:stretch>
          <a:fillRect/>
        </a:stretch>
      </xdr:blipFill>
      <xdr:spPr>
        <a:xfrm>
          <a:off x="7715250" y="77600174"/>
          <a:ext cx="409575" cy="276225"/>
        </a:xfrm>
        <a:prstGeom prst="rect">
          <a:avLst/>
        </a:prstGeom>
      </xdr:spPr>
    </xdr:pic>
    <xdr:clientData/>
  </xdr:twoCellAnchor>
  <xdr:twoCellAnchor editAs="oneCell">
    <xdr:from>
      <xdr:col>16</xdr:col>
      <xdr:colOff>342900</xdr:colOff>
      <xdr:row>297</xdr:row>
      <xdr:rowOff>152399</xdr:rowOff>
    </xdr:from>
    <xdr:to>
      <xdr:col>17</xdr:col>
      <xdr:colOff>276225</xdr:colOff>
      <xdr:row>298</xdr:row>
      <xdr:rowOff>161924</xdr:rowOff>
    </xdr:to>
    <xdr:pic>
      <xdr:nvPicPr>
        <xdr:cNvPr id="12" name="Picture 11" descr="download.jpg"/>
        <xdr:cNvPicPr>
          <a:picLocks noChangeAspect="1"/>
        </xdr:cNvPicPr>
      </xdr:nvPicPr>
      <xdr:blipFill>
        <a:blip xmlns:r="http://schemas.openxmlformats.org/officeDocument/2006/relationships" r:embed="rId4" cstate="print"/>
        <a:stretch>
          <a:fillRect/>
        </a:stretch>
      </xdr:blipFill>
      <xdr:spPr>
        <a:xfrm>
          <a:off x="7724775" y="87268049"/>
          <a:ext cx="400050" cy="276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0</xdr:colOff>
      <xdr:row>1</xdr:row>
      <xdr:rowOff>64558</xdr:rowOff>
    </xdr:from>
    <xdr:to>
      <xdr:col>20</xdr:col>
      <xdr:colOff>1059</xdr:colOff>
      <xdr:row>1</xdr:row>
      <xdr:rowOff>239684</xdr:rowOff>
    </xdr:to>
    <xdr:pic>
      <xdr:nvPicPr>
        <xdr:cNvPr id="3"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378883"/>
          <a:ext cx="1059" cy="270376"/>
        </a:xfrm>
        <a:prstGeom prst="rect">
          <a:avLst/>
        </a:prstGeom>
        <a:noFill/>
        <a:ln w="9525">
          <a:noFill/>
          <a:miter lim="800000"/>
          <a:headEnd/>
          <a:tailEnd/>
        </a:ln>
      </xdr:spPr>
    </xdr:pic>
    <xdr:clientData/>
  </xdr:twoCellAnchor>
  <xdr:twoCellAnchor editAs="oneCell">
    <xdr:from>
      <xdr:col>20</xdr:col>
      <xdr:colOff>0</xdr:colOff>
      <xdr:row>33</xdr:row>
      <xdr:rowOff>0</xdr:rowOff>
    </xdr:from>
    <xdr:to>
      <xdr:col>20</xdr:col>
      <xdr:colOff>1059</xdr:colOff>
      <xdr:row>33</xdr:row>
      <xdr:rowOff>127501</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8560858"/>
          <a:ext cx="1059" cy="175126"/>
        </a:xfrm>
        <a:prstGeom prst="rect">
          <a:avLst/>
        </a:prstGeom>
        <a:noFill/>
        <a:ln w="9525">
          <a:noFill/>
          <a:miter lim="800000"/>
          <a:headEnd/>
          <a:tailEnd/>
        </a:ln>
      </xdr:spPr>
    </xdr:pic>
    <xdr:clientData/>
  </xdr:twoCellAnchor>
  <xdr:twoCellAnchor editAs="oneCell">
    <xdr:from>
      <xdr:col>16</xdr:col>
      <xdr:colOff>171451</xdr:colOff>
      <xdr:row>0</xdr:row>
      <xdr:rowOff>152400</xdr:rowOff>
    </xdr:from>
    <xdr:to>
      <xdr:col>17</xdr:col>
      <xdr:colOff>209551</xdr:colOff>
      <xdr:row>1</xdr:row>
      <xdr:rowOff>200025</xdr:rowOff>
    </xdr:to>
    <xdr:pic>
      <xdr:nvPicPr>
        <xdr:cNvPr id="8" name="Picture 7" descr="download.jpg"/>
        <xdr:cNvPicPr>
          <a:picLocks noChangeAspect="1"/>
        </xdr:cNvPicPr>
      </xdr:nvPicPr>
      <xdr:blipFill>
        <a:blip xmlns:r="http://schemas.openxmlformats.org/officeDocument/2006/relationships" r:embed="rId2" cstate="print"/>
        <a:stretch>
          <a:fillRect/>
        </a:stretch>
      </xdr:blipFill>
      <xdr:spPr>
        <a:xfrm>
          <a:off x="5915026" y="152400"/>
          <a:ext cx="466725" cy="361950"/>
        </a:xfrm>
        <a:prstGeom prst="rect">
          <a:avLst/>
        </a:prstGeom>
      </xdr:spPr>
    </xdr:pic>
    <xdr:clientData/>
  </xdr:twoCellAnchor>
  <xdr:twoCellAnchor editAs="oneCell">
    <xdr:from>
      <xdr:col>34</xdr:col>
      <xdr:colOff>171451</xdr:colOff>
      <xdr:row>0</xdr:row>
      <xdr:rowOff>152400</xdr:rowOff>
    </xdr:from>
    <xdr:to>
      <xdr:col>35</xdr:col>
      <xdr:colOff>209551</xdr:colOff>
      <xdr:row>1</xdr:row>
      <xdr:rowOff>200025</xdr:rowOff>
    </xdr:to>
    <xdr:pic>
      <xdr:nvPicPr>
        <xdr:cNvPr id="9" name="Picture 8" descr="download.jpg"/>
        <xdr:cNvPicPr>
          <a:picLocks noChangeAspect="1"/>
        </xdr:cNvPicPr>
      </xdr:nvPicPr>
      <xdr:blipFill>
        <a:blip xmlns:r="http://schemas.openxmlformats.org/officeDocument/2006/relationships" r:embed="rId2" cstate="print"/>
        <a:stretch>
          <a:fillRect/>
        </a:stretch>
      </xdr:blipFill>
      <xdr:spPr>
        <a:xfrm>
          <a:off x="6029326" y="152400"/>
          <a:ext cx="466725" cy="361950"/>
        </a:xfrm>
        <a:prstGeom prst="rect">
          <a:avLst/>
        </a:prstGeom>
      </xdr:spPr>
    </xdr:pic>
    <xdr:clientData/>
  </xdr:twoCellAnchor>
  <xdr:twoCellAnchor>
    <xdr:from>
      <xdr:col>38</xdr:col>
      <xdr:colOff>333375</xdr:colOff>
      <xdr:row>9</xdr:row>
      <xdr:rowOff>76199</xdr:rowOff>
    </xdr:from>
    <xdr:to>
      <xdr:col>41</xdr:col>
      <xdr:colOff>342900</xdr:colOff>
      <xdr:row>10</xdr:row>
      <xdr:rowOff>266700</xdr:rowOff>
    </xdr:to>
    <xdr:sp macro="" textlink="">
      <xdr:nvSpPr>
        <xdr:cNvPr id="7" name="Rounded Rectangle 6">
          <a:hlinkClick xmlns:r="http://schemas.openxmlformats.org/officeDocument/2006/relationships" r:id="rId3"/>
        </xdr:cNvPr>
        <xdr:cNvSpPr/>
      </xdr:nvSpPr>
      <xdr:spPr>
        <a:xfrm>
          <a:off x="15049500" y="2219324"/>
          <a:ext cx="223837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20</xdr:col>
      <xdr:colOff>0</xdr:colOff>
      <xdr:row>34</xdr:row>
      <xdr:rowOff>64558</xdr:rowOff>
    </xdr:from>
    <xdr:to>
      <xdr:col>20</xdr:col>
      <xdr:colOff>1059</xdr:colOff>
      <xdr:row>34</xdr:row>
      <xdr:rowOff>192059</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378883"/>
          <a:ext cx="1059" cy="175126"/>
        </a:xfrm>
        <a:prstGeom prst="rect">
          <a:avLst/>
        </a:prstGeom>
        <a:noFill/>
        <a:ln w="9525">
          <a:noFill/>
          <a:miter lim="800000"/>
          <a:headEnd/>
          <a:tailEnd/>
        </a:ln>
      </xdr:spPr>
    </xdr:pic>
    <xdr:clientData/>
  </xdr:twoCellAnchor>
  <xdr:twoCellAnchor editAs="oneCell">
    <xdr:from>
      <xdr:col>16</xdr:col>
      <xdr:colOff>171451</xdr:colOff>
      <xdr:row>33</xdr:row>
      <xdr:rowOff>38100</xdr:rowOff>
    </xdr:from>
    <xdr:to>
      <xdr:col>17</xdr:col>
      <xdr:colOff>209551</xdr:colOff>
      <xdr:row>34</xdr:row>
      <xdr:rowOff>161925</xdr:rowOff>
    </xdr:to>
    <xdr:pic>
      <xdr:nvPicPr>
        <xdr:cNvPr id="29" name="Picture 2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33</xdr:row>
      <xdr:rowOff>28575</xdr:rowOff>
    </xdr:from>
    <xdr:to>
      <xdr:col>35</xdr:col>
      <xdr:colOff>219076</xdr:colOff>
      <xdr:row>34</xdr:row>
      <xdr:rowOff>152400</xdr:rowOff>
    </xdr:to>
    <xdr:pic>
      <xdr:nvPicPr>
        <xdr:cNvPr id="30" name="Picture 2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66</xdr:row>
      <xdr:rowOff>0</xdr:rowOff>
    </xdr:from>
    <xdr:to>
      <xdr:col>20</xdr:col>
      <xdr:colOff>1059</xdr:colOff>
      <xdr:row>66</xdr:row>
      <xdr:rowOff>127501</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67</xdr:row>
      <xdr:rowOff>64558</xdr:rowOff>
    </xdr:from>
    <xdr:to>
      <xdr:col>20</xdr:col>
      <xdr:colOff>1059</xdr:colOff>
      <xdr:row>67</xdr:row>
      <xdr:rowOff>192059</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66</xdr:row>
      <xdr:rowOff>38100</xdr:rowOff>
    </xdr:from>
    <xdr:to>
      <xdr:col>17</xdr:col>
      <xdr:colOff>209551</xdr:colOff>
      <xdr:row>67</xdr:row>
      <xdr:rowOff>161925</xdr:rowOff>
    </xdr:to>
    <xdr:pic>
      <xdr:nvPicPr>
        <xdr:cNvPr id="33" name="Picture 3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66</xdr:row>
      <xdr:rowOff>28575</xdr:rowOff>
    </xdr:from>
    <xdr:to>
      <xdr:col>35</xdr:col>
      <xdr:colOff>219076</xdr:colOff>
      <xdr:row>67</xdr:row>
      <xdr:rowOff>152400</xdr:rowOff>
    </xdr:to>
    <xdr:pic>
      <xdr:nvPicPr>
        <xdr:cNvPr id="34" name="Picture 3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99</xdr:row>
      <xdr:rowOff>0</xdr:rowOff>
    </xdr:from>
    <xdr:to>
      <xdr:col>20</xdr:col>
      <xdr:colOff>1059</xdr:colOff>
      <xdr:row>99</xdr:row>
      <xdr:rowOff>127501</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100</xdr:row>
      <xdr:rowOff>64558</xdr:rowOff>
    </xdr:from>
    <xdr:to>
      <xdr:col>20</xdr:col>
      <xdr:colOff>1059</xdr:colOff>
      <xdr:row>100</xdr:row>
      <xdr:rowOff>192059</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99</xdr:row>
      <xdr:rowOff>38100</xdr:rowOff>
    </xdr:from>
    <xdr:to>
      <xdr:col>17</xdr:col>
      <xdr:colOff>209551</xdr:colOff>
      <xdr:row>100</xdr:row>
      <xdr:rowOff>161925</xdr:rowOff>
    </xdr:to>
    <xdr:pic>
      <xdr:nvPicPr>
        <xdr:cNvPr id="37" name="Picture 3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99</xdr:row>
      <xdr:rowOff>28575</xdr:rowOff>
    </xdr:from>
    <xdr:to>
      <xdr:col>35</xdr:col>
      <xdr:colOff>219076</xdr:colOff>
      <xdr:row>100</xdr:row>
      <xdr:rowOff>152400</xdr:rowOff>
    </xdr:to>
    <xdr:pic>
      <xdr:nvPicPr>
        <xdr:cNvPr id="38" name="Picture 3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132</xdr:row>
      <xdr:rowOff>0</xdr:rowOff>
    </xdr:from>
    <xdr:to>
      <xdr:col>20</xdr:col>
      <xdr:colOff>1059</xdr:colOff>
      <xdr:row>132</xdr:row>
      <xdr:rowOff>127501</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133</xdr:row>
      <xdr:rowOff>64558</xdr:rowOff>
    </xdr:from>
    <xdr:to>
      <xdr:col>20</xdr:col>
      <xdr:colOff>1059</xdr:colOff>
      <xdr:row>133</xdr:row>
      <xdr:rowOff>192059</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132</xdr:row>
      <xdr:rowOff>38100</xdr:rowOff>
    </xdr:from>
    <xdr:to>
      <xdr:col>17</xdr:col>
      <xdr:colOff>209551</xdr:colOff>
      <xdr:row>133</xdr:row>
      <xdr:rowOff>161925</xdr:rowOff>
    </xdr:to>
    <xdr:pic>
      <xdr:nvPicPr>
        <xdr:cNvPr id="41" name="Picture 4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132</xdr:row>
      <xdr:rowOff>28575</xdr:rowOff>
    </xdr:from>
    <xdr:to>
      <xdr:col>35</xdr:col>
      <xdr:colOff>219076</xdr:colOff>
      <xdr:row>133</xdr:row>
      <xdr:rowOff>152400</xdr:rowOff>
    </xdr:to>
    <xdr:pic>
      <xdr:nvPicPr>
        <xdr:cNvPr id="42" name="Picture 4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165</xdr:row>
      <xdr:rowOff>0</xdr:rowOff>
    </xdr:from>
    <xdr:to>
      <xdr:col>20</xdr:col>
      <xdr:colOff>1059</xdr:colOff>
      <xdr:row>165</xdr:row>
      <xdr:rowOff>127501</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166</xdr:row>
      <xdr:rowOff>64558</xdr:rowOff>
    </xdr:from>
    <xdr:to>
      <xdr:col>20</xdr:col>
      <xdr:colOff>1059</xdr:colOff>
      <xdr:row>166</xdr:row>
      <xdr:rowOff>192059</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165</xdr:row>
      <xdr:rowOff>38100</xdr:rowOff>
    </xdr:from>
    <xdr:to>
      <xdr:col>17</xdr:col>
      <xdr:colOff>209551</xdr:colOff>
      <xdr:row>166</xdr:row>
      <xdr:rowOff>161925</xdr:rowOff>
    </xdr:to>
    <xdr:pic>
      <xdr:nvPicPr>
        <xdr:cNvPr id="45" name="Picture 44"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165</xdr:row>
      <xdr:rowOff>28575</xdr:rowOff>
    </xdr:from>
    <xdr:to>
      <xdr:col>35</xdr:col>
      <xdr:colOff>219076</xdr:colOff>
      <xdr:row>166</xdr:row>
      <xdr:rowOff>152400</xdr:rowOff>
    </xdr:to>
    <xdr:pic>
      <xdr:nvPicPr>
        <xdr:cNvPr id="46" name="Picture 45"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198</xdr:row>
      <xdr:rowOff>0</xdr:rowOff>
    </xdr:from>
    <xdr:to>
      <xdr:col>20</xdr:col>
      <xdr:colOff>1059</xdr:colOff>
      <xdr:row>198</xdr:row>
      <xdr:rowOff>127501</xdr:rowOff>
    </xdr:to>
    <xdr:pic>
      <xdr:nvPicPr>
        <xdr:cNvPr id="47"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199</xdr:row>
      <xdr:rowOff>64558</xdr:rowOff>
    </xdr:from>
    <xdr:to>
      <xdr:col>20</xdr:col>
      <xdr:colOff>1059</xdr:colOff>
      <xdr:row>199</xdr:row>
      <xdr:rowOff>192059</xdr:rowOff>
    </xdr:to>
    <xdr:pic>
      <xdr:nvPicPr>
        <xdr:cNvPr id="4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198</xdr:row>
      <xdr:rowOff>38100</xdr:rowOff>
    </xdr:from>
    <xdr:to>
      <xdr:col>17</xdr:col>
      <xdr:colOff>209551</xdr:colOff>
      <xdr:row>199</xdr:row>
      <xdr:rowOff>161925</xdr:rowOff>
    </xdr:to>
    <xdr:pic>
      <xdr:nvPicPr>
        <xdr:cNvPr id="49" name="Picture 4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198</xdr:row>
      <xdr:rowOff>28575</xdr:rowOff>
    </xdr:from>
    <xdr:to>
      <xdr:col>35</xdr:col>
      <xdr:colOff>219076</xdr:colOff>
      <xdr:row>199</xdr:row>
      <xdr:rowOff>152400</xdr:rowOff>
    </xdr:to>
    <xdr:pic>
      <xdr:nvPicPr>
        <xdr:cNvPr id="50" name="Picture 4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231</xdr:row>
      <xdr:rowOff>0</xdr:rowOff>
    </xdr:from>
    <xdr:to>
      <xdr:col>20</xdr:col>
      <xdr:colOff>1059</xdr:colOff>
      <xdr:row>231</xdr:row>
      <xdr:rowOff>127501</xdr:rowOff>
    </xdr:to>
    <xdr:pic>
      <xdr:nvPicPr>
        <xdr:cNvPr id="5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232</xdr:row>
      <xdr:rowOff>64558</xdr:rowOff>
    </xdr:from>
    <xdr:to>
      <xdr:col>20</xdr:col>
      <xdr:colOff>1059</xdr:colOff>
      <xdr:row>232</xdr:row>
      <xdr:rowOff>192059</xdr:rowOff>
    </xdr:to>
    <xdr:pic>
      <xdr:nvPicPr>
        <xdr:cNvPr id="5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231</xdr:row>
      <xdr:rowOff>38100</xdr:rowOff>
    </xdr:from>
    <xdr:to>
      <xdr:col>17</xdr:col>
      <xdr:colOff>209551</xdr:colOff>
      <xdr:row>232</xdr:row>
      <xdr:rowOff>161925</xdr:rowOff>
    </xdr:to>
    <xdr:pic>
      <xdr:nvPicPr>
        <xdr:cNvPr id="53" name="Picture 5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231</xdr:row>
      <xdr:rowOff>28575</xdr:rowOff>
    </xdr:from>
    <xdr:to>
      <xdr:col>35</xdr:col>
      <xdr:colOff>219076</xdr:colOff>
      <xdr:row>232</xdr:row>
      <xdr:rowOff>152400</xdr:rowOff>
    </xdr:to>
    <xdr:pic>
      <xdr:nvPicPr>
        <xdr:cNvPr id="54" name="Picture 5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264</xdr:row>
      <xdr:rowOff>0</xdr:rowOff>
    </xdr:from>
    <xdr:to>
      <xdr:col>20</xdr:col>
      <xdr:colOff>1059</xdr:colOff>
      <xdr:row>264</xdr:row>
      <xdr:rowOff>127501</xdr:rowOff>
    </xdr:to>
    <xdr:pic>
      <xdr:nvPicPr>
        <xdr:cNvPr id="5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265</xdr:row>
      <xdr:rowOff>64558</xdr:rowOff>
    </xdr:from>
    <xdr:to>
      <xdr:col>20</xdr:col>
      <xdr:colOff>1059</xdr:colOff>
      <xdr:row>265</xdr:row>
      <xdr:rowOff>192059</xdr:rowOff>
    </xdr:to>
    <xdr:pic>
      <xdr:nvPicPr>
        <xdr:cNvPr id="5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264</xdr:row>
      <xdr:rowOff>38100</xdr:rowOff>
    </xdr:from>
    <xdr:to>
      <xdr:col>17</xdr:col>
      <xdr:colOff>209551</xdr:colOff>
      <xdr:row>265</xdr:row>
      <xdr:rowOff>161925</xdr:rowOff>
    </xdr:to>
    <xdr:pic>
      <xdr:nvPicPr>
        <xdr:cNvPr id="57" name="Picture 5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264</xdr:row>
      <xdr:rowOff>28575</xdr:rowOff>
    </xdr:from>
    <xdr:to>
      <xdr:col>35</xdr:col>
      <xdr:colOff>219076</xdr:colOff>
      <xdr:row>265</xdr:row>
      <xdr:rowOff>152400</xdr:rowOff>
    </xdr:to>
    <xdr:pic>
      <xdr:nvPicPr>
        <xdr:cNvPr id="58" name="Picture 5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297</xdr:row>
      <xdr:rowOff>0</xdr:rowOff>
    </xdr:from>
    <xdr:to>
      <xdr:col>20</xdr:col>
      <xdr:colOff>1059</xdr:colOff>
      <xdr:row>297</xdr:row>
      <xdr:rowOff>127501</xdr:rowOff>
    </xdr:to>
    <xdr:pic>
      <xdr:nvPicPr>
        <xdr:cNvPr id="5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298</xdr:row>
      <xdr:rowOff>64558</xdr:rowOff>
    </xdr:from>
    <xdr:to>
      <xdr:col>20</xdr:col>
      <xdr:colOff>1059</xdr:colOff>
      <xdr:row>298</xdr:row>
      <xdr:rowOff>192059</xdr:rowOff>
    </xdr:to>
    <xdr:pic>
      <xdr:nvPicPr>
        <xdr:cNvPr id="6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297</xdr:row>
      <xdr:rowOff>38100</xdr:rowOff>
    </xdr:from>
    <xdr:to>
      <xdr:col>17</xdr:col>
      <xdr:colOff>209551</xdr:colOff>
      <xdr:row>298</xdr:row>
      <xdr:rowOff>161925</xdr:rowOff>
    </xdr:to>
    <xdr:pic>
      <xdr:nvPicPr>
        <xdr:cNvPr id="61" name="Picture 6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297</xdr:row>
      <xdr:rowOff>28575</xdr:rowOff>
    </xdr:from>
    <xdr:to>
      <xdr:col>35</xdr:col>
      <xdr:colOff>219076</xdr:colOff>
      <xdr:row>298</xdr:row>
      <xdr:rowOff>152400</xdr:rowOff>
    </xdr:to>
    <xdr:pic>
      <xdr:nvPicPr>
        <xdr:cNvPr id="62" name="Picture 6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KtnNRLzdadU" TargetMode="External"/><Relationship Id="rId7" Type="http://schemas.openxmlformats.org/officeDocument/2006/relationships/drawing" Target="../drawings/drawing1.xml"/><Relationship Id="rId2" Type="http://schemas.openxmlformats.org/officeDocument/2006/relationships/hyperlink" Target="https://youtu.be/KtnNRLzdadU" TargetMode="External"/><Relationship Id="rId1" Type="http://schemas.openxmlformats.org/officeDocument/2006/relationships/hyperlink" Target="https://youtube.com/c/Heeralaljat" TargetMode="External"/><Relationship Id="rId6" Type="http://schemas.openxmlformats.org/officeDocument/2006/relationships/printerSettings" Target="../printerSettings/printerSettings1.bin"/><Relationship Id="rId5" Type="http://schemas.openxmlformats.org/officeDocument/2006/relationships/hyperlink" Target="https://youtu.be/KH69Y_uPILw" TargetMode="External"/><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KtnNRLzdadU"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SrOW86gd-H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youtu.be/SrOW86gd-H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46"/>
  <sheetViews>
    <sheetView showGridLines="0" showRowColHeaders="0" tabSelected="1" workbookViewId="0">
      <selection activeCell="K12" sqref="K12"/>
    </sheetView>
  </sheetViews>
  <sheetFormatPr defaultColWidth="0" defaultRowHeight="15" zeroHeight="1"/>
  <cols>
    <col min="1" max="1" width="5.375" customWidth="1"/>
    <col min="2" max="2" width="3.25" customWidth="1"/>
    <col min="3" max="3" width="14.125" customWidth="1"/>
    <col min="4" max="6" width="25.75" customWidth="1"/>
    <col min="7" max="7" width="11.25" customWidth="1"/>
    <col min="8" max="8" width="22.75" customWidth="1"/>
    <col min="9" max="9" width="4.125" customWidth="1"/>
    <col min="10" max="11" width="9" customWidth="1"/>
    <col min="12" max="12" width="13.75" customWidth="1"/>
    <col min="13" max="13" width="13.625" customWidth="1"/>
    <col min="14" max="14" width="14.375" customWidth="1"/>
    <col min="15" max="16" width="9" customWidth="1"/>
    <col min="17" max="16384" width="9" hidden="1"/>
  </cols>
  <sheetData>
    <row r="1" spans="2:14"/>
    <row r="2" spans="2:14">
      <c r="B2" s="21"/>
      <c r="C2" s="21"/>
      <c r="D2" s="21"/>
      <c r="E2" s="21"/>
      <c r="F2" s="21"/>
      <c r="G2" s="21"/>
      <c r="H2" s="21"/>
      <c r="I2" s="21"/>
    </row>
    <row r="3" spans="2:14" ht="31.5" customHeight="1">
      <c r="B3" s="21"/>
      <c r="C3" s="507" t="s">
        <v>203</v>
      </c>
      <c r="D3" s="507"/>
      <c r="E3" s="507"/>
      <c r="F3" s="507"/>
      <c r="G3" s="507"/>
      <c r="H3" s="507"/>
      <c r="I3" s="21"/>
      <c r="L3" s="503" t="s">
        <v>17</v>
      </c>
      <c r="M3" s="503"/>
      <c r="N3" s="503"/>
    </row>
    <row r="4" spans="2:14" ht="21" customHeight="1">
      <c r="B4" s="21"/>
      <c r="C4" s="506" t="s">
        <v>49</v>
      </c>
      <c r="D4" s="506"/>
      <c r="E4" s="506"/>
      <c r="F4" s="506"/>
      <c r="G4" s="506"/>
      <c r="H4" s="506"/>
      <c r="I4" s="21"/>
      <c r="L4" s="503"/>
      <c r="M4" s="503"/>
      <c r="N4" s="503"/>
    </row>
    <row r="5" spans="2:14" ht="39.950000000000003" customHeight="1">
      <c r="B5" s="21"/>
      <c r="C5" s="504" t="s">
        <v>197</v>
      </c>
      <c r="D5" s="505"/>
      <c r="E5" s="505"/>
      <c r="F5" s="505"/>
      <c r="G5" s="505"/>
      <c r="H5" s="505"/>
      <c r="I5" s="21"/>
      <c r="L5" s="516" t="s">
        <v>196</v>
      </c>
      <c r="M5" s="516"/>
      <c r="N5" s="516"/>
    </row>
    <row r="6" spans="2:14" ht="47.25" customHeight="1">
      <c r="B6" s="21"/>
      <c r="C6" s="510" t="s">
        <v>198</v>
      </c>
      <c r="D6" s="511"/>
      <c r="E6" s="511"/>
      <c r="F6" s="511"/>
      <c r="G6" s="511"/>
      <c r="H6" s="511"/>
      <c r="I6" s="21"/>
      <c r="K6" s="517" t="s">
        <v>202</v>
      </c>
      <c r="L6" s="517"/>
      <c r="M6" s="502" t="s">
        <v>215</v>
      </c>
      <c r="N6" s="502"/>
    </row>
    <row r="7" spans="2:14" ht="46.5" customHeight="1" thickBot="1">
      <c r="B7" s="21"/>
      <c r="C7" s="512" t="s">
        <v>50</v>
      </c>
      <c r="D7" s="513"/>
      <c r="E7" s="513"/>
      <c r="F7" s="513"/>
      <c r="G7" s="513"/>
      <c r="H7" s="513"/>
      <c r="I7" s="21"/>
      <c r="K7" s="518">
        <v>45412</v>
      </c>
      <c r="L7" s="518"/>
      <c r="M7" s="22"/>
      <c r="N7" s="22"/>
    </row>
    <row r="8" spans="2:14" ht="29.25" customHeight="1" thickBot="1">
      <c r="B8" s="21"/>
      <c r="C8" s="29" t="s">
        <v>19</v>
      </c>
      <c r="D8" s="228" t="s">
        <v>20</v>
      </c>
      <c r="E8" s="231" t="s">
        <v>53</v>
      </c>
      <c r="F8" s="227" t="s">
        <v>107</v>
      </c>
      <c r="G8" s="514" t="s">
        <v>51</v>
      </c>
      <c r="H8" s="515"/>
      <c r="I8" s="21"/>
      <c r="L8" s="544" t="s">
        <v>111</v>
      </c>
      <c r="M8" s="545"/>
      <c r="N8" s="546"/>
    </row>
    <row r="9" spans="2:14" ht="21" customHeight="1" thickBot="1">
      <c r="B9" s="21"/>
      <c r="C9" s="28">
        <v>1</v>
      </c>
      <c r="D9" s="229" t="s">
        <v>21</v>
      </c>
      <c r="E9" s="32" t="s">
        <v>199</v>
      </c>
      <c r="F9" s="32" t="s">
        <v>108</v>
      </c>
      <c r="G9" s="508" t="s">
        <v>201</v>
      </c>
      <c r="H9" s="509"/>
      <c r="I9" s="21"/>
      <c r="L9" s="547"/>
      <c r="M9" s="548"/>
      <c r="N9" s="549"/>
    </row>
    <row r="10" spans="2:14" ht="21" customHeight="1" thickBot="1">
      <c r="B10" s="21"/>
      <c r="C10" s="27">
        <v>2</v>
      </c>
      <c r="D10" s="230" t="s">
        <v>22</v>
      </c>
      <c r="E10" s="32" t="s">
        <v>199</v>
      </c>
      <c r="F10" s="32" t="s">
        <v>108</v>
      </c>
      <c r="G10" s="508" t="s">
        <v>201</v>
      </c>
      <c r="H10" s="509"/>
      <c r="I10" s="21"/>
      <c r="L10" s="547"/>
      <c r="M10" s="548"/>
      <c r="N10" s="549"/>
    </row>
    <row r="11" spans="2:14" ht="21" customHeight="1" thickBot="1">
      <c r="B11" s="21"/>
      <c r="C11" s="28">
        <v>7</v>
      </c>
      <c r="D11" s="230" t="s">
        <v>23</v>
      </c>
      <c r="E11" s="32" t="s">
        <v>199</v>
      </c>
      <c r="F11" s="32" t="s">
        <v>108</v>
      </c>
      <c r="G11" s="508" t="s">
        <v>201</v>
      </c>
      <c r="H11" s="509"/>
      <c r="I11" s="21"/>
      <c r="L11" s="547"/>
      <c r="M11" s="548"/>
      <c r="N11" s="549"/>
    </row>
    <row r="12" spans="2:14" ht="21" customHeight="1" thickBot="1">
      <c r="B12" s="21"/>
      <c r="C12" s="27">
        <v>8</v>
      </c>
      <c r="D12" s="230" t="s">
        <v>24</v>
      </c>
      <c r="E12" s="32" t="s">
        <v>199</v>
      </c>
      <c r="F12" s="32" t="s">
        <v>108</v>
      </c>
      <c r="G12" s="508" t="s">
        <v>201</v>
      </c>
      <c r="H12" s="509"/>
      <c r="I12" s="21"/>
      <c r="L12" s="547"/>
      <c r="M12" s="548"/>
      <c r="N12" s="549"/>
    </row>
    <row r="13" spans="2:14" ht="21" customHeight="1" thickBot="1">
      <c r="B13" s="21"/>
      <c r="C13" s="27">
        <v>9</v>
      </c>
      <c r="D13" s="230" t="s">
        <v>25</v>
      </c>
      <c r="E13" s="32" t="s">
        <v>199</v>
      </c>
      <c r="F13" s="32" t="s">
        <v>108</v>
      </c>
      <c r="G13" s="508" t="s">
        <v>201</v>
      </c>
      <c r="H13" s="509"/>
      <c r="I13" s="21"/>
      <c r="L13" s="550"/>
      <c r="M13" s="551"/>
      <c r="N13" s="552"/>
    </row>
    <row r="14" spans="2:14" ht="21" customHeight="1" thickBot="1">
      <c r="B14" s="21"/>
      <c r="C14" s="27">
        <v>71</v>
      </c>
      <c r="D14" s="31" t="s">
        <v>26</v>
      </c>
      <c r="E14" s="542" t="s">
        <v>200</v>
      </c>
      <c r="F14" s="528" t="s">
        <v>109</v>
      </c>
      <c r="G14" s="563" t="s">
        <v>201</v>
      </c>
      <c r="H14" s="564"/>
      <c r="I14" s="21"/>
    </row>
    <row r="15" spans="2:14" ht="21" customHeight="1" thickBot="1">
      <c r="B15" s="21"/>
      <c r="C15" s="27">
        <v>72</v>
      </c>
      <c r="D15" s="31" t="s">
        <v>27</v>
      </c>
      <c r="E15" s="543"/>
      <c r="F15" s="529"/>
      <c r="G15" s="565"/>
      <c r="H15" s="566"/>
      <c r="I15" s="21"/>
    </row>
    <row r="16" spans="2:14" ht="21" customHeight="1" thickBot="1">
      <c r="B16" s="21"/>
      <c r="C16" s="27">
        <v>73</v>
      </c>
      <c r="D16" s="31" t="s">
        <v>28</v>
      </c>
      <c r="E16" s="543"/>
      <c r="F16" s="529"/>
      <c r="G16" s="565"/>
      <c r="H16" s="566"/>
      <c r="I16" s="21"/>
      <c r="L16" s="519" t="s">
        <v>112</v>
      </c>
      <c r="M16" s="520"/>
      <c r="N16" s="521"/>
    </row>
    <row r="17" spans="2:14" ht="21" customHeight="1" thickBot="1">
      <c r="B17" s="21"/>
      <c r="C17" s="27">
        <v>74</v>
      </c>
      <c r="D17" s="31" t="s">
        <v>29</v>
      </c>
      <c r="E17" s="543"/>
      <c r="F17" s="529"/>
      <c r="G17" s="565"/>
      <c r="H17" s="566"/>
      <c r="I17" s="21"/>
      <c r="L17" s="522"/>
      <c r="M17" s="523"/>
      <c r="N17" s="524"/>
    </row>
    <row r="18" spans="2:14" ht="21" customHeight="1" thickBot="1">
      <c r="B18" s="21"/>
      <c r="C18" s="27">
        <v>75</v>
      </c>
      <c r="D18" s="30" t="s">
        <v>30</v>
      </c>
      <c r="E18" s="543"/>
      <c r="F18" s="529"/>
      <c r="G18" s="565"/>
      <c r="H18" s="566"/>
      <c r="I18" s="21"/>
      <c r="L18" s="522"/>
      <c r="M18" s="523"/>
      <c r="N18" s="524"/>
    </row>
    <row r="19" spans="2:14" ht="21" customHeight="1" thickBot="1">
      <c r="B19" s="21"/>
      <c r="C19" s="27">
        <v>95</v>
      </c>
      <c r="D19" s="232" t="s">
        <v>43</v>
      </c>
      <c r="E19" s="233" t="s">
        <v>48</v>
      </c>
      <c r="F19" s="530"/>
      <c r="G19" s="565"/>
      <c r="H19" s="566"/>
      <c r="I19" s="21"/>
      <c r="L19" s="525"/>
      <c r="M19" s="526"/>
      <c r="N19" s="527"/>
    </row>
    <row r="20" spans="2:14" ht="21" customHeight="1" thickBot="1">
      <c r="B20" s="21"/>
      <c r="C20" s="27"/>
      <c r="D20" s="538" t="s">
        <v>52</v>
      </c>
      <c r="E20" s="539"/>
      <c r="F20" s="540"/>
      <c r="G20" s="540"/>
      <c r="H20" s="541"/>
      <c r="I20" s="21"/>
    </row>
    <row r="21" spans="2:14" ht="21" customHeight="1" thickBot="1">
      <c r="B21" s="21"/>
      <c r="C21" s="27">
        <v>81</v>
      </c>
      <c r="D21" s="532" t="s">
        <v>31</v>
      </c>
      <c r="E21" s="533"/>
      <c r="F21" s="32">
        <v>100</v>
      </c>
      <c r="G21" s="508" t="s">
        <v>32</v>
      </c>
      <c r="H21" s="509"/>
      <c r="I21" s="21"/>
    </row>
    <row r="22" spans="2:14" ht="21" customHeight="1" thickBot="1">
      <c r="B22" s="21"/>
      <c r="C22" s="27">
        <v>82</v>
      </c>
      <c r="D22" s="532" t="s">
        <v>44</v>
      </c>
      <c r="E22" s="533"/>
      <c r="F22" s="32">
        <v>100</v>
      </c>
      <c r="G22" s="534"/>
      <c r="H22" s="535"/>
      <c r="I22" s="21"/>
      <c r="L22" s="492" t="s">
        <v>113</v>
      </c>
      <c r="M22" s="493"/>
      <c r="N22" s="494"/>
    </row>
    <row r="23" spans="2:14" ht="21" customHeight="1" thickBot="1">
      <c r="B23" s="21"/>
      <c r="C23" s="26">
        <v>83</v>
      </c>
      <c r="D23" s="532" t="s">
        <v>41</v>
      </c>
      <c r="E23" s="533"/>
      <c r="F23" s="32">
        <v>100</v>
      </c>
      <c r="G23" s="536"/>
      <c r="H23" s="537"/>
      <c r="I23" s="21"/>
      <c r="L23" s="495"/>
      <c r="M23" s="496"/>
      <c r="N23" s="497"/>
    </row>
    <row r="24" spans="2:14" ht="31.5" customHeight="1">
      <c r="B24" s="21"/>
      <c r="C24" s="27"/>
      <c r="D24" s="531" t="s">
        <v>225</v>
      </c>
      <c r="E24" s="531"/>
      <c r="F24" s="531"/>
      <c r="G24" s="531"/>
      <c r="H24" s="531"/>
      <c r="I24" s="21"/>
      <c r="L24" s="495"/>
      <c r="M24" s="496"/>
      <c r="N24" s="497"/>
    </row>
    <row r="25" spans="2:14" s="488" customFormat="1" ht="31.5" customHeight="1">
      <c r="B25" s="489"/>
      <c r="C25" s="490"/>
      <c r="D25" s="501" t="s">
        <v>226</v>
      </c>
      <c r="E25" s="501"/>
      <c r="F25" s="501"/>
      <c r="G25" s="501"/>
      <c r="H25" s="501"/>
      <c r="I25" s="489"/>
      <c r="L25" s="495"/>
      <c r="M25" s="496"/>
      <c r="N25" s="497"/>
    </row>
    <row r="26" spans="2:14" ht="21" customHeight="1">
      <c r="B26" s="21"/>
      <c r="C26" s="27"/>
      <c r="D26" s="491" t="s">
        <v>33</v>
      </c>
      <c r="E26" s="491" t="s">
        <v>34</v>
      </c>
      <c r="F26" s="491" t="s">
        <v>33</v>
      </c>
      <c r="G26" s="491" t="s">
        <v>34</v>
      </c>
      <c r="H26" s="25"/>
      <c r="I26" s="21"/>
      <c r="L26" s="495"/>
      <c r="M26" s="496"/>
      <c r="N26" s="497"/>
    </row>
    <row r="27" spans="2:14" ht="21" customHeight="1">
      <c r="B27" s="21"/>
      <c r="C27" s="27"/>
      <c r="D27" s="487" t="s">
        <v>45</v>
      </c>
      <c r="E27" s="487" t="s">
        <v>35</v>
      </c>
      <c r="F27" s="487" t="s">
        <v>217</v>
      </c>
      <c r="G27" s="487" t="s">
        <v>219</v>
      </c>
      <c r="H27" s="25"/>
      <c r="I27" s="21"/>
      <c r="L27" s="495"/>
      <c r="M27" s="496"/>
      <c r="N27" s="497"/>
    </row>
    <row r="28" spans="2:14" ht="21" customHeight="1">
      <c r="B28" s="21"/>
      <c r="C28" s="27"/>
      <c r="D28" s="487" t="s">
        <v>46</v>
      </c>
      <c r="E28" s="487" t="s">
        <v>36</v>
      </c>
      <c r="F28" s="487" t="s">
        <v>218</v>
      </c>
      <c r="G28" s="487" t="s">
        <v>35</v>
      </c>
      <c r="H28" s="25"/>
      <c r="I28" s="21"/>
      <c r="L28" s="495"/>
      <c r="M28" s="496"/>
      <c r="N28" s="497"/>
    </row>
    <row r="29" spans="2:14" ht="21" customHeight="1">
      <c r="B29" s="21"/>
      <c r="C29" s="27"/>
      <c r="D29" s="487" t="s">
        <v>47</v>
      </c>
      <c r="E29" s="487" t="s">
        <v>37</v>
      </c>
      <c r="F29" s="487" t="s">
        <v>220</v>
      </c>
      <c r="G29" s="487" t="s">
        <v>36</v>
      </c>
      <c r="H29" s="25"/>
      <c r="I29" s="21"/>
      <c r="L29" s="495"/>
      <c r="M29" s="496"/>
      <c r="N29" s="497"/>
    </row>
    <row r="30" spans="2:14" ht="21" customHeight="1">
      <c r="B30" s="21"/>
      <c r="C30" s="27"/>
      <c r="D30" s="487" t="s">
        <v>223</v>
      </c>
      <c r="E30" s="487" t="s">
        <v>38</v>
      </c>
      <c r="F30" s="487" t="s">
        <v>221</v>
      </c>
      <c r="G30" s="487" t="s">
        <v>37</v>
      </c>
      <c r="H30" s="25"/>
      <c r="I30" s="21"/>
      <c r="L30" s="495"/>
      <c r="M30" s="496"/>
      <c r="N30" s="497"/>
    </row>
    <row r="31" spans="2:14" ht="21" customHeight="1" thickBot="1">
      <c r="B31" s="21"/>
      <c r="C31" s="27"/>
      <c r="D31" s="487" t="s">
        <v>224</v>
      </c>
      <c r="E31" s="487" t="s">
        <v>39</v>
      </c>
      <c r="F31" s="487" t="s">
        <v>222</v>
      </c>
      <c r="G31" s="487" t="s">
        <v>38</v>
      </c>
      <c r="H31" s="25"/>
      <c r="I31" s="21"/>
      <c r="L31" s="498"/>
      <c r="M31" s="499"/>
      <c r="N31" s="500"/>
    </row>
    <row r="32" spans="2:14" ht="21" customHeight="1">
      <c r="B32" s="21"/>
      <c r="C32" s="27"/>
      <c r="D32" s="25"/>
      <c r="E32" s="25"/>
      <c r="F32" s="25"/>
      <c r="G32" s="25"/>
      <c r="H32" s="25"/>
      <c r="I32" s="21"/>
    </row>
    <row r="33" spans="2:14" ht="39.950000000000003" customHeight="1">
      <c r="B33" s="21"/>
      <c r="C33" s="554" t="s">
        <v>10</v>
      </c>
      <c r="D33" s="555"/>
      <c r="E33" s="555"/>
      <c r="F33" s="555"/>
      <c r="G33" s="555"/>
      <c r="H33" s="555"/>
      <c r="I33" s="21"/>
      <c r="L33" s="502" t="s">
        <v>215</v>
      </c>
      <c r="M33" s="502"/>
      <c r="N33" s="502"/>
    </row>
    <row r="34" spans="2:14">
      <c r="B34" s="21"/>
      <c r="C34" s="21"/>
      <c r="D34" s="21"/>
      <c r="E34" s="21"/>
      <c r="F34" s="21"/>
      <c r="G34" s="21"/>
      <c r="H34" s="21"/>
      <c r="I34" s="21"/>
    </row>
    <row r="35" spans="2:14"/>
    <row r="36" spans="2:14" ht="26.25" customHeight="1">
      <c r="C36" s="556" t="s">
        <v>204</v>
      </c>
      <c r="D36" s="556"/>
      <c r="E36" s="556"/>
      <c r="F36" s="556"/>
      <c r="G36" s="556"/>
      <c r="H36" s="556"/>
    </row>
    <row r="37" spans="2:14" ht="17.25">
      <c r="F37" s="561" t="s">
        <v>114</v>
      </c>
      <c r="G37" s="561"/>
      <c r="H37" s="561"/>
    </row>
    <row r="38" spans="2:14" ht="24.95" customHeight="1">
      <c r="C38" s="557" t="s">
        <v>11</v>
      </c>
      <c r="D38" s="557"/>
      <c r="E38" s="557"/>
      <c r="F38" s="557"/>
      <c r="G38" s="557"/>
      <c r="H38" s="557"/>
    </row>
    <row r="39" spans="2:14" ht="24.95" customHeight="1">
      <c r="C39" s="558" t="s">
        <v>12</v>
      </c>
      <c r="D39" s="558"/>
      <c r="E39" s="558"/>
      <c r="F39" s="558"/>
      <c r="G39" s="558"/>
      <c r="H39" s="558"/>
    </row>
    <row r="40" spans="2:14" ht="24.95" customHeight="1">
      <c r="C40" s="559" t="s">
        <v>13</v>
      </c>
      <c r="D40" s="559"/>
      <c r="E40" s="559"/>
      <c r="F40" s="559"/>
      <c r="G40" s="559"/>
      <c r="H40" s="559"/>
    </row>
    <row r="41" spans="2:14" ht="24.95" customHeight="1">
      <c r="C41" s="560" t="s">
        <v>14</v>
      </c>
      <c r="D41" s="560"/>
      <c r="E41" s="560"/>
      <c r="F41" s="560"/>
      <c r="G41" s="560"/>
      <c r="H41" s="560"/>
    </row>
    <row r="42" spans="2:14" ht="23.25" customHeight="1">
      <c r="C42" s="553" t="s">
        <v>15</v>
      </c>
      <c r="D42" s="553"/>
      <c r="E42" s="553"/>
      <c r="F42" s="553"/>
      <c r="G42" s="553"/>
      <c r="H42" s="553"/>
    </row>
    <row r="43" spans="2:14" ht="21.75" customHeight="1">
      <c r="C43" s="559" t="s">
        <v>110</v>
      </c>
      <c r="D43" s="559"/>
    </row>
    <row r="44" spans="2:14" ht="22.5" customHeight="1">
      <c r="C44" s="562" t="s">
        <v>18</v>
      </c>
      <c r="D44" s="562"/>
      <c r="E44" s="562"/>
      <c r="F44" s="562"/>
      <c r="G44" s="562"/>
      <c r="H44" s="562"/>
    </row>
    <row r="45" spans="2:14" ht="18.75">
      <c r="C45" s="516" t="s">
        <v>196</v>
      </c>
      <c r="D45" s="553"/>
      <c r="E45" s="553"/>
      <c r="F45" s="553"/>
      <c r="G45" s="553"/>
      <c r="H45" s="553"/>
    </row>
    <row r="46" spans="2:14"/>
  </sheetData>
  <sheetProtection password="C1FB" sheet="1" objects="1" scenarios="1" selectLockedCells="1"/>
  <mergeCells count="41">
    <mergeCell ref="G11:H11"/>
    <mergeCell ref="G12:H12"/>
    <mergeCell ref="G13:H13"/>
    <mergeCell ref="L8:N13"/>
    <mergeCell ref="C45:H45"/>
    <mergeCell ref="C33:H33"/>
    <mergeCell ref="C36:H36"/>
    <mergeCell ref="C38:H38"/>
    <mergeCell ref="C39:H39"/>
    <mergeCell ref="C40:H40"/>
    <mergeCell ref="C43:D43"/>
    <mergeCell ref="C41:H41"/>
    <mergeCell ref="F37:H37"/>
    <mergeCell ref="C42:H42"/>
    <mergeCell ref="C44:H44"/>
    <mergeCell ref="G14:H19"/>
    <mergeCell ref="L16:N19"/>
    <mergeCell ref="F14:F19"/>
    <mergeCell ref="D24:H24"/>
    <mergeCell ref="D23:E23"/>
    <mergeCell ref="D21:E21"/>
    <mergeCell ref="D22:E22"/>
    <mergeCell ref="G21:H23"/>
    <mergeCell ref="D20:H20"/>
    <mergeCell ref="E14:E18"/>
    <mergeCell ref="L22:N31"/>
    <mergeCell ref="D25:H25"/>
    <mergeCell ref="L33:N33"/>
    <mergeCell ref="L3:N4"/>
    <mergeCell ref="C5:H5"/>
    <mergeCell ref="C4:H4"/>
    <mergeCell ref="C3:H3"/>
    <mergeCell ref="G10:H10"/>
    <mergeCell ref="C6:H6"/>
    <mergeCell ref="C7:H7"/>
    <mergeCell ref="G8:H8"/>
    <mergeCell ref="G9:H9"/>
    <mergeCell ref="L5:N5"/>
    <mergeCell ref="K6:L6"/>
    <mergeCell ref="K7:L7"/>
    <mergeCell ref="M6:N6"/>
  </mergeCells>
  <hyperlinks>
    <hyperlink ref="C42" r:id="rId1"/>
    <hyperlink ref="L5" r:id="rId2"/>
    <hyperlink ref="C45" r:id="rId3"/>
    <hyperlink ref="M6" r:id="rId4"/>
    <hyperlink ref="L33"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pageSetUpPr fitToPage="1"/>
  </sheetPr>
  <dimension ref="A1:AT329"/>
  <sheetViews>
    <sheetView showGridLines="0" view="pageBreakPreview" topLeftCell="E1" zoomScaleSheetLayoutView="100" workbookViewId="0">
      <selection activeCell="AK7" sqref="AK7"/>
    </sheetView>
  </sheetViews>
  <sheetFormatPr defaultRowHeight="15"/>
  <cols>
    <col min="1" max="1" width="4.125" style="396" customWidth="1"/>
    <col min="2" max="2" width="13" customWidth="1"/>
    <col min="3" max="16" width="4.875" customWidth="1"/>
    <col min="17" max="17" width="5.625" customWidth="1"/>
    <col min="18" max="18" width="4.875" customWidth="1"/>
    <col min="19" max="19" width="3.875" customWidth="1"/>
    <col min="20" max="20" width="13" customWidth="1"/>
    <col min="21" max="22" width="4.875" customWidth="1"/>
    <col min="23" max="23" width="5.625" customWidth="1"/>
    <col min="24" max="29" width="4.875" customWidth="1"/>
    <col min="30" max="30" width="5.625" customWidth="1"/>
    <col min="31" max="34" width="4.875" customWidth="1"/>
    <col min="35" max="35" width="5.625" customWidth="1"/>
    <col min="36" max="36" width="4.875" customWidth="1"/>
    <col min="38" max="38" width="6.625" customWidth="1"/>
    <col min="39" max="39" width="11.25" customWidth="1"/>
    <col min="40" max="40" width="7.5" customWidth="1"/>
    <col min="41" max="41" width="10.5" customWidth="1"/>
    <col min="42" max="42" width="6.875" customWidth="1"/>
    <col min="44" max="45" width="9" hidden="1" customWidth="1"/>
    <col min="46" max="46" width="9" customWidth="1"/>
  </cols>
  <sheetData>
    <row r="1" spans="2:46" ht="24.75" customHeight="1">
      <c r="B1" s="1003" t="str">
        <f>IF('Master sheet'!$D$11="Hindi","वार्षिक रिपोर्ट कार्ड ","Report Card")</f>
        <v xml:space="preserve">वार्षिक रिपोर्ट कार्ड </v>
      </c>
      <c r="C1" s="1003"/>
      <c r="D1" s="1003"/>
      <c r="E1" s="1003"/>
      <c r="F1" s="1003"/>
      <c r="G1" s="1003"/>
      <c r="H1" s="1003"/>
      <c r="I1" s="1003"/>
      <c r="J1" s="1003"/>
      <c r="K1" s="1003"/>
      <c r="L1" s="1003"/>
      <c r="M1" s="1003"/>
      <c r="N1" s="1003"/>
      <c r="O1" s="1003"/>
      <c r="P1" s="1003"/>
      <c r="Q1" s="1003"/>
      <c r="R1" s="1003"/>
      <c r="S1" s="1018" t="s">
        <v>75</v>
      </c>
      <c r="T1" s="1003" t="str">
        <f>IF('Master sheet'!$D$11="Hindi","वार्षिक रिपोर्ट कार्ड ","Report Card")</f>
        <v xml:space="preserve">वार्षिक रिपोर्ट कार्ड </v>
      </c>
      <c r="U1" s="1003"/>
      <c r="V1" s="1003"/>
      <c r="W1" s="1003"/>
      <c r="X1" s="1003"/>
      <c r="Y1" s="1003"/>
      <c r="Z1" s="1003"/>
      <c r="AA1" s="1003"/>
      <c r="AB1" s="1003"/>
      <c r="AC1" s="1003"/>
      <c r="AD1" s="1003"/>
      <c r="AE1" s="1003"/>
      <c r="AF1" s="1003"/>
      <c r="AG1" s="1003"/>
      <c r="AH1" s="1003"/>
      <c r="AI1" s="1003"/>
      <c r="AJ1" s="1003"/>
      <c r="AL1" s="94"/>
      <c r="AM1" s="94"/>
      <c r="AN1" s="94"/>
      <c r="AO1" s="94"/>
      <c r="AP1" s="94"/>
      <c r="AQ1" s="56"/>
      <c r="AR1" s="56"/>
      <c r="AS1" s="56"/>
      <c r="AT1" s="56"/>
    </row>
    <row r="2" spans="2:46" ht="22.5" customHeight="1" thickBot="1">
      <c r="B2" s="1004" t="str">
        <f>IF('Master sheet'!$D$11="Hindi","शिक्षा विभाग, राजस्थान सरकार","Education Department, Rajasthan Government")</f>
        <v>शिक्षा विभाग, राजस्थान सरकार</v>
      </c>
      <c r="C2" s="1004"/>
      <c r="D2" s="1004"/>
      <c r="E2" s="1004"/>
      <c r="F2" s="1004"/>
      <c r="G2" s="1004"/>
      <c r="H2" s="1004"/>
      <c r="I2" s="1004"/>
      <c r="J2" s="1004"/>
      <c r="K2" s="1004"/>
      <c r="L2" s="1004"/>
      <c r="M2" s="1004"/>
      <c r="N2" s="1004"/>
      <c r="O2" s="1004"/>
      <c r="P2" s="1004"/>
      <c r="Q2" s="1004"/>
      <c r="R2" s="1004"/>
      <c r="S2" s="1018"/>
      <c r="T2" s="1004" t="str">
        <f>IF('Master sheet'!$D$11="Hindi","शिक्षा विभाग, राजस्थान सरकार","Education Department, Rajasthan Government")</f>
        <v>शिक्षा विभाग, राजस्थान सरकार</v>
      </c>
      <c r="U2" s="1004"/>
      <c r="V2" s="1004"/>
      <c r="W2" s="1004"/>
      <c r="X2" s="1004"/>
      <c r="Y2" s="1004"/>
      <c r="Z2" s="1004"/>
      <c r="AA2" s="1004"/>
      <c r="AB2" s="1004"/>
      <c r="AC2" s="1004"/>
      <c r="AD2" s="1004"/>
      <c r="AE2" s="1004"/>
      <c r="AF2" s="1004"/>
      <c r="AG2" s="1004"/>
      <c r="AH2" s="1004"/>
      <c r="AI2" s="1004"/>
      <c r="AJ2" s="1004"/>
      <c r="AL2" s="94"/>
      <c r="AM2" s="94"/>
      <c r="AN2" s="95" t="s">
        <v>54</v>
      </c>
      <c r="AO2" s="94"/>
      <c r="AP2" s="94"/>
      <c r="AQ2" s="56"/>
      <c r="AR2" s="56"/>
      <c r="AS2" s="56"/>
      <c r="AT2" s="56"/>
    </row>
    <row r="3" spans="2:46" ht="21" customHeight="1" thickBot="1">
      <c r="B3" s="996" t="str">
        <f>IF('Master sheet'!$D$11="Hindi","विद्यालय का नाम :-","School Name :- ")</f>
        <v>विद्यालय का नाम :-</v>
      </c>
      <c r="C3" s="996"/>
      <c r="D3" s="996"/>
      <c r="E3" s="997" t="str">
        <f>IF(AND(P8=""),"",IF('Master sheet'!$D$11="Hindi",'Master sheet'!$D$8,'Master sheet'!$D$7))</f>
        <v xml:space="preserve">महात्मा गाँधी राजकीय विद्यालय (अंग्रेजी माध्यम) बर, पाली </v>
      </c>
      <c r="F3" s="997"/>
      <c r="G3" s="997"/>
      <c r="H3" s="997"/>
      <c r="I3" s="997"/>
      <c r="J3" s="997"/>
      <c r="K3" s="997"/>
      <c r="L3" s="997"/>
      <c r="M3" s="997"/>
      <c r="N3" s="997"/>
      <c r="O3" s="997"/>
      <c r="P3" s="997"/>
      <c r="Q3" s="997"/>
      <c r="R3" s="997"/>
      <c r="S3" s="1018"/>
      <c r="T3" s="996" t="str">
        <f>IF('Master sheet'!$D$11="Hindi","विद्यालय का नाम :-","School Name :- ")</f>
        <v>विद्यालय का नाम :-</v>
      </c>
      <c r="U3" s="996"/>
      <c r="V3" s="996"/>
      <c r="W3" s="997" t="str">
        <f>IF(AND(AH8=""),"",IF('Master sheet'!$D$11="Hindi",'Master sheet'!$D$8,'Master sheet'!$D$7))</f>
        <v xml:space="preserve">महात्मा गाँधी राजकीय विद्यालय (अंग्रेजी माध्यम) बर, पाली </v>
      </c>
      <c r="X3" s="997"/>
      <c r="Y3" s="997"/>
      <c r="Z3" s="997"/>
      <c r="AA3" s="997"/>
      <c r="AB3" s="997"/>
      <c r="AC3" s="997"/>
      <c r="AD3" s="997"/>
      <c r="AE3" s="997"/>
      <c r="AF3" s="997"/>
      <c r="AG3" s="997"/>
      <c r="AH3" s="997"/>
      <c r="AI3" s="997"/>
      <c r="AJ3" s="997"/>
      <c r="AL3" s="94"/>
      <c r="AM3" s="96"/>
      <c r="AN3" s="95" t="s">
        <v>55</v>
      </c>
      <c r="AO3" s="96"/>
      <c r="AP3" s="94"/>
      <c r="AQ3" s="56"/>
      <c r="AR3" s="56"/>
      <c r="AS3" s="56"/>
      <c r="AT3" s="56"/>
    </row>
    <row r="4" spans="2:46" ht="18" customHeight="1">
      <c r="B4" s="321"/>
      <c r="C4" s="321"/>
      <c r="D4" s="321"/>
      <c r="E4" s="998" t="str">
        <f>IF(AND(P8=""),"",IF('Master sheet'!$D$11="Hindi",CONCATENATE("(विद्यालय मान्यता क्रमांक व वर्ष : ","  ",'Master sheet'!$D$6),CONCATENATE("(School Recognition Number &amp; Years : ","  ",'Master sheet'!$D$6)))</f>
        <v>(विद्यालय मान्यता क्रमांक व वर्ष :   शिक्षा/पाली/1995/2001</v>
      </c>
      <c r="F4" s="998"/>
      <c r="G4" s="998"/>
      <c r="H4" s="998"/>
      <c r="I4" s="998"/>
      <c r="J4" s="998"/>
      <c r="K4" s="998"/>
      <c r="L4" s="998"/>
      <c r="M4" s="998"/>
      <c r="N4" s="998"/>
      <c r="O4" s="998"/>
      <c r="P4" s="998"/>
      <c r="Q4" s="998"/>
      <c r="R4" s="998"/>
      <c r="S4" s="1018"/>
      <c r="T4" s="321"/>
      <c r="U4" s="321"/>
      <c r="V4" s="321"/>
      <c r="W4" s="998" t="str">
        <f>IF(AND(AH8=""),"",IF('Master sheet'!$D$11="Hindi",CONCATENATE("(विद्यालय मान्यता क्रमांक व वर्ष : ","  ",'Master sheet'!$D$6),CONCATENATE("(School Recognition Number &amp; Years : ","  ",'Master sheet'!$D$6)))</f>
        <v>(विद्यालय मान्यता क्रमांक व वर्ष :   शिक्षा/पाली/1995/2001</v>
      </c>
      <c r="X4" s="998"/>
      <c r="Y4" s="998"/>
      <c r="Z4" s="998"/>
      <c r="AA4" s="998"/>
      <c r="AB4" s="998"/>
      <c r="AC4" s="998"/>
      <c r="AD4" s="998"/>
      <c r="AE4" s="998"/>
      <c r="AF4" s="998"/>
      <c r="AG4" s="998"/>
      <c r="AH4" s="998"/>
      <c r="AI4" s="998"/>
      <c r="AJ4" s="998"/>
      <c r="AL4" s="94"/>
      <c r="AM4" s="94"/>
      <c r="AN4" s="94"/>
      <c r="AO4" s="94"/>
      <c r="AP4" s="94"/>
      <c r="AQ4" s="56"/>
      <c r="AR4" s="56"/>
      <c r="AS4" s="56"/>
      <c r="AT4" s="56"/>
    </row>
    <row r="5" spans="2:46" ht="18" customHeight="1">
      <c r="B5" s="319" t="str">
        <f>IF('Master sheet'!$D$11="Hindi","कक्षा  :-","CLASS :- ")</f>
        <v>कक्षा  :-</v>
      </c>
      <c r="C5" s="999">
        <f>IFERROR(IF(AND(P8=""),"",VLOOKUP(P8,Marks,2,0)),"")</f>
        <v>7</v>
      </c>
      <c r="D5" s="999"/>
      <c r="E5" s="1000" t="str">
        <f>IF('Master sheet'!$D$11="Hindi","सेक्शन :-","Section :- ")</f>
        <v>सेक्शन :-</v>
      </c>
      <c r="F5" s="1000"/>
      <c r="G5" s="1000"/>
      <c r="H5" s="1000"/>
      <c r="I5" s="1000"/>
      <c r="J5" s="999" t="str">
        <f>IFERROR(IF(AND(P8=""),"",VLOOKUP(P8,Marks,3,0)),"")</f>
        <v>A</v>
      </c>
      <c r="K5" s="999"/>
      <c r="L5" s="1001" t="str">
        <f>IF('Master sheet'!$D$11="Hindi","सत्र :- ","Session :- ")</f>
        <v xml:space="preserve">सत्र :- </v>
      </c>
      <c r="M5" s="1001"/>
      <c r="N5" s="1001"/>
      <c r="O5" s="1001"/>
      <c r="P5" s="1002" t="str">
        <f>IF(AND(P8=""),"",'Marks Entry 6th'!$I$2)</f>
        <v xml:space="preserve"> 2023-2024</v>
      </c>
      <c r="Q5" s="1002"/>
      <c r="R5" s="1002"/>
      <c r="S5" s="1018"/>
      <c r="T5" s="319" t="str">
        <f>IF('Master sheet'!$D$11="Hindi","कक्षा  :-","CLASS :- ")</f>
        <v>कक्षा  :-</v>
      </c>
      <c r="U5" s="999">
        <f>IFERROR(IF(AND(AH8=""),"",VLOOKUP(AH8,Marks,2,0)),"")</f>
        <v>7</v>
      </c>
      <c r="V5" s="999"/>
      <c r="W5" s="1000" t="str">
        <f>IF('Master sheet'!$D$11="Hindi","सेक्शन :-","Section :- ")</f>
        <v>सेक्शन :-</v>
      </c>
      <c r="X5" s="1000"/>
      <c r="Y5" s="1000"/>
      <c r="Z5" s="1000"/>
      <c r="AA5" s="1000"/>
      <c r="AB5" s="999" t="str">
        <f>IFERROR(IF(AND(AH8=""),"",VLOOKUP(AH8,Marks,3,0)),"")</f>
        <v>A</v>
      </c>
      <c r="AC5" s="999"/>
      <c r="AD5" s="1001" t="str">
        <f>IF('Master sheet'!$D$11="Hindi","सत्र :- ","Session :- ")</f>
        <v xml:space="preserve">सत्र :- </v>
      </c>
      <c r="AE5" s="1001"/>
      <c r="AF5" s="1001"/>
      <c r="AG5" s="1001"/>
      <c r="AH5" s="1002" t="str">
        <f>IF(AND(AH8=""),"",'Marks Entry 6th'!$I$2)</f>
        <v xml:space="preserve"> 2023-2024</v>
      </c>
      <c r="AI5" s="1002"/>
      <c r="AJ5" s="1002"/>
      <c r="AL5" s="94"/>
      <c r="AM5" s="94"/>
      <c r="AN5" s="94"/>
      <c r="AO5" s="94"/>
      <c r="AP5" s="94"/>
      <c r="AQ5" s="56"/>
      <c r="AR5" s="93">
        <f>IF(AM3="",MIN('Result Sheet'!B8:B207),AM3)</f>
        <v>701</v>
      </c>
      <c r="AS5" s="56"/>
      <c r="AT5" s="56"/>
    </row>
    <row r="6" spans="2:46" ht="18" customHeight="1">
      <c r="B6" s="987" t="str">
        <f>IF('Master sheet'!$D$11="Hindi","विद्यार्थी का नाम :-","Student's Name :-")</f>
        <v>विद्यार्थी का नाम :-</v>
      </c>
      <c r="C6" s="987"/>
      <c r="D6" s="987"/>
      <c r="E6" s="988" t="str">
        <f>IFERROR(IF(AND(P8=""),"",VLOOKUP(P8,Marks,6,0)),"")</f>
        <v>AAKIFA BANO</v>
      </c>
      <c r="F6" s="988"/>
      <c r="G6" s="988"/>
      <c r="H6" s="988"/>
      <c r="I6" s="988"/>
      <c r="J6" s="988"/>
      <c r="K6" s="988"/>
      <c r="L6" s="989" t="str">
        <f>IF('Master sheet'!$D$11="Hindi","प्रवेशांक :","SR. NO. :")</f>
        <v>प्रवेशांक :</v>
      </c>
      <c r="M6" s="989"/>
      <c r="N6" s="989"/>
      <c r="O6" s="989"/>
      <c r="P6" s="994">
        <f>IFERROR(IF(AND(P8=""),"",VLOOKUP(P8,Marks,5,0)),"")</f>
        <v>936</v>
      </c>
      <c r="Q6" s="994"/>
      <c r="R6" s="994"/>
      <c r="S6" s="1018"/>
      <c r="T6" s="987" t="str">
        <f>IF('Master sheet'!$D$11="Hindi","विद्यार्थी का नाम :-","Student's Name :-")</f>
        <v>विद्यार्थी का नाम :-</v>
      </c>
      <c r="U6" s="987"/>
      <c r="V6" s="987"/>
      <c r="W6" s="988" t="str">
        <f>IFERROR(IF(AND(AH8=""),"",VLOOKUP(AH8,Marks,6,0)),"")</f>
        <v>ANUJ GIRI</v>
      </c>
      <c r="X6" s="988"/>
      <c r="Y6" s="988"/>
      <c r="Z6" s="988"/>
      <c r="AA6" s="988"/>
      <c r="AB6" s="988"/>
      <c r="AC6" s="988"/>
      <c r="AD6" s="989" t="str">
        <f>IF('Master sheet'!$D$11="Hindi","प्रवेशांक :","SR. NO. :")</f>
        <v>प्रवेशांक :</v>
      </c>
      <c r="AE6" s="989"/>
      <c r="AF6" s="989"/>
      <c r="AG6" s="989"/>
      <c r="AH6" s="994">
        <f>IFERROR(IF(AND(AH8=""),"",VLOOKUP(AH8,Marks,5,0)),"")</f>
        <v>944</v>
      </c>
      <c r="AI6" s="994"/>
      <c r="AJ6" s="994"/>
      <c r="AL6" s="94"/>
      <c r="AM6" s="94"/>
      <c r="AN6" s="94"/>
      <c r="AO6" s="94"/>
      <c r="AP6" s="94"/>
      <c r="AQ6" s="56"/>
      <c r="AR6" s="56"/>
      <c r="AS6" s="56"/>
      <c r="AT6" s="56"/>
    </row>
    <row r="7" spans="2:46" ht="18" customHeight="1">
      <c r="B7" s="987" t="str">
        <f>IF('Master sheet'!$D$11="Hindi","पिता का नाम :-","Father's Name :-")</f>
        <v>पिता का नाम :-</v>
      </c>
      <c r="C7" s="987"/>
      <c r="D7" s="987"/>
      <c r="E7" s="988" t="str">
        <f>IFERROR(IF(AND(P8=""),"",VLOOKUP(P8,Marks,7,0)),"")</f>
        <v>SHABBIR MOHAMMAD</v>
      </c>
      <c r="F7" s="988"/>
      <c r="G7" s="988"/>
      <c r="H7" s="988"/>
      <c r="I7" s="988"/>
      <c r="J7" s="988"/>
      <c r="K7" s="988"/>
      <c r="L7" s="989" t="str">
        <f>IF('Master sheet'!$D$11="Hindi","जन्म तिथि :","Date of Birth :")</f>
        <v>जन्म तिथि :</v>
      </c>
      <c r="M7" s="989"/>
      <c r="N7" s="989"/>
      <c r="O7" s="989"/>
      <c r="P7" s="995" t="str">
        <f>IFERROR(IF(AND(P8=""),"",VLOOKUP(P8,Marks,4,0)),"")</f>
        <v>28-10-2014</v>
      </c>
      <c r="Q7" s="995"/>
      <c r="R7" s="995"/>
      <c r="S7" s="1018"/>
      <c r="T7" s="987" t="str">
        <f>IF('Master sheet'!$D$11="Hindi","पिता का नाम :-","Father's Name :-")</f>
        <v>पिता का नाम :-</v>
      </c>
      <c r="U7" s="987"/>
      <c r="V7" s="987"/>
      <c r="W7" s="988" t="str">
        <f>IFERROR(IF(AND(AH8=""),"",VLOOKUP(AH8,Marks,7,0)),"")</f>
        <v>BHAGWAT GIRI</v>
      </c>
      <c r="X7" s="988"/>
      <c r="Y7" s="988"/>
      <c r="Z7" s="988"/>
      <c r="AA7" s="988"/>
      <c r="AB7" s="988"/>
      <c r="AC7" s="988"/>
      <c r="AD7" s="989" t="str">
        <f>IF('Master sheet'!$D$11="Hindi","जन्म तिथि :","Date of Birth :")</f>
        <v>जन्म तिथि :</v>
      </c>
      <c r="AE7" s="989"/>
      <c r="AF7" s="989"/>
      <c r="AG7" s="989"/>
      <c r="AH7" s="995">
        <f>IFERROR(IF(AND(AH8=""),"",VLOOKUP(AH8,Marks,4,0)),"")</f>
        <v>42005</v>
      </c>
      <c r="AI7" s="995"/>
      <c r="AJ7" s="995"/>
      <c r="AL7" s="94"/>
      <c r="AM7" s="94"/>
      <c r="AN7" s="94"/>
      <c r="AO7" s="94"/>
      <c r="AP7" s="94"/>
      <c r="AQ7" s="56"/>
      <c r="AR7" s="93">
        <f>IF(AO3="",MAX('Result Sheet'!B8:B207),AO3)</f>
        <v>712</v>
      </c>
      <c r="AS7" s="56"/>
      <c r="AT7" s="56"/>
    </row>
    <row r="8" spans="2:46" ht="18" customHeight="1">
      <c r="B8" s="987" t="str">
        <f>IF('Master sheet'!$D$11="Hindi","माता का नाम :-","Mother's Name :-")</f>
        <v>माता का नाम :-</v>
      </c>
      <c r="C8" s="987"/>
      <c r="D8" s="987"/>
      <c r="E8" s="988" t="str">
        <f>IFERROR(IF(AND(P8=""),"",VLOOKUP(P8,Marks,8,0)),"")</f>
        <v>HEENA KOUSER</v>
      </c>
      <c r="F8" s="988"/>
      <c r="G8" s="988"/>
      <c r="H8" s="988"/>
      <c r="I8" s="988"/>
      <c r="J8" s="988"/>
      <c r="K8" s="988"/>
      <c r="L8" s="989" t="str">
        <f>IF('Master sheet'!$D$11="Hindi","रोल नंबर :-","Roll No. :")</f>
        <v>रोल नंबर :-</v>
      </c>
      <c r="M8" s="989"/>
      <c r="N8" s="989"/>
      <c r="O8" s="989"/>
      <c r="P8" s="990">
        <f>IF(AR5="","",AR5)</f>
        <v>701</v>
      </c>
      <c r="Q8" s="990"/>
      <c r="R8" s="990"/>
      <c r="S8" s="1018"/>
      <c r="T8" s="987" t="str">
        <f>IF('Master sheet'!$D$11="Hindi","माता का नाम :-","Mother's Name :-")</f>
        <v>माता का नाम :-</v>
      </c>
      <c r="U8" s="987"/>
      <c r="V8" s="987"/>
      <c r="W8" s="988" t="str">
        <f>IFERROR(IF(AND(AH8=""),"",VLOOKUP(AH8,Marks,8,0)),"")</f>
        <v>KANTA DEVI</v>
      </c>
      <c r="X8" s="988"/>
      <c r="Y8" s="988"/>
      <c r="Z8" s="988"/>
      <c r="AA8" s="988"/>
      <c r="AB8" s="988"/>
      <c r="AC8" s="988"/>
      <c r="AD8" s="989" t="str">
        <f>IF('Master sheet'!$D$11="Hindi","रोल नंबर :-","Roll No. :")</f>
        <v>रोल नंबर :-</v>
      </c>
      <c r="AE8" s="989"/>
      <c r="AF8" s="989"/>
      <c r="AG8" s="989"/>
      <c r="AH8" s="990">
        <f>IF(P8="","",IF(AND(P8+1&gt;$AR$7),"",P8+1))</f>
        <v>702</v>
      </c>
      <c r="AI8" s="990"/>
      <c r="AJ8" s="990"/>
      <c r="AL8" s="56"/>
      <c r="AM8" s="56"/>
      <c r="AN8" s="56"/>
      <c r="AO8" s="56"/>
      <c r="AP8" s="56"/>
      <c r="AQ8" s="56"/>
      <c r="AR8" s="56"/>
      <c r="AS8" s="56"/>
      <c r="AT8" s="56"/>
    </row>
    <row r="9" spans="2:46" ht="8.25" customHeight="1">
      <c r="B9" s="315"/>
      <c r="C9" s="315"/>
      <c r="D9" s="315"/>
      <c r="E9" s="316"/>
      <c r="F9" s="316"/>
      <c r="G9" s="436"/>
      <c r="H9" s="436"/>
      <c r="I9" s="316"/>
      <c r="J9" s="316"/>
      <c r="K9" s="316"/>
      <c r="L9" s="317"/>
      <c r="M9" s="317"/>
      <c r="N9" s="317"/>
      <c r="O9" s="317"/>
      <c r="P9" s="320"/>
      <c r="Q9" s="320"/>
      <c r="R9" s="320"/>
      <c r="S9" s="1018"/>
      <c r="T9" s="315"/>
      <c r="U9" s="315"/>
      <c r="V9" s="315"/>
      <c r="W9" s="316"/>
      <c r="X9" s="316"/>
      <c r="Y9" s="436"/>
      <c r="Z9" s="436"/>
      <c r="AA9" s="316"/>
      <c r="AB9" s="316"/>
      <c r="AC9" s="316"/>
      <c r="AD9" s="317"/>
      <c r="AE9" s="317"/>
      <c r="AF9" s="317"/>
      <c r="AG9" s="317"/>
      <c r="AH9" s="320"/>
      <c r="AI9" s="320"/>
      <c r="AJ9" s="320"/>
      <c r="AL9" s="56"/>
      <c r="AM9" s="56"/>
      <c r="AN9" s="56"/>
      <c r="AO9" s="56"/>
      <c r="AP9" s="56"/>
      <c r="AQ9" s="56"/>
      <c r="AR9" s="56"/>
      <c r="AS9" s="56"/>
      <c r="AT9" s="56"/>
    </row>
    <row r="10" spans="2:46" ht="27" customHeight="1">
      <c r="B10" s="991" t="str">
        <f>IF('Master sheet'!$D$11="Hindi","विषय","Subject")</f>
        <v>विषय</v>
      </c>
      <c r="C10" s="708" t="str">
        <f>IF('Master sheet'!$D$11="Hindi","प्रथम परख ","First Test")</f>
        <v xml:space="preserve">प्रथम परख </v>
      </c>
      <c r="D10" s="709"/>
      <c r="E10" s="729" t="str">
        <f>IF('Master sheet'!$D$11="Hindi","द्वितीय परख","Second Test")</f>
        <v>द्वितीय परख</v>
      </c>
      <c r="F10" s="730"/>
      <c r="G10" s="729" t="str">
        <f>IF('Master sheet'!$D$11="Hindi","तृतीय परख","Third Test")</f>
        <v>तृतीय परख</v>
      </c>
      <c r="H10" s="730"/>
      <c r="I10" s="992" t="str">
        <f>IF('Master sheet'!$D$11="Hindi","सा. परख योग","Test Total")</f>
        <v>सा. परख योग</v>
      </c>
      <c r="J10" s="732" t="str">
        <f>IF('Master sheet'!$D$11="Hindi","अर्द्धवार्षिक","Half Yearly")</f>
        <v>अर्द्धवार्षिक</v>
      </c>
      <c r="K10" s="733"/>
      <c r="L10" s="734"/>
      <c r="M10" s="735" t="str">
        <f>IF('Master sheet'!$D$11="Hindi","अर्द्ध वा. तक योग","Total Till H.Y.")</f>
        <v>अर्द्ध वा. तक योग</v>
      </c>
      <c r="N10" s="732" t="str">
        <f>IF('Master sheet'!$D$11="Hindi","वार्षिक","Yearly")</f>
        <v>वार्षिक</v>
      </c>
      <c r="O10" s="733"/>
      <c r="P10" s="734"/>
      <c r="Q10" s="710" t="str">
        <f>IF('Master sheet'!$D$11="Hindi","विषय कुल योग ","Subject Total")</f>
        <v xml:space="preserve">विषय कुल योग </v>
      </c>
      <c r="R10" s="711" t="str">
        <f>IF('Master sheet'!$D$11="Hindi","ग्रेड","Grade")</f>
        <v>ग्रेड</v>
      </c>
      <c r="S10" s="1018"/>
      <c r="T10" s="991" t="str">
        <f>IF('Master sheet'!$D$11="Hindi","विषय","Subject")</f>
        <v>विषय</v>
      </c>
      <c r="U10" s="708" t="str">
        <f>IF('Master sheet'!$D$11="Hindi","प्रथम परख ","First Test")</f>
        <v xml:space="preserve">प्रथम परख </v>
      </c>
      <c r="V10" s="709"/>
      <c r="W10" s="729" t="str">
        <f>IF('Master sheet'!$D$11="Hindi","द्वितीय परख","Second Test")</f>
        <v>द्वितीय परख</v>
      </c>
      <c r="X10" s="730"/>
      <c r="Y10" s="729" t="str">
        <f>IF('Master sheet'!$D$11="Hindi","तृतीय परख","Third Test")</f>
        <v>तृतीय परख</v>
      </c>
      <c r="Z10" s="730"/>
      <c r="AA10" s="992" t="str">
        <f>IF('Master sheet'!$D$11="Hindi","सा. परख योग","Test Total")</f>
        <v>सा. परख योग</v>
      </c>
      <c r="AB10" s="732" t="str">
        <f>IF('Master sheet'!$D$11="Hindi","अर्द्धवार्षिक","Half Yearly")</f>
        <v>अर्द्धवार्षिक</v>
      </c>
      <c r="AC10" s="733"/>
      <c r="AD10" s="734"/>
      <c r="AE10" s="735" t="str">
        <f>IF('Master sheet'!$D$11="Hindi","अर्द्ध वा. तक योग","Total Till H.Y.")</f>
        <v>अर्द्ध वा. तक योग</v>
      </c>
      <c r="AF10" s="732" t="str">
        <f>IF('Master sheet'!$D$11="Hindi","वार्षिक","Yearly")</f>
        <v>वार्षिक</v>
      </c>
      <c r="AG10" s="733"/>
      <c r="AH10" s="734"/>
      <c r="AI10" s="710" t="str">
        <f>IF('Master sheet'!$D$11="Hindi","विषय कुल योग ","Subject Total")</f>
        <v xml:space="preserve">विषय कुल योग </v>
      </c>
      <c r="AJ10" s="711" t="str">
        <f>IF('Master sheet'!$D$11="Hindi","ग्रेड","Grade")</f>
        <v>ग्रेड</v>
      </c>
      <c r="AL10" s="56"/>
      <c r="AM10" s="56"/>
      <c r="AN10" s="56"/>
      <c r="AO10" s="56"/>
      <c r="AP10" s="56"/>
      <c r="AQ10" s="56"/>
      <c r="AR10" s="56"/>
      <c r="AS10" s="56"/>
      <c r="AT10" s="56"/>
    </row>
    <row r="11" spans="2:46" ht="83.25" customHeight="1">
      <c r="B11" s="991"/>
      <c r="C11" s="312" t="str">
        <f>IF('Master sheet'!$D$11="Hindi","लिखित परीक्षा","Written")</f>
        <v>लिखित परीक्षा</v>
      </c>
      <c r="D11" s="312" t="str">
        <f>IF('Master sheet'!$D$11="Hindi","गतिविधि, मौखिक, प्रोजेक्ट, प्रायोगिक","Act, Oral, Project, Prac.")</f>
        <v>गतिविधि, मौखिक, प्रोजेक्ट, प्रायोगिक</v>
      </c>
      <c r="E11" s="312" t="str">
        <f>IF('Master sheet'!$D$11="Hindi","लिखित परीक्षा","Written")</f>
        <v>लिखित परीक्षा</v>
      </c>
      <c r="F11" s="312" t="str">
        <f>IF('Master sheet'!$D$11="Hindi","गतिविधि, मौखिक, प्रोजेक्ट, प्रायोगिक","Act, Oral, Project, Prac.")</f>
        <v>गतिविधि, मौखिक, प्रोजेक्ट, प्रायोगिक</v>
      </c>
      <c r="G11" s="312" t="str">
        <f>IF('Master sheet'!$D$11="Hindi","लिखित परीक्षा","Written")</f>
        <v>लिखित परीक्षा</v>
      </c>
      <c r="H11" s="312" t="str">
        <f>IF('Master sheet'!$D$11="Hindi","गतिविधि, मौखिक, प्रोजेक्ट, प्रायोगिक","Act, Oral, Project, Prac.")</f>
        <v>गतिविधि, मौखिक, प्रोजेक्ट, प्रायोगिक</v>
      </c>
      <c r="I11" s="993"/>
      <c r="J11" s="312" t="str">
        <f>IF('Master sheet'!$D$11="Hindi","लिखित परीक्षा","Written")</f>
        <v>लिखित परीक्षा</v>
      </c>
      <c r="K11" s="312" t="str">
        <f>IF('Master sheet'!$D$11="Hindi","गतिविधि, मौखिक, प्रोजेक्ट, प्रायोगिक","Act, Oral, Project, Prac.")</f>
        <v>गतिविधि, मौखिक, प्रोजेक्ट, प्रायोगिक</v>
      </c>
      <c r="L11" s="312" t="str">
        <f>IF('Master sheet'!$D$11="Hindi","अर्द्ध वा. योग","H.Y. Total")</f>
        <v>अर्द्ध वा. योग</v>
      </c>
      <c r="M11" s="735"/>
      <c r="N11" s="312" t="str">
        <f>IF('Master sheet'!$D$11="Hindi","लिखित परीक्षा","Written")</f>
        <v>लिखित परीक्षा</v>
      </c>
      <c r="O11" s="312" t="str">
        <f>IF('Master sheet'!$D$11="Hindi","गतिविधि, मौखिक, प्रोजेक्ट, प्रायोगिक","Act, Oral, Project, Prac.")</f>
        <v>गतिविधि, मौखिक, प्रोजेक्ट, प्रायोगिक</v>
      </c>
      <c r="P11" s="312" t="str">
        <f>IF('Master sheet'!$D$11="Hindi","वार्षिक योग","Yearly Total")</f>
        <v>वार्षिक योग</v>
      </c>
      <c r="Q11" s="710"/>
      <c r="R11" s="712">
        <v>0</v>
      </c>
      <c r="S11" s="1018"/>
      <c r="T11" s="991"/>
      <c r="U11" s="312" t="str">
        <f>IF('Master sheet'!$D$11="Hindi","लिखित परीक्षा","Written")</f>
        <v>लिखित परीक्षा</v>
      </c>
      <c r="V11" s="312" t="str">
        <f>IF('Master sheet'!$D$11="Hindi","गतिविधि, मौखिक, प्रोजेक्ट, प्रायोगिक","Act, Oral, Project, Prac.")</f>
        <v>गतिविधि, मौखिक, प्रोजेक्ट, प्रायोगिक</v>
      </c>
      <c r="W11" s="312" t="str">
        <f>IF('Master sheet'!$D$11="Hindi","लिखित परीक्षा","Written")</f>
        <v>लिखित परीक्षा</v>
      </c>
      <c r="X11" s="312" t="str">
        <f>IF('Master sheet'!$D$11="Hindi","गतिविधि, मौखिक, प्रोजेक्ट, प्रायोगिक","Act, Oral, Project, Prac.")</f>
        <v>गतिविधि, मौखिक, प्रोजेक्ट, प्रायोगिक</v>
      </c>
      <c r="Y11" s="312" t="str">
        <f>IF('Master sheet'!$D$11="Hindi","लिखित परीक्षा","Written")</f>
        <v>लिखित परीक्षा</v>
      </c>
      <c r="Z11" s="312" t="str">
        <f>IF('Master sheet'!$D$11="Hindi","गतिविधि, मौखिक, प्रोजेक्ट, प्रायोगिक","Act, Oral, Project, Prac.")</f>
        <v>गतिविधि, मौखिक, प्रोजेक्ट, प्रायोगिक</v>
      </c>
      <c r="AA11" s="993"/>
      <c r="AB11" s="312" t="str">
        <f>IF('Master sheet'!$D$11="Hindi","लिखित परीक्षा","Written")</f>
        <v>लिखित परीक्षा</v>
      </c>
      <c r="AC11" s="312" t="str">
        <f>IF('Master sheet'!$D$11="Hindi","गतिविधि, मौखिक, प्रोजेक्ट, प्रायोगिक","Act, Oral, Project, Prac.")</f>
        <v>गतिविधि, मौखिक, प्रोजेक्ट, प्रायोगिक</v>
      </c>
      <c r="AD11" s="312" t="str">
        <f>IF('Master sheet'!$D$11="Hindi","अर्द्ध वा. योग","H.Y. Total")</f>
        <v>अर्द्ध वा. योग</v>
      </c>
      <c r="AE11" s="735"/>
      <c r="AF11" s="312" t="str">
        <f>IF('Master sheet'!$D$11="Hindi","लिखित परीक्षा","Written")</f>
        <v>लिखित परीक्षा</v>
      </c>
      <c r="AG11" s="312" t="str">
        <f>IF('Master sheet'!$D$11="Hindi","गतिविधि, मौखिक, प्रोजेक्ट, प्रायोगिक","Act, Oral, Project, Prac.")</f>
        <v>गतिविधि, मौखिक, प्रोजेक्ट, प्रायोगिक</v>
      </c>
      <c r="AH11" s="312" t="str">
        <f>IF('Master sheet'!$D$11="Hindi","वार्षिक योग","Yearly Total")</f>
        <v>वार्षिक योग</v>
      </c>
      <c r="AI11" s="710"/>
      <c r="AJ11" s="712">
        <v>0</v>
      </c>
      <c r="AL11" s="56"/>
      <c r="AM11" s="56"/>
      <c r="AN11" s="56"/>
      <c r="AO11" s="56"/>
      <c r="AP11" s="56"/>
      <c r="AQ11" s="56"/>
      <c r="AR11" s="56"/>
      <c r="AS11" s="56"/>
      <c r="AT11" s="56"/>
    </row>
    <row r="12" spans="2:46" ht="18" customHeight="1" thickBot="1">
      <c r="B12" s="991"/>
      <c r="C12" s="114">
        <v>5</v>
      </c>
      <c r="D12" s="114">
        <v>5</v>
      </c>
      <c r="E12" s="114">
        <v>5</v>
      </c>
      <c r="F12" s="114">
        <v>5</v>
      </c>
      <c r="G12" s="114">
        <v>5</v>
      </c>
      <c r="H12" s="114">
        <v>5</v>
      </c>
      <c r="I12" s="378">
        <f>IF(AND(C12="",D12="",E12="",F12="",G12="",H12=""),"",SUM(C12:H12))</f>
        <v>30</v>
      </c>
      <c r="J12" s="114">
        <v>50</v>
      </c>
      <c r="K12" s="114">
        <v>20</v>
      </c>
      <c r="L12" s="116">
        <f>IF(AND(J12="",K12=""),"",SUM(J12:K12))</f>
        <v>70</v>
      </c>
      <c r="M12" s="115">
        <f>IF(AND(I12="NA",L12="NA"),"NA",SUM(I12,L12))</f>
        <v>100</v>
      </c>
      <c r="N12" s="114">
        <v>70</v>
      </c>
      <c r="O12" s="114">
        <v>30</v>
      </c>
      <c r="P12" s="289">
        <f>IF(AND(N12="",O12=""),"",SUM(N12:O12))</f>
        <v>100</v>
      </c>
      <c r="Q12" s="115">
        <f>IF(P12="","",SUM(M12,P12))</f>
        <v>200</v>
      </c>
      <c r="R12" s="114"/>
      <c r="S12" s="1018"/>
      <c r="T12" s="991"/>
      <c r="U12" s="114">
        <v>5</v>
      </c>
      <c r="V12" s="114">
        <v>5</v>
      </c>
      <c r="W12" s="114">
        <v>5</v>
      </c>
      <c r="X12" s="114">
        <v>5</v>
      </c>
      <c r="Y12" s="114">
        <v>5</v>
      </c>
      <c r="Z12" s="114">
        <v>5</v>
      </c>
      <c r="AA12" s="378">
        <f>IF(AND(C12="",D12="",E12="",F12="",G12="",H12=""),"",SUM(C12:H12))</f>
        <v>30</v>
      </c>
      <c r="AB12" s="114">
        <v>50</v>
      </c>
      <c r="AC12" s="114">
        <v>20</v>
      </c>
      <c r="AD12" s="116">
        <f>IF(AND(J12="",K12=""),"",SUM(J12:K12))</f>
        <v>70</v>
      </c>
      <c r="AE12" s="115">
        <f>IF(AND(I12="NA",L12="NA"),"NA",SUM(I12,L12))</f>
        <v>100</v>
      </c>
      <c r="AF12" s="114">
        <v>70</v>
      </c>
      <c r="AG12" s="114">
        <v>30</v>
      </c>
      <c r="AH12" s="289">
        <f>IF(AND(N12="",O12=""),"",SUM(N12:O12))</f>
        <v>100</v>
      </c>
      <c r="AI12" s="115">
        <f>IF(P12="","",SUM(M12,P12))</f>
        <v>200</v>
      </c>
      <c r="AJ12" s="114"/>
      <c r="AL12" s="56"/>
      <c r="AM12" s="56"/>
      <c r="AN12" s="56"/>
      <c r="AO12" s="56"/>
      <c r="AP12" s="56"/>
      <c r="AQ12" s="56"/>
      <c r="AR12" s="56"/>
      <c r="AS12" s="56"/>
      <c r="AT12" s="56"/>
    </row>
    <row r="13" spans="2:46" ht="15.75">
      <c r="B13" s="92" t="str">
        <f>IF('Master sheet'!D$11="Hindi","हिंदी","Hindi")</f>
        <v>हिंदी</v>
      </c>
      <c r="C13" s="433">
        <f>IFERROR(VLOOKUP(P8,Marks,11,0),"")</f>
        <v>3</v>
      </c>
      <c r="D13" s="433">
        <f>IFERROR(VLOOKUP(P8,Marks,12,0),"")</f>
        <v>4</v>
      </c>
      <c r="E13" s="433">
        <f>IFERROR(VLOOKUP(P8,Marks,13,0),"")</f>
        <v>5</v>
      </c>
      <c r="F13" s="433">
        <f>IFERROR(VLOOKUP(P8,Marks,14,0),"")</f>
        <v>3</v>
      </c>
      <c r="G13" s="433">
        <f>IFERROR(VLOOKUP(P8,Marks,15,0),"")</f>
        <v>3</v>
      </c>
      <c r="H13" s="433">
        <f>IFERROR(VLOOKUP(P8,Marks,16,0),"")</f>
        <v>3</v>
      </c>
      <c r="I13" s="377">
        <f>IFERROR(VLOOKUP(P8,Marks,17,0),"")</f>
        <v>21</v>
      </c>
      <c r="J13" s="433">
        <f>IFERROR(VLOOKUP(P8,Marks,18,0),"")</f>
        <v>39</v>
      </c>
      <c r="K13" s="433">
        <f>IFERROR(VLOOKUP(P8,Marks,19,0),"")</f>
        <v>10</v>
      </c>
      <c r="L13" s="87">
        <f>IFERROR(VLOOKUP(P8,Marks,20,0),"")</f>
        <v>49</v>
      </c>
      <c r="M13" s="376">
        <f>IFERROR(VLOOKUP(P8,Marks,21,0),"")</f>
        <v>70</v>
      </c>
      <c r="N13" s="433">
        <f>IFERROR(VLOOKUP(P8,Marks,22,0),"")</f>
        <v>39</v>
      </c>
      <c r="O13" s="433">
        <f>IFERROR(VLOOKUP(P8,Marks,23,0),"")</f>
        <v>10</v>
      </c>
      <c r="P13" s="87">
        <f>IFERROR(VLOOKUP(P8,Marks,24,0),"")</f>
        <v>49</v>
      </c>
      <c r="Q13" s="379">
        <f>IFERROR(VLOOKUP(P8,Marks,25,0),"")</f>
        <v>119</v>
      </c>
      <c r="R13" s="89" t="str">
        <f>IFERROR(VLOOKUP(P8,Marks,31,0),"")</f>
        <v>C</v>
      </c>
      <c r="S13" s="1018"/>
      <c r="T13" s="92" t="str">
        <f>IF('Master sheet'!$D$11="Hindi","हिंदी","Hindi")</f>
        <v>हिंदी</v>
      </c>
      <c r="U13" s="433">
        <f>IFERROR(VLOOKUP(AH8,Marks,11,0),"")</f>
        <v>4</v>
      </c>
      <c r="V13" s="433">
        <f>IFERROR(VLOOKUP(AH8,Marks,12,0),"")</f>
        <v>5</v>
      </c>
      <c r="W13" s="433">
        <f>IFERROR(VLOOKUP(AH8,Marks,13,0),"")</f>
        <v>5</v>
      </c>
      <c r="X13" s="433">
        <f>IFERROR(VLOOKUP(AH8,Marks,14,0),"")</f>
        <v>5</v>
      </c>
      <c r="Y13" s="433">
        <f>IFERROR(VLOOKUP(AH8,Marks,15,0),"")</f>
        <v>5</v>
      </c>
      <c r="Z13" s="433">
        <f>IFERROR(VLOOKUP(AH8,Marks,16,0),"")</f>
        <v>3</v>
      </c>
      <c r="AA13" s="377">
        <f>IFERROR(VLOOKUP(AH8,Marks,17,0),"")</f>
        <v>27</v>
      </c>
      <c r="AB13" s="433">
        <f>IFERROR(VLOOKUP(AH8,Marks,18,0),"")</f>
        <v>37</v>
      </c>
      <c r="AC13" s="433">
        <f>IFERROR(VLOOKUP(AH8,Marks,19,0),"")</f>
        <v>11</v>
      </c>
      <c r="AD13" s="87">
        <f>IFERROR(VLOOKUP(AH8,Marks,20,0),"")</f>
        <v>48</v>
      </c>
      <c r="AE13" s="376">
        <f>IFERROR(VLOOKUP(AH8,Marks,21,0),"")</f>
        <v>75</v>
      </c>
      <c r="AF13" s="433">
        <f>IFERROR(VLOOKUP(AH8,Marks,22,0),"")</f>
        <v>37</v>
      </c>
      <c r="AG13" s="433">
        <f>IFERROR(VLOOKUP(AH8,Marks,23,0),"")</f>
        <v>11</v>
      </c>
      <c r="AH13" s="87">
        <f>IFERROR(VLOOKUP(AH8,Marks,24,0),"")</f>
        <v>48</v>
      </c>
      <c r="AI13" s="379">
        <f>IFERROR(VLOOKUP(AH8,Marks,25,0),"")</f>
        <v>123</v>
      </c>
      <c r="AJ13" s="89" t="str">
        <f>IFERROR(VLOOKUP(AH8,Marks,31,0),"")</f>
        <v>C</v>
      </c>
      <c r="AL13" s="56"/>
      <c r="AM13" s="1005" t="str">
        <f>IF('Master sheet'!$D$11="Hindi",AR17,AR16)</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N13" s="1006"/>
      <c r="AO13" s="1006"/>
      <c r="AP13" s="1007"/>
      <c r="AQ13" s="56"/>
      <c r="AR13" s="56"/>
      <c r="AS13" s="56"/>
      <c r="AT13" s="56"/>
    </row>
    <row r="14" spans="2:46" ht="15.75">
      <c r="B14" s="92" t="str">
        <f>IF('Master sheet'!$D$11="Hindi","अंग्रेजी","English")</f>
        <v>अंग्रेजी</v>
      </c>
      <c r="C14" s="433">
        <f>IFERROR(VLOOKUP(P8,Marks,32,0),"")</f>
        <v>1</v>
      </c>
      <c r="D14" s="433">
        <f>IFERROR(VLOOKUP(P8,Marks,33,0),"")</f>
        <v>5</v>
      </c>
      <c r="E14" s="433">
        <f>IFERROR(VLOOKUP(P8,Marks,34,0),"")</f>
        <v>2</v>
      </c>
      <c r="F14" s="433">
        <f>IFERROR(VLOOKUP(P8,Marks,35,0),"")</f>
        <v>5</v>
      </c>
      <c r="G14" s="433">
        <f>IFERROR(VLOOKUP(P8,Marks,36,0),"")</f>
        <v>4</v>
      </c>
      <c r="H14" s="433">
        <f>IFERROR(VLOOKUP(P8,Marks,37,0),"")</f>
        <v>5</v>
      </c>
      <c r="I14" s="377">
        <f>IFERROR(VLOOKUP(P8,Marks,38,0),"")</f>
        <v>22</v>
      </c>
      <c r="J14" s="433">
        <f>IFERROR(VLOOKUP(P8,Marks,39,0),"")</f>
        <v>39</v>
      </c>
      <c r="K14" s="433">
        <f>IFERROR(VLOOKUP(P8,Marks,40,0),"")</f>
        <v>11</v>
      </c>
      <c r="L14" s="87">
        <f>IFERROR(VLOOKUP(P8,Marks,41,0),"")</f>
        <v>50</v>
      </c>
      <c r="M14" s="376">
        <f>IFERROR(VLOOKUP(P8,Marks,42,0),"")</f>
        <v>72</v>
      </c>
      <c r="N14" s="433">
        <f>IFERROR(VLOOKUP(P8,Marks,43,0),"")</f>
        <v>50</v>
      </c>
      <c r="O14" s="433">
        <f>IFERROR(VLOOKUP(P8,Marks,44,0),"")</f>
        <v>10</v>
      </c>
      <c r="P14" s="87">
        <f>IFERROR(VLOOKUP(P8,Marks,45,0),"")</f>
        <v>60</v>
      </c>
      <c r="Q14" s="379">
        <f>IFERROR(VLOOKUP(P8,Marks,46,0),"")</f>
        <v>132</v>
      </c>
      <c r="R14" s="89" t="str">
        <f>IFERROR(VLOOKUP(P8,Marks,52,0),"")</f>
        <v>C</v>
      </c>
      <c r="S14" s="1018"/>
      <c r="T14" s="92" t="str">
        <f>IF('Master sheet'!$D$11="Hindi","अंग्रेजी","English")</f>
        <v>अंग्रेजी</v>
      </c>
      <c r="U14" s="433">
        <f>IFERROR(VLOOKUP(AH8,Marks,32,0),"")</f>
        <v>2</v>
      </c>
      <c r="V14" s="433">
        <f>IFERROR(VLOOKUP(AH8,Marks,33,0),"")</f>
        <v>4</v>
      </c>
      <c r="W14" s="433">
        <f>IFERROR(VLOOKUP(AH8,Marks,34,0),"")</f>
        <v>2</v>
      </c>
      <c r="X14" s="433">
        <f>IFERROR(VLOOKUP(AH8,Marks,35,0),"")</f>
        <v>5</v>
      </c>
      <c r="Y14" s="433">
        <f>IFERROR(VLOOKUP(AH8,Marks,36,0),"")</f>
        <v>4</v>
      </c>
      <c r="Z14" s="433">
        <f>IFERROR(VLOOKUP(AH8,Marks,37,0),"")</f>
        <v>5</v>
      </c>
      <c r="AA14" s="377">
        <f>IFERROR(VLOOKUP(AH8,Marks,38,0),"")</f>
        <v>22</v>
      </c>
      <c r="AB14" s="433">
        <f>IFERROR(VLOOKUP(AH8,Marks,39,0),"")</f>
        <v>37</v>
      </c>
      <c r="AC14" s="433">
        <f>IFERROR(VLOOKUP(AH8,Marks,40,0),"")</f>
        <v>12</v>
      </c>
      <c r="AD14" s="87">
        <f>IFERROR(VLOOKUP(AH8,Marks,41,0),"")</f>
        <v>49</v>
      </c>
      <c r="AE14" s="376">
        <f>IFERROR(VLOOKUP(AH8,Marks,42,0),"")</f>
        <v>71</v>
      </c>
      <c r="AF14" s="433">
        <f>IFERROR(VLOOKUP(AH8,Marks,43,0),"")</f>
        <v>37</v>
      </c>
      <c r="AG14" s="433">
        <f>IFERROR(VLOOKUP(AH8,Marks,44,0),"")</f>
        <v>9</v>
      </c>
      <c r="AH14" s="87">
        <f>IFERROR(VLOOKUP(AH8,Marks,45,0),"")</f>
        <v>46</v>
      </c>
      <c r="AI14" s="379">
        <f>IFERROR(VLOOKUP(AH8,Marks,46,0),"")</f>
        <v>117</v>
      </c>
      <c r="AJ14" s="89" t="str">
        <f>IFERROR(VLOOKUP(AH8,Marks,52,0),"")</f>
        <v>C</v>
      </c>
      <c r="AL14" s="56"/>
      <c r="AM14" s="1008"/>
      <c r="AN14" s="1009"/>
      <c r="AO14" s="1009"/>
      <c r="AP14" s="1010"/>
      <c r="AQ14" s="56"/>
      <c r="AR14" s="56"/>
      <c r="AS14" s="56"/>
      <c r="AT14" s="56"/>
    </row>
    <row r="15" spans="2:46" ht="15.75">
      <c r="B15" s="92" t="str">
        <f>IFERROR(VLOOKUP(P8,Marks,53,0),"")</f>
        <v>संस्कृत (71)</v>
      </c>
      <c r="C15" s="433">
        <f>IFERROR(VLOOKUP(P8,Marks,54,0),"")</f>
        <v>4</v>
      </c>
      <c r="D15" s="433">
        <f>IFERROR(VLOOKUP(P8,Marks,55,0),"")</f>
        <v>4</v>
      </c>
      <c r="E15" s="433">
        <f>IFERROR(VLOOKUP(P8,Marks,56,0),"")</f>
        <v>4</v>
      </c>
      <c r="F15" s="433">
        <f>IFERROR(VLOOKUP(P8,Marks,57,0),"")</f>
        <v>4</v>
      </c>
      <c r="G15" s="433">
        <f>IFERROR(VLOOKUP(P8,Marks,58,0),"")</f>
        <v>4</v>
      </c>
      <c r="H15" s="433">
        <f>IFERROR(VLOOKUP(P8,Marks,59,0),"")</f>
        <v>5</v>
      </c>
      <c r="I15" s="377">
        <f>IFERROR(VLOOKUP(P8,Marks,60,0),"")</f>
        <v>25</v>
      </c>
      <c r="J15" s="433">
        <f>IFERROR(VLOOKUP(P8,Marks,61,0),"")</f>
        <v>45</v>
      </c>
      <c r="K15" s="433">
        <f>IFERROR(VLOOKUP(P8,Marks,62,0),"")</f>
        <v>14</v>
      </c>
      <c r="L15" s="87">
        <f>IFERROR(VLOOKUP(P8,Marks,63,0),"")</f>
        <v>59</v>
      </c>
      <c r="M15" s="376">
        <f>IFERROR(VLOOKUP(P8,Marks,64,0),"")</f>
        <v>84</v>
      </c>
      <c r="N15" s="433">
        <f>IFERROR(VLOOKUP(P8,Marks,65,0),"")</f>
        <v>45</v>
      </c>
      <c r="O15" s="433">
        <f>IFERROR(VLOOKUP(P8,Marks,66,0),"")</f>
        <v>10</v>
      </c>
      <c r="P15" s="87">
        <f>IFERROR(VLOOKUP(P8,Marks,67,0),"")</f>
        <v>55</v>
      </c>
      <c r="Q15" s="379">
        <f>IFERROR(VLOOKUP(P8,Marks,68,0),"")</f>
        <v>139</v>
      </c>
      <c r="R15" s="89" t="str">
        <f>IFERROR(VLOOKUP(P8,Marks,74,0),"")</f>
        <v>C</v>
      </c>
      <c r="S15" s="1018"/>
      <c r="T15" s="92" t="str">
        <f>IFERROR(VLOOKUP(AH8,Marks,53,0),"")</f>
        <v>संस्कृत (71)</v>
      </c>
      <c r="U15" s="433" t="str">
        <f>IFERROR(VLOOKUP(AH8,Marks,54,0),"")</f>
        <v>AB</v>
      </c>
      <c r="V15" s="433" t="str">
        <f>IFERROR(VLOOKUP(AH8,Marks,55,0),"")</f>
        <v>AB</v>
      </c>
      <c r="W15" s="433">
        <f>IFERROR(VLOOKUP(AH8,Marks,56,0),"")</f>
        <v>4</v>
      </c>
      <c r="X15" s="433">
        <f>IFERROR(VLOOKUP(AH8,Marks,57,0),"")</f>
        <v>4</v>
      </c>
      <c r="Y15" s="433">
        <f>IFERROR(VLOOKUP(AH8,Marks,58,0),"")</f>
        <v>4</v>
      </c>
      <c r="Z15" s="433">
        <f>IFERROR(VLOOKUP(AH8,Marks,59,0),"")</f>
        <v>5</v>
      </c>
      <c r="AA15" s="377">
        <f>IFERROR(VLOOKUP(AH8,Marks,60,0),"")</f>
        <v>17</v>
      </c>
      <c r="AB15" s="433">
        <f>IFERROR(VLOOKUP(AH8,Marks,61,0),"")</f>
        <v>44</v>
      </c>
      <c r="AC15" s="433">
        <f>IFERROR(VLOOKUP(AH8,Marks,62,0),"")</f>
        <v>15</v>
      </c>
      <c r="AD15" s="87">
        <f>IFERROR(VLOOKUP(AH8,Marks,63,0),"")</f>
        <v>59</v>
      </c>
      <c r="AE15" s="376">
        <f>IFERROR(VLOOKUP(AH8,Marks,64,0),"")</f>
        <v>76</v>
      </c>
      <c r="AF15" s="433">
        <f>IFERROR(VLOOKUP(AH8,Marks,65,0),"")</f>
        <v>46</v>
      </c>
      <c r="AG15" s="433">
        <f>IFERROR(VLOOKUP(AH8,Marks,66,0),"")</f>
        <v>9</v>
      </c>
      <c r="AH15" s="87">
        <f>IFERROR(VLOOKUP(AH8,Marks,67,0),"")</f>
        <v>55</v>
      </c>
      <c r="AI15" s="379">
        <f>IFERROR(VLOOKUP(AH8,Marks,68,0),"")</f>
        <v>131</v>
      </c>
      <c r="AJ15" s="89" t="str">
        <f>IFERROR(VLOOKUP(AH8,Marks,74,0),"")</f>
        <v>C</v>
      </c>
      <c r="AL15" s="56"/>
      <c r="AM15" s="1008"/>
      <c r="AN15" s="1009"/>
      <c r="AO15" s="1009"/>
      <c r="AP15" s="1010"/>
      <c r="AQ15" s="56"/>
      <c r="AR15" s="56"/>
      <c r="AS15" s="56"/>
      <c r="AT15" s="56"/>
    </row>
    <row r="16" spans="2:46" ht="15.75">
      <c r="B16" s="92" t="str">
        <f>IF('Master sheet'!$D$11="Hindi","गणित","Maths")</f>
        <v>गणित</v>
      </c>
      <c r="C16" s="433">
        <f>IFERROR(VLOOKUP(P8,Marks,75,0),"")</f>
        <v>5</v>
      </c>
      <c r="D16" s="433">
        <f>IFERROR(VLOOKUP(P8,Marks,76,0),"")</f>
        <v>5</v>
      </c>
      <c r="E16" s="433">
        <f>IFERROR(VLOOKUP(P8,Marks,77,0),"")</f>
        <v>5</v>
      </c>
      <c r="F16" s="433">
        <f>IFERROR(VLOOKUP(P8,Marks,78,0),"")</f>
        <v>5</v>
      </c>
      <c r="G16" s="433">
        <f>IFERROR(VLOOKUP(P8,Marks,79,0),"")</f>
        <v>5</v>
      </c>
      <c r="H16" s="433">
        <f>IFERROR(VLOOKUP(P8,Marks,80,0),"")</f>
        <v>5</v>
      </c>
      <c r="I16" s="377">
        <f>IFERROR(VLOOKUP(P8,Marks,81,0),"")</f>
        <v>30</v>
      </c>
      <c r="J16" s="433">
        <f>IFERROR(VLOOKUP(P8,Marks,82,0),"")</f>
        <v>31</v>
      </c>
      <c r="K16" s="433">
        <f>IFERROR(VLOOKUP(P8,Marks,83,0),"")</f>
        <v>10</v>
      </c>
      <c r="L16" s="87">
        <f>IFERROR(VLOOKUP(P8,Marks,84,0),"")</f>
        <v>41</v>
      </c>
      <c r="M16" s="376">
        <f>IFERROR(VLOOKUP(P8,Marks,85,0),"")</f>
        <v>71</v>
      </c>
      <c r="N16" s="433">
        <f>IFERROR(VLOOKUP(P8,Marks,86,0),"")</f>
        <v>31</v>
      </c>
      <c r="O16" s="433">
        <f>IFERROR(VLOOKUP(P8,Marks,87,0),"")</f>
        <v>4</v>
      </c>
      <c r="P16" s="87">
        <f>IFERROR(VLOOKUP(P8,Marks,88,0),"")</f>
        <v>35</v>
      </c>
      <c r="Q16" s="379">
        <f>IFERROR(VLOOKUP(P8,Marks,89,0),"")</f>
        <v>106</v>
      </c>
      <c r="R16" s="89" t="str">
        <f>IFERROR(VLOOKUP(P8,Marks,95,0),"")</f>
        <v>C</v>
      </c>
      <c r="S16" s="1018"/>
      <c r="T16" s="92" t="str">
        <f>IF('Master sheet'!$D$11="Hindi","गणित","Maths")</f>
        <v>गणित</v>
      </c>
      <c r="U16" s="433">
        <f>IFERROR(VLOOKUP(AH8,Marks,75,0),"")</f>
        <v>4</v>
      </c>
      <c r="V16" s="433">
        <f>IFERROR(VLOOKUP(AH8,Marks,76,0),"")</f>
        <v>4</v>
      </c>
      <c r="W16" s="433">
        <f>IFERROR(VLOOKUP(AH8,Marks,77,0),"")</f>
        <v>4</v>
      </c>
      <c r="X16" s="433">
        <f>IFERROR(VLOOKUP(AH8,Marks,78,0),"")</f>
        <v>4</v>
      </c>
      <c r="Y16" s="433">
        <f>IFERROR(VLOOKUP(AH8,Marks,79,0),"")</f>
        <v>4</v>
      </c>
      <c r="Z16" s="433">
        <f>IFERROR(VLOOKUP(AH8,Marks,80,0),"")</f>
        <v>5</v>
      </c>
      <c r="AA16" s="377">
        <f>IFERROR(VLOOKUP(AH8,Marks,81,0),"")</f>
        <v>25</v>
      </c>
      <c r="AB16" s="433">
        <f>IFERROR(VLOOKUP(AH8,Marks,82,0),"")</f>
        <v>31</v>
      </c>
      <c r="AC16" s="433">
        <f>IFERROR(VLOOKUP(AH8,Marks,83,0),"")</f>
        <v>11</v>
      </c>
      <c r="AD16" s="87">
        <f>IFERROR(VLOOKUP(AH8,Marks,84,0),"")</f>
        <v>42</v>
      </c>
      <c r="AE16" s="376">
        <f>IFERROR(VLOOKUP(AH8,Marks,85,0),"")</f>
        <v>67</v>
      </c>
      <c r="AF16" s="433">
        <f>IFERROR(VLOOKUP(AH8,Marks,86,0),"")</f>
        <v>31</v>
      </c>
      <c r="AG16" s="433">
        <f>IFERROR(VLOOKUP(AH8,Marks,87,0),"")</f>
        <v>4</v>
      </c>
      <c r="AH16" s="87">
        <f>IFERROR(VLOOKUP(AH8,Marks,88,0),"")</f>
        <v>35</v>
      </c>
      <c r="AI16" s="379">
        <f>IFERROR(VLOOKUP(AH8,Marks,89,0),"")</f>
        <v>102</v>
      </c>
      <c r="AJ16" s="89" t="str">
        <f>IFERROR(VLOOKUP(AH8,Marks,95,0),"")</f>
        <v>C</v>
      </c>
      <c r="AL16" s="56"/>
      <c r="AM16" s="1008"/>
      <c r="AN16" s="1009"/>
      <c r="AO16" s="1009"/>
      <c r="AP16" s="1010"/>
      <c r="AQ16" s="56"/>
      <c r="AR16" s="56" t="s">
        <v>212</v>
      </c>
      <c r="AS16" s="56"/>
      <c r="AT16" s="56"/>
    </row>
    <row r="17" spans="2:46" ht="15.75">
      <c r="B17" s="92" t="str">
        <f>IF('Master sheet'!$D$11="Hindi","विज्ञान","Science")</f>
        <v>विज्ञान</v>
      </c>
      <c r="C17" s="433">
        <f>IFERROR(VLOOKUP(P8,Marks,96,0),"")</f>
        <v>4</v>
      </c>
      <c r="D17" s="433">
        <f>IFERROR(VLOOKUP(P8,Marks,97),"")</f>
        <v>5</v>
      </c>
      <c r="E17" s="433">
        <f>IFERROR(VLOOKUP(P8,Marks,98,0),"")</f>
        <v>4</v>
      </c>
      <c r="F17" s="433">
        <f>IFERROR(VLOOKUP(P8,Marks,99,0),"")</f>
        <v>4</v>
      </c>
      <c r="G17" s="433">
        <f>IFERROR(VLOOKUP(P8,Marks,100,0),"")</f>
        <v>4</v>
      </c>
      <c r="H17" s="433">
        <f>IFERROR(VLOOKUP(P8,Marks,101,0),"")</f>
        <v>4</v>
      </c>
      <c r="I17" s="377">
        <f>IFERROR(VLOOKUP(P8,Marks,102,0),"")</f>
        <v>25</v>
      </c>
      <c r="J17" s="433">
        <f>IFERROR(VLOOKUP(P8,Marks,103,0),"")</f>
        <v>22</v>
      </c>
      <c r="K17" s="433">
        <f>IFERROR(VLOOKUP(P8,Marks,104,0),"")</f>
        <v>8</v>
      </c>
      <c r="L17" s="87">
        <f>IFERROR(VLOOKUP(P8,Marks,105,0),"")</f>
        <v>30</v>
      </c>
      <c r="M17" s="376">
        <f>IFERROR(VLOOKUP(P8,Marks,106,0),"")</f>
        <v>55</v>
      </c>
      <c r="N17" s="433">
        <f>IFERROR(VLOOKUP(P8,Marks,107,0),"")</f>
        <v>45</v>
      </c>
      <c r="O17" s="433">
        <f>IFERROR(VLOOKUP(P8,Marks,108,0),"")</f>
        <v>4</v>
      </c>
      <c r="P17" s="87">
        <f>IFERROR(VLOOKUP(P8,Marks,109,0),"")</f>
        <v>49</v>
      </c>
      <c r="Q17" s="379">
        <f>IFERROR(VLOOKUP(P8,Marks,110,0),"")</f>
        <v>104</v>
      </c>
      <c r="R17" s="89" t="str">
        <f>IFERROR(VLOOKUP(P8,Marks,116,0),"")</f>
        <v>C</v>
      </c>
      <c r="S17" s="1018"/>
      <c r="T17" s="92" t="str">
        <f>IF('Master sheet'!$D$11="Hindi","विज्ञान","Science")</f>
        <v>विज्ञान</v>
      </c>
      <c r="U17" s="433">
        <f>IFERROR(VLOOKUP(AH8,Marks,96,0),"")</f>
        <v>5</v>
      </c>
      <c r="V17" s="433">
        <f>IFERROR(VLOOKUP(AH8,Marks,97),"")</f>
        <v>5</v>
      </c>
      <c r="W17" s="433">
        <f>IFERROR(VLOOKUP(AH8,Marks,98,0),"")</f>
        <v>5</v>
      </c>
      <c r="X17" s="433">
        <f>IFERROR(VLOOKUP(AH8,Marks,99,0),"")</f>
        <v>5</v>
      </c>
      <c r="Y17" s="433">
        <f>IFERROR(VLOOKUP(AH8,Marks,100,0),"")</f>
        <v>4</v>
      </c>
      <c r="Z17" s="433">
        <f>IFERROR(VLOOKUP(AH8,Marks,101,0),"")</f>
        <v>4</v>
      </c>
      <c r="AA17" s="377">
        <f>IFERROR(VLOOKUP(AH8,Marks,102,0),"")</f>
        <v>28</v>
      </c>
      <c r="AB17" s="433">
        <f>IFERROR(VLOOKUP(AH8,Marks,103,0),"")</f>
        <v>14</v>
      </c>
      <c r="AC17" s="433">
        <f>IFERROR(VLOOKUP(AH8,Marks,104,0),"")</f>
        <v>9</v>
      </c>
      <c r="AD17" s="87">
        <f>IFERROR(VLOOKUP(AH8,Marks,105,0),"")</f>
        <v>23</v>
      </c>
      <c r="AE17" s="376">
        <f>IFERROR(VLOOKUP(AH8,Marks,106,0),"")</f>
        <v>51</v>
      </c>
      <c r="AF17" s="433">
        <f>IFERROR(VLOOKUP(AH8,Marks,107,0),"")</f>
        <v>14</v>
      </c>
      <c r="AG17" s="433">
        <f>IFERROR(VLOOKUP(AH8,Marks,108,0),"")</f>
        <v>4</v>
      </c>
      <c r="AH17" s="87">
        <f>IFERROR(VLOOKUP(AH8,Marks,109,0),"")</f>
        <v>18</v>
      </c>
      <c r="AI17" s="379">
        <f>IFERROR(VLOOKUP(AH8,Marks,110,0),"")</f>
        <v>69</v>
      </c>
      <c r="AJ17" s="89" t="str">
        <f>IFERROR(VLOOKUP(AH8,Marks,116,0),"")</f>
        <v>D</v>
      </c>
      <c r="AL17" s="56"/>
      <c r="AM17" s="1008"/>
      <c r="AN17" s="1009"/>
      <c r="AO17" s="1009"/>
      <c r="AP17" s="1010"/>
      <c r="AQ17" s="56"/>
      <c r="AR17" s="56" t="s">
        <v>213</v>
      </c>
      <c r="AS17" s="56"/>
      <c r="AT17" s="56"/>
    </row>
    <row r="18" spans="2:46" ht="15.75">
      <c r="B18" s="92" t="str">
        <f>IF('Master sheet'!$D$11="Hindi","सामाजिक विज्ञान","Social Science")</f>
        <v>सामाजिक विज्ञान</v>
      </c>
      <c r="C18" s="433">
        <f>IFERROR(VLOOKUP(P8,Marks,117,0),"")</f>
        <v>4</v>
      </c>
      <c r="D18" s="433">
        <f>IFERROR(VLOOKUP(P8,Marks,118,0),"")</f>
        <v>4</v>
      </c>
      <c r="E18" s="433">
        <f>IFERROR(VLOOKUP(P8,Marks,119,0),"")</f>
        <v>4</v>
      </c>
      <c r="F18" s="433">
        <f>IFERROR(VLOOKUP(P8,Marks,120,0),"")</f>
        <v>4</v>
      </c>
      <c r="G18" s="433">
        <f>IFERROR(VLOOKUP(P8,Marks,121,0),"")</f>
        <v>5</v>
      </c>
      <c r="H18" s="433">
        <f>IFERROR(VLOOKUP(P8,Marks,122,0),"")</f>
        <v>5</v>
      </c>
      <c r="I18" s="377">
        <f>IFERROR(VLOOKUP(P8,Marks,123,0),"")</f>
        <v>26</v>
      </c>
      <c r="J18" s="433">
        <f>IFERROR(VLOOKUP(P8,Marks,124,0),"")</f>
        <v>45</v>
      </c>
      <c r="K18" s="433">
        <f>IFERROR(VLOOKUP(P8,Marks,125,0),"")</f>
        <v>10</v>
      </c>
      <c r="L18" s="87">
        <f>IFERROR(VLOOKUP(P8,Marks,126,0),"")</f>
        <v>55</v>
      </c>
      <c r="M18" s="376">
        <f>IFERROR(VLOOKUP(P8,Marks,127,0),"")</f>
        <v>81</v>
      </c>
      <c r="N18" s="433">
        <f>IFERROR(VLOOKUP(P8,Marks,128,0),"")</f>
        <v>62</v>
      </c>
      <c r="O18" s="433">
        <f>IFERROR(VLOOKUP(P8,Marks,129,0),"")</f>
        <v>17</v>
      </c>
      <c r="P18" s="87">
        <f>IFERROR(VLOOKUP(P8,Marks,130,0),"")</f>
        <v>79</v>
      </c>
      <c r="Q18" s="379">
        <f>IFERROR(VLOOKUP(P8,Marks,131,0),"")</f>
        <v>160</v>
      </c>
      <c r="R18" s="89" t="str">
        <f>IFERROR(VLOOKUP(P8,Marks,137,0),"")</f>
        <v>B</v>
      </c>
      <c r="S18" s="1018"/>
      <c r="T18" s="92" t="str">
        <f>IF('Master sheet'!$D$11="Hindi","सामाजिक विज्ञान","Social Science")</f>
        <v>सामाजिक विज्ञान</v>
      </c>
      <c r="U18" s="433">
        <f>IFERROR(VLOOKUP(AH8,Marks,117,0),"")</f>
        <v>5</v>
      </c>
      <c r="V18" s="433">
        <f>IFERROR(VLOOKUP(AH8,Marks,118,0),"")</f>
        <v>5</v>
      </c>
      <c r="W18" s="433">
        <f>IFERROR(VLOOKUP(AH8,Marks,119,0),"")</f>
        <v>4</v>
      </c>
      <c r="X18" s="433">
        <f>IFERROR(VLOOKUP(AH8,Marks,120,0),"")</f>
        <v>4</v>
      </c>
      <c r="Y18" s="433">
        <f>IFERROR(VLOOKUP(AH8,Marks,121,0),"")</f>
        <v>3</v>
      </c>
      <c r="Z18" s="433">
        <f>IFERROR(VLOOKUP(AH8,Marks,122,0),"")</f>
        <v>3</v>
      </c>
      <c r="AA18" s="377">
        <f>IFERROR(VLOOKUP(AH8,Marks,123,0),"")</f>
        <v>24</v>
      </c>
      <c r="AB18" s="433">
        <f>IFERROR(VLOOKUP(AH8,Marks,124,0),"")</f>
        <v>42</v>
      </c>
      <c r="AC18" s="433">
        <f>IFERROR(VLOOKUP(AH8,Marks,125,0),"")</f>
        <v>11</v>
      </c>
      <c r="AD18" s="87">
        <f>IFERROR(VLOOKUP(AH8,Marks,126,0),"")</f>
        <v>53</v>
      </c>
      <c r="AE18" s="376">
        <f>IFERROR(VLOOKUP(AH8,Marks,127,0),"")</f>
        <v>77</v>
      </c>
      <c r="AF18" s="433">
        <f>IFERROR(VLOOKUP(AH8,Marks,128,0),"")</f>
        <v>66</v>
      </c>
      <c r="AG18" s="433">
        <f>IFERROR(VLOOKUP(AH8,Marks,129,0),"")</f>
        <v>18</v>
      </c>
      <c r="AH18" s="87">
        <f>IFERROR(VLOOKUP(AH8,Marks,130,0),"")</f>
        <v>84</v>
      </c>
      <c r="AI18" s="379">
        <f>IFERROR(VLOOKUP(AH8,Marks,131,0),"")</f>
        <v>161</v>
      </c>
      <c r="AJ18" s="89" t="str">
        <f>IFERROR(VLOOKUP(AH8,Marks,137,0),"")</f>
        <v>B</v>
      </c>
      <c r="AL18" s="56"/>
      <c r="AM18" s="1008"/>
      <c r="AN18" s="1009"/>
      <c r="AO18" s="1009"/>
      <c r="AP18" s="1010"/>
      <c r="AQ18" s="56"/>
      <c r="AR18" s="56"/>
      <c r="AS18" s="56"/>
      <c r="AT18" s="56"/>
    </row>
    <row r="19" spans="2:46" ht="27" customHeight="1" thickBot="1">
      <c r="B19" s="318" t="str">
        <f>IF('Master sheet'!$D$11="Hindi","कुल योग","Total")</f>
        <v>कुल योग</v>
      </c>
      <c r="C19" s="90">
        <f>IF(AND(C13="",C14="",C15="",C16="",C17="",C18=""),"",SUM(C13:C18))</f>
        <v>21</v>
      </c>
      <c r="D19" s="90">
        <f t="shared" ref="D19:Q19" si="0">IF(AND(D13="",D14="",D15="",D16="",D17="",D18=""),"",SUM(D13:D18))</f>
        <v>27</v>
      </c>
      <c r="E19" s="90">
        <f t="shared" si="0"/>
        <v>24</v>
      </c>
      <c r="F19" s="90">
        <f t="shared" si="0"/>
        <v>25</v>
      </c>
      <c r="G19" s="90">
        <f t="shared" si="0"/>
        <v>25</v>
      </c>
      <c r="H19" s="90">
        <f t="shared" si="0"/>
        <v>27</v>
      </c>
      <c r="I19" s="90">
        <f t="shared" si="0"/>
        <v>149</v>
      </c>
      <c r="J19" s="90">
        <f t="shared" si="0"/>
        <v>221</v>
      </c>
      <c r="K19" s="90">
        <f t="shared" si="0"/>
        <v>63</v>
      </c>
      <c r="L19" s="90">
        <f t="shared" si="0"/>
        <v>284</v>
      </c>
      <c r="M19" s="90">
        <f t="shared" si="0"/>
        <v>433</v>
      </c>
      <c r="N19" s="90">
        <f t="shared" si="0"/>
        <v>272</v>
      </c>
      <c r="O19" s="90">
        <f t="shared" si="0"/>
        <v>55</v>
      </c>
      <c r="P19" s="90">
        <f t="shared" si="0"/>
        <v>327</v>
      </c>
      <c r="Q19" s="90">
        <f t="shared" si="0"/>
        <v>760</v>
      </c>
      <c r="R19" s="226" t="str">
        <f>IFERROR(VLOOKUP(P8,Marks,179,0),"")</f>
        <v>C</v>
      </c>
      <c r="S19" s="1018"/>
      <c r="T19" s="318" t="str">
        <f>IF('Master sheet'!$D$11="Hindi","कुल योग","Total")</f>
        <v>कुल योग</v>
      </c>
      <c r="U19" s="90">
        <f>IF(AND(C13="",C14="",C15="",C16="",C17="",C18=""),"",SUM(C13:C18))</f>
        <v>21</v>
      </c>
      <c r="V19" s="90">
        <f t="shared" ref="V19:AI19" si="1">IF(AND(V13="",V14="",V15="",V16="",V17="",V18=""),"",SUM(V13:V18))</f>
        <v>23</v>
      </c>
      <c r="W19" s="90">
        <f t="shared" si="1"/>
        <v>24</v>
      </c>
      <c r="X19" s="90">
        <f t="shared" si="1"/>
        <v>27</v>
      </c>
      <c r="Y19" s="90">
        <f t="shared" si="1"/>
        <v>24</v>
      </c>
      <c r="Z19" s="90">
        <f t="shared" si="1"/>
        <v>25</v>
      </c>
      <c r="AA19" s="90">
        <f t="shared" si="1"/>
        <v>143</v>
      </c>
      <c r="AB19" s="90">
        <f t="shared" si="1"/>
        <v>205</v>
      </c>
      <c r="AC19" s="90">
        <f t="shared" si="1"/>
        <v>69</v>
      </c>
      <c r="AD19" s="90">
        <f t="shared" si="1"/>
        <v>274</v>
      </c>
      <c r="AE19" s="90">
        <f t="shared" si="1"/>
        <v>417</v>
      </c>
      <c r="AF19" s="90">
        <f t="shared" si="1"/>
        <v>231</v>
      </c>
      <c r="AG19" s="90">
        <f t="shared" si="1"/>
        <v>55</v>
      </c>
      <c r="AH19" s="90">
        <f t="shared" si="1"/>
        <v>286</v>
      </c>
      <c r="AI19" s="90">
        <f t="shared" si="1"/>
        <v>703</v>
      </c>
      <c r="AJ19" s="226" t="str">
        <f>IFERROR(VLOOKUP(AH8,Marks,179,0),"")</f>
        <v>C</v>
      </c>
      <c r="AL19" s="56"/>
      <c r="AM19" s="1011"/>
      <c r="AN19" s="1012"/>
      <c r="AO19" s="1012"/>
      <c r="AP19" s="1013"/>
      <c r="AQ19" s="56"/>
      <c r="AR19" s="56"/>
      <c r="AS19" s="56"/>
      <c r="AT19" s="56"/>
    </row>
    <row r="20" spans="2:46">
      <c r="B20" s="982"/>
      <c r="C20" s="982"/>
      <c r="D20" s="982"/>
      <c r="E20" s="982"/>
      <c r="F20" s="982"/>
      <c r="G20" s="982"/>
      <c r="H20" s="982"/>
      <c r="I20" s="982"/>
      <c r="J20" s="982"/>
      <c r="K20" s="982"/>
      <c r="L20" s="982"/>
      <c r="M20" s="982"/>
      <c r="N20" s="982"/>
      <c r="O20" s="982"/>
      <c r="P20" s="982"/>
      <c r="Q20" s="982"/>
      <c r="R20" s="982"/>
      <c r="S20" s="1018"/>
      <c r="T20" s="982"/>
      <c r="U20" s="982"/>
      <c r="V20" s="982"/>
      <c r="W20" s="982"/>
      <c r="X20" s="982"/>
      <c r="Y20" s="982"/>
      <c r="Z20" s="982"/>
      <c r="AA20" s="982"/>
      <c r="AB20" s="982"/>
      <c r="AC20" s="982"/>
      <c r="AD20" s="982"/>
      <c r="AE20" s="982"/>
      <c r="AF20" s="982"/>
      <c r="AG20" s="982"/>
      <c r="AH20" s="982"/>
      <c r="AI20" s="982"/>
      <c r="AJ20" s="982"/>
      <c r="AL20" s="56"/>
      <c r="AM20" s="56"/>
      <c r="AN20" s="56"/>
      <c r="AO20" s="56"/>
      <c r="AP20" s="56"/>
      <c r="AQ20" s="56"/>
      <c r="AR20" s="56"/>
      <c r="AS20" s="56"/>
      <c r="AT20" s="56"/>
    </row>
    <row r="21" spans="2:46">
      <c r="B21" s="983" t="str">
        <f>IF('Master sheet'!$D$11="Hindi","अतिरिक्त विषय ","Extra Subject")</f>
        <v xml:space="preserve">अतिरिक्त विषय </v>
      </c>
      <c r="C21" s="983"/>
      <c r="D21" s="983"/>
      <c r="E21" s="983"/>
      <c r="F21" s="983"/>
      <c r="G21" s="983"/>
      <c r="H21" s="983"/>
      <c r="I21" s="983"/>
      <c r="J21" s="983"/>
      <c r="K21" s="983"/>
      <c r="L21" s="983"/>
      <c r="M21" s="983"/>
      <c r="N21" s="983"/>
      <c r="O21" s="983"/>
      <c r="P21" s="983"/>
      <c r="Q21" s="983"/>
      <c r="R21" s="983"/>
      <c r="S21" s="1018"/>
      <c r="T21" s="983" t="str">
        <f>IF('Master sheet'!$D$11="Hindi","अतिरिक्त विषय ","Extra Subject")</f>
        <v xml:space="preserve">अतिरिक्त विषय </v>
      </c>
      <c r="U21" s="983"/>
      <c r="V21" s="983"/>
      <c r="W21" s="983"/>
      <c r="X21" s="983"/>
      <c r="Y21" s="983"/>
      <c r="Z21" s="983"/>
      <c r="AA21" s="983"/>
      <c r="AB21" s="983"/>
      <c r="AC21" s="983"/>
      <c r="AD21" s="983"/>
      <c r="AE21" s="983"/>
      <c r="AF21" s="983"/>
      <c r="AG21" s="983"/>
      <c r="AH21" s="983"/>
      <c r="AI21" s="983"/>
      <c r="AJ21" s="983"/>
      <c r="AL21" s="56"/>
      <c r="AM21" s="56"/>
      <c r="AN21" s="56"/>
      <c r="AO21" s="56"/>
      <c r="AP21" s="56"/>
      <c r="AQ21" s="56"/>
      <c r="AR21" s="56"/>
      <c r="AS21" s="56"/>
      <c r="AT21" s="56"/>
    </row>
    <row r="22" spans="2:46" ht="15" customHeight="1">
      <c r="B22" s="981" t="str">
        <f>IF('Master sheet'!$D$11="Hindi","विषय","Subject")</f>
        <v>विषय</v>
      </c>
      <c r="C22" s="981"/>
      <c r="D22" s="981" t="str">
        <f>IF('Master sheet'!$D$11="Hindi","पूर्णांक","M.M.")</f>
        <v>पूर्णांक</v>
      </c>
      <c r="E22" s="981"/>
      <c r="F22" s="981" t="str">
        <f>IF('Master sheet'!$D$11="Hindi","प्राप्तांक","Ob.M.")</f>
        <v>प्राप्तांक</v>
      </c>
      <c r="G22" s="981"/>
      <c r="H22" s="981" t="str">
        <f>IF('Master sheet'!$D$11="Hindi","ग्रेड","Grade")</f>
        <v>ग्रेड</v>
      </c>
      <c r="I22" s="981"/>
      <c r="J22" s="984" t="str">
        <f>IF('Master sheet'!$D$11="Hindi","विषय","Subject")</f>
        <v>विषय</v>
      </c>
      <c r="K22" s="986"/>
      <c r="L22" s="985"/>
      <c r="M22" s="984" t="str">
        <f>IF('Master sheet'!$D$11="Hindi","पूर्णांक","M.M.")</f>
        <v>पूर्णांक</v>
      </c>
      <c r="N22" s="985"/>
      <c r="O22" s="984" t="str">
        <f>IF('Master sheet'!$D$11="Hindi","प्राप्तांक","Ob.M.")</f>
        <v>प्राप्तांक</v>
      </c>
      <c r="P22" s="985"/>
      <c r="Q22" s="984" t="str">
        <f>IF('Master sheet'!$D$11="Hindi","ग्रेड","Grade")</f>
        <v>ग्रेड</v>
      </c>
      <c r="R22" s="985"/>
      <c r="S22" s="1018"/>
      <c r="T22" s="981" t="str">
        <f>IF('Master sheet'!$D$11="Hindi","विषय","Subject")</f>
        <v>विषय</v>
      </c>
      <c r="U22" s="981"/>
      <c r="V22" s="981" t="str">
        <f>IF('Master sheet'!$D$11="Hindi","पूर्णांक","M.M.")</f>
        <v>पूर्णांक</v>
      </c>
      <c r="W22" s="981"/>
      <c r="X22" s="981" t="str">
        <f>IF('Master sheet'!$D$11="Hindi","प्राप्तांक","Ob.M.")</f>
        <v>प्राप्तांक</v>
      </c>
      <c r="Y22" s="981"/>
      <c r="Z22" s="981" t="str">
        <f>IF('Master sheet'!$D$11="Hindi","ग्रेड","Grade")</f>
        <v>ग्रेड</v>
      </c>
      <c r="AA22" s="981"/>
      <c r="AB22" s="984" t="str">
        <f>IF('Master sheet'!$D$11="Hindi","विषय","Subject")</f>
        <v>विषय</v>
      </c>
      <c r="AC22" s="986"/>
      <c r="AD22" s="985"/>
      <c r="AE22" s="984" t="str">
        <f>IF('Master sheet'!$D$11="Hindi","पूर्णांक","M.M.")</f>
        <v>पूर्णांक</v>
      </c>
      <c r="AF22" s="985"/>
      <c r="AG22" s="984" t="str">
        <f>IF('Master sheet'!$D$11="Hindi","प्राप्तांक","Ob.M.")</f>
        <v>प्राप्तांक</v>
      </c>
      <c r="AH22" s="985"/>
      <c r="AI22" s="984" t="str">
        <f>IF('Master sheet'!$D$11="Hindi","ग्रेड","Grade")</f>
        <v>ग्रेड</v>
      </c>
      <c r="AJ22" s="985"/>
      <c r="AL22" s="56"/>
      <c r="AM22" s="56"/>
      <c r="AN22" s="56"/>
      <c r="AO22" s="56"/>
      <c r="AP22" s="56"/>
      <c r="AQ22" s="56"/>
      <c r="AR22" s="56"/>
      <c r="AS22" s="56"/>
      <c r="AT22" s="56"/>
    </row>
    <row r="23" spans="2:46" ht="15.75">
      <c r="B23" s="975" t="str">
        <f>IF(AND('Marks Entry 6th'!$CJ$3="",'Marks Entry 7th'!$CJ$3=""),"",IF(AND(C5=6),'Marks Entry 6th'!$CJ$3,IF(AND(C5=7),'Marks Entry 7th'!$CJ$3,"")))</f>
        <v/>
      </c>
      <c r="C23" s="975"/>
      <c r="D23" s="974">
        <f>IF(AND(P8=""),"",'Result Sheet'!$FO$7)</f>
        <v>100</v>
      </c>
      <c r="E23" s="974"/>
      <c r="F23" s="969">
        <f>IFERROR(IF(AND(P8=""),"",VLOOKUP(P8,Marks,170,0)),"")</f>
        <v>81</v>
      </c>
      <c r="G23" s="969"/>
      <c r="H23" s="970" t="str">
        <f>IFERROR(IF(AND(P8=""),"",VLOOKUP(P8,Marks,171,0)),"")</f>
        <v>A</v>
      </c>
      <c r="I23" s="970"/>
      <c r="J23" s="976" t="str">
        <f>IF(AND('Marks Entry 6th'!$CL$3="",'Marks Entry 7th'!$CL$3=""),"",IF(AND(C5=6),'Marks Entry 6th'!$CL$3,IF(AND(C5=7),'Marks Entry 7th'!$CL$3,"")))</f>
        <v/>
      </c>
      <c r="K23" s="977"/>
      <c r="L23" s="978"/>
      <c r="M23" s="974">
        <f>IF(AND(P8=""),"",'Result Sheet'!$FS$7)</f>
        <v>100</v>
      </c>
      <c r="N23" s="974"/>
      <c r="O23" s="969">
        <f>IFERROR(IF(AND(P8=""),"",VLOOKUP(P8,Marks,174,0)),"")</f>
        <v>86</v>
      </c>
      <c r="P23" s="969"/>
      <c r="Q23" s="970" t="str">
        <f>IFERROR(IF(AND(P8=""),"",VLOOKUP(P8,Marks,175,0)),"")</f>
        <v>A</v>
      </c>
      <c r="R23" s="970"/>
      <c r="S23" s="1018"/>
      <c r="T23" s="975" t="str">
        <f>IF(AND('Marks Entry 6th'!$CJ$3="",'Marks Entry 7th'!$CJ$3=""),"",IF(AND(U5=6),'Marks Entry 6th'!$CJ$3,IF(AND(U5=7),'Marks Entry 7th'!$CJ$3,"")))</f>
        <v/>
      </c>
      <c r="U23" s="975"/>
      <c r="V23" s="974">
        <f>IF(AND(AH8=""),"",'Result Sheet'!$FO$7)</f>
        <v>100</v>
      </c>
      <c r="W23" s="974"/>
      <c r="X23" s="969">
        <f>IFERROR(IF(AND(AH8=""),"",VLOOKUP(AH8,Marks,170,0)),"")</f>
        <v>62</v>
      </c>
      <c r="Y23" s="969"/>
      <c r="Z23" s="970" t="str">
        <f>IFERROR(IF(AND(AH8=""),"",VLOOKUP(AH8,Marks,171,0)),"")</f>
        <v>B</v>
      </c>
      <c r="AA23" s="970"/>
      <c r="AB23" s="976" t="str">
        <f>IF(AND('Marks Entry 6th'!$CL$3="",'Marks Entry 7th'!$CL$3=""),"",IF(AND(U5=6),'Marks Entry 6th'!$CL$3,IF(AND(U5=7),'Marks Entry 7th'!$CL$3,"")))</f>
        <v/>
      </c>
      <c r="AC23" s="977"/>
      <c r="AD23" s="978"/>
      <c r="AE23" s="974">
        <f>IF(AND(AH8=""),"",'Result Sheet'!$FS$7)</f>
        <v>100</v>
      </c>
      <c r="AF23" s="974"/>
      <c r="AG23" s="969">
        <f>IFERROR(IF(AND(AH8=""),"",VLOOKUP(AH8,Marks,174,0)),"")</f>
        <v>81</v>
      </c>
      <c r="AH23" s="969"/>
      <c r="AI23" s="970" t="str">
        <f>IFERROR(IF(AND(AH8=""),"",VLOOKUP(AH8,Marks,175,0)),"")</f>
        <v>A</v>
      </c>
      <c r="AJ23" s="970"/>
      <c r="AL23" s="56"/>
      <c r="AM23" s="56"/>
      <c r="AN23" s="56"/>
      <c r="AO23" s="56"/>
      <c r="AP23" s="56"/>
      <c r="AQ23" s="56"/>
      <c r="AR23" s="56"/>
      <c r="AS23" s="56"/>
      <c r="AT23" s="56"/>
    </row>
    <row r="24" spans="2:46" ht="19.5" customHeight="1">
      <c r="B24" s="984" t="str">
        <f>IF('Master sheet'!$D$11="Hindi","विषय","Subject")</f>
        <v>विषय</v>
      </c>
      <c r="C24" s="986"/>
      <c r="D24" s="986"/>
      <c r="E24" s="1014" t="str">
        <f>IF('Master sheet'!$D$11="Hindi","प्राप्तांक","Ob.M.")</f>
        <v>प्राप्तांक</v>
      </c>
      <c r="F24" s="1015"/>
      <c r="G24" s="439" t="str">
        <f>IF('Master sheet'!$D$11="Hindi","ग्रेड","Grade")</f>
        <v>ग्रेड</v>
      </c>
      <c r="H24" s="981" t="str">
        <f>IF('Master sheet'!$D$11="Hindi","विषय","Subject")</f>
        <v>विषय</v>
      </c>
      <c r="I24" s="981"/>
      <c r="J24" s="981"/>
      <c r="K24" s="1016" t="str">
        <f>IF('Master sheet'!$D$11="Hindi","प्राप्तांक","Ob.M.")</f>
        <v>प्राप्तांक</v>
      </c>
      <c r="L24" s="1017"/>
      <c r="M24" s="92" t="str">
        <f>IF('Master sheet'!$D$11="Hindi","ग्रेड","Grade")</f>
        <v>ग्रेड</v>
      </c>
      <c r="N24" s="971" t="str">
        <f>IF('Master sheet'!$D$11="Hindi","विषय","Subject")</f>
        <v>विषय</v>
      </c>
      <c r="O24" s="972"/>
      <c r="P24" s="973"/>
      <c r="Q24" s="366" t="str">
        <f>IF('Master sheet'!$D$11="Hindi","प्राप्तांक","Ob.M.")</f>
        <v>प्राप्तांक</v>
      </c>
      <c r="R24" s="92" t="str">
        <f>IF('Master sheet'!$D$11="Hindi","ग्रेड","Grade")</f>
        <v>ग्रेड</v>
      </c>
      <c r="S24" s="1018"/>
      <c r="T24" s="984" t="str">
        <f>IF('Master sheet'!$D$11="Hindi","विषय","Subject")</f>
        <v>विषय</v>
      </c>
      <c r="U24" s="986"/>
      <c r="V24" s="986"/>
      <c r="W24" s="1014" t="str">
        <f>IF('Master sheet'!$D$11="Hindi","प्राप्तांक","Ob.M.")</f>
        <v>प्राप्तांक</v>
      </c>
      <c r="X24" s="1015"/>
      <c r="Y24" s="439" t="str">
        <f>IF('Master sheet'!$D$11="Hindi","ग्रेड","Grade")</f>
        <v>ग्रेड</v>
      </c>
      <c r="Z24" s="981" t="str">
        <f>IF('Master sheet'!$D$11="Hindi","विषय","Subject")</f>
        <v>विषय</v>
      </c>
      <c r="AA24" s="981"/>
      <c r="AB24" s="981"/>
      <c r="AC24" s="1016" t="str">
        <f>IF('Master sheet'!$D$11="Hindi","प्राप्तांक","Ob.M.")</f>
        <v>प्राप्तांक</v>
      </c>
      <c r="AD24" s="1017"/>
      <c r="AE24" s="92" t="str">
        <f>IF('Master sheet'!$D$11="Hindi","ग्रेड","Grade")</f>
        <v>ग्रेड</v>
      </c>
      <c r="AF24" s="971" t="str">
        <f>IF('Master sheet'!$D$11="Hindi","विषय","Subject")</f>
        <v>विषय</v>
      </c>
      <c r="AG24" s="972"/>
      <c r="AH24" s="973"/>
      <c r="AI24" s="366" t="str">
        <f>IF('Master sheet'!$D$11="Hindi","प्राप्तांक","Ob.M.")</f>
        <v>प्राप्तांक</v>
      </c>
      <c r="AJ24" s="92" t="str">
        <f>IF('Master sheet'!$D$11="Hindi","ग्रेड","Grade")</f>
        <v>ग्रेड</v>
      </c>
      <c r="AL24" s="56"/>
      <c r="AM24" s="56"/>
      <c r="AN24" s="56"/>
      <c r="AO24" s="56"/>
      <c r="AP24" s="56"/>
      <c r="AQ24" s="56"/>
      <c r="AR24" s="56"/>
      <c r="AS24" s="56"/>
      <c r="AT24" s="56"/>
    </row>
    <row r="25" spans="2:46" ht="22.5" customHeight="1">
      <c r="B25" s="962" t="str">
        <f>IF('Master sheet'!$D$11="Hindi","कार्यानुभव","WORK EXP.")</f>
        <v>कार्यानुभव</v>
      </c>
      <c r="C25" s="963"/>
      <c r="D25" s="963"/>
      <c r="E25" s="979">
        <f>IFERROR(VLOOKUP(P8,Marks,143,0),"")</f>
        <v>91</v>
      </c>
      <c r="F25" s="980"/>
      <c r="G25" s="437" t="str">
        <f>IFERROR(VLOOKUP(P8,Marks,147,0),"")</f>
        <v>A+</v>
      </c>
      <c r="H25" s="981" t="str">
        <f>IF('Master sheet'!$D$11="Hindi","कला शिक्षा","ART EDU.")</f>
        <v>कला शिक्षा</v>
      </c>
      <c r="I25" s="981"/>
      <c r="J25" s="981"/>
      <c r="K25" s="979">
        <f>IFERROR(VLOOKUP(P8,Marks,153,0),"")</f>
        <v>75</v>
      </c>
      <c r="L25" s="980"/>
      <c r="M25" s="97" t="str">
        <f>IFERROR(VLOOKUP(P8,Marks,157,0),"")</f>
        <v>B</v>
      </c>
      <c r="N25" s="964" t="str">
        <f>IF('Master sheet'!$D$11="Hindi","स्वा. एवं शा. शिक्षा","HE.&amp;PH. EDU.")</f>
        <v>स्वा. एवं शा. शिक्षा</v>
      </c>
      <c r="O25" s="965"/>
      <c r="P25" s="966"/>
      <c r="Q25" s="88">
        <f>IFERROR(VLOOKUP(P8,Marks,163,0),"")</f>
        <v>95</v>
      </c>
      <c r="R25" s="97" t="str">
        <f>IFERROR(VLOOKUP(P8,Marks,167,0),"")</f>
        <v>A+</v>
      </c>
      <c r="S25" s="1018"/>
      <c r="T25" s="962" t="str">
        <f>IF('Master sheet'!$D$11="Hindi","कार्यानुभव","WORK EXP.")</f>
        <v>कार्यानुभव</v>
      </c>
      <c r="U25" s="963"/>
      <c r="V25" s="963"/>
      <c r="W25" s="979">
        <f>IFERROR(VLOOKUP(AH8,Marks,143,0),"")</f>
        <v>93</v>
      </c>
      <c r="X25" s="980"/>
      <c r="Y25" s="437" t="str">
        <f>IFERROR(VLOOKUP(AH8,Marks,147,0),"")</f>
        <v>A+</v>
      </c>
      <c r="Z25" s="981" t="str">
        <f>IF('Master sheet'!$D$11="Hindi","कला शिक्षा","ART EDU.")</f>
        <v>कला शिक्षा</v>
      </c>
      <c r="AA25" s="981"/>
      <c r="AB25" s="981"/>
      <c r="AC25" s="979">
        <f>IFERROR(VLOOKUP(AH8,Marks,153,0),"")</f>
        <v>77</v>
      </c>
      <c r="AD25" s="980"/>
      <c r="AE25" s="97" t="str">
        <f>IFERROR(VLOOKUP(AH8,Marks,157,0),"")</f>
        <v>A</v>
      </c>
      <c r="AF25" s="964" t="str">
        <f>IF('Master sheet'!$D$11="Hindi","स्वा. एवं शा. शिक्षा","HE.&amp;PH. EDU.")</f>
        <v>स्वा. एवं शा. शिक्षा</v>
      </c>
      <c r="AG25" s="965"/>
      <c r="AH25" s="966"/>
      <c r="AI25" s="88">
        <f>IFERROR(VLOOKUP(AH8,Marks,163,0),"")</f>
        <v>94</v>
      </c>
      <c r="AJ25" s="97" t="str">
        <f>IFERROR(VLOOKUP(AH8,Marks,167,0),"")</f>
        <v>A+</v>
      </c>
      <c r="AL25" s="56"/>
      <c r="AM25" s="56"/>
      <c r="AN25" s="56"/>
      <c r="AO25" s="56"/>
      <c r="AP25" s="56"/>
      <c r="AQ25" s="56"/>
      <c r="AR25" s="56"/>
      <c r="AS25" s="56"/>
      <c r="AT25" s="56"/>
    </row>
    <row r="26" spans="2:46" ht="12" customHeight="1">
      <c r="B26" s="372"/>
      <c r="C26" s="372"/>
      <c r="D26" s="372"/>
      <c r="E26" s="373"/>
      <c r="F26" s="374"/>
      <c r="G26" s="374"/>
      <c r="H26" s="374"/>
      <c r="I26" s="372"/>
      <c r="J26" s="372"/>
      <c r="K26" s="372"/>
      <c r="L26" s="373"/>
      <c r="M26" s="374"/>
      <c r="N26" s="375"/>
      <c r="O26" s="375"/>
      <c r="P26" s="375"/>
      <c r="Q26" s="373"/>
      <c r="R26" s="374"/>
      <c r="S26" s="1018"/>
      <c r="T26" s="372"/>
      <c r="U26" s="372"/>
      <c r="V26" s="372"/>
      <c r="W26" s="373"/>
      <c r="X26" s="374"/>
      <c r="Y26" s="374"/>
      <c r="Z26" s="374"/>
      <c r="AA26" s="372"/>
      <c r="AB26" s="372"/>
      <c r="AC26" s="372"/>
      <c r="AD26" s="373"/>
      <c r="AE26" s="374"/>
      <c r="AF26" s="375"/>
      <c r="AG26" s="375"/>
      <c r="AH26" s="375"/>
      <c r="AI26" s="373"/>
      <c r="AJ26" s="374"/>
      <c r="AL26" s="56"/>
      <c r="AM26" s="56"/>
      <c r="AN26" s="56"/>
      <c r="AO26" s="56"/>
      <c r="AP26" s="56"/>
      <c r="AQ26" s="56"/>
      <c r="AR26" s="56"/>
      <c r="AS26" s="56"/>
      <c r="AT26" s="56"/>
    </row>
    <row r="27" spans="2:46" ht="21" customHeight="1">
      <c r="B27" s="957" t="str">
        <f>IF('Master sheet'!$D$11="Hindi","कुल कार्य दिवस :-","Total Meeting :-")</f>
        <v>कुल कार्य दिवस :-</v>
      </c>
      <c r="C27" s="957"/>
      <c r="D27" s="957"/>
      <c r="E27" s="967">
        <f>IFERROR(VLOOKUP(P8,Marks,182,0),"")</f>
        <v>220</v>
      </c>
      <c r="F27" s="967"/>
      <c r="G27" s="967"/>
      <c r="H27" s="967"/>
      <c r="I27" s="967"/>
      <c r="J27" s="967"/>
      <c r="K27" s="957" t="str">
        <f>IF('Master sheet'!$D$11="Hindi","कुल उपस्थिति :-","Total Attendance :-")</f>
        <v>कुल उपस्थिति :-</v>
      </c>
      <c r="L27" s="957"/>
      <c r="M27" s="957"/>
      <c r="N27" s="957"/>
      <c r="O27" s="968">
        <f>IFERROR(VLOOKUP(P8,Marks,183,0),"")</f>
        <v>170</v>
      </c>
      <c r="P27" s="968"/>
      <c r="Q27" s="968"/>
      <c r="R27" s="968"/>
      <c r="S27" s="1018"/>
      <c r="T27" s="957" t="str">
        <f>IF('Master sheet'!$D$11="Hindi","कुल कार्य दिवस :-","Total Meeting :-")</f>
        <v>कुल कार्य दिवस :-</v>
      </c>
      <c r="U27" s="957"/>
      <c r="V27" s="957"/>
      <c r="W27" s="967">
        <f>IFERROR(VLOOKUP(AH8,Marks,182,0),"")</f>
        <v>220</v>
      </c>
      <c r="X27" s="967"/>
      <c r="Y27" s="967"/>
      <c r="Z27" s="967"/>
      <c r="AA27" s="967"/>
      <c r="AB27" s="967"/>
      <c r="AC27" s="957" t="str">
        <f>IF('Master sheet'!$D$11="Hindi","कुल उपस्थिति :-","Total Attendance :-")</f>
        <v>कुल उपस्थिति :-</v>
      </c>
      <c r="AD27" s="957"/>
      <c r="AE27" s="957"/>
      <c r="AF27" s="957"/>
      <c r="AG27" s="968">
        <f>IFERROR(VLOOKUP(AH8,Marks,183,0),"")</f>
        <v>168</v>
      </c>
      <c r="AH27" s="968"/>
      <c r="AI27" s="968"/>
      <c r="AJ27" s="968"/>
      <c r="AL27" s="56"/>
      <c r="AM27" s="56"/>
      <c r="AN27" s="56"/>
      <c r="AO27" s="56"/>
      <c r="AP27" s="56"/>
      <c r="AQ27" s="56"/>
      <c r="AR27" s="56"/>
      <c r="AS27" s="56"/>
      <c r="AT27" s="56"/>
    </row>
    <row r="28" spans="2:46" ht="21" customHeight="1">
      <c r="B28" s="957" t="str">
        <f>IF('Master sheet'!$D$11="Hindi","परिणाम :-","Result :-")</f>
        <v>परिणाम :-</v>
      </c>
      <c r="C28" s="957"/>
      <c r="D28" s="957"/>
      <c r="E28" s="958" t="str">
        <f>IFERROR(VLOOKUP(P8,Marks,181,0),"")</f>
        <v>कक्षा क्रमोन्नत</v>
      </c>
      <c r="F28" s="958"/>
      <c r="G28" s="958"/>
      <c r="H28" s="958"/>
      <c r="I28" s="958"/>
      <c r="J28" s="958"/>
      <c r="K28" s="957" t="str">
        <f>IF('Master sheet'!$D$11="Hindi","परिणाम प्रतिशत में :-","Result in Percentage :-")</f>
        <v>परिणाम प्रतिशत में :-</v>
      </c>
      <c r="L28" s="957"/>
      <c r="M28" s="957"/>
      <c r="N28" s="957"/>
      <c r="O28" s="959">
        <f>IFERROR(VLOOKUP(P8,Marks,177,0),"")</f>
        <v>63.333333333333336</v>
      </c>
      <c r="P28" s="959"/>
      <c r="Q28" s="959"/>
      <c r="R28" s="959"/>
      <c r="S28" s="1018"/>
      <c r="T28" s="957" t="str">
        <f>IF('Master sheet'!$D$11="Hindi","परिणाम :-","Result :-")</f>
        <v>परिणाम :-</v>
      </c>
      <c r="U28" s="957"/>
      <c r="V28" s="957"/>
      <c r="W28" s="958" t="str">
        <f>IFERROR(VLOOKUP(AH8,Marks,181,0),"")</f>
        <v>कक्षा क्रमोन्नत</v>
      </c>
      <c r="X28" s="958"/>
      <c r="Y28" s="958"/>
      <c r="Z28" s="958"/>
      <c r="AA28" s="958"/>
      <c r="AB28" s="958"/>
      <c r="AC28" s="957" t="str">
        <f>IF('Master sheet'!$D$11="Hindi","परिणाम प्रतिशत में :-","Result in Percentage :-")</f>
        <v>परिणाम प्रतिशत में :-</v>
      </c>
      <c r="AD28" s="957"/>
      <c r="AE28" s="957"/>
      <c r="AF28" s="957"/>
      <c r="AG28" s="959">
        <f>IFERROR(VLOOKUP(AH8,Marks,177,0),"")</f>
        <v>58.583333333333336</v>
      </c>
      <c r="AH28" s="959"/>
      <c r="AI28" s="959"/>
      <c r="AJ28" s="959"/>
      <c r="AL28" s="56"/>
      <c r="AM28" s="56"/>
      <c r="AN28" s="56"/>
      <c r="AO28" s="56"/>
      <c r="AP28" s="56"/>
      <c r="AQ28" s="56"/>
      <c r="AR28" s="56"/>
      <c r="AS28" s="56"/>
      <c r="AT28" s="56"/>
    </row>
    <row r="29" spans="2:46" ht="21" customHeight="1">
      <c r="B29" s="957" t="str">
        <f>IF('Master sheet'!$D$11="Hindi","श्रेणी / ग्रेड :-","Division / Grade :-")</f>
        <v>श्रेणी / ग्रेड :-</v>
      </c>
      <c r="C29" s="957"/>
      <c r="D29" s="957"/>
      <c r="E29" s="380" t="str">
        <f>IFERROR(VLOOKUP(P8,Marks,178,0),"")</f>
        <v>I</v>
      </c>
      <c r="F29" s="381" t="s">
        <v>194</v>
      </c>
      <c r="G29" s="440" t="str">
        <f>IFERROR(VLOOKUP(P8,Marks,179,0),"")</f>
        <v>C</v>
      </c>
      <c r="H29" s="381"/>
      <c r="I29" s="440"/>
      <c r="J29" s="440"/>
      <c r="K29" s="957" t="str">
        <f>IF('Master sheet'!$D$11="Hindi","कक्षा में स्थान :-","Position in the Class :-")</f>
        <v>कक्षा में स्थान :-</v>
      </c>
      <c r="L29" s="957"/>
      <c r="M29" s="957"/>
      <c r="N29" s="957"/>
      <c r="O29" s="961">
        <f>IFERROR(VLOOKUP(P8,Marks,180,0),"")</f>
        <v>9.9999999999999858</v>
      </c>
      <c r="P29" s="961"/>
      <c r="Q29" s="961"/>
      <c r="R29" s="961"/>
      <c r="S29" s="1018"/>
      <c r="T29" s="957" t="str">
        <f>IF('Master sheet'!$D$11="Hindi","श्रेणी / ग्रेड :-","Division / Grade :-")</f>
        <v>श्रेणी / ग्रेड :-</v>
      </c>
      <c r="U29" s="957"/>
      <c r="V29" s="957"/>
      <c r="W29" s="380" t="str">
        <f>IFERROR(VLOOKUP(AH8,Marks,178,0),"")</f>
        <v>II</v>
      </c>
      <c r="X29" s="381" t="s">
        <v>194</v>
      </c>
      <c r="Y29" s="440" t="str">
        <f>IFERROR(VLOOKUP(AH8,Marks,179,0),"")</f>
        <v>C</v>
      </c>
      <c r="Z29" s="381"/>
      <c r="AA29" s="440"/>
      <c r="AB29" s="440"/>
      <c r="AC29" s="957" t="str">
        <f>IF('Master sheet'!$D$11="Hindi","कक्षा में स्थान :-","Position in the Class :-")</f>
        <v>कक्षा में स्थान :-</v>
      </c>
      <c r="AD29" s="957"/>
      <c r="AE29" s="957"/>
      <c r="AF29" s="957"/>
      <c r="AG29" s="961">
        <f>IFERROR(VLOOKUP(AH8,Marks,180,0),"")</f>
        <v>10.999999999999986</v>
      </c>
      <c r="AH29" s="961"/>
      <c r="AI29" s="961"/>
      <c r="AJ29" s="961"/>
      <c r="AL29" s="56"/>
      <c r="AM29" s="56"/>
      <c r="AN29" s="56"/>
      <c r="AO29" s="56"/>
      <c r="AP29" s="56"/>
      <c r="AQ29" s="56"/>
      <c r="AR29" s="56"/>
      <c r="AS29" s="56"/>
      <c r="AT29" s="56"/>
    </row>
    <row r="30" spans="2:46" ht="21" customHeight="1">
      <c r="B30" s="954" t="str">
        <f>IF('Master sheet'!$D$11="Hindi","परीक्षा परिणाम घोषणा दिनांक :-","Result Declaration Date :-")</f>
        <v>परीक्षा परिणाम घोषणा दिनांक :-</v>
      </c>
      <c r="C30" s="954"/>
      <c r="D30" s="954"/>
      <c r="E30" s="955">
        <f>IF(AND(P8=""),"",'Master sheet'!$D$10)</f>
        <v>45419</v>
      </c>
      <c r="F30" s="955"/>
      <c r="G30" s="955"/>
      <c r="H30" s="955"/>
      <c r="I30" s="955"/>
      <c r="J30" s="434"/>
      <c r="K30" s="91"/>
      <c r="L30" s="91"/>
      <c r="M30" s="57"/>
      <c r="N30" s="91"/>
      <c r="O30" s="91"/>
      <c r="P30" s="91"/>
      <c r="Q30" s="91"/>
      <c r="R30" s="91"/>
      <c r="S30" s="1018"/>
      <c r="T30" s="954" t="str">
        <f>IF('Master sheet'!$D$11="Hindi","परीक्षा परिणाम घोषणा दिनांक :-","Result Declaration Date :-")</f>
        <v>परीक्षा परिणाम घोषणा दिनांक :-</v>
      </c>
      <c r="U30" s="954"/>
      <c r="V30" s="954"/>
      <c r="W30" s="955">
        <f>IF(AND(AH8=""),"",'Master sheet'!$D$10)</f>
        <v>45419</v>
      </c>
      <c r="X30" s="955"/>
      <c r="Y30" s="955"/>
      <c r="Z30" s="955"/>
      <c r="AA30" s="955"/>
      <c r="AB30" s="434"/>
      <c r="AC30" s="91"/>
      <c r="AD30" s="91"/>
      <c r="AE30" s="57"/>
      <c r="AF30" s="91"/>
      <c r="AG30" s="91"/>
      <c r="AH30" s="91"/>
      <c r="AI30" s="91"/>
      <c r="AJ30" s="91"/>
      <c r="AL30" s="56"/>
      <c r="AM30" s="56"/>
      <c r="AN30" s="56"/>
      <c r="AO30" s="56"/>
      <c r="AP30" s="56"/>
      <c r="AQ30" s="56"/>
      <c r="AR30" s="56"/>
      <c r="AS30" s="56"/>
      <c r="AT30" s="56"/>
    </row>
    <row r="31" spans="2:46" ht="54" customHeight="1">
      <c r="B31" s="956" t="str">
        <f>IF(AND(C5=6),CONCATENATE("( ",UPPER('Master sheet'!H12)," )"),IF(AND(C5=7),CONCATENATE("( ",UPPER('Master sheet'!H21)," )"),""))</f>
        <v>( SHARAD SHARMA )</v>
      </c>
      <c r="C31" s="956"/>
      <c r="D31" s="956"/>
      <c r="E31" s="956"/>
      <c r="F31" s="956" t="str">
        <f>IF(AND(P8=""),"",CONCATENATE("(",'Master sheet'!$D$14," )"))</f>
        <v>(Suresh Chand )</v>
      </c>
      <c r="G31" s="956"/>
      <c r="H31" s="956"/>
      <c r="I31" s="956"/>
      <c r="J31" s="956"/>
      <c r="K31" s="956"/>
      <c r="L31" s="956"/>
      <c r="M31" s="956" t="str">
        <f>IF(AND(P8=""),"",CONCATENATE("(",'Master sheet'!$D$12," )"))</f>
        <v>(USHA PALIYA )</v>
      </c>
      <c r="N31" s="956"/>
      <c r="O31" s="956"/>
      <c r="P31" s="956"/>
      <c r="Q31" s="956"/>
      <c r="R31" s="956"/>
      <c r="S31" s="1018"/>
      <c r="T31" s="956" t="str">
        <f>IF(AND(U5=6),CONCATENATE("( ",UPPER('Master sheet'!H12)," )"),IF(AND(U5=7),CONCATENATE("( ",UPPER('Master sheet'!H21)," )"),""))</f>
        <v>( SHARAD SHARMA )</v>
      </c>
      <c r="U31" s="956"/>
      <c r="V31" s="956"/>
      <c r="W31" s="956"/>
      <c r="X31" s="956" t="str">
        <f>IF(AND(AH8=""),"",CONCATENATE("(",'Master sheet'!$D$14," )"))</f>
        <v>(Suresh Chand )</v>
      </c>
      <c r="Y31" s="956"/>
      <c r="Z31" s="956"/>
      <c r="AA31" s="956"/>
      <c r="AB31" s="956"/>
      <c r="AC31" s="956"/>
      <c r="AD31" s="956"/>
      <c r="AE31" s="956" t="str">
        <f>IF(AND(AH8=""),"",CONCATENATE("(",'Master sheet'!$D$12," )"))</f>
        <v>(USHA PALIYA )</v>
      </c>
      <c r="AF31" s="956"/>
      <c r="AG31" s="956"/>
      <c r="AH31" s="956"/>
      <c r="AI31" s="956"/>
      <c r="AJ31" s="956"/>
      <c r="AL31" s="56"/>
      <c r="AM31" s="56"/>
      <c r="AN31" s="56"/>
      <c r="AO31" s="56"/>
      <c r="AP31" s="56"/>
      <c r="AQ31" s="56"/>
      <c r="AR31" s="56"/>
      <c r="AS31" s="56"/>
      <c r="AT31" s="56"/>
    </row>
    <row r="32" spans="2:46" ht="15" customHeight="1">
      <c r="B32" s="953" t="str">
        <f>IF('Master sheet'!$D$11="Hindi","हस्ताक्षर कक्षाध्यापक","Signature of the class teacher")</f>
        <v>हस्ताक्षर कक्षाध्यापक</v>
      </c>
      <c r="C32" s="953"/>
      <c r="D32" s="953"/>
      <c r="E32" s="953"/>
      <c r="F32" s="953" t="str">
        <f>IF('Master sheet'!$D$11="Hindi","हस्ताक्षर परीक्षा प्रभारी","Signature of the exam. Incharge")</f>
        <v>हस्ताक्षर परीक्षा प्रभारी</v>
      </c>
      <c r="G32" s="953"/>
      <c r="H32" s="953"/>
      <c r="I32" s="953"/>
      <c r="J32" s="953"/>
      <c r="K32" s="953"/>
      <c r="L32" s="953"/>
      <c r="M32" s="953" t="str">
        <f>IF('Master sheet'!$D$11="Hindi","हस्ताक्षर संस्था प्रधान","Head of Institute's Signature")</f>
        <v>हस्ताक्षर संस्था प्रधान</v>
      </c>
      <c r="N32" s="953"/>
      <c r="O32" s="953"/>
      <c r="P32" s="953"/>
      <c r="Q32" s="953"/>
      <c r="R32" s="953"/>
      <c r="S32" s="1018"/>
      <c r="T32" s="953" t="str">
        <f>IF('Master sheet'!$D$11="Hindi","हस्ताक्षर कक्षाध्यापक","Signature of the class teacher")</f>
        <v>हस्ताक्षर कक्षाध्यापक</v>
      </c>
      <c r="U32" s="953"/>
      <c r="V32" s="953"/>
      <c r="W32" s="953"/>
      <c r="X32" s="953" t="str">
        <f>IF('Master sheet'!$D$11="Hindi","हस्ताक्षर परीक्षा प्रभारी","Signature of the exam. Incharge")</f>
        <v>हस्ताक्षर परीक्षा प्रभारी</v>
      </c>
      <c r="Y32" s="953"/>
      <c r="Z32" s="953"/>
      <c r="AA32" s="953"/>
      <c r="AB32" s="953"/>
      <c r="AC32" s="953"/>
      <c r="AD32" s="953"/>
      <c r="AE32" s="953" t="str">
        <f>IF('Master sheet'!$D$11="Hindi","हस्ताक्षर संस्था प्रधान","Head of Institute's Signature")</f>
        <v>हस्ताक्षर संस्था प्रधान</v>
      </c>
      <c r="AF32" s="953"/>
      <c r="AG32" s="953"/>
      <c r="AH32" s="953"/>
      <c r="AI32" s="953"/>
      <c r="AJ32" s="953"/>
      <c r="AL32" s="56"/>
      <c r="AM32" s="56"/>
      <c r="AN32" s="56"/>
      <c r="AO32" s="56"/>
      <c r="AP32" s="56"/>
      <c r="AQ32" s="56"/>
      <c r="AR32" s="56"/>
      <c r="AS32" s="56"/>
      <c r="AT32" s="56"/>
    </row>
    <row r="33" spans="1:4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L33" s="56"/>
      <c r="AM33" s="56"/>
      <c r="AN33" s="56"/>
      <c r="AO33" s="56"/>
      <c r="AP33" s="56"/>
      <c r="AQ33" s="56"/>
      <c r="AR33" s="56"/>
      <c r="AS33" s="56"/>
      <c r="AT33" s="56"/>
    </row>
    <row r="34" spans="1:46" ht="21" customHeight="1">
      <c r="A34" s="396">
        <f>IF(P41="","",1)</f>
        <v>1</v>
      </c>
      <c r="B34" s="1003" t="str">
        <f>IF('Master sheet'!$D$11="Hindi","वार्षिक रिपोर्ट कार्ड ","Report Card")</f>
        <v xml:space="preserve">वार्षिक रिपोर्ट कार्ड </v>
      </c>
      <c r="C34" s="1003"/>
      <c r="D34" s="1003"/>
      <c r="E34" s="1003"/>
      <c r="F34" s="1003"/>
      <c r="G34" s="1003"/>
      <c r="H34" s="1003"/>
      <c r="I34" s="1003"/>
      <c r="J34" s="1003"/>
      <c r="K34" s="1003"/>
      <c r="L34" s="1003"/>
      <c r="M34" s="1003"/>
      <c r="N34" s="1003"/>
      <c r="O34" s="1003"/>
      <c r="P34" s="1003"/>
      <c r="Q34" s="1003"/>
      <c r="R34" s="1003"/>
      <c r="S34" s="1018" t="s">
        <v>75</v>
      </c>
      <c r="T34" s="1003" t="str">
        <f>IF('Master sheet'!$D$11="Hindi","वार्षिक रिपोर्ट कार्ड ","Report Card")</f>
        <v xml:space="preserve">वार्षिक रिपोर्ट कार्ड </v>
      </c>
      <c r="U34" s="1003"/>
      <c r="V34" s="1003"/>
      <c r="W34" s="1003"/>
      <c r="X34" s="1003"/>
      <c r="Y34" s="1003"/>
      <c r="Z34" s="1003"/>
      <c r="AA34" s="1003"/>
      <c r="AB34" s="1003"/>
      <c r="AC34" s="1003"/>
      <c r="AD34" s="1003"/>
      <c r="AE34" s="1003"/>
      <c r="AF34" s="1003"/>
      <c r="AG34" s="1003"/>
      <c r="AH34" s="1003"/>
      <c r="AI34" s="1003"/>
      <c r="AJ34" s="1003"/>
      <c r="AL34" s="56"/>
      <c r="AM34" s="56"/>
      <c r="AN34" s="56"/>
      <c r="AO34" s="56"/>
      <c r="AP34" s="56"/>
      <c r="AQ34" s="56"/>
      <c r="AR34" s="56"/>
      <c r="AS34" s="56"/>
      <c r="AT34" s="56"/>
    </row>
    <row r="35" spans="1:46" ht="21" customHeight="1">
      <c r="A35" s="396">
        <f>IF(P41="","",A34+1)</f>
        <v>2</v>
      </c>
      <c r="B35" s="1004" t="str">
        <f>IF('Master sheet'!$D$11="Hindi","शिक्षा विभाग, राजस्थान सरकार","Education Department, Rajasthan Government")</f>
        <v>शिक्षा विभाग, राजस्थान सरकार</v>
      </c>
      <c r="C35" s="1004"/>
      <c r="D35" s="1004"/>
      <c r="E35" s="1004"/>
      <c r="F35" s="1004"/>
      <c r="G35" s="1004"/>
      <c r="H35" s="1004"/>
      <c r="I35" s="1004"/>
      <c r="J35" s="1004"/>
      <c r="K35" s="1004"/>
      <c r="L35" s="1004"/>
      <c r="M35" s="1004"/>
      <c r="N35" s="1004"/>
      <c r="O35" s="1004"/>
      <c r="P35" s="1004"/>
      <c r="Q35" s="1004"/>
      <c r="R35" s="1004"/>
      <c r="S35" s="1018"/>
      <c r="T35" s="1004" t="str">
        <f>IF('Master sheet'!$D$11="Hindi","शिक्षा विभाग, राजस्थान सरकार","Education Department, Rajasthan Government")</f>
        <v>शिक्षा विभाग, राजस्थान सरकार</v>
      </c>
      <c r="U35" s="1004"/>
      <c r="V35" s="1004"/>
      <c r="W35" s="1004"/>
      <c r="X35" s="1004"/>
      <c r="Y35" s="1004"/>
      <c r="Z35" s="1004"/>
      <c r="AA35" s="1004"/>
      <c r="AB35" s="1004"/>
      <c r="AC35" s="1004"/>
      <c r="AD35" s="1004"/>
      <c r="AE35" s="1004"/>
      <c r="AF35" s="1004"/>
      <c r="AG35" s="1004"/>
      <c r="AH35" s="1004"/>
      <c r="AI35" s="1004"/>
      <c r="AJ35" s="1004"/>
      <c r="AL35" s="56"/>
      <c r="AM35" s="56"/>
      <c r="AN35" s="56"/>
      <c r="AO35" s="56"/>
      <c r="AP35" s="56"/>
      <c r="AQ35" s="56"/>
      <c r="AR35" s="56"/>
      <c r="AS35" s="56"/>
      <c r="AT35" s="56"/>
    </row>
    <row r="36" spans="1:46" ht="21" customHeight="1">
      <c r="A36" s="396">
        <f>IF(P41="","",A35+1)</f>
        <v>3</v>
      </c>
      <c r="B36" s="996" t="str">
        <f>IF('Master sheet'!$D$11="Hindi","विद्यालय का नाम :-","School Name :- ")</f>
        <v>विद्यालय का नाम :-</v>
      </c>
      <c r="C36" s="996"/>
      <c r="D36" s="996"/>
      <c r="E36" s="997" t="str">
        <f>IF(AND(P41=""),"",IF('Master sheet'!$D$11="Hindi",'Master sheet'!$D$8,'Master sheet'!$D$7))</f>
        <v xml:space="preserve">महात्मा गाँधी राजकीय विद्यालय (अंग्रेजी माध्यम) बर, पाली </v>
      </c>
      <c r="F36" s="997"/>
      <c r="G36" s="997"/>
      <c r="H36" s="997"/>
      <c r="I36" s="997"/>
      <c r="J36" s="997"/>
      <c r="K36" s="997"/>
      <c r="L36" s="997"/>
      <c r="M36" s="997"/>
      <c r="N36" s="997"/>
      <c r="O36" s="997"/>
      <c r="P36" s="997"/>
      <c r="Q36" s="997"/>
      <c r="R36" s="997"/>
      <c r="S36" s="1018"/>
      <c r="T36" s="996" t="str">
        <f>IF('Master sheet'!$D$11="Hindi","विद्यालय का नाम :-","School Name :- ")</f>
        <v>विद्यालय का नाम :-</v>
      </c>
      <c r="U36" s="996"/>
      <c r="V36" s="996"/>
      <c r="W36" s="997" t="str">
        <f>IF(AND(AH41=""),"",IF('Master sheet'!$D$11="Hindi",'Master sheet'!$D$8,'Master sheet'!$D$7))</f>
        <v xml:space="preserve">महात्मा गाँधी राजकीय विद्यालय (अंग्रेजी माध्यम) बर, पाली </v>
      </c>
      <c r="X36" s="997"/>
      <c r="Y36" s="997"/>
      <c r="Z36" s="997"/>
      <c r="AA36" s="997"/>
      <c r="AB36" s="997"/>
      <c r="AC36" s="997"/>
      <c r="AD36" s="997"/>
      <c r="AE36" s="997"/>
      <c r="AF36" s="997"/>
      <c r="AG36" s="997"/>
      <c r="AH36" s="997"/>
      <c r="AI36" s="997"/>
      <c r="AJ36" s="997"/>
      <c r="AL36" s="56"/>
      <c r="AM36" s="56"/>
      <c r="AN36" s="56"/>
      <c r="AO36" s="56"/>
      <c r="AP36" s="56"/>
      <c r="AQ36" s="56"/>
      <c r="AR36" s="56"/>
      <c r="AS36" s="56"/>
      <c r="AT36" s="56"/>
    </row>
    <row r="37" spans="1:46" ht="21" customHeight="1">
      <c r="A37" s="396">
        <f>IF(P41="","",A36+1)</f>
        <v>4</v>
      </c>
      <c r="B37" s="389"/>
      <c r="C37" s="389"/>
      <c r="D37" s="389"/>
      <c r="E37" s="998" t="str">
        <f>IF(AND(P41=""),"",IF('Master sheet'!$D$11="Hindi",CONCATENATE("(विद्यालय मान्यता क्रमांक व वर्ष : ","  ",'Master sheet'!$D$6),CONCATENATE("(School Recognition Number &amp; Years : ","  ",'Master sheet'!$D$6)))</f>
        <v>(विद्यालय मान्यता क्रमांक व वर्ष :   शिक्षा/पाली/1995/2001</v>
      </c>
      <c r="F37" s="998"/>
      <c r="G37" s="998"/>
      <c r="H37" s="998"/>
      <c r="I37" s="998"/>
      <c r="J37" s="998"/>
      <c r="K37" s="998"/>
      <c r="L37" s="998"/>
      <c r="M37" s="998"/>
      <c r="N37" s="998"/>
      <c r="O37" s="998"/>
      <c r="P37" s="998"/>
      <c r="Q37" s="998"/>
      <c r="R37" s="998"/>
      <c r="S37" s="1018"/>
      <c r="T37" s="389"/>
      <c r="U37" s="389"/>
      <c r="V37" s="389"/>
      <c r="W37" s="998" t="str">
        <f>IF(AND(AH41=""),"",IF('Master sheet'!$D$11="Hindi",CONCATENATE("(विद्यालय मान्यता क्रमांक व वर्ष : ","  ",'Master sheet'!$D$6),CONCATENATE("(School Recognition Number &amp; Years : ","  ",'Master sheet'!$D$6)))</f>
        <v>(विद्यालय मान्यता क्रमांक व वर्ष :   शिक्षा/पाली/1995/2001</v>
      </c>
      <c r="X37" s="998"/>
      <c r="Y37" s="998"/>
      <c r="Z37" s="998"/>
      <c r="AA37" s="998"/>
      <c r="AB37" s="998"/>
      <c r="AC37" s="998"/>
      <c r="AD37" s="998"/>
      <c r="AE37" s="998"/>
      <c r="AF37" s="998"/>
      <c r="AG37" s="998"/>
      <c r="AH37" s="998"/>
      <c r="AI37" s="998"/>
      <c r="AJ37" s="998"/>
      <c r="AL37" s="56"/>
      <c r="AM37" s="56"/>
      <c r="AN37" s="56"/>
      <c r="AO37" s="56"/>
      <c r="AP37" s="56"/>
      <c r="AQ37" s="56"/>
      <c r="AR37" s="56"/>
      <c r="AS37" s="56"/>
      <c r="AT37" s="56"/>
    </row>
    <row r="38" spans="1:46" ht="21" customHeight="1">
      <c r="A38" s="396">
        <f>IF(P41="","",A37+1)</f>
        <v>5</v>
      </c>
      <c r="B38" s="382" t="str">
        <f>IF('Master sheet'!$D$11="Hindi","कक्षा  :-","CLASS :- ")</f>
        <v>कक्षा  :-</v>
      </c>
      <c r="C38" s="999">
        <f>IFERROR(IF(AND(P41=""),"",VLOOKUP(P41,Marks,2,0)),"")</f>
        <v>7</v>
      </c>
      <c r="D38" s="999"/>
      <c r="E38" s="1000" t="str">
        <f>IF('Master sheet'!$D$11="Hindi","सेक्शन :-","Section :- ")</f>
        <v>सेक्शन :-</v>
      </c>
      <c r="F38" s="1000"/>
      <c r="G38" s="1000"/>
      <c r="H38" s="1000"/>
      <c r="I38" s="1000"/>
      <c r="J38" s="999" t="str">
        <f>IFERROR(IF(AND(P41=""),"",VLOOKUP(P41,Marks,3,0)),"")</f>
        <v>A</v>
      </c>
      <c r="K38" s="999"/>
      <c r="L38" s="1001" t="str">
        <f>IF('Master sheet'!$D$11="Hindi","सत्र :- ","Session :- ")</f>
        <v xml:space="preserve">सत्र :- </v>
      </c>
      <c r="M38" s="1001"/>
      <c r="N38" s="1001"/>
      <c r="O38" s="1001"/>
      <c r="P38" s="1002" t="str">
        <f>IF(AND(P41=""),"",'Marks Entry 6th'!$I$2)</f>
        <v xml:space="preserve"> 2023-2024</v>
      </c>
      <c r="Q38" s="1002"/>
      <c r="R38" s="1002"/>
      <c r="S38" s="1018"/>
      <c r="T38" s="382" t="str">
        <f>IF('Master sheet'!$D$11="Hindi","कक्षा  :-","CLASS :- ")</f>
        <v>कक्षा  :-</v>
      </c>
      <c r="U38" s="999">
        <f>IFERROR(IF(AND(AH41=""),"",VLOOKUP(AH41,Marks,2,0)),"")</f>
        <v>7</v>
      </c>
      <c r="V38" s="999"/>
      <c r="W38" s="1000" t="str">
        <f>IF('Master sheet'!$D$11="Hindi","सेक्शन :-","Section :- ")</f>
        <v>सेक्शन :-</v>
      </c>
      <c r="X38" s="1000"/>
      <c r="Y38" s="1000"/>
      <c r="Z38" s="1000"/>
      <c r="AA38" s="1000"/>
      <c r="AB38" s="999" t="str">
        <f>IFERROR(IF(AND(AH41=""),"",VLOOKUP(AH41,Marks,3,0)),"")</f>
        <v>A</v>
      </c>
      <c r="AC38" s="999"/>
      <c r="AD38" s="1001" t="str">
        <f>IF('Master sheet'!$D$11="Hindi","सत्र :- ","Session :- ")</f>
        <v xml:space="preserve">सत्र :- </v>
      </c>
      <c r="AE38" s="1001"/>
      <c r="AF38" s="1001"/>
      <c r="AG38" s="1001"/>
      <c r="AH38" s="1002" t="str">
        <f>IF(AND(AH41=""),"",'Marks Entry 6th'!$I$2)</f>
        <v xml:space="preserve"> 2023-2024</v>
      </c>
      <c r="AI38" s="1002"/>
      <c r="AJ38" s="1002"/>
      <c r="AL38" s="56"/>
      <c r="AM38" s="56"/>
      <c r="AN38" s="56"/>
      <c r="AO38" s="56"/>
      <c r="AP38" s="56"/>
      <c r="AQ38" s="56"/>
      <c r="AR38" s="56"/>
      <c r="AS38" s="56"/>
      <c r="AT38" s="56"/>
    </row>
    <row r="39" spans="1:46" ht="21" customHeight="1">
      <c r="A39" s="396">
        <f>IF(P41="","",A38+1)</f>
        <v>6</v>
      </c>
      <c r="B39" s="987" t="str">
        <f>IF('Master sheet'!$D$11="Hindi","विद्यार्थी का नाम :-","Student's Name :-")</f>
        <v>विद्यार्थी का नाम :-</v>
      </c>
      <c r="C39" s="987"/>
      <c r="D39" s="987"/>
      <c r="E39" s="988" t="str">
        <f>IFERROR(IF(AND(P41=""),"",VLOOKUP(P41,Marks,6,0)),"")</f>
        <v>ARMAN HUSSAIN</v>
      </c>
      <c r="F39" s="988"/>
      <c r="G39" s="988"/>
      <c r="H39" s="988"/>
      <c r="I39" s="988"/>
      <c r="J39" s="988"/>
      <c r="K39" s="988"/>
      <c r="L39" s="989" t="str">
        <f>IF('Master sheet'!$D$11="Hindi","प्रवेशांक :","SR. NO. :")</f>
        <v>प्रवेशांक :</v>
      </c>
      <c r="M39" s="989"/>
      <c r="N39" s="989"/>
      <c r="O39" s="989"/>
      <c r="P39" s="994">
        <f>IFERROR(IF(AND(P41=""),"",VLOOKUP(P41,Marks,5,0)),"")</f>
        <v>934</v>
      </c>
      <c r="Q39" s="994"/>
      <c r="R39" s="994"/>
      <c r="S39" s="1018"/>
      <c r="T39" s="987" t="str">
        <f>IF('Master sheet'!$D$11="Hindi","विद्यार्थी का नाम :-","Student's Name :-")</f>
        <v>विद्यार्थी का नाम :-</v>
      </c>
      <c r="U39" s="987"/>
      <c r="V39" s="987"/>
      <c r="W39" s="988" t="str">
        <f>IFERROR(IF(AND(AH41=""),"",VLOOKUP(AH41,Marks,6,0)),"")</f>
        <v>ARMAN SHAH</v>
      </c>
      <c r="X39" s="988"/>
      <c r="Y39" s="988"/>
      <c r="Z39" s="988"/>
      <c r="AA39" s="988"/>
      <c r="AB39" s="988"/>
      <c r="AC39" s="988"/>
      <c r="AD39" s="989" t="str">
        <f>IF('Master sheet'!$D$11="Hindi","प्रवेशांक :","SR. NO. :")</f>
        <v>प्रवेशांक :</v>
      </c>
      <c r="AE39" s="989"/>
      <c r="AF39" s="989"/>
      <c r="AG39" s="989"/>
      <c r="AH39" s="994">
        <f>IFERROR(IF(AND(AH41=""),"",VLOOKUP(AH41,Marks,5,0)),"")</f>
        <v>926</v>
      </c>
      <c r="AI39" s="994"/>
      <c r="AJ39" s="994"/>
      <c r="AL39" s="56"/>
      <c r="AM39" s="56"/>
      <c r="AN39" s="56"/>
      <c r="AO39" s="56"/>
      <c r="AP39" s="56"/>
      <c r="AQ39" s="56"/>
      <c r="AR39" s="56"/>
      <c r="AS39" s="56"/>
      <c r="AT39" s="56"/>
    </row>
    <row r="40" spans="1:46" ht="21" customHeight="1">
      <c r="A40" s="396">
        <f>IF(P41="","",A39+1)</f>
        <v>7</v>
      </c>
      <c r="B40" s="987" t="str">
        <f>IF('Master sheet'!$D$11="Hindi","पिता का नाम :-","Father's Name :-")</f>
        <v>पिता का नाम :-</v>
      </c>
      <c r="C40" s="987"/>
      <c r="D40" s="987"/>
      <c r="E40" s="988" t="str">
        <f>IFERROR(IF(AND(P41=""),"",VLOOKUP(P41,Marks,7,0)),"")</f>
        <v>AARIF HUSSAIN</v>
      </c>
      <c r="F40" s="988"/>
      <c r="G40" s="988"/>
      <c r="H40" s="988"/>
      <c r="I40" s="988"/>
      <c r="J40" s="988"/>
      <c r="K40" s="988"/>
      <c r="L40" s="989" t="str">
        <f>IF('Master sheet'!$D$11="Hindi","जन्म तिथि :","Date of Birth :")</f>
        <v>जन्म तिथि :</v>
      </c>
      <c r="M40" s="989"/>
      <c r="N40" s="989"/>
      <c r="O40" s="989"/>
      <c r="P40" s="995">
        <f>IFERROR(IF(AND(P41=""),"",VLOOKUP(P41,Marks,4,0)),"")</f>
        <v>42348</v>
      </c>
      <c r="Q40" s="995"/>
      <c r="R40" s="995"/>
      <c r="S40" s="1018"/>
      <c r="T40" s="987" t="str">
        <f>IF('Master sheet'!$D$11="Hindi","पिता का नाम :-","Father's Name :-")</f>
        <v>पिता का नाम :-</v>
      </c>
      <c r="U40" s="987"/>
      <c r="V40" s="987"/>
      <c r="W40" s="988" t="str">
        <f>IFERROR(IF(AND(AH41=""),"",VLOOKUP(AH41,Marks,7,0)),"")</f>
        <v>JAKIR SHAH</v>
      </c>
      <c r="X40" s="988"/>
      <c r="Y40" s="988"/>
      <c r="Z40" s="988"/>
      <c r="AA40" s="988"/>
      <c r="AB40" s="988"/>
      <c r="AC40" s="988"/>
      <c r="AD40" s="989" t="str">
        <f>IF('Master sheet'!$D$11="Hindi","जन्म तिथि :","Date of Birth :")</f>
        <v>जन्म तिथि :</v>
      </c>
      <c r="AE40" s="989"/>
      <c r="AF40" s="989"/>
      <c r="AG40" s="989"/>
      <c r="AH40" s="995">
        <f>IFERROR(IF(AND(AH41=""),"",VLOOKUP(AH41,Marks,4,0)),"")</f>
        <v>42491</v>
      </c>
      <c r="AI40" s="995"/>
      <c r="AJ40" s="995"/>
      <c r="AL40" s="56"/>
      <c r="AM40" s="56"/>
      <c r="AN40" s="56"/>
      <c r="AO40" s="56"/>
      <c r="AP40" s="56"/>
      <c r="AQ40" s="56"/>
      <c r="AR40" s="56"/>
      <c r="AS40" s="56"/>
      <c r="AT40" s="56"/>
    </row>
    <row r="41" spans="1:46" ht="21" customHeight="1">
      <c r="A41" s="396">
        <f>IF(P41="","",A40+1)</f>
        <v>8</v>
      </c>
      <c r="B41" s="987" t="str">
        <f>IF('Master sheet'!$D$11="Hindi","माता का नाम :-","Mother's Name :-")</f>
        <v>माता का नाम :-</v>
      </c>
      <c r="C41" s="987"/>
      <c r="D41" s="987"/>
      <c r="E41" s="988" t="str">
        <f>IFERROR(IF(AND(P41=""),"",VLOOKUP(P41,Marks,8,0)),"")</f>
        <v>SALMA BANO</v>
      </c>
      <c r="F41" s="988"/>
      <c r="G41" s="988"/>
      <c r="H41" s="988"/>
      <c r="I41" s="988"/>
      <c r="J41" s="988"/>
      <c r="K41" s="988"/>
      <c r="L41" s="989" t="str">
        <f>IF('Master sheet'!$D$11="Hindi","रोल नंबर :-","Roll No. :")</f>
        <v>रोल नंबर :-</v>
      </c>
      <c r="M41" s="989"/>
      <c r="N41" s="989"/>
      <c r="O41" s="989"/>
      <c r="P41" s="990">
        <f>IF(AH8="","",IF(AND(AH8+1&gt;$AR$7),"",AH8+1))</f>
        <v>703</v>
      </c>
      <c r="Q41" s="990"/>
      <c r="R41" s="990"/>
      <c r="S41" s="1018"/>
      <c r="T41" s="987" t="str">
        <f>IF('Master sheet'!$D$11="Hindi","माता का नाम :-","Mother's Name :-")</f>
        <v>माता का नाम :-</v>
      </c>
      <c r="U41" s="987"/>
      <c r="V41" s="987"/>
      <c r="W41" s="988" t="str">
        <f>IFERROR(IF(AND(AH41=""),"",VLOOKUP(AH41,Marks,8,0)),"")</f>
        <v>HEENA BANU</v>
      </c>
      <c r="X41" s="988"/>
      <c r="Y41" s="988"/>
      <c r="Z41" s="988"/>
      <c r="AA41" s="988"/>
      <c r="AB41" s="988"/>
      <c r="AC41" s="988"/>
      <c r="AD41" s="989" t="str">
        <f>IF('Master sheet'!$D$11="Hindi","रोल नंबर :-","Roll No. :")</f>
        <v>रोल नंबर :-</v>
      </c>
      <c r="AE41" s="989"/>
      <c r="AF41" s="989"/>
      <c r="AG41" s="989"/>
      <c r="AH41" s="990">
        <f>IF(P41="","",IF(AND(P41+1&gt;$AR$7),"",P41+1))</f>
        <v>704</v>
      </c>
      <c r="AI41" s="990"/>
      <c r="AJ41" s="990"/>
      <c r="AL41" s="56"/>
      <c r="AM41" s="56"/>
      <c r="AN41" s="56"/>
      <c r="AO41" s="56"/>
      <c r="AP41" s="56"/>
      <c r="AQ41" s="56"/>
      <c r="AR41" s="56"/>
      <c r="AS41" s="56"/>
      <c r="AT41" s="56"/>
    </row>
    <row r="42" spans="1:46" ht="12" customHeight="1">
      <c r="A42" s="396">
        <f>IF(P41="","",A41+1)</f>
        <v>9</v>
      </c>
      <c r="B42" s="383"/>
      <c r="C42" s="383"/>
      <c r="D42" s="383"/>
      <c r="E42" s="384"/>
      <c r="F42" s="384"/>
      <c r="G42" s="436"/>
      <c r="H42" s="436"/>
      <c r="I42" s="384"/>
      <c r="J42" s="384"/>
      <c r="K42" s="384"/>
      <c r="L42" s="385"/>
      <c r="M42" s="385"/>
      <c r="N42" s="385"/>
      <c r="O42" s="385"/>
      <c r="P42" s="386"/>
      <c r="Q42" s="386"/>
      <c r="R42" s="386"/>
      <c r="S42" s="1018"/>
      <c r="T42" s="383"/>
      <c r="U42" s="383"/>
      <c r="V42" s="383"/>
      <c r="W42" s="384"/>
      <c r="X42" s="384"/>
      <c r="Y42" s="436"/>
      <c r="Z42" s="436"/>
      <c r="AA42" s="384"/>
      <c r="AB42" s="384"/>
      <c r="AC42" s="384"/>
      <c r="AD42" s="385"/>
      <c r="AE42" s="385"/>
      <c r="AF42" s="385"/>
      <c r="AG42" s="385"/>
      <c r="AH42" s="386"/>
      <c r="AI42" s="386"/>
      <c r="AJ42" s="386"/>
      <c r="AL42" s="56"/>
      <c r="AM42" s="56"/>
      <c r="AN42" s="56"/>
      <c r="AO42" s="56"/>
      <c r="AP42" s="56"/>
      <c r="AQ42" s="56"/>
      <c r="AR42" s="56"/>
      <c r="AS42" s="56"/>
      <c r="AT42" s="56"/>
    </row>
    <row r="43" spans="1:46" ht="23.25" customHeight="1">
      <c r="A43" s="396">
        <f>IF(P41="","",A42+1)</f>
        <v>10</v>
      </c>
      <c r="B43" s="991" t="str">
        <f>IF('Master sheet'!$D$11="Hindi","विषय","Subject")</f>
        <v>विषय</v>
      </c>
      <c r="C43" s="708" t="str">
        <f>IF('Master sheet'!$D$11="Hindi","प्रथम परख ","First Test")</f>
        <v xml:space="preserve">प्रथम परख </v>
      </c>
      <c r="D43" s="709"/>
      <c r="E43" s="729" t="str">
        <f>IF('Master sheet'!$D$11="Hindi","द्वितीय परख","Second Test")</f>
        <v>द्वितीय परख</v>
      </c>
      <c r="F43" s="730"/>
      <c r="G43" s="729" t="str">
        <f>IF('Master sheet'!$D$11="Hindi","तृतीय परख","Third Test")</f>
        <v>तृतीय परख</v>
      </c>
      <c r="H43" s="730"/>
      <c r="I43" s="992" t="str">
        <f>IF('Master sheet'!$D$11="Hindi","सा. परख योग","Test Total")</f>
        <v>सा. परख योग</v>
      </c>
      <c r="J43" s="732" t="str">
        <f>IF('Master sheet'!$D$11="Hindi","अर्द्धवार्षिक","Half Yearly")</f>
        <v>अर्द्धवार्षिक</v>
      </c>
      <c r="K43" s="733"/>
      <c r="L43" s="734"/>
      <c r="M43" s="735" t="str">
        <f>IF('Master sheet'!$D$11="Hindi","अर्द्ध वा. तक योग","Total Till H.Y.")</f>
        <v>अर्द्ध वा. तक योग</v>
      </c>
      <c r="N43" s="732" t="str">
        <f>IF('Master sheet'!$D$11="Hindi","वार्षिक","Yearly")</f>
        <v>वार्षिक</v>
      </c>
      <c r="O43" s="733"/>
      <c r="P43" s="734"/>
      <c r="Q43" s="710" t="str">
        <f>IF('Master sheet'!$D$11="Hindi","विषय कुल योग ","Subject Total")</f>
        <v xml:space="preserve">विषय कुल योग </v>
      </c>
      <c r="R43" s="711" t="str">
        <f>IF('Master sheet'!$D$11="Hindi","ग्रेड","Grade")</f>
        <v>ग्रेड</v>
      </c>
      <c r="S43" s="1018"/>
      <c r="T43" s="991" t="str">
        <f>IF('Master sheet'!$D$11="Hindi","विषय","Subject")</f>
        <v>विषय</v>
      </c>
      <c r="U43" s="708" t="str">
        <f>IF('Master sheet'!$D$11="Hindi","प्रथम परख ","First Test")</f>
        <v xml:space="preserve">प्रथम परख </v>
      </c>
      <c r="V43" s="709"/>
      <c r="W43" s="729" t="str">
        <f>IF('Master sheet'!$D$11="Hindi","द्वितीय परख","Second Test")</f>
        <v>द्वितीय परख</v>
      </c>
      <c r="X43" s="730"/>
      <c r="Y43" s="729" t="str">
        <f>IF('Master sheet'!$D$11="Hindi","तृतीय परख","Third Test")</f>
        <v>तृतीय परख</v>
      </c>
      <c r="Z43" s="730"/>
      <c r="AA43" s="992" t="str">
        <f>IF('Master sheet'!$D$11="Hindi","सा. परख योग","Test Total")</f>
        <v>सा. परख योग</v>
      </c>
      <c r="AB43" s="732" t="str">
        <f>IF('Master sheet'!$D$11="Hindi","अर्द्धवार्षिक","Half Yearly")</f>
        <v>अर्द्धवार्षिक</v>
      </c>
      <c r="AC43" s="733"/>
      <c r="AD43" s="734"/>
      <c r="AE43" s="735" t="str">
        <f>IF('Master sheet'!$D$11="Hindi","अर्द्ध वा. तक योग","Total Till H.Y.")</f>
        <v>अर्द्ध वा. तक योग</v>
      </c>
      <c r="AF43" s="732" t="str">
        <f>IF('Master sheet'!$D$11="Hindi","वार्षिक","Yearly")</f>
        <v>वार्षिक</v>
      </c>
      <c r="AG43" s="733"/>
      <c r="AH43" s="734"/>
      <c r="AI43" s="710" t="str">
        <f>IF('Master sheet'!$D$11="Hindi","विषय कुल योग ","Subject Total")</f>
        <v xml:space="preserve">विषय कुल योग </v>
      </c>
      <c r="AJ43" s="711" t="str">
        <f>IF('Master sheet'!$D$11="Hindi","ग्रेड","Grade")</f>
        <v>ग्रेड</v>
      </c>
      <c r="AL43" s="56"/>
      <c r="AM43" s="56"/>
      <c r="AN43" s="56"/>
      <c r="AO43" s="56"/>
      <c r="AP43" s="56"/>
      <c r="AQ43" s="56"/>
      <c r="AR43" s="56"/>
      <c r="AS43" s="56"/>
      <c r="AT43" s="56"/>
    </row>
    <row r="44" spans="1:46" ht="86.25" customHeight="1">
      <c r="A44" s="396">
        <f>IF(P41="","",A43+1)</f>
        <v>11</v>
      </c>
      <c r="B44" s="991"/>
      <c r="C44" s="312" t="str">
        <f>IF('Master sheet'!$D$11="Hindi","लिखित परीक्षा","Written")</f>
        <v>लिखित परीक्षा</v>
      </c>
      <c r="D44" s="312" t="str">
        <f>IF('Master sheet'!$D$11="Hindi","गतिविधि, मौखिक, प्रोजेक्ट, प्रायोगिक","Act, Oral, Project, Prac.")</f>
        <v>गतिविधि, मौखिक, प्रोजेक्ट, प्रायोगिक</v>
      </c>
      <c r="E44" s="312" t="str">
        <f>IF('Master sheet'!$D$11="Hindi","लिखित परीक्षा","Written")</f>
        <v>लिखित परीक्षा</v>
      </c>
      <c r="F44" s="312" t="str">
        <f>IF('Master sheet'!$D$11="Hindi","गतिविधि, मौखिक, प्रोजेक्ट, प्रायोगिक","Act, Oral, Project, Prac.")</f>
        <v>गतिविधि, मौखिक, प्रोजेक्ट, प्रायोगिक</v>
      </c>
      <c r="G44" s="312" t="str">
        <f>IF('Master sheet'!$D$11="Hindi","लिखित परीक्षा","Written")</f>
        <v>लिखित परीक्षा</v>
      </c>
      <c r="H44" s="312" t="str">
        <f>IF('Master sheet'!$D$11="Hindi","गतिविधि, मौखिक, प्रोजेक्ट, प्रायोगिक","Act, Oral, Project, Prac.")</f>
        <v>गतिविधि, मौखिक, प्रोजेक्ट, प्रायोगिक</v>
      </c>
      <c r="I44" s="993"/>
      <c r="J44" s="312" t="str">
        <f>IF('Master sheet'!$D$11="Hindi","लिखित परीक्षा","Written")</f>
        <v>लिखित परीक्षा</v>
      </c>
      <c r="K44" s="312" t="str">
        <f>IF('Master sheet'!$D$11="Hindi","गतिविधि, मौखिक, प्रोजेक्ट, प्रायोगिक","Act, Oral, Project, Prac.")</f>
        <v>गतिविधि, मौखिक, प्रोजेक्ट, प्रायोगिक</v>
      </c>
      <c r="L44" s="312" t="str">
        <f>IF('Master sheet'!$D$11="Hindi","अर्द्ध वा. योग","H.Y. Total")</f>
        <v>अर्द्ध वा. योग</v>
      </c>
      <c r="M44" s="735"/>
      <c r="N44" s="312" t="str">
        <f>IF('Master sheet'!$D$11="Hindi","लिखित परीक्षा","Written")</f>
        <v>लिखित परीक्षा</v>
      </c>
      <c r="O44" s="312" t="str">
        <f>IF('Master sheet'!$D$11="Hindi","गतिविधि, मौखिक, प्रोजेक्ट, प्रायोगिक","Act, Oral, Project, Prac.")</f>
        <v>गतिविधि, मौखिक, प्रोजेक्ट, प्रायोगिक</v>
      </c>
      <c r="P44" s="312" t="str">
        <f>IF('Master sheet'!$D$11="Hindi","वार्षिक योग","Yearly Total")</f>
        <v>वार्षिक योग</v>
      </c>
      <c r="Q44" s="710"/>
      <c r="R44" s="712">
        <v>0</v>
      </c>
      <c r="S44" s="1018"/>
      <c r="T44" s="991"/>
      <c r="U44" s="312" t="str">
        <f>IF('Master sheet'!$D$11="Hindi","लिखित परीक्षा","Written")</f>
        <v>लिखित परीक्षा</v>
      </c>
      <c r="V44" s="312" t="str">
        <f>IF('Master sheet'!$D$11="Hindi","गतिविधि, मौखिक, प्रोजेक्ट, प्रायोगिक","Act, Oral, Project, Prac.")</f>
        <v>गतिविधि, मौखिक, प्रोजेक्ट, प्रायोगिक</v>
      </c>
      <c r="W44" s="312" t="str">
        <f>IF('Master sheet'!$D$11="Hindi","लिखित परीक्षा","Written")</f>
        <v>लिखित परीक्षा</v>
      </c>
      <c r="X44" s="312" t="str">
        <f>IF('Master sheet'!$D$11="Hindi","गतिविधि, मौखिक, प्रोजेक्ट, प्रायोगिक","Act, Oral, Project, Prac.")</f>
        <v>गतिविधि, मौखिक, प्रोजेक्ट, प्रायोगिक</v>
      </c>
      <c r="Y44" s="312" t="str">
        <f>IF('Master sheet'!$D$11="Hindi","लिखित परीक्षा","Written")</f>
        <v>लिखित परीक्षा</v>
      </c>
      <c r="Z44" s="312" t="str">
        <f>IF('Master sheet'!$D$11="Hindi","गतिविधि, मौखिक, प्रोजेक्ट, प्रायोगिक","Act, Oral, Project, Prac.")</f>
        <v>गतिविधि, मौखिक, प्रोजेक्ट, प्रायोगिक</v>
      </c>
      <c r="AA44" s="993"/>
      <c r="AB44" s="312" t="str">
        <f>IF('Master sheet'!$D$11="Hindi","लिखित परीक्षा","Written")</f>
        <v>लिखित परीक्षा</v>
      </c>
      <c r="AC44" s="312" t="str">
        <f>IF('Master sheet'!$D$11="Hindi","गतिविधि, मौखिक, प्रोजेक्ट, प्रायोगिक","Act, Oral, Project, Prac.")</f>
        <v>गतिविधि, मौखिक, प्रोजेक्ट, प्रायोगिक</v>
      </c>
      <c r="AD44" s="312" t="str">
        <f>IF('Master sheet'!$D$11="Hindi","अर्द्ध वा. योग","H.Y. Total")</f>
        <v>अर्द्ध वा. योग</v>
      </c>
      <c r="AE44" s="735"/>
      <c r="AF44" s="312" t="str">
        <f>IF('Master sheet'!$D$11="Hindi","लिखित परीक्षा","Written")</f>
        <v>लिखित परीक्षा</v>
      </c>
      <c r="AG44" s="312" t="str">
        <f>IF('Master sheet'!$D$11="Hindi","गतिविधि, मौखिक, प्रोजेक्ट, प्रायोगिक","Act, Oral, Project, Prac.")</f>
        <v>गतिविधि, मौखिक, प्रोजेक्ट, प्रायोगिक</v>
      </c>
      <c r="AH44" s="312" t="str">
        <f>IF('Master sheet'!$D$11="Hindi","वार्षिक योग","Yearly Total")</f>
        <v>वार्षिक योग</v>
      </c>
      <c r="AI44" s="710"/>
      <c r="AJ44" s="712">
        <v>0</v>
      </c>
      <c r="AL44" s="56"/>
      <c r="AM44" s="56"/>
      <c r="AN44" s="56"/>
      <c r="AO44" s="56"/>
      <c r="AP44" s="56"/>
      <c r="AQ44" s="56"/>
      <c r="AR44" s="56"/>
      <c r="AS44" s="56"/>
      <c r="AT44" s="56"/>
    </row>
    <row r="45" spans="1:46" ht="18" customHeight="1">
      <c r="A45" s="396">
        <f>IF(P41="","",A44+1)</f>
        <v>12</v>
      </c>
      <c r="B45" s="991"/>
      <c r="C45" s="114">
        <v>5</v>
      </c>
      <c r="D45" s="114">
        <v>5</v>
      </c>
      <c r="E45" s="114">
        <v>5</v>
      </c>
      <c r="F45" s="114">
        <v>5</v>
      </c>
      <c r="G45" s="114">
        <v>5</v>
      </c>
      <c r="H45" s="114">
        <v>5</v>
      </c>
      <c r="I45" s="378">
        <f>IF(AND(C12="",D12="",E12="",F12="",G12="",H12=""),"",SUM(C12:H12))</f>
        <v>30</v>
      </c>
      <c r="J45" s="114">
        <v>50</v>
      </c>
      <c r="K45" s="114">
        <v>20</v>
      </c>
      <c r="L45" s="116">
        <f>IF(AND(J12="",K12=""),"",SUM(J12:K12))</f>
        <v>70</v>
      </c>
      <c r="M45" s="115">
        <f>IF(AND(I12="NA",L12="NA"),"NA",SUM(I12,L12))</f>
        <v>100</v>
      </c>
      <c r="N45" s="114">
        <v>70</v>
      </c>
      <c r="O45" s="114">
        <v>30</v>
      </c>
      <c r="P45" s="289">
        <f>IF(AND(N12="",O12=""),"",SUM(N12:O12))</f>
        <v>100</v>
      </c>
      <c r="Q45" s="115">
        <f>IF(P12="","",SUM(M12,P12))</f>
        <v>200</v>
      </c>
      <c r="R45" s="114"/>
      <c r="S45" s="1018"/>
      <c r="T45" s="991"/>
      <c r="U45" s="114">
        <v>5</v>
      </c>
      <c r="V45" s="114">
        <v>5</v>
      </c>
      <c r="W45" s="114">
        <v>5</v>
      </c>
      <c r="X45" s="114">
        <v>5</v>
      </c>
      <c r="Y45" s="114">
        <v>5</v>
      </c>
      <c r="Z45" s="114">
        <v>5</v>
      </c>
      <c r="AA45" s="378">
        <f>IF(AND(C12="",D12="",E12="",F12="",G12="",H12=""),"",SUM(C12:H12))</f>
        <v>30</v>
      </c>
      <c r="AB45" s="114">
        <v>50</v>
      </c>
      <c r="AC45" s="114">
        <v>20</v>
      </c>
      <c r="AD45" s="116">
        <f>IF(AND(J12="",K12=""),"",SUM(J12:K12))</f>
        <v>70</v>
      </c>
      <c r="AE45" s="115">
        <f>IF(AND(I12="NA",L12="NA"),"NA",SUM(I12,L12))</f>
        <v>100</v>
      </c>
      <c r="AF45" s="114">
        <v>70</v>
      </c>
      <c r="AG45" s="114">
        <v>30</v>
      </c>
      <c r="AH45" s="289">
        <f>IF(AND(N12="",O12=""),"",SUM(N12:O12))</f>
        <v>100</v>
      </c>
      <c r="AI45" s="115">
        <f>IF(P12="","",SUM(M12,P12))</f>
        <v>200</v>
      </c>
      <c r="AJ45" s="114"/>
      <c r="AL45" s="56"/>
      <c r="AM45" s="56"/>
      <c r="AN45" s="56"/>
      <c r="AO45" s="56"/>
      <c r="AP45" s="56"/>
      <c r="AQ45" s="56"/>
      <c r="AR45" s="56"/>
      <c r="AS45" s="56"/>
      <c r="AT45" s="56"/>
    </row>
    <row r="46" spans="1:46" ht="21" customHeight="1">
      <c r="A46" s="396">
        <f>IF(P41="","",A45+1)</f>
        <v>13</v>
      </c>
      <c r="B46" s="92" t="str">
        <f>IF('Master sheet'!D$11="Hindi","हिंदी","Hindi")</f>
        <v>हिंदी</v>
      </c>
      <c r="C46" s="433">
        <f>IFERROR(VLOOKUP(P41,Marks,11,0),"")</f>
        <v>4</v>
      </c>
      <c r="D46" s="433">
        <f>IFERROR(VLOOKUP(P41,Marks,12,0),"")</f>
        <v>5</v>
      </c>
      <c r="E46" s="433">
        <f>IFERROR(VLOOKUP(P41,Marks,13,0),"")</f>
        <v>5</v>
      </c>
      <c r="F46" s="433">
        <f>IFERROR(VLOOKUP(P41,Marks,14,0),"")</f>
        <v>5</v>
      </c>
      <c r="G46" s="433">
        <f>IFERROR(VLOOKUP(P41,Marks,15,0),"")</f>
        <v>5</v>
      </c>
      <c r="H46" s="433">
        <f>IFERROR(VLOOKUP(P41,Marks,16,0),"")</f>
        <v>3</v>
      </c>
      <c r="I46" s="377">
        <f>IFERROR(VLOOKUP(P41,Marks,17,0),"")</f>
        <v>27</v>
      </c>
      <c r="J46" s="433">
        <f>IFERROR(VLOOKUP(P41,Marks,18,0),"")</f>
        <v>38</v>
      </c>
      <c r="K46" s="433">
        <f>IFERROR(VLOOKUP(P41,Marks,19,0),"")</f>
        <v>12</v>
      </c>
      <c r="L46" s="87">
        <f>IFERROR(VLOOKUP(P41,Marks,20,0),"")</f>
        <v>50</v>
      </c>
      <c r="M46" s="376">
        <f>IFERROR(VLOOKUP(P41,Marks,21,0),"")</f>
        <v>77</v>
      </c>
      <c r="N46" s="433">
        <f>IFERROR(VLOOKUP(P41,Marks,22,0),"")</f>
        <v>37</v>
      </c>
      <c r="O46" s="433">
        <f>IFERROR(VLOOKUP(P41,Marks,23,0),"")</f>
        <v>11</v>
      </c>
      <c r="P46" s="87">
        <f>IFERROR(VLOOKUP(P41,Marks,24,0),"")</f>
        <v>48</v>
      </c>
      <c r="Q46" s="379">
        <f>IFERROR(VLOOKUP(P41,Marks,25,0),"")</f>
        <v>125</v>
      </c>
      <c r="R46" s="89" t="str">
        <f>IFERROR(VLOOKUP(P41,Marks,31,0),"")</f>
        <v>C</v>
      </c>
      <c r="S46" s="1018"/>
      <c r="T46" s="92" t="str">
        <f>IF('Master sheet'!D$11="Hindi","हिंदी","Hindi")</f>
        <v>हिंदी</v>
      </c>
      <c r="U46" s="433">
        <f>IFERROR(VLOOKUP(AH41,Marks,11,0),"")</f>
        <v>4</v>
      </c>
      <c r="V46" s="433">
        <f>IFERROR(VLOOKUP(AH41,Marks,12,0),"")</f>
        <v>5</v>
      </c>
      <c r="W46" s="433">
        <f>IFERROR(VLOOKUP(AH41,Marks,13,0),"")</f>
        <v>5</v>
      </c>
      <c r="X46" s="433">
        <f>IFERROR(VLOOKUP(AH41,Marks,14,0),"")</f>
        <v>5</v>
      </c>
      <c r="Y46" s="433">
        <f>IFERROR(VLOOKUP(AH41,Marks,15,0),"")</f>
        <v>5</v>
      </c>
      <c r="Z46" s="433">
        <f>IFERROR(VLOOKUP(AH41,Marks,16,0),"")</f>
        <v>3</v>
      </c>
      <c r="AA46" s="377">
        <f>IFERROR(VLOOKUP(AH41,Marks,17,0),"")</f>
        <v>27</v>
      </c>
      <c r="AB46" s="433">
        <f>IFERROR(VLOOKUP(AH41,Marks,18,0),"")</f>
        <v>35</v>
      </c>
      <c r="AC46" s="433">
        <f>IFERROR(VLOOKUP(AH41,Marks,19,0),"")</f>
        <v>11</v>
      </c>
      <c r="AD46" s="87">
        <f>IFERROR(VLOOKUP(AH41,Marks,20,0),"")</f>
        <v>46</v>
      </c>
      <c r="AE46" s="376">
        <f>IFERROR(VLOOKUP(AH41,Marks,21,0),"")</f>
        <v>73</v>
      </c>
      <c r="AF46" s="433">
        <f>IFERROR(VLOOKUP(AH41,Marks,22,0),"")</f>
        <v>37</v>
      </c>
      <c r="AG46" s="433">
        <f>IFERROR(VLOOKUP(AH41,Marks,23,0),"")</f>
        <v>11</v>
      </c>
      <c r="AH46" s="87">
        <f>IFERROR(VLOOKUP(AH41,Marks,24,0),"")</f>
        <v>48</v>
      </c>
      <c r="AI46" s="379">
        <f>IFERROR(VLOOKUP(AH41,Marks,25,0),"")</f>
        <v>121</v>
      </c>
      <c r="AJ46" s="89" t="str">
        <f>IFERROR(VLOOKUP(AH41,Marks,31,0),"")</f>
        <v>C</v>
      </c>
      <c r="AL46" s="56"/>
      <c r="AM46" s="56"/>
      <c r="AN46" s="56"/>
      <c r="AO46" s="56"/>
      <c r="AP46" s="56"/>
      <c r="AQ46" s="56"/>
      <c r="AR46" s="56"/>
      <c r="AS46" s="56"/>
      <c r="AT46" s="56"/>
    </row>
    <row r="47" spans="1:46" ht="21" customHeight="1">
      <c r="A47" s="396">
        <f>IF(P41="","",A46+1)</f>
        <v>14</v>
      </c>
      <c r="B47" s="92" t="str">
        <f>IF('Master sheet'!$D$11="Hindi","अंग्रेजी","English")</f>
        <v>अंग्रेजी</v>
      </c>
      <c r="C47" s="433">
        <f>IFERROR(VLOOKUP(P41,Marks,32,0),"")</f>
        <v>3</v>
      </c>
      <c r="D47" s="433">
        <f>IFERROR(VLOOKUP(P41,Marks,33,0),"")</f>
        <v>4</v>
      </c>
      <c r="E47" s="433">
        <f>IFERROR(VLOOKUP(P41,Marks,34,0),"")</f>
        <v>2</v>
      </c>
      <c r="F47" s="433">
        <f>IFERROR(VLOOKUP(P41,Marks,35,0),"")</f>
        <v>5</v>
      </c>
      <c r="G47" s="433">
        <f>IFERROR(VLOOKUP(P41,Marks,36,0),"")</f>
        <v>4</v>
      </c>
      <c r="H47" s="433">
        <f>IFERROR(VLOOKUP(P41,Marks,37,0),"")</f>
        <v>5</v>
      </c>
      <c r="I47" s="377">
        <f>IFERROR(VLOOKUP(P41,Marks,38,0),"")</f>
        <v>23</v>
      </c>
      <c r="J47" s="433">
        <f>IFERROR(VLOOKUP(P41,Marks,39,0),"")</f>
        <v>40</v>
      </c>
      <c r="K47" s="433">
        <f>IFERROR(VLOOKUP(P41,Marks,40,0),"")</f>
        <v>11</v>
      </c>
      <c r="L47" s="87">
        <f>IFERROR(VLOOKUP(P41,Marks,41,0),"")</f>
        <v>51</v>
      </c>
      <c r="M47" s="376">
        <f>IFERROR(VLOOKUP(P41,Marks,42,0),"")</f>
        <v>74</v>
      </c>
      <c r="N47" s="433">
        <f>IFERROR(VLOOKUP(P41,Marks,43,0),"")</f>
        <v>37</v>
      </c>
      <c r="O47" s="433">
        <f>IFERROR(VLOOKUP(P41,Marks,44,0),"")</f>
        <v>8</v>
      </c>
      <c r="P47" s="87">
        <f>IFERROR(VLOOKUP(P41,Marks,45,0),"")</f>
        <v>45</v>
      </c>
      <c r="Q47" s="379">
        <f>IFERROR(VLOOKUP(P41,Marks,46,0),"")</f>
        <v>119</v>
      </c>
      <c r="R47" s="89" t="str">
        <f>IFERROR(VLOOKUP(P41,Marks,52,0),"")</f>
        <v>C</v>
      </c>
      <c r="S47" s="1018"/>
      <c r="T47" s="92" t="str">
        <f>IF('Master sheet'!$D$11="Hindi","अंग्रेजी","English")</f>
        <v>अंग्रेजी</v>
      </c>
      <c r="U47" s="433">
        <f>IFERROR(VLOOKUP(AH41,Marks,32,0),"")</f>
        <v>4</v>
      </c>
      <c r="V47" s="433">
        <f>IFERROR(VLOOKUP(AH41,Marks,33,0),"")</f>
        <v>4</v>
      </c>
      <c r="W47" s="433" t="str">
        <f>IFERROR(VLOOKUP(AH41,Marks,34,0),"")</f>
        <v>AB</v>
      </c>
      <c r="X47" s="433">
        <f>IFERROR(VLOOKUP(AH41,Marks,35,0),"")</f>
        <v>5</v>
      </c>
      <c r="Y47" s="433">
        <f>IFERROR(VLOOKUP(AH41,Marks,36,0),"")</f>
        <v>4</v>
      </c>
      <c r="Z47" s="433">
        <f>IFERROR(VLOOKUP(AH41,Marks,37,0),"")</f>
        <v>5</v>
      </c>
      <c r="AA47" s="377">
        <f>IFERROR(VLOOKUP(AH41,Marks,38,0),"")</f>
        <v>22</v>
      </c>
      <c r="AB47" s="433">
        <f>IFERROR(VLOOKUP(AH41,Marks,39,0),"")</f>
        <v>41</v>
      </c>
      <c r="AC47" s="433">
        <f>IFERROR(VLOOKUP(AH41,Marks,40,0),"")</f>
        <v>10</v>
      </c>
      <c r="AD47" s="87">
        <f>IFERROR(VLOOKUP(AH41,Marks,41,0),"")</f>
        <v>51</v>
      </c>
      <c r="AE47" s="376">
        <f>IFERROR(VLOOKUP(AH41,Marks,42,0),"")</f>
        <v>73</v>
      </c>
      <c r="AF47" s="433">
        <f>IFERROR(VLOOKUP(AH41,Marks,43,0),"")</f>
        <v>37</v>
      </c>
      <c r="AG47" s="433">
        <f>IFERROR(VLOOKUP(AH41,Marks,44,0),"")</f>
        <v>7</v>
      </c>
      <c r="AH47" s="87">
        <f>IFERROR(VLOOKUP(AH41,Marks,45,0),"")</f>
        <v>44</v>
      </c>
      <c r="AI47" s="379">
        <f>IFERROR(VLOOKUP(AH41,Marks,46,0),"")</f>
        <v>117</v>
      </c>
      <c r="AJ47" s="89" t="str">
        <f>IFERROR(VLOOKUP(AH41,Marks,52,0),"")</f>
        <v>C</v>
      </c>
      <c r="AL47" s="56"/>
      <c r="AM47" s="56"/>
      <c r="AN47" s="56"/>
      <c r="AO47" s="56"/>
      <c r="AP47" s="56"/>
      <c r="AQ47" s="56"/>
      <c r="AR47" s="56"/>
      <c r="AS47" s="56"/>
      <c r="AT47" s="56"/>
    </row>
    <row r="48" spans="1:46" ht="21" customHeight="1">
      <c r="A48" s="396">
        <f>IF(P41="","",A47+1)</f>
        <v>15</v>
      </c>
      <c r="B48" s="92" t="str">
        <f>IFERROR(VLOOKUP(P41,Marks,53,0),"")</f>
        <v>उर्दू (72)</v>
      </c>
      <c r="C48" s="433">
        <f>IFERROR(VLOOKUP(P41,Marks,54,0),"")</f>
        <v>3</v>
      </c>
      <c r="D48" s="433">
        <f>IFERROR(VLOOKUP(P41,Marks,55,0),"")</f>
        <v>3</v>
      </c>
      <c r="E48" s="433">
        <f>IFERROR(VLOOKUP(P41,Marks,56,0),"")</f>
        <v>4</v>
      </c>
      <c r="F48" s="433">
        <f>IFERROR(VLOOKUP(P41,Marks,57,0),"")</f>
        <v>4</v>
      </c>
      <c r="G48" s="433">
        <f>IFERROR(VLOOKUP(P41,Marks,58,0),"")</f>
        <v>5</v>
      </c>
      <c r="H48" s="433">
        <f>IFERROR(VLOOKUP(P41,Marks,59,0),"")</f>
        <v>5</v>
      </c>
      <c r="I48" s="377">
        <f>IFERROR(VLOOKUP(P41,Marks,60,0),"")</f>
        <v>24</v>
      </c>
      <c r="J48" s="433">
        <f>IFERROR(VLOOKUP(P41,Marks,61,0),"")</f>
        <v>42</v>
      </c>
      <c r="K48" s="433">
        <f>IFERROR(VLOOKUP(P41,Marks,62,0),"")</f>
        <v>14</v>
      </c>
      <c r="L48" s="87">
        <f>IFERROR(VLOOKUP(P41,Marks,63,0),"")</f>
        <v>56</v>
      </c>
      <c r="M48" s="376">
        <f>IFERROR(VLOOKUP(P41,Marks,64,0),"")</f>
        <v>80</v>
      </c>
      <c r="N48" s="433">
        <f>IFERROR(VLOOKUP(P41,Marks,65,0),"")</f>
        <v>41</v>
      </c>
      <c r="O48" s="433">
        <f>IFERROR(VLOOKUP(P41,Marks,66,0),"")</f>
        <v>8</v>
      </c>
      <c r="P48" s="87">
        <f>IFERROR(VLOOKUP(P41,Marks,67,0),"")</f>
        <v>49</v>
      </c>
      <c r="Q48" s="379">
        <f>IFERROR(VLOOKUP(P41,Marks,68,0),"")</f>
        <v>129</v>
      </c>
      <c r="R48" s="89" t="str">
        <f>IFERROR(VLOOKUP(P41,Marks,74,0),"")</f>
        <v>C</v>
      </c>
      <c r="S48" s="1018"/>
      <c r="T48" s="92" t="str">
        <f>IFERROR(VLOOKUP(AH41,Marks,53,0),"")</f>
        <v>गुजराती (73)</v>
      </c>
      <c r="U48" s="433">
        <f>IFERROR(VLOOKUP(AH41,Marks,54,0),"")</f>
        <v>3</v>
      </c>
      <c r="V48" s="433">
        <f>IFERROR(VLOOKUP(AH41,Marks,55,0),"")</f>
        <v>3</v>
      </c>
      <c r="W48" s="433">
        <f>IFERROR(VLOOKUP(AH41,Marks,56,0),"")</f>
        <v>4</v>
      </c>
      <c r="X48" s="433">
        <f>IFERROR(VLOOKUP(AH41,Marks,57,0),"")</f>
        <v>4</v>
      </c>
      <c r="Y48" s="433">
        <f>IFERROR(VLOOKUP(AH41,Marks,58,0),"")</f>
        <v>5</v>
      </c>
      <c r="Z48" s="433">
        <f>IFERROR(VLOOKUP(AH41,Marks,59,0),"")</f>
        <v>5</v>
      </c>
      <c r="AA48" s="377">
        <f>IFERROR(VLOOKUP(AH41,Marks,60,0),"")</f>
        <v>24</v>
      </c>
      <c r="AB48" s="433">
        <f>IFERROR(VLOOKUP(AH41,Marks,61,0),"")</f>
        <v>42</v>
      </c>
      <c r="AC48" s="433">
        <f>IFERROR(VLOOKUP(AH41,Marks,62,0),"")</f>
        <v>18</v>
      </c>
      <c r="AD48" s="87">
        <f>IFERROR(VLOOKUP(AH41,Marks,63,0),"")</f>
        <v>60</v>
      </c>
      <c r="AE48" s="376">
        <f>IFERROR(VLOOKUP(AH41,Marks,64,0),"")</f>
        <v>84</v>
      </c>
      <c r="AF48" s="433">
        <f>IFERROR(VLOOKUP(AH41,Marks,65,0),"")</f>
        <v>40</v>
      </c>
      <c r="AG48" s="433">
        <f>IFERROR(VLOOKUP(AH41,Marks,66,0),"")</f>
        <v>6</v>
      </c>
      <c r="AH48" s="87">
        <f>IFERROR(VLOOKUP(AH41,Marks,67,0),"")</f>
        <v>46</v>
      </c>
      <c r="AI48" s="379">
        <f>IFERROR(VLOOKUP(AH41,Marks,68,0),"")</f>
        <v>130</v>
      </c>
      <c r="AJ48" s="89" t="str">
        <f>IFERROR(VLOOKUP(AH41,Marks,74,0),"")</f>
        <v>C</v>
      </c>
      <c r="AL48" s="56"/>
      <c r="AM48" s="56"/>
      <c r="AN48" s="56"/>
      <c r="AO48" s="56"/>
      <c r="AP48" s="56"/>
      <c r="AQ48" s="56"/>
      <c r="AR48" s="56"/>
      <c r="AS48" s="56"/>
      <c r="AT48" s="56"/>
    </row>
    <row r="49" spans="1:46" ht="21" customHeight="1">
      <c r="A49" s="396">
        <f>IF(P41="","",A48+1)</f>
        <v>16</v>
      </c>
      <c r="B49" s="92" t="str">
        <f>IF('Master sheet'!$D$11="Hindi","गणित","Maths")</f>
        <v>गणित</v>
      </c>
      <c r="C49" s="433">
        <f>IFERROR(VLOOKUP(P41,Marks,75,0),"")</f>
        <v>4</v>
      </c>
      <c r="D49" s="433">
        <f>IFERROR(VLOOKUP(P41,Marks,76,0),"")</f>
        <v>5</v>
      </c>
      <c r="E49" s="433">
        <f>IFERROR(VLOOKUP(P41,Marks,77,0),"")</f>
        <v>4</v>
      </c>
      <c r="F49" s="433">
        <f>IFERROR(VLOOKUP(P41,Marks,78,0),"")</f>
        <v>5</v>
      </c>
      <c r="G49" s="433">
        <f>IFERROR(VLOOKUP(P41,Marks,79,0),"")</f>
        <v>4</v>
      </c>
      <c r="H49" s="433">
        <f>IFERROR(VLOOKUP(P41,Marks,80,0),"")</f>
        <v>5</v>
      </c>
      <c r="I49" s="377">
        <f>IFERROR(VLOOKUP(P41,Marks,81,0),"")</f>
        <v>27</v>
      </c>
      <c r="J49" s="433">
        <f>IFERROR(VLOOKUP(P41,Marks,82,0),"")</f>
        <v>31</v>
      </c>
      <c r="K49" s="433">
        <f>IFERROR(VLOOKUP(P41,Marks,83,0),"")</f>
        <v>12</v>
      </c>
      <c r="L49" s="87">
        <f>IFERROR(VLOOKUP(P41,Marks,84,0),"")</f>
        <v>43</v>
      </c>
      <c r="M49" s="376">
        <f>IFERROR(VLOOKUP(P41,Marks,85,0),"")</f>
        <v>70</v>
      </c>
      <c r="N49" s="433">
        <f>IFERROR(VLOOKUP(P41,Marks,86,0),"")</f>
        <v>55</v>
      </c>
      <c r="O49" s="433">
        <f>IFERROR(VLOOKUP(P41,Marks,87,0),"")</f>
        <v>8</v>
      </c>
      <c r="P49" s="87">
        <f>IFERROR(VLOOKUP(P41,Marks,88,0),"")</f>
        <v>63</v>
      </c>
      <c r="Q49" s="379">
        <f>IFERROR(VLOOKUP(P41,Marks,89,0),"")</f>
        <v>133</v>
      </c>
      <c r="R49" s="89" t="str">
        <f>IFERROR(VLOOKUP(P41,Marks,95,0),"")</f>
        <v>C</v>
      </c>
      <c r="S49" s="1018"/>
      <c r="T49" s="92" t="str">
        <f>IF('Master sheet'!$D$11="Hindi","गणित","Maths")</f>
        <v>गणित</v>
      </c>
      <c r="U49" s="433">
        <f>IFERROR(VLOOKUP(AH41,Marks,75,0),"")</f>
        <v>4</v>
      </c>
      <c r="V49" s="433">
        <f>IFERROR(VLOOKUP(AH41,Marks,76,0),"")</f>
        <v>5</v>
      </c>
      <c r="W49" s="433">
        <f>IFERROR(VLOOKUP(AH41,Marks,77,0),"")</f>
        <v>4</v>
      </c>
      <c r="X49" s="433">
        <f>IFERROR(VLOOKUP(AH41,Marks,78,0),"")</f>
        <v>5</v>
      </c>
      <c r="Y49" s="433">
        <f>IFERROR(VLOOKUP(AH41,Marks,79,0),"")</f>
        <v>4</v>
      </c>
      <c r="Z49" s="433">
        <f>IFERROR(VLOOKUP(AH41,Marks,80,0),"")</f>
        <v>5</v>
      </c>
      <c r="AA49" s="377">
        <f>IFERROR(VLOOKUP(AH41,Marks,81,0),"")</f>
        <v>27</v>
      </c>
      <c r="AB49" s="433">
        <f>IFERROR(VLOOKUP(AH41,Marks,82,0),"")</f>
        <v>31</v>
      </c>
      <c r="AC49" s="433">
        <f>IFERROR(VLOOKUP(AH41,Marks,83,0),"")</f>
        <v>10</v>
      </c>
      <c r="AD49" s="87">
        <f>IFERROR(VLOOKUP(AH41,Marks,84,0),"")</f>
        <v>41</v>
      </c>
      <c r="AE49" s="376">
        <f>IFERROR(VLOOKUP(AH41,Marks,85,0),"")</f>
        <v>68</v>
      </c>
      <c r="AF49" s="433">
        <f>IFERROR(VLOOKUP(AH41,Marks,86,0),"")</f>
        <v>55</v>
      </c>
      <c r="AG49" s="433">
        <f>IFERROR(VLOOKUP(AH41,Marks,87,0),"")</f>
        <v>8</v>
      </c>
      <c r="AH49" s="87">
        <f>IFERROR(VLOOKUP(AH41,Marks,88,0),"")</f>
        <v>63</v>
      </c>
      <c r="AI49" s="379">
        <f>IFERROR(VLOOKUP(AH41,Marks,89,0),"")</f>
        <v>131</v>
      </c>
      <c r="AJ49" s="89" t="str">
        <f>IFERROR(VLOOKUP(AH41,Marks,95,0),"")</f>
        <v>C</v>
      </c>
      <c r="AL49" s="56"/>
      <c r="AM49" s="56"/>
      <c r="AN49" s="56"/>
      <c r="AO49" s="56"/>
      <c r="AP49" s="56"/>
      <c r="AQ49" s="56"/>
      <c r="AR49" s="56"/>
      <c r="AS49" s="56"/>
      <c r="AT49" s="56"/>
    </row>
    <row r="50" spans="1:46" ht="21" customHeight="1">
      <c r="A50" s="396">
        <f>IF(P41="","",A49+1)</f>
        <v>17</v>
      </c>
      <c r="B50" s="92" t="str">
        <f>IF('Master sheet'!$D$11="Hindi","विज्ञान","Science")</f>
        <v>विज्ञान</v>
      </c>
      <c r="C50" s="433">
        <f>IFERROR(VLOOKUP(P41,Marks,96,0),"")</f>
        <v>5</v>
      </c>
      <c r="D50" s="433">
        <f>IFERROR(VLOOKUP(P41,Marks,97),"")</f>
        <v>5</v>
      </c>
      <c r="E50" s="433">
        <f>IFERROR(VLOOKUP(P41,Marks,98,0),"")</f>
        <v>5</v>
      </c>
      <c r="F50" s="433">
        <f>IFERROR(VLOOKUP(P41,Marks,99,0),"")</f>
        <v>5</v>
      </c>
      <c r="G50" s="433">
        <f>IFERROR(VLOOKUP(P41,Marks,100,0),"")</f>
        <v>4</v>
      </c>
      <c r="H50" s="433">
        <f>IFERROR(VLOOKUP(P41,Marks,101,0),"")</f>
        <v>4</v>
      </c>
      <c r="I50" s="377">
        <f>IFERROR(VLOOKUP(P41,Marks,102,0),"")</f>
        <v>28</v>
      </c>
      <c r="J50" s="433">
        <f>IFERROR(VLOOKUP(P41,Marks,103,0),"")</f>
        <v>23</v>
      </c>
      <c r="K50" s="433">
        <f>IFERROR(VLOOKUP(P41,Marks,104,0),"")</f>
        <v>10</v>
      </c>
      <c r="L50" s="87">
        <f>IFERROR(VLOOKUP(P41,Marks,105,0),"")</f>
        <v>33</v>
      </c>
      <c r="M50" s="376">
        <f>IFERROR(VLOOKUP(P41,Marks,106,0),"")</f>
        <v>61</v>
      </c>
      <c r="N50" s="433">
        <f>IFERROR(VLOOKUP(P41,Marks,107,0),"")</f>
        <v>58</v>
      </c>
      <c r="O50" s="433">
        <f>IFERROR(VLOOKUP(P41,Marks,108,0),"")</f>
        <v>18</v>
      </c>
      <c r="P50" s="87">
        <f>IFERROR(VLOOKUP(P41,Marks,109,0),"")</f>
        <v>76</v>
      </c>
      <c r="Q50" s="379">
        <f>IFERROR(VLOOKUP(P41,Marks,110,0),"")</f>
        <v>137</v>
      </c>
      <c r="R50" s="89" t="str">
        <f>IFERROR(VLOOKUP(P41,Marks,116,0),"")</f>
        <v>C</v>
      </c>
      <c r="S50" s="1018"/>
      <c r="T50" s="92" t="str">
        <f>IF('Master sheet'!$D$11="Hindi","विज्ञान","Science")</f>
        <v>विज्ञान</v>
      </c>
      <c r="U50" s="433">
        <f>IFERROR(VLOOKUP(AH41,Marks,96,0),"")</f>
        <v>5</v>
      </c>
      <c r="V50" s="433">
        <f>IFERROR(VLOOKUP(AH41,Marks,97),"")</f>
        <v>5</v>
      </c>
      <c r="W50" s="433">
        <f>IFERROR(VLOOKUP(AH41,Marks,98,0),"")</f>
        <v>5</v>
      </c>
      <c r="X50" s="433">
        <f>IFERROR(VLOOKUP(AH41,Marks,99,0),"")</f>
        <v>5</v>
      </c>
      <c r="Y50" s="433">
        <f>IFERROR(VLOOKUP(AH41,Marks,100,0),"")</f>
        <v>4</v>
      </c>
      <c r="Z50" s="433">
        <f>IFERROR(VLOOKUP(AH41,Marks,101,0),"")</f>
        <v>4</v>
      </c>
      <c r="AA50" s="377">
        <f>IFERROR(VLOOKUP(AH41,Marks,102,0),"")</f>
        <v>28</v>
      </c>
      <c r="AB50" s="433">
        <f>IFERROR(VLOOKUP(AH41,Marks,103,0),"")</f>
        <v>25</v>
      </c>
      <c r="AC50" s="433">
        <f>IFERROR(VLOOKUP(AH41,Marks,104,0),"")</f>
        <v>11</v>
      </c>
      <c r="AD50" s="87">
        <f>IFERROR(VLOOKUP(AH41,Marks,105,0),"")</f>
        <v>36</v>
      </c>
      <c r="AE50" s="376">
        <f>IFERROR(VLOOKUP(AH41,Marks,106,0),"")</f>
        <v>64</v>
      </c>
      <c r="AF50" s="433">
        <f>IFERROR(VLOOKUP(AH41,Marks,107,0),"")</f>
        <v>58</v>
      </c>
      <c r="AG50" s="433">
        <f>IFERROR(VLOOKUP(AH41,Marks,108,0),"")</f>
        <v>17</v>
      </c>
      <c r="AH50" s="87">
        <f>IFERROR(VLOOKUP(AH41,Marks,109,0),"")</f>
        <v>75</v>
      </c>
      <c r="AI50" s="379">
        <f>IFERROR(VLOOKUP(AH41,Marks,110,0),"")</f>
        <v>139</v>
      </c>
      <c r="AJ50" s="89" t="str">
        <f>IFERROR(VLOOKUP(AH41,Marks,116,0),"")</f>
        <v>C</v>
      </c>
      <c r="AL50" s="56"/>
      <c r="AM50" s="56"/>
      <c r="AN50" s="56"/>
      <c r="AO50" s="56"/>
      <c r="AP50" s="56"/>
      <c r="AQ50" s="56"/>
      <c r="AR50" s="56"/>
      <c r="AS50" s="56"/>
      <c r="AT50" s="56"/>
    </row>
    <row r="51" spans="1:46" ht="21" customHeight="1">
      <c r="A51" s="396">
        <f>IF(P41="","",A50+1)</f>
        <v>18</v>
      </c>
      <c r="B51" s="92" t="str">
        <f>IF('Master sheet'!$D$11="Hindi","सामाजिक विज्ञान","Social Science")</f>
        <v>सामाजिक विज्ञान</v>
      </c>
      <c r="C51" s="433">
        <f>IFERROR(VLOOKUP(P41,Marks,117,0),"")</f>
        <v>5</v>
      </c>
      <c r="D51" s="433">
        <f>IFERROR(VLOOKUP(P41,Marks,118,0),"")</f>
        <v>5</v>
      </c>
      <c r="E51" s="433">
        <f>IFERROR(VLOOKUP(P41,Marks,119,0),"")</f>
        <v>4</v>
      </c>
      <c r="F51" s="433">
        <f>IFERROR(VLOOKUP(P41,Marks,120,0),"")</f>
        <v>4</v>
      </c>
      <c r="G51" s="433">
        <f>IFERROR(VLOOKUP(P41,Marks,121,0),"")</f>
        <v>3</v>
      </c>
      <c r="H51" s="433">
        <f>IFERROR(VLOOKUP(P41,Marks,122,0),"")</f>
        <v>3</v>
      </c>
      <c r="I51" s="377">
        <f>IFERROR(VLOOKUP(P41,Marks,123,0),"")</f>
        <v>24</v>
      </c>
      <c r="J51" s="433">
        <f>IFERROR(VLOOKUP(P41,Marks,124,0),"")</f>
        <v>42</v>
      </c>
      <c r="K51" s="433">
        <f>IFERROR(VLOOKUP(P41,Marks,125,0),"")</f>
        <v>12</v>
      </c>
      <c r="L51" s="87">
        <f>IFERROR(VLOOKUP(P41,Marks,126,0),"")</f>
        <v>54</v>
      </c>
      <c r="M51" s="376">
        <f>IFERROR(VLOOKUP(P41,Marks,127,0),"")</f>
        <v>78</v>
      </c>
      <c r="N51" s="433">
        <f>IFERROR(VLOOKUP(P41,Marks,128,0),"")</f>
        <v>66</v>
      </c>
      <c r="O51" s="433">
        <f>IFERROR(VLOOKUP(P41,Marks,129,0),"")</f>
        <v>18</v>
      </c>
      <c r="P51" s="87">
        <f>IFERROR(VLOOKUP(P41,Marks,130,0),"")</f>
        <v>84</v>
      </c>
      <c r="Q51" s="379">
        <f>IFERROR(VLOOKUP(P41,Marks,131,0),"")</f>
        <v>162</v>
      </c>
      <c r="R51" s="89" t="str">
        <f>IFERROR(VLOOKUP(P41,Marks,137,0),"")</f>
        <v>B</v>
      </c>
      <c r="S51" s="1018"/>
      <c r="T51" s="92" t="str">
        <f>IF('Master sheet'!$D$11="Hindi","सामाजिक विज्ञान","Social Science")</f>
        <v>सामाजिक विज्ञान</v>
      </c>
      <c r="U51" s="433">
        <f>IFERROR(VLOOKUP(P41,Marks,117,0),"")</f>
        <v>5</v>
      </c>
      <c r="V51" s="433">
        <f>IFERROR(VLOOKUP(AH41,Marks,118,0),"")</f>
        <v>5</v>
      </c>
      <c r="W51" s="433">
        <f>IFERROR(VLOOKUP(AH41,Marks,119,0),"")</f>
        <v>4</v>
      </c>
      <c r="X51" s="433">
        <f>IFERROR(VLOOKUP(AH41,Marks,120,0),"")</f>
        <v>4</v>
      </c>
      <c r="Y51" s="433">
        <f>IFERROR(VLOOKUP(AH41,Marks,121,0),"")</f>
        <v>3</v>
      </c>
      <c r="Z51" s="433">
        <f>IFERROR(VLOOKUP(AH41,Marks,122,0),"")</f>
        <v>3</v>
      </c>
      <c r="AA51" s="377">
        <f>IFERROR(VLOOKUP(AH41,Marks,123,0),"")</f>
        <v>24</v>
      </c>
      <c r="AB51" s="433">
        <f>IFERROR(VLOOKUP(AH41,Marks,124,0),"")</f>
        <v>42</v>
      </c>
      <c r="AC51" s="433">
        <f>IFERROR(VLOOKUP(AH41,Marks,125,0),"")</f>
        <v>10</v>
      </c>
      <c r="AD51" s="87">
        <f>IFERROR(VLOOKUP(AH41,Marks,126,0),"")</f>
        <v>52</v>
      </c>
      <c r="AE51" s="376">
        <f>IFERROR(VLOOKUP(AH41,Marks,127,0),"")</f>
        <v>76</v>
      </c>
      <c r="AF51" s="433">
        <f>IFERROR(VLOOKUP(AH41,Marks,128,0),"")</f>
        <v>66</v>
      </c>
      <c r="AG51" s="433">
        <f>IFERROR(VLOOKUP(AH41,Marks,129,0),"")</f>
        <v>18</v>
      </c>
      <c r="AH51" s="87">
        <f>IFERROR(VLOOKUP(AH41,Marks,130,0),"")</f>
        <v>84</v>
      </c>
      <c r="AI51" s="379">
        <f>IFERROR(VLOOKUP(AH41,Marks,131,0),"")</f>
        <v>160</v>
      </c>
      <c r="AJ51" s="89" t="str">
        <f>IFERROR(VLOOKUP(AH41,Marks,137,0),"")</f>
        <v>B</v>
      </c>
      <c r="AL51" s="56"/>
      <c r="AM51" s="56"/>
      <c r="AN51" s="56"/>
      <c r="AO51" s="56"/>
      <c r="AP51" s="56"/>
      <c r="AQ51" s="56"/>
      <c r="AR51" s="56"/>
      <c r="AS51" s="56"/>
      <c r="AT51" s="56"/>
    </row>
    <row r="52" spans="1:46" ht="27.75" customHeight="1">
      <c r="A52" s="396">
        <f>IF(P41="","",A51+1)</f>
        <v>19</v>
      </c>
      <c r="B52" s="438" t="str">
        <f>IF('Master sheet'!$D$11="Hindi","कुल योग","Total")</f>
        <v>कुल योग</v>
      </c>
      <c r="C52" s="90">
        <f>IF(AND(C13="",C14="",C15="",C16="",C17="",C18=""),"",SUM(C13:C18))</f>
        <v>21</v>
      </c>
      <c r="D52" s="90">
        <f t="shared" ref="D52:Q52" si="2">IF(AND(D46="",D47="",D48="",D49="",D50="",D51=""),"",SUM(D46:D51))</f>
        <v>27</v>
      </c>
      <c r="E52" s="90">
        <f t="shared" si="2"/>
        <v>24</v>
      </c>
      <c r="F52" s="90">
        <f t="shared" si="2"/>
        <v>28</v>
      </c>
      <c r="G52" s="90">
        <f t="shared" si="2"/>
        <v>25</v>
      </c>
      <c r="H52" s="90">
        <f t="shared" si="2"/>
        <v>25</v>
      </c>
      <c r="I52" s="90">
        <f t="shared" si="2"/>
        <v>153</v>
      </c>
      <c r="J52" s="90">
        <f t="shared" si="2"/>
        <v>216</v>
      </c>
      <c r="K52" s="90">
        <f t="shared" si="2"/>
        <v>71</v>
      </c>
      <c r="L52" s="90">
        <f t="shared" si="2"/>
        <v>287</v>
      </c>
      <c r="M52" s="90">
        <f t="shared" si="2"/>
        <v>440</v>
      </c>
      <c r="N52" s="90">
        <f t="shared" si="2"/>
        <v>294</v>
      </c>
      <c r="O52" s="90">
        <f t="shared" si="2"/>
        <v>71</v>
      </c>
      <c r="P52" s="90">
        <f t="shared" si="2"/>
        <v>365</v>
      </c>
      <c r="Q52" s="90">
        <f t="shared" si="2"/>
        <v>805</v>
      </c>
      <c r="R52" s="226" t="str">
        <f>IFERROR(VLOOKUP(P41,Marks,179,0),"")</f>
        <v>C</v>
      </c>
      <c r="S52" s="1018"/>
      <c r="T52" s="438" t="str">
        <f>IF('Master sheet'!$D$11="Hindi","कुल योग","Total")</f>
        <v>कुल योग</v>
      </c>
      <c r="U52" s="90">
        <f>IF(AND(C13="",C14="",C15="",C16="",C17="",C18=""),"",SUM(C13:C18))</f>
        <v>21</v>
      </c>
      <c r="V52" s="90">
        <f t="shared" ref="V52:AI52" si="3">IF(AND(V46="",V47="",V48="",V49="",V50="",V51=""),"",SUM(V46:V51))</f>
        <v>27</v>
      </c>
      <c r="W52" s="90">
        <f t="shared" si="3"/>
        <v>22</v>
      </c>
      <c r="X52" s="90">
        <f t="shared" si="3"/>
        <v>28</v>
      </c>
      <c r="Y52" s="90">
        <f t="shared" si="3"/>
        <v>25</v>
      </c>
      <c r="Z52" s="90">
        <f t="shared" si="3"/>
        <v>25</v>
      </c>
      <c r="AA52" s="90">
        <f t="shared" si="3"/>
        <v>152</v>
      </c>
      <c r="AB52" s="90">
        <f t="shared" si="3"/>
        <v>216</v>
      </c>
      <c r="AC52" s="90">
        <f t="shared" si="3"/>
        <v>70</v>
      </c>
      <c r="AD52" s="90">
        <f t="shared" si="3"/>
        <v>286</v>
      </c>
      <c r="AE52" s="90">
        <f t="shared" si="3"/>
        <v>438</v>
      </c>
      <c r="AF52" s="90">
        <f t="shared" si="3"/>
        <v>293</v>
      </c>
      <c r="AG52" s="90">
        <f t="shared" si="3"/>
        <v>67</v>
      </c>
      <c r="AH52" s="90">
        <f t="shared" si="3"/>
        <v>360</v>
      </c>
      <c r="AI52" s="90">
        <f t="shared" si="3"/>
        <v>798</v>
      </c>
      <c r="AJ52" s="226" t="str">
        <f>IFERROR(VLOOKUP(AH41,Marks,179,0),"")</f>
        <v>C</v>
      </c>
      <c r="AL52" s="56"/>
      <c r="AM52" s="56"/>
      <c r="AN52" s="56"/>
      <c r="AO52" s="56"/>
      <c r="AP52" s="56"/>
      <c r="AQ52" s="56"/>
      <c r="AR52" s="56"/>
      <c r="AS52" s="56"/>
      <c r="AT52" s="56"/>
    </row>
    <row r="53" spans="1:46" ht="9.75" customHeight="1">
      <c r="A53" s="396">
        <f>IF(P41="","",A52+1)</f>
        <v>20</v>
      </c>
      <c r="B53" s="982"/>
      <c r="C53" s="982"/>
      <c r="D53" s="982"/>
      <c r="E53" s="982"/>
      <c r="F53" s="982"/>
      <c r="G53" s="982"/>
      <c r="H53" s="982"/>
      <c r="I53" s="982"/>
      <c r="J53" s="982"/>
      <c r="K53" s="982"/>
      <c r="L53" s="982"/>
      <c r="M53" s="982"/>
      <c r="N53" s="982"/>
      <c r="O53" s="982"/>
      <c r="P53" s="982"/>
      <c r="Q53" s="982"/>
      <c r="R53" s="982"/>
      <c r="S53" s="1018"/>
      <c r="T53" s="982"/>
      <c r="U53" s="982"/>
      <c r="V53" s="982"/>
      <c r="W53" s="982"/>
      <c r="X53" s="982"/>
      <c r="Y53" s="982"/>
      <c r="Z53" s="982"/>
      <c r="AA53" s="982"/>
      <c r="AB53" s="982"/>
      <c r="AC53" s="982"/>
      <c r="AD53" s="982"/>
      <c r="AE53" s="982"/>
      <c r="AF53" s="982"/>
      <c r="AG53" s="982"/>
      <c r="AH53" s="982"/>
      <c r="AI53" s="982"/>
      <c r="AJ53" s="982"/>
      <c r="AL53" s="56"/>
      <c r="AM53" s="56"/>
      <c r="AN53" s="56"/>
      <c r="AO53" s="56"/>
      <c r="AP53" s="56"/>
      <c r="AQ53" s="56"/>
      <c r="AR53" s="56"/>
      <c r="AS53" s="56"/>
      <c r="AT53" s="56"/>
    </row>
    <row r="54" spans="1:46" ht="21" customHeight="1">
      <c r="A54" s="396">
        <f>IF(P41="","",A53+1)</f>
        <v>21</v>
      </c>
      <c r="B54" s="983" t="str">
        <f>IF('Master sheet'!$D$11="Hindi","अतिरिक्त विषय ","Extra Subject")</f>
        <v xml:space="preserve">अतिरिक्त विषय </v>
      </c>
      <c r="C54" s="983"/>
      <c r="D54" s="983"/>
      <c r="E54" s="983"/>
      <c r="F54" s="983"/>
      <c r="G54" s="983"/>
      <c r="H54" s="983"/>
      <c r="I54" s="983"/>
      <c r="J54" s="983"/>
      <c r="K54" s="983"/>
      <c r="L54" s="983"/>
      <c r="M54" s="983"/>
      <c r="N54" s="983"/>
      <c r="O54" s="983"/>
      <c r="P54" s="983"/>
      <c r="Q54" s="983"/>
      <c r="R54" s="983"/>
      <c r="S54" s="1018"/>
      <c r="T54" s="983" t="str">
        <f>IF('Master sheet'!$D$11="Hindi","अतिरिक्त विषय ","Extra Subject")</f>
        <v xml:space="preserve">अतिरिक्त विषय </v>
      </c>
      <c r="U54" s="983"/>
      <c r="V54" s="983"/>
      <c r="W54" s="983"/>
      <c r="X54" s="983"/>
      <c r="Y54" s="983"/>
      <c r="Z54" s="983"/>
      <c r="AA54" s="983"/>
      <c r="AB54" s="983"/>
      <c r="AC54" s="983"/>
      <c r="AD54" s="983"/>
      <c r="AE54" s="983"/>
      <c r="AF54" s="983"/>
      <c r="AG54" s="983"/>
      <c r="AH54" s="983"/>
      <c r="AI54" s="983"/>
      <c r="AJ54" s="983"/>
      <c r="AL54" s="56"/>
      <c r="AM54" s="56"/>
      <c r="AN54" s="56"/>
      <c r="AO54" s="56"/>
      <c r="AP54" s="56"/>
      <c r="AQ54" s="56"/>
      <c r="AR54" s="56"/>
      <c r="AS54" s="56"/>
      <c r="AT54" s="56"/>
    </row>
    <row r="55" spans="1:46" ht="21" customHeight="1">
      <c r="A55" s="396">
        <f>IF(P41="","",A54+1)</f>
        <v>22</v>
      </c>
      <c r="B55" s="981" t="str">
        <f>IF('Master sheet'!$D$11="Hindi","विषय","Subject")</f>
        <v>विषय</v>
      </c>
      <c r="C55" s="981"/>
      <c r="D55" s="981" t="str">
        <f>IF('Master sheet'!$D$11="Hindi","पूर्णांक","M.M.")</f>
        <v>पूर्णांक</v>
      </c>
      <c r="E55" s="981"/>
      <c r="F55" s="981" t="str">
        <f>IF('Master sheet'!$D$11="Hindi","प्राप्तांक","Ob.M.")</f>
        <v>प्राप्तांक</v>
      </c>
      <c r="G55" s="981"/>
      <c r="H55" s="981" t="str">
        <f>IF('Master sheet'!$D$11="Hindi","ग्रेड","Grade")</f>
        <v>ग्रेड</v>
      </c>
      <c r="I55" s="981"/>
      <c r="J55" s="984" t="str">
        <f>IF('Master sheet'!$D$11="Hindi","विषय","Subject")</f>
        <v>विषय</v>
      </c>
      <c r="K55" s="986"/>
      <c r="L55" s="985"/>
      <c r="M55" s="984" t="str">
        <f>IF('Master sheet'!$D$11="Hindi","पूर्णांक","M.M.")</f>
        <v>पूर्णांक</v>
      </c>
      <c r="N55" s="985"/>
      <c r="O55" s="984" t="str">
        <f>IF('Master sheet'!$D$11="Hindi","प्राप्तांक","Ob.M.")</f>
        <v>प्राप्तांक</v>
      </c>
      <c r="P55" s="985"/>
      <c r="Q55" s="984" t="str">
        <f>IF('Master sheet'!$D$11="Hindi","ग्रेड","Grade")</f>
        <v>ग्रेड</v>
      </c>
      <c r="R55" s="985"/>
      <c r="S55" s="1018"/>
      <c r="T55" s="981" t="str">
        <f>IF('Master sheet'!$D$11="Hindi","विषय","Subject")</f>
        <v>विषय</v>
      </c>
      <c r="U55" s="981"/>
      <c r="V55" s="981" t="str">
        <f>IF('Master sheet'!$D$11="Hindi","पूर्णांक","M.M.")</f>
        <v>पूर्णांक</v>
      </c>
      <c r="W55" s="981"/>
      <c r="X55" s="981" t="str">
        <f>IF('Master sheet'!$D$11="Hindi","प्राप्तांक","Ob.M.")</f>
        <v>प्राप्तांक</v>
      </c>
      <c r="Y55" s="981"/>
      <c r="Z55" s="981" t="str">
        <f>IF('Master sheet'!$D$11="Hindi","ग्रेड","Grade")</f>
        <v>ग्रेड</v>
      </c>
      <c r="AA55" s="981"/>
      <c r="AB55" s="984" t="str">
        <f>IF('Master sheet'!$D$11="Hindi","विषय","Subject")</f>
        <v>विषय</v>
      </c>
      <c r="AC55" s="986"/>
      <c r="AD55" s="985"/>
      <c r="AE55" s="984" t="str">
        <f>IF('Master sheet'!$D$11="Hindi","पूर्णांक","M.M.")</f>
        <v>पूर्णांक</v>
      </c>
      <c r="AF55" s="985"/>
      <c r="AG55" s="984" t="str">
        <f>IF('Master sheet'!$D$11="Hindi","प्राप्तांक","Ob.M.")</f>
        <v>प्राप्तांक</v>
      </c>
      <c r="AH55" s="985"/>
      <c r="AI55" s="984" t="str">
        <f>IF('Master sheet'!$D$11="Hindi","ग्रेड","Grade")</f>
        <v>ग्रेड</v>
      </c>
      <c r="AJ55" s="985"/>
      <c r="AL55" s="56"/>
      <c r="AM55" s="56"/>
      <c r="AN55" s="56"/>
      <c r="AO55" s="56"/>
      <c r="AP55" s="56"/>
      <c r="AQ55" s="56"/>
      <c r="AR55" s="56"/>
      <c r="AS55" s="56"/>
      <c r="AT55" s="56"/>
    </row>
    <row r="56" spans="1:46" ht="21" customHeight="1">
      <c r="A56" s="396">
        <f>IF(P41="","",A55+1)</f>
        <v>23</v>
      </c>
      <c r="B56" s="975" t="str">
        <f>IF(AND('Marks Entry 6th'!$CJ$3="",'Marks Entry 7th'!$CJ$3=""),"",IF(AND(C5=6),'Marks Entry 6th'!$CJ$3,IF(AND(C5=7),'Marks Entry 7th'!$CJ$3,"")))</f>
        <v/>
      </c>
      <c r="C56" s="975"/>
      <c r="D56" s="974">
        <f>IF(AND(P41=""),"",'Result Sheet'!$FO$7)</f>
        <v>100</v>
      </c>
      <c r="E56" s="974"/>
      <c r="F56" s="969" t="str">
        <f>IFERROR(IF(AND(P41=""),"",VLOOKUP(P41,Marks,170,0)),"")</f>
        <v/>
      </c>
      <c r="G56" s="969"/>
      <c r="H56" s="970" t="str">
        <f>IFERROR(IF(AND(P41=""),"",VLOOKUP(P41,Marks,171,0)),"")</f>
        <v/>
      </c>
      <c r="I56" s="970"/>
      <c r="J56" s="976" t="str">
        <f>IF(AND('Marks Entry 6th'!$CL$3="",'Marks Entry 7th'!$CL$3=""),"",IF(AND(C5=6),'Marks Entry 6th'!$CL$3,IF(AND(C5=7),'Marks Entry 7th'!$CL$3,"")))</f>
        <v/>
      </c>
      <c r="K56" s="977"/>
      <c r="L56" s="978"/>
      <c r="M56" s="974">
        <f>IF(AND(P41=""),"",'Result Sheet'!$FS$7)</f>
        <v>100</v>
      </c>
      <c r="N56" s="974"/>
      <c r="O56" s="969" t="str">
        <f>IFERROR(IF(AND(P41=""),"",VLOOKUP(P41,Marks,174,0)),"")</f>
        <v/>
      </c>
      <c r="P56" s="969"/>
      <c r="Q56" s="970" t="str">
        <f>IFERROR(IF(AND(P41=""),"",VLOOKUP(P41,Marks,175,0)),"")</f>
        <v/>
      </c>
      <c r="R56" s="970"/>
      <c r="S56" s="1018"/>
      <c r="T56" s="975" t="str">
        <f>IF(AND('Marks Entry 6th'!$CJ$3="",'Marks Entry 7th'!$CJ$3=""),"",IF(AND(C5=6),'Marks Entry 6th'!$CJ$3,IF(AND(C5=7),'Marks Entry 7th'!$CJ$3,"")))</f>
        <v/>
      </c>
      <c r="U56" s="975"/>
      <c r="V56" s="974">
        <f>IF(AND(AH41=""),"",'Result Sheet'!$FO$7)</f>
        <v>100</v>
      </c>
      <c r="W56" s="974"/>
      <c r="X56" s="969" t="str">
        <f>IFERROR(IF(AND(AH41=""),"",VLOOKUP(AH41,Marks,170,0)),"")</f>
        <v/>
      </c>
      <c r="Y56" s="969"/>
      <c r="Z56" s="970" t="str">
        <f>IFERROR(IF(AND(AH41=""),"",VLOOKUP(AH41,Marks,171,0)),"")</f>
        <v/>
      </c>
      <c r="AA56" s="970"/>
      <c r="AB56" s="976" t="str">
        <f>IF(AND('Marks Entry 6th'!$CL$3="",'Marks Entry 7th'!$CL$3=""),"",IF(AND(C5=6),'Marks Entry 6th'!$CL$3,IF(AND(C5=7),'Marks Entry 7th'!$CL$3,"")))</f>
        <v/>
      </c>
      <c r="AC56" s="977"/>
      <c r="AD56" s="978"/>
      <c r="AE56" s="974">
        <f>IF(AND(AH41=""),"",'Result Sheet'!$FS$7)</f>
        <v>100</v>
      </c>
      <c r="AF56" s="974"/>
      <c r="AG56" s="969" t="str">
        <f>IFERROR(IF(AND(AH41=""),"",VLOOKUP(AH41,Marks,174,0)),"")</f>
        <v/>
      </c>
      <c r="AH56" s="969"/>
      <c r="AI56" s="970" t="str">
        <f>IFERROR(IF(AND(AH41=""),"",VLOOKUP(AH41,Marks,175,0)),"")</f>
        <v/>
      </c>
      <c r="AJ56" s="970"/>
      <c r="AL56" s="56"/>
      <c r="AM56" s="56"/>
      <c r="AN56" s="56"/>
      <c r="AO56" s="56"/>
      <c r="AP56" s="56"/>
      <c r="AQ56" s="56"/>
      <c r="AR56" s="56"/>
      <c r="AS56" s="56"/>
      <c r="AT56" s="56"/>
    </row>
    <row r="57" spans="1:46" ht="21" customHeight="1">
      <c r="A57" s="396">
        <f>IF(P41="","",A56+1)</f>
        <v>24</v>
      </c>
      <c r="B57" s="984" t="str">
        <f>IF('Master sheet'!$D$11="Hindi","विषय","Subject")</f>
        <v>विषय</v>
      </c>
      <c r="C57" s="986"/>
      <c r="D57" s="986"/>
      <c r="E57" s="1014" t="str">
        <f>IF('Master sheet'!$D$11="Hindi","प्राप्तांक","Ob.M.")</f>
        <v>प्राप्तांक</v>
      </c>
      <c r="F57" s="1015"/>
      <c r="G57" s="439" t="str">
        <f>IF('Master sheet'!$D$11="Hindi","ग्रेड","Grade")</f>
        <v>ग्रेड</v>
      </c>
      <c r="H57" s="981" t="str">
        <f>IF('Master sheet'!$D$11="Hindi","विषय","Subject")</f>
        <v>विषय</v>
      </c>
      <c r="I57" s="981"/>
      <c r="J57" s="981"/>
      <c r="K57" s="1016" t="str">
        <f>IF('Master sheet'!$D$11="Hindi","प्राप्तांक","Ob.M.")</f>
        <v>प्राप्तांक</v>
      </c>
      <c r="L57" s="1017"/>
      <c r="M57" s="92" t="str">
        <f>IF('Master sheet'!$D$11="Hindi","ग्रेड","Grade")</f>
        <v>ग्रेड</v>
      </c>
      <c r="N57" s="971" t="str">
        <f>IF('Master sheet'!$D$11="Hindi","विषय","Subject")</f>
        <v>विषय</v>
      </c>
      <c r="O57" s="972"/>
      <c r="P57" s="973"/>
      <c r="Q57" s="366" t="str">
        <f>IF('Master sheet'!$D$11="Hindi","प्राप्तांक","Ob.M.")</f>
        <v>प्राप्तांक</v>
      </c>
      <c r="R57" s="92" t="str">
        <f>IF('Master sheet'!$D$11="Hindi","ग्रेड","Grade")</f>
        <v>ग्रेड</v>
      </c>
      <c r="S57" s="1018"/>
      <c r="T57" s="984" t="str">
        <f>IF('Master sheet'!$D$11="Hindi","विषय","Subject")</f>
        <v>विषय</v>
      </c>
      <c r="U57" s="986"/>
      <c r="V57" s="986"/>
      <c r="W57" s="1014" t="str">
        <f>IF('Master sheet'!$D$11="Hindi","प्राप्तांक","Ob.M.")</f>
        <v>प्राप्तांक</v>
      </c>
      <c r="X57" s="1015"/>
      <c r="Y57" s="439" t="str">
        <f>IF('Master sheet'!$D$11="Hindi","ग्रेड","Grade")</f>
        <v>ग्रेड</v>
      </c>
      <c r="Z57" s="981" t="str">
        <f>IF('Master sheet'!$D$11="Hindi","विषय","Subject")</f>
        <v>विषय</v>
      </c>
      <c r="AA57" s="981"/>
      <c r="AB57" s="981"/>
      <c r="AC57" s="1016" t="str">
        <f>IF('Master sheet'!$D$11="Hindi","प्राप्तांक","Ob.M.")</f>
        <v>प्राप्तांक</v>
      </c>
      <c r="AD57" s="1017"/>
      <c r="AE57" s="92" t="str">
        <f>IF('Master sheet'!$D$11="Hindi","ग्रेड","Grade")</f>
        <v>ग्रेड</v>
      </c>
      <c r="AF57" s="971" t="str">
        <f>IF('Master sheet'!$D$11="Hindi","विषय","Subject")</f>
        <v>विषय</v>
      </c>
      <c r="AG57" s="972"/>
      <c r="AH57" s="973"/>
      <c r="AI57" s="366" t="str">
        <f>IF('Master sheet'!$D$11="Hindi","प्राप्तांक","Ob.M.")</f>
        <v>प्राप्तांक</v>
      </c>
      <c r="AJ57" s="92" t="str">
        <f>IF('Master sheet'!$D$11="Hindi","ग्रेड","Grade")</f>
        <v>ग्रेड</v>
      </c>
      <c r="AL57" s="56"/>
      <c r="AM57" s="56"/>
      <c r="AN57" s="56"/>
      <c r="AO57" s="56"/>
      <c r="AP57" s="56"/>
      <c r="AQ57" s="56"/>
      <c r="AR57" s="56"/>
      <c r="AS57" s="56"/>
      <c r="AT57" s="56"/>
    </row>
    <row r="58" spans="1:46" ht="21" customHeight="1">
      <c r="A58" s="396">
        <f>IF(P41="","",A57+1)</f>
        <v>25</v>
      </c>
      <c r="B58" s="962" t="str">
        <f>IF('Master sheet'!$D$11="Hindi","कार्यानुभव","WORK EXP.")</f>
        <v>कार्यानुभव</v>
      </c>
      <c r="C58" s="963"/>
      <c r="D58" s="963"/>
      <c r="E58" s="979">
        <f>IFERROR(VLOOKUP(P41,Marks,143,0),"")</f>
        <v>95</v>
      </c>
      <c r="F58" s="980"/>
      <c r="G58" s="437" t="str">
        <f>IFERROR(VLOOKUP(P41,Marks,147,0),"")</f>
        <v>A+</v>
      </c>
      <c r="H58" s="981" t="str">
        <f>IF('Master sheet'!$D$11="Hindi","कला शिक्षा","ART EDU.")</f>
        <v>कला शिक्षा</v>
      </c>
      <c r="I58" s="981"/>
      <c r="J58" s="981"/>
      <c r="K58" s="979">
        <f>IFERROR(VLOOKUP(P41,Marks,153,0),"")</f>
        <v>78</v>
      </c>
      <c r="L58" s="980"/>
      <c r="M58" s="97" t="str">
        <f>IFERROR(VLOOKUP(P41,Marks,157,0),"")</f>
        <v>A</v>
      </c>
      <c r="N58" s="964" t="str">
        <f>IF('Master sheet'!$D$11="Hindi","स्वा. एवं शा. शिक्षा","HE.&amp;PH. EDU.")</f>
        <v>स्वा. एवं शा. शिक्षा</v>
      </c>
      <c r="O58" s="965"/>
      <c r="P58" s="966"/>
      <c r="Q58" s="88">
        <f>IFERROR(VLOOKUP(P41,Marks,163,0),"")</f>
        <v>92</v>
      </c>
      <c r="R58" s="97" t="str">
        <f>IFERROR(VLOOKUP(P41,Marks,167,0),"")</f>
        <v>A+</v>
      </c>
      <c r="S58" s="1018"/>
      <c r="T58" s="962" t="str">
        <f>IF('Master sheet'!$D$11="Hindi","कार्यानुभव","WORK EXP.")</f>
        <v>कार्यानुभव</v>
      </c>
      <c r="U58" s="963"/>
      <c r="V58" s="963"/>
      <c r="W58" s="979">
        <f>IFERROR(VLOOKUP(AH41,Marks,143,0),"")</f>
        <v>92</v>
      </c>
      <c r="X58" s="980"/>
      <c r="Y58" s="437" t="str">
        <f>IFERROR(VLOOKUP(AH41,Marks,147,0),"")</f>
        <v>A+</v>
      </c>
      <c r="Z58" s="981" t="str">
        <f>IF('Master sheet'!$D$11="Hindi","कला शिक्षा","ART EDU.")</f>
        <v>कला शिक्षा</v>
      </c>
      <c r="AA58" s="981"/>
      <c r="AB58" s="981"/>
      <c r="AC58" s="979">
        <f>IFERROR(VLOOKUP(AH41,Marks,153,0),"")</f>
        <v>79</v>
      </c>
      <c r="AD58" s="980"/>
      <c r="AE58" s="97" t="str">
        <f>IFERROR(VLOOKUP(AH41,Marks,157,0),"")</f>
        <v>A</v>
      </c>
      <c r="AF58" s="964" t="str">
        <f>IF('Master sheet'!$D$11="Hindi","स्वा. एवं शा. शिक्षा","HE.&amp;PH. EDU.")</f>
        <v>स्वा. एवं शा. शिक्षा</v>
      </c>
      <c r="AG58" s="965"/>
      <c r="AH58" s="966"/>
      <c r="AI58" s="88">
        <f>IFERROR(VLOOKUP(AH41,Marks,163,0),"")</f>
        <v>81</v>
      </c>
      <c r="AJ58" s="97" t="str">
        <f>IFERROR(VLOOKUP(AH41,Marks,167,0),"")</f>
        <v>A</v>
      </c>
      <c r="AL58" s="56"/>
      <c r="AM58" s="56"/>
      <c r="AN58" s="56"/>
      <c r="AO58" s="56"/>
      <c r="AP58" s="56"/>
      <c r="AQ58" s="56"/>
      <c r="AR58" s="56"/>
      <c r="AS58" s="56"/>
      <c r="AT58" s="56"/>
    </row>
    <row r="59" spans="1:46" ht="9.75" customHeight="1">
      <c r="A59" s="396">
        <f>IF(P41="","",A58+1)</f>
        <v>26</v>
      </c>
      <c r="B59" s="372"/>
      <c r="C59" s="372"/>
      <c r="D59" s="372"/>
      <c r="E59" s="373"/>
      <c r="F59" s="374"/>
      <c r="G59" s="374"/>
      <c r="H59" s="374"/>
      <c r="I59" s="372"/>
      <c r="J59" s="372"/>
      <c r="K59" s="372"/>
      <c r="L59" s="373"/>
      <c r="M59" s="374"/>
      <c r="N59" s="375"/>
      <c r="O59" s="375"/>
      <c r="P59" s="375"/>
      <c r="Q59" s="373"/>
      <c r="R59" s="374"/>
      <c r="S59" s="1018"/>
      <c r="T59" s="372"/>
      <c r="U59" s="372"/>
      <c r="V59" s="372"/>
      <c r="W59" s="373"/>
      <c r="X59" s="374"/>
      <c r="Y59" s="374"/>
      <c r="Z59" s="374"/>
      <c r="AA59" s="372"/>
      <c r="AB59" s="372"/>
      <c r="AC59" s="372"/>
      <c r="AD59" s="373"/>
      <c r="AE59" s="374"/>
      <c r="AF59" s="375"/>
      <c r="AG59" s="375"/>
      <c r="AH59" s="375"/>
      <c r="AI59" s="373"/>
      <c r="AJ59" s="374"/>
      <c r="AL59" s="56"/>
      <c r="AM59" s="56"/>
      <c r="AN59" s="56"/>
      <c r="AO59" s="56"/>
      <c r="AP59" s="56"/>
      <c r="AQ59" s="56"/>
      <c r="AR59" s="56"/>
      <c r="AS59" s="56"/>
      <c r="AT59" s="56"/>
    </row>
    <row r="60" spans="1:46" ht="21" customHeight="1">
      <c r="A60" s="396">
        <f>IF(P41="","",A59+1)</f>
        <v>27</v>
      </c>
      <c r="B60" s="957" t="str">
        <f>IF('Master sheet'!$D$11="Hindi","कुल कार्य दिवस :-","Total Meeting :-")</f>
        <v>कुल कार्य दिवस :-</v>
      </c>
      <c r="C60" s="957"/>
      <c r="D60" s="957"/>
      <c r="E60" s="967">
        <f>IFERROR(VLOOKUP(P41,Marks,182,0),"")</f>
        <v>360</v>
      </c>
      <c r="F60" s="967"/>
      <c r="G60" s="967"/>
      <c r="H60" s="967"/>
      <c r="I60" s="967"/>
      <c r="J60" s="967"/>
      <c r="K60" s="957" t="str">
        <f>IF('Master sheet'!$D$11="Hindi","कुल उपस्थिति :-","Total Attendance :-")</f>
        <v>कुल उपस्थिति :-</v>
      </c>
      <c r="L60" s="957"/>
      <c r="M60" s="957"/>
      <c r="N60" s="957"/>
      <c r="O60" s="968">
        <f>IFERROR(VLOOKUP(P41,Marks,183,0),"")</f>
        <v>160</v>
      </c>
      <c r="P60" s="968"/>
      <c r="Q60" s="968"/>
      <c r="R60" s="968"/>
      <c r="S60" s="1018"/>
      <c r="T60" s="957" t="str">
        <f>IF('Master sheet'!$D$11="Hindi","कुल कार्य दिवस :-","Total Meeting :-")</f>
        <v>कुल कार्य दिवस :-</v>
      </c>
      <c r="U60" s="957"/>
      <c r="V60" s="957"/>
      <c r="W60" s="967">
        <f>IFERROR(VLOOKUP(AH41,Marks,182,0),"")</f>
        <v>220</v>
      </c>
      <c r="X60" s="967"/>
      <c r="Y60" s="967"/>
      <c r="Z60" s="967"/>
      <c r="AA60" s="967"/>
      <c r="AB60" s="967"/>
      <c r="AC60" s="957" t="str">
        <f>IF('Master sheet'!$D$11="Hindi","कुल उपस्थिति :-","Total Attendance :-")</f>
        <v>कुल उपस्थिति :-</v>
      </c>
      <c r="AD60" s="957"/>
      <c r="AE60" s="957"/>
      <c r="AF60" s="957"/>
      <c r="AG60" s="968">
        <f>IFERROR(VLOOKUP(AH41,Marks,183,0),"")</f>
        <v>188</v>
      </c>
      <c r="AH60" s="968"/>
      <c r="AI60" s="968"/>
      <c r="AJ60" s="968"/>
      <c r="AL60" s="56"/>
      <c r="AM60" s="56"/>
      <c r="AN60" s="56"/>
      <c r="AO60" s="56"/>
      <c r="AP60" s="56"/>
      <c r="AQ60" s="56"/>
      <c r="AR60" s="56"/>
      <c r="AS60" s="56"/>
      <c r="AT60" s="56"/>
    </row>
    <row r="61" spans="1:46" ht="21" customHeight="1">
      <c r="A61" s="396">
        <f>IF(P41="","",A60+1)</f>
        <v>28</v>
      </c>
      <c r="B61" s="957" t="str">
        <f>IF('Master sheet'!$D$11="Hindi","परिणाम :-","Result :-")</f>
        <v>परिणाम :-</v>
      </c>
      <c r="C61" s="957"/>
      <c r="D61" s="957"/>
      <c r="E61" s="958" t="str">
        <f>IFERROR(VLOOKUP(P41,Marks,181,0),"")</f>
        <v>कक्षा क्रमोन्नत</v>
      </c>
      <c r="F61" s="958"/>
      <c r="G61" s="958"/>
      <c r="H61" s="958"/>
      <c r="I61" s="958"/>
      <c r="J61" s="958"/>
      <c r="K61" s="957" t="str">
        <f>IF('Master sheet'!$D$11="Hindi","परिणाम प्रतिशत में :-","Result in Percentage :-")</f>
        <v>परिणाम प्रतिशत में :-</v>
      </c>
      <c r="L61" s="957"/>
      <c r="M61" s="957"/>
      <c r="N61" s="957"/>
      <c r="O61" s="959">
        <f>IFERROR(VLOOKUP(P41,Marks,177,0),"")</f>
        <v>67.083333333333329</v>
      </c>
      <c r="P61" s="959"/>
      <c r="Q61" s="959"/>
      <c r="R61" s="959"/>
      <c r="S61" s="1018"/>
      <c r="T61" s="957" t="str">
        <f>IF('Master sheet'!$D$11="Hindi","परिणाम :-","Result :-")</f>
        <v>परिणाम :-</v>
      </c>
      <c r="U61" s="957"/>
      <c r="V61" s="957"/>
      <c r="W61" s="958" t="str">
        <f>IFERROR(VLOOKUP(AH41,Marks,181,0),"")</f>
        <v>कक्षा क्रमोन्नत</v>
      </c>
      <c r="X61" s="958"/>
      <c r="Y61" s="958"/>
      <c r="Z61" s="958"/>
      <c r="AA61" s="958"/>
      <c r="AB61" s="958"/>
      <c r="AC61" s="957" t="str">
        <f>IF('Master sheet'!$D$11="Hindi","परिणाम प्रतिशत में :-","Result in Percentage :-")</f>
        <v>परिणाम प्रतिशत में :-</v>
      </c>
      <c r="AD61" s="957"/>
      <c r="AE61" s="957"/>
      <c r="AF61" s="957"/>
      <c r="AG61" s="959">
        <f>IFERROR(VLOOKUP(AH41,Marks,177,0),"")</f>
        <v>66.5</v>
      </c>
      <c r="AH61" s="959"/>
      <c r="AI61" s="959"/>
      <c r="AJ61" s="959"/>
      <c r="AL61" s="56"/>
      <c r="AM61" s="56"/>
      <c r="AN61" s="56"/>
      <c r="AO61" s="56"/>
      <c r="AP61" s="56"/>
      <c r="AQ61" s="56"/>
      <c r="AR61" s="56"/>
      <c r="AS61" s="56"/>
      <c r="AT61" s="56"/>
    </row>
    <row r="62" spans="1:46" ht="21" customHeight="1">
      <c r="A62" s="396">
        <f>IF(P41="","",A61+1)</f>
        <v>29</v>
      </c>
      <c r="B62" s="957" t="str">
        <f>IF('Master sheet'!$D$11="Hindi","श्रेणी / ग्रेड :-","Division / Grade :-")</f>
        <v>श्रेणी / ग्रेड :-</v>
      </c>
      <c r="C62" s="957"/>
      <c r="D62" s="957"/>
      <c r="E62" s="380" t="str">
        <f>IFERROR(VLOOKUP(P41,Marks,178,0),"")</f>
        <v>I</v>
      </c>
      <c r="F62" s="381" t="s">
        <v>194</v>
      </c>
      <c r="G62" s="440" t="str">
        <f>IFERROR(VLOOKUP(P41,Marks,179,0),"")</f>
        <v>C</v>
      </c>
      <c r="H62" s="381"/>
      <c r="I62" s="440"/>
      <c r="J62" s="440"/>
      <c r="K62" s="957" t="str">
        <f>IF('Master sheet'!$D$11="Hindi","कक्षा में स्थान :-","Position in the Class :-")</f>
        <v>कक्षा में स्थान :-</v>
      </c>
      <c r="L62" s="957"/>
      <c r="M62" s="957"/>
      <c r="N62" s="957"/>
      <c r="O62" s="961">
        <f>IFERROR(VLOOKUP(P41,Marks,180,0),"")</f>
        <v>6.9999999999999858</v>
      </c>
      <c r="P62" s="961"/>
      <c r="Q62" s="961"/>
      <c r="R62" s="961"/>
      <c r="S62" s="1018"/>
      <c r="T62" s="957" t="str">
        <f>IF('Master sheet'!$D$11="Hindi","श्रेणी / ग्रेड :-","Division / Grade :-")</f>
        <v>श्रेणी / ग्रेड :-</v>
      </c>
      <c r="U62" s="957"/>
      <c r="V62" s="957"/>
      <c r="W62" s="380" t="str">
        <f>IFERROR(VLOOKUP(AH41,Marks,178,0),"")</f>
        <v>I</v>
      </c>
      <c r="X62" s="381" t="s">
        <v>194</v>
      </c>
      <c r="Y62" s="440" t="str">
        <f>IFERROR(VLOOKUP(AH41,Marks,179,0),"")</f>
        <v>C</v>
      </c>
      <c r="Z62" s="381"/>
      <c r="AA62" s="440"/>
      <c r="AB62" s="440"/>
      <c r="AC62" s="957" t="str">
        <f>IF('Master sheet'!$D$11="Hindi","कक्षा में स्थान :-","Position in the Class :-")</f>
        <v>कक्षा में स्थान :-</v>
      </c>
      <c r="AD62" s="957"/>
      <c r="AE62" s="957"/>
      <c r="AF62" s="957"/>
      <c r="AG62" s="961">
        <f>IFERROR(VLOOKUP(AH41,Marks,180,0),"")</f>
        <v>8.9999999999999858</v>
      </c>
      <c r="AH62" s="961"/>
      <c r="AI62" s="961"/>
      <c r="AJ62" s="961"/>
      <c r="AL62" s="56"/>
      <c r="AM62" s="56"/>
      <c r="AN62" s="56"/>
      <c r="AO62" s="56"/>
      <c r="AP62" s="56"/>
      <c r="AQ62" s="56"/>
      <c r="AR62" s="56"/>
      <c r="AS62" s="56"/>
      <c r="AT62" s="56"/>
    </row>
    <row r="63" spans="1:46" ht="21" customHeight="1">
      <c r="A63" s="396">
        <f>IF(P41="","",A62+1)</f>
        <v>30</v>
      </c>
      <c r="B63" s="954" t="str">
        <f>IF('Master sheet'!$D$11="Hindi","परीक्षा परिणाम घोषणा दिनांक :-","Result Declaration Date :-")</f>
        <v>परीक्षा परिणाम घोषणा दिनांक :-</v>
      </c>
      <c r="C63" s="954"/>
      <c r="D63" s="954"/>
      <c r="E63" s="955">
        <f>IF(AND(P41=""),"",'Master sheet'!$D$10)</f>
        <v>45419</v>
      </c>
      <c r="F63" s="955"/>
      <c r="G63" s="955"/>
      <c r="H63" s="955"/>
      <c r="I63" s="955"/>
      <c r="J63" s="434"/>
      <c r="K63" s="91"/>
      <c r="L63" s="91"/>
      <c r="M63" s="57"/>
      <c r="N63" s="91"/>
      <c r="O63" s="91"/>
      <c r="P63" s="91"/>
      <c r="Q63" s="91"/>
      <c r="R63" s="91"/>
      <c r="S63" s="1018"/>
      <c r="T63" s="954" t="str">
        <f>IF('Master sheet'!$D$11="Hindi","परीक्षा परिणाम घोषणा दिनांक :-","Result Declaration Date :-")</f>
        <v>परीक्षा परिणाम घोषणा दिनांक :-</v>
      </c>
      <c r="U63" s="954"/>
      <c r="V63" s="954"/>
      <c r="W63" s="955">
        <f>IF(AND(AH41=""),"",'Master sheet'!$D$10)</f>
        <v>45419</v>
      </c>
      <c r="X63" s="955"/>
      <c r="Y63" s="955"/>
      <c r="Z63" s="955"/>
      <c r="AA63" s="955"/>
      <c r="AB63" s="434"/>
      <c r="AC63" s="91"/>
      <c r="AD63" s="91"/>
      <c r="AE63" s="57"/>
      <c r="AF63" s="91"/>
      <c r="AG63" s="91"/>
      <c r="AH63" s="91"/>
      <c r="AI63" s="91"/>
      <c r="AJ63" s="91"/>
      <c r="AL63" s="56"/>
      <c r="AM63" s="56"/>
      <c r="AN63" s="56"/>
      <c r="AO63" s="56"/>
      <c r="AP63" s="56"/>
      <c r="AQ63" s="56"/>
      <c r="AR63" s="56"/>
      <c r="AS63" s="56"/>
      <c r="AT63" s="56"/>
    </row>
    <row r="64" spans="1:46" ht="60.75" customHeight="1">
      <c r="A64" s="396">
        <f>IF(P41="","",A63+1)</f>
        <v>31</v>
      </c>
      <c r="B64" s="956" t="str">
        <f>IF(AND(C38=6),CONCATENATE("( ",UPPER('Master sheet'!H12)," )"),IF(AND(C38=7),CONCATENATE("( ",UPPER('Master sheet'!H21)," )"),""))</f>
        <v>( SHARAD SHARMA )</v>
      </c>
      <c r="C64" s="956"/>
      <c r="D64" s="956"/>
      <c r="E64" s="956"/>
      <c r="F64" s="956" t="str">
        <f>IF(AND(P41=""),"",CONCATENATE("(",'Master sheet'!$D$14," )"))</f>
        <v>(Suresh Chand )</v>
      </c>
      <c r="G64" s="956"/>
      <c r="H64" s="956"/>
      <c r="I64" s="956"/>
      <c r="J64" s="956"/>
      <c r="K64" s="956"/>
      <c r="L64" s="956"/>
      <c r="M64" s="956" t="str">
        <f>IF(AND(P41=""),"",CONCATENATE("(",'Master sheet'!$D$12," )"))</f>
        <v>(USHA PALIYA )</v>
      </c>
      <c r="N64" s="956"/>
      <c r="O64" s="956"/>
      <c r="P64" s="956"/>
      <c r="Q64" s="956"/>
      <c r="R64" s="956"/>
      <c r="S64" s="1018"/>
      <c r="T64" s="956" t="str">
        <f>IF(AND(U38=6),CONCATENATE("( ",UPPER('Master sheet'!H12)," )"),IF(AND(U38=7),CONCATENATE("( ",UPPER('Master sheet'!H21)," )"),""))</f>
        <v>( SHARAD SHARMA )</v>
      </c>
      <c r="U64" s="956"/>
      <c r="V64" s="956"/>
      <c r="W64" s="956"/>
      <c r="X64" s="956" t="str">
        <f>IF(AND(AH41=""),"",CONCATENATE("(",'Master sheet'!$D$14," )"))</f>
        <v>(Suresh Chand )</v>
      </c>
      <c r="Y64" s="956"/>
      <c r="Z64" s="956"/>
      <c r="AA64" s="956"/>
      <c r="AB64" s="956"/>
      <c r="AC64" s="956"/>
      <c r="AD64" s="956"/>
      <c r="AE64" s="956" t="str">
        <f>IF(AND(AH41=""),"",CONCATENATE("(",'Master sheet'!$D$12," )"))</f>
        <v>(USHA PALIYA )</v>
      </c>
      <c r="AF64" s="956"/>
      <c r="AG64" s="956"/>
      <c r="AH64" s="956"/>
      <c r="AI64" s="956"/>
      <c r="AJ64" s="956"/>
      <c r="AL64" s="56"/>
      <c r="AM64" s="56"/>
      <c r="AN64" s="56"/>
      <c r="AO64" s="56"/>
      <c r="AP64" s="56"/>
      <c r="AQ64" s="56"/>
      <c r="AR64" s="56"/>
      <c r="AS64" s="56"/>
      <c r="AT64" s="56"/>
    </row>
    <row r="65" spans="1:46" ht="23.25" customHeight="1">
      <c r="A65" s="396">
        <f>IF(P41="","",A64+1)</f>
        <v>32</v>
      </c>
      <c r="B65" s="953" t="str">
        <f>IF('Master sheet'!$D$11="Hindi","हस्ताक्षर कक्षाध्यापक","Signature of the class teacher")</f>
        <v>हस्ताक्षर कक्षाध्यापक</v>
      </c>
      <c r="C65" s="953"/>
      <c r="D65" s="953"/>
      <c r="E65" s="953"/>
      <c r="F65" s="953" t="str">
        <f>IF('Master sheet'!$D$11="Hindi","हस्ताक्षर परीक्षा प्रभारी","Signature of the exam. Incharge")</f>
        <v>हस्ताक्षर परीक्षा प्रभारी</v>
      </c>
      <c r="G65" s="953"/>
      <c r="H65" s="953"/>
      <c r="I65" s="953"/>
      <c r="J65" s="953"/>
      <c r="K65" s="953"/>
      <c r="L65" s="953"/>
      <c r="M65" s="953" t="str">
        <f>IF('Master sheet'!$D$11="Hindi","हस्ताक्षर संस्था प्रधान","Head of Institute's Signature")</f>
        <v>हस्ताक्षर संस्था प्रधान</v>
      </c>
      <c r="N65" s="953"/>
      <c r="O65" s="953"/>
      <c r="P65" s="953"/>
      <c r="Q65" s="953"/>
      <c r="R65" s="953"/>
      <c r="S65" s="1018"/>
      <c r="T65" s="953" t="str">
        <f>IF('Master sheet'!$D$11="Hindi","हस्ताक्षर कक्षाध्यापक","Signature of the class teacher")</f>
        <v>हस्ताक्षर कक्षाध्यापक</v>
      </c>
      <c r="U65" s="953"/>
      <c r="V65" s="953"/>
      <c r="W65" s="953"/>
      <c r="X65" s="953" t="str">
        <f>IF('Master sheet'!$D$11="Hindi","हस्ताक्षर परीक्षा प्रभारी","Signature of the exam. Incharge")</f>
        <v>हस्ताक्षर परीक्षा प्रभारी</v>
      </c>
      <c r="Y65" s="953"/>
      <c r="Z65" s="953"/>
      <c r="AA65" s="953"/>
      <c r="AB65" s="953"/>
      <c r="AC65" s="953"/>
      <c r="AD65" s="953"/>
      <c r="AE65" s="953" t="str">
        <f>IF('Master sheet'!$D$11="Hindi","हस्ताक्षर संस्था प्रधान","Head of Institute's Signature")</f>
        <v>हस्ताक्षर संस्था प्रधान</v>
      </c>
      <c r="AF65" s="953"/>
      <c r="AG65" s="953"/>
      <c r="AH65" s="953"/>
      <c r="AI65" s="953"/>
      <c r="AJ65" s="953"/>
      <c r="AL65" s="56"/>
      <c r="AM65" s="56"/>
      <c r="AN65" s="56"/>
      <c r="AO65" s="56"/>
      <c r="AP65" s="56"/>
      <c r="AQ65" s="56"/>
      <c r="AR65" s="56"/>
      <c r="AS65" s="56"/>
      <c r="AT65" s="56"/>
    </row>
    <row r="66" spans="1:46">
      <c r="AL66" s="56"/>
      <c r="AM66" s="56"/>
      <c r="AN66" s="56"/>
      <c r="AO66" s="56"/>
      <c r="AP66" s="56"/>
      <c r="AQ66" s="56"/>
      <c r="AR66" s="56"/>
      <c r="AS66" s="56"/>
      <c r="AT66" s="56"/>
    </row>
    <row r="67" spans="1:46" ht="21" customHeight="1">
      <c r="A67" s="396">
        <f>IF(P74="","",1)</f>
        <v>1</v>
      </c>
      <c r="B67" s="1003" t="str">
        <f>IF('Master sheet'!$D$11="Hindi","वार्षिक रिपोर्ट कार्ड ","Report Card")</f>
        <v xml:space="preserve">वार्षिक रिपोर्ट कार्ड </v>
      </c>
      <c r="C67" s="1003"/>
      <c r="D67" s="1003"/>
      <c r="E67" s="1003"/>
      <c r="F67" s="1003"/>
      <c r="G67" s="1003"/>
      <c r="H67" s="1003"/>
      <c r="I67" s="1003"/>
      <c r="J67" s="1003"/>
      <c r="K67" s="1003"/>
      <c r="L67" s="1003"/>
      <c r="M67" s="1003"/>
      <c r="N67" s="1003"/>
      <c r="O67" s="1003"/>
      <c r="P67" s="1003"/>
      <c r="Q67" s="1003"/>
      <c r="R67" s="1003"/>
      <c r="S67" s="1018" t="s">
        <v>75</v>
      </c>
      <c r="T67" s="1003" t="str">
        <f>IF('Master sheet'!$D$11="Hindi","वार्षिक रिपोर्ट कार्ड ","Report Card")</f>
        <v xml:space="preserve">वार्षिक रिपोर्ट कार्ड </v>
      </c>
      <c r="U67" s="1003"/>
      <c r="V67" s="1003"/>
      <c r="W67" s="1003"/>
      <c r="X67" s="1003"/>
      <c r="Y67" s="1003"/>
      <c r="Z67" s="1003"/>
      <c r="AA67" s="1003"/>
      <c r="AB67" s="1003"/>
      <c r="AC67" s="1003"/>
      <c r="AD67" s="1003"/>
      <c r="AE67" s="1003"/>
      <c r="AF67" s="1003"/>
      <c r="AG67" s="1003"/>
      <c r="AH67" s="1003"/>
      <c r="AI67" s="1003"/>
      <c r="AJ67" s="1003"/>
      <c r="AL67" s="56"/>
      <c r="AM67" s="56"/>
      <c r="AN67" s="56"/>
      <c r="AO67" s="56"/>
      <c r="AP67" s="56"/>
      <c r="AQ67" s="56"/>
      <c r="AR67" s="56"/>
      <c r="AS67" s="56"/>
      <c r="AT67" s="56"/>
    </row>
    <row r="68" spans="1:46" ht="21" customHeight="1">
      <c r="A68" s="396">
        <f>IF(P74="","",A67+1)</f>
        <v>2</v>
      </c>
      <c r="B68" s="1004" t="str">
        <f>IF('Master sheet'!$D$11="Hindi","शिक्षा विभाग, राजस्थान सरकार","Education Department, Rajasthan Government")</f>
        <v>शिक्षा विभाग, राजस्थान सरकार</v>
      </c>
      <c r="C68" s="1004"/>
      <c r="D68" s="1004"/>
      <c r="E68" s="1004"/>
      <c r="F68" s="1004"/>
      <c r="G68" s="1004"/>
      <c r="H68" s="1004"/>
      <c r="I68" s="1004"/>
      <c r="J68" s="1004"/>
      <c r="K68" s="1004"/>
      <c r="L68" s="1004"/>
      <c r="M68" s="1004"/>
      <c r="N68" s="1004"/>
      <c r="O68" s="1004"/>
      <c r="P68" s="1004"/>
      <c r="Q68" s="1004"/>
      <c r="R68" s="1004"/>
      <c r="S68" s="1018"/>
      <c r="T68" s="1004" t="str">
        <f>IF('Master sheet'!$D$11="Hindi","शिक्षा विभाग, राजस्थान सरकार","Education Department, Rajasthan Government")</f>
        <v>शिक्षा विभाग, राजस्थान सरकार</v>
      </c>
      <c r="U68" s="1004"/>
      <c r="V68" s="1004"/>
      <c r="W68" s="1004"/>
      <c r="X68" s="1004"/>
      <c r="Y68" s="1004"/>
      <c r="Z68" s="1004"/>
      <c r="AA68" s="1004"/>
      <c r="AB68" s="1004"/>
      <c r="AC68" s="1004"/>
      <c r="AD68" s="1004"/>
      <c r="AE68" s="1004"/>
      <c r="AF68" s="1004"/>
      <c r="AG68" s="1004"/>
      <c r="AH68" s="1004"/>
      <c r="AI68" s="1004"/>
      <c r="AJ68" s="1004"/>
      <c r="AL68" s="56"/>
      <c r="AM68" s="56"/>
      <c r="AN68" s="56"/>
      <c r="AO68" s="56"/>
      <c r="AP68" s="56"/>
      <c r="AQ68" s="56"/>
      <c r="AR68" s="56"/>
      <c r="AS68" s="56"/>
      <c r="AT68" s="56"/>
    </row>
    <row r="69" spans="1:46" ht="21" customHeight="1">
      <c r="A69" s="396">
        <f>IF(P74="","",A68+1)</f>
        <v>3</v>
      </c>
      <c r="B69" s="996" t="str">
        <f>IF('Master sheet'!$D$11="Hindi","विद्यालय का नाम :-","School Name :- ")</f>
        <v>विद्यालय का नाम :-</v>
      </c>
      <c r="C69" s="996"/>
      <c r="D69" s="996"/>
      <c r="E69" s="997" t="str">
        <f>IF(AND(P74=""),"",IF('Master sheet'!$D$11="Hindi",'Master sheet'!$D$8,'Master sheet'!$D$7))</f>
        <v xml:space="preserve">महात्मा गाँधी राजकीय विद्यालय (अंग्रेजी माध्यम) बर, पाली </v>
      </c>
      <c r="F69" s="997"/>
      <c r="G69" s="997"/>
      <c r="H69" s="997"/>
      <c r="I69" s="997"/>
      <c r="J69" s="997"/>
      <c r="K69" s="997"/>
      <c r="L69" s="997"/>
      <c r="M69" s="997"/>
      <c r="N69" s="997"/>
      <c r="O69" s="997"/>
      <c r="P69" s="997"/>
      <c r="Q69" s="997"/>
      <c r="R69" s="997"/>
      <c r="S69" s="1018"/>
      <c r="T69" s="996" t="str">
        <f>IF('Master sheet'!$D$11="Hindi","विद्यालय का नाम :-","School Name :- ")</f>
        <v>विद्यालय का नाम :-</v>
      </c>
      <c r="U69" s="996"/>
      <c r="V69" s="996"/>
      <c r="W69" s="997" t="str">
        <f>IF(AND(AH74=""),"",IF('Master sheet'!$D$11="Hindi",'Master sheet'!$D$8,'Master sheet'!$D$7))</f>
        <v xml:space="preserve">महात्मा गाँधी राजकीय विद्यालय (अंग्रेजी माध्यम) बर, पाली </v>
      </c>
      <c r="X69" s="997"/>
      <c r="Y69" s="997"/>
      <c r="Z69" s="997"/>
      <c r="AA69" s="997"/>
      <c r="AB69" s="997"/>
      <c r="AC69" s="997"/>
      <c r="AD69" s="997"/>
      <c r="AE69" s="997"/>
      <c r="AF69" s="997"/>
      <c r="AG69" s="997"/>
      <c r="AH69" s="997"/>
      <c r="AI69" s="997"/>
      <c r="AJ69" s="997"/>
      <c r="AL69" s="56"/>
      <c r="AM69" s="56"/>
      <c r="AN69" s="56"/>
      <c r="AO69" s="56"/>
      <c r="AP69" s="56"/>
      <c r="AQ69" s="56"/>
      <c r="AR69" s="56"/>
      <c r="AS69" s="56"/>
      <c r="AT69" s="56"/>
    </row>
    <row r="70" spans="1:46" ht="21" customHeight="1">
      <c r="A70" s="396">
        <f>IF(P74="","",A69+1)</f>
        <v>4</v>
      </c>
      <c r="B70" s="389"/>
      <c r="C70" s="389"/>
      <c r="D70" s="389"/>
      <c r="E70" s="998" t="str">
        <f>IF(AND(P74=""),"",IF('Master sheet'!$D$11="Hindi",CONCATENATE("(विद्यालय मान्यता क्रमांक व वर्ष : ","  ",'Master sheet'!$D$6),CONCATENATE("(School Recognition Number &amp; Years : ","  ",'Master sheet'!$D$6)))</f>
        <v>(विद्यालय मान्यता क्रमांक व वर्ष :   शिक्षा/पाली/1995/2001</v>
      </c>
      <c r="F70" s="998"/>
      <c r="G70" s="998"/>
      <c r="H70" s="998"/>
      <c r="I70" s="998"/>
      <c r="J70" s="998"/>
      <c r="K70" s="998"/>
      <c r="L70" s="998"/>
      <c r="M70" s="998"/>
      <c r="N70" s="998"/>
      <c r="O70" s="998"/>
      <c r="P70" s="998"/>
      <c r="Q70" s="998"/>
      <c r="R70" s="998"/>
      <c r="S70" s="1018"/>
      <c r="T70" s="389"/>
      <c r="U70" s="389"/>
      <c r="V70" s="389"/>
      <c r="W70" s="998" t="str">
        <f>IF(AND(AH74=""),"",IF('Master sheet'!$D$11="Hindi",CONCATENATE("(विद्यालय मान्यता क्रमांक व वर्ष : ","  ",'Master sheet'!$D$6),CONCATENATE("(School Recognition Number &amp; Years : ","  ",'Master sheet'!$D$6)))</f>
        <v>(विद्यालय मान्यता क्रमांक व वर्ष :   शिक्षा/पाली/1995/2001</v>
      </c>
      <c r="X70" s="998"/>
      <c r="Y70" s="998"/>
      <c r="Z70" s="998"/>
      <c r="AA70" s="998"/>
      <c r="AB70" s="998"/>
      <c r="AC70" s="998"/>
      <c r="AD70" s="998"/>
      <c r="AE70" s="998"/>
      <c r="AF70" s="998"/>
      <c r="AG70" s="998"/>
      <c r="AH70" s="998"/>
      <c r="AI70" s="998"/>
      <c r="AJ70" s="998"/>
      <c r="AL70" s="56"/>
      <c r="AM70" s="56"/>
      <c r="AN70" s="56"/>
      <c r="AO70" s="56"/>
      <c r="AP70" s="56"/>
      <c r="AQ70" s="56"/>
      <c r="AR70" s="56"/>
      <c r="AS70" s="56"/>
      <c r="AT70" s="56"/>
    </row>
    <row r="71" spans="1:46" ht="21" customHeight="1">
      <c r="A71" s="396">
        <f>IF(P74="","",A70+1)</f>
        <v>5</v>
      </c>
      <c r="B71" s="382" t="str">
        <f>IF('Master sheet'!$D$11="Hindi","कक्षा  :-","CLASS :- ")</f>
        <v>कक्षा  :-</v>
      </c>
      <c r="C71" s="999">
        <f>IFERROR(IF(AND(P74=""),"",VLOOKUP(P74,Marks,2,0)),"")</f>
        <v>7</v>
      </c>
      <c r="D71" s="999"/>
      <c r="E71" s="1000" t="str">
        <f>IF('Master sheet'!$D$11="Hindi","सेक्शन :-","Section :- ")</f>
        <v>सेक्शन :-</v>
      </c>
      <c r="F71" s="1000"/>
      <c r="G71" s="1000"/>
      <c r="H71" s="1000"/>
      <c r="I71" s="1000"/>
      <c r="J71" s="999" t="str">
        <f>IFERROR(IF(AND(P74=""),"",VLOOKUP(P74,Marks,3,0)),"")</f>
        <v>A</v>
      </c>
      <c r="K71" s="999"/>
      <c r="L71" s="1001" t="str">
        <f>IF('Master sheet'!$D$11="Hindi","सत्र :- ","Session :- ")</f>
        <v xml:space="preserve">सत्र :- </v>
      </c>
      <c r="M71" s="1001"/>
      <c r="N71" s="1001"/>
      <c r="O71" s="1001"/>
      <c r="P71" s="1002" t="str">
        <f>IF(AND(P74=""),"",'Marks Entry 6th'!$I$2)</f>
        <v xml:space="preserve"> 2023-2024</v>
      </c>
      <c r="Q71" s="1002"/>
      <c r="R71" s="1002"/>
      <c r="S71" s="1018"/>
      <c r="T71" s="382" t="str">
        <f>IF('Master sheet'!$D$11="Hindi","कक्षा  :-","CLASS :- ")</f>
        <v>कक्षा  :-</v>
      </c>
      <c r="U71" s="999">
        <f>IFERROR(IF(AND(AH74=""),"",VLOOKUP(AH74,Marks,2,0)),"")</f>
        <v>7</v>
      </c>
      <c r="V71" s="999"/>
      <c r="W71" s="1000" t="str">
        <f>IF('Master sheet'!$D$11="Hindi","सेक्शन :-","Section :- ")</f>
        <v>सेक्शन :-</v>
      </c>
      <c r="X71" s="1000"/>
      <c r="Y71" s="1000"/>
      <c r="Z71" s="1000"/>
      <c r="AA71" s="1000"/>
      <c r="AB71" s="999" t="str">
        <f>IFERROR(IF(AND(AH74=""),"",VLOOKUP(AH74,Marks,3,0)),"")</f>
        <v>A</v>
      </c>
      <c r="AC71" s="999"/>
      <c r="AD71" s="1001" t="str">
        <f>IF('Master sheet'!$D$11="Hindi","सत्र :- ","Session :- ")</f>
        <v xml:space="preserve">सत्र :- </v>
      </c>
      <c r="AE71" s="1001"/>
      <c r="AF71" s="1001"/>
      <c r="AG71" s="1001"/>
      <c r="AH71" s="1002" t="str">
        <f>IF(AND(AH74=""),"",'Marks Entry 6th'!$I$2)</f>
        <v xml:space="preserve"> 2023-2024</v>
      </c>
      <c r="AI71" s="1002"/>
      <c r="AJ71" s="1002"/>
      <c r="AL71" s="56"/>
      <c r="AM71" s="56"/>
      <c r="AN71" s="56"/>
      <c r="AO71" s="56"/>
      <c r="AP71" s="56"/>
      <c r="AQ71" s="56"/>
      <c r="AR71" s="56"/>
      <c r="AS71" s="56"/>
      <c r="AT71" s="56"/>
    </row>
    <row r="72" spans="1:46" ht="21" customHeight="1">
      <c r="A72" s="396">
        <f>IF(P74="","",A71+1)</f>
        <v>6</v>
      </c>
      <c r="B72" s="987" t="str">
        <f>IF('Master sheet'!$D$11="Hindi","विद्यार्थी का नाम :-","Student's Name :-")</f>
        <v>विद्यार्थी का नाम :-</v>
      </c>
      <c r="C72" s="987"/>
      <c r="D72" s="987"/>
      <c r="E72" s="988" t="str">
        <f>IFERROR(IF(AND(P74=""),"",VLOOKUP(P74,Marks,6,0)),"")</f>
        <v>BHAVYANSH SINGH CHOUHAN</v>
      </c>
      <c r="F72" s="988"/>
      <c r="G72" s="988"/>
      <c r="H72" s="988"/>
      <c r="I72" s="988"/>
      <c r="J72" s="988"/>
      <c r="K72" s="988"/>
      <c r="L72" s="989" t="str">
        <f>IF('Master sheet'!$D$11="Hindi","प्रवेशांक :","SR. NO. :")</f>
        <v>प्रवेशांक :</v>
      </c>
      <c r="M72" s="989"/>
      <c r="N72" s="989"/>
      <c r="O72" s="989"/>
      <c r="P72" s="994">
        <f>IFERROR(IF(AND(P74=""),"",VLOOKUP(P74,Marks,5,0)),"")</f>
        <v>951</v>
      </c>
      <c r="Q72" s="994"/>
      <c r="R72" s="994"/>
      <c r="S72" s="1018"/>
      <c r="T72" s="987" t="str">
        <f>IF('Master sheet'!$D$11="Hindi","विद्यार्थी का नाम :-","Student's Name :-")</f>
        <v>विद्यार्थी का नाम :-</v>
      </c>
      <c r="U72" s="987"/>
      <c r="V72" s="987"/>
      <c r="W72" s="988" t="str">
        <f>IFERROR(IF(AND(AH74=""),"",VLOOKUP(AH74,Marks,6,0)),"")</f>
        <v>BHUMIKA BAGRI</v>
      </c>
      <c r="X72" s="988"/>
      <c r="Y72" s="988"/>
      <c r="Z72" s="988"/>
      <c r="AA72" s="988"/>
      <c r="AB72" s="988"/>
      <c r="AC72" s="988"/>
      <c r="AD72" s="989" t="str">
        <f>IF('Master sheet'!$D$11="Hindi","प्रवेशांक :","SR. NO. :")</f>
        <v>प्रवेशांक :</v>
      </c>
      <c r="AE72" s="989"/>
      <c r="AF72" s="989"/>
      <c r="AG72" s="989"/>
      <c r="AH72" s="994">
        <f>IFERROR(IF(AND(AH74=""),"",VLOOKUP(AH74,Marks,5,0)),"")</f>
        <v>939</v>
      </c>
      <c r="AI72" s="994"/>
      <c r="AJ72" s="994"/>
      <c r="AL72" s="56"/>
      <c r="AM72" s="56"/>
      <c r="AN72" s="56"/>
      <c r="AO72" s="56"/>
      <c r="AP72" s="56"/>
      <c r="AQ72" s="56"/>
      <c r="AR72" s="56"/>
      <c r="AS72" s="56"/>
      <c r="AT72" s="56"/>
    </row>
    <row r="73" spans="1:46" ht="21" customHeight="1">
      <c r="A73" s="396">
        <f>IF(P74="","",A72+1)</f>
        <v>7</v>
      </c>
      <c r="B73" s="987" t="str">
        <f>IF('Master sheet'!$D$11="Hindi","पिता का नाम :-","Father's Name :-")</f>
        <v>पिता का नाम :-</v>
      </c>
      <c r="C73" s="987"/>
      <c r="D73" s="987"/>
      <c r="E73" s="988" t="str">
        <f>IFERROR(IF(AND(P74=""),"",VLOOKUP(P74,Marks,7,0)),"")</f>
        <v>AJIT SINGH</v>
      </c>
      <c r="F73" s="988"/>
      <c r="G73" s="988"/>
      <c r="H73" s="988"/>
      <c r="I73" s="988"/>
      <c r="J73" s="988"/>
      <c r="K73" s="988"/>
      <c r="L73" s="989" t="str">
        <f>IF('Master sheet'!$D$11="Hindi","जन्म तिथि :","Date of Birth :")</f>
        <v>जन्म तिथि :</v>
      </c>
      <c r="M73" s="989"/>
      <c r="N73" s="989"/>
      <c r="O73" s="989"/>
      <c r="P73" s="995" t="str">
        <f>IFERROR(IF(AND(P74=""),"",VLOOKUP(P74,Marks,4,0)),"")</f>
        <v>25-08-2015</v>
      </c>
      <c r="Q73" s="995"/>
      <c r="R73" s="995"/>
      <c r="S73" s="1018"/>
      <c r="T73" s="987" t="str">
        <f>IF('Master sheet'!$D$11="Hindi","पिता का नाम :-","Father's Name :-")</f>
        <v>पिता का नाम :-</v>
      </c>
      <c r="U73" s="987"/>
      <c r="V73" s="987"/>
      <c r="W73" s="988" t="str">
        <f>IFERROR(IF(AND(AH74=""),"",VLOOKUP(AH74,Marks,7,0)),"")</f>
        <v>MUKESH BAGRI</v>
      </c>
      <c r="X73" s="988"/>
      <c r="Y73" s="988"/>
      <c r="Z73" s="988"/>
      <c r="AA73" s="988"/>
      <c r="AB73" s="988"/>
      <c r="AC73" s="988"/>
      <c r="AD73" s="989" t="str">
        <f>IF('Master sheet'!$D$11="Hindi","जन्म तिथि :","Date of Birth :")</f>
        <v>जन्म तिथि :</v>
      </c>
      <c r="AE73" s="989"/>
      <c r="AF73" s="989"/>
      <c r="AG73" s="989"/>
      <c r="AH73" s="995" t="str">
        <f>IFERROR(IF(AND(AH74=""),"",VLOOKUP(AH74,Marks,4,0)),"")</f>
        <v>16-06-2014</v>
      </c>
      <c r="AI73" s="995"/>
      <c r="AJ73" s="995"/>
      <c r="AL73" s="56"/>
      <c r="AM73" s="56"/>
      <c r="AN73" s="56"/>
      <c r="AO73" s="56"/>
      <c r="AP73" s="56"/>
      <c r="AQ73" s="56"/>
      <c r="AR73" s="56"/>
      <c r="AS73" s="56"/>
      <c r="AT73" s="56"/>
    </row>
    <row r="74" spans="1:46" ht="21" customHeight="1">
      <c r="A74" s="396">
        <f>IF(P74="","",A73+1)</f>
        <v>8</v>
      </c>
      <c r="B74" s="987" t="str">
        <f>IF('Master sheet'!$D$11="Hindi","माता का नाम :-","Mother's Name :-")</f>
        <v>माता का नाम :-</v>
      </c>
      <c r="C74" s="987"/>
      <c r="D74" s="987"/>
      <c r="E74" s="988" t="str">
        <f>IFERROR(IF(AND(P74=""),"",VLOOKUP(P74,Marks,8,0)),"")</f>
        <v>MEENA</v>
      </c>
      <c r="F74" s="988"/>
      <c r="G74" s="988"/>
      <c r="H74" s="988"/>
      <c r="I74" s="988"/>
      <c r="J74" s="988"/>
      <c r="K74" s="988"/>
      <c r="L74" s="989" t="str">
        <f>IF('Master sheet'!$D$11="Hindi","रोल नंबर :-","Roll No. :")</f>
        <v>रोल नंबर :-</v>
      </c>
      <c r="M74" s="989"/>
      <c r="N74" s="989"/>
      <c r="O74" s="989"/>
      <c r="P74" s="990">
        <f>IF(AH41="","",IF(AND(AH41+1&gt;$AR$7),"",AH41+1))</f>
        <v>705</v>
      </c>
      <c r="Q74" s="990"/>
      <c r="R74" s="990"/>
      <c r="S74" s="1018"/>
      <c r="T74" s="987" t="str">
        <f>IF('Master sheet'!$D$11="Hindi","माता का नाम :-","Mother's Name :-")</f>
        <v>माता का नाम :-</v>
      </c>
      <c r="U74" s="987"/>
      <c r="V74" s="987"/>
      <c r="W74" s="988" t="str">
        <f>IFERROR(IF(AND(AH74=""),"",VLOOKUP(AH74,Marks,8,0)),"")</f>
        <v>SEEMA BAGRI</v>
      </c>
      <c r="X74" s="988"/>
      <c r="Y74" s="988"/>
      <c r="Z74" s="988"/>
      <c r="AA74" s="988"/>
      <c r="AB74" s="988"/>
      <c r="AC74" s="988"/>
      <c r="AD74" s="989" t="str">
        <f>IF('Master sheet'!$D$11="Hindi","रोल नंबर :-","Roll No. :")</f>
        <v>रोल नंबर :-</v>
      </c>
      <c r="AE74" s="989"/>
      <c r="AF74" s="989"/>
      <c r="AG74" s="989"/>
      <c r="AH74" s="990">
        <f>IF(P74="","",IF(AND(P74+1&gt;$AR$7),"",P74+1))</f>
        <v>706</v>
      </c>
      <c r="AI74" s="990"/>
      <c r="AJ74" s="990"/>
      <c r="AL74" s="56"/>
      <c r="AM74" s="56"/>
      <c r="AN74" s="56"/>
      <c r="AO74" s="56"/>
      <c r="AP74" s="56"/>
      <c r="AQ74" s="56"/>
      <c r="AR74" s="56"/>
      <c r="AS74" s="56"/>
      <c r="AT74" s="56"/>
    </row>
    <row r="75" spans="1:46" ht="12" customHeight="1">
      <c r="A75" s="396">
        <f>IF(P74="","",A74+1)</f>
        <v>9</v>
      </c>
      <c r="B75" s="383"/>
      <c r="C75" s="383"/>
      <c r="D75" s="383"/>
      <c r="E75" s="384"/>
      <c r="F75" s="384"/>
      <c r="G75" s="436"/>
      <c r="H75" s="436"/>
      <c r="I75" s="384"/>
      <c r="J75" s="384"/>
      <c r="K75" s="384"/>
      <c r="L75" s="385"/>
      <c r="M75" s="385"/>
      <c r="N75" s="385"/>
      <c r="O75" s="385"/>
      <c r="P75" s="386"/>
      <c r="Q75" s="386"/>
      <c r="R75" s="386"/>
      <c r="S75" s="1018"/>
      <c r="T75" s="383"/>
      <c r="U75" s="383"/>
      <c r="V75" s="383"/>
      <c r="W75" s="384"/>
      <c r="X75" s="384"/>
      <c r="Y75" s="436"/>
      <c r="Z75" s="436"/>
      <c r="AA75" s="384"/>
      <c r="AB75" s="384"/>
      <c r="AC75" s="384"/>
      <c r="AD75" s="385"/>
      <c r="AE75" s="385"/>
      <c r="AF75" s="385"/>
      <c r="AG75" s="385"/>
      <c r="AH75" s="386"/>
      <c r="AI75" s="386"/>
      <c r="AJ75" s="386"/>
      <c r="AL75" s="56"/>
      <c r="AM75" s="56"/>
      <c r="AN75" s="56"/>
      <c r="AO75" s="56"/>
      <c r="AP75" s="56"/>
      <c r="AQ75" s="56"/>
      <c r="AR75" s="56"/>
      <c r="AS75" s="56"/>
      <c r="AT75" s="56"/>
    </row>
    <row r="76" spans="1:46" ht="23.25" customHeight="1">
      <c r="A76" s="396">
        <f>IF(P74="","",A75+1)</f>
        <v>10</v>
      </c>
      <c r="B76" s="991" t="str">
        <f>IF('Master sheet'!$D$11="Hindi","विषय","Subject")</f>
        <v>विषय</v>
      </c>
      <c r="C76" s="708" t="str">
        <f>IF('Master sheet'!$D$11="Hindi","प्रथम परख ","First Test")</f>
        <v xml:space="preserve">प्रथम परख </v>
      </c>
      <c r="D76" s="709"/>
      <c r="E76" s="729" t="str">
        <f>IF('Master sheet'!$D$11="Hindi","द्वितीय परख","Second Test")</f>
        <v>द्वितीय परख</v>
      </c>
      <c r="F76" s="730"/>
      <c r="G76" s="729" t="str">
        <f>IF('Master sheet'!$D$11="Hindi","तृतीय परख","Third Test")</f>
        <v>तृतीय परख</v>
      </c>
      <c r="H76" s="730"/>
      <c r="I76" s="992" t="str">
        <f>IF('Master sheet'!$D$11="Hindi","सा. परख योग","Test Total")</f>
        <v>सा. परख योग</v>
      </c>
      <c r="J76" s="732" t="str">
        <f>IF('Master sheet'!$D$11="Hindi","अर्द्धवार्षिक","Half Yearly")</f>
        <v>अर्द्धवार्षिक</v>
      </c>
      <c r="K76" s="733"/>
      <c r="L76" s="734"/>
      <c r="M76" s="735" t="str">
        <f>IF('Master sheet'!$D$11="Hindi","अर्द्ध वा. तक योग","Total Till H.Y.")</f>
        <v>अर्द्ध वा. तक योग</v>
      </c>
      <c r="N76" s="732" t="str">
        <f>IF('Master sheet'!$D$11="Hindi","वार्षिक","Yearly")</f>
        <v>वार्षिक</v>
      </c>
      <c r="O76" s="733"/>
      <c r="P76" s="734"/>
      <c r="Q76" s="710" t="str">
        <f>IF('Master sheet'!$D$11="Hindi","विषय कुल योग ","Subject Total")</f>
        <v xml:space="preserve">विषय कुल योग </v>
      </c>
      <c r="R76" s="711" t="str">
        <f>IF('Master sheet'!$D$11="Hindi","ग्रेड","Grade")</f>
        <v>ग्रेड</v>
      </c>
      <c r="S76" s="1018"/>
      <c r="T76" s="991" t="str">
        <f>IF('Master sheet'!$D$11="Hindi","विषय","Subject")</f>
        <v>विषय</v>
      </c>
      <c r="U76" s="708" t="str">
        <f>IF('Master sheet'!$D$11="Hindi","प्रथम परख ","First Test")</f>
        <v xml:space="preserve">प्रथम परख </v>
      </c>
      <c r="V76" s="709"/>
      <c r="W76" s="729" t="str">
        <f>IF('Master sheet'!$D$11="Hindi","द्वितीय परख","Second Test")</f>
        <v>द्वितीय परख</v>
      </c>
      <c r="X76" s="730"/>
      <c r="Y76" s="729" t="str">
        <f>IF('Master sheet'!$D$11="Hindi","तृतीय परख","Third Test")</f>
        <v>तृतीय परख</v>
      </c>
      <c r="Z76" s="730"/>
      <c r="AA76" s="992" t="str">
        <f>IF('Master sheet'!$D$11="Hindi","सा. परख योग","Test Total")</f>
        <v>सा. परख योग</v>
      </c>
      <c r="AB76" s="732" t="str">
        <f>IF('Master sheet'!$D$11="Hindi","अर्द्धवार्षिक","Half Yearly")</f>
        <v>अर्द्धवार्षिक</v>
      </c>
      <c r="AC76" s="733"/>
      <c r="AD76" s="734"/>
      <c r="AE76" s="735" t="str">
        <f>IF('Master sheet'!$D$11="Hindi","अर्द्ध वा. तक योग","Total Till H.Y.")</f>
        <v>अर्द्ध वा. तक योग</v>
      </c>
      <c r="AF76" s="732" t="str">
        <f>IF('Master sheet'!$D$11="Hindi","वार्षिक","Yearly")</f>
        <v>वार्षिक</v>
      </c>
      <c r="AG76" s="733"/>
      <c r="AH76" s="734"/>
      <c r="AI76" s="710" t="str">
        <f>IF('Master sheet'!$D$11="Hindi","विषय कुल योग ","Subject Total")</f>
        <v xml:space="preserve">विषय कुल योग </v>
      </c>
      <c r="AJ76" s="711" t="str">
        <f>IF('Master sheet'!$D$11="Hindi","ग्रेड","Grade")</f>
        <v>ग्रेड</v>
      </c>
      <c r="AL76" s="56"/>
      <c r="AM76" s="56"/>
      <c r="AN76" s="56"/>
      <c r="AO76" s="56"/>
      <c r="AP76" s="56"/>
      <c r="AQ76" s="56"/>
      <c r="AR76" s="56"/>
      <c r="AS76" s="56"/>
      <c r="AT76" s="56"/>
    </row>
    <row r="77" spans="1:46" ht="86.25" customHeight="1">
      <c r="A77" s="396">
        <f>IF(P74="","",A76+1)</f>
        <v>11</v>
      </c>
      <c r="B77" s="991"/>
      <c r="C77" s="312" t="str">
        <f>IF('Master sheet'!$D$11="Hindi","लिखित परीक्षा","Written")</f>
        <v>लिखित परीक्षा</v>
      </c>
      <c r="D77" s="312" t="str">
        <f>IF('Master sheet'!$D$11="Hindi","गतिविधि, मौखिक, प्रोजेक्ट, प्रायोगिक","Act, Oral, Project, Prac.")</f>
        <v>गतिविधि, मौखिक, प्रोजेक्ट, प्रायोगिक</v>
      </c>
      <c r="E77" s="312" t="str">
        <f>IF('Master sheet'!$D$11="Hindi","लिखित परीक्षा","Written")</f>
        <v>लिखित परीक्षा</v>
      </c>
      <c r="F77" s="312" t="str">
        <f>IF('Master sheet'!$D$11="Hindi","गतिविधि, मौखिक, प्रोजेक्ट, प्रायोगिक","Act, Oral, Project, Prac.")</f>
        <v>गतिविधि, मौखिक, प्रोजेक्ट, प्रायोगिक</v>
      </c>
      <c r="G77" s="312" t="str">
        <f>IF('Master sheet'!$D$11="Hindi","लिखित परीक्षा","Written")</f>
        <v>लिखित परीक्षा</v>
      </c>
      <c r="H77" s="312" t="str">
        <f>IF('Master sheet'!$D$11="Hindi","गतिविधि, मौखिक, प्रोजेक्ट, प्रायोगिक","Act, Oral, Project, Prac.")</f>
        <v>गतिविधि, मौखिक, प्रोजेक्ट, प्रायोगिक</v>
      </c>
      <c r="I77" s="993"/>
      <c r="J77" s="312" t="str">
        <f>IF('Master sheet'!$D$11="Hindi","लिखित परीक्षा","Written")</f>
        <v>लिखित परीक्षा</v>
      </c>
      <c r="K77" s="312" t="str">
        <f>IF('Master sheet'!$D$11="Hindi","गतिविधि, मौखिक, प्रोजेक्ट, प्रायोगिक","Act, Oral, Project, Prac.")</f>
        <v>गतिविधि, मौखिक, प्रोजेक्ट, प्रायोगिक</v>
      </c>
      <c r="L77" s="312" t="str">
        <f>IF('Master sheet'!$D$11="Hindi","अर्द्ध वा. योग","H.Y. Total")</f>
        <v>अर्द्ध वा. योग</v>
      </c>
      <c r="M77" s="735"/>
      <c r="N77" s="312" t="str">
        <f>IF('Master sheet'!$D$11="Hindi","लिखित परीक्षा","Written")</f>
        <v>लिखित परीक्षा</v>
      </c>
      <c r="O77" s="312" t="str">
        <f>IF('Master sheet'!$D$11="Hindi","गतिविधि, मौखिक, प्रोजेक्ट, प्रायोगिक","Act, Oral, Project, Prac.")</f>
        <v>गतिविधि, मौखिक, प्रोजेक्ट, प्रायोगिक</v>
      </c>
      <c r="P77" s="312" t="str">
        <f>IF('Master sheet'!$D$11="Hindi","वार्षिक योग","Yearly Total")</f>
        <v>वार्षिक योग</v>
      </c>
      <c r="Q77" s="710"/>
      <c r="R77" s="712">
        <v>0</v>
      </c>
      <c r="S77" s="1018"/>
      <c r="T77" s="991"/>
      <c r="U77" s="312" t="str">
        <f>IF('Master sheet'!$D$11="Hindi","लिखित परीक्षा","Written")</f>
        <v>लिखित परीक्षा</v>
      </c>
      <c r="V77" s="312" t="str">
        <f>IF('Master sheet'!$D$11="Hindi","गतिविधि, मौखिक, प्रोजेक्ट, प्रायोगिक","Act, Oral, Project, Prac.")</f>
        <v>गतिविधि, मौखिक, प्रोजेक्ट, प्रायोगिक</v>
      </c>
      <c r="W77" s="312" t="str">
        <f>IF('Master sheet'!$D$11="Hindi","लिखित परीक्षा","Written")</f>
        <v>लिखित परीक्षा</v>
      </c>
      <c r="X77" s="312" t="str">
        <f>IF('Master sheet'!$D$11="Hindi","गतिविधि, मौखिक, प्रोजेक्ट, प्रायोगिक","Act, Oral, Project, Prac.")</f>
        <v>गतिविधि, मौखिक, प्रोजेक्ट, प्रायोगिक</v>
      </c>
      <c r="Y77" s="312" t="str">
        <f>IF('Master sheet'!$D$11="Hindi","लिखित परीक्षा","Written")</f>
        <v>लिखित परीक्षा</v>
      </c>
      <c r="Z77" s="312" t="str">
        <f>IF('Master sheet'!$D$11="Hindi","गतिविधि, मौखिक, प्रोजेक्ट, प्रायोगिक","Act, Oral, Project, Prac.")</f>
        <v>गतिविधि, मौखिक, प्रोजेक्ट, प्रायोगिक</v>
      </c>
      <c r="AA77" s="993"/>
      <c r="AB77" s="312" t="str">
        <f>IF('Master sheet'!$D$11="Hindi","लिखित परीक्षा","Written")</f>
        <v>लिखित परीक्षा</v>
      </c>
      <c r="AC77" s="312" t="str">
        <f>IF('Master sheet'!$D$11="Hindi","गतिविधि, मौखिक, प्रोजेक्ट, प्रायोगिक","Act, Oral, Project, Prac.")</f>
        <v>गतिविधि, मौखिक, प्रोजेक्ट, प्रायोगिक</v>
      </c>
      <c r="AD77" s="312" t="str">
        <f>IF('Master sheet'!$D$11="Hindi","अर्द्ध वा. योग","H.Y. Total")</f>
        <v>अर्द्ध वा. योग</v>
      </c>
      <c r="AE77" s="735"/>
      <c r="AF77" s="312" t="str">
        <f>IF('Master sheet'!$D$11="Hindi","लिखित परीक्षा","Written")</f>
        <v>लिखित परीक्षा</v>
      </c>
      <c r="AG77" s="312" t="str">
        <f>IF('Master sheet'!$D$11="Hindi","गतिविधि, मौखिक, प्रोजेक्ट, प्रायोगिक","Act, Oral, Project, Prac.")</f>
        <v>गतिविधि, मौखिक, प्रोजेक्ट, प्रायोगिक</v>
      </c>
      <c r="AH77" s="312" t="str">
        <f>IF('Master sheet'!$D$11="Hindi","वार्षिक योग","Yearly Total")</f>
        <v>वार्षिक योग</v>
      </c>
      <c r="AI77" s="710"/>
      <c r="AJ77" s="712">
        <v>0</v>
      </c>
      <c r="AL77" s="56"/>
      <c r="AM77" s="56"/>
      <c r="AN77" s="56"/>
      <c r="AO77" s="56"/>
      <c r="AP77" s="56"/>
      <c r="AQ77" s="56"/>
      <c r="AR77" s="56"/>
      <c r="AS77" s="56"/>
      <c r="AT77" s="56"/>
    </row>
    <row r="78" spans="1:46" ht="18" customHeight="1">
      <c r="A78" s="396">
        <f>IF(P74="","",A77+1)</f>
        <v>12</v>
      </c>
      <c r="B78" s="991"/>
      <c r="C78" s="114">
        <v>5</v>
      </c>
      <c r="D78" s="114">
        <v>5</v>
      </c>
      <c r="E78" s="114">
        <v>5</v>
      </c>
      <c r="F78" s="114">
        <v>5</v>
      </c>
      <c r="G78" s="114">
        <v>5</v>
      </c>
      <c r="H78" s="114">
        <v>5</v>
      </c>
      <c r="I78" s="378">
        <f>IF(AND(C45="",D45="",E45="",F45="",G45="",H45=""),"",SUM(C45:H45))</f>
        <v>30</v>
      </c>
      <c r="J78" s="114">
        <v>50</v>
      </c>
      <c r="K78" s="114">
        <v>20</v>
      </c>
      <c r="L78" s="116">
        <f>IF(AND(J45="",K45=""),"",SUM(J45:K45))</f>
        <v>70</v>
      </c>
      <c r="M78" s="115">
        <f>IF(AND(I45="NA",L45="NA"),"NA",SUM(I45,L45))</f>
        <v>100</v>
      </c>
      <c r="N78" s="114">
        <v>70</v>
      </c>
      <c r="O78" s="114">
        <v>30</v>
      </c>
      <c r="P78" s="289">
        <f>IF(AND(N45="",O45=""),"",SUM(N45:O45))</f>
        <v>100</v>
      </c>
      <c r="Q78" s="115">
        <f>IF(P45="","",SUM(M45,P45))</f>
        <v>200</v>
      </c>
      <c r="R78" s="114"/>
      <c r="S78" s="1018"/>
      <c r="T78" s="991"/>
      <c r="U78" s="114">
        <v>5</v>
      </c>
      <c r="V78" s="114">
        <v>5</v>
      </c>
      <c r="W78" s="114">
        <v>5</v>
      </c>
      <c r="X78" s="114">
        <v>5</v>
      </c>
      <c r="Y78" s="114">
        <v>5</v>
      </c>
      <c r="Z78" s="114">
        <v>5</v>
      </c>
      <c r="AA78" s="378">
        <f>IF(AND(C45="",D45="",E45="",F45="",G45="",H45=""),"",SUM(C45:H45))</f>
        <v>30</v>
      </c>
      <c r="AB78" s="114">
        <v>50</v>
      </c>
      <c r="AC78" s="114">
        <v>20</v>
      </c>
      <c r="AD78" s="116">
        <f>IF(AND(J45="",K45=""),"",SUM(J45:K45))</f>
        <v>70</v>
      </c>
      <c r="AE78" s="115">
        <f>IF(AND(I45="NA",L45="NA"),"NA",SUM(I45,L45))</f>
        <v>100</v>
      </c>
      <c r="AF78" s="114">
        <v>70</v>
      </c>
      <c r="AG78" s="114">
        <v>30</v>
      </c>
      <c r="AH78" s="289">
        <f>IF(AND(N45="",O45=""),"",SUM(N45:O45))</f>
        <v>100</v>
      </c>
      <c r="AI78" s="115">
        <f>IF(P45="","",SUM(M45,P45))</f>
        <v>200</v>
      </c>
      <c r="AJ78" s="114"/>
      <c r="AL78" s="56"/>
      <c r="AM78" s="56"/>
      <c r="AN78" s="56"/>
      <c r="AO78" s="56"/>
      <c r="AP78" s="56"/>
      <c r="AQ78" s="56"/>
      <c r="AR78" s="56"/>
      <c r="AS78" s="56"/>
      <c r="AT78" s="56"/>
    </row>
    <row r="79" spans="1:46" ht="21" customHeight="1">
      <c r="A79" s="396">
        <f>IF(P74="","",A78+1)</f>
        <v>13</v>
      </c>
      <c r="B79" s="92" t="str">
        <f>IF('Master sheet'!D$11="Hindi","हिंदी","Hindi")</f>
        <v>हिंदी</v>
      </c>
      <c r="C79" s="433">
        <f>IFERROR(VLOOKUP(P74,Marks,11,0),"")</f>
        <v>4</v>
      </c>
      <c r="D79" s="433">
        <f>IFERROR(VLOOKUP(P74,Marks,12,0),"")</f>
        <v>5</v>
      </c>
      <c r="E79" s="433">
        <f>IFERROR(VLOOKUP(P74,Marks,13,0),"")</f>
        <v>5</v>
      </c>
      <c r="F79" s="433">
        <f>IFERROR(VLOOKUP(P74,Marks,14,0),"")</f>
        <v>5</v>
      </c>
      <c r="G79" s="433">
        <f>IFERROR(VLOOKUP(P74,Marks,15,0),"")</f>
        <v>5</v>
      </c>
      <c r="H79" s="433">
        <f>IFERROR(VLOOKUP(P74,Marks,16,0),"")</f>
        <v>3</v>
      </c>
      <c r="I79" s="377">
        <f>IFERROR(VLOOKUP(P74,Marks,17,0),"")</f>
        <v>27</v>
      </c>
      <c r="J79" s="433" t="str">
        <f>IFERROR(VLOOKUP(P74,Marks,18,0),"")</f>
        <v>ML</v>
      </c>
      <c r="K79" s="433">
        <f>IFERROR(VLOOKUP(P74,Marks,19,0),"")</f>
        <v>11</v>
      </c>
      <c r="L79" s="87">
        <f>IFERROR(VLOOKUP(P74,Marks,20,0),"")</f>
        <v>11</v>
      </c>
      <c r="M79" s="376">
        <f>IFERROR(VLOOKUP(P74,Marks,21,0),"")</f>
        <v>38</v>
      </c>
      <c r="N79" s="433">
        <f>IFERROR(VLOOKUP(P74,Marks,22,0),"")</f>
        <v>37</v>
      </c>
      <c r="O79" s="433">
        <f>IFERROR(VLOOKUP(P74,Marks,23,0),"")</f>
        <v>11</v>
      </c>
      <c r="P79" s="87">
        <f>IFERROR(VLOOKUP(P74,Marks,24,0),"")</f>
        <v>48</v>
      </c>
      <c r="Q79" s="379">
        <f>IFERROR(VLOOKUP(P74,Marks,25,0),"")</f>
        <v>86</v>
      </c>
      <c r="R79" s="89" t="str">
        <f>IFERROR(VLOOKUP(P74,Marks,31,0),"")</f>
        <v>C</v>
      </c>
      <c r="S79" s="1018"/>
      <c r="T79" s="92" t="str">
        <f>IF('Master sheet'!D$11="Hindi","हिंदी","Hindi")</f>
        <v>हिंदी</v>
      </c>
      <c r="U79" s="433">
        <f>IFERROR(VLOOKUP(AH74,Marks,11,0),"")</f>
        <v>4</v>
      </c>
      <c r="V79" s="433">
        <f>IFERROR(VLOOKUP(AH74,Marks,12,0),"")</f>
        <v>5</v>
      </c>
      <c r="W79" s="433">
        <f>IFERROR(VLOOKUP(AH74,Marks,13,0),"")</f>
        <v>5</v>
      </c>
      <c r="X79" s="433">
        <f>IFERROR(VLOOKUP(AH74,Marks,14,0),"")</f>
        <v>5</v>
      </c>
      <c r="Y79" s="433">
        <f>IFERROR(VLOOKUP(AH74,Marks,15,0),"")</f>
        <v>5</v>
      </c>
      <c r="Z79" s="433">
        <f>IFERROR(VLOOKUP(AH74,Marks,16,0),"")</f>
        <v>3</v>
      </c>
      <c r="AA79" s="377">
        <f>IFERROR(VLOOKUP(AH74,Marks,17,0),"")</f>
        <v>27</v>
      </c>
      <c r="AB79" s="433">
        <f>IFERROR(VLOOKUP(AH74,Marks,18,0),"")</f>
        <v>25</v>
      </c>
      <c r="AC79" s="433">
        <f>IFERROR(VLOOKUP(AH74,Marks,19,0),"")</f>
        <v>11</v>
      </c>
      <c r="AD79" s="87">
        <f>IFERROR(VLOOKUP(AH74,Marks,20,0),"")</f>
        <v>36</v>
      </c>
      <c r="AE79" s="376">
        <f>IFERROR(VLOOKUP(AH74,Marks,21,0),"")</f>
        <v>63</v>
      </c>
      <c r="AF79" s="433">
        <f>IFERROR(VLOOKUP(AH74,Marks,22,0),"")</f>
        <v>37</v>
      </c>
      <c r="AG79" s="433">
        <f>IFERROR(VLOOKUP(AH74,Marks,23,0),"")</f>
        <v>11</v>
      </c>
      <c r="AH79" s="87">
        <f>IFERROR(VLOOKUP(AH74,Marks,24,0),"")</f>
        <v>48</v>
      </c>
      <c r="AI79" s="379">
        <f>IFERROR(VLOOKUP(AH74,Marks,25,0),"")</f>
        <v>111</v>
      </c>
      <c r="AJ79" s="89" t="str">
        <f>IFERROR(VLOOKUP(AH74,Marks,31,0),"")</f>
        <v>C</v>
      </c>
      <c r="AL79" s="56"/>
      <c r="AM79" s="56"/>
      <c r="AN79" s="56"/>
      <c r="AO79" s="56"/>
      <c r="AP79" s="56"/>
      <c r="AQ79" s="56"/>
      <c r="AR79" s="56"/>
      <c r="AS79" s="56"/>
      <c r="AT79" s="56"/>
    </row>
    <row r="80" spans="1:46" ht="21" customHeight="1">
      <c r="A80" s="396">
        <f>IF(P74="","",A79+1)</f>
        <v>14</v>
      </c>
      <c r="B80" s="92" t="str">
        <f>IF('Master sheet'!$D$11="Hindi","अंग्रेजी","English")</f>
        <v>अंग्रेजी</v>
      </c>
      <c r="C80" s="433">
        <f>IFERROR(VLOOKUP(P74,Marks,32,0),"")</f>
        <v>5</v>
      </c>
      <c r="D80" s="433">
        <f>IFERROR(VLOOKUP(P74,Marks,33,0),"")</f>
        <v>3</v>
      </c>
      <c r="E80" s="433">
        <f>IFERROR(VLOOKUP(P74,Marks,34,0),"")</f>
        <v>3</v>
      </c>
      <c r="F80" s="433">
        <f>IFERROR(VLOOKUP(P74,Marks,35,0),"")</f>
        <v>5</v>
      </c>
      <c r="G80" s="433">
        <f>IFERROR(VLOOKUP(P74,Marks,36,0),"")</f>
        <v>4</v>
      </c>
      <c r="H80" s="433">
        <f>IFERROR(VLOOKUP(P74,Marks,37,0),"")</f>
        <v>5</v>
      </c>
      <c r="I80" s="377">
        <f>IFERROR(VLOOKUP(P74,Marks,38,0),"")</f>
        <v>25</v>
      </c>
      <c r="J80" s="433">
        <f>IFERROR(VLOOKUP(P74,Marks,39,0),"")</f>
        <v>40</v>
      </c>
      <c r="K80" s="433">
        <f>IFERROR(VLOOKUP(P74,Marks,40,0),"")</f>
        <v>10</v>
      </c>
      <c r="L80" s="87">
        <f>IFERROR(VLOOKUP(P74,Marks,41,0),"")</f>
        <v>50</v>
      </c>
      <c r="M80" s="376">
        <f>IFERROR(VLOOKUP(P74,Marks,42,0),"")</f>
        <v>75</v>
      </c>
      <c r="N80" s="433">
        <f>IFERROR(VLOOKUP(P74,Marks,43,0),"")</f>
        <v>37</v>
      </c>
      <c r="O80" s="433">
        <f>IFERROR(VLOOKUP(P74,Marks,44,0),"")</f>
        <v>6</v>
      </c>
      <c r="P80" s="87">
        <f>IFERROR(VLOOKUP(P74,Marks,45,0),"")</f>
        <v>43</v>
      </c>
      <c r="Q80" s="379">
        <f>IFERROR(VLOOKUP(P74,Marks,46,0),"")</f>
        <v>118</v>
      </c>
      <c r="R80" s="89" t="str">
        <f>IFERROR(VLOOKUP(P74,Marks,52,0),"")</f>
        <v>C</v>
      </c>
      <c r="S80" s="1018"/>
      <c r="T80" s="92" t="str">
        <f>IF('Master sheet'!$D$11="Hindi","अंग्रेजी","English")</f>
        <v>अंग्रेजी</v>
      </c>
      <c r="U80" s="433">
        <f>IFERROR(VLOOKUP(AH74,Marks,32,0),"")</f>
        <v>4</v>
      </c>
      <c r="V80" s="433">
        <f>IFERROR(VLOOKUP(AH74,Marks,33,0),"")</f>
        <v>3</v>
      </c>
      <c r="W80" s="433">
        <f>IFERROR(VLOOKUP(AH74,Marks,34,0),"")</f>
        <v>3</v>
      </c>
      <c r="X80" s="433">
        <f>IFERROR(VLOOKUP(AH74,Marks,35,0),"")</f>
        <v>5</v>
      </c>
      <c r="Y80" s="433">
        <f>IFERROR(VLOOKUP(AH74,Marks,36,0),"")</f>
        <v>4</v>
      </c>
      <c r="Z80" s="433">
        <f>IFERROR(VLOOKUP(AH74,Marks,37,0),"")</f>
        <v>5</v>
      </c>
      <c r="AA80" s="377">
        <f>IFERROR(VLOOKUP(AH74,Marks,38,0),"")</f>
        <v>24</v>
      </c>
      <c r="AB80" s="433">
        <f>IFERROR(VLOOKUP(AH74,Marks,39,0),"")</f>
        <v>33</v>
      </c>
      <c r="AC80" s="433">
        <f>IFERROR(VLOOKUP(AH74,Marks,40,0),"")</f>
        <v>11</v>
      </c>
      <c r="AD80" s="87">
        <f>IFERROR(VLOOKUP(AH74,Marks,41,0),"")</f>
        <v>44</v>
      </c>
      <c r="AE80" s="376">
        <f>IFERROR(VLOOKUP(AH74,Marks,42,0),"")</f>
        <v>68</v>
      </c>
      <c r="AF80" s="433">
        <f>IFERROR(VLOOKUP(AH74,Marks,43,0),"")</f>
        <v>37</v>
      </c>
      <c r="AG80" s="433">
        <f>IFERROR(VLOOKUP(AH74,Marks,44,0),"")</f>
        <v>9</v>
      </c>
      <c r="AH80" s="87">
        <f>IFERROR(VLOOKUP(AH74,Marks,45,0),"")</f>
        <v>46</v>
      </c>
      <c r="AI80" s="379">
        <f>IFERROR(VLOOKUP(AH74,Marks,46,0),"")</f>
        <v>114</v>
      </c>
      <c r="AJ80" s="89" t="str">
        <f>IFERROR(VLOOKUP(AH74,Marks,52,0),"")</f>
        <v>C</v>
      </c>
      <c r="AL80" s="56"/>
      <c r="AM80" s="56"/>
      <c r="AN80" s="56"/>
      <c r="AO80" s="56"/>
      <c r="AP80" s="56"/>
      <c r="AQ80" s="56"/>
      <c r="AR80" s="56"/>
      <c r="AS80" s="56"/>
      <c r="AT80" s="56"/>
    </row>
    <row r="81" spans="1:46" ht="21" customHeight="1">
      <c r="A81" s="396">
        <f>IF(P74="","",A80+1)</f>
        <v>15</v>
      </c>
      <c r="B81" s="92" t="str">
        <f>IFERROR(VLOOKUP(P74,Marks,53,0),"")</f>
        <v>सिंधी (74)</v>
      </c>
      <c r="C81" s="433" t="str">
        <f>IFERROR(VLOOKUP(P74,Marks,54,0),"")</f>
        <v>ML</v>
      </c>
      <c r="D81" s="433">
        <f>IFERROR(VLOOKUP(P74,Marks,55,0),"")</f>
        <v>4</v>
      </c>
      <c r="E81" s="433">
        <f>IFERROR(VLOOKUP(P74,Marks,56,0),"")</f>
        <v>4</v>
      </c>
      <c r="F81" s="433">
        <f>IFERROR(VLOOKUP(P74,Marks,57,0),"")</f>
        <v>4</v>
      </c>
      <c r="G81" s="433">
        <f>IFERROR(VLOOKUP(P74,Marks,58,0),"")</f>
        <v>4</v>
      </c>
      <c r="H81" s="433">
        <f>IFERROR(VLOOKUP(P74,Marks,59,0),"")</f>
        <v>5</v>
      </c>
      <c r="I81" s="377">
        <f>IFERROR(VLOOKUP(P74,Marks,60,0),"")</f>
        <v>21</v>
      </c>
      <c r="J81" s="433">
        <f>IFERROR(VLOOKUP(P74,Marks,61,0),"")</f>
        <v>48</v>
      </c>
      <c r="K81" s="433">
        <f>IFERROR(VLOOKUP(P74,Marks,62,0),"")</f>
        <v>19</v>
      </c>
      <c r="L81" s="87">
        <f>IFERROR(VLOOKUP(P74,Marks,63,0),"")</f>
        <v>67</v>
      </c>
      <c r="M81" s="376">
        <f>IFERROR(VLOOKUP(P74,Marks,64,0),"")</f>
        <v>88</v>
      </c>
      <c r="N81" s="433">
        <f>IFERROR(VLOOKUP(P74,Marks,65,0),"")</f>
        <v>42</v>
      </c>
      <c r="O81" s="433">
        <f>IFERROR(VLOOKUP(P74,Marks,66,0),"")</f>
        <v>8</v>
      </c>
      <c r="P81" s="87">
        <f>IFERROR(VLOOKUP(P74,Marks,67,0),"")</f>
        <v>50</v>
      </c>
      <c r="Q81" s="379">
        <f>IFERROR(VLOOKUP(P74,Marks,68,0),"")</f>
        <v>138</v>
      </c>
      <c r="R81" s="89" t="str">
        <f>IFERROR(VLOOKUP(P74,Marks,74,0),"")</f>
        <v>C</v>
      </c>
      <c r="S81" s="1018"/>
      <c r="T81" s="92" t="str">
        <f>IFERROR(VLOOKUP(AH74,Marks,53,0),"")</f>
        <v>पंजाबी (75)</v>
      </c>
      <c r="U81" s="433">
        <f>IFERROR(VLOOKUP(AH74,Marks,54,0),"")</f>
        <v>5</v>
      </c>
      <c r="V81" s="433">
        <f>IFERROR(VLOOKUP(AH74,Marks,55,0),"")</f>
        <v>4</v>
      </c>
      <c r="W81" s="433">
        <f>IFERROR(VLOOKUP(AH74,Marks,56,0),"")</f>
        <v>4</v>
      </c>
      <c r="X81" s="433">
        <f>IFERROR(VLOOKUP(AH74,Marks,57,0),"")</f>
        <v>4</v>
      </c>
      <c r="Y81" s="433">
        <f>IFERROR(VLOOKUP(AH74,Marks,58,0),"")</f>
        <v>4</v>
      </c>
      <c r="Z81" s="433">
        <f>IFERROR(VLOOKUP(AH74,Marks,59,0),"")</f>
        <v>5</v>
      </c>
      <c r="AA81" s="377">
        <f>IFERROR(VLOOKUP(AH74,Marks,60,0),"")</f>
        <v>26</v>
      </c>
      <c r="AB81" s="433">
        <f>IFERROR(VLOOKUP(AH74,Marks,61,0),"")</f>
        <v>48</v>
      </c>
      <c r="AC81" s="433">
        <f>IFERROR(VLOOKUP(AH74,Marks,62,0),"")</f>
        <v>19</v>
      </c>
      <c r="AD81" s="87">
        <f>IFERROR(VLOOKUP(AH74,Marks,63,0),"")</f>
        <v>67</v>
      </c>
      <c r="AE81" s="376">
        <f>IFERROR(VLOOKUP(AH74,Marks,64,0),"")</f>
        <v>93</v>
      </c>
      <c r="AF81" s="433">
        <f>IFERROR(VLOOKUP(AH74,Marks,65,0),"")</f>
        <v>43</v>
      </c>
      <c r="AG81" s="433">
        <f>IFERROR(VLOOKUP(AH74,Marks,66,0),"")</f>
        <v>8</v>
      </c>
      <c r="AH81" s="87">
        <f>IFERROR(VLOOKUP(AH74,Marks,67,0),"")</f>
        <v>51</v>
      </c>
      <c r="AI81" s="379">
        <f>IFERROR(VLOOKUP(AH74,Marks,68,0),"")</f>
        <v>144</v>
      </c>
      <c r="AJ81" s="89" t="str">
        <f>IFERROR(VLOOKUP(AH74,Marks,74,0),"")</f>
        <v>B</v>
      </c>
      <c r="AL81" s="56"/>
      <c r="AM81" s="56"/>
      <c r="AN81" s="56"/>
      <c r="AO81" s="56"/>
      <c r="AP81" s="56"/>
      <c r="AQ81" s="56"/>
      <c r="AR81" s="56"/>
      <c r="AS81" s="56"/>
      <c r="AT81" s="56"/>
    </row>
    <row r="82" spans="1:46" ht="21" customHeight="1">
      <c r="A82" s="396">
        <f>IF(P74="","",A81+1)</f>
        <v>16</v>
      </c>
      <c r="B82" s="92" t="str">
        <f>IF('Master sheet'!$D$11="Hindi","गणित","Maths")</f>
        <v>गणित</v>
      </c>
      <c r="C82" s="433">
        <f>IFERROR(VLOOKUP(P74,Marks,75,0),"")</f>
        <v>4</v>
      </c>
      <c r="D82" s="433">
        <f>IFERROR(VLOOKUP(P74,Marks,76,0),"")</f>
        <v>5</v>
      </c>
      <c r="E82" s="433">
        <f>IFERROR(VLOOKUP(P74,Marks,77,0),"")</f>
        <v>4</v>
      </c>
      <c r="F82" s="433">
        <f>IFERROR(VLOOKUP(P74,Marks,78,0),"")</f>
        <v>5</v>
      </c>
      <c r="G82" s="433">
        <f>IFERROR(VLOOKUP(P74,Marks,79,0),"")</f>
        <v>4</v>
      </c>
      <c r="H82" s="433">
        <f>IFERROR(VLOOKUP(P74,Marks,80,0),"")</f>
        <v>5</v>
      </c>
      <c r="I82" s="377">
        <f>IFERROR(VLOOKUP(P74,Marks,81,0),"")</f>
        <v>27</v>
      </c>
      <c r="J82" s="433">
        <f>IFERROR(VLOOKUP(P74,Marks,82,0),"")</f>
        <v>31</v>
      </c>
      <c r="K82" s="433">
        <f>IFERROR(VLOOKUP(P74,Marks,83,0),"")</f>
        <v>8</v>
      </c>
      <c r="L82" s="87">
        <f>IFERROR(VLOOKUP(P74,Marks,84,0),"")</f>
        <v>39</v>
      </c>
      <c r="M82" s="376">
        <f>IFERROR(VLOOKUP(P74,Marks,85,0),"")</f>
        <v>66</v>
      </c>
      <c r="N82" s="433">
        <f>IFERROR(VLOOKUP(P74,Marks,86,0),"")</f>
        <v>55</v>
      </c>
      <c r="O82" s="433">
        <f>IFERROR(VLOOKUP(P74,Marks,87,0),"")</f>
        <v>8</v>
      </c>
      <c r="P82" s="87">
        <f>IFERROR(VLOOKUP(P74,Marks,88,0),"")</f>
        <v>63</v>
      </c>
      <c r="Q82" s="379">
        <f>IFERROR(VLOOKUP(P74,Marks,89,0),"")</f>
        <v>129</v>
      </c>
      <c r="R82" s="89" t="str">
        <f>IFERROR(VLOOKUP(P74,Marks,95,0),"")</f>
        <v>C</v>
      </c>
      <c r="S82" s="1018"/>
      <c r="T82" s="92" t="str">
        <f>IF('Master sheet'!$D$11="Hindi","गणित","Maths")</f>
        <v>गणित</v>
      </c>
      <c r="U82" s="433">
        <f>IFERROR(VLOOKUP(AH74,Marks,75,0),"")</f>
        <v>4</v>
      </c>
      <c r="V82" s="433">
        <f>IFERROR(VLOOKUP(AH74,Marks,76,0),"")</f>
        <v>5</v>
      </c>
      <c r="W82" s="433">
        <f>IFERROR(VLOOKUP(AH74,Marks,77,0),"")</f>
        <v>4</v>
      </c>
      <c r="X82" s="433">
        <f>IFERROR(VLOOKUP(AH74,Marks,78,0),"")</f>
        <v>5</v>
      </c>
      <c r="Y82" s="433">
        <f>IFERROR(VLOOKUP(AH74,Marks,79,0),"")</f>
        <v>4</v>
      </c>
      <c r="Z82" s="433">
        <f>IFERROR(VLOOKUP(AH74,Marks,80,0),"")</f>
        <v>5</v>
      </c>
      <c r="AA82" s="377">
        <f>IFERROR(VLOOKUP(AH74,Marks,81,0),"")</f>
        <v>27</v>
      </c>
      <c r="AB82" s="433">
        <f>IFERROR(VLOOKUP(AH74,Marks,82,0),"")</f>
        <v>31</v>
      </c>
      <c r="AC82" s="433">
        <f>IFERROR(VLOOKUP(AH74,Marks,83,0),"")</f>
        <v>9</v>
      </c>
      <c r="AD82" s="87">
        <f>IFERROR(VLOOKUP(AH74,Marks,84,0),"")</f>
        <v>40</v>
      </c>
      <c r="AE82" s="376">
        <f>IFERROR(VLOOKUP(AH74,Marks,85,0),"")</f>
        <v>67</v>
      </c>
      <c r="AF82" s="433">
        <f>IFERROR(VLOOKUP(AH74,Marks,86,0),"")</f>
        <v>55</v>
      </c>
      <c r="AG82" s="433">
        <f>IFERROR(VLOOKUP(AH74,Marks,87,0),"")</f>
        <v>8</v>
      </c>
      <c r="AH82" s="87">
        <f>IFERROR(VLOOKUP(AH74,Marks,88,0),"")</f>
        <v>63</v>
      </c>
      <c r="AI82" s="379">
        <f>IFERROR(VLOOKUP(AH74,Marks,89,0),"")</f>
        <v>130</v>
      </c>
      <c r="AJ82" s="89" t="str">
        <f>IFERROR(VLOOKUP(AH74,Marks,95,0),"")</f>
        <v>C</v>
      </c>
      <c r="AL82" s="56"/>
      <c r="AM82" s="56"/>
      <c r="AN82" s="56"/>
      <c r="AO82" s="56"/>
      <c r="AP82" s="56"/>
      <c r="AQ82" s="56"/>
      <c r="AR82" s="56"/>
      <c r="AS82" s="56"/>
      <c r="AT82" s="56"/>
    </row>
    <row r="83" spans="1:46" ht="21" customHeight="1">
      <c r="A83" s="396">
        <f>IF(P74="","",A82+1)</f>
        <v>17</v>
      </c>
      <c r="B83" s="92" t="str">
        <f>IF('Master sheet'!$D$11="Hindi","विज्ञान","Science")</f>
        <v>विज्ञान</v>
      </c>
      <c r="C83" s="433">
        <f>IFERROR(VLOOKUP(P74,Marks,96,0),"")</f>
        <v>5</v>
      </c>
      <c r="D83" s="433">
        <f>IFERROR(VLOOKUP(P74,Marks,97),"")</f>
        <v>5</v>
      </c>
      <c r="E83" s="433">
        <f>IFERROR(VLOOKUP(P74,Marks,98,0),"")</f>
        <v>5</v>
      </c>
      <c r="F83" s="433">
        <f>IFERROR(VLOOKUP(P74,Marks,99,0),"")</f>
        <v>5</v>
      </c>
      <c r="G83" s="433">
        <f>IFERROR(VLOOKUP(P74,Marks,100,0),"")</f>
        <v>4</v>
      </c>
      <c r="H83" s="433">
        <f>IFERROR(VLOOKUP(P74,Marks,101,0),"")</f>
        <v>4</v>
      </c>
      <c r="I83" s="377">
        <f>IFERROR(VLOOKUP(P74,Marks,102,0),"")</f>
        <v>28</v>
      </c>
      <c r="J83" s="433">
        <f>IFERROR(VLOOKUP(P74,Marks,103,0),"")</f>
        <v>26</v>
      </c>
      <c r="K83" s="433">
        <f>IFERROR(VLOOKUP(P74,Marks,104,0),"")</f>
        <v>11</v>
      </c>
      <c r="L83" s="87">
        <f>IFERROR(VLOOKUP(P74,Marks,105,0),"")</f>
        <v>37</v>
      </c>
      <c r="M83" s="376">
        <f>IFERROR(VLOOKUP(P74,Marks,106,0),"")</f>
        <v>65</v>
      </c>
      <c r="N83" s="433">
        <f>IFERROR(VLOOKUP(P74,Marks,107,0),"")</f>
        <v>58</v>
      </c>
      <c r="O83" s="433">
        <f>IFERROR(VLOOKUP(P74,Marks,108,0),"")</f>
        <v>16</v>
      </c>
      <c r="P83" s="87">
        <f>IFERROR(VLOOKUP(P74,Marks,109,0),"")</f>
        <v>74</v>
      </c>
      <c r="Q83" s="379">
        <f>IFERROR(VLOOKUP(P74,Marks,110,0),"")</f>
        <v>139</v>
      </c>
      <c r="R83" s="89" t="str">
        <f>IFERROR(VLOOKUP(P74,Marks,116,0),"")</f>
        <v>C</v>
      </c>
      <c r="S83" s="1018"/>
      <c r="T83" s="92" t="str">
        <f>IF('Master sheet'!$D$11="Hindi","विज्ञान","Science")</f>
        <v>विज्ञान</v>
      </c>
      <c r="U83" s="433">
        <f>IFERROR(VLOOKUP(AH74,Marks,96,0),"")</f>
        <v>5</v>
      </c>
      <c r="V83" s="433">
        <f>IFERROR(VLOOKUP(AH74,Marks,97),"")</f>
        <v>5</v>
      </c>
      <c r="W83" s="433">
        <f>IFERROR(VLOOKUP(AH74,Marks,98,0),"")</f>
        <v>5</v>
      </c>
      <c r="X83" s="433">
        <f>IFERROR(VLOOKUP(AH74,Marks,99,0),"")</f>
        <v>5</v>
      </c>
      <c r="Y83" s="433">
        <f>IFERROR(VLOOKUP(AH74,Marks,100,0),"")</f>
        <v>4</v>
      </c>
      <c r="Z83" s="433">
        <f>IFERROR(VLOOKUP(AH74,Marks,101,0),"")</f>
        <v>4</v>
      </c>
      <c r="AA83" s="377">
        <f>IFERROR(VLOOKUP(AH74,Marks,102,0),"")</f>
        <v>28</v>
      </c>
      <c r="AB83" s="433">
        <f>IFERROR(VLOOKUP(AH74,Marks,103,0),"")</f>
        <v>28</v>
      </c>
      <c r="AC83" s="433">
        <f>IFERROR(VLOOKUP(AH74,Marks,104,0),"")</f>
        <v>11</v>
      </c>
      <c r="AD83" s="87">
        <f>IFERROR(VLOOKUP(AH74,Marks,105,0),"")</f>
        <v>39</v>
      </c>
      <c r="AE83" s="376">
        <f>IFERROR(VLOOKUP(AH74,Marks,106,0),"")</f>
        <v>67</v>
      </c>
      <c r="AF83" s="433">
        <f>IFERROR(VLOOKUP(AH74,Marks,107,0),"")</f>
        <v>58</v>
      </c>
      <c r="AG83" s="433">
        <f>IFERROR(VLOOKUP(AH74,Marks,108,0),"")</f>
        <v>16</v>
      </c>
      <c r="AH83" s="87">
        <f>IFERROR(VLOOKUP(AH74,Marks,109,0),"")</f>
        <v>74</v>
      </c>
      <c r="AI83" s="379">
        <f>IFERROR(VLOOKUP(AH74,Marks,110,0),"")</f>
        <v>141</v>
      </c>
      <c r="AJ83" s="89" t="str">
        <f>IFERROR(VLOOKUP(AH74,Marks,116,0),"")</f>
        <v>C</v>
      </c>
      <c r="AL83" s="56"/>
      <c r="AM83" s="56"/>
      <c r="AN83" s="56"/>
      <c r="AO83" s="56"/>
      <c r="AP83" s="56"/>
      <c r="AQ83" s="56"/>
      <c r="AR83" s="56"/>
      <c r="AS83" s="56"/>
      <c r="AT83" s="56"/>
    </row>
    <row r="84" spans="1:46" ht="21" customHeight="1">
      <c r="A84" s="396">
        <f>IF(P74="","",A83+1)</f>
        <v>18</v>
      </c>
      <c r="B84" s="92" t="str">
        <f>IF('Master sheet'!$D$11="Hindi","सामाजिक विज्ञान","Social Science")</f>
        <v>सामाजिक विज्ञान</v>
      </c>
      <c r="C84" s="433">
        <f>IFERROR(VLOOKUP(P74,Marks,117,0),"")</f>
        <v>5</v>
      </c>
      <c r="D84" s="433">
        <f>IFERROR(VLOOKUP(P74,Marks,118,0),"")</f>
        <v>5</v>
      </c>
      <c r="E84" s="433">
        <f>IFERROR(VLOOKUP(P74,Marks,119,0),"")</f>
        <v>4</v>
      </c>
      <c r="F84" s="433">
        <f>IFERROR(VLOOKUP(P74,Marks,120,0),"")</f>
        <v>4</v>
      </c>
      <c r="G84" s="433">
        <f>IFERROR(VLOOKUP(P74,Marks,121,0),"")</f>
        <v>3</v>
      </c>
      <c r="H84" s="433">
        <f>IFERROR(VLOOKUP(P74,Marks,122,0),"")</f>
        <v>3</v>
      </c>
      <c r="I84" s="377">
        <f>IFERROR(VLOOKUP(P74,Marks,123,0),"")</f>
        <v>24</v>
      </c>
      <c r="J84" s="433">
        <f>IFERROR(VLOOKUP(P74,Marks,124,0),"")</f>
        <v>42</v>
      </c>
      <c r="K84" s="433">
        <f>IFERROR(VLOOKUP(P74,Marks,125,0),"")</f>
        <v>10</v>
      </c>
      <c r="L84" s="87">
        <f>IFERROR(VLOOKUP(P74,Marks,126,0),"")</f>
        <v>52</v>
      </c>
      <c r="M84" s="376">
        <f>IFERROR(VLOOKUP(P74,Marks,127,0),"")</f>
        <v>76</v>
      </c>
      <c r="N84" s="433">
        <f>IFERROR(VLOOKUP(P74,Marks,128,0),"")</f>
        <v>66</v>
      </c>
      <c r="O84" s="433">
        <f>IFERROR(VLOOKUP(P74,Marks,129,0),"")</f>
        <v>18</v>
      </c>
      <c r="P84" s="87">
        <f>IFERROR(VLOOKUP(P74,Marks,130,0),"")</f>
        <v>84</v>
      </c>
      <c r="Q84" s="379">
        <f>IFERROR(VLOOKUP(P74,Marks,131,0),"")</f>
        <v>160</v>
      </c>
      <c r="R84" s="89" t="str">
        <f>IFERROR(VLOOKUP(P74,Marks,137,0),"")</f>
        <v>B</v>
      </c>
      <c r="S84" s="1018"/>
      <c r="T84" s="92" t="str">
        <f>IF('Master sheet'!$D$11="Hindi","सामाजिक विज्ञान","Social Science")</f>
        <v>सामाजिक विज्ञान</v>
      </c>
      <c r="U84" s="433">
        <f>IFERROR(VLOOKUP(P74,Marks,117,0),"")</f>
        <v>5</v>
      </c>
      <c r="V84" s="433">
        <f>IFERROR(VLOOKUP(AH74,Marks,118,0),"")</f>
        <v>5</v>
      </c>
      <c r="W84" s="433">
        <f>IFERROR(VLOOKUP(AH74,Marks,119,0),"")</f>
        <v>4</v>
      </c>
      <c r="X84" s="433">
        <f>IFERROR(VLOOKUP(AH74,Marks,120,0),"")</f>
        <v>4</v>
      </c>
      <c r="Y84" s="433">
        <f>IFERROR(VLOOKUP(AH74,Marks,121,0),"")</f>
        <v>3</v>
      </c>
      <c r="Z84" s="433">
        <f>IFERROR(VLOOKUP(AH74,Marks,122,0),"")</f>
        <v>3</v>
      </c>
      <c r="AA84" s="377">
        <f>IFERROR(VLOOKUP(AH74,Marks,123,0),"")</f>
        <v>24</v>
      </c>
      <c r="AB84" s="433">
        <f>IFERROR(VLOOKUP(AH74,Marks,124,0),"")</f>
        <v>42</v>
      </c>
      <c r="AC84" s="433">
        <f>IFERROR(VLOOKUP(AH74,Marks,125,0),"")</f>
        <v>10</v>
      </c>
      <c r="AD84" s="87">
        <f>IFERROR(VLOOKUP(AH74,Marks,126,0),"")</f>
        <v>52</v>
      </c>
      <c r="AE84" s="376">
        <f>IFERROR(VLOOKUP(AH74,Marks,127,0),"")</f>
        <v>76</v>
      </c>
      <c r="AF84" s="433">
        <f>IFERROR(VLOOKUP(AH74,Marks,128,0),"")</f>
        <v>66</v>
      </c>
      <c r="AG84" s="433">
        <f>IFERROR(VLOOKUP(AH74,Marks,129,0),"")</f>
        <v>18</v>
      </c>
      <c r="AH84" s="87">
        <f>IFERROR(VLOOKUP(AH74,Marks,130,0),"")</f>
        <v>84</v>
      </c>
      <c r="AI84" s="379">
        <f>IFERROR(VLOOKUP(AH74,Marks,131,0),"")</f>
        <v>160</v>
      </c>
      <c r="AJ84" s="89" t="str">
        <f>IFERROR(VLOOKUP(AH74,Marks,137,0),"")</f>
        <v>B</v>
      </c>
      <c r="AL84" s="56"/>
      <c r="AM84" s="56"/>
      <c r="AN84" s="56"/>
      <c r="AO84" s="56"/>
      <c r="AP84" s="56"/>
      <c r="AQ84" s="56"/>
      <c r="AR84" s="56"/>
      <c r="AS84" s="56"/>
      <c r="AT84" s="56"/>
    </row>
    <row r="85" spans="1:46" ht="27.75" customHeight="1">
      <c r="A85" s="396">
        <f>IF(P74="","",A84+1)</f>
        <v>19</v>
      </c>
      <c r="B85" s="438" t="str">
        <f>IF('Master sheet'!$D$11="Hindi","कुल योग","Total")</f>
        <v>कुल योग</v>
      </c>
      <c r="C85" s="90">
        <f>IF(AND(C46="",C47="",C48="",C49="",C50="",C51=""),"",SUM(C46:C51))</f>
        <v>24</v>
      </c>
      <c r="D85" s="90">
        <f t="shared" ref="D85:Q85" si="4">IF(AND(D79="",D80="",D81="",D82="",D83="",D84=""),"",SUM(D79:D84))</f>
        <v>27</v>
      </c>
      <c r="E85" s="90">
        <f t="shared" si="4"/>
        <v>25</v>
      </c>
      <c r="F85" s="90">
        <f t="shared" si="4"/>
        <v>28</v>
      </c>
      <c r="G85" s="90">
        <f t="shared" si="4"/>
        <v>24</v>
      </c>
      <c r="H85" s="90">
        <f t="shared" si="4"/>
        <v>25</v>
      </c>
      <c r="I85" s="90">
        <f t="shared" si="4"/>
        <v>152</v>
      </c>
      <c r="J85" s="90">
        <f t="shared" si="4"/>
        <v>187</v>
      </c>
      <c r="K85" s="90">
        <f t="shared" si="4"/>
        <v>69</v>
      </c>
      <c r="L85" s="90">
        <f t="shared" si="4"/>
        <v>256</v>
      </c>
      <c r="M85" s="90">
        <f t="shared" si="4"/>
        <v>408</v>
      </c>
      <c r="N85" s="90">
        <f t="shared" si="4"/>
        <v>295</v>
      </c>
      <c r="O85" s="90">
        <f t="shared" si="4"/>
        <v>67</v>
      </c>
      <c r="P85" s="90">
        <f t="shared" si="4"/>
        <v>362</v>
      </c>
      <c r="Q85" s="90">
        <f t="shared" si="4"/>
        <v>770</v>
      </c>
      <c r="R85" s="226" t="str">
        <f>IFERROR(VLOOKUP(P74,Marks,179,0),"")</f>
        <v>C</v>
      </c>
      <c r="S85" s="1018"/>
      <c r="T85" s="438" t="str">
        <f>IF('Master sheet'!$D$11="Hindi","कुल योग","Total")</f>
        <v>कुल योग</v>
      </c>
      <c r="U85" s="90">
        <f>IF(AND(C46="",C47="",C48="",C49="",C50="",C51=""),"",SUM(C46:C51))</f>
        <v>24</v>
      </c>
      <c r="V85" s="90">
        <f t="shared" ref="V85:AI85" si="5">IF(AND(V79="",V80="",V81="",V82="",V83="",V84=""),"",SUM(V79:V84))</f>
        <v>27</v>
      </c>
      <c r="W85" s="90">
        <f t="shared" si="5"/>
        <v>25</v>
      </c>
      <c r="X85" s="90">
        <f t="shared" si="5"/>
        <v>28</v>
      </c>
      <c r="Y85" s="90">
        <f t="shared" si="5"/>
        <v>24</v>
      </c>
      <c r="Z85" s="90">
        <f t="shared" si="5"/>
        <v>25</v>
      </c>
      <c r="AA85" s="90">
        <f t="shared" si="5"/>
        <v>156</v>
      </c>
      <c r="AB85" s="90">
        <f t="shared" si="5"/>
        <v>207</v>
      </c>
      <c r="AC85" s="90">
        <f t="shared" si="5"/>
        <v>71</v>
      </c>
      <c r="AD85" s="90">
        <f t="shared" si="5"/>
        <v>278</v>
      </c>
      <c r="AE85" s="90">
        <f t="shared" si="5"/>
        <v>434</v>
      </c>
      <c r="AF85" s="90">
        <f t="shared" si="5"/>
        <v>296</v>
      </c>
      <c r="AG85" s="90">
        <f t="shared" si="5"/>
        <v>70</v>
      </c>
      <c r="AH85" s="90">
        <f t="shared" si="5"/>
        <v>366</v>
      </c>
      <c r="AI85" s="90">
        <f t="shared" si="5"/>
        <v>800</v>
      </c>
      <c r="AJ85" s="226" t="str">
        <f>IFERROR(VLOOKUP(AH74,Marks,179,0),"")</f>
        <v>C</v>
      </c>
      <c r="AL85" s="56"/>
      <c r="AM85" s="56"/>
      <c r="AN85" s="56"/>
      <c r="AO85" s="56"/>
      <c r="AP85" s="56"/>
      <c r="AQ85" s="56"/>
      <c r="AR85" s="56"/>
      <c r="AS85" s="56"/>
      <c r="AT85" s="56"/>
    </row>
    <row r="86" spans="1:46" ht="9.75" customHeight="1">
      <c r="A86" s="396">
        <f>IF(P74="","",A85+1)</f>
        <v>20</v>
      </c>
      <c r="B86" s="982"/>
      <c r="C86" s="982"/>
      <c r="D86" s="982"/>
      <c r="E86" s="982"/>
      <c r="F86" s="982"/>
      <c r="G86" s="982"/>
      <c r="H86" s="982"/>
      <c r="I86" s="982"/>
      <c r="J86" s="982"/>
      <c r="K86" s="982"/>
      <c r="L86" s="982"/>
      <c r="M86" s="982"/>
      <c r="N86" s="982"/>
      <c r="O86" s="982"/>
      <c r="P86" s="982"/>
      <c r="Q86" s="982"/>
      <c r="R86" s="982"/>
      <c r="S86" s="1018"/>
      <c r="T86" s="982"/>
      <c r="U86" s="982"/>
      <c r="V86" s="982"/>
      <c r="W86" s="982"/>
      <c r="X86" s="982"/>
      <c r="Y86" s="982"/>
      <c r="Z86" s="982"/>
      <c r="AA86" s="982"/>
      <c r="AB86" s="982"/>
      <c r="AC86" s="982"/>
      <c r="AD86" s="982"/>
      <c r="AE86" s="982"/>
      <c r="AF86" s="982"/>
      <c r="AG86" s="982"/>
      <c r="AH86" s="982"/>
      <c r="AI86" s="982"/>
      <c r="AJ86" s="982"/>
      <c r="AL86" s="56"/>
      <c r="AM86" s="56"/>
      <c r="AN86" s="56"/>
      <c r="AO86" s="56"/>
      <c r="AP86" s="56"/>
      <c r="AQ86" s="56"/>
      <c r="AR86" s="56"/>
      <c r="AS86" s="56"/>
      <c r="AT86" s="56"/>
    </row>
    <row r="87" spans="1:46" ht="21" customHeight="1">
      <c r="A87" s="396">
        <f>IF(P74="","",A86+1)</f>
        <v>21</v>
      </c>
      <c r="B87" s="983" t="str">
        <f>IF('Master sheet'!$D$11="Hindi","अतिरिक्त विषय ","Extra Subject")</f>
        <v xml:space="preserve">अतिरिक्त विषय </v>
      </c>
      <c r="C87" s="983"/>
      <c r="D87" s="983"/>
      <c r="E87" s="983"/>
      <c r="F87" s="983"/>
      <c r="G87" s="983"/>
      <c r="H87" s="983"/>
      <c r="I87" s="983"/>
      <c r="J87" s="983"/>
      <c r="K87" s="983"/>
      <c r="L87" s="983"/>
      <c r="M87" s="983"/>
      <c r="N87" s="983"/>
      <c r="O87" s="983"/>
      <c r="P87" s="983"/>
      <c r="Q87" s="983"/>
      <c r="R87" s="983"/>
      <c r="S87" s="1018"/>
      <c r="T87" s="983" t="str">
        <f>IF('Master sheet'!$D$11="Hindi","अतिरिक्त विषय ","Extra Subject")</f>
        <v xml:space="preserve">अतिरिक्त विषय </v>
      </c>
      <c r="U87" s="983"/>
      <c r="V87" s="983"/>
      <c r="W87" s="983"/>
      <c r="X87" s="983"/>
      <c r="Y87" s="983"/>
      <c r="Z87" s="983"/>
      <c r="AA87" s="983"/>
      <c r="AB87" s="983"/>
      <c r="AC87" s="983"/>
      <c r="AD87" s="983"/>
      <c r="AE87" s="983"/>
      <c r="AF87" s="983"/>
      <c r="AG87" s="983"/>
      <c r="AH87" s="983"/>
      <c r="AI87" s="983"/>
      <c r="AJ87" s="983"/>
      <c r="AL87" s="56"/>
      <c r="AM87" s="56"/>
      <c r="AN87" s="56"/>
      <c r="AO87" s="56"/>
      <c r="AP87" s="56"/>
      <c r="AQ87" s="56"/>
      <c r="AR87" s="56"/>
      <c r="AS87" s="56"/>
      <c r="AT87" s="56"/>
    </row>
    <row r="88" spans="1:46" ht="21" customHeight="1">
      <c r="A88" s="396">
        <f>IF(P74="","",A87+1)</f>
        <v>22</v>
      </c>
      <c r="B88" s="981" t="str">
        <f>IF('Master sheet'!$D$11="Hindi","विषय","Subject")</f>
        <v>विषय</v>
      </c>
      <c r="C88" s="981"/>
      <c r="D88" s="981" t="str">
        <f>IF('Master sheet'!$D$11="Hindi","पूर्णांक","M.M.")</f>
        <v>पूर्णांक</v>
      </c>
      <c r="E88" s="981"/>
      <c r="F88" s="981" t="str">
        <f>IF('Master sheet'!$D$11="Hindi","प्राप्तांक","Ob.M.")</f>
        <v>प्राप्तांक</v>
      </c>
      <c r="G88" s="981"/>
      <c r="H88" s="981" t="str">
        <f>IF('Master sheet'!$D$11="Hindi","ग्रेड","Grade")</f>
        <v>ग्रेड</v>
      </c>
      <c r="I88" s="981"/>
      <c r="J88" s="984" t="str">
        <f>IF('Master sheet'!$D$11="Hindi","विषय","Subject")</f>
        <v>विषय</v>
      </c>
      <c r="K88" s="986"/>
      <c r="L88" s="985"/>
      <c r="M88" s="984" t="str">
        <f>IF('Master sheet'!$D$11="Hindi","पूर्णांक","M.M.")</f>
        <v>पूर्णांक</v>
      </c>
      <c r="N88" s="985"/>
      <c r="O88" s="984" t="str">
        <f>IF('Master sheet'!$D$11="Hindi","प्राप्तांक","Ob.M.")</f>
        <v>प्राप्तांक</v>
      </c>
      <c r="P88" s="985"/>
      <c r="Q88" s="984" t="str">
        <f>IF('Master sheet'!$D$11="Hindi","ग्रेड","Grade")</f>
        <v>ग्रेड</v>
      </c>
      <c r="R88" s="985"/>
      <c r="S88" s="1018"/>
      <c r="T88" s="981" t="str">
        <f>IF('Master sheet'!$D$11="Hindi","विषय","Subject")</f>
        <v>विषय</v>
      </c>
      <c r="U88" s="981"/>
      <c r="V88" s="981" t="str">
        <f>IF('Master sheet'!$D$11="Hindi","पूर्णांक","M.M.")</f>
        <v>पूर्णांक</v>
      </c>
      <c r="W88" s="981"/>
      <c r="X88" s="981" t="str">
        <f>IF('Master sheet'!$D$11="Hindi","प्राप्तांक","Ob.M.")</f>
        <v>प्राप्तांक</v>
      </c>
      <c r="Y88" s="981"/>
      <c r="Z88" s="981" t="str">
        <f>IF('Master sheet'!$D$11="Hindi","ग्रेड","Grade")</f>
        <v>ग्रेड</v>
      </c>
      <c r="AA88" s="981"/>
      <c r="AB88" s="984" t="str">
        <f>IF('Master sheet'!$D$11="Hindi","विषय","Subject")</f>
        <v>विषय</v>
      </c>
      <c r="AC88" s="986"/>
      <c r="AD88" s="985"/>
      <c r="AE88" s="984" t="str">
        <f>IF('Master sheet'!$D$11="Hindi","पूर्णांक","M.M.")</f>
        <v>पूर्णांक</v>
      </c>
      <c r="AF88" s="985"/>
      <c r="AG88" s="984" t="str">
        <f>IF('Master sheet'!$D$11="Hindi","प्राप्तांक","Ob.M.")</f>
        <v>प्राप्तांक</v>
      </c>
      <c r="AH88" s="985"/>
      <c r="AI88" s="984" t="str">
        <f>IF('Master sheet'!$D$11="Hindi","ग्रेड","Grade")</f>
        <v>ग्रेड</v>
      </c>
      <c r="AJ88" s="985"/>
      <c r="AL88" s="56"/>
      <c r="AM88" s="56"/>
      <c r="AN88" s="56"/>
      <c r="AO88" s="56"/>
      <c r="AP88" s="56"/>
      <c r="AQ88" s="56"/>
      <c r="AR88" s="56"/>
      <c r="AS88" s="56"/>
      <c r="AT88" s="56"/>
    </row>
    <row r="89" spans="1:46" ht="21" customHeight="1">
      <c r="A89" s="396">
        <f>IF(P74="","",A88+1)</f>
        <v>23</v>
      </c>
      <c r="B89" s="975" t="str">
        <f>IF(AND('Marks Entry 6th'!$CJ$3="",'Marks Entry 7th'!$CJ$3=""),"",IF(AND(C38=6),'Marks Entry 6th'!$CJ$3,IF(AND(C38=7),'Marks Entry 7th'!$CJ$3,"")))</f>
        <v/>
      </c>
      <c r="C89" s="975"/>
      <c r="D89" s="974">
        <f>IF(AND(P74=""),"",'Result Sheet'!$FO$7)</f>
        <v>100</v>
      </c>
      <c r="E89" s="974"/>
      <c r="F89" s="969" t="str">
        <f>IFERROR(IF(AND(P74=""),"",VLOOKUP(P74,Marks,170,0)),"")</f>
        <v/>
      </c>
      <c r="G89" s="969"/>
      <c r="H89" s="970" t="str">
        <f>IFERROR(IF(AND(P74=""),"",VLOOKUP(P74,Marks,171,0)),"")</f>
        <v/>
      </c>
      <c r="I89" s="970"/>
      <c r="J89" s="976" t="str">
        <f>IF(AND('Marks Entry 6th'!$CL$3="",'Marks Entry 7th'!$CL$3=""),"",IF(AND(C38=6),'Marks Entry 6th'!$CL$3,IF(AND(C38=7),'Marks Entry 7th'!$CL$3,"")))</f>
        <v/>
      </c>
      <c r="K89" s="977"/>
      <c r="L89" s="978"/>
      <c r="M89" s="974">
        <f>IF(AND(P74=""),"",'Result Sheet'!$FS$7)</f>
        <v>100</v>
      </c>
      <c r="N89" s="974"/>
      <c r="O89" s="969" t="str">
        <f>IFERROR(IF(AND(P74=""),"",VLOOKUP(P74,Marks,174,0)),"")</f>
        <v/>
      </c>
      <c r="P89" s="969"/>
      <c r="Q89" s="970" t="str">
        <f>IFERROR(IF(AND(P74=""),"",VLOOKUP(P74,Marks,175,0)),"")</f>
        <v/>
      </c>
      <c r="R89" s="970"/>
      <c r="S89" s="1018"/>
      <c r="T89" s="975" t="str">
        <f>IF(AND('Marks Entry 6th'!$CJ$3="",'Marks Entry 7th'!$CJ$3=""),"",IF(AND(C38=6),'Marks Entry 6th'!$CJ$3,IF(AND(C38=7),'Marks Entry 7th'!$CJ$3,"")))</f>
        <v/>
      </c>
      <c r="U89" s="975"/>
      <c r="V89" s="974">
        <f>IF(AND(AH74=""),"",'Result Sheet'!$FO$7)</f>
        <v>100</v>
      </c>
      <c r="W89" s="974"/>
      <c r="X89" s="969" t="str">
        <f>IFERROR(IF(AND(AH74=""),"",VLOOKUP(AH74,Marks,170,0)),"")</f>
        <v/>
      </c>
      <c r="Y89" s="969"/>
      <c r="Z89" s="970" t="str">
        <f>IFERROR(IF(AND(AH74=""),"",VLOOKUP(AH74,Marks,171,0)),"")</f>
        <v/>
      </c>
      <c r="AA89" s="970"/>
      <c r="AB89" s="976" t="str">
        <f>IF(AND('Marks Entry 6th'!$CL$3="",'Marks Entry 7th'!$CL$3=""),"",IF(AND(C38=6),'Marks Entry 6th'!$CL$3,IF(AND(C38=7),'Marks Entry 7th'!$CL$3,"")))</f>
        <v/>
      </c>
      <c r="AC89" s="977"/>
      <c r="AD89" s="978"/>
      <c r="AE89" s="974">
        <f>IF(AND(AH74=""),"",'Result Sheet'!$FS$7)</f>
        <v>100</v>
      </c>
      <c r="AF89" s="974"/>
      <c r="AG89" s="969" t="str">
        <f>IFERROR(IF(AND(AH74=""),"",VLOOKUP(AH74,Marks,174,0)),"")</f>
        <v/>
      </c>
      <c r="AH89" s="969"/>
      <c r="AI89" s="970" t="str">
        <f>IFERROR(IF(AND(AH74=""),"",VLOOKUP(AH74,Marks,175,0)),"")</f>
        <v/>
      </c>
      <c r="AJ89" s="970"/>
      <c r="AL89" s="56"/>
      <c r="AM89" s="56"/>
      <c r="AN89" s="56"/>
      <c r="AO89" s="56"/>
      <c r="AP89" s="56"/>
      <c r="AQ89" s="56"/>
      <c r="AR89" s="56"/>
      <c r="AS89" s="56"/>
      <c r="AT89" s="56"/>
    </row>
    <row r="90" spans="1:46" ht="21" customHeight="1">
      <c r="A90" s="396">
        <f>IF(P74="","",A89+1)</f>
        <v>24</v>
      </c>
      <c r="B90" s="984" t="str">
        <f>IF('Master sheet'!$D$11="Hindi","विषय","Subject")</f>
        <v>विषय</v>
      </c>
      <c r="C90" s="986"/>
      <c r="D90" s="986"/>
      <c r="E90" s="1014" t="str">
        <f>IF('Master sheet'!$D$11="Hindi","प्राप्तांक","Ob.M.")</f>
        <v>प्राप्तांक</v>
      </c>
      <c r="F90" s="1015"/>
      <c r="G90" s="439" t="str">
        <f>IF('Master sheet'!$D$11="Hindi","ग्रेड","Grade")</f>
        <v>ग्रेड</v>
      </c>
      <c r="H90" s="981" t="str">
        <f>IF('Master sheet'!$D$11="Hindi","विषय","Subject")</f>
        <v>विषय</v>
      </c>
      <c r="I90" s="981"/>
      <c r="J90" s="981"/>
      <c r="K90" s="1016" t="str">
        <f>IF('Master sheet'!$D$11="Hindi","प्राप्तांक","Ob.M.")</f>
        <v>प्राप्तांक</v>
      </c>
      <c r="L90" s="1017"/>
      <c r="M90" s="92" t="str">
        <f>IF('Master sheet'!$D$11="Hindi","ग्रेड","Grade")</f>
        <v>ग्रेड</v>
      </c>
      <c r="N90" s="971" t="str">
        <f>IF('Master sheet'!$D$11="Hindi","विषय","Subject")</f>
        <v>विषय</v>
      </c>
      <c r="O90" s="972"/>
      <c r="P90" s="973"/>
      <c r="Q90" s="366" t="str">
        <f>IF('Master sheet'!$D$11="Hindi","प्राप्तांक","Ob.M.")</f>
        <v>प्राप्तांक</v>
      </c>
      <c r="R90" s="92" t="str">
        <f>IF('Master sheet'!$D$11="Hindi","ग्रेड","Grade")</f>
        <v>ग्रेड</v>
      </c>
      <c r="S90" s="1018"/>
      <c r="T90" s="984" t="str">
        <f>IF('Master sheet'!$D$11="Hindi","विषय","Subject")</f>
        <v>विषय</v>
      </c>
      <c r="U90" s="986"/>
      <c r="V90" s="986"/>
      <c r="W90" s="1014" t="str">
        <f>IF('Master sheet'!$D$11="Hindi","प्राप्तांक","Ob.M.")</f>
        <v>प्राप्तांक</v>
      </c>
      <c r="X90" s="1015"/>
      <c r="Y90" s="439" t="str">
        <f>IF('Master sheet'!$D$11="Hindi","ग्रेड","Grade")</f>
        <v>ग्रेड</v>
      </c>
      <c r="Z90" s="981" t="str">
        <f>IF('Master sheet'!$D$11="Hindi","विषय","Subject")</f>
        <v>विषय</v>
      </c>
      <c r="AA90" s="981"/>
      <c r="AB90" s="981"/>
      <c r="AC90" s="1016" t="str">
        <f>IF('Master sheet'!$D$11="Hindi","प्राप्तांक","Ob.M.")</f>
        <v>प्राप्तांक</v>
      </c>
      <c r="AD90" s="1017"/>
      <c r="AE90" s="92" t="str">
        <f>IF('Master sheet'!$D$11="Hindi","ग्रेड","Grade")</f>
        <v>ग्रेड</v>
      </c>
      <c r="AF90" s="971" t="str">
        <f>IF('Master sheet'!$D$11="Hindi","विषय","Subject")</f>
        <v>विषय</v>
      </c>
      <c r="AG90" s="972"/>
      <c r="AH90" s="973"/>
      <c r="AI90" s="366" t="str">
        <f>IF('Master sheet'!$D$11="Hindi","प्राप्तांक","Ob.M.")</f>
        <v>प्राप्तांक</v>
      </c>
      <c r="AJ90" s="92" t="str">
        <f>IF('Master sheet'!$D$11="Hindi","ग्रेड","Grade")</f>
        <v>ग्रेड</v>
      </c>
      <c r="AL90" s="56"/>
      <c r="AM90" s="56"/>
      <c r="AN90" s="56"/>
      <c r="AO90" s="56"/>
      <c r="AP90" s="56"/>
      <c r="AQ90" s="56"/>
      <c r="AR90" s="56"/>
      <c r="AS90" s="56"/>
      <c r="AT90" s="56"/>
    </row>
    <row r="91" spans="1:46" ht="21" customHeight="1">
      <c r="A91" s="396">
        <f>IF(P74="","",A90+1)</f>
        <v>25</v>
      </c>
      <c r="B91" s="962" t="str">
        <f>IF('Master sheet'!$D$11="Hindi","कार्यानुभव","WORK EXP.")</f>
        <v>कार्यानुभव</v>
      </c>
      <c r="C91" s="963"/>
      <c r="D91" s="963"/>
      <c r="E91" s="979">
        <f>IFERROR(VLOOKUP(P74,Marks,143,0),"")</f>
        <v>93</v>
      </c>
      <c r="F91" s="980"/>
      <c r="G91" s="437" t="str">
        <f>IFERROR(VLOOKUP(P74,Marks,147,0),"")</f>
        <v>A+</v>
      </c>
      <c r="H91" s="981" t="str">
        <f>IF('Master sheet'!$D$11="Hindi","कला शिक्षा","ART EDU.")</f>
        <v>कला शिक्षा</v>
      </c>
      <c r="I91" s="981"/>
      <c r="J91" s="981"/>
      <c r="K91" s="979">
        <f>IFERROR(VLOOKUP(P74,Marks,153,0),"")</f>
        <v>80</v>
      </c>
      <c r="L91" s="980"/>
      <c r="M91" s="97" t="str">
        <f>IFERROR(VLOOKUP(P74,Marks,157,0),"")</f>
        <v>A</v>
      </c>
      <c r="N91" s="964" t="str">
        <f>IF('Master sheet'!$D$11="Hindi","स्वा. एवं शा. शिक्षा","HE.&amp;PH. EDU.")</f>
        <v>स्वा. एवं शा. शिक्षा</v>
      </c>
      <c r="O91" s="965"/>
      <c r="P91" s="966"/>
      <c r="Q91" s="88">
        <f>IFERROR(VLOOKUP(P74,Marks,163,0),"")</f>
        <v>86</v>
      </c>
      <c r="R91" s="97" t="str">
        <f>IFERROR(VLOOKUP(P74,Marks,167,0),"")</f>
        <v>A</v>
      </c>
      <c r="S91" s="1018"/>
      <c r="T91" s="962" t="str">
        <f>IF('Master sheet'!$D$11="Hindi","कार्यानुभव","WORK EXP.")</f>
        <v>कार्यानुभव</v>
      </c>
      <c r="U91" s="963"/>
      <c r="V91" s="963"/>
      <c r="W91" s="979">
        <f>IFERROR(VLOOKUP(AH74,Marks,143,0),"")</f>
        <v>94</v>
      </c>
      <c r="X91" s="980"/>
      <c r="Y91" s="437" t="str">
        <f>IFERROR(VLOOKUP(AH74,Marks,147,0),"")</f>
        <v>A+</v>
      </c>
      <c r="Z91" s="981" t="str">
        <f>IF('Master sheet'!$D$11="Hindi","कला शिक्षा","ART EDU.")</f>
        <v>कला शिक्षा</v>
      </c>
      <c r="AA91" s="981"/>
      <c r="AB91" s="981"/>
      <c r="AC91" s="979">
        <f>IFERROR(VLOOKUP(AH74,Marks,153,0),"")</f>
        <v>77</v>
      </c>
      <c r="AD91" s="980"/>
      <c r="AE91" s="97" t="str">
        <f>IFERROR(VLOOKUP(AH74,Marks,157,0),"")</f>
        <v>A</v>
      </c>
      <c r="AF91" s="964" t="str">
        <f>IF('Master sheet'!$D$11="Hindi","स्वा. एवं शा. शिक्षा","HE.&amp;PH. EDU.")</f>
        <v>स्वा. एवं शा. शिक्षा</v>
      </c>
      <c r="AG91" s="965"/>
      <c r="AH91" s="966"/>
      <c r="AI91" s="88">
        <f>IFERROR(VLOOKUP(AH74,Marks,163,0),"")</f>
        <v>85</v>
      </c>
      <c r="AJ91" s="97" t="str">
        <f>IFERROR(VLOOKUP(AH74,Marks,167,0),"")</f>
        <v>A</v>
      </c>
      <c r="AL91" s="56"/>
      <c r="AM91" s="56"/>
      <c r="AN91" s="56"/>
      <c r="AO91" s="56"/>
      <c r="AP91" s="56"/>
      <c r="AQ91" s="56"/>
      <c r="AR91" s="56"/>
      <c r="AS91" s="56"/>
      <c r="AT91" s="56"/>
    </row>
    <row r="92" spans="1:46" ht="9.75" customHeight="1">
      <c r="A92" s="396">
        <f>IF(P74="","",A91+1)</f>
        <v>26</v>
      </c>
      <c r="B92" s="372"/>
      <c r="C92" s="372"/>
      <c r="D92" s="372"/>
      <c r="E92" s="373"/>
      <c r="F92" s="374"/>
      <c r="G92" s="374"/>
      <c r="H92" s="374"/>
      <c r="I92" s="372"/>
      <c r="J92" s="372"/>
      <c r="K92" s="372"/>
      <c r="L92" s="373"/>
      <c r="M92" s="374"/>
      <c r="N92" s="375"/>
      <c r="O92" s="375"/>
      <c r="P92" s="375"/>
      <c r="Q92" s="373"/>
      <c r="R92" s="374"/>
      <c r="S92" s="1018"/>
      <c r="T92" s="372"/>
      <c r="U92" s="372"/>
      <c r="V92" s="372"/>
      <c r="W92" s="373"/>
      <c r="X92" s="374"/>
      <c r="Y92" s="374"/>
      <c r="Z92" s="374"/>
      <c r="AA92" s="372"/>
      <c r="AB92" s="372"/>
      <c r="AC92" s="372"/>
      <c r="AD92" s="373"/>
      <c r="AE92" s="374"/>
      <c r="AF92" s="375"/>
      <c r="AG92" s="375"/>
      <c r="AH92" s="375"/>
      <c r="AI92" s="373"/>
      <c r="AJ92" s="374"/>
      <c r="AL92" s="56"/>
      <c r="AM92" s="56"/>
      <c r="AN92" s="56"/>
      <c r="AO92" s="56"/>
      <c r="AP92" s="56"/>
      <c r="AQ92" s="56"/>
      <c r="AR92" s="56"/>
      <c r="AS92" s="56"/>
      <c r="AT92" s="56"/>
    </row>
    <row r="93" spans="1:46" ht="21" customHeight="1">
      <c r="A93" s="396">
        <f>IF(P74="","",A92+1)</f>
        <v>27</v>
      </c>
      <c r="B93" s="957" t="str">
        <f>IF('Master sheet'!$D$11="Hindi","कुल कार्य दिवस :-","Total Meeting :-")</f>
        <v>कुल कार्य दिवस :-</v>
      </c>
      <c r="C93" s="957"/>
      <c r="D93" s="957"/>
      <c r="E93" s="967" t="str">
        <f>IFERROR(VLOOKUP(P74,Marks,182,0),"")</f>
        <v/>
      </c>
      <c r="F93" s="967"/>
      <c r="G93" s="967"/>
      <c r="H93" s="967"/>
      <c r="I93" s="967"/>
      <c r="J93" s="967"/>
      <c r="K93" s="957" t="str">
        <f>IF('Master sheet'!$D$11="Hindi","कुल उपस्थिति :-","Total Attendance :-")</f>
        <v>कुल उपस्थिति :-</v>
      </c>
      <c r="L93" s="957"/>
      <c r="M93" s="957"/>
      <c r="N93" s="957"/>
      <c r="O93" s="968" t="str">
        <f>IFERROR(VLOOKUP(P74,Marks,183,0),"")</f>
        <v/>
      </c>
      <c r="P93" s="968"/>
      <c r="Q93" s="968"/>
      <c r="R93" s="968"/>
      <c r="S93" s="1018"/>
      <c r="T93" s="957" t="str">
        <f>IF('Master sheet'!$D$11="Hindi","कुल कार्य दिवस :-","Total Meeting :-")</f>
        <v>कुल कार्य दिवस :-</v>
      </c>
      <c r="U93" s="957"/>
      <c r="V93" s="957"/>
      <c r="W93" s="967" t="str">
        <f>IFERROR(VLOOKUP(AH74,Marks,182,0),"")</f>
        <v/>
      </c>
      <c r="X93" s="967"/>
      <c r="Y93" s="967"/>
      <c r="Z93" s="967"/>
      <c r="AA93" s="967"/>
      <c r="AB93" s="967"/>
      <c r="AC93" s="957" t="str">
        <f>IF('Master sheet'!$D$11="Hindi","कुल उपस्थिति :-","Total Attendance :-")</f>
        <v>कुल उपस्थिति :-</v>
      </c>
      <c r="AD93" s="957"/>
      <c r="AE93" s="957"/>
      <c r="AF93" s="957"/>
      <c r="AG93" s="968" t="str">
        <f>IFERROR(VLOOKUP(AH74,Marks,183,0),"")</f>
        <v/>
      </c>
      <c r="AH93" s="968"/>
      <c r="AI93" s="968"/>
      <c r="AJ93" s="968"/>
      <c r="AL93" s="56"/>
      <c r="AM93" s="56"/>
      <c r="AN93" s="56"/>
      <c r="AO93" s="56"/>
      <c r="AP93" s="56"/>
      <c r="AQ93" s="56"/>
      <c r="AR93" s="56"/>
      <c r="AS93" s="56"/>
      <c r="AT93" s="56"/>
    </row>
    <row r="94" spans="1:46" ht="21" customHeight="1">
      <c r="A94" s="396">
        <f>IF(P74="","",A93+1)</f>
        <v>28</v>
      </c>
      <c r="B94" s="957" t="str">
        <f>IF('Master sheet'!$D$11="Hindi","परिणाम :-","Result :-")</f>
        <v>परिणाम :-</v>
      </c>
      <c r="C94" s="957"/>
      <c r="D94" s="957"/>
      <c r="E94" s="958" t="str">
        <f>IFERROR(VLOOKUP(P74,Marks,181,0),"")</f>
        <v>कक्षा क्रमोन्नत</v>
      </c>
      <c r="F94" s="958"/>
      <c r="G94" s="958"/>
      <c r="H94" s="958"/>
      <c r="I94" s="958"/>
      <c r="J94" s="958"/>
      <c r="K94" s="957" t="str">
        <f>IF('Master sheet'!$D$11="Hindi","परिणाम प्रतिशत में :-","Result in Percentage :-")</f>
        <v>परिणाम प्रतिशत में :-</v>
      </c>
      <c r="L94" s="957"/>
      <c r="M94" s="957"/>
      <c r="N94" s="957"/>
      <c r="O94" s="959">
        <f>IFERROR(VLOOKUP(P74,Marks,177,0),"")</f>
        <v>67.248908296943227</v>
      </c>
      <c r="P94" s="959"/>
      <c r="Q94" s="959"/>
      <c r="R94" s="959"/>
      <c r="S94" s="1018"/>
      <c r="T94" s="957" t="str">
        <f>IF('Master sheet'!$D$11="Hindi","परिणाम :-","Result :-")</f>
        <v>परिणाम :-</v>
      </c>
      <c r="U94" s="957"/>
      <c r="V94" s="957"/>
      <c r="W94" s="958" t="str">
        <f>IFERROR(VLOOKUP(AH74,Marks,181,0),"")</f>
        <v>कक्षा क्रमोन्नत</v>
      </c>
      <c r="X94" s="958"/>
      <c r="Y94" s="958"/>
      <c r="Z94" s="958"/>
      <c r="AA94" s="958"/>
      <c r="AB94" s="958"/>
      <c r="AC94" s="957" t="str">
        <f>IF('Master sheet'!$D$11="Hindi","परिणाम प्रतिशत में :-","Result in Percentage :-")</f>
        <v>परिणाम प्रतिशत में :-</v>
      </c>
      <c r="AD94" s="957"/>
      <c r="AE94" s="957"/>
      <c r="AF94" s="957"/>
      <c r="AG94" s="959">
        <f>IFERROR(VLOOKUP(AH74,Marks,177,0),"")</f>
        <v>66.666666666666671</v>
      </c>
      <c r="AH94" s="959"/>
      <c r="AI94" s="959"/>
      <c r="AJ94" s="959"/>
      <c r="AL94" s="56"/>
      <c r="AM94" s="56"/>
      <c r="AN94" s="56"/>
      <c r="AO94" s="56"/>
      <c r="AP94" s="56"/>
      <c r="AQ94" s="56"/>
      <c r="AR94" s="56"/>
      <c r="AS94" s="56"/>
      <c r="AT94" s="56"/>
    </row>
    <row r="95" spans="1:46" ht="21" customHeight="1">
      <c r="A95" s="396">
        <f>IF(P74="","",A94+1)</f>
        <v>29</v>
      </c>
      <c r="B95" s="957" t="str">
        <f>IF('Master sheet'!$D$11="Hindi","श्रेणी / ग्रेड :-","Division / Grade :-")</f>
        <v>श्रेणी / ग्रेड :-</v>
      </c>
      <c r="C95" s="957"/>
      <c r="D95" s="957"/>
      <c r="E95" s="380" t="str">
        <f>IFERROR(VLOOKUP(P74,Marks,178,0),"")</f>
        <v>I</v>
      </c>
      <c r="F95" s="381" t="s">
        <v>194</v>
      </c>
      <c r="G95" s="440" t="str">
        <f>IFERROR(VLOOKUP(P74,Marks,179,0),"")</f>
        <v>C</v>
      </c>
      <c r="H95" s="381"/>
      <c r="I95" s="440"/>
      <c r="J95" s="440"/>
      <c r="K95" s="957" t="str">
        <f>IF('Master sheet'!$D$11="Hindi","कक्षा में स्थान :-","Position in the Class :-")</f>
        <v>कक्षा में स्थान :-</v>
      </c>
      <c r="L95" s="957"/>
      <c r="M95" s="957"/>
      <c r="N95" s="957"/>
      <c r="O95" s="961">
        <f>IFERROR(VLOOKUP(P74,Marks,180,0),"")</f>
        <v>5.9999999999999858</v>
      </c>
      <c r="P95" s="961"/>
      <c r="Q95" s="961"/>
      <c r="R95" s="961"/>
      <c r="S95" s="1018"/>
      <c r="T95" s="957" t="str">
        <f>IF('Master sheet'!$D$11="Hindi","श्रेणी / ग्रेड :-","Division / Grade :-")</f>
        <v>श्रेणी / ग्रेड :-</v>
      </c>
      <c r="U95" s="957"/>
      <c r="V95" s="957"/>
      <c r="W95" s="380" t="str">
        <f>IFERROR(VLOOKUP(AH74,Marks,178,0),"")</f>
        <v>I</v>
      </c>
      <c r="X95" s="381" t="s">
        <v>194</v>
      </c>
      <c r="Y95" s="440" t="str">
        <f>IFERROR(VLOOKUP(AH74,Marks,179,0),"")</f>
        <v>C</v>
      </c>
      <c r="Z95" s="381"/>
      <c r="AA95" s="440"/>
      <c r="AB95" s="440"/>
      <c r="AC95" s="957" t="str">
        <f>IF('Master sheet'!$D$11="Hindi","कक्षा में स्थान :-","Position in the Class :-")</f>
        <v>कक्षा में स्थान :-</v>
      </c>
      <c r="AD95" s="957"/>
      <c r="AE95" s="957"/>
      <c r="AF95" s="957"/>
      <c r="AG95" s="961">
        <f>IFERROR(VLOOKUP(AH74,Marks,180,0),"")</f>
        <v>7.9999999999999858</v>
      </c>
      <c r="AH95" s="961"/>
      <c r="AI95" s="961"/>
      <c r="AJ95" s="961"/>
      <c r="AL95" s="56"/>
      <c r="AM95" s="56"/>
      <c r="AN95" s="56"/>
      <c r="AO95" s="56"/>
      <c r="AP95" s="56"/>
      <c r="AQ95" s="56"/>
      <c r="AR95" s="56"/>
      <c r="AS95" s="56"/>
      <c r="AT95" s="56"/>
    </row>
    <row r="96" spans="1:46" ht="21" customHeight="1">
      <c r="A96" s="396">
        <f>IF(P74="","",A95+1)</f>
        <v>30</v>
      </c>
      <c r="B96" s="954" t="str">
        <f>IF('Master sheet'!$D$11="Hindi","परीक्षा परिणाम घोषणा दिनांक :-","Result Declaration Date :-")</f>
        <v>परीक्षा परिणाम घोषणा दिनांक :-</v>
      </c>
      <c r="C96" s="954"/>
      <c r="D96" s="954"/>
      <c r="E96" s="955">
        <f>IF(AND(P74=""),"",'Master sheet'!$D$10)</f>
        <v>45419</v>
      </c>
      <c r="F96" s="955"/>
      <c r="G96" s="955"/>
      <c r="H96" s="955"/>
      <c r="I96" s="955"/>
      <c r="J96" s="434"/>
      <c r="K96" s="91"/>
      <c r="L96" s="91"/>
      <c r="M96" s="57"/>
      <c r="N96" s="91"/>
      <c r="O96" s="91"/>
      <c r="P96" s="91"/>
      <c r="Q96" s="91"/>
      <c r="R96" s="91"/>
      <c r="S96" s="1018"/>
      <c r="T96" s="954" t="str">
        <f>IF('Master sheet'!$D$11="Hindi","परीक्षा परिणाम घोषणा दिनांक :-","Result Declaration Date :-")</f>
        <v>परीक्षा परिणाम घोषणा दिनांक :-</v>
      </c>
      <c r="U96" s="954"/>
      <c r="V96" s="954"/>
      <c r="W96" s="955">
        <f>IF(AND(AH74=""),"",'Master sheet'!$D$10)</f>
        <v>45419</v>
      </c>
      <c r="X96" s="955"/>
      <c r="Y96" s="955"/>
      <c r="Z96" s="955"/>
      <c r="AA96" s="955"/>
      <c r="AB96" s="434"/>
      <c r="AC96" s="91"/>
      <c r="AD96" s="91"/>
      <c r="AE96" s="57"/>
      <c r="AF96" s="91"/>
      <c r="AG96" s="91"/>
      <c r="AH96" s="91"/>
      <c r="AI96" s="91"/>
      <c r="AJ96" s="91"/>
      <c r="AL96" s="56"/>
      <c r="AM96" s="56"/>
      <c r="AN96" s="56"/>
      <c r="AO96" s="56"/>
      <c r="AP96" s="56"/>
      <c r="AQ96" s="56"/>
      <c r="AR96" s="56"/>
      <c r="AS96" s="56"/>
      <c r="AT96" s="56"/>
    </row>
    <row r="97" spans="1:46" ht="60.75" customHeight="1">
      <c r="A97" s="396">
        <f>IF(P74="","",A96+1)</f>
        <v>31</v>
      </c>
      <c r="B97" s="956" t="str">
        <f>IF(AND(C71=6),CONCATENATE("( ",UPPER('Master sheet'!H12)," )"),IF(AND(C71=7),CONCATENATE("( ",UPPER('Master sheet'!H21)," )"),""))</f>
        <v>( SHARAD SHARMA )</v>
      </c>
      <c r="C97" s="956"/>
      <c r="D97" s="956"/>
      <c r="E97" s="956"/>
      <c r="F97" s="956" t="str">
        <f>IF(AND(P74=""),"",CONCATENATE("(",'Master sheet'!$D$14," )"))</f>
        <v>(Suresh Chand )</v>
      </c>
      <c r="G97" s="956"/>
      <c r="H97" s="956"/>
      <c r="I97" s="956"/>
      <c r="J97" s="956"/>
      <c r="K97" s="956"/>
      <c r="L97" s="956"/>
      <c r="M97" s="956" t="str">
        <f>IF(AND(P74=""),"",CONCATENATE("(",'Master sheet'!$D$12," )"))</f>
        <v>(USHA PALIYA )</v>
      </c>
      <c r="N97" s="956"/>
      <c r="O97" s="956"/>
      <c r="P97" s="956"/>
      <c r="Q97" s="956"/>
      <c r="R97" s="956"/>
      <c r="S97" s="1018"/>
      <c r="T97" s="956" t="str">
        <f>IF(AND(U71=6),CONCATENATE("( ",UPPER('Master sheet'!H12)," )"),IF(AND(U71=7),CONCATENATE("( ",UPPER('Master sheet'!H21)," )"),""))</f>
        <v>( SHARAD SHARMA )</v>
      </c>
      <c r="U97" s="956"/>
      <c r="V97" s="956"/>
      <c r="W97" s="956"/>
      <c r="X97" s="956" t="str">
        <f>IF(AND(AH74=""),"",CONCATENATE("(",'Master sheet'!$D$14," )"))</f>
        <v>(Suresh Chand )</v>
      </c>
      <c r="Y97" s="956"/>
      <c r="Z97" s="956"/>
      <c r="AA97" s="956"/>
      <c r="AB97" s="956"/>
      <c r="AC97" s="956"/>
      <c r="AD97" s="956"/>
      <c r="AE97" s="956" t="str">
        <f>IF(AND(AH74=""),"",CONCATENATE("(",'Master sheet'!$D$12," )"))</f>
        <v>(USHA PALIYA )</v>
      </c>
      <c r="AF97" s="956"/>
      <c r="AG97" s="956"/>
      <c r="AH97" s="956"/>
      <c r="AI97" s="956"/>
      <c r="AJ97" s="956"/>
      <c r="AL97" s="56"/>
      <c r="AM97" s="56"/>
      <c r="AN97" s="56"/>
      <c r="AO97" s="56"/>
      <c r="AP97" s="56"/>
      <c r="AQ97" s="56"/>
      <c r="AR97" s="56"/>
      <c r="AS97" s="56"/>
      <c r="AT97" s="56"/>
    </row>
    <row r="98" spans="1:46" ht="23.25" customHeight="1">
      <c r="A98" s="396">
        <f>IF(P74="","",A97+1)</f>
        <v>32</v>
      </c>
      <c r="B98" s="953" t="str">
        <f>IF('Master sheet'!$D$11="Hindi","हस्ताक्षर कक्षाध्यापक","Signature of the class teacher")</f>
        <v>हस्ताक्षर कक्षाध्यापक</v>
      </c>
      <c r="C98" s="953"/>
      <c r="D98" s="953"/>
      <c r="E98" s="953"/>
      <c r="F98" s="953" t="str">
        <f>IF('Master sheet'!$D$11="Hindi","हस्ताक्षर परीक्षा प्रभारी","Signature of the exam. Incharge")</f>
        <v>हस्ताक्षर परीक्षा प्रभारी</v>
      </c>
      <c r="G98" s="953"/>
      <c r="H98" s="953"/>
      <c r="I98" s="953"/>
      <c r="J98" s="953"/>
      <c r="K98" s="953"/>
      <c r="L98" s="953"/>
      <c r="M98" s="953" t="str">
        <f>IF('Master sheet'!$D$11="Hindi","हस्ताक्षर संस्था प्रधान","Head of Institute's Signature")</f>
        <v>हस्ताक्षर संस्था प्रधान</v>
      </c>
      <c r="N98" s="953"/>
      <c r="O98" s="953"/>
      <c r="P98" s="953"/>
      <c r="Q98" s="953"/>
      <c r="R98" s="953"/>
      <c r="S98" s="1018"/>
      <c r="T98" s="953" t="str">
        <f>IF('Master sheet'!$D$11="Hindi","हस्ताक्षर कक्षाध्यापक","Signature of the class teacher")</f>
        <v>हस्ताक्षर कक्षाध्यापक</v>
      </c>
      <c r="U98" s="953"/>
      <c r="V98" s="953"/>
      <c r="W98" s="953"/>
      <c r="X98" s="953" t="str">
        <f>IF('Master sheet'!$D$11="Hindi","हस्ताक्षर परीक्षा प्रभारी","Signature of the exam. Incharge")</f>
        <v>हस्ताक्षर परीक्षा प्रभारी</v>
      </c>
      <c r="Y98" s="953"/>
      <c r="Z98" s="953"/>
      <c r="AA98" s="953"/>
      <c r="AB98" s="953"/>
      <c r="AC98" s="953"/>
      <c r="AD98" s="953"/>
      <c r="AE98" s="953" t="str">
        <f>IF('Master sheet'!$D$11="Hindi","हस्ताक्षर संस्था प्रधान","Head of Institute's Signature")</f>
        <v>हस्ताक्षर संस्था प्रधान</v>
      </c>
      <c r="AF98" s="953"/>
      <c r="AG98" s="953"/>
      <c r="AH98" s="953"/>
      <c r="AI98" s="953"/>
      <c r="AJ98" s="953"/>
      <c r="AL98" s="56"/>
      <c r="AM98" s="56"/>
      <c r="AN98" s="56"/>
      <c r="AO98" s="56"/>
      <c r="AP98" s="56"/>
      <c r="AQ98" s="56"/>
      <c r="AR98" s="56"/>
      <c r="AS98" s="56"/>
      <c r="AT98" s="56"/>
    </row>
    <row r="99" spans="1:46">
      <c r="AL99" s="56"/>
      <c r="AM99" s="56"/>
      <c r="AN99" s="56"/>
      <c r="AO99" s="56"/>
      <c r="AP99" s="56"/>
      <c r="AQ99" s="56"/>
      <c r="AR99" s="56"/>
      <c r="AS99" s="56"/>
      <c r="AT99" s="56"/>
    </row>
    <row r="100" spans="1:46" ht="21" customHeight="1">
      <c r="A100" s="396">
        <f>IF(P107="","",1)</f>
        <v>1</v>
      </c>
      <c r="B100" s="1003" t="str">
        <f>IF('Master sheet'!$D$11="Hindi","वार्षिक रिपोर्ट कार्ड ","Report Card")</f>
        <v xml:space="preserve">वार्षिक रिपोर्ट कार्ड </v>
      </c>
      <c r="C100" s="1003"/>
      <c r="D100" s="1003"/>
      <c r="E100" s="1003"/>
      <c r="F100" s="1003"/>
      <c r="G100" s="1003"/>
      <c r="H100" s="1003"/>
      <c r="I100" s="1003"/>
      <c r="J100" s="1003"/>
      <c r="K100" s="1003"/>
      <c r="L100" s="1003"/>
      <c r="M100" s="1003"/>
      <c r="N100" s="1003"/>
      <c r="O100" s="1003"/>
      <c r="P100" s="1003"/>
      <c r="Q100" s="1003"/>
      <c r="R100" s="1003"/>
      <c r="S100" s="1018" t="s">
        <v>75</v>
      </c>
      <c r="T100" s="1003" t="str">
        <f>IF('Master sheet'!$D$11="Hindi","वार्षिक रिपोर्ट कार्ड ","Report Card")</f>
        <v xml:space="preserve">वार्षिक रिपोर्ट कार्ड </v>
      </c>
      <c r="U100" s="1003"/>
      <c r="V100" s="1003"/>
      <c r="W100" s="1003"/>
      <c r="X100" s="1003"/>
      <c r="Y100" s="1003"/>
      <c r="Z100" s="1003"/>
      <c r="AA100" s="1003"/>
      <c r="AB100" s="1003"/>
      <c r="AC100" s="1003"/>
      <c r="AD100" s="1003"/>
      <c r="AE100" s="1003"/>
      <c r="AF100" s="1003"/>
      <c r="AG100" s="1003"/>
      <c r="AH100" s="1003"/>
      <c r="AI100" s="1003"/>
      <c r="AJ100" s="1003"/>
      <c r="AL100" s="56"/>
      <c r="AM100" s="56"/>
      <c r="AN100" s="56"/>
      <c r="AO100" s="56"/>
      <c r="AP100" s="56"/>
      <c r="AQ100" s="56"/>
      <c r="AR100" s="56"/>
      <c r="AS100" s="56"/>
      <c r="AT100" s="56"/>
    </row>
    <row r="101" spans="1:46" ht="21" customHeight="1">
      <c r="A101" s="396">
        <f>IF(P107="","",A100+1)</f>
        <v>2</v>
      </c>
      <c r="B101" s="1004" t="str">
        <f>IF('Master sheet'!$D$11="Hindi","शिक्षा विभाग, राजस्थान सरकार","Education Department, Rajasthan Government")</f>
        <v>शिक्षा विभाग, राजस्थान सरकार</v>
      </c>
      <c r="C101" s="1004"/>
      <c r="D101" s="1004"/>
      <c r="E101" s="1004"/>
      <c r="F101" s="1004"/>
      <c r="G101" s="1004"/>
      <c r="H101" s="1004"/>
      <c r="I101" s="1004"/>
      <c r="J101" s="1004"/>
      <c r="K101" s="1004"/>
      <c r="L101" s="1004"/>
      <c r="M101" s="1004"/>
      <c r="N101" s="1004"/>
      <c r="O101" s="1004"/>
      <c r="P101" s="1004"/>
      <c r="Q101" s="1004"/>
      <c r="R101" s="1004"/>
      <c r="S101" s="1018"/>
      <c r="T101" s="1004" t="str">
        <f>IF('Master sheet'!$D$11="Hindi","शिक्षा विभाग, राजस्थान सरकार","Education Department, Rajasthan Government")</f>
        <v>शिक्षा विभाग, राजस्थान सरकार</v>
      </c>
      <c r="U101" s="1004"/>
      <c r="V101" s="1004"/>
      <c r="W101" s="1004"/>
      <c r="X101" s="1004"/>
      <c r="Y101" s="1004"/>
      <c r="Z101" s="1004"/>
      <c r="AA101" s="1004"/>
      <c r="AB101" s="1004"/>
      <c r="AC101" s="1004"/>
      <c r="AD101" s="1004"/>
      <c r="AE101" s="1004"/>
      <c r="AF101" s="1004"/>
      <c r="AG101" s="1004"/>
      <c r="AH101" s="1004"/>
      <c r="AI101" s="1004"/>
      <c r="AJ101" s="1004"/>
      <c r="AL101" s="56"/>
      <c r="AM101" s="56"/>
      <c r="AN101" s="56"/>
      <c r="AO101" s="56"/>
      <c r="AP101" s="56"/>
      <c r="AQ101" s="56"/>
      <c r="AR101" s="56"/>
      <c r="AS101" s="56"/>
      <c r="AT101" s="56"/>
    </row>
    <row r="102" spans="1:46" ht="21" customHeight="1">
      <c r="A102" s="396">
        <f>IF(P107="","",A101+1)</f>
        <v>3</v>
      </c>
      <c r="B102" s="996" t="str">
        <f>IF('Master sheet'!$D$11="Hindi","विद्यालय का नाम :-","School Name :- ")</f>
        <v>विद्यालय का नाम :-</v>
      </c>
      <c r="C102" s="996"/>
      <c r="D102" s="996"/>
      <c r="E102" s="997" t="str">
        <f>IF(AND(P107=""),"",IF('Master sheet'!$D$11="Hindi",'Master sheet'!$D$8,'Master sheet'!$D$7))</f>
        <v xml:space="preserve">महात्मा गाँधी राजकीय विद्यालय (अंग्रेजी माध्यम) बर, पाली </v>
      </c>
      <c r="F102" s="997"/>
      <c r="G102" s="997"/>
      <c r="H102" s="997"/>
      <c r="I102" s="997"/>
      <c r="J102" s="997"/>
      <c r="K102" s="997"/>
      <c r="L102" s="997"/>
      <c r="M102" s="997"/>
      <c r="N102" s="997"/>
      <c r="O102" s="997"/>
      <c r="P102" s="997"/>
      <c r="Q102" s="997"/>
      <c r="R102" s="997"/>
      <c r="S102" s="1018"/>
      <c r="T102" s="996" t="str">
        <f>IF('Master sheet'!$D$11="Hindi","विद्यालय का नाम :-","School Name :- ")</f>
        <v>विद्यालय का नाम :-</v>
      </c>
      <c r="U102" s="996"/>
      <c r="V102" s="996"/>
      <c r="W102" s="997" t="str">
        <f>IF(AND(AH107=""),"",IF('Master sheet'!$D$11="Hindi",'Master sheet'!$D$8,'Master sheet'!$D$7))</f>
        <v xml:space="preserve">महात्मा गाँधी राजकीय विद्यालय (अंग्रेजी माध्यम) बर, पाली </v>
      </c>
      <c r="X102" s="997"/>
      <c r="Y102" s="997"/>
      <c r="Z102" s="997"/>
      <c r="AA102" s="997"/>
      <c r="AB102" s="997"/>
      <c r="AC102" s="997"/>
      <c r="AD102" s="997"/>
      <c r="AE102" s="997"/>
      <c r="AF102" s="997"/>
      <c r="AG102" s="997"/>
      <c r="AH102" s="997"/>
      <c r="AI102" s="997"/>
      <c r="AJ102" s="997"/>
      <c r="AL102" s="56"/>
      <c r="AM102" s="56"/>
      <c r="AN102" s="56"/>
      <c r="AO102" s="56"/>
      <c r="AP102" s="56"/>
      <c r="AQ102" s="56"/>
      <c r="AR102" s="56"/>
      <c r="AS102" s="56"/>
      <c r="AT102" s="56"/>
    </row>
    <row r="103" spans="1:46" ht="21" customHeight="1">
      <c r="A103" s="396">
        <f>IF(P107="","",A102+1)</f>
        <v>4</v>
      </c>
      <c r="B103" s="389"/>
      <c r="C103" s="389"/>
      <c r="D103" s="389"/>
      <c r="E103" s="998"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998"/>
      <c r="G103" s="998"/>
      <c r="H103" s="998"/>
      <c r="I103" s="998"/>
      <c r="J103" s="998"/>
      <c r="K103" s="998"/>
      <c r="L103" s="998"/>
      <c r="M103" s="998"/>
      <c r="N103" s="998"/>
      <c r="O103" s="998"/>
      <c r="P103" s="998"/>
      <c r="Q103" s="998"/>
      <c r="R103" s="998"/>
      <c r="S103" s="1018"/>
      <c r="T103" s="389"/>
      <c r="U103" s="389"/>
      <c r="V103" s="389"/>
      <c r="W103" s="998" t="str">
        <f>IF(AND(AH107=""),"",IF('Master sheet'!$D$11="Hindi",CONCATENATE("(विद्यालय मान्यता क्रमांक व वर्ष : ","  ",'Master sheet'!$D$6),CONCATENATE("(School Recognition Number &amp; Years : ","  ",'Master sheet'!$D$6)))</f>
        <v>(विद्यालय मान्यता क्रमांक व वर्ष :   शिक्षा/पाली/1995/2001</v>
      </c>
      <c r="X103" s="998"/>
      <c r="Y103" s="998"/>
      <c r="Z103" s="998"/>
      <c r="AA103" s="998"/>
      <c r="AB103" s="998"/>
      <c r="AC103" s="998"/>
      <c r="AD103" s="998"/>
      <c r="AE103" s="998"/>
      <c r="AF103" s="998"/>
      <c r="AG103" s="998"/>
      <c r="AH103" s="998"/>
      <c r="AI103" s="998"/>
      <c r="AJ103" s="998"/>
      <c r="AL103" s="56"/>
      <c r="AM103" s="56"/>
      <c r="AN103" s="56"/>
      <c r="AO103" s="56"/>
      <c r="AP103" s="56"/>
      <c r="AQ103" s="56"/>
      <c r="AR103" s="56"/>
      <c r="AS103" s="56"/>
      <c r="AT103" s="56"/>
    </row>
    <row r="104" spans="1:46" ht="21" customHeight="1">
      <c r="A104" s="396">
        <f>IF(P107="","",A103+1)</f>
        <v>5</v>
      </c>
      <c r="B104" s="382" t="str">
        <f>IF('Master sheet'!$D$11="Hindi","कक्षा  :-","CLASS :- ")</f>
        <v>कक्षा  :-</v>
      </c>
      <c r="C104" s="999">
        <f>IFERROR(IF(AND(P107=""),"",VLOOKUP(P107,Marks,2,0)),"")</f>
        <v>7</v>
      </c>
      <c r="D104" s="999"/>
      <c r="E104" s="1000" t="str">
        <f>IF('Master sheet'!$D$11="Hindi","सेक्शन :-","Section :- ")</f>
        <v>सेक्शन :-</v>
      </c>
      <c r="F104" s="1000"/>
      <c r="G104" s="1000"/>
      <c r="H104" s="1000"/>
      <c r="I104" s="1000"/>
      <c r="J104" s="999" t="str">
        <f>IFERROR(IF(AND(P107=""),"",VLOOKUP(P107,Marks,3,0)),"")</f>
        <v>A</v>
      </c>
      <c r="K104" s="999"/>
      <c r="L104" s="1001" t="str">
        <f>IF('Master sheet'!$D$11="Hindi","सत्र :- ","Session :- ")</f>
        <v xml:space="preserve">सत्र :- </v>
      </c>
      <c r="M104" s="1001"/>
      <c r="N104" s="1001"/>
      <c r="O104" s="1001"/>
      <c r="P104" s="1002" t="str">
        <f>IF(AND(P107=""),"",'Marks Entry 6th'!$I$2)</f>
        <v xml:space="preserve"> 2023-2024</v>
      </c>
      <c r="Q104" s="1002"/>
      <c r="R104" s="1002"/>
      <c r="S104" s="1018"/>
      <c r="T104" s="382" t="str">
        <f>IF('Master sheet'!$D$11="Hindi","कक्षा  :-","CLASS :- ")</f>
        <v>कक्षा  :-</v>
      </c>
      <c r="U104" s="999">
        <f>IFERROR(IF(AND(AH107=""),"",VLOOKUP(AH107,Marks,2,0)),"")</f>
        <v>7</v>
      </c>
      <c r="V104" s="999"/>
      <c r="W104" s="1000" t="str">
        <f>IF('Master sheet'!$D$11="Hindi","सेक्शन :-","Section :- ")</f>
        <v>सेक्शन :-</v>
      </c>
      <c r="X104" s="1000"/>
      <c r="Y104" s="1000"/>
      <c r="Z104" s="1000"/>
      <c r="AA104" s="1000"/>
      <c r="AB104" s="999" t="str">
        <f>IFERROR(IF(AND(AH107=""),"",VLOOKUP(AH107,Marks,3,0)),"")</f>
        <v>A</v>
      </c>
      <c r="AC104" s="999"/>
      <c r="AD104" s="1001" t="str">
        <f>IF('Master sheet'!$D$11="Hindi","सत्र :- ","Session :- ")</f>
        <v xml:space="preserve">सत्र :- </v>
      </c>
      <c r="AE104" s="1001"/>
      <c r="AF104" s="1001"/>
      <c r="AG104" s="1001"/>
      <c r="AH104" s="1002" t="str">
        <f>IF(AND(AH107=""),"",'Marks Entry 6th'!$I$2)</f>
        <v xml:space="preserve"> 2023-2024</v>
      </c>
      <c r="AI104" s="1002"/>
      <c r="AJ104" s="1002"/>
      <c r="AL104" s="56"/>
      <c r="AM104" s="56"/>
      <c r="AN104" s="56"/>
      <c r="AO104" s="56"/>
      <c r="AP104" s="56"/>
      <c r="AQ104" s="56"/>
      <c r="AR104" s="56"/>
      <c r="AS104" s="56"/>
      <c r="AT104" s="56"/>
    </row>
    <row r="105" spans="1:46" ht="21" customHeight="1">
      <c r="A105" s="396">
        <f>IF(P107="","",A104+1)</f>
        <v>6</v>
      </c>
      <c r="B105" s="987" t="str">
        <f>IF('Master sheet'!$D$11="Hindi","विद्यार्थी का नाम :-","Student's Name :-")</f>
        <v>विद्यार्थी का नाम :-</v>
      </c>
      <c r="C105" s="987"/>
      <c r="D105" s="987"/>
      <c r="E105" s="988" t="str">
        <f>IFERROR(IF(AND(P107=""),"",VLOOKUP(P107,Marks,6,0)),"")</f>
        <v>DAKSH PRAJAPAT</v>
      </c>
      <c r="F105" s="988"/>
      <c r="G105" s="988"/>
      <c r="H105" s="988"/>
      <c r="I105" s="988"/>
      <c r="J105" s="988"/>
      <c r="K105" s="988"/>
      <c r="L105" s="989" t="str">
        <f>IF('Master sheet'!$D$11="Hindi","प्रवेशांक :","SR. NO. :")</f>
        <v>प्रवेशांक :</v>
      </c>
      <c r="M105" s="989"/>
      <c r="N105" s="989"/>
      <c r="O105" s="989"/>
      <c r="P105" s="994">
        <f>IFERROR(IF(AND(P107=""),"",VLOOKUP(P107,Marks,5,0)),"")</f>
        <v>942</v>
      </c>
      <c r="Q105" s="994"/>
      <c r="R105" s="994"/>
      <c r="S105" s="1018"/>
      <c r="T105" s="987" t="str">
        <f>IF('Master sheet'!$D$11="Hindi","विद्यार्थी का नाम :-","Student's Name :-")</f>
        <v>विद्यार्थी का नाम :-</v>
      </c>
      <c r="U105" s="987"/>
      <c r="V105" s="987"/>
      <c r="W105" s="988" t="str">
        <f>IFERROR(IF(AND(AH107=""),"",VLOOKUP(AH107,Marks,6,0)),"")</f>
        <v>DIVYA BAGRI</v>
      </c>
      <c r="X105" s="988"/>
      <c r="Y105" s="988"/>
      <c r="Z105" s="988"/>
      <c r="AA105" s="988"/>
      <c r="AB105" s="988"/>
      <c r="AC105" s="988"/>
      <c r="AD105" s="989" t="str">
        <f>IF('Master sheet'!$D$11="Hindi","प्रवेशांक :","SR. NO. :")</f>
        <v>प्रवेशांक :</v>
      </c>
      <c r="AE105" s="989"/>
      <c r="AF105" s="989"/>
      <c r="AG105" s="989"/>
      <c r="AH105" s="994">
        <f>IFERROR(IF(AND(AH107=""),"",VLOOKUP(AH107,Marks,5,0)),"")</f>
        <v>925</v>
      </c>
      <c r="AI105" s="994"/>
      <c r="AJ105" s="994"/>
      <c r="AL105" s="56"/>
      <c r="AM105" s="56"/>
      <c r="AN105" s="56"/>
      <c r="AO105" s="56"/>
      <c r="AP105" s="56"/>
      <c r="AQ105" s="56"/>
      <c r="AR105" s="56"/>
      <c r="AS105" s="56"/>
      <c r="AT105" s="56"/>
    </row>
    <row r="106" spans="1:46" ht="21" customHeight="1">
      <c r="A106" s="396">
        <f>IF(P107="","",A105+1)</f>
        <v>7</v>
      </c>
      <c r="B106" s="987" t="str">
        <f>IF('Master sheet'!$D$11="Hindi","पिता का नाम :-","Father's Name :-")</f>
        <v>पिता का नाम :-</v>
      </c>
      <c r="C106" s="987"/>
      <c r="D106" s="987"/>
      <c r="E106" s="988" t="str">
        <f>IFERROR(IF(AND(P107=""),"",VLOOKUP(P107,Marks,7,0)),"")</f>
        <v>PRAKASH PRAJAPAT</v>
      </c>
      <c r="F106" s="988"/>
      <c r="G106" s="988"/>
      <c r="H106" s="988"/>
      <c r="I106" s="988"/>
      <c r="J106" s="988"/>
      <c r="K106" s="988"/>
      <c r="L106" s="989" t="str">
        <f>IF('Master sheet'!$D$11="Hindi","जन्म तिथि :","Date of Birth :")</f>
        <v>जन्म तिथि :</v>
      </c>
      <c r="M106" s="989"/>
      <c r="N106" s="989"/>
      <c r="O106" s="989"/>
      <c r="P106" s="995" t="str">
        <f>IFERROR(IF(AND(P107=""),"",VLOOKUP(P107,Marks,4,0)),"")</f>
        <v>28-09-2015</v>
      </c>
      <c r="Q106" s="995"/>
      <c r="R106" s="995"/>
      <c r="S106" s="1018"/>
      <c r="T106" s="987" t="str">
        <f>IF('Master sheet'!$D$11="Hindi","पिता का नाम :-","Father's Name :-")</f>
        <v>पिता का नाम :-</v>
      </c>
      <c r="U106" s="987"/>
      <c r="V106" s="987"/>
      <c r="W106" s="988" t="str">
        <f>IFERROR(IF(AND(AH107=""),"",VLOOKUP(AH107,Marks,7,0)),"")</f>
        <v>MUKESH</v>
      </c>
      <c r="X106" s="988"/>
      <c r="Y106" s="988"/>
      <c r="Z106" s="988"/>
      <c r="AA106" s="988"/>
      <c r="AB106" s="988"/>
      <c r="AC106" s="988"/>
      <c r="AD106" s="989" t="str">
        <f>IF('Master sheet'!$D$11="Hindi","जन्म तिथि :","Date of Birth :")</f>
        <v>जन्म तिथि :</v>
      </c>
      <c r="AE106" s="989"/>
      <c r="AF106" s="989"/>
      <c r="AG106" s="989"/>
      <c r="AH106" s="995" t="str">
        <f>IFERROR(IF(AND(AH107=""),"",VLOOKUP(AH107,Marks,4,0)),"")</f>
        <v>26-10-2015</v>
      </c>
      <c r="AI106" s="995"/>
      <c r="AJ106" s="995"/>
      <c r="AL106" s="56"/>
      <c r="AM106" s="56"/>
      <c r="AN106" s="56"/>
      <c r="AO106" s="56"/>
      <c r="AP106" s="56"/>
      <c r="AQ106" s="56"/>
      <c r="AR106" s="56"/>
      <c r="AS106" s="56"/>
      <c r="AT106" s="56"/>
    </row>
    <row r="107" spans="1:46" ht="21" customHeight="1">
      <c r="A107" s="396">
        <f>IF(P107="","",A106+1)</f>
        <v>8</v>
      </c>
      <c r="B107" s="987" t="str">
        <f>IF('Master sheet'!$D$11="Hindi","माता का नाम :-","Mother's Name :-")</f>
        <v>माता का नाम :-</v>
      </c>
      <c r="C107" s="987"/>
      <c r="D107" s="987"/>
      <c r="E107" s="988" t="str">
        <f>IFERROR(IF(AND(P107=""),"",VLOOKUP(P107,Marks,8,0)),"")</f>
        <v>REKHA PRAJAPATI</v>
      </c>
      <c r="F107" s="988"/>
      <c r="G107" s="988"/>
      <c r="H107" s="988"/>
      <c r="I107" s="988"/>
      <c r="J107" s="988"/>
      <c r="K107" s="988"/>
      <c r="L107" s="989" t="str">
        <f>IF('Master sheet'!$D$11="Hindi","रोल नंबर :-","Roll No. :")</f>
        <v>रोल नंबर :-</v>
      </c>
      <c r="M107" s="989"/>
      <c r="N107" s="989"/>
      <c r="O107" s="989"/>
      <c r="P107" s="990">
        <f>IF(AH74="","",IF(AND(AH74+1&gt;$AR$7),"",AH74+1))</f>
        <v>707</v>
      </c>
      <c r="Q107" s="990"/>
      <c r="R107" s="990"/>
      <c r="S107" s="1018"/>
      <c r="T107" s="987" t="str">
        <f>IF('Master sheet'!$D$11="Hindi","माता का नाम :-","Mother's Name :-")</f>
        <v>माता का नाम :-</v>
      </c>
      <c r="U107" s="987"/>
      <c r="V107" s="987"/>
      <c r="W107" s="988" t="str">
        <f>IFERROR(IF(AND(AH107=""),"",VLOOKUP(AH107,Marks,8,0)),"")</f>
        <v>SEEMA</v>
      </c>
      <c r="X107" s="988"/>
      <c r="Y107" s="988"/>
      <c r="Z107" s="988"/>
      <c r="AA107" s="988"/>
      <c r="AB107" s="988"/>
      <c r="AC107" s="988"/>
      <c r="AD107" s="989" t="str">
        <f>IF('Master sheet'!$D$11="Hindi","रोल नंबर :-","Roll No. :")</f>
        <v>रोल नंबर :-</v>
      </c>
      <c r="AE107" s="989"/>
      <c r="AF107" s="989"/>
      <c r="AG107" s="989"/>
      <c r="AH107" s="990">
        <f>IF(P107="","",IF(AND(P107+1&gt;$AR$7),"",P107+1))</f>
        <v>708</v>
      </c>
      <c r="AI107" s="990"/>
      <c r="AJ107" s="990"/>
      <c r="AL107" s="56"/>
      <c r="AM107" s="56"/>
      <c r="AN107" s="56"/>
      <c r="AO107" s="56"/>
      <c r="AP107" s="56"/>
      <c r="AQ107" s="56"/>
      <c r="AR107" s="56"/>
      <c r="AS107" s="56"/>
      <c r="AT107" s="56"/>
    </row>
    <row r="108" spans="1:46" ht="12" customHeight="1">
      <c r="A108" s="396">
        <f>IF(P107="","",A107+1)</f>
        <v>9</v>
      </c>
      <c r="B108" s="383"/>
      <c r="C108" s="383"/>
      <c r="D108" s="383"/>
      <c r="E108" s="384"/>
      <c r="F108" s="384"/>
      <c r="G108" s="436"/>
      <c r="H108" s="436"/>
      <c r="I108" s="384"/>
      <c r="J108" s="384"/>
      <c r="K108" s="384"/>
      <c r="L108" s="385"/>
      <c r="M108" s="385"/>
      <c r="N108" s="385"/>
      <c r="O108" s="385"/>
      <c r="P108" s="386"/>
      <c r="Q108" s="386"/>
      <c r="R108" s="386"/>
      <c r="S108" s="1018"/>
      <c r="T108" s="383"/>
      <c r="U108" s="383"/>
      <c r="V108" s="383"/>
      <c r="W108" s="384"/>
      <c r="X108" s="384"/>
      <c r="Y108" s="436"/>
      <c r="Z108" s="436"/>
      <c r="AA108" s="384"/>
      <c r="AB108" s="384"/>
      <c r="AC108" s="384"/>
      <c r="AD108" s="385"/>
      <c r="AE108" s="385"/>
      <c r="AF108" s="385"/>
      <c r="AG108" s="385"/>
      <c r="AH108" s="386"/>
      <c r="AI108" s="386"/>
      <c r="AJ108" s="386"/>
      <c r="AL108" s="56"/>
      <c r="AM108" s="56"/>
      <c r="AN108" s="56"/>
      <c r="AO108" s="56"/>
      <c r="AP108" s="56"/>
      <c r="AQ108" s="56"/>
      <c r="AR108" s="56"/>
      <c r="AS108" s="56"/>
      <c r="AT108" s="56"/>
    </row>
    <row r="109" spans="1:46" ht="23.25" customHeight="1">
      <c r="A109" s="396">
        <f>IF(P107="","",A108+1)</f>
        <v>10</v>
      </c>
      <c r="B109" s="991" t="str">
        <f>IF('Master sheet'!$D$11="Hindi","विषय","Subject")</f>
        <v>विषय</v>
      </c>
      <c r="C109" s="708" t="str">
        <f>IF('Master sheet'!$D$11="Hindi","प्रथम परख ","First Test")</f>
        <v xml:space="preserve">प्रथम परख </v>
      </c>
      <c r="D109" s="709"/>
      <c r="E109" s="729" t="str">
        <f>IF('Master sheet'!$D$11="Hindi","द्वितीय परख","Second Test")</f>
        <v>द्वितीय परख</v>
      </c>
      <c r="F109" s="730"/>
      <c r="G109" s="729" t="str">
        <f>IF('Master sheet'!$D$11="Hindi","तृतीय परख","Third Test")</f>
        <v>तृतीय परख</v>
      </c>
      <c r="H109" s="730"/>
      <c r="I109" s="992" t="str">
        <f>IF('Master sheet'!$D$11="Hindi","सा. परख योग","Test Total")</f>
        <v>सा. परख योग</v>
      </c>
      <c r="J109" s="732" t="str">
        <f>IF('Master sheet'!$D$11="Hindi","अर्द्धवार्षिक","Half Yearly")</f>
        <v>अर्द्धवार्षिक</v>
      </c>
      <c r="K109" s="733"/>
      <c r="L109" s="734"/>
      <c r="M109" s="735" t="str">
        <f>IF('Master sheet'!$D$11="Hindi","अर्द्ध वा. तक योग","Total Till H.Y.")</f>
        <v>अर्द्ध वा. तक योग</v>
      </c>
      <c r="N109" s="732" t="str">
        <f>IF('Master sheet'!$D$11="Hindi","वार्षिक","Yearly")</f>
        <v>वार्षिक</v>
      </c>
      <c r="O109" s="733"/>
      <c r="P109" s="734"/>
      <c r="Q109" s="710" t="str">
        <f>IF('Master sheet'!$D$11="Hindi","विषय कुल योग ","Subject Total")</f>
        <v xml:space="preserve">विषय कुल योग </v>
      </c>
      <c r="R109" s="711" t="str">
        <f>IF('Master sheet'!$D$11="Hindi","ग्रेड","Grade")</f>
        <v>ग्रेड</v>
      </c>
      <c r="S109" s="1018"/>
      <c r="T109" s="991" t="str">
        <f>IF('Master sheet'!$D$11="Hindi","विषय","Subject")</f>
        <v>विषय</v>
      </c>
      <c r="U109" s="708" t="str">
        <f>IF('Master sheet'!$D$11="Hindi","प्रथम परख ","First Test")</f>
        <v xml:space="preserve">प्रथम परख </v>
      </c>
      <c r="V109" s="709"/>
      <c r="W109" s="729" t="str">
        <f>IF('Master sheet'!$D$11="Hindi","द्वितीय परख","Second Test")</f>
        <v>द्वितीय परख</v>
      </c>
      <c r="X109" s="730"/>
      <c r="Y109" s="729" t="str">
        <f>IF('Master sheet'!$D$11="Hindi","तृतीय परख","Third Test")</f>
        <v>तृतीय परख</v>
      </c>
      <c r="Z109" s="730"/>
      <c r="AA109" s="992" t="str">
        <f>IF('Master sheet'!$D$11="Hindi","सा. परख योग","Test Total")</f>
        <v>सा. परख योग</v>
      </c>
      <c r="AB109" s="732" t="str">
        <f>IF('Master sheet'!$D$11="Hindi","अर्द्धवार्षिक","Half Yearly")</f>
        <v>अर्द्धवार्षिक</v>
      </c>
      <c r="AC109" s="733"/>
      <c r="AD109" s="734"/>
      <c r="AE109" s="735" t="str">
        <f>IF('Master sheet'!$D$11="Hindi","अर्द्ध वा. तक योग","Total Till H.Y.")</f>
        <v>अर्द्ध वा. तक योग</v>
      </c>
      <c r="AF109" s="732" t="str">
        <f>IF('Master sheet'!$D$11="Hindi","वार्षिक","Yearly")</f>
        <v>वार्षिक</v>
      </c>
      <c r="AG109" s="733"/>
      <c r="AH109" s="734"/>
      <c r="AI109" s="710" t="str">
        <f>IF('Master sheet'!$D$11="Hindi","विषय कुल योग ","Subject Total")</f>
        <v xml:space="preserve">विषय कुल योग </v>
      </c>
      <c r="AJ109" s="711" t="str">
        <f>IF('Master sheet'!$D$11="Hindi","ग्रेड","Grade")</f>
        <v>ग्रेड</v>
      </c>
      <c r="AL109" s="56"/>
      <c r="AM109" s="56"/>
      <c r="AN109" s="56"/>
      <c r="AO109" s="56"/>
      <c r="AP109" s="56"/>
      <c r="AQ109" s="56"/>
      <c r="AR109" s="56"/>
      <c r="AS109" s="56"/>
      <c r="AT109" s="56"/>
    </row>
    <row r="110" spans="1:46" ht="86.25" customHeight="1">
      <c r="A110" s="396">
        <f>IF(P107="","",A109+1)</f>
        <v>11</v>
      </c>
      <c r="B110" s="991"/>
      <c r="C110" s="312" t="str">
        <f>IF('Master sheet'!$D$11="Hindi","लिखित परीक्षा","Written")</f>
        <v>लिखित परीक्षा</v>
      </c>
      <c r="D110" s="312" t="str">
        <f>IF('Master sheet'!$D$11="Hindi","गतिविधि, मौखिक, प्रोजेक्ट, प्रायोगिक","Act, Oral, Project, Prac.")</f>
        <v>गतिविधि, मौखिक, प्रोजेक्ट, प्रायोगिक</v>
      </c>
      <c r="E110" s="312" t="str">
        <f>IF('Master sheet'!$D$11="Hindi","लिखित परीक्षा","Written")</f>
        <v>लिखित परीक्षा</v>
      </c>
      <c r="F110" s="312" t="str">
        <f>IF('Master sheet'!$D$11="Hindi","गतिविधि, मौखिक, प्रोजेक्ट, प्रायोगिक","Act, Oral, Project, Prac.")</f>
        <v>गतिविधि, मौखिक, प्रोजेक्ट, प्रायोगिक</v>
      </c>
      <c r="G110" s="312" t="str">
        <f>IF('Master sheet'!$D$11="Hindi","लिखित परीक्षा","Written")</f>
        <v>लिखित परीक्षा</v>
      </c>
      <c r="H110" s="312" t="str">
        <f>IF('Master sheet'!$D$11="Hindi","गतिविधि, मौखिक, प्रोजेक्ट, प्रायोगिक","Act, Oral, Project, Prac.")</f>
        <v>गतिविधि, मौखिक, प्रोजेक्ट, प्रायोगिक</v>
      </c>
      <c r="I110" s="993"/>
      <c r="J110" s="312" t="str">
        <f>IF('Master sheet'!$D$11="Hindi","लिखित परीक्षा","Written")</f>
        <v>लिखित परीक्षा</v>
      </c>
      <c r="K110" s="312" t="str">
        <f>IF('Master sheet'!$D$11="Hindi","गतिविधि, मौखिक, प्रोजेक्ट, प्रायोगिक","Act, Oral, Project, Prac.")</f>
        <v>गतिविधि, मौखिक, प्रोजेक्ट, प्रायोगिक</v>
      </c>
      <c r="L110" s="312" t="str">
        <f>IF('Master sheet'!$D$11="Hindi","अर्द्ध वा. योग","H.Y. Total")</f>
        <v>अर्द्ध वा. योग</v>
      </c>
      <c r="M110" s="735"/>
      <c r="N110" s="312" t="str">
        <f>IF('Master sheet'!$D$11="Hindi","लिखित परीक्षा","Written")</f>
        <v>लिखित परीक्षा</v>
      </c>
      <c r="O110" s="312" t="str">
        <f>IF('Master sheet'!$D$11="Hindi","गतिविधि, मौखिक, प्रोजेक्ट, प्रायोगिक","Act, Oral, Project, Prac.")</f>
        <v>गतिविधि, मौखिक, प्रोजेक्ट, प्रायोगिक</v>
      </c>
      <c r="P110" s="312" t="str">
        <f>IF('Master sheet'!$D$11="Hindi","वार्षिक योग","Yearly Total")</f>
        <v>वार्षिक योग</v>
      </c>
      <c r="Q110" s="710"/>
      <c r="R110" s="712">
        <v>0</v>
      </c>
      <c r="S110" s="1018"/>
      <c r="T110" s="991"/>
      <c r="U110" s="312" t="str">
        <f>IF('Master sheet'!$D$11="Hindi","लिखित परीक्षा","Written")</f>
        <v>लिखित परीक्षा</v>
      </c>
      <c r="V110" s="312" t="str">
        <f>IF('Master sheet'!$D$11="Hindi","गतिविधि, मौखिक, प्रोजेक्ट, प्रायोगिक","Act, Oral, Project, Prac.")</f>
        <v>गतिविधि, मौखिक, प्रोजेक्ट, प्रायोगिक</v>
      </c>
      <c r="W110" s="312" t="str">
        <f>IF('Master sheet'!$D$11="Hindi","लिखित परीक्षा","Written")</f>
        <v>लिखित परीक्षा</v>
      </c>
      <c r="X110" s="312" t="str">
        <f>IF('Master sheet'!$D$11="Hindi","गतिविधि, मौखिक, प्रोजेक्ट, प्रायोगिक","Act, Oral, Project, Prac.")</f>
        <v>गतिविधि, मौखिक, प्रोजेक्ट, प्रायोगिक</v>
      </c>
      <c r="Y110" s="312" t="str">
        <f>IF('Master sheet'!$D$11="Hindi","लिखित परीक्षा","Written")</f>
        <v>लिखित परीक्षा</v>
      </c>
      <c r="Z110" s="312" t="str">
        <f>IF('Master sheet'!$D$11="Hindi","गतिविधि, मौखिक, प्रोजेक्ट, प्रायोगिक","Act, Oral, Project, Prac.")</f>
        <v>गतिविधि, मौखिक, प्रोजेक्ट, प्रायोगिक</v>
      </c>
      <c r="AA110" s="993"/>
      <c r="AB110" s="312" t="str">
        <f>IF('Master sheet'!$D$11="Hindi","लिखित परीक्षा","Written")</f>
        <v>लिखित परीक्षा</v>
      </c>
      <c r="AC110" s="312" t="str">
        <f>IF('Master sheet'!$D$11="Hindi","गतिविधि, मौखिक, प्रोजेक्ट, प्रायोगिक","Act, Oral, Project, Prac.")</f>
        <v>गतिविधि, मौखिक, प्रोजेक्ट, प्रायोगिक</v>
      </c>
      <c r="AD110" s="312" t="str">
        <f>IF('Master sheet'!$D$11="Hindi","अर्द्ध वा. योग","H.Y. Total")</f>
        <v>अर्द्ध वा. योग</v>
      </c>
      <c r="AE110" s="735"/>
      <c r="AF110" s="312" t="str">
        <f>IF('Master sheet'!$D$11="Hindi","लिखित परीक्षा","Written")</f>
        <v>लिखित परीक्षा</v>
      </c>
      <c r="AG110" s="312" t="str">
        <f>IF('Master sheet'!$D$11="Hindi","गतिविधि, मौखिक, प्रोजेक्ट, प्रायोगिक","Act, Oral, Project, Prac.")</f>
        <v>गतिविधि, मौखिक, प्रोजेक्ट, प्रायोगिक</v>
      </c>
      <c r="AH110" s="312" t="str">
        <f>IF('Master sheet'!$D$11="Hindi","वार्षिक योग","Yearly Total")</f>
        <v>वार्षिक योग</v>
      </c>
      <c r="AI110" s="710"/>
      <c r="AJ110" s="712">
        <v>0</v>
      </c>
      <c r="AL110" s="56"/>
      <c r="AM110" s="56"/>
      <c r="AN110" s="56"/>
      <c r="AO110" s="56"/>
      <c r="AP110" s="56"/>
      <c r="AQ110" s="56"/>
      <c r="AR110" s="56"/>
      <c r="AS110" s="56"/>
      <c r="AT110" s="56"/>
    </row>
    <row r="111" spans="1:46" ht="18" customHeight="1">
      <c r="A111" s="396">
        <f>IF(P107="","",A110+1)</f>
        <v>12</v>
      </c>
      <c r="B111" s="991"/>
      <c r="C111" s="114">
        <v>5</v>
      </c>
      <c r="D111" s="114">
        <v>5</v>
      </c>
      <c r="E111" s="114">
        <v>5</v>
      </c>
      <c r="F111" s="114">
        <v>5</v>
      </c>
      <c r="G111" s="114">
        <v>5</v>
      </c>
      <c r="H111" s="114">
        <v>5</v>
      </c>
      <c r="I111" s="378">
        <f>IF(AND(C78="",D78="",E78="",F78="",G78="",H78=""),"",SUM(C78:H78))</f>
        <v>30</v>
      </c>
      <c r="J111" s="114">
        <v>50</v>
      </c>
      <c r="K111" s="114">
        <v>20</v>
      </c>
      <c r="L111" s="116">
        <f>IF(AND(J78="",K78=""),"",SUM(J78:K78))</f>
        <v>70</v>
      </c>
      <c r="M111" s="115">
        <f>IF(AND(I78="NA",L78="NA"),"NA",SUM(I78,L78))</f>
        <v>100</v>
      </c>
      <c r="N111" s="114">
        <v>70</v>
      </c>
      <c r="O111" s="114">
        <v>30</v>
      </c>
      <c r="P111" s="289">
        <f>IF(AND(N78="",O78=""),"",SUM(N78:O78))</f>
        <v>100</v>
      </c>
      <c r="Q111" s="115">
        <f>IF(P78="","",SUM(M78,P78))</f>
        <v>200</v>
      </c>
      <c r="R111" s="114"/>
      <c r="S111" s="1018"/>
      <c r="T111" s="991"/>
      <c r="U111" s="114">
        <v>5</v>
      </c>
      <c r="V111" s="114">
        <v>5</v>
      </c>
      <c r="W111" s="114">
        <v>5</v>
      </c>
      <c r="X111" s="114">
        <v>5</v>
      </c>
      <c r="Y111" s="114">
        <v>5</v>
      </c>
      <c r="Z111" s="114">
        <v>5</v>
      </c>
      <c r="AA111" s="378">
        <f>IF(AND(C78="",D78="",E78="",F78="",G78="",H78=""),"",SUM(C78:H78))</f>
        <v>30</v>
      </c>
      <c r="AB111" s="114">
        <v>50</v>
      </c>
      <c r="AC111" s="114">
        <v>20</v>
      </c>
      <c r="AD111" s="116">
        <f>IF(AND(J78="",K78=""),"",SUM(J78:K78))</f>
        <v>70</v>
      </c>
      <c r="AE111" s="115">
        <f>IF(AND(I78="NA",L78="NA"),"NA",SUM(I78,L78))</f>
        <v>100</v>
      </c>
      <c r="AF111" s="114">
        <v>70</v>
      </c>
      <c r="AG111" s="114">
        <v>30</v>
      </c>
      <c r="AH111" s="289">
        <f>IF(AND(N78="",O78=""),"",SUM(N78:O78))</f>
        <v>100</v>
      </c>
      <c r="AI111" s="115">
        <f>IF(P78="","",SUM(M78,P78))</f>
        <v>200</v>
      </c>
      <c r="AJ111" s="114"/>
      <c r="AL111" s="56"/>
      <c r="AM111" s="56"/>
      <c r="AN111" s="56"/>
      <c r="AO111" s="56"/>
      <c r="AP111" s="56"/>
      <c r="AQ111" s="56"/>
      <c r="AR111" s="56"/>
      <c r="AS111" s="56"/>
      <c r="AT111" s="56"/>
    </row>
    <row r="112" spans="1:46" ht="21" customHeight="1">
      <c r="A112" s="396">
        <f>IF(P107="","",A111+1)</f>
        <v>13</v>
      </c>
      <c r="B112" s="92" t="str">
        <f>IF('Master sheet'!D$11="Hindi","हिंदी","Hindi")</f>
        <v>हिंदी</v>
      </c>
      <c r="C112" s="433">
        <f>IFERROR(VLOOKUP(P107,Marks,11,0),"")</f>
        <v>4</v>
      </c>
      <c r="D112" s="433">
        <f>IFERROR(VLOOKUP(P107,Marks,12,0),"")</f>
        <v>5</v>
      </c>
      <c r="E112" s="433">
        <f>IFERROR(VLOOKUP(P107,Marks,13,0),"")</f>
        <v>5</v>
      </c>
      <c r="F112" s="433">
        <f>IFERROR(VLOOKUP(P107,Marks,14,0),"")</f>
        <v>5</v>
      </c>
      <c r="G112" s="433">
        <f>IFERROR(VLOOKUP(P107,Marks,15,0),"")</f>
        <v>5</v>
      </c>
      <c r="H112" s="433">
        <f>IFERROR(VLOOKUP(P107,Marks,16,0),"")</f>
        <v>3</v>
      </c>
      <c r="I112" s="377">
        <f>IFERROR(VLOOKUP(P107,Marks,17,0),"")</f>
        <v>27</v>
      </c>
      <c r="J112" s="433">
        <f>IFERROR(VLOOKUP(P107,Marks,18,0),"")</f>
        <v>39</v>
      </c>
      <c r="K112" s="433">
        <f>IFERROR(VLOOKUP(P107,Marks,19,0),"")</f>
        <v>11</v>
      </c>
      <c r="L112" s="87">
        <f>IFERROR(VLOOKUP(P107,Marks,20,0),"")</f>
        <v>50</v>
      </c>
      <c r="M112" s="376">
        <f>IFERROR(VLOOKUP(P107,Marks,21,0),"")</f>
        <v>77</v>
      </c>
      <c r="N112" s="433">
        <f>IFERROR(VLOOKUP(P107,Marks,22,0),"")</f>
        <v>37</v>
      </c>
      <c r="O112" s="433">
        <f>IFERROR(VLOOKUP(P107,Marks,23,0),"")</f>
        <v>11</v>
      </c>
      <c r="P112" s="87">
        <f>IFERROR(VLOOKUP(P107,Marks,24,0),"")</f>
        <v>48</v>
      </c>
      <c r="Q112" s="379">
        <f>IFERROR(VLOOKUP(P107,Marks,25,0),"")</f>
        <v>125</v>
      </c>
      <c r="R112" s="89" t="str">
        <f>IFERROR(VLOOKUP(P107,Marks,31,0),"")</f>
        <v>C</v>
      </c>
      <c r="S112" s="1018"/>
      <c r="T112" s="92" t="str">
        <f>IF('Master sheet'!D$11="Hindi","हिंदी","Hindi")</f>
        <v>हिंदी</v>
      </c>
      <c r="U112" s="433">
        <f>IFERROR(VLOOKUP(AH107,Marks,11,0),"")</f>
        <v>4</v>
      </c>
      <c r="V112" s="433">
        <f>IFERROR(VLOOKUP(AH107,Marks,12,0),"")</f>
        <v>5</v>
      </c>
      <c r="W112" s="433">
        <f>IFERROR(VLOOKUP(AH107,Marks,13,0),"")</f>
        <v>5</v>
      </c>
      <c r="X112" s="433">
        <f>IFERROR(VLOOKUP(AH107,Marks,14,0),"")</f>
        <v>5</v>
      </c>
      <c r="Y112" s="433">
        <f>IFERROR(VLOOKUP(AH107,Marks,15,0),"")</f>
        <v>5</v>
      </c>
      <c r="Z112" s="433">
        <f>IFERROR(VLOOKUP(AH107,Marks,16,0),"")</f>
        <v>3</v>
      </c>
      <c r="AA112" s="377">
        <f>IFERROR(VLOOKUP(AH107,Marks,17,0),"")</f>
        <v>27</v>
      </c>
      <c r="AB112" s="433">
        <f>IFERROR(VLOOKUP(AH107,Marks,18,0),"")</f>
        <v>37</v>
      </c>
      <c r="AC112" s="433">
        <f>IFERROR(VLOOKUP(AH107,Marks,19,0),"")</f>
        <v>11</v>
      </c>
      <c r="AD112" s="87">
        <f>IFERROR(VLOOKUP(AH107,Marks,20,0),"")</f>
        <v>48</v>
      </c>
      <c r="AE112" s="376">
        <f>IFERROR(VLOOKUP(AH107,Marks,21,0),"")</f>
        <v>75</v>
      </c>
      <c r="AF112" s="433">
        <f>IFERROR(VLOOKUP(AH107,Marks,22,0),"")</f>
        <v>37</v>
      </c>
      <c r="AG112" s="433">
        <f>IFERROR(VLOOKUP(AH107,Marks,23,0),"")</f>
        <v>11</v>
      </c>
      <c r="AH112" s="87">
        <f>IFERROR(VLOOKUP(AH107,Marks,24,0),"")</f>
        <v>48</v>
      </c>
      <c r="AI112" s="379">
        <f>IFERROR(VLOOKUP(AH107,Marks,25,0),"")</f>
        <v>123</v>
      </c>
      <c r="AJ112" s="89" t="str">
        <f>IFERROR(VLOOKUP(AH107,Marks,31,0),"")</f>
        <v>C</v>
      </c>
      <c r="AL112" s="56"/>
      <c r="AM112" s="56"/>
      <c r="AN112" s="56"/>
      <c r="AO112" s="56"/>
      <c r="AP112" s="56"/>
      <c r="AQ112" s="56"/>
      <c r="AR112" s="56"/>
      <c r="AS112" s="56"/>
      <c r="AT112" s="56"/>
    </row>
    <row r="113" spans="1:46" ht="21" customHeight="1">
      <c r="A113" s="396">
        <f>IF(P107="","",A112+1)</f>
        <v>14</v>
      </c>
      <c r="B113" s="92" t="str">
        <f>IF('Master sheet'!$D$11="Hindi","अंग्रेजी","English")</f>
        <v>अंग्रेजी</v>
      </c>
      <c r="C113" s="433">
        <f>IFERROR(VLOOKUP(P107,Marks,32,0),"")</f>
        <v>4</v>
      </c>
      <c r="D113" s="433">
        <f>IFERROR(VLOOKUP(P107,Marks,33,0),"")</f>
        <v>3</v>
      </c>
      <c r="E113" s="433">
        <f>IFERROR(VLOOKUP(P107,Marks,34,0),"")</f>
        <v>3</v>
      </c>
      <c r="F113" s="433">
        <f>IFERROR(VLOOKUP(P107,Marks,35,0),"")</f>
        <v>5</v>
      </c>
      <c r="G113" s="433">
        <f>IFERROR(VLOOKUP(P107,Marks,36,0),"")</f>
        <v>5</v>
      </c>
      <c r="H113" s="433">
        <f>IFERROR(VLOOKUP(P107,Marks,37,0),"")</f>
        <v>5</v>
      </c>
      <c r="I113" s="377">
        <f>IFERROR(VLOOKUP(P107,Marks,38,0),"")</f>
        <v>25</v>
      </c>
      <c r="J113" s="433">
        <f>IFERROR(VLOOKUP(P107,Marks,39,0),"")</f>
        <v>39</v>
      </c>
      <c r="K113" s="433">
        <f>IFERROR(VLOOKUP(P107,Marks,40,0),"")</f>
        <v>12</v>
      </c>
      <c r="L113" s="87">
        <f>IFERROR(VLOOKUP(P107,Marks,41,0),"")</f>
        <v>51</v>
      </c>
      <c r="M113" s="376">
        <f>IFERROR(VLOOKUP(P107,Marks,42,0),"")</f>
        <v>76</v>
      </c>
      <c r="N113" s="433">
        <f>IFERROR(VLOOKUP(P107,Marks,43,0),"")</f>
        <v>37</v>
      </c>
      <c r="O113" s="433">
        <f>IFERROR(VLOOKUP(P107,Marks,44,0),"")</f>
        <v>8</v>
      </c>
      <c r="P113" s="87">
        <f>IFERROR(VLOOKUP(P107,Marks,45,0),"")</f>
        <v>45</v>
      </c>
      <c r="Q113" s="379">
        <f>IFERROR(VLOOKUP(P107,Marks,46,0),"")</f>
        <v>121</v>
      </c>
      <c r="R113" s="89" t="str">
        <f>IFERROR(VLOOKUP(P107,Marks,52,0),"")</f>
        <v>C</v>
      </c>
      <c r="S113" s="1018"/>
      <c r="T113" s="92" t="str">
        <f>IF('Master sheet'!$D$11="Hindi","अंग्रेजी","English")</f>
        <v>अंग्रेजी</v>
      </c>
      <c r="U113" s="433">
        <f>IFERROR(VLOOKUP(AH107,Marks,32,0),"")</f>
        <v>4</v>
      </c>
      <c r="V113" s="433">
        <f>IFERROR(VLOOKUP(AH107,Marks,33,0),"")</f>
        <v>3</v>
      </c>
      <c r="W113" s="433">
        <f>IFERROR(VLOOKUP(AH107,Marks,34,0),"")</f>
        <v>3</v>
      </c>
      <c r="X113" s="433">
        <f>IFERROR(VLOOKUP(AH107,Marks,35,0),"")</f>
        <v>5</v>
      </c>
      <c r="Y113" s="433">
        <f>IFERROR(VLOOKUP(AH107,Marks,36,0),"")</f>
        <v>5</v>
      </c>
      <c r="Z113" s="433">
        <f>IFERROR(VLOOKUP(AH107,Marks,37,0),"")</f>
        <v>5</v>
      </c>
      <c r="AA113" s="377">
        <f>IFERROR(VLOOKUP(AH107,Marks,38,0),"")</f>
        <v>25</v>
      </c>
      <c r="AB113" s="433">
        <f>IFERROR(VLOOKUP(AH107,Marks,39,0),"")</f>
        <v>45</v>
      </c>
      <c r="AC113" s="433">
        <f>IFERROR(VLOOKUP(AH107,Marks,40,0),"")</f>
        <v>10</v>
      </c>
      <c r="AD113" s="87">
        <f>IFERROR(VLOOKUP(AH107,Marks,41,0),"")</f>
        <v>55</v>
      </c>
      <c r="AE113" s="376">
        <f>IFERROR(VLOOKUP(AH107,Marks,42,0),"")</f>
        <v>80</v>
      </c>
      <c r="AF113" s="433">
        <f>IFERROR(VLOOKUP(AH107,Marks,43,0),"")</f>
        <v>37</v>
      </c>
      <c r="AG113" s="433">
        <f>IFERROR(VLOOKUP(AH107,Marks,44,0),"")</f>
        <v>7</v>
      </c>
      <c r="AH113" s="87">
        <f>IFERROR(VLOOKUP(AH107,Marks,45,0),"")</f>
        <v>44</v>
      </c>
      <c r="AI113" s="379">
        <f>IFERROR(VLOOKUP(AH107,Marks,46,0),"")</f>
        <v>124</v>
      </c>
      <c r="AJ113" s="89" t="str">
        <f>IFERROR(VLOOKUP(AH107,Marks,52,0),"")</f>
        <v>C</v>
      </c>
      <c r="AL113" s="56"/>
      <c r="AM113" s="56"/>
      <c r="AN113" s="56"/>
      <c r="AO113" s="56"/>
      <c r="AP113" s="56"/>
      <c r="AQ113" s="56"/>
      <c r="AR113" s="56"/>
      <c r="AS113" s="56"/>
      <c r="AT113" s="56"/>
    </row>
    <row r="114" spans="1:46" ht="21" customHeight="1">
      <c r="A114" s="396">
        <f>IF(P107="","",A113+1)</f>
        <v>15</v>
      </c>
      <c r="B114" s="92" t="str">
        <f>IFERROR(VLOOKUP(P107,Marks,53,0),"")</f>
        <v>संस्कृत (71)</v>
      </c>
      <c r="C114" s="433">
        <f>IFERROR(VLOOKUP(P107,Marks,54,0),"")</f>
        <v>5</v>
      </c>
      <c r="D114" s="433">
        <f>IFERROR(VLOOKUP(P107,Marks,55,0),"")</f>
        <v>4</v>
      </c>
      <c r="E114" s="433">
        <f>IFERROR(VLOOKUP(P107,Marks,56,0),"")</f>
        <v>4</v>
      </c>
      <c r="F114" s="433">
        <f>IFERROR(VLOOKUP(P107,Marks,57,0),"")</f>
        <v>4</v>
      </c>
      <c r="G114" s="433">
        <f>IFERROR(VLOOKUP(P107,Marks,58,0),"")</f>
        <v>4</v>
      </c>
      <c r="H114" s="433">
        <f>IFERROR(VLOOKUP(P107,Marks,59,0),"")</f>
        <v>5</v>
      </c>
      <c r="I114" s="377">
        <f>IFERROR(VLOOKUP(P107,Marks,60,0),"")</f>
        <v>26</v>
      </c>
      <c r="J114" s="433">
        <f>IFERROR(VLOOKUP(P107,Marks,61,0),"")</f>
        <v>48</v>
      </c>
      <c r="K114" s="433">
        <f>IFERROR(VLOOKUP(P107,Marks,62,0),"")</f>
        <v>19</v>
      </c>
      <c r="L114" s="87">
        <f>IFERROR(VLOOKUP(P107,Marks,63,0),"")</f>
        <v>67</v>
      </c>
      <c r="M114" s="376">
        <f>IFERROR(VLOOKUP(P107,Marks,64,0),"")</f>
        <v>93</v>
      </c>
      <c r="N114" s="433">
        <f>IFERROR(VLOOKUP(P107,Marks,65,0),"")</f>
        <v>48</v>
      </c>
      <c r="O114" s="433">
        <f>IFERROR(VLOOKUP(P107,Marks,66,0),"")</f>
        <v>8</v>
      </c>
      <c r="P114" s="87">
        <f>IFERROR(VLOOKUP(P107,Marks,67,0),"")</f>
        <v>56</v>
      </c>
      <c r="Q114" s="379">
        <f>IFERROR(VLOOKUP(P107,Marks,68,0),"")</f>
        <v>149</v>
      </c>
      <c r="R114" s="89" t="str">
        <f>IFERROR(VLOOKUP(P107,Marks,74,0),"")</f>
        <v>B</v>
      </c>
      <c r="S114" s="1018"/>
      <c r="T114" s="92" t="str">
        <f>IFERROR(VLOOKUP(AH107,Marks,53,0),"")</f>
        <v>संस्कृत (71)</v>
      </c>
      <c r="U114" s="433">
        <f>IFERROR(VLOOKUP(AH107,Marks,54,0),"")</f>
        <v>5</v>
      </c>
      <c r="V114" s="433">
        <f>IFERROR(VLOOKUP(AH107,Marks,55,0),"")</f>
        <v>4</v>
      </c>
      <c r="W114" s="433">
        <f>IFERROR(VLOOKUP(AH107,Marks,56,0),"")</f>
        <v>4</v>
      </c>
      <c r="X114" s="433">
        <f>IFERROR(VLOOKUP(AH107,Marks,57,0),"")</f>
        <v>4</v>
      </c>
      <c r="Y114" s="433">
        <f>IFERROR(VLOOKUP(AH107,Marks,58,0),"")</f>
        <v>4</v>
      </c>
      <c r="Z114" s="433">
        <f>IFERROR(VLOOKUP(AH107,Marks,59,0),"")</f>
        <v>5</v>
      </c>
      <c r="AA114" s="377">
        <f>IFERROR(VLOOKUP(AH107,Marks,60,0),"")</f>
        <v>26</v>
      </c>
      <c r="AB114" s="433">
        <f>IFERROR(VLOOKUP(AH107,Marks,61,0),"")</f>
        <v>46</v>
      </c>
      <c r="AC114" s="433">
        <f>IFERROR(VLOOKUP(AH107,Marks,62,0),"")</f>
        <v>16</v>
      </c>
      <c r="AD114" s="87">
        <f>IFERROR(VLOOKUP(AH107,Marks,63,0),"")</f>
        <v>62</v>
      </c>
      <c r="AE114" s="376">
        <f>IFERROR(VLOOKUP(AH107,Marks,64,0),"")</f>
        <v>88</v>
      </c>
      <c r="AF114" s="433">
        <f>IFERROR(VLOOKUP(AH107,Marks,65,0),"")</f>
        <v>47</v>
      </c>
      <c r="AG114" s="433">
        <f>IFERROR(VLOOKUP(AH107,Marks,66,0),"")</f>
        <v>8</v>
      </c>
      <c r="AH114" s="87">
        <f>IFERROR(VLOOKUP(AH107,Marks,67,0),"")</f>
        <v>55</v>
      </c>
      <c r="AI114" s="379">
        <f>IFERROR(VLOOKUP(AH107,Marks,68,0),"")</f>
        <v>143</v>
      </c>
      <c r="AJ114" s="89" t="str">
        <f>IFERROR(VLOOKUP(AH107,Marks,74,0),"")</f>
        <v>B</v>
      </c>
      <c r="AL114" s="56"/>
      <c r="AM114" s="56"/>
      <c r="AN114" s="56"/>
      <c r="AO114" s="56"/>
      <c r="AP114" s="56"/>
      <c r="AQ114" s="56"/>
      <c r="AR114" s="56"/>
      <c r="AS114" s="56"/>
      <c r="AT114" s="56"/>
    </row>
    <row r="115" spans="1:46" ht="21" customHeight="1">
      <c r="A115" s="396">
        <f>IF(P107="","",A114+1)</f>
        <v>16</v>
      </c>
      <c r="B115" s="92" t="str">
        <f>IF('Master sheet'!$D$11="Hindi","गणित","Maths")</f>
        <v>गणित</v>
      </c>
      <c r="C115" s="433">
        <f>IFERROR(VLOOKUP(P107,Marks,75,0),"")</f>
        <v>4</v>
      </c>
      <c r="D115" s="433">
        <f>IFERROR(VLOOKUP(P107,Marks,76,0),"")</f>
        <v>5</v>
      </c>
      <c r="E115" s="433">
        <f>IFERROR(VLOOKUP(P107,Marks,77,0),"")</f>
        <v>4</v>
      </c>
      <c r="F115" s="433">
        <f>IFERROR(VLOOKUP(P107,Marks,78,0),"")</f>
        <v>5</v>
      </c>
      <c r="G115" s="433">
        <f>IFERROR(VLOOKUP(P107,Marks,79,0),"")</f>
        <v>4</v>
      </c>
      <c r="H115" s="433">
        <f>IFERROR(VLOOKUP(P107,Marks,80,0),"")</f>
        <v>5</v>
      </c>
      <c r="I115" s="377">
        <f>IFERROR(VLOOKUP(P107,Marks,81,0),"")</f>
        <v>27</v>
      </c>
      <c r="J115" s="433">
        <f>IFERROR(VLOOKUP(P107,Marks,82,0),"")</f>
        <v>31</v>
      </c>
      <c r="K115" s="433">
        <f>IFERROR(VLOOKUP(P107,Marks,83,0),"")</f>
        <v>10</v>
      </c>
      <c r="L115" s="87">
        <f>IFERROR(VLOOKUP(P107,Marks,84,0),"")</f>
        <v>41</v>
      </c>
      <c r="M115" s="376">
        <f>IFERROR(VLOOKUP(P107,Marks,85,0),"")</f>
        <v>68</v>
      </c>
      <c r="N115" s="433">
        <f>IFERROR(VLOOKUP(P107,Marks,86,0),"")</f>
        <v>55</v>
      </c>
      <c r="O115" s="433">
        <f>IFERROR(VLOOKUP(P107,Marks,87,0),"")</f>
        <v>8</v>
      </c>
      <c r="P115" s="87">
        <f>IFERROR(VLOOKUP(P107,Marks,88,0),"")</f>
        <v>63</v>
      </c>
      <c r="Q115" s="379">
        <f>IFERROR(VLOOKUP(P107,Marks,89,0),"")</f>
        <v>131</v>
      </c>
      <c r="R115" s="89" t="str">
        <f>IFERROR(VLOOKUP(P107,Marks,95,0),"")</f>
        <v>C</v>
      </c>
      <c r="S115" s="1018"/>
      <c r="T115" s="92" t="str">
        <f>IF('Master sheet'!$D$11="Hindi","गणित","Maths")</f>
        <v>गणित</v>
      </c>
      <c r="U115" s="433">
        <f>IFERROR(VLOOKUP(AH107,Marks,75,0),"")</f>
        <v>4</v>
      </c>
      <c r="V115" s="433">
        <f>IFERROR(VLOOKUP(AH107,Marks,76,0),"")</f>
        <v>5</v>
      </c>
      <c r="W115" s="433">
        <f>IFERROR(VLOOKUP(AH107,Marks,77,0),"")</f>
        <v>4</v>
      </c>
      <c r="X115" s="433">
        <f>IFERROR(VLOOKUP(AH107,Marks,78,0),"")</f>
        <v>5</v>
      </c>
      <c r="Y115" s="433">
        <f>IFERROR(VLOOKUP(AH107,Marks,79,0),"")</f>
        <v>4</v>
      </c>
      <c r="Z115" s="433">
        <f>IFERROR(VLOOKUP(AH107,Marks,80,0),"")</f>
        <v>5</v>
      </c>
      <c r="AA115" s="377">
        <f>IFERROR(VLOOKUP(AH107,Marks,81,0),"")</f>
        <v>27</v>
      </c>
      <c r="AB115" s="433">
        <f>IFERROR(VLOOKUP(AH107,Marks,82,0),"")</f>
        <v>31</v>
      </c>
      <c r="AC115" s="433">
        <f>IFERROR(VLOOKUP(AH107,Marks,83,0),"")</f>
        <v>11</v>
      </c>
      <c r="AD115" s="87">
        <f>IFERROR(VLOOKUP(AH107,Marks,84,0),"")</f>
        <v>42</v>
      </c>
      <c r="AE115" s="376">
        <f>IFERROR(VLOOKUP(AH107,Marks,85,0),"")</f>
        <v>69</v>
      </c>
      <c r="AF115" s="433">
        <f>IFERROR(VLOOKUP(AH107,Marks,86,0),"")</f>
        <v>55</v>
      </c>
      <c r="AG115" s="433">
        <f>IFERROR(VLOOKUP(AH107,Marks,87,0),"")</f>
        <v>8</v>
      </c>
      <c r="AH115" s="87">
        <f>IFERROR(VLOOKUP(AH107,Marks,88,0),"")</f>
        <v>63</v>
      </c>
      <c r="AI115" s="379">
        <f>IFERROR(VLOOKUP(AH107,Marks,89,0),"")</f>
        <v>132</v>
      </c>
      <c r="AJ115" s="89" t="str">
        <f>IFERROR(VLOOKUP(AH107,Marks,95,0),"")</f>
        <v>C</v>
      </c>
      <c r="AL115" s="56"/>
      <c r="AM115" s="56"/>
      <c r="AN115" s="56"/>
      <c r="AO115" s="56"/>
      <c r="AP115" s="56"/>
      <c r="AQ115" s="56"/>
      <c r="AR115" s="56"/>
      <c r="AS115" s="56"/>
      <c r="AT115" s="56"/>
    </row>
    <row r="116" spans="1:46" ht="21" customHeight="1">
      <c r="A116" s="396">
        <f>IF(P107="","",A115+1)</f>
        <v>17</v>
      </c>
      <c r="B116" s="92" t="str">
        <f>IF('Master sheet'!$D$11="Hindi","विज्ञान","Science")</f>
        <v>विज्ञान</v>
      </c>
      <c r="C116" s="433">
        <f>IFERROR(VLOOKUP(P107,Marks,96,0),"")</f>
        <v>5</v>
      </c>
      <c r="D116" s="433">
        <f>IFERROR(VLOOKUP(P107,Marks,97),"")</f>
        <v>5</v>
      </c>
      <c r="E116" s="433">
        <f>IFERROR(VLOOKUP(P107,Marks,98,0),"")</f>
        <v>5</v>
      </c>
      <c r="F116" s="433">
        <f>IFERROR(VLOOKUP(P107,Marks,99,0),"")</f>
        <v>5</v>
      </c>
      <c r="G116" s="433">
        <f>IFERROR(VLOOKUP(P107,Marks,100,0),"")</f>
        <v>4</v>
      </c>
      <c r="H116" s="433">
        <f>IFERROR(VLOOKUP(P107,Marks,101,0),"")</f>
        <v>4</v>
      </c>
      <c r="I116" s="377">
        <f>IFERROR(VLOOKUP(P107,Marks,102,0),"")</f>
        <v>28</v>
      </c>
      <c r="J116" s="433">
        <f>IFERROR(VLOOKUP(P107,Marks,103,0),"")</f>
        <v>27</v>
      </c>
      <c r="K116" s="433">
        <f>IFERROR(VLOOKUP(P107,Marks,104,0),"")</f>
        <v>11</v>
      </c>
      <c r="L116" s="87">
        <f>IFERROR(VLOOKUP(P107,Marks,105,0),"")</f>
        <v>38</v>
      </c>
      <c r="M116" s="376">
        <f>IFERROR(VLOOKUP(P107,Marks,106,0),"")</f>
        <v>66</v>
      </c>
      <c r="N116" s="433">
        <f>IFERROR(VLOOKUP(P107,Marks,107,0),"")</f>
        <v>58</v>
      </c>
      <c r="O116" s="433">
        <f>IFERROR(VLOOKUP(P107,Marks,108,0),"")</f>
        <v>16</v>
      </c>
      <c r="P116" s="87">
        <f>IFERROR(VLOOKUP(P107,Marks,109,0),"")</f>
        <v>74</v>
      </c>
      <c r="Q116" s="379">
        <f>IFERROR(VLOOKUP(P107,Marks,110,0),"")</f>
        <v>140</v>
      </c>
      <c r="R116" s="89" t="str">
        <f>IFERROR(VLOOKUP(P107,Marks,116,0),"")</f>
        <v>C</v>
      </c>
      <c r="S116" s="1018"/>
      <c r="T116" s="92" t="str">
        <f>IF('Master sheet'!$D$11="Hindi","विज्ञान","Science")</f>
        <v>विज्ञान</v>
      </c>
      <c r="U116" s="433">
        <f>IFERROR(VLOOKUP(AH107,Marks,96,0),"")</f>
        <v>5</v>
      </c>
      <c r="V116" s="433">
        <f>IFERROR(VLOOKUP(AH107,Marks,97),"")</f>
        <v>5</v>
      </c>
      <c r="W116" s="433">
        <f>IFERROR(VLOOKUP(AH107,Marks,98,0),"")</f>
        <v>5</v>
      </c>
      <c r="X116" s="433">
        <f>IFERROR(VLOOKUP(AH107,Marks,99,0),"")</f>
        <v>5</v>
      </c>
      <c r="Y116" s="433">
        <f>IFERROR(VLOOKUP(AH107,Marks,100,0),"")</f>
        <v>4</v>
      </c>
      <c r="Z116" s="433">
        <f>IFERROR(VLOOKUP(AH107,Marks,101,0),"")</f>
        <v>4</v>
      </c>
      <c r="AA116" s="377">
        <f>IFERROR(VLOOKUP(AH107,Marks,102,0),"")</f>
        <v>28</v>
      </c>
      <c r="AB116" s="433">
        <f>IFERROR(VLOOKUP(AH107,Marks,103,0),"")</f>
        <v>29</v>
      </c>
      <c r="AC116" s="433">
        <f>IFERROR(VLOOKUP(AH107,Marks,104,0),"")</f>
        <v>11</v>
      </c>
      <c r="AD116" s="87">
        <f>IFERROR(VLOOKUP(AH107,Marks,105,0),"")</f>
        <v>40</v>
      </c>
      <c r="AE116" s="376">
        <f>IFERROR(VLOOKUP(AH107,Marks,106,0),"")</f>
        <v>68</v>
      </c>
      <c r="AF116" s="433">
        <f>IFERROR(VLOOKUP(AH107,Marks,107,0),"")</f>
        <v>58</v>
      </c>
      <c r="AG116" s="433">
        <f>IFERROR(VLOOKUP(AH107,Marks,108,0),"")</f>
        <v>16</v>
      </c>
      <c r="AH116" s="87">
        <f>IFERROR(VLOOKUP(AH107,Marks,109,0),"")</f>
        <v>74</v>
      </c>
      <c r="AI116" s="379">
        <f>IFERROR(VLOOKUP(AH107,Marks,110,0),"")</f>
        <v>142</v>
      </c>
      <c r="AJ116" s="89" t="str">
        <f>IFERROR(VLOOKUP(AH107,Marks,116,0),"")</f>
        <v>B</v>
      </c>
      <c r="AL116" s="56"/>
      <c r="AM116" s="56"/>
      <c r="AN116" s="56"/>
      <c r="AO116" s="56"/>
      <c r="AP116" s="56"/>
      <c r="AQ116" s="56"/>
      <c r="AR116" s="56"/>
      <c r="AS116" s="56"/>
      <c r="AT116" s="56"/>
    </row>
    <row r="117" spans="1:46" ht="21" customHeight="1">
      <c r="A117" s="396">
        <f>IF(P107="","",A116+1)</f>
        <v>18</v>
      </c>
      <c r="B117" s="92" t="str">
        <f>IF('Master sheet'!$D$11="Hindi","सामाजिक विज्ञान","Social Science")</f>
        <v>सामाजिक विज्ञान</v>
      </c>
      <c r="C117" s="433">
        <f>IFERROR(VLOOKUP(P107,Marks,117,0),"")</f>
        <v>5</v>
      </c>
      <c r="D117" s="433">
        <f>IFERROR(VLOOKUP(P107,Marks,118,0),"")</f>
        <v>5</v>
      </c>
      <c r="E117" s="433">
        <f>IFERROR(VLOOKUP(P107,Marks,119,0),"")</f>
        <v>4</v>
      </c>
      <c r="F117" s="433">
        <f>IFERROR(VLOOKUP(P107,Marks,120,0),"")</f>
        <v>4</v>
      </c>
      <c r="G117" s="433">
        <f>IFERROR(VLOOKUP(P107,Marks,121,0),"")</f>
        <v>3</v>
      </c>
      <c r="H117" s="433">
        <f>IFERROR(VLOOKUP(P107,Marks,122,0),"")</f>
        <v>3</v>
      </c>
      <c r="I117" s="377">
        <f>IFERROR(VLOOKUP(P107,Marks,123,0),"")</f>
        <v>24</v>
      </c>
      <c r="J117" s="433">
        <f>IFERROR(VLOOKUP(P107,Marks,124,0),"")</f>
        <v>42</v>
      </c>
      <c r="K117" s="433">
        <f>IFERROR(VLOOKUP(P107,Marks,125,0),"")</f>
        <v>10</v>
      </c>
      <c r="L117" s="87">
        <f>IFERROR(VLOOKUP(P107,Marks,126,0),"")</f>
        <v>52</v>
      </c>
      <c r="M117" s="376">
        <f>IFERROR(VLOOKUP(P107,Marks,127,0),"")</f>
        <v>76</v>
      </c>
      <c r="N117" s="433">
        <f>IFERROR(VLOOKUP(P107,Marks,128,0),"")</f>
        <v>66</v>
      </c>
      <c r="O117" s="433">
        <f>IFERROR(VLOOKUP(P107,Marks,129,0),"")</f>
        <v>18</v>
      </c>
      <c r="P117" s="87">
        <f>IFERROR(VLOOKUP(P107,Marks,130,0),"")</f>
        <v>84</v>
      </c>
      <c r="Q117" s="379">
        <f>IFERROR(VLOOKUP(P107,Marks,131,0),"")</f>
        <v>160</v>
      </c>
      <c r="R117" s="89" t="str">
        <f>IFERROR(VLOOKUP(P107,Marks,137,0),"")</f>
        <v>B</v>
      </c>
      <c r="S117" s="1018"/>
      <c r="T117" s="92" t="str">
        <f>IF('Master sheet'!$D$11="Hindi","सामाजिक विज्ञान","Social Science")</f>
        <v>सामाजिक विज्ञान</v>
      </c>
      <c r="U117" s="433">
        <f>IFERROR(VLOOKUP(P107,Marks,117,0),"")</f>
        <v>5</v>
      </c>
      <c r="V117" s="433">
        <f>IFERROR(VLOOKUP(AH107,Marks,118,0),"")</f>
        <v>5</v>
      </c>
      <c r="W117" s="433">
        <f>IFERROR(VLOOKUP(AH107,Marks,119,0),"")</f>
        <v>4</v>
      </c>
      <c r="X117" s="433">
        <f>IFERROR(VLOOKUP(AH107,Marks,120,0),"")</f>
        <v>4</v>
      </c>
      <c r="Y117" s="433">
        <f>IFERROR(VLOOKUP(AH107,Marks,121,0),"")</f>
        <v>3</v>
      </c>
      <c r="Z117" s="433">
        <f>IFERROR(VLOOKUP(AH107,Marks,122,0),"")</f>
        <v>3</v>
      </c>
      <c r="AA117" s="377">
        <f>IFERROR(VLOOKUP(AH107,Marks,123,0),"")</f>
        <v>24</v>
      </c>
      <c r="AB117" s="433">
        <f>IFERROR(VLOOKUP(AH107,Marks,124,0),"")</f>
        <v>42</v>
      </c>
      <c r="AC117" s="433">
        <f>IFERROR(VLOOKUP(AH107,Marks,125,0),"")</f>
        <v>10</v>
      </c>
      <c r="AD117" s="87">
        <f>IFERROR(VLOOKUP(AH107,Marks,126,0),"")</f>
        <v>52</v>
      </c>
      <c r="AE117" s="376">
        <f>IFERROR(VLOOKUP(AH107,Marks,127,0),"")</f>
        <v>76</v>
      </c>
      <c r="AF117" s="433">
        <f>IFERROR(VLOOKUP(AH107,Marks,128,0),"")</f>
        <v>66</v>
      </c>
      <c r="AG117" s="433">
        <f>IFERROR(VLOOKUP(AH107,Marks,129,0),"")</f>
        <v>18</v>
      </c>
      <c r="AH117" s="87">
        <f>IFERROR(VLOOKUP(AH107,Marks,130,0),"")</f>
        <v>84</v>
      </c>
      <c r="AI117" s="379">
        <f>IFERROR(VLOOKUP(AH107,Marks,131,0),"")</f>
        <v>160</v>
      </c>
      <c r="AJ117" s="89" t="str">
        <f>IFERROR(VLOOKUP(AH107,Marks,137,0),"")</f>
        <v>B</v>
      </c>
      <c r="AL117" s="56"/>
      <c r="AM117" s="56"/>
      <c r="AN117" s="56"/>
      <c r="AO117" s="56"/>
      <c r="AP117" s="56"/>
      <c r="AQ117" s="56"/>
      <c r="AR117" s="56"/>
      <c r="AS117" s="56"/>
      <c r="AT117" s="56"/>
    </row>
    <row r="118" spans="1:46" ht="27.75" customHeight="1">
      <c r="A118" s="396">
        <f>IF(P107="","",A117+1)</f>
        <v>19</v>
      </c>
      <c r="B118" s="438" t="str">
        <f>IF('Master sheet'!$D$11="Hindi","कुल योग","Total")</f>
        <v>कुल योग</v>
      </c>
      <c r="C118" s="90">
        <f>IF(AND(C79="",C80="",C81="",C82="",C83="",C84=""),"",SUM(C79:C84))</f>
        <v>23</v>
      </c>
      <c r="D118" s="90">
        <f t="shared" ref="D118:Q118" si="6">IF(AND(D112="",D113="",D114="",D115="",D116="",D117=""),"",SUM(D112:D117))</f>
        <v>27</v>
      </c>
      <c r="E118" s="90">
        <f t="shared" si="6"/>
        <v>25</v>
      </c>
      <c r="F118" s="90">
        <f t="shared" si="6"/>
        <v>28</v>
      </c>
      <c r="G118" s="90">
        <f t="shared" si="6"/>
        <v>25</v>
      </c>
      <c r="H118" s="90">
        <f t="shared" si="6"/>
        <v>25</v>
      </c>
      <c r="I118" s="90">
        <f t="shared" si="6"/>
        <v>157</v>
      </c>
      <c r="J118" s="90">
        <f t="shared" si="6"/>
        <v>226</v>
      </c>
      <c r="K118" s="90">
        <f t="shared" si="6"/>
        <v>73</v>
      </c>
      <c r="L118" s="90">
        <f t="shared" si="6"/>
        <v>299</v>
      </c>
      <c r="M118" s="90">
        <f t="shared" si="6"/>
        <v>456</v>
      </c>
      <c r="N118" s="90">
        <f t="shared" si="6"/>
        <v>301</v>
      </c>
      <c r="O118" s="90">
        <f t="shared" si="6"/>
        <v>69</v>
      </c>
      <c r="P118" s="90">
        <f t="shared" si="6"/>
        <v>370</v>
      </c>
      <c r="Q118" s="90">
        <f t="shared" si="6"/>
        <v>826</v>
      </c>
      <c r="R118" s="226" t="str">
        <f>IFERROR(VLOOKUP(P107,Marks,179,0),"")</f>
        <v>C</v>
      </c>
      <c r="S118" s="1018"/>
      <c r="T118" s="438" t="str">
        <f>IF('Master sheet'!$D$11="Hindi","कुल योग","Total")</f>
        <v>कुल योग</v>
      </c>
      <c r="U118" s="90">
        <f>IF(AND(C79="",C80="",C81="",C82="",C83="",C84=""),"",SUM(C79:C84))</f>
        <v>23</v>
      </c>
      <c r="V118" s="90">
        <f t="shared" ref="V118:AI118" si="7">IF(AND(V112="",V113="",V114="",V115="",V116="",V117=""),"",SUM(V112:V117))</f>
        <v>27</v>
      </c>
      <c r="W118" s="90">
        <f t="shared" si="7"/>
        <v>25</v>
      </c>
      <c r="X118" s="90">
        <f t="shared" si="7"/>
        <v>28</v>
      </c>
      <c r="Y118" s="90">
        <f t="shared" si="7"/>
        <v>25</v>
      </c>
      <c r="Z118" s="90">
        <f t="shared" si="7"/>
        <v>25</v>
      </c>
      <c r="AA118" s="90">
        <f t="shared" si="7"/>
        <v>157</v>
      </c>
      <c r="AB118" s="90">
        <f t="shared" si="7"/>
        <v>230</v>
      </c>
      <c r="AC118" s="90">
        <f t="shared" si="7"/>
        <v>69</v>
      </c>
      <c r="AD118" s="90">
        <f t="shared" si="7"/>
        <v>299</v>
      </c>
      <c r="AE118" s="90">
        <f t="shared" si="7"/>
        <v>456</v>
      </c>
      <c r="AF118" s="90">
        <f t="shared" si="7"/>
        <v>300</v>
      </c>
      <c r="AG118" s="90">
        <f t="shared" si="7"/>
        <v>68</v>
      </c>
      <c r="AH118" s="90">
        <f t="shared" si="7"/>
        <v>368</v>
      </c>
      <c r="AI118" s="90">
        <f t="shared" si="7"/>
        <v>824</v>
      </c>
      <c r="AJ118" s="226" t="str">
        <f>IFERROR(VLOOKUP(AH107,Marks,179,0),"")</f>
        <v>C</v>
      </c>
      <c r="AL118" s="56"/>
      <c r="AM118" s="56"/>
      <c r="AN118" s="56"/>
      <c r="AO118" s="56"/>
      <c r="AP118" s="56"/>
      <c r="AQ118" s="56"/>
      <c r="AR118" s="56"/>
      <c r="AS118" s="56"/>
      <c r="AT118" s="56"/>
    </row>
    <row r="119" spans="1:46" ht="9.75" customHeight="1">
      <c r="A119" s="396">
        <f>IF(P107="","",A118+1)</f>
        <v>20</v>
      </c>
      <c r="B119" s="982"/>
      <c r="C119" s="982"/>
      <c r="D119" s="982"/>
      <c r="E119" s="982"/>
      <c r="F119" s="982"/>
      <c r="G119" s="982"/>
      <c r="H119" s="982"/>
      <c r="I119" s="982"/>
      <c r="J119" s="982"/>
      <c r="K119" s="982"/>
      <c r="L119" s="982"/>
      <c r="M119" s="982"/>
      <c r="N119" s="982"/>
      <c r="O119" s="982"/>
      <c r="P119" s="982"/>
      <c r="Q119" s="982"/>
      <c r="R119" s="982"/>
      <c r="S119" s="1018"/>
      <c r="T119" s="982"/>
      <c r="U119" s="982"/>
      <c r="V119" s="982"/>
      <c r="W119" s="982"/>
      <c r="X119" s="982"/>
      <c r="Y119" s="982"/>
      <c r="Z119" s="982"/>
      <c r="AA119" s="982"/>
      <c r="AB119" s="982"/>
      <c r="AC119" s="982"/>
      <c r="AD119" s="982"/>
      <c r="AE119" s="982"/>
      <c r="AF119" s="982"/>
      <c r="AG119" s="982"/>
      <c r="AH119" s="982"/>
      <c r="AI119" s="982"/>
      <c r="AJ119" s="982"/>
      <c r="AL119" s="56"/>
      <c r="AM119" s="56"/>
      <c r="AN119" s="56"/>
      <c r="AO119" s="56"/>
      <c r="AP119" s="56"/>
      <c r="AQ119" s="56"/>
      <c r="AR119" s="56"/>
      <c r="AS119" s="56"/>
      <c r="AT119" s="56"/>
    </row>
    <row r="120" spans="1:46" ht="21" customHeight="1">
      <c r="A120" s="396">
        <f>IF(P107="","",A119+1)</f>
        <v>21</v>
      </c>
      <c r="B120" s="983" t="str">
        <f>IF('Master sheet'!$D$11="Hindi","अतिरिक्त विषय ","Extra Subject")</f>
        <v xml:space="preserve">अतिरिक्त विषय </v>
      </c>
      <c r="C120" s="983"/>
      <c r="D120" s="983"/>
      <c r="E120" s="983"/>
      <c r="F120" s="983"/>
      <c r="G120" s="983"/>
      <c r="H120" s="983"/>
      <c r="I120" s="983"/>
      <c r="J120" s="983"/>
      <c r="K120" s="983"/>
      <c r="L120" s="983"/>
      <c r="M120" s="983"/>
      <c r="N120" s="983"/>
      <c r="O120" s="983"/>
      <c r="P120" s="983"/>
      <c r="Q120" s="983"/>
      <c r="R120" s="983"/>
      <c r="S120" s="1018"/>
      <c r="T120" s="983" t="str">
        <f>IF('Master sheet'!$D$11="Hindi","अतिरिक्त विषय ","Extra Subject")</f>
        <v xml:space="preserve">अतिरिक्त विषय </v>
      </c>
      <c r="U120" s="983"/>
      <c r="V120" s="983"/>
      <c r="W120" s="983"/>
      <c r="X120" s="983"/>
      <c r="Y120" s="983"/>
      <c r="Z120" s="983"/>
      <c r="AA120" s="983"/>
      <c r="AB120" s="983"/>
      <c r="AC120" s="983"/>
      <c r="AD120" s="983"/>
      <c r="AE120" s="983"/>
      <c r="AF120" s="983"/>
      <c r="AG120" s="983"/>
      <c r="AH120" s="983"/>
      <c r="AI120" s="983"/>
      <c r="AJ120" s="983"/>
      <c r="AL120" s="56"/>
      <c r="AM120" s="56"/>
      <c r="AN120" s="56"/>
      <c r="AO120" s="56"/>
      <c r="AP120" s="56"/>
      <c r="AQ120" s="56"/>
      <c r="AR120" s="56"/>
      <c r="AS120" s="56"/>
      <c r="AT120" s="56"/>
    </row>
    <row r="121" spans="1:46" ht="21" customHeight="1">
      <c r="A121" s="396">
        <f>IF(P107="","",A120+1)</f>
        <v>22</v>
      </c>
      <c r="B121" s="981" t="str">
        <f>IF('Master sheet'!$D$11="Hindi","विषय","Subject")</f>
        <v>विषय</v>
      </c>
      <c r="C121" s="981"/>
      <c r="D121" s="981" t="str">
        <f>IF('Master sheet'!$D$11="Hindi","पूर्णांक","M.M.")</f>
        <v>पूर्णांक</v>
      </c>
      <c r="E121" s="981"/>
      <c r="F121" s="981" t="str">
        <f>IF('Master sheet'!$D$11="Hindi","प्राप्तांक","Ob.M.")</f>
        <v>प्राप्तांक</v>
      </c>
      <c r="G121" s="981"/>
      <c r="H121" s="981" t="str">
        <f>IF('Master sheet'!$D$11="Hindi","ग्रेड","Grade")</f>
        <v>ग्रेड</v>
      </c>
      <c r="I121" s="981"/>
      <c r="J121" s="984" t="str">
        <f>IF('Master sheet'!$D$11="Hindi","विषय","Subject")</f>
        <v>विषय</v>
      </c>
      <c r="K121" s="986"/>
      <c r="L121" s="985"/>
      <c r="M121" s="984" t="str">
        <f>IF('Master sheet'!$D$11="Hindi","पूर्णांक","M.M.")</f>
        <v>पूर्णांक</v>
      </c>
      <c r="N121" s="985"/>
      <c r="O121" s="984" t="str">
        <f>IF('Master sheet'!$D$11="Hindi","प्राप्तांक","Ob.M.")</f>
        <v>प्राप्तांक</v>
      </c>
      <c r="P121" s="985"/>
      <c r="Q121" s="984" t="str">
        <f>IF('Master sheet'!$D$11="Hindi","ग्रेड","Grade")</f>
        <v>ग्रेड</v>
      </c>
      <c r="R121" s="985"/>
      <c r="S121" s="1018"/>
      <c r="T121" s="981" t="str">
        <f>IF('Master sheet'!$D$11="Hindi","विषय","Subject")</f>
        <v>विषय</v>
      </c>
      <c r="U121" s="981"/>
      <c r="V121" s="981" t="str">
        <f>IF('Master sheet'!$D$11="Hindi","पूर्णांक","M.M.")</f>
        <v>पूर्णांक</v>
      </c>
      <c r="W121" s="981"/>
      <c r="X121" s="981" t="str">
        <f>IF('Master sheet'!$D$11="Hindi","प्राप्तांक","Ob.M.")</f>
        <v>प्राप्तांक</v>
      </c>
      <c r="Y121" s="981"/>
      <c r="Z121" s="981" t="str">
        <f>IF('Master sheet'!$D$11="Hindi","ग्रेड","Grade")</f>
        <v>ग्रेड</v>
      </c>
      <c r="AA121" s="981"/>
      <c r="AB121" s="984" t="str">
        <f>IF('Master sheet'!$D$11="Hindi","विषय","Subject")</f>
        <v>विषय</v>
      </c>
      <c r="AC121" s="986"/>
      <c r="AD121" s="985"/>
      <c r="AE121" s="984" t="str">
        <f>IF('Master sheet'!$D$11="Hindi","पूर्णांक","M.M.")</f>
        <v>पूर्णांक</v>
      </c>
      <c r="AF121" s="985"/>
      <c r="AG121" s="984" t="str">
        <f>IF('Master sheet'!$D$11="Hindi","प्राप्तांक","Ob.M.")</f>
        <v>प्राप्तांक</v>
      </c>
      <c r="AH121" s="985"/>
      <c r="AI121" s="984" t="str">
        <f>IF('Master sheet'!$D$11="Hindi","ग्रेड","Grade")</f>
        <v>ग्रेड</v>
      </c>
      <c r="AJ121" s="985"/>
      <c r="AL121" s="56"/>
      <c r="AM121" s="56"/>
      <c r="AN121" s="56"/>
      <c r="AO121" s="56"/>
      <c r="AP121" s="56"/>
      <c r="AQ121" s="56"/>
      <c r="AR121" s="56"/>
      <c r="AS121" s="56"/>
      <c r="AT121" s="56"/>
    </row>
    <row r="122" spans="1:46" ht="21" customHeight="1">
      <c r="A122" s="396">
        <f>IF(P107="","",A121+1)</f>
        <v>23</v>
      </c>
      <c r="B122" s="975" t="str">
        <f>IF(AND('Marks Entry 6th'!$CJ$3="",'Marks Entry 7th'!$CJ$3=""),"",IF(AND(C71=6),'Marks Entry 6th'!$CJ$3,IF(AND(C71=7),'Marks Entry 7th'!$CJ$3,"")))</f>
        <v/>
      </c>
      <c r="C122" s="975"/>
      <c r="D122" s="974">
        <f>IF(AND(P107=""),"",'Result Sheet'!$FO$7)</f>
        <v>100</v>
      </c>
      <c r="E122" s="974"/>
      <c r="F122" s="969" t="str">
        <f>IFERROR(IF(AND(P107=""),"",VLOOKUP(P107,Marks,170,0)),"")</f>
        <v/>
      </c>
      <c r="G122" s="969"/>
      <c r="H122" s="970" t="str">
        <f>IFERROR(IF(AND(P107=""),"",VLOOKUP(P107,Marks,171,0)),"")</f>
        <v/>
      </c>
      <c r="I122" s="970"/>
      <c r="J122" s="976" t="str">
        <f>IF(AND('Marks Entry 6th'!$CL$3="",'Marks Entry 7th'!$CL$3=""),"",IF(AND(C71=6),'Marks Entry 6th'!$CL$3,IF(AND(C71=7),'Marks Entry 7th'!$CL$3,"")))</f>
        <v/>
      </c>
      <c r="K122" s="977"/>
      <c r="L122" s="978"/>
      <c r="M122" s="974">
        <f>IF(AND(P107=""),"",'Result Sheet'!$FS$7)</f>
        <v>100</v>
      </c>
      <c r="N122" s="974"/>
      <c r="O122" s="969" t="str">
        <f>IFERROR(IF(AND(P107=""),"",VLOOKUP(P107,Marks,174,0)),"")</f>
        <v/>
      </c>
      <c r="P122" s="969"/>
      <c r="Q122" s="970" t="str">
        <f>IFERROR(IF(AND(P107=""),"",VLOOKUP(P107,Marks,175,0)),"")</f>
        <v/>
      </c>
      <c r="R122" s="970"/>
      <c r="S122" s="1018"/>
      <c r="T122" s="975" t="str">
        <f>IF(AND('Marks Entry 6th'!$CJ$3="",'Marks Entry 7th'!$CJ$3=""),"",IF(AND(C71=6),'Marks Entry 6th'!$CJ$3,IF(AND(C71=7),'Marks Entry 7th'!$CJ$3,"")))</f>
        <v/>
      </c>
      <c r="U122" s="975"/>
      <c r="V122" s="974">
        <f>IF(AND(AH107=""),"",'Result Sheet'!$FO$7)</f>
        <v>100</v>
      </c>
      <c r="W122" s="974"/>
      <c r="X122" s="969" t="str">
        <f>IFERROR(IF(AND(AH107=""),"",VLOOKUP(AH107,Marks,170,0)),"")</f>
        <v/>
      </c>
      <c r="Y122" s="969"/>
      <c r="Z122" s="970" t="str">
        <f>IFERROR(IF(AND(AH107=""),"",VLOOKUP(AH107,Marks,171,0)),"")</f>
        <v/>
      </c>
      <c r="AA122" s="970"/>
      <c r="AB122" s="976" t="str">
        <f>IF(AND('Marks Entry 6th'!$CL$3="",'Marks Entry 7th'!$CL$3=""),"",IF(AND(C71=6),'Marks Entry 6th'!$CL$3,IF(AND(C71=7),'Marks Entry 7th'!$CL$3,"")))</f>
        <v/>
      </c>
      <c r="AC122" s="977"/>
      <c r="AD122" s="978"/>
      <c r="AE122" s="974">
        <f>IF(AND(AH107=""),"",'Result Sheet'!$FS$7)</f>
        <v>100</v>
      </c>
      <c r="AF122" s="974"/>
      <c r="AG122" s="969" t="str">
        <f>IFERROR(IF(AND(AH107=""),"",VLOOKUP(AH107,Marks,174,0)),"")</f>
        <v/>
      </c>
      <c r="AH122" s="969"/>
      <c r="AI122" s="970" t="str">
        <f>IFERROR(IF(AND(AH107=""),"",VLOOKUP(AH107,Marks,175,0)),"")</f>
        <v/>
      </c>
      <c r="AJ122" s="970"/>
      <c r="AL122" s="56"/>
      <c r="AM122" s="56"/>
      <c r="AN122" s="56"/>
      <c r="AO122" s="56"/>
      <c r="AP122" s="56"/>
      <c r="AQ122" s="56"/>
      <c r="AR122" s="56"/>
      <c r="AS122" s="56"/>
      <c r="AT122" s="56"/>
    </row>
    <row r="123" spans="1:46" ht="21" customHeight="1">
      <c r="A123" s="396">
        <f>IF(P107="","",A122+1)</f>
        <v>24</v>
      </c>
      <c r="B123" s="984" t="str">
        <f>IF('Master sheet'!$D$11="Hindi","विषय","Subject")</f>
        <v>विषय</v>
      </c>
      <c r="C123" s="986"/>
      <c r="D123" s="986"/>
      <c r="E123" s="1014" t="str">
        <f>IF('Master sheet'!$D$11="Hindi","प्राप्तांक","Ob.M.")</f>
        <v>प्राप्तांक</v>
      </c>
      <c r="F123" s="1015"/>
      <c r="G123" s="439" t="str">
        <f>IF('Master sheet'!$D$11="Hindi","ग्रेड","Grade")</f>
        <v>ग्रेड</v>
      </c>
      <c r="H123" s="981" t="str">
        <f>IF('Master sheet'!$D$11="Hindi","विषय","Subject")</f>
        <v>विषय</v>
      </c>
      <c r="I123" s="981"/>
      <c r="J123" s="981"/>
      <c r="K123" s="1016" t="str">
        <f>IF('Master sheet'!$D$11="Hindi","प्राप्तांक","Ob.M.")</f>
        <v>प्राप्तांक</v>
      </c>
      <c r="L123" s="1017"/>
      <c r="M123" s="92" t="str">
        <f>IF('Master sheet'!$D$11="Hindi","ग्रेड","Grade")</f>
        <v>ग्रेड</v>
      </c>
      <c r="N123" s="971" t="str">
        <f>IF('Master sheet'!$D$11="Hindi","विषय","Subject")</f>
        <v>विषय</v>
      </c>
      <c r="O123" s="972"/>
      <c r="P123" s="973"/>
      <c r="Q123" s="366" t="str">
        <f>IF('Master sheet'!$D$11="Hindi","प्राप्तांक","Ob.M.")</f>
        <v>प्राप्तांक</v>
      </c>
      <c r="R123" s="92" t="str">
        <f>IF('Master sheet'!$D$11="Hindi","ग्रेड","Grade")</f>
        <v>ग्रेड</v>
      </c>
      <c r="S123" s="1018"/>
      <c r="T123" s="984" t="str">
        <f>IF('Master sheet'!$D$11="Hindi","विषय","Subject")</f>
        <v>विषय</v>
      </c>
      <c r="U123" s="986"/>
      <c r="V123" s="986"/>
      <c r="W123" s="1014" t="str">
        <f>IF('Master sheet'!$D$11="Hindi","प्राप्तांक","Ob.M.")</f>
        <v>प्राप्तांक</v>
      </c>
      <c r="X123" s="1015"/>
      <c r="Y123" s="439" t="str">
        <f>IF('Master sheet'!$D$11="Hindi","ग्रेड","Grade")</f>
        <v>ग्रेड</v>
      </c>
      <c r="Z123" s="981" t="str">
        <f>IF('Master sheet'!$D$11="Hindi","विषय","Subject")</f>
        <v>विषय</v>
      </c>
      <c r="AA123" s="981"/>
      <c r="AB123" s="981"/>
      <c r="AC123" s="1016" t="str">
        <f>IF('Master sheet'!$D$11="Hindi","प्राप्तांक","Ob.M.")</f>
        <v>प्राप्तांक</v>
      </c>
      <c r="AD123" s="1017"/>
      <c r="AE123" s="92" t="str">
        <f>IF('Master sheet'!$D$11="Hindi","ग्रेड","Grade")</f>
        <v>ग्रेड</v>
      </c>
      <c r="AF123" s="971" t="str">
        <f>IF('Master sheet'!$D$11="Hindi","विषय","Subject")</f>
        <v>विषय</v>
      </c>
      <c r="AG123" s="972"/>
      <c r="AH123" s="973"/>
      <c r="AI123" s="366" t="str">
        <f>IF('Master sheet'!$D$11="Hindi","प्राप्तांक","Ob.M.")</f>
        <v>प्राप्तांक</v>
      </c>
      <c r="AJ123" s="92" t="str">
        <f>IF('Master sheet'!$D$11="Hindi","ग्रेड","Grade")</f>
        <v>ग्रेड</v>
      </c>
      <c r="AL123" s="56"/>
      <c r="AM123" s="56"/>
      <c r="AN123" s="56"/>
      <c r="AO123" s="56"/>
      <c r="AP123" s="56"/>
      <c r="AQ123" s="56"/>
      <c r="AR123" s="56"/>
      <c r="AS123" s="56"/>
      <c r="AT123" s="56"/>
    </row>
    <row r="124" spans="1:46" ht="21" customHeight="1">
      <c r="A124" s="396">
        <f>IF(P107="","",A123+1)</f>
        <v>25</v>
      </c>
      <c r="B124" s="962" t="str">
        <f>IF('Master sheet'!$D$11="Hindi","कार्यानुभव","WORK EXP.")</f>
        <v>कार्यानुभव</v>
      </c>
      <c r="C124" s="963"/>
      <c r="D124" s="963"/>
      <c r="E124" s="979">
        <f>IFERROR(VLOOKUP(P107,Marks,143,0),"")</f>
        <v>94</v>
      </c>
      <c r="F124" s="980"/>
      <c r="G124" s="437" t="str">
        <f>IFERROR(VLOOKUP(P107,Marks,147,0),"")</f>
        <v>A+</v>
      </c>
      <c r="H124" s="981" t="str">
        <f>IF('Master sheet'!$D$11="Hindi","कला शिक्षा","ART EDU.")</f>
        <v>कला शिक्षा</v>
      </c>
      <c r="I124" s="981"/>
      <c r="J124" s="981"/>
      <c r="K124" s="979">
        <f>IFERROR(VLOOKUP(P107,Marks,153,0),"")</f>
        <v>78</v>
      </c>
      <c r="L124" s="980"/>
      <c r="M124" s="97" t="str">
        <f>IFERROR(VLOOKUP(P107,Marks,157,0),"")</f>
        <v>A</v>
      </c>
      <c r="N124" s="964" t="str">
        <f>IF('Master sheet'!$D$11="Hindi","स्वा. एवं शा. शिक्षा","HE.&amp;PH. EDU.")</f>
        <v>स्वा. एवं शा. शिक्षा</v>
      </c>
      <c r="O124" s="965"/>
      <c r="P124" s="966"/>
      <c r="Q124" s="88">
        <f>IFERROR(VLOOKUP(P107,Marks,163,0),"")</f>
        <v>87</v>
      </c>
      <c r="R124" s="97" t="str">
        <f>IFERROR(VLOOKUP(P107,Marks,167,0),"")</f>
        <v>A</v>
      </c>
      <c r="S124" s="1018"/>
      <c r="T124" s="962" t="str">
        <f>IF('Master sheet'!$D$11="Hindi","कार्यानुभव","WORK EXP.")</f>
        <v>कार्यानुभव</v>
      </c>
      <c r="U124" s="963"/>
      <c r="V124" s="963"/>
      <c r="W124" s="979">
        <f>IFERROR(VLOOKUP(AH107,Marks,143,0),"")</f>
        <v>94</v>
      </c>
      <c r="X124" s="980"/>
      <c r="Y124" s="437" t="str">
        <f>IFERROR(VLOOKUP(AH107,Marks,147,0),"")</f>
        <v>A+</v>
      </c>
      <c r="Z124" s="981" t="str">
        <f>IF('Master sheet'!$D$11="Hindi","कला शिक्षा","ART EDU.")</f>
        <v>कला शिक्षा</v>
      </c>
      <c r="AA124" s="981"/>
      <c r="AB124" s="981"/>
      <c r="AC124" s="979">
        <f>IFERROR(VLOOKUP(AH107,Marks,153,0),"")</f>
        <v>78</v>
      </c>
      <c r="AD124" s="980"/>
      <c r="AE124" s="97" t="str">
        <f>IFERROR(VLOOKUP(AH107,Marks,157,0),"")</f>
        <v>A</v>
      </c>
      <c r="AF124" s="964" t="str">
        <f>IF('Master sheet'!$D$11="Hindi","स्वा. एवं शा. शिक्षा","HE.&amp;PH. EDU.")</f>
        <v>स्वा. एवं शा. शिक्षा</v>
      </c>
      <c r="AG124" s="965"/>
      <c r="AH124" s="966"/>
      <c r="AI124" s="88">
        <f>IFERROR(VLOOKUP(AH107,Marks,163,0),"")</f>
        <v>82</v>
      </c>
      <c r="AJ124" s="97" t="str">
        <f>IFERROR(VLOOKUP(AH107,Marks,167,0),"")</f>
        <v>A</v>
      </c>
      <c r="AL124" s="56"/>
      <c r="AM124" s="56"/>
      <c r="AN124" s="56"/>
      <c r="AO124" s="56"/>
      <c r="AP124" s="56"/>
      <c r="AQ124" s="56"/>
      <c r="AR124" s="56"/>
      <c r="AS124" s="56"/>
      <c r="AT124" s="56"/>
    </row>
    <row r="125" spans="1:46" ht="9.75" customHeight="1">
      <c r="A125" s="396">
        <f>IF(P107="","",A124+1)</f>
        <v>26</v>
      </c>
      <c r="B125" s="372"/>
      <c r="C125" s="372"/>
      <c r="D125" s="372"/>
      <c r="E125" s="373"/>
      <c r="F125" s="374"/>
      <c r="G125" s="374"/>
      <c r="H125" s="374"/>
      <c r="I125" s="372"/>
      <c r="J125" s="372"/>
      <c r="K125" s="372"/>
      <c r="L125" s="373"/>
      <c r="M125" s="374"/>
      <c r="N125" s="375"/>
      <c r="O125" s="375"/>
      <c r="P125" s="375"/>
      <c r="Q125" s="373"/>
      <c r="R125" s="374"/>
      <c r="S125" s="1018"/>
      <c r="T125" s="372"/>
      <c r="U125" s="372"/>
      <c r="V125" s="372"/>
      <c r="W125" s="373"/>
      <c r="X125" s="374"/>
      <c r="Y125" s="374"/>
      <c r="Z125" s="374"/>
      <c r="AA125" s="372"/>
      <c r="AB125" s="372"/>
      <c r="AC125" s="372"/>
      <c r="AD125" s="373"/>
      <c r="AE125" s="374"/>
      <c r="AF125" s="375"/>
      <c r="AG125" s="375"/>
      <c r="AH125" s="375"/>
      <c r="AI125" s="373"/>
      <c r="AJ125" s="374"/>
      <c r="AL125" s="56"/>
      <c r="AM125" s="56"/>
      <c r="AN125" s="56"/>
      <c r="AO125" s="56"/>
      <c r="AP125" s="56"/>
      <c r="AQ125" s="56"/>
      <c r="AR125" s="56"/>
      <c r="AS125" s="56"/>
      <c r="AT125" s="56"/>
    </row>
    <row r="126" spans="1:46" ht="21" customHeight="1">
      <c r="A126" s="396">
        <f>IF(P107="","",A125+1)</f>
        <v>27</v>
      </c>
      <c r="B126" s="957" t="str">
        <f>IF('Master sheet'!$D$11="Hindi","कुल कार्य दिवस :-","Total Meeting :-")</f>
        <v>कुल कार्य दिवस :-</v>
      </c>
      <c r="C126" s="957"/>
      <c r="D126" s="957"/>
      <c r="E126" s="967" t="str">
        <f>IFERROR(VLOOKUP(P107,Marks,182,0),"")</f>
        <v/>
      </c>
      <c r="F126" s="967"/>
      <c r="G126" s="967"/>
      <c r="H126" s="967"/>
      <c r="I126" s="967"/>
      <c r="J126" s="967"/>
      <c r="K126" s="957" t="str">
        <f>IF('Master sheet'!$D$11="Hindi","कुल उपस्थिति :-","Total Attendance :-")</f>
        <v>कुल उपस्थिति :-</v>
      </c>
      <c r="L126" s="957"/>
      <c r="M126" s="957"/>
      <c r="N126" s="957"/>
      <c r="O126" s="968" t="str">
        <f>IFERROR(VLOOKUP(P107,Marks,183,0),"")</f>
        <v/>
      </c>
      <c r="P126" s="968"/>
      <c r="Q126" s="968"/>
      <c r="R126" s="968"/>
      <c r="S126" s="1018"/>
      <c r="T126" s="957" t="str">
        <f>IF('Master sheet'!$D$11="Hindi","कुल कार्य दिवस :-","Total Meeting :-")</f>
        <v>कुल कार्य दिवस :-</v>
      </c>
      <c r="U126" s="957"/>
      <c r="V126" s="957"/>
      <c r="W126" s="967" t="str">
        <f>IFERROR(VLOOKUP(AH107,Marks,182,0),"")</f>
        <v/>
      </c>
      <c r="X126" s="967"/>
      <c r="Y126" s="967"/>
      <c r="Z126" s="967"/>
      <c r="AA126" s="967"/>
      <c r="AB126" s="967"/>
      <c r="AC126" s="957" t="str">
        <f>IF('Master sheet'!$D$11="Hindi","कुल उपस्थिति :-","Total Attendance :-")</f>
        <v>कुल उपस्थिति :-</v>
      </c>
      <c r="AD126" s="957"/>
      <c r="AE126" s="957"/>
      <c r="AF126" s="957"/>
      <c r="AG126" s="968" t="str">
        <f>IFERROR(VLOOKUP(AH107,Marks,183,0),"")</f>
        <v/>
      </c>
      <c r="AH126" s="968"/>
      <c r="AI126" s="968"/>
      <c r="AJ126" s="968"/>
      <c r="AL126" s="56"/>
      <c r="AM126" s="56"/>
      <c r="AN126" s="56"/>
      <c r="AO126" s="56"/>
      <c r="AP126" s="56"/>
      <c r="AQ126" s="56"/>
      <c r="AR126" s="56"/>
      <c r="AS126" s="56"/>
      <c r="AT126" s="56"/>
    </row>
    <row r="127" spans="1:46" ht="21" customHeight="1">
      <c r="A127" s="396">
        <f>IF(P107="","",A126+1)</f>
        <v>28</v>
      </c>
      <c r="B127" s="957" t="str">
        <f>IF('Master sheet'!$D$11="Hindi","परिणाम :-","Result :-")</f>
        <v>परिणाम :-</v>
      </c>
      <c r="C127" s="957"/>
      <c r="D127" s="957"/>
      <c r="E127" s="958" t="str">
        <f>IFERROR(VLOOKUP(P107,Marks,181,0),"")</f>
        <v>कक्षा क्रमोन्नत</v>
      </c>
      <c r="F127" s="958"/>
      <c r="G127" s="958"/>
      <c r="H127" s="958"/>
      <c r="I127" s="958"/>
      <c r="J127" s="958"/>
      <c r="K127" s="957" t="str">
        <f>IF('Master sheet'!$D$11="Hindi","परिणाम प्रतिशत में :-","Result in Percentage :-")</f>
        <v>परिणाम प्रतिशत में :-</v>
      </c>
      <c r="L127" s="957"/>
      <c r="M127" s="957"/>
      <c r="N127" s="957"/>
      <c r="O127" s="959">
        <f>IFERROR(VLOOKUP(P107,Marks,177,0),"")</f>
        <v>68.833333333333329</v>
      </c>
      <c r="P127" s="959"/>
      <c r="Q127" s="959"/>
      <c r="R127" s="959"/>
      <c r="S127" s="1018"/>
      <c r="T127" s="957" t="str">
        <f>IF('Master sheet'!$D$11="Hindi","परिणाम :-","Result :-")</f>
        <v>परिणाम :-</v>
      </c>
      <c r="U127" s="957"/>
      <c r="V127" s="957"/>
      <c r="W127" s="958" t="str">
        <f>IFERROR(VLOOKUP(AH107,Marks,181,0),"")</f>
        <v>कक्षा क्रमोन्नत</v>
      </c>
      <c r="X127" s="958"/>
      <c r="Y127" s="958"/>
      <c r="Z127" s="958"/>
      <c r="AA127" s="958"/>
      <c r="AB127" s="958"/>
      <c r="AC127" s="957" t="str">
        <f>IF('Master sheet'!$D$11="Hindi","परिणाम प्रतिशत में :-","Result in Percentage :-")</f>
        <v>परिणाम प्रतिशत में :-</v>
      </c>
      <c r="AD127" s="957"/>
      <c r="AE127" s="957"/>
      <c r="AF127" s="957"/>
      <c r="AG127" s="959">
        <f>IFERROR(VLOOKUP(AH107,Marks,177,0),"")</f>
        <v>68.666666666666671</v>
      </c>
      <c r="AH127" s="959"/>
      <c r="AI127" s="959"/>
      <c r="AJ127" s="959"/>
      <c r="AL127" s="56"/>
      <c r="AM127" s="56"/>
      <c r="AN127" s="56"/>
      <c r="AO127" s="56"/>
      <c r="AP127" s="56"/>
      <c r="AQ127" s="56"/>
      <c r="AR127" s="56"/>
      <c r="AS127" s="56"/>
      <c r="AT127" s="56"/>
    </row>
    <row r="128" spans="1:46" ht="21" customHeight="1">
      <c r="A128" s="396">
        <f>IF(P107="","",A127+1)</f>
        <v>29</v>
      </c>
      <c r="B128" s="957" t="str">
        <f>IF('Master sheet'!$D$11="Hindi","श्रेणी / ग्रेड :-","Division / Grade :-")</f>
        <v>श्रेणी / ग्रेड :-</v>
      </c>
      <c r="C128" s="957"/>
      <c r="D128" s="957"/>
      <c r="E128" s="380" t="str">
        <f>IFERROR(VLOOKUP(P107,Marks,178,0),"")</f>
        <v>I</v>
      </c>
      <c r="F128" s="381" t="s">
        <v>194</v>
      </c>
      <c r="G128" s="440" t="str">
        <f>IFERROR(VLOOKUP(P107,Marks,179,0),"")</f>
        <v>C</v>
      </c>
      <c r="H128" s="381"/>
      <c r="I128" s="440"/>
      <c r="J128" s="440"/>
      <c r="K128" s="957" t="str">
        <f>IF('Master sheet'!$D$11="Hindi","कक्षा में स्थान :-","Position in the Class :-")</f>
        <v>कक्षा में स्थान :-</v>
      </c>
      <c r="L128" s="957"/>
      <c r="M128" s="957"/>
      <c r="N128" s="957"/>
      <c r="O128" s="961">
        <f>IFERROR(VLOOKUP(P107,Marks,180,0),"")</f>
        <v>3.9999999999999858</v>
      </c>
      <c r="P128" s="961"/>
      <c r="Q128" s="961"/>
      <c r="R128" s="961"/>
      <c r="S128" s="1018"/>
      <c r="T128" s="957" t="str">
        <f>IF('Master sheet'!$D$11="Hindi","श्रेणी / ग्रेड :-","Division / Grade :-")</f>
        <v>श्रेणी / ग्रेड :-</v>
      </c>
      <c r="U128" s="957"/>
      <c r="V128" s="957"/>
      <c r="W128" s="380" t="str">
        <f>IFERROR(VLOOKUP(AH107,Marks,178,0),"")</f>
        <v>I</v>
      </c>
      <c r="X128" s="381" t="s">
        <v>194</v>
      </c>
      <c r="Y128" s="440" t="str">
        <f>IFERROR(VLOOKUP(AH107,Marks,179,0),"")</f>
        <v>C</v>
      </c>
      <c r="Z128" s="381"/>
      <c r="AA128" s="440"/>
      <c r="AB128" s="440"/>
      <c r="AC128" s="957" t="str">
        <f>IF('Master sheet'!$D$11="Hindi","कक्षा में स्थान :-","Position in the Class :-")</f>
        <v>कक्षा में स्थान :-</v>
      </c>
      <c r="AD128" s="957"/>
      <c r="AE128" s="957"/>
      <c r="AF128" s="957"/>
      <c r="AG128" s="961">
        <f>IFERROR(VLOOKUP(AH107,Marks,180,0),"")</f>
        <v>4.9999999999999858</v>
      </c>
      <c r="AH128" s="961"/>
      <c r="AI128" s="961"/>
      <c r="AJ128" s="961"/>
      <c r="AL128" s="56"/>
      <c r="AM128" s="56"/>
      <c r="AN128" s="56"/>
      <c r="AO128" s="56"/>
      <c r="AP128" s="56"/>
      <c r="AQ128" s="56"/>
      <c r="AR128" s="56"/>
      <c r="AS128" s="56"/>
      <c r="AT128" s="56"/>
    </row>
    <row r="129" spans="1:46" ht="21" customHeight="1">
      <c r="A129" s="396">
        <f>IF(P107="","",A128+1)</f>
        <v>30</v>
      </c>
      <c r="B129" s="954" t="str">
        <f>IF('Master sheet'!$D$11="Hindi","परीक्षा परिणाम घोषणा दिनांक :-","Result Declaration Date :-")</f>
        <v>परीक्षा परिणाम घोषणा दिनांक :-</v>
      </c>
      <c r="C129" s="954"/>
      <c r="D129" s="954"/>
      <c r="E129" s="955">
        <f>IF(AND(P107=""),"",'Master sheet'!$D$10)</f>
        <v>45419</v>
      </c>
      <c r="F129" s="955"/>
      <c r="G129" s="955"/>
      <c r="H129" s="955"/>
      <c r="I129" s="955"/>
      <c r="J129" s="434"/>
      <c r="K129" s="91"/>
      <c r="L129" s="91"/>
      <c r="M129" s="57"/>
      <c r="N129" s="91"/>
      <c r="O129" s="91"/>
      <c r="P129" s="91"/>
      <c r="Q129" s="91"/>
      <c r="R129" s="91"/>
      <c r="S129" s="1018"/>
      <c r="T129" s="954" t="str">
        <f>IF('Master sheet'!$D$11="Hindi","परीक्षा परिणाम घोषणा दिनांक :-","Result Declaration Date :-")</f>
        <v>परीक्षा परिणाम घोषणा दिनांक :-</v>
      </c>
      <c r="U129" s="954"/>
      <c r="V129" s="954"/>
      <c r="W129" s="955">
        <f>IF(AND(AH107=""),"",'Master sheet'!$D$10)</f>
        <v>45419</v>
      </c>
      <c r="X129" s="955"/>
      <c r="Y129" s="955"/>
      <c r="Z129" s="955"/>
      <c r="AA129" s="955"/>
      <c r="AB129" s="434"/>
      <c r="AC129" s="91"/>
      <c r="AD129" s="91"/>
      <c r="AE129" s="57"/>
      <c r="AF129" s="91"/>
      <c r="AG129" s="91"/>
      <c r="AH129" s="91"/>
      <c r="AI129" s="91"/>
      <c r="AJ129" s="91"/>
      <c r="AL129" s="56"/>
      <c r="AM129" s="56"/>
      <c r="AN129" s="56"/>
      <c r="AO129" s="56"/>
      <c r="AP129" s="56"/>
      <c r="AQ129" s="56"/>
      <c r="AR129" s="56"/>
      <c r="AS129" s="56"/>
      <c r="AT129" s="56"/>
    </row>
    <row r="130" spans="1:46" ht="60.75" customHeight="1">
      <c r="A130" s="396">
        <f>IF(P107="","",A129+1)</f>
        <v>31</v>
      </c>
      <c r="B130" s="956" t="str">
        <f>IF(AND(C104=6),CONCATENATE("( ",UPPER('Master sheet'!H12)," )"),IF(AND(C104=7),CONCATENATE("( ",UPPER('Master sheet'!H21)," )"),""))</f>
        <v>( SHARAD SHARMA )</v>
      </c>
      <c r="C130" s="956"/>
      <c r="D130" s="956"/>
      <c r="E130" s="956"/>
      <c r="F130" s="956" t="str">
        <f>IF(AND(P107=""),"",CONCATENATE("(",'Master sheet'!$D$14," )"))</f>
        <v>(Suresh Chand )</v>
      </c>
      <c r="G130" s="956"/>
      <c r="H130" s="956"/>
      <c r="I130" s="956"/>
      <c r="J130" s="956"/>
      <c r="K130" s="956"/>
      <c r="L130" s="956"/>
      <c r="M130" s="956" t="str">
        <f>IF(AND(P107=""),"",CONCATENATE("(",'Master sheet'!$D$12," )"))</f>
        <v>(USHA PALIYA )</v>
      </c>
      <c r="N130" s="956"/>
      <c r="O130" s="956"/>
      <c r="P130" s="956"/>
      <c r="Q130" s="956"/>
      <c r="R130" s="956"/>
      <c r="S130" s="1018"/>
      <c r="T130" s="956" t="str">
        <f>IF(AND(U104=6),CONCATENATE("( ",UPPER('Master sheet'!H12)," )"),IF(AND(U104=7),CONCATENATE("( ",UPPER('Master sheet'!H21)," )"),""))</f>
        <v>( SHARAD SHARMA )</v>
      </c>
      <c r="U130" s="956"/>
      <c r="V130" s="956"/>
      <c r="W130" s="956"/>
      <c r="X130" s="956" t="str">
        <f>IF(AND(AH107=""),"",CONCATENATE("(",'Master sheet'!$D$14," )"))</f>
        <v>(Suresh Chand )</v>
      </c>
      <c r="Y130" s="956"/>
      <c r="Z130" s="956"/>
      <c r="AA130" s="956"/>
      <c r="AB130" s="956"/>
      <c r="AC130" s="956"/>
      <c r="AD130" s="956"/>
      <c r="AE130" s="956" t="str">
        <f>IF(AND(AH107=""),"",CONCATENATE("(",'Master sheet'!$D$12," )"))</f>
        <v>(USHA PALIYA )</v>
      </c>
      <c r="AF130" s="956"/>
      <c r="AG130" s="956"/>
      <c r="AH130" s="956"/>
      <c r="AI130" s="956"/>
      <c r="AJ130" s="956"/>
      <c r="AL130" s="56"/>
      <c r="AM130" s="56"/>
      <c r="AN130" s="56"/>
      <c r="AO130" s="56"/>
      <c r="AP130" s="56"/>
      <c r="AQ130" s="56"/>
      <c r="AR130" s="56"/>
      <c r="AS130" s="56"/>
      <c r="AT130" s="56"/>
    </row>
    <row r="131" spans="1:46" ht="23.25" customHeight="1">
      <c r="A131" s="396">
        <f>IF(P107="","",A130+1)</f>
        <v>32</v>
      </c>
      <c r="B131" s="953" t="str">
        <f>IF('Master sheet'!$D$11="Hindi","हस्ताक्षर कक्षाध्यापक","Signature of the class teacher")</f>
        <v>हस्ताक्षर कक्षाध्यापक</v>
      </c>
      <c r="C131" s="953"/>
      <c r="D131" s="953"/>
      <c r="E131" s="953"/>
      <c r="F131" s="953" t="str">
        <f>IF('Master sheet'!$D$11="Hindi","हस्ताक्षर परीक्षा प्रभारी","Signature of the exam. Incharge")</f>
        <v>हस्ताक्षर परीक्षा प्रभारी</v>
      </c>
      <c r="G131" s="953"/>
      <c r="H131" s="953"/>
      <c r="I131" s="953"/>
      <c r="J131" s="953"/>
      <c r="K131" s="953"/>
      <c r="L131" s="953"/>
      <c r="M131" s="953" t="str">
        <f>IF('Master sheet'!$D$11="Hindi","हस्ताक्षर संस्था प्रधान","Head of Institute's Signature")</f>
        <v>हस्ताक्षर संस्था प्रधान</v>
      </c>
      <c r="N131" s="953"/>
      <c r="O131" s="953"/>
      <c r="P131" s="953"/>
      <c r="Q131" s="953"/>
      <c r="R131" s="953"/>
      <c r="S131" s="1018"/>
      <c r="T131" s="953" t="str">
        <f>IF('Master sheet'!$D$11="Hindi","हस्ताक्षर कक्षाध्यापक","Signature of the class teacher")</f>
        <v>हस्ताक्षर कक्षाध्यापक</v>
      </c>
      <c r="U131" s="953"/>
      <c r="V131" s="953"/>
      <c r="W131" s="953"/>
      <c r="X131" s="953" t="str">
        <f>IF('Master sheet'!$D$11="Hindi","हस्ताक्षर परीक्षा प्रभारी","Signature of the exam. Incharge")</f>
        <v>हस्ताक्षर परीक्षा प्रभारी</v>
      </c>
      <c r="Y131" s="953"/>
      <c r="Z131" s="953"/>
      <c r="AA131" s="953"/>
      <c r="AB131" s="953"/>
      <c r="AC131" s="953"/>
      <c r="AD131" s="953"/>
      <c r="AE131" s="953" t="str">
        <f>IF('Master sheet'!$D$11="Hindi","हस्ताक्षर संस्था प्रधान","Head of Institute's Signature")</f>
        <v>हस्ताक्षर संस्था प्रधान</v>
      </c>
      <c r="AF131" s="953"/>
      <c r="AG131" s="953"/>
      <c r="AH131" s="953"/>
      <c r="AI131" s="953"/>
      <c r="AJ131" s="953"/>
      <c r="AL131" s="56"/>
      <c r="AM131" s="56"/>
      <c r="AN131" s="56"/>
      <c r="AO131" s="56"/>
      <c r="AP131" s="56"/>
      <c r="AQ131" s="56"/>
      <c r="AR131" s="56"/>
      <c r="AS131" s="56"/>
      <c r="AT131" s="56"/>
    </row>
    <row r="132" spans="1:46">
      <c r="AL132" s="56"/>
      <c r="AM132" s="56"/>
      <c r="AN132" s="56"/>
      <c r="AO132" s="56"/>
      <c r="AP132" s="56"/>
      <c r="AQ132" s="56"/>
      <c r="AR132" s="56"/>
      <c r="AS132" s="56"/>
      <c r="AT132" s="56"/>
    </row>
    <row r="133" spans="1:46" ht="21" customHeight="1">
      <c r="A133" s="396">
        <f>IF(P140="","",1)</f>
        <v>1</v>
      </c>
      <c r="B133" s="1003" t="str">
        <f>IF('Master sheet'!$D$11="Hindi","वार्षिक रिपोर्ट कार्ड ","Report Card")</f>
        <v xml:space="preserve">वार्षिक रिपोर्ट कार्ड </v>
      </c>
      <c r="C133" s="1003"/>
      <c r="D133" s="1003"/>
      <c r="E133" s="1003"/>
      <c r="F133" s="1003"/>
      <c r="G133" s="1003"/>
      <c r="H133" s="1003"/>
      <c r="I133" s="1003"/>
      <c r="J133" s="1003"/>
      <c r="K133" s="1003"/>
      <c r="L133" s="1003"/>
      <c r="M133" s="1003"/>
      <c r="N133" s="1003"/>
      <c r="O133" s="1003"/>
      <c r="P133" s="1003"/>
      <c r="Q133" s="1003"/>
      <c r="R133" s="1003"/>
      <c r="S133" s="1018" t="s">
        <v>75</v>
      </c>
      <c r="T133" s="1003" t="str">
        <f>IF('Master sheet'!$D$11="Hindi","वार्षिक रिपोर्ट कार्ड ","Report Card")</f>
        <v xml:space="preserve">वार्षिक रिपोर्ट कार्ड </v>
      </c>
      <c r="U133" s="1003"/>
      <c r="V133" s="1003"/>
      <c r="W133" s="1003"/>
      <c r="X133" s="1003"/>
      <c r="Y133" s="1003"/>
      <c r="Z133" s="1003"/>
      <c r="AA133" s="1003"/>
      <c r="AB133" s="1003"/>
      <c r="AC133" s="1003"/>
      <c r="AD133" s="1003"/>
      <c r="AE133" s="1003"/>
      <c r="AF133" s="1003"/>
      <c r="AG133" s="1003"/>
      <c r="AH133" s="1003"/>
      <c r="AI133" s="1003"/>
      <c r="AJ133" s="1003"/>
      <c r="AL133" s="56"/>
      <c r="AM133" s="56"/>
      <c r="AN133" s="56"/>
      <c r="AO133" s="56"/>
      <c r="AP133" s="56"/>
      <c r="AQ133" s="56"/>
      <c r="AR133" s="56"/>
      <c r="AS133" s="56"/>
      <c r="AT133" s="56"/>
    </row>
    <row r="134" spans="1:46" ht="21" customHeight="1">
      <c r="A134" s="396">
        <f>IF(P140="","",A133+1)</f>
        <v>2</v>
      </c>
      <c r="B134" s="1004" t="str">
        <f>IF('Master sheet'!$D$11="Hindi","शिक्षा विभाग, राजस्थान सरकार","Education Department, Rajasthan Government")</f>
        <v>शिक्षा विभाग, राजस्थान सरकार</v>
      </c>
      <c r="C134" s="1004"/>
      <c r="D134" s="1004"/>
      <c r="E134" s="1004"/>
      <c r="F134" s="1004"/>
      <c r="G134" s="1004"/>
      <c r="H134" s="1004"/>
      <c r="I134" s="1004"/>
      <c r="J134" s="1004"/>
      <c r="K134" s="1004"/>
      <c r="L134" s="1004"/>
      <c r="M134" s="1004"/>
      <c r="N134" s="1004"/>
      <c r="O134" s="1004"/>
      <c r="P134" s="1004"/>
      <c r="Q134" s="1004"/>
      <c r="R134" s="1004"/>
      <c r="S134" s="1018"/>
      <c r="T134" s="1004" t="str">
        <f>IF('Master sheet'!$D$11="Hindi","शिक्षा विभाग, राजस्थान सरकार","Education Department, Rajasthan Government")</f>
        <v>शिक्षा विभाग, राजस्थान सरकार</v>
      </c>
      <c r="U134" s="1004"/>
      <c r="V134" s="1004"/>
      <c r="W134" s="1004"/>
      <c r="X134" s="1004"/>
      <c r="Y134" s="1004"/>
      <c r="Z134" s="1004"/>
      <c r="AA134" s="1004"/>
      <c r="AB134" s="1004"/>
      <c r="AC134" s="1004"/>
      <c r="AD134" s="1004"/>
      <c r="AE134" s="1004"/>
      <c r="AF134" s="1004"/>
      <c r="AG134" s="1004"/>
      <c r="AH134" s="1004"/>
      <c r="AI134" s="1004"/>
      <c r="AJ134" s="1004"/>
      <c r="AL134" s="56"/>
      <c r="AM134" s="56"/>
      <c r="AN134" s="56"/>
      <c r="AO134" s="56"/>
      <c r="AP134" s="56"/>
      <c r="AQ134" s="56"/>
      <c r="AR134" s="56"/>
      <c r="AS134" s="56"/>
      <c r="AT134" s="56"/>
    </row>
    <row r="135" spans="1:46" ht="21" customHeight="1">
      <c r="A135" s="396">
        <f>IF(P140="","",A134+1)</f>
        <v>3</v>
      </c>
      <c r="B135" s="996" t="str">
        <f>IF('Master sheet'!$D$11="Hindi","विद्यालय का नाम :-","School Name :- ")</f>
        <v>विद्यालय का नाम :-</v>
      </c>
      <c r="C135" s="996"/>
      <c r="D135" s="996"/>
      <c r="E135" s="997" t="str">
        <f>IF(AND(P140=""),"",IF('Master sheet'!$D$11="Hindi",'Master sheet'!$D$8,'Master sheet'!$D$7))</f>
        <v xml:space="preserve">महात्मा गाँधी राजकीय विद्यालय (अंग्रेजी माध्यम) बर, पाली </v>
      </c>
      <c r="F135" s="997"/>
      <c r="G135" s="997"/>
      <c r="H135" s="997"/>
      <c r="I135" s="997"/>
      <c r="J135" s="997"/>
      <c r="K135" s="997"/>
      <c r="L135" s="997"/>
      <c r="M135" s="997"/>
      <c r="N135" s="997"/>
      <c r="O135" s="997"/>
      <c r="P135" s="997"/>
      <c r="Q135" s="997"/>
      <c r="R135" s="997"/>
      <c r="S135" s="1018"/>
      <c r="T135" s="996" t="str">
        <f>IF('Master sheet'!$D$11="Hindi","विद्यालय का नाम :-","School Name :- ")</f>
        <v>विद्यालय का नाम :-</v>
      </c>
      <c r="U135" s="996"/>
      <c r="V135" s="996"/>
      <c r="W135" s="997" t="str">
        <f>IF(AND(AH140=""),"",IF('Master sheet'!$D$11="Hindi",'Master sheet'!$D$8,'Master sheet'!$D$7))</f>
        <v xml:space="preserve">महात्मा गाँधी राजकीय विद्यालय (अंग्रेजी माध्यम) बर, पाली </v>
      </c>
      <c r="X135" s="997"/>
      <c r="Y135" s="997"/>
      <c r="Z135" s="997"/>
      <c r="AA135" s="997"/>
      <c r="AB135" s="997"/>
      <c r="AC135" s="997"/>
      <c r="AD135" s="997"/>
      <c r="AE135" s="997"/>
      <c r="AF135" s="997"/>
      <c r="AG135" s="997"/>
      <c r="AH135" s="997"/>
      <c r="AI135" s="997"/>
      <c r="AJ135" s="997"/>
      <c r="AL135" s="56"/>
      <c r="AM135" s="56"/>
      <c r="AN135" s="56"/>
      <c r="AO135" s="56"/>
      <c r="AP135" s="56"/>
      <c r="AQ135" s="56"/>
      <c r="AR135" s="56"/>
      <c r="AS135" s="56"/>
      <c r="AT135" s="56"/>
    </row>
    <row r="136" spans="1:46" ht="21" customHeight="1">
      <c r="A136" s="396">
        <f>IF(P140="","",A135+1)</f>
        <v>4</v>
      </c>
      <c r="B136" s="389"/>
      <c r="C136" s="389"/>
      <c r="D136" s="389"/>
      <c r="E136" s="998"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998"/>
      <c r="G136" s="998"/>
      <c r="H136" s="998"/>
      <c r="I136" s="998"/>
      <c r="J136" s="998"/>
      <c r="K136" s="998"/>
      <c r="L136" s="998"/>
      <c r="M136" s="998"/>
      <c r="N136" s="998"/>
      <c r="O136" s="998"/>
      <c r="P136" s="998"/>
      <c r="Q136" s="998"/>
      <c r="R136" s="998"/>
      <c r="S136" s="1018"/>
      <c r="T136" s="389"/>
      <c r="U136" s="389"/>
      <c r="V136" s="389"/>
      <c r="W136" s="998" t="str">
        <f>IF(AND(AH140=""),"",IF('Master sheet'!$D$11="Hindi",CONCATENATE("(विद्यालय मान्यता क्रमांक व वर्ष : ","  ",'Master sheet'!$D$6),CONCATENATE("(School Recognition Number &amp; Years : ","  ",'Master sheet'!$D$6)))</f>
        <v>(विद्यालय मान्यता क्रमांक व वर्ष :   शिक्षा/पाली/1995/2001</v>
      </c>
      <c r="X136" s="998"/>
      <c r="Y136" s="998"/>
      <c r="Z136" s="998"/>
      <c r="AA136" s="998"/>
      <c r="AB136" s="998"/>
      <c r="AC136" s="998"/>
      <c r="AD136" s="998"/>
      <c r="AE136" s="998"/>
      <c r="AF136" s="998"/>
      <c r="AG136" s="998"/>
      <c r="AH136" s="998"/>
      <c r="AI136" s="998"/>
      <c r="AJ136" s="998"/>
      <c r="AL136" s="56"/>
      <c r="AM136" s="56"/>
      <c r="AN136" s="56"/>
      <c r="AO136" s="56"/>
      <c r="AP136" s="56"/>
      <c r="AQ136" s="56"/>
      <c r="AR136" s="56"/>
      <c r="AS136" s="56"/>
      <c r="AT136" s="56"/>
    </row>
    <row r="137" spans="1:46" ht="21" customHeight="1">
      <c r="A137" s="396">
        <f>IF(P140="","",A136+1)</f>
        <v>5</v>
      </c>
      <c r="B137" s="382" t="str">
        <f>IF('Master sheet'!$D$11="Hindi","कक्षा  :-","CLASS :- ")</f>
        <v>कक्षा  :-</v>
      </c>
      <c r="C137" s="999">
        <f>IFERROR(IF(AND(P140=""),"",VLOOKUP(P140,Marks,2,0)),"")</f>
        <v>7</v>
      </c>
      <c r="D137" s="999"/>
      <c r="E137" s="1000" t="str">
        <f>IF('Master sheet'!$D$11="Hindi","सेक्शन :-","Section :- ")</f>
        <v>सेक्शन :-</v>
      </c>
      <c r="F137" s="1000"/>
      <c r="G137" s="1000"/>
      <c r="H137" s="1000"/>
      <c r="I137" s="1000"/>
      <c r="J137" s="999" t="str">
        <f>IFERROR(IF(AND(P140=""),"",VLOOKUP(P140,Marks,3,0)),"")</f>
        <v>A</v>
      </c>
      <c r="K137" s="999"/>
      <c r="L137" s="1001" t="str">
        <f>IF('Master sheet'!$D$11="Hindi","सत्र :- ","Session :- ")</f>
        <v xml:space="preserve">सत्र :- </v>
      </c>
      <c r="M137" s="1001"/>
      <c r="N137" s="1001"/>
      <c r="O137" s="1001"/>
      <c r="P137" s="1002" t="str">
        <f>IF(AND(P140=""),"",'Marks Entry 6th'!$I$2)</f>
        <v xml:space="preserve"> 2023-2024</v>
      </c>
      <c r="Q137" s="1002"/>
      <c r="R137" s="1002"/>
      <c r="S137" s="1018"/>
      <c r="T137" s="382" t="str">
        <f>IF('Master sheet'!$D$11="Hindi","कक्षा  :-","CLASS :- ")</f>
        <v>कक्षा  :-</v>
      </c>
      <c r="U137" s="999">
        <f>IFERROR(IF(AND(AH140=""),"",VLOOKUP(AH140,Marks,2,0)),"")</f>
        <v>7</v>
      </c>
      <c r="V137" s="999"/>
      <c r="W137" s="1000" t="str">
        <f>IF('Master sheet'!$D$11="Hindi","सेक्शन :-","Section :- ")</f>
        <v>सेक्शन :-</v>
      </c>
      <c r="X137" s="1000"/>
      <c r="Y137" s="1000"/>
      <c r="Z137" s="1000"/>
      <c r="AA137" s="1000"/>
      <c r="AB137" s="999" t="str">
        <f>IFERROR(IF(AND(AH140=""),"",VLOOKUP(AH140,Marks,3,0)),"")</f>
        <v>A</v>
      </c>
      <c r="AC137" s="999"/>
      <c r="AD137" s="1001" t="str">
        <f>IF('Master sheet'!$D$11="Hindi","सत्र :- ","Session :- ")</f>
        <v xml:space="preserve">सत्र :- </v>
      </c>
      <c r="AE137" s="1001"/>
      <c r="AF137" s="1001"/>
      <c r="AG137" s="1001"/>
      <c r="AH137" s="1002" t="str">
        <f>IF(AND(AH140=""),"",'Marks Entry 6th'!$I$2)</f>
        <v xml:space="preserve"> 2023-2024</v>
      </c>
      <c r="AI137" s="1002"/>
      <c r="AJ137" s="1002"/>
      <c r="AL137" s="56"/>
      <c r="AM137" s="56"/>
      <c r="AN137" s="56"/>
      <c r="AO137" s="56"/>
      <c r="AP137" s="56"/>
      <c r="AQ137" s="56"/>
      <c r="AR137" s="56"/>
      <c r="AS137" s="56"/>
      <c r="AT137" s="56"/>
    </row>
    <row r="138" spans="1:46" ht="21" customHeight="1">
      <c r="A138" s="396">
        <f>IF(P140="","",A137+1)</f>
        <v>6</v>
      </c>
      <c r="B138" s="987" t="str">
        <f>IF('Master sheet'!$D$11="Hindi","विद्यार्थी का नाम :-","Student's Name :-")</f>
        <v>विद्यार्थी का नाम :-</v>
      </c>
      <c r="C138" s="987"/>
      <c r="D138" s="987"/>
      <c r="E138" s="988" t="str">
        <f>IFERROR(IF(AND(P140=""),"",VLOOKUP(P140,Marks,6,0)),"")</f>
        <v>DUSHYANT DAYAMA</v>
      </c>
      <c r="F138" s="988"/>
      <c r="G138" s="988"/>
      <c r="H138" s="988"/>
      <c r="I138" s="988"/>
      <c r="J138" s="988"/>
      <c r="K138" s="988"/>
      <c r="L138" s="989" t="str">
        <f>IF('Master sheet'!$D$11="Hindi","प्रवेशांक :","SR. NO. :")</f>
        <v>प्रवेशांक :</v>
      </c>
      <c r="M138" s="989"/>
      <c r="N138" s="989"/>
      <c r="O138" s="989"/>
      <c r="P138" s="994">
        <f>IFERROR(IF(AND(P140=""),"",VLOOKUP(P140,Marks,5,0)),"")</f>
        <v>952</v>
      </c>
      <c r="Q138" s="994"/>
      <c r="R138" s="994"/>
      <c r="S138" s="1018"/>
      <c r="T138" s="987" t="str">
        <f>IF('Master sheet'!$D$11="Hindi","विद्यार्थी का नाम :-","Student's Name :-")</f>
        <v>विद्यार्थी का नाम :-</v>
      </c>
      <c r="U138" s="987"/>
      <c r="V138" s="987"/>
      <c r="W138" s="988" t="str">
        <f>IFERROR(IF(AND(AH140=""),"",VLOOKUP(AH140,Marks,6,0)),"")</f>
        <v>GUNEET CHOUHAN</v>
      </c>
      <c r="X138" s="988"/>
      <c r="Y138" s="988"/>
      <c r="Z138" s="988"/>
      <c r="AA138" s="988"/>
      <c r="AB138" s="988"/>
      <c r="AC138" s="988"/>
      <c r="AD138" s="989" t="str">
        <f>IF('Master sheet'!$D$11="Hindi","प्रवेशांक :","SR. NO. :")</f>
        <v>प्रवेशांक :</v>
      </c>
      <c r="AE138" s="989"/>
      <c r="AF138" s="989"/>
      <c r="AG138" s="989"/>
      <c r="AH138" s="994">
        <f>IFERROR(IF(AND(AH140=""),"",VLOOKUP(AH140,Marks,5,0)),"")</f>
        <v>931</v>
      </c>
      <c r="AI138" s="994"/>
      <c r="AJ138" s="994"/>
      <c r="AL138" s="56"/>
      <c r="AM138" s="56"/>
      <c r="AN138" s="56"/>
      <c r="AO138" s="56"/>
      <c r="AP138" s="56"/>
      <c r="AQ138" s="56"/>
      <c r="AR138" s="56"/>
      <c r="AS138" s="56"/>
      <c r="AT138" s="56"/>
    </row>
    <row r="139" spans="1:46" ht="21" customHeight="1">
      <c r="A139" s="396">
        <f>IF(P140="","",A138+1)</f>
        <v>7</v>
      </c>
      <c r="B139" s="987" t="str">
        <f>IF('Master sheet'!$D$11="Hindi","पिता का नाम :-","Father's Name :-")</f>
        <v>पिता का नाम :-</v>
      </c>
      <c r="C139" s="987"/>
      <c r="D139" s="987"/>
      <c r="E139" s="988" t="str">
        <f>IFERROR(IF(AND(P140=""),"",VLOOKUP(P140,Marks,7,0)),"")</f>
        <v>BASANT KUMAR DAYAMA</v>
      </c>
      <c r="F139" s="988"/>
      <c r="G139" s="988"/>
      <c r="H139" s="988"/>
      <c r="I139" s="988"/>
      <c r="J139" s="988"/>
      <c r="K139" s="988"/>
      <c r="L139" s="989" t="str">
        <f>IF('Master sheet'!$D$11="Hindi","जन्म तिथि :","Date of Birth :")</f>
        <v>जन्म तिथि :</v>
      </c>
      <c r="M139" s="989"/>
      <c r="N139" s="989"/>
      <c r="O139" s="989"/>
      <c r="P139" s="995">
        <f>IFERROR(IF(AND(P140=""),"",VLOOKUP(P140,Marks,4,0)),"")</f>
        <v>42047</v>
      </c>
      <c r="Q139" s="995"/>
      <c r="R139" s="995"/>
      <c r="S139" s="1018"/>
      <c r="T139" s="987" t="str">
        <f>IF('Master sheet'!$D$11="Hindi","पिता का नाम :-","Father's Name :-")</f>
        <v>पिता का नाम :-</v>
      </c>
      <c r="U139" s="987"/>
      <c r="V139" s="987"/>
      <c r="W139" s="988" t="str">
        <f>IFERROR(IF(AND(AH140=""),"",VLOOKUP(AH140,Marks,7,0)),"")</f>
        <v>KAILASH CHOUHAN</v>
      </c>
      <c r="X139" s="988"/>
      <c r="Y139" s="988"/>
      <c r="Z139" s="988"/>
      <c r="AA139" s="988"/>
      <c r="AB139" s="988"/>
      <c r="AC139" s="988"/>
      <c r="AD139" s="989" t="str">
        <f>IF('Master sheet'!$D$11="Hindi","जन्म तिथि :","Date of Birth :")</f>
        <v>जन्म तिथि :</v>
      </c>
      <c r="AE139" s="989"/>
      <c r="AF139" s="989"/>
      <c r="AG139" s="989"/>
      <c r="AH139" s="995" t="str">
        <f>IFERROR(IF(AND(AH140=""),"",VLOOKUP(AH140,Marks,4,0)),"")</f>
        <v>23-10-2015</v>
      </c>
      <c r="AI139" s="995"/>
      <c r="AJ139" s="995"/>
      <c r="AL139" s="56"/>
      <c r="AM139" s="56"/>
      <c r="AN139" s="56"/>
      <c r="AO139" s="56"/>
      <c r="AP139" s="56"/>
      <c r="AQ139" s="56"/>
      <c r="AR139" s="56"/>
      <c r="AS139" s="56"/>
      <c r="AT139" s="56"/>
    </row>
    <row r="140" spans="1:46" ht="21" customHeight="1">
      <c r="A140" s="396">
        <f>IF(P140="","",A139+1)</f>
        <v>8</v>
      </c>
      <c r="B140" s="987" t="str">
        <f>IF('Master sheet'!$D$11="Hindi","माता का नाम :-","Mother's Name :-")</f>
        <v>माता का नाम :-</v>
      </c>
      <c r="C140" s="987"/>
      <c r="D140" s="987"/>
      <c r="E140" s="988" t="str">
        <f>IFERROR(IF(AND(P140=""),"",VLOOKUP(P140,Marks,8,0)),"")</f>
        <v>PUSHPA DAYAMA</v>
      </c>
      <c r="F140" s="988"/>
      <c r="G140" s="988"/>
      <c r="H140" s="988"/>
      <c r="I140" s="988"/>
      <c r="J140" s="988"/>
      <c r="K140" s="988"/>
      <c r="L140" s="989" t="str">
        <f>IF('Master sheet'!$D$11="Hindi","रोल नंबर :-","Roll No. :")</f>
        <v>रोल नंबर :-</v>
      </c>
      <c r="M140" s="989"/>
      <c r="N140" s="989"/>
      <c r="O140" s="989"/>
      <c r="P140" s="990">
        <f>IF(AH107="","",IF(AND(AH107+1&gt;$AR$7),"",AH107+1))</f>
        <v>709</v>
      </c>
      <c r="Q140" s="990"/>
      <c r="R140" s="990"/>
      <c r="S140" s="1018"/>
      <c r="T140" s="987" t="str">
        <f>IF('Master sheet'!$D$11="Hindi","माता का नाम :-","Mother's Name :-")</f>
        <v>माता का नाम :-</v>
      </c>
      <c r="U140" s="987"/>
      <c r="V140" s="987"/>
      <c r="W140" s="988" t="str">
        <f>IFERROR(IF(AND(AH140=""),"",VLOOKUP(AH140,Marks,8,0)),"")</f>
        <v>PUSHPA DEVI</v>
      </c>
      <c r="X140" s="988"/>
      <c r="Y140" s="988"/>
      <c r="Z140" s="988"/>
      <c r="AA140" s="988"/>
      <c r="AB140" s="988"/>
      <c r="AC140" s="988"/>
      <c r="AD140" s="989" t="str">
        <f>IF('Master sheet'!$D$11="Hindi","रोल नंबर :-","Roll No. :")</f>
        <v>रोल नंबर :-</v>
      </c>
      <c r="AE140" s="989"/>
      <c r="AF140" s="989"/>
      <c r="AG140" s="989"/>
      <c r="AH140" s="990">
        <f>IF(P140="","",IF(AND(P140+1&gt;$AR$7),"",P140+1))</f>
        <v>710</v>
      </c>
      <c r="AI140" s="990"/>
      <c r="AJ140" s="990"/>
      <c r="AL140" s="56"/>
      <c r="AM140" s="56"/>
      <c r="AN140" s="56"/>
      <c r="AO140" s="56"/>
      <c r="AP140" s="56"/>
      <c r="AQ140" s="56"/>
      <c r="AR140" s="56"/>
      <c r="AS140" s="56"/>
      <c r="AT140" s="56"/>
    </row>
    <row r="141" spans="1:46" ht="12" customHeight="1">
      <c r="A141" s="396">
        <f>IF(P140="","",A140+1)</f>
        <v>9</v>
      </c>
      <c r="B141" s="383"/>
      <c r="C141" s="383"/>
      <c r="D141" s="383"/>
      <c r="E141" s="384"/>
      <c r="F141" s="384"/>
      <c r="G141" s="436"/>
      <c r="H141" s="436"/>
      <c r="I141" s="384"/>
      <c r="J141" s="384"/>
      <c r="K141" s="384"/>
      <c r="L141" s="385"/>
      <c r="M141" s="385"/>
      <c r="N141" s="385"/>
      <c r="O141" s="385"/>
      <c r="P141" s="386"/>
      <c r="Q141" s="386"/>
      <c r="R141" s="386"/>
      <c r="S141" s="1018"/>
      <c r="T141" s="383"/>
      <c r="U141" s="383"/>
      <c r="V141" s="383"/>
      <c r="W141" s="384"/>
      <c r="X141" s="384"/>
      <c r="Y141" s="436"/>
      <c r="Z141" s="436"/>
      <c r="AA141" s="384"/>
      <c r="AB141" s="384"/>
      <c r="AC141" s="384"/>
      <c r="AD141" s="385"/>
      <c r="AE141" s="385"/>
      <c r="AF141" s="385"/>
      <c r="AG141" s="385"/>
      <c r="AH141" s="386"/>
      <c r="AI141" s="386"/>
      <c r="AJ141" s="386"/>
      <c r="AL141" s="56"/>
      <c r="AM141" s="56"/>
      <c r="AN141" s="56"/>
      <c r="AO141" s="56"/>
      <c r="AP141" s="56"/>
      <c r="AQ141" s="56"/>
      <c r="AR141" s="56"/>
      <c r="AS141" s="56"/>
      <c r="AT141" s="56"/>
    </row>
    <row r="142" spans="1:46" ht="23.25" customHeight="1">
      <c r="A142" s="396">
        <f>IF(P140="","",A141+1)</f>
        <v>10</v>
      </c>
      <c r="B142" s="991" t="str">
        <f>IF('Master sheet'!$D$11="Hindi","विषय","Subject")</f>
        <v>विषय</v>
      </c>
      <c r="C142" s="708" t="str">
        <f>IF('Master sheet'!$D$11="Hindi","प्रथम परख ","First Test")</f>
        <v xml:space="preserve">प्रथम परख </v>
      </c>
      <c r="D142" s="709"/>
      <c r="E142" s="729" t="str">
        <f>IF('Master sheet'!$D$11="Hindi","द्वितीय परख","Second Test")</f>
        <v>द्वितीय परख</v>
      </c>
      <c r="F142" s="730"/>
      <c r="G142" s="729" t="str">
        <f>IF('Master sheet'!$D$11="Hindi","तृतीय परख","Third Test")</f>
        <v>तृतीय परख</v>
      </c>
      <c r="H142" s="730"/>
      <c r="I142" s="992" t="str">
        <f>IF('Master sheet'!$D$11="Hindi","सा. परख योग","Test Total")</f>
        <v>सा. परख योग</v>
      </c>
      <c r="J142" s="732" t="str">
        <f>IF('Master sheet'!$D$11="Hindi","अर्द्धवार्षिक","Half Yearly")</f>
        <v>अर्द्धवार्षिक</v>
      </c>
      <c r="K142" s="733"/>
      <c r="L142" s="734"/>
      <c r="M142" s="735" t="str">
        <f>IF('Master sheet'!$D$11="Hindi","अर्द्ध वा. तक योग","Total Till H.Y.")</f>
        <v>अर्द्ध वा. तक योग</v>
      </c>
      <c r="N142" s="732" t="str">
        <f>IF('Master sheet'!$D$11="Hindi","वार्षिक","Yearly")</f>
        <v>वार्षिक</v>
      </c>
      <c r="O142" s="733"/>
      <c r="P142" s="734"/>
      <c r="Q142" s="710" t="str">
        <f>IF('Master sheet'!$D$11="Hindi","विषय कुल योग ","Subject Total")</f>
        <v xml:space="preserve">विषय कुल योग </v>
      </c>
      <c r="R142" s="711" t="str">
        <f>IF('Master sheet'!$D$11="Hindi","ग्रेड","Grade")</f>
        <v>ग्रेड</v>
      </c>
      <c r="S142" s="1018"/>
      <c r="T142" s="991" t="str">
        <f>IF('Master sheet'!$D$11="Hindi","विषय","Subject")</f>
        <v>विषय</v>
      </c>
      <c r="U142" s="708" t="str">
        <f>IF('Master sheet'!$D$11="Hindi","प्रथम परख ","First Test")</f>
        <v xml:space="preserve">प्रथम परख </v>
      </c>
      <c r="V142" s="709"/>
      <c r="W142" s="729" t="str">
        <f>IF('Master sheet'!$D$11="Hindi","द्वितीय परख","Second Test")</f>
        <v>द्वितीय परख</v>
      </c>
      <c r="X142" s="730"/>
      <c r="Y142" s="729" t="str">
        <f>IF('Master sheet'!$D$11="Hindi","तृतीय परख","Third Test")</f>
        <v>तृतीय परख</v>
      </c>
      <c r="Z142" s="730"/>
      <c r="AA142" s="992" t="str">
        <f>IF('Master sheet'!$D$11="Hindi","सा. परख योग","Test Total")</f>
        <v>सा. परख योग</v>
      </c>
      <c r="AB142" s="732" t="str">
        <f>IF('Master sheet'!$D$11="Hindi","अर्द्धवार्षिक","Half Yearly")</f>
        <v>अर्द्धवार्षिक</v>
      </c>
      <c r="AC142" s="733"/>
      <c r="AD142" s="734"/>
      <c r="AE142" s="735" t="str">
        <f>IF('Master sheet'!$D$11="Hindi","अर्द्ध वा. तक योग","Total Till H.Y.")</f>
        <v>अर्द्ध वा. तक योग</v>
      </c>
      <c r="AF142" s="732" t="str">
        <f>IF('Master sheet'!$D$11="Hindi","वार्षिक","Yearly")</f>
        <v>वार्षिक</v>
      </c>
      <c r="AG142" s="733"/>
      <c r="AH142" s="734"/>
      <c r="AI142" s="710" t="str">
        <f>IF('Master sheet'!$D$11="Hindi","विषय कुल योग ","Subject Total")</f>
        <v xml:space="preserve">विषय कुल योग </v>
      </c>
      <c r="AJ142" s="711" t="str">
        <f>IF('Master sheet'!$D$11="Hindi","ग्रेड","Grade")</f>
        <v>ग्रेड</v>
      </c>
      <c r="AL142" s="56"/>
      <c r="AM142" s="56"/>
      <c r="AN142" s="56"/>
      <c r="AO142" s="56"/>
      <c r="AP142" s="56"/>
      <c r="AQ142" s="56"/>
      <c r="AR142" s="56"/>
      <c r="AS142" s="56"/>
      <c r="AT142" s="56"/>
    </row>
    <row r="143" spans="1:46" ht="86.25" customHeight="1">
      <c r="A143" s="396">
        <f>IF(P140="","",A142+1)</f>
        <v>11</v>
      </c>
      <c r="B143" s="991"/>
      <c r="C143" s="312" t="str">
        <f>IF('Master sheet'!$D$11="Hindi","लिखित परीक्षा","Written")</f>
        <v>लिखित परीक्षा</v>
      </c>
      <c r="D143" s="312" t="str">
        <f>IF('Master sheet'!$D$11="Hindi","गतिविधि, मौखिक, प्रोजेक्ट, प्रायोगिक","Act, Oral, Project, Prac.")</f>
        <v>गतिविधि, मौखिक, प्रोजेक्ट, प्रायोगिक</v>
      </c>
      <c r="E143" s="312" t="str">
        <f>IF('Master sheet'!$D$11="Hindi","लिखित परीक्षा","Written")</f>
        <v>लिखित परीक्षा</v>
      </c>
      <c r="F143" s="312" t="str">
        <f>IF('Master sheet'!$D$11="Hindi","गतिविधि, मौखिक, प्रोजेक्ट, प्रायोगिक","Act, Oral, Project, Prac.")</f>
        <v>गतिविधि, मौखिक, प्रोजेक्ट, प्रायोगिक</v>
      </c>
      <c r="G143" s="312" t="str">
        <f>IF('Master sheet'!$D$11="Hindi","लिखित परीक्षा","Written")</f>
        <v>लिखित परीक्षा</v>
      </c>
      <c r="H143" s="312" t="str">
        <f>IF('Master sheet'!$D$11="Hindi","गतिविधि, मौखिक, प्रोजेक्ट, प्रायोगिक","Act, Oral, Project, Prac.")</f>
        <v>गतिविधि, मौखिक, प्रोजेक्ट, प्रायोगिक</v>
      </c>
      <c r="I143" s="993"/>
      <c r="J143" s="312" t="str">
        <f>IF('Master sheet'!$D$11="Hindi","लिखित परीक्षा","Written")</f>
        <v>लिखित परीक्षा</v>
      </c>
      <c r="K143" s="312" t="str">
        <f>IF('Master sheet'!$D$11="Hindi","गतिविधि, मौखिक, प्रोजेक्ट, प्रायोगिक","Act, Oral, Project, Prac.")</f>
        <v>गतिविधि, मौखिक, प्रोजेक्ट, प्रायोगिक</v>
      </c>
      <c r="L143" s="312" t="str">
        <f>IF('Master sheet'!$D$11="Hindi","अर्द्ध वा. योग","H.Y. Total")</f>
        <v>अर्द्ध वा. योग</v>
      </c>
      <c r="M143" s="735"/>
      <c r="N143" s="312" t="str">
        <f>IF('Master sheet'!$D$11="Hindi","लिखित परीक्षा","Written")</f>
        <v>लिखित परीक्षा</v>
      </c>
      <c r="O143" s="312" t="str">
        <f>IF('Master sheet'!$D$11="Hindi","गतिविधि, मौखिक, प्रोजेक्ट, प्रायोगिक","Act, Oral, Project, Prac.")</f>
        <v>गतिविधि, मौखिक, प्रोजेक्ट, प्रायोगिक</v>
      </c>
      <c r="P143" s="312" t="str">
        <f>IF('Master sheet'!$D$11="Hindi","वार्षिक योग","Yearly Total")</f>
        <v>वार्षिक योग</v>
      </c>
      <c r="Q143" s="710"/>
      <c r="R143" s="712">
        <v>0</v>
      </c>
      <c r="S143" s="1018"/>
      <c r="T143" s="991"/>
      <c r="U143" s="312" t="str">
        <f>IF('Master sheet'!$D$11="Hindi","लिखित परीक्षा","Written")</f>
        <v>लिखित परीक्षा</v>
      </c>
      <c r="V143" s="312" t="str">
        <f>IF('Master sheet'!$D$11="Hindi","गतिविधि, मौखिक, प्रोजेक्ट, प्रायोगिक","Act, Oral, Project, Prac.")</f>
        <v>गतिविधि, मौखिक, प्रोजेक्ट, प्रायोगिक</v>
      </c>
      <c r="W143" s="312" t="str">
        <f>IF('Master sheet'!$D$11="Hindi","लिखित परीक्षा","Written")</f>
        <v>लिखित परीक्षा</v>
      </c>
      <c r="X143" s="312" t="str">
        <f>IF('Master sheet'!$D$11="Hindi","गतिविधि, मौखिक, प्रोजेक्ट, प्रायोगिक","Act, Oral, Project, Prac.")</f>
        <v>गतिविधि, मौखिक, प्रोजेक्ट, प्रायोगिक</v>
      </c>
      <c r="Y143" s="312" t="str">
        <f>IF('Master sheet'!$D$11="Hindi","लिखित परीक्षा","Written")</f>
        <v>लिखित परीक्षा</v>
      </c>
      <c r="Z143" s="312" t="str">
        <f>IF('Master sheet'!$D$11="Hindi","गतिविधि, मौखिक, प्रोजेक्ट, प्रायोगिक","Act, Oral, Project, Prac.")</f>
        <v>गतिविधि, मौखिक, प्रोजेक्ट, प्रायोगिक</v>
      </c>
      <c r="AA143" s="993"/>
      <c r="AB143" s="312" t="str">
        <f>IF('Master sheet'!$D$11="Hindi","लिखित परीक्षा","Written")</f>
        <v>लिखित परीक्षा</v>
      </c>
      <c r="AC143" s="312" t="str">
        <f>IF('Master sheet'!$D$11="Hindi","गतिविधि, मौखिक, प्रोजेक्ट, प्रायोगिक","Act, Oral, Project, Prac.")</f>
        <v>गतिविधि, मौखिक, प्रोजेक्ट, प्रायोगिक</v>
      </c>
      <c r="AD143" s="312" t="str">
        <f>IF('Master sheet'!$D$11="Hindi","अर्द्ध वा. योग","H.Y. Total")</f>
        <v>अर्द्ध वा. योग</v>
      </c>
      <c r="AE143" s="735"/>
      <c r="AF143" s="312" t="str">
        <f>IF('Master sheet'!$D$11="Hindi","लिखित परीक्षा","Written")</f>
        <v>लिखित परीक्षा</v>
      </c>
      <c r="AG143" s="312" t="str">
        <f>IF('Master sheet'!$D$11="Hindi","गतिविधि, मौखिक, प्रोजेक्ट, प्रायोगिक","Act, Oral, Project, Prac.")</f>
        <v>गतिविधि, मौखिक, प्रोजेक्ट, प्रायोगिक</v>
      </c>
      <c r="AH143" s="312" t="str">
        <f>IF('Master sheet'!$D$11="Hindi","वार्षिक योग","Yearly Total")</f>
        <v>वार्षिक योग</v>
      </c>
      <c r="AI143" s="710"/>
      <c r="AJ143" s="712">
        <v>0</v>
      </c>
      <c r="AL143" s="56"/>
      <c r="AM143" s="56"/>
      <c r="AN143" s="56"/>
      <c r="AO143" s="56"/>
      <c r="AP143" s="56"/>
      <c r="AQ143" s="56"/>
      <c r="AR143" s="56"/>
      <c r="AS143" s="56"/>
      <c r="AT143" s="56"/>
    </row>
    <row r="144" spans="1:46" ht="18" customHeight="1">
      <c r="A144" s="396">
        <f>IF(P140="","",A143+1)</f>
        <v>12</v>
      </c>
      <c r="B144" s="991"/>
      <c r="C144" s="114">
        <v>5</v>
      </c>
      <c r="D144" s="114">
        <v>5</v>
      </c>
      <c r="E144" s="114">
        <v>5</v>
      </c>
      <c r="F144" s="114">
        <v>5</v>
      </c>
      <c r="G144" s="114">
        <v>5</v>
      </c>
      <c r="H144" s="114">
        <v>5</v>
      </c>
      <c r="I144" s="378">
        <f>IF(AND(C111="",D111="",E111="",F111="",G111="",H111=""),"",SUM(C111:H111))</f>
        <v>30</v>
      </c>
      <c r="J144" s="114">
        <v>50</v>
      </c>
      <c r="K144" s="114">
        <v>20</v>
      </c>
      <c r="L144" s="116">
        <f>IF(AND(J111="",K111=""),"",SUM(J111:K111))</f>
        <v>70</v>
      </c>
      <c r="M144" s="115">
        <f>IF(AND(I111="NA",L111="NA"),"NA",SUM(I111,L111))</f>
        <v>100</v>
      </c>
      <c r="N144" s="114">
        <v>70</v>
      </c>
      <c r="O144" s="114">
        <v>30</v>
      </c>
      <c r="P144" s="289">
        <f>IF(AND(N111="",O111=""),"",SUM(N111:O111))</f>
        <v>100</v>
      </c>
      <c r="Q144" s="115">
        <f>IF(P111="","",SUM(M111,P111))</f>
        <v>200</v>
      </c>
      <c r="R144" s="114"/>
      <c r="S144" s="1018"/>
      <c r="T144" s="991"/>
      <c r="U144" s="114">
        <v>5</v>
      </c>
      <c r="V144" s="114">
        <v>5</v>
      </c>
      <c r="W144" s="114">
        <v>5</v>
      </c>
      <c r="X144" s="114">
        <v>5</v>
      </c>
      <c r="Y144" s="114">
        <v>5</v>
      </c>
      <c r="Z144" s="114">
        <v>5</v>
      </c>
      <c r="AA144" s="378">
        <f>IF(AND(C111="",D111="",E111="",F111="",G111="",H111=""),"",SUM(C111:H111))</f>
        <v>30</v>
      </c>
      <c r="AB144" s="114">
        <v>50</v>
      </c>
      <c r="AC144" s="114">
        <v>20</v>
      </c>
      <c r="AD144" s="116">
        <f>IF(AND(J111="",K111=""),"",SUM(J111:K111))</f>
        <v>70</v>
      </c>
      <c r="AE144" s="115">
        <f>IF(AND(I111="NA",L111="NA"),"NA",SUM(I111,L111))</f>
        <v>100</v>
      </c>
      <c r="AF144" s="114">
        <v>70</v>
      </c>
      <c r="AG144" s="114">
        <v>30</v>
      </c>
      <c r="AH144" s="289">
        <f>IF(AND(N111="",O111=""),"",SUM(N111:O111))</f>
        <v>100</v>
      </c>
      <c r="AI144" s="115">
        <f>IF(P111="","",SUM(M111,P111))</f>
        <v>200</v>
      </c>
      <c r="AJ144" s="114"/>
      <c r="AL144" s="56"/>
      <c r="AM144" s="56"/>
      <c r="AN144" s="56"/>
      <c r="AO144" s="56"/>
      <c r="AP144" s="56"/>
      <c r="AQ144" s="56"/>
      <c r="AR144" s="56"/>
      <c r="AS144" s="56"/>
      <c r="AT144" s="56"/>
    </row>
    <row r="145" spans="1:46" ht="21" customHeight="1">
      <c r="A145" s="396">
        <f>IF(P140="","",A144+1)</f>
        <v>13</v>
      </c>
      <c r="B145" s="92" t="str">
        <f>IF('Master sheet'!D$11="Hindi","हिंदी","Hindi")</f>
        <v>हिंदी</v>
      </c>
      <c r="C145" s="433">
        <f>IFERROR(VLOOKUP(P140,Marks,11,0),"")</f>
        <v>4</v>
      </c>
      <c r="D145" s="433">
        <f>IFERROR(VLOOKUP(P140,Marks,12,0),"")</f>
        <v>5</v>
      </c>
      <c r="E145" s="433">
        <f>IFERROR(VLOOKUP(P140,Marks,13,0),"")</f>
        <v>5</v>
      </c>
      <c r="F145" s="433">
        <f>IFERROR(VLOOKUP(P140,Marks,14,0),"")</f>
        <v>5</v>
      </c>
      <c r="G145" s="433">
        <f>IFERROR(VLOOKUP(P140,Marks,15,0),"")</f>
        <v>5</v>
      </c>
      <c r="H145" s="433">
        <f>IFERROR(VLOOKUP(P140,Marks,16,0),"")</f>
        <v>3</v>
      </c>
      <c r="I145" s="377">
        <f>IFERROR(VLOOKUP(P140,Marks,17,0),"")</f>
        <v>27</v>
      </c>
      <c r="J145" s="433">
        <f>IFERROR(VLOOKUP(P140,Marks,18,0),"")</f>
        <v>35</v>
      </c>
      <c r="K145" s="433">
        <f>IFERROR(VLOOKUP(P140,Marks,19,0),"")</f>
        <v>11</v>
      </c>
      <c r="L145" s="87">
        <f>IFERROR(VLOOKUP(P140,Marks,20,0),"")</f>
        <v>46</v>
      </c>
      <c r="M145" s="376">
        <f>IFERROR(VLOOKUP(P140,Marks,21,0),"")</f>
        <v>73</v>
      </c>
      <c r="N145" s="433">
        <f>IFERROR(VLOOKUP(P140,Marks,22,0),"")</f>
        <v>37</v>
      </c>
      <c r="O145" s="433">
        <f>IFERROR(VLOOKUP(P140,Marks,23,0),"")</f>
        <v>11</v>
      </c>
      <c r="P145" s="87">
        <f>IFERROR(VLOOKUP(P140,Marks,24,0),"")</f>
        <v>48</v>
      </c>
      <c r="Q145" s="379">
        <f>IFERROR(VLOOKUP(P140,Marks,25,0),"")</f>
        <v>121</v>
      </c>
      <c r="R145" s="89" t="str">
        <f>IFERROR(VLOOKUP(P140,Marks,31,0),"")</f>
        <v>C</v>
      </c>
      <c r="S145" s="1018"/>
      <c r="T145" s="92" t="str">
        <f>IF('Master sheet'!D$11="Hindi","हिंदी","Hindi")</f>
        <v>हिंदी</v>
      </c>
      <c r="U145" s="433" t="str">
        <f>IFERROR(VLOOKUP(AH140,Marks,11,0),"")</f>
        <v>AB</v>
      </c>
      <c r="V145" s="433">
        <f>IFERROR(VLOOKUP(AH140,Marks,12,0),"")</f>
        <v>2</v>
      </c>
      <c r="W145" s="433">
        <f>IFERROR(VLOOKUP(AH140,Marks,13,0),"")</f>
        <v>2</v>
      </c>
      <c r="X145" s="433">
        <f>IFERROR(VLOOKUP(AH140,Marks,14,0),"")</f>
        <v>2</v>
      </c>
      <c r="Y145" s="433">
        <f>IFERROR(VLOOKUP(AH140,Marks,15,0),"")</f>
        <v>2</v>
      </c>
      <c r="Z145" s="433">
        <f>IFERROR(VLOOKUP(AH140,Marks,16,0),"")</f>
        <v>5</v>
      </c>
      <c r="AA145" s="377">
        <f>IFERROR(VLOOKUP(AH140,Marks,17,0),"")</f>
        <v>13</v>
      </c>
      <c r="AB145" s="433">
        <f>IFERROR(VLOOKUP(AH140,Marks,18,0),"")</f>
        <v>36</v>
      </c>
      <c r="AC145" s="433">
        <f>IFERROR(VLOOKUP(AH140,Marks,19,0),"")</f>
        <v>11</v>
      </c>
      <c r="AD145" s="87">
        <f>IFERROR(VLOOKUP(AH140,Marks,20,0),"")</f>
        <v>47</v>
      </c>
      <c r="AE145" s="376">
        <f>IFERROR(VLOOKUP(AH140,Marks,21,0),"")</f>
        <v>60</v>
      </c>
      <c r="AF145" s="433">
        <f>IFERROR(VLOOKUP(AH140,Marks,22,0),"")</f>
        <v>37</v>
      </c>
      <c r="AG145" s="433">
        <f>IFERROR(VLOOKUP(AH140,Marks,23,0),"")</f>
        <v>11</v>
      </c>
      <c r="AH145" s="87">
        <f>IFERROR(VLOOKUP(AH140,Marks,24,0),"")</f>
        <v>48</v>
      </c>
      <c r="AI145" s="379">
        <f>IFERROR(VLOOKUP(AH140,Marks,25,0),"")</f>
        <v>108</v>
      </c>
      <c r="AJ145" s="89" t="str">
        <f>IFERROR(VLOOKUP(AH140,Marks,31,0),"")</f>
        <v>C</v>
      </c>
      <c r="AL145" s="56"/>
      <c r="AM145" s="56"/>
      <c r="AN145" s="56"/>
      <c r="AO145" s="56"/>
      <c r="AP145" s="56"/>
      <c r="AQ145" s="56"/>
      <c r="AR145" s="56"/>
      <c r="AS145" s="56"/>
      <c r="AT145" s="56"/>
    </row>
    <row r="146" spans="1:46" ht="21" customHeight="1">
      <c r="A146" s="396">
        <f>IF(P140="","",A145+1)</f>
        <v>14</v>
      </c>
      <c r="B146" s="92" t="str">
        <f>IF('Master sheet'!$D$11="Hindi","अंग्रेजी","English")</f>
        <v>अंग्रेजी</v>
      </c>
      <c r="C146" s="433">
        <f>IFERROR(VLOOKUP(P140,Marks,32,0),"")</f>
        <v>4</v>
      </c>
      <c r="D146" s="433">
        <f>IFERROR(VLOOKUP(P140,Marks,33,0),"")</f>
        <v>3</v>
      </c>
      <c r="E146" s="433">
        <f>IFERROR(VLOOKUP(P140,Marks,34,0),"")</f>
        <v>4</v>
      </c>
      <c r="F146" s="433">
        <f>IFERROR(VLOOKUP(P140,Marks,35,0),"")</f>
        <v>5</v>
      </c>
      <c r="G146" s="433">
        <f>IFERROR(VLOOKUP(P140,Marks,36,0),"")</f>
        <v>5</v>
      </c>
      <c r="H146" s="433">
        <f>IFERROR(VLOOKUP(P140,Marks,37,0),"")</f>
        <v>5</v>
      </c>
      <c r="I146" s="377">
        <f>IFERROR(VLOOKUP(P140,Marks,38,0),"")</f>
        <v>26</v>
      </c>
      <c r="J146" s="433">
        <f>IFERROR(VLOOKUP(P140,Marks,39,0),"")</f>
        <v>46</v>
      </c>
      <c r="K146" s="433">
        <f>IFERROR(VLOOKUP(P140,Marks,40,0),"")</f>
        <v>9</v>
      </c>
      <c r="L146" s="87">
        <f>IFERROR(VLOOKUP(P140,Marks,41,0),"")</f>
        <v>55</v>
      </c>
      <c r="M146" s="376">
        <f>IFERROR(VLOOKUP(P140,Marks,42,0),"")</f>
        <v>81</v>
      </c>
      <c r="N146" s="433">
        <f>IFERROR(VLOOKUP(P140,Marks,43,0),"")</f>
        <v>37</v>
      </c>
      <c r="O146" s="433">
        <f>IFERROR(VLOOKUP(P140,Marks,44,0),"")</f>
        <v>9</v>
      </c>
      <c r="P146" s="87">
        <f>IFERROR(VLOOKUP(P140,Marks,45,0),"")</f>
        <v>46</v>
      </c>
      <c r="Q146" s="379">
        <f>IFERROR(VLOOKUP(P140,Marks,46,0),"")</f>
        <v>127</v>
      </c>
      <c r="R146" s="89" t="str">
        <f>IFERROR(VLOOKUP(P140,Marks,52,0),"")</f>
        <v>C</v>
      </c>
      <c r="S146" s="1018"/>
      <c r="T146" s="92" t="str">
        <f>IF('Master sheet'!$D$11="Hindi","अंग्रेजी","English")</f>
        <v>अंग्रेजी</v>
      </c>
      <c r="U146" s="433">
        <f>IFERROR(VLOOKUP(AH140,Marks,32,0),"")</f>
        <v>5</v>
      </c>
      <c r="V146" s="433">
        <f>IFERROR(VLOOKUP(AH140,Marks,33,0),"")</f>
        <v>5</v>
      </c>
      <c r="W146" s="433">
        <f>IFERROR(VLOOKUP(AH140,Marks,34,0),"")</f>
        <v>5</v>
      </c>
      <c r="X146" s="433">
        <f>IFERROR(VLOOKUP(AH140,Marks,35,0),"")</f>
        <v>5</v>
      </c>
      <c r="Y146" s="433">
        <f>IFERROR(VLOOKUP(AH140,Marks,36,0),"")</f>
        <v>5</v>
      </c>
      <c r="Z146" s="433">
        <f>IFERROR(VLOOKUP(AH140,Marks,37,0),"")</f>
        <v>5</v>
      </c>
      <c r="AA146" s="377">
        <f>IFERROR(VLOOKUP(AH140,Marks,38,0),"")</f>
        <v>30</v>
      </c>
      <c r="AB146" s="433">
        <f>IFERROR(VLOOKUP(AH140,Marks,39,0),"")</f>
        <v>47</v>
      </c>
      <c r="AC146" s="433">
        <f>IFERROR(VLOOKUP(AH140,Marks,40,0),"")</f>
        <v>16</v>
      </c>
      <c r="AD146" s="87">
        <f>IFERROR(VLOOKUP(AH140,Marks,41,0),"")</f>
        <v>63</v>
      </c>
      <c r="AE146" s="376">
        <f>IFERROR(VLOOKUP(AH140,Marks,42,0),"")</f>
        <v>93</v>
      </c>
      <c r="AF146" s="433">
        <f>IFERROR(VLOOKUP(AH140,Marks,43,0),"")</f>
        <v>45</v>
      </c>
      <c r="AG146" s="433">
        <f>IFERROR(VLOOKUP(AH140,Marks,44,0),"")</f>
        <v>25</v>
      </c>
      <c r="AH146" s="87">
        <f>IFERROR(VLOOKUP(AH140,Marks,45,0),"")</f>
        <v>70</v>
      </c>
      <c r="AI146" s="379">
        <f>IFERROR(VLOOKUP(AH140,Marks,46,0),"")</f>
        <v>163</v>
      </c>
      <c r="AJ146" s="89" t="str">
        <f>IFERROR(VLOOKUP(AH140,Marks,52,0),"")</f>
        <v>B</v>
      </c>
      <c r="AL146" s="56"/>
      <c r="AM146" s="56"/>
      <c r="AN146" s="56"/>
      <c r="AO146" s="56"/>
      <c r="AP146" s="56"/>
      <c r="AQ146" s="56"/>
      <c r="AR146" s="56"/>
      <c r="AS146" s="56"/>
      <c r="AT146" s="56"/>
    </row>
    <row r="147" spans="1:46" ht="21" customHeight="1">
      <c r="A147" s="396">
        <f>IF(P140="","",A146+1)</f>
        <v>15</v>
      </c>
      <c r="B147" s="92" t="str">
        <f>IFERROR(VLOOKUP(P140,Marks,53,0),"")</f>
        <v>संस्कृत (71)</v>
      </c>
      <c r="C147" s="433">
        <f>IFERROR(VLOOKUP(P140,Marks,54,0),"")</f>
        <v>5</v>
      </c>
      <c r="D147" s="433">
        <f>IFERROR(VLOOKUP(P140,Marks,55,0),"")</f>
        <v>4</v>
      </c>
      <c r="E147" s="433">
        <f>IFERROR(VLOOKUP(P140,Marks,56,0),"")</f>
        <v>4</v>
      </c>
      <c r="F147" s="433">
        <f>IFERROR(VLOOKUP(P140,Marks,57,0),"")</f>
        <v>4</v>
      </c>
      <c r="G147" s="433">
        <f>IFERROR(VLOOKUP(P140,Marks,58,0),"")</f>
        <v>4</v>
      </c>
      <c r="H147" s="433">
        <f>IFERROR(VLOOKUP(P140,Marks,59,0),"")</f>
        <v>5</v>
      </c>
      <c r="I147" s="377">
        <f>IFERROR(VLOOKUP(P140,Marks,60,0),"")</f>
        <v>26</v>
      </c>
      <c r="J147" s="433">
        <f>IFERROR(VLOOKUP(P140,Marks,61,0),"")</f>
        <v>46</v>
      </c>
      <c r="K147" s="433">
        <f>IFERROR(VLOOKUP(P140,Marks,62,0),"")</f>
        <v>16</v>
      </c>
      <c r="L147" s="87">
        <f>IFERROR(VLOOKUP(P140,Marks,63,0),"")</f>
        <v>62</v>
      </c>
      <c r="M147" s="376">
        <f>IFERROR(VLOOKUP(P140,Marks,64,0),"")</f>
        <v>88</v>
      </c>
      <c r="N147" s="433">
        <f>IFERROR(VLOOKUP(P140,Marks,65,0),"")</f>
        <v>49</v>
      </c>
      <c r="O147" s="433">
        <f>IFERROR(VLOOKUP(P140,Marks,66,0),"")</f>
        <v>8</v>
      </c>
      <c r="P147" s="87">
        <f>IFERROR(VLOOKUP(P140,Marks,67,0),"")</f>
        <v>57</v>
      </c>
      <c r="Q147" s="379">
        <f>IFERROR(VLOOKUP(P140,Marks,68,0),"")</f>
        <v>145</v>
      </c>
      <c r="R147" s="89" t="str">
        <f>IFERROR(VLOOKUP(P140,Marks,74,0),"")</f>
        <v>B</v>
      </c>
      <c r="S147" s="1018"/>
      <c r="T147" s="92" t="str">
        <f>IFERROR(VLOOKUP(AH140,Marks,53,0),"")</f>
        <v>संस्कृत (71)</v>
      </c>
      <c r="U147" s="433">
        <f>IFERROR(VLOOKUP(AH140,Marks,54,0),"")</f>
        <v>5</v>
      </c>
      <c r="V147" s="433">
        <f>IFERROR(VLOOKUP(AH140,Marks,55,0),"")</f>
        <v>4</v>
      </c>
      <c r="W147" s="433">
        <f>IFERROR(VLOOKUP(AH140,Marks,56,0),"")</f>
        <v>4</v>
      </c>
      <c r="X147" s="433">
        <f>IFERROR(VLOOKUP(AH140,Marks,57,0),"")</f>
        <v>4</v>
      </c>
      <c r="Y147" s="433">
        <f>IFERROR(VLOOKUP(AH140,Marks,58,0),"")</f>
        <v>4</v>
      </c>
      <c r="Z147" s="433">
        <f>IFERROR(VLOOKUP(AH140,Marks,59,0),"")</f>
        <v>5</v>
      </c>
      <c r="AA147" s="377">
        <f>IFERROR(VLOOKUP(AH140,Marks,60,0),"")</f>
        <v>26</v>
      </c>
      <c r="AB147" s="433">
        <f>IFERROR(VLOOKUP(AH140,Marks,61,0),"")</f>
        <v>46</v>
      </c>
      <c r="AC147" s="433">
        <f>IFERROR(VLOOKUP(AH140,Marks,62,0),"")</f>
        <v>16</v>
      </c>
      <c r="AD147" s="87">
        <f>IFERROR(VLOOKUP(AH140,Marks,63,0),"")</f>
        <v>62</v>
      </c>
      <c r="AE147" s="376">
        <f>IFERROR(VLOOKUP(AH140,Marks,64,0),"")</f>
        <v>88</v>
      </c>
      <c r="AF147" s="433">
        <f>IFERROR(VLOOKUP(AH140,Marks,65,0),"")</f>
        <v>45</v>
      </c>
      <c r="AG147" s="433">
        <f>IFERROR(VLOOKUP(AH140,Marks,66,0),"")</f>
        <v>8</v>
      </c>
      <c r="AH147" s="87">
        <f>IFERROR(VLOOKUP(AH140,Marks,67,0),"")</f>
        <v>53</v>
      </c>
      <c r="AI147" s="379">
        <f>IFERROR(VLOOKUP(AH140,Marks,68,0),"")</f>
        <v>141</v>
      </c>
      <c r="AJ147" s="89" t="str">
        <f>IFERROR(VLOOKUP(AH140,Marks,74,0),"")</f>
        <v>C</v>
      </c>
      <c r="AL147" s="56"/>
      <c r="AM147" s="56"/>
      <c r="AN147" s="56"/>
      <c r="AO147" s="56"/>
      <c r="AP147" s="56"/>
      <c r="AQ147" s="56"/>
      <c r="AR147" s="56"/>
      <c r="AS147" s="56"/>
      <c r="AT147" s="56"/>
    </row>
    <row r="148" spans="1:46" ht="21" customHeight="1">
      <c r="A148" s="396">
        <f>IF(P140="","",A147+1)</f>
        <v>16</v>
      </c>
      <c r="B148" s="92" t="str">
        <f>IF('Master sheet'!$D$11="Hindi","गणित","Maths")</f>
        <v>गणित</v>
      </c>
      <c r="C148" s="433">
        <f>IFERROR(VLOOKUP(P140,Marks,75,0),"")</f>
        <v>4</v>
      </c>
      <c r="D148" s="433">
        <f>IFERROR(VLOOKUP(P140,Marks,76,0),"")</f>
        <v>5</v>
      </c>
      <c r="E148" s="433">
        <f>IFERROR(VLOOKUP(P140,Marks,77,0),"")</f>
        <v>4</v>
      </c>
      <c r="F148" s="433">
        <f>IFERROR(VLOOKUP(P140,Marks,78,0),"")</f>
        <v>5</v>
      </c>
      <c r="G148" s="433">
        <f>IFERROR(VLOOKUP(P140,Marks,79,0),"")</f>
        <v>4</v>
      </c>
      <c r="H148" s="433">
        <f>IFERROR(VLOOKUP(P140,Marks,80,0),"")</f>
        <v>5</v>
      </c>
      <c r="I148" s="377">
        <f>IFERROR(VLOOKUP(P140,Marks,81,0),"")</f>
        <v>27</v>
      </c>
      <c r="J148" s="433">
        <f>IFERROR(VLOOKUP(P140,Marks,82,0),"")</f>
        <v>31</v>
      </c>
      <c r="K148" s="433">
        <f>IFERROR(VLOOKUP(P140,Marks,83,0),"")</f>
        <v>9</v>
      </c>
      <c r="L148" s="87">
        <f>IFERROR(VLOOKUP(P140,Marks,84,0),"")</f>
        <v>40</v>
      </c>
      <c r="M148" s="376">
        <f>IFERROR(VLOOKUP(P140,Marks,85,0),"")</f>
        <v>67</v>
      </c>
      <c r="N148" s="433">
        <f>IFERROR(VLOOKUP(P140,Marks,86,0),"")</f>
        <v>55</v>
      </c>
      <c r="O148" s="433">
        <f>IFERROR(VLOOKUP(P140,Marks,87,0),"")</f>
        <v>8</v>
      </c>
      <c r="P148" s="87">
        <f>IFERROR(VLOOKUP(P140,Marks,88,0),"")</f>
        <v>63</v>
      </c>
      <c r="Q148" s="379">
        <f>IFERROR(VLOOKUP(P140,Marks,89,0),"")</f>
        <v>130</v>
      </c>
      <c r="R148" s="89" t="str">
        <f>IFERROR(VLOOKUP(P140,Marks,95,0),"")</f>
        <v>C</v>
      </c>
      <c r="S148" s="1018"/>
      <c r="T148" s="92" t="str">
        <f>IF('Master sheet'!$D$11="Hindi","गणित","Maths")</f>
        <v>गणित</v>
      </c>
      <c r="U148" s="433">
        <f>IFERROR(VLOOKUP(AH140,Marks,75,0),"")</f>
        <v>4</v>
      </c>
      <c r="V148" s="433">
        <f>IFERROR(VLOOKUP(AH140,Marks,76,0),"")</f>
        <v>5</v>
      </c>
      <c r="W148" s="433">
        <f>IFERROR(VLOOKUP(AH140,Marks,77,0),"")</f>
        <v>4</v>
      </c>
      <c r="X148" s="433">
        <f>IFERROR(VLOOKUP(AH140,Marks,78,0),"")</f>
        <v>5</v>
      </c>
      <c r="Y148" s="433">
        <f>IFERROR(VLOOKUP(AH140,Marks,79,0),"")</f>
        <v>4</v>
      </c>
      <c r="Z148" s="433">
        <f>IFERROR(VLOOKUP(AH140,Marks,80,0),"")</f>
        <v>5</v>
      </c>
      <c r="AA148" s="377">
        <f>IFERROR(VLOOKUP(AH140,Marks,81,0),"")</f>
        <v>27</v>
      </c>
      <c r="AB148" s="433" t="str">
        <f>IFERROR(VLOOKUP(AH140,Marks,82,0),"")</f>
        <v>ML</v>
      </c>
      <c r="AC148" s="433">
        <f>IFERROR(VLOOKUP(AH140,Marks,83,0),"")</f>
        <v>9</v>
      </c>
      <c r="AD148" s="87">
        <f>IFERROR(VLOOKUP(AH140,Marks,84,0),"")</f>
        <v>9</v>
      </c>
      <c r="AE148" s="376">
        <f>IFERROR(VLOOKUP(AH140,Marks,85,0),"")</f>
        <v>36</v>
      </c>
      <c r="AF148" s="433">
        <f>IFERROR(VLOOKUP(AH140,Marks,86,0),"")</f>
        <v>55</v>
      </c>
      <c r="AG148" s="433">
        <f>IFERROR(VLOOKUP(AH140,Marks,87,0),"")</f>
        <v>8</v>
      </c>
      <c r="AH148" s="87">
        <f>IFERROR(VLOOKUP(AH140,Marks,88,0),"")</f>
        <v>63</v>
      </c>
      <c r="AI148" s="379">
        <f>IFERROR(VLOOKUP(AH140,Marks,89,0),"")</f>
        <v>99</v>
      </c>
      <c r="AJ148" s="89" t="str">
        <f>IFERROR(VLOOKUP(AH140,Marks,95,0),"")</f>
        <v>C</v>
      </c>
      <c r="AL148" s="56"/>
      <c r="AM148" s="56"/>
      <c r="AN148" s="56"/>
      <c r="AO148" s="56"/>
      <c r="AP148" s="56"/>
      <c r="AQ148" s="56"/>
      <c r="AR148" s="56"/>
      <c r="AS148" s="56"/>
      <c r="AT148" s="56"/>
    </row>
    <row r="149" spans="1:46" ht="21" customHeight="1">
      <c r="A149" s="396">
        <f>IF(P140="","",A148+1)</f>
        <v>17</v>
      </c>
      <c r="B149" s="92" t="str">
        <f>IF('Master sheet'!$D$11="Hindi","विज्ञान","Science")</f>
        <v>विज्ञान</v>
      </c>
      <c r="C149" s="433">
        <f>IFERROR(VLOOKUP(P140,Marks,96,0),"")</f>
        <v>5</v>
      </c>
      <c r="D149" s="433">
        <f>IFERROR(VLOOKUP(P140,Marks,97),"")</f>
        <v>5</v>
      </c>
      <c r="E149" s="433">
        <f>IFERROR(VLOOKUP(P140,Marks,98,0),"")</f>
        <v>5</v>
      </c>
      <c r="F149" s="433">
        <f>IFERROR(VLOOKUP(P140,Marks,99,0),"")</f>
        <v>5</v>
      </c>
      <c r="G149" s="433">
        <f>IFERROR(VLOOKUP(P140,Marks,100,0),"")</f>
        <v>4</v>
      </c>
      <c r="H149" s="433">
        <f>IFERROR(VLOOKUP(P140,Marks,101,0),"")</f>
        <v>4</v>
      </c>
      <c r="I149" s="377">
        <f>IFERROR(VLOOKUP(P140,Marks,102,0),"")</f>
        <v>28</v>
      </c>
      <c r="J149" s="433">
        <f>IFERROR(VLOOKUP(P140,Marks,103,0),"")</f>
        <v>30</v>
      </c>
      <c r="K149" s="433">
        <f>IFERROR(VLOOKUP(P140,Marks,104,0),"")</f>
        <v>11</v>
      </c>
      <c r="L149" s="87">
        <f>IFERROR(VLOOKUP(P140,Marks,105,0),"")</f>
        <v>41</v>
      </c>
      <c r="M149" s="376">
        <f>IFERROR(VLOOKUP(P140,Marks,106,0),"")</f>
        <v>69</v>
      </c>
      <c r="N149" s="433">
        <f>IFERROR(VLOOKUP(P140,Marks,107,0),"")</f>
        <v>58</v>
      </c>
      <c r="O149" s="433">
        <f>IFERROR(VLOOKUP(P140,Marks,108,0),"")</f>
        <v>16</v>
      </c>
      <c r="P149" s="87">
        <f>IFERROR(VLOOKUP(P140,Marks,109,0),"")</f>
        <v>74</v>
      </c>
      <c r="Q149" s="379">
        <f>IFERROR(VLOOKUP(P140,Marks,110,0),"")</f>
        <v>143</v>
      </c>
      <c r="R149" s="89" t="str">
        <f>IFERROR(VLOOKUP(P140,Marks,116,0),"")</f>
        <v>B</v>
      </c>
      <c r="S149" s="1018"/>
      <c r="T149" s="92" t="str">
        <f>IF('Master sheet'!$D$11="Hindi","विज्ञान","Science")</f>
        <v>विज्ञान</v>
      </c>
      <c r="U149" s="433">
        <f>IFERROR(VLOOKUP(AH140,Marks,96,0),"")</f>
        <v>5</v>
      </c>
      <c r="V149" s="433">
        <f>IFERROR(VLOOKUP(AH140,Marks,97),"")</f>
        <v>5</v>
      </c>
      <c r="W149" s="433">
        <f>IFERROR(VLOOKUP(AH140,Marks,98,0),"")</f>
        <v>5</v>
      </c>
      <c r="X149" s="433">
        <f>IFERROR(VLOOKUP(AH140,Marks,99,0),"")</f>
        <v>5</v>
      </c>
      <c r="Y149" s="433">
        <f>IFERROR(VLOOKUP(AH140,Marks,100,0),"")</f>
        <v>4</v>
      </c>
      <c r="Z149" s="433">
        <f>IFERROR(VLOOKUP(AH140,Marks,101,0),"")</f>
        <v>4</v>
      </c>
      <c r="AA149" s="377">
        <f>IFERROR(VLOOKUP(AH140,Marks,102,0),"")</f>
        <v>28</v>
      </c>
      <c r="AB149" s="433">
        <f>IFERROR(VLOOKUP(AH140,Marks,103,0),"")</f>
        <v>32</v>
      </c>
      <c r="AC149" s="433">
        <f>IFERROR(VLOOKUP(AH140,Marks,104,0),"")</f>
        <v>11</v>
      </c>
      <c r="AD149" s="87">
        <f>IFERROR(VLOOKUP(AH140,Marks,105,0),"")</f>
        <v>43</v>
      </c>
      <c r="AE149" s="376">
        <f>IFERROR(VLOOKUP(AH140,Marks,106,0),"")</f>
        <v>71</v>
      </c>
      <c r="AF149" s="433">
        <f>IFERROR(VLOOKUP(AH140,Marks,107,0),"")</f>
        <v>58</v>
      </c>
      <c r="AG149" s="433">
        <f>IFERROR(VLOOKUP(AH140,Marks,108,0),"")</f>
        <v>16</v>
      </c>
      <c r="AH149" s="87">
        <f>IFERROR(VLOOKUP(AH140,Marks,109,0),"")</f>
        <v>74</v>
      </c>
      <c r="AI149" s="379">
        <f>IFERROR(VLOOKUP(AH140,Marks,110,0),"")</f>
        <v>145</v>
      </c>
      <c r="AJ149" s="89" t="str">
        <f>IFERROR(VLOOKUP(AH140,Marks,116,0),"")</f>
        <v>B</v>
      </c>
      <c r="AL149" s="56"/>
      <c r="AM149" s="56"/>
      <c r="AN149" s="56"/>
      <c r="AO149" s="56"/>
      <c r="AP149" s="56"/>
      <c r="AQ149" s="56"/>
      <c r="AR149" s="56"/>
      <c r="AS149" s="56"/>
      <c r="AT149" s="56"/>
    </row>
    <row r="150" spans="1:46" ht="21" customHeight="1">
      <c r="A150" s="396">
        <f>IF(P140="","",A149+1)</f>
        <v>18</v>
      </c>
      <c r="B150" s="92" t="str">
        <f>IF('Master sheet'!$D$11="Hindi","सामाजिक विज्ञान","Social Science")</f>
        <v>सामाजिक विज्ञान</v>
      </c>
      <c r="C150" s="433">
        <f>IFERROR(VLOOKUP(P140,Marks,117,0),"")</f>
        <v>5</v>
      </c>
      <c r="D150" s="433">
        <f>IFERROR(VLOOKUP(P140,Marks,118,0),"")</f>
        <v>5</v>
      </c>
      <c r="E150" s="433">
        <f>IFERROR(VLOOKUP(P140,Marks,119,0),"")</f>
        <v>4</v>
      </c>
      <c r="F150" s="433">
        <f>IFERROR(VLOOKUP(P140,Marks,120,0),"")</f>
        <v>4</v>
      </c>
      <c r="G150" s="433">
        <f>IFERROR(VLOOKUP(P140,Marks,121,0),"")</f>
        <v>3</v>
      </c>
      <c r="H150" s="433">
        <f>IFERROR(VLOOKUP(P140,Marks,122,0),"")</f>
        <v>3</v>
      </c>
      <c r="I150" s="377">
        <f>IFERROR(VLOOKUP(P140,Marks,123,0),"")</f>
        <v>24</v>
      </c>
      <c r="J150" s="433">
        <f>IFERROR(VLOOKUP(P140,Marks,124,0),"")</f>
        <v>42</v>
      </c>
      <c r="K150" s="433">
        <f>IFERROR(VLOOKUP(P140,Marks,125,0),"")</f>
        <v>10</v>
      </c>
      <c r="L150" s="87">
        <f>IFERROR(VLOOKUP(P140,Marks,126,0),"")</f>
        <v>52</v>
      </c>
      <c r="M150" s="376">
        <f>IFERROR(VLOOKUP(P140,Marks,127,0),"")</f>
        <v>76</v>
      </c>
      <c r="N150" s="433">
        <f>IFERROR(VLOOKUP(P140,Marks,128,0),"")</f>
        <v>66</v>
      </c>
      <c r="O150" s="433">
        <f>IFERROR(VLOOKUP(P140,Marks,129,0),"")</f>
        <v>18</v>
      </c>
      <c r="P150" s="87">
        <f>IFERROR(VLOOKUP(P140,Marks,130,0),"")</f>
        <v>84</v>
      </c>
      <c r="Q150" s="379">
        <f>IFERROR(VLOOKUP(P140,Marks,131,0),"")</f>
        <v>160</v>
      </c>
      <c r="R150" s="89" t="str">
        <f>IFERROR(VLOOKUP(P140,Marks,137,0),"")</f>
        <v>B</v>
      </c>
      <c r="S150" s="1018"/>
      <c r="T150" s="92" t="str">
        <f>IF('Master sheet'!$D$11="Hindi","सामाजिक विज्ञान","Social Science")</f>
        <v>सामाजिक विज्ञान</v>
      </c>
      <c r="U150" s="433">
        <f>IFERROR(VLOOKUP(P140,Marks,117,0),"")</f>
        <v>5</v>
      </c>
      <c r="V150" s="433">
        <f>IFERROR(VLOOKUP(AH140,Marks,118,0),"")</f>
        <v>5</v>
      </c>
      <c r="W150" s="433">
        <f>IFERROR(VLOOKUP(AH140,Marks,119,0),"")</f>
        <v>4</v>
      </c>
      <c r="X150" s="433">
        <f>IFERROR(VLOOKUP(AH140,Marks,120,0),"")</f>
        <v>4</v>
      </c>
      <c r="Y150" s="433">
        <f>IFERROR(VLOOKUP(AH140,Marks,121,0),"")</f>
        <v>3</v>
      </c>
      <c r="Z150" s="433">
        <f>IFERROR(VLOOKUP(AH140,Marks,122,0),"")</f>
        <v>3</v>
      </c>
      <c r="AA150" s="377">
        <f>IFERROR(VLOOKUP(AH140,Marks,123,0),"")</f>
        <v>24</v>
      </c>
      <c r="AB150" s="433">
        <f>IFERROR(VLOOKUP(AH140,Marks,124,0),"")</f>
        <v>42</v>
      </c>
      <c r="AC150" s="433">
        <f>IFERROR(VLOOKUP(AH140,Marks,125,0),"")</f>
        <v>10</v>
      </c>
      <c r="AD150" s="87">
        <f>IFERROR(VLOOKUP(AH140,Marks,126,0),"")</f>
        <v>52</v>
      </c>
      <c r="AE150" s="376">
        <f>IFERROR(VLOOKUP(AH140,Marks,127,0),"")</f>
        <v>76</v>
      </c>
      <c r="AF150" s="433">
        <f>IFERROR(VLOOKUP(AH140,Marks,128,0),"")</f>
        <v>66</v>
      </c>
      <c r="AG150" s="433">
        <f>IFERROR(VLOOKUP(AH140,Marks,129,0),"")</f>
        <v>18</v>
      </c>
      <c r="AH150" s="87">
        <f>IFERROR(VLOOKUP(AH140,Marks,130,0),"")</f>
        <v>84</v>
      </c>
      <c r="AI150" s="379">
        <f>IFERROR(VLOOKUP(AH140,Marks,131,0),"")</f>
        <v>160</v>
      </c>
      <c r="AJ150" s="89" t="str">
        <f>IFERROR(VLOOKUP(AH140,Marks,137,0),"")</f>
        <v>B</v>
      </c>
      <c r="AL150" s="56"/>
      <c r="AM150" s="56"/>
      <c r="AN150" s="56"/>
      <c r="AO150" s="56"/>
      <c r="AP150" s="56"/>
      <c r="AQ150" s="56"/>
      <c r="AR150" s="56"/>
      <c r="AS150" s="56"/>
      <c r="AT150" s="56"/>
    </row>
    <row r="151" spans="1:46" ht="27.75" customHeight="1">
      <c r="A151" s="396">
        <f>IF(P140="","",A150+1)</f>
        <v>19</v>
      </c>
      <c r="B151" s="438" t="str">
        <f>IF('Master sheet'!$D$11="Hindi","कुल योग","Total")</f>
        <v>कुल योग</v>
      </c>
      <c r="C151" s="90">
        <f>IF(AND(C112="",C113="",C114="",C115="",C116="",C117=""),"",SUM(C112:C117))</f>
        <v>27</v>
      </c>
      <c r="D151" s="90">
        <f t="shared" ref="D151:Q151" si="8">IF(AND(D145="",D146="",D147="",D148="",D149="",D150=""),"",SUM(D145:D150))</f>
        <v>27</v>
      </c>
      <c r="E151" s="90">
        <f t="shared" si="8"/>
        <v>26</v>
      </c>
      <c r="F151" s="90">
        <f t="shared" si="8"/>
        <v>28</v>
      </c>
      <c r="G151" s="90">
        <f t="shared" si="8"/>
        <v>25</v>
      </c>
      <c r="H151" s="90">
        <f t="shared" si="8"/>
        <v>25</v>
      </c>
      <c r="I151" s="90">
        <f t="shared" si="8"/>
        <v>158</v>
      </c>
      <c r="J151" s="90">
        <f t="shared" si="8"/>
        <v>230</v>
      </c>
      <c r="K151" s="90">
        <f t="shared" si="8"/>
        <v>66</v>
      </c>
      <c r="L151" s="90">
        <f t="shared" si="8"/>
        <v>296</v>
      </c>
      <c r="M151" s="90">
        <f t="shared" si="8"/>
        <v>454</v>
      </c>
      <c r="N151" s="90">
        <f t="shared" si="8"/>
        <v>302</v>
      </c>
      <c r="O151" s="90">
        <f t="shared" si="8"/>
        <v>70</v>
      </c>
      <c r="P151" s="90">
        <f t="shared" si="8"/>
        <v>372</v>
      </c>
      <c r="Q151" s="90">
        <f t="shared" si="8"/>
        <v>826</v>
      </c>
      <c r="R151" s="226" t="str">
        <f>IFERROR(VLOOKUP(P140,Marks,179,0),"")</f>
        <v>C</v>
      </c>
      <c r="S151" s="1018"/>
      <c r="T151" s="438" t="str">
        <f>IF('Master sheet'!$D$11="Hindi","कुल योग","Total")</f>
        <v>कुल योग</v>
      </c>
      <c r="U151" s="90">
        <f>IF(AND(C112="",C113="",C114="",C115="",C116="",C117=""),"",SUM(C112:C117))</f>
        <v>27</v>
      </c>
      <c r="V151" s="90">
        <f t="shared" ref="V151:AI151" si="9">IF(AND(V145="",V146="",V147="",V148="",V149="",V150=""),"",SUM(V145:V150))</f>
        <v>26</v>
      </c>
      <c r="W151" s="90">
        <f t="shared" si="9"/>
        <v>24</v>
      </c>
      <c r="X151" s="90">
        <f t="shared" si="9"/>
        <v>25</v>
      </c>
      <c r="Y151" s="90">
        <f t="shared" si="9"/>
        <v>22</v>
      </c>
      <c r="Z151" s="90">
        <f t="shared" si="9"/>
        <v>27</v>
      </c>
      <c r="AA151" s="90">
        <f t="shared" si="9"/>
        <v>148</v>
      </c>
      <c r="AB151" s="90">
        <f t="shared" si="9"/>
        <v>203</v>
      </c>
      <c r="AC151" s="90">
        <f t="shared" si="9"/>
        <v>73</v>
      </c>
      <c r="AD151" s="90">
        <f t="shared" si="9"/>
        <v>276</v>
      </c>
      <c r="AE151" s="90">
        <f t="shared" si="9"/>
        <v>424</v>
      </c>
      <c r="AF151" s="90">
        <f t="shared" si="9"/>
        <v>306</v>
      </c>
      <c r="AG151" s="90">
        <f t="shared" si="9"/>
        <v>86</v>
      </c>
      <c r="AH151" s="90">
        <f t="shared" si="9"/>
        <v>392</v>
      </c>
      <c r="AI151" s="90">
        <f t="shared" si="9"/>
        <v>816</v>
      </c>
      <c r="AJ151" s="226" t="str">
        <f>IFERROR(VLOOKUP(AH140,Marks,179,0),"")</f>
        <v>C</v>
      </c>
      <c r="AL151" s="56"/>
      <c r="AM151" s="56"/>
      <c r="AN151" s="56"/>
      <c r="AO151" s="56"/>
      <c r="AP151" s="56"/>
      <c r="AQ151" s="56"/>
      <c r="AR151" s="56"/>
      <c r="AS151" s="56"/>
      <c r="AT151" s="56"/>
    </row>
    <row r="152" spans="1:46" ht="9.75" customHeight="1">
      <c r="A152" s="396">
        <f>IF(P140="","",A151+1)</f>
        <v>20</v>
      </c>
      <c r="B152" s="982"/>
      <c r="C152" s="982"/>
      <c r="D152" s="982"/>
      <c r="E152" s="982"/>
      <c r="F152" s="982"/>
      <c r="G152" s="982"/>
      <c r="H152" s="982"/>
      <c r="I152" s="982"/>
      <c r="J152" s="982"/>
      <c r="K152" s="982"/>
      <c r="L152" s="982"/>
      <c r="M152" s="982"/>
      <c r="N152" s="982"/>
      <c r="O152" s="982"/>
      <c r="P152" s="982"/>
      <c r="Q152" s="982"/>
      <c r="R152" s="982"/>
      <c r="S152" s="1018"/>
      <c r="T152" s="982"/>
      <c r="U152" s="982"/>
      <c r="V152" s="982"/>
      <c r="W152" s="982"/>
      <c r="X152" s="982"/>
      <c r="Y152" s="982"/>
      <c r="Z152" s="982"/>
      <c r="AA152" s="982"/>
      <c r="AB152" s="982"/>
      <c r="AC152" s="982"/>
      <c r="AD152" s="982"/>
      <c r="AE152" s="982"/>
      <c r="AF152" s="982"/>
      <c r="AG152" s="982"/>
      <c r="AH152" s="982"/>
      <c r="AI152" s="982"/>
      <c r="AJ152" s="982"/>
      <c r="AL152" s="56"/>
      <c r="AM152" s="56"/>
      <c r="AN152" s="56"/>
      <c r="AO152" s="56"/>
      <c r="AP152" s="56"/>
      <c r="AQ152" s="56"/>
      <c r="AR152" s="56"/>
      <c r="AS152" s="56"/>
      <c r="AT152" s="56"/>
    </row>
    <row r="153" spans="1:46" ht="21" customHeight="1">
      <c r="A153" s="396">
        <f>IF(P140="","",A152+1)</f>
        <v>21</v>
      </c>
      <c r="B153" s="983" t="str">
        <f>IF('Master sheet'!$D$11="Hindi","अतिरिक्त विषय ","Extra Subject")</f>
        <v xml:space="preserve">अतिरिक्त विषय </v>
      </c>
      <c r="C153" s="983"/>
      <c r="D153" s="983"/>
      <c r="E153" s="983"/>
      <c r="F153" s="983"/>
      <c r="G153" s="983"/>
      <c r="H153" s="983"/>
      <c r="I153" s="983"/>
      <c r="J153" s="983"/>
      <c r="K153" s="983"/>
      <c r="L153" s="983"/>
      <c r="M153" s="983"/>
      <c r="N153" s="983"/>
      <c r="O153" s="983"/>
      <c r="P153" s="983"/>
      <c r="Q153" s="983"/>
      <c r="R153" s="983"/>
      <c r="S153" s="1018"/>
      <c r="T153" s="983" t="str">
        <f>IF('Master sheet'!$D$11="Hindi","अतिरिक्त विषय ","Extra Subject")</f>
        <v xml:space="preserve">अतिरिक्त विषय </v>
      </c>
      <c r="U153" s="983"/>
      <c r="V153" s="983"/>
      <c r="W153" s="983"/>
      <c r="X153" s="983"/>
      <c r="Y153" s="983"/>
      <c r="Z153" s="983"/>
      <c r="AA153" s="983"/>
      <c r="AB153" s="983"/>
      <c r="AC153" s="983"/>
      <c r="AD153" s="983"/>
      <c r="AE153" s="983"/>
      <c r="AF153" s="983"/>
      <c r="AG153" s="983"/>
      <c r="AH153" s="983"/>
      <c r="AI153" s="983"/>
      <c r="AJ153" s="983"/>
      <c r="AL153" s="56"/>
      <c r="AM153" s="56"/>
      <c r="AN153" s="56"/>
      <c r="AO153" s="56"/>
      <c r="AP153" s="56"/>
      <c r="AQ153" s="56"/>
      <c r="AR153" s="56"/>
      <c r="AS153" s="56"/>
      <c r="AT153" s="56"/>
    </row>
    <row r="154" spans="1:46" ht="21" customHeight="1">
      <c r="A154" s="396">
        <f>IF(P140="","",A153+1)</f>
        <v>22</v>
      </c>
      <c r="B154" s="981" t="str">
        <f>IF('Master sheet'!$D$11="Hindi","विषय","Subject")</f>
        <v>विषय</v>
      </c>
      <c r="C154" s="981"/>
      <c r="D154" s="981" t="str">
        <f>IF('Master sheet'!$D$11="Hindi","पूर्णांक","M.M.")</f>
        <v>पूर्णांक</v>
      </c>
      <c r="E154" s="981"/>
      <c r="F154" s="981" t="str">
        <f>IF('Master sheet'!$D$11="Hindi","प्राप्तांक","Ob.M.")</f>
        <v>प्राप्तांक</v>
      </c>
      <c r="G154" s="981"/>
      <c r="H154" s="981" t="str">
        <f>IF('Master sheet'!$D$11="Hindi","ग्रेड","Grade")</f>
        <v>ग्रेड</v>
      </c>
      <c r="I154" s="981"/>
      <c r="J154" s="984" t="str">
        <f>IF('Master sheet'!$D$11="Hindi","विषय","Subject")</f>
        <v>विषय</v>
      </c>
      <c r="K154" s="986"/>
      <c r="L154" s="985"/>
      <c r="M154" s="984" t="str">
        <f>IF('Master sheet'!$D$11="Hindi","पूर्णांक","M.M.")</f>
        <v>पूर्णांक</v>
      </c>
      <c r="N154" s="985"/>
      <c r="O154" s="984" t="str">
        <f>IF('Master sheet'!$D$11="Hindi","प्राप्तांक","Ob.M.")</f>
        <v>प्राप्तांक</v>
      </c>
      <c r="P154" s="985"/>
      <c r="Q154" s="984" t="str">
        <f>IF('Master sheet'!$D$11="Hindi","ग्रेड","Grade")</f>
        <v>ग्रेड</v>
      </c>
      <c r="R154" s="985"/>
      <c r="S154" s="1018"/>
      <c r="T154" s="981" t="str">
        <f>IF('Master sheet'!$D$11="Hindi","विषय","Subject")</f>
        <v>विषय</v>
      </c>
      <c r="U154" s="981"/>
      <c r="V154" s="981" t="str">
        <f>IF('Master sheet'!$D$11="Hindi","पूर्णांक","M.M.")</f>
        <v>पूर्णांक</v>
      </c>
      <c r="W154" s="981"/>
      <c r="X154" s="981" t="str">
        <f>IF('Master sheet'!$D$11="Hindi","प्राप्तांक","Ob.M.")</f>
        <v>प्राप्तांक</v>
      </c>
      <c r="Y154" s="981"/>
      <c r="Z154" s="981" t="str">
        <f>IF('Master sheet'!$D$11="Hindi","ग्रेड","Grade")</f>
        <v>ग्रेड</v>
      </c>
      <c r="AA154" s="981"/>
      <c r="AB154" s="984" t="str">
        <f>IF('Master sheet'!$D$11="Hindi","विषय","Subject")</f>
        <v>विषय</v>
      </c>
      <c r="AC154" s="986"/>
      <c r="AD154" s="985"/>
      <c r="AE154" s="984" t="str">
        <f>IF('Master sheet'!$D$11="Hindi","पूर्णांक","M.M.")</f>
        <v>पूर्णांक</v>
      </c>
      <c r="AF154" s="985"/>
      <c r="AG154" s="984" t="str">
        <f>IF('Master sheet'!$D$11="Hindi","प्राप्तांक","Ob.M.")</f>
        <v>प्राप्तांक</v>
      </c>
      <c r="AH154" s="985"/>
      <c r="AI154" s="984" t="str">
        <f>IF('Master sheet'!$D$11="Hindi","ग्रेड","Grade")</f>
        <v>ग्रेड</v>
      </c>
      <c r="AJ154" s="985"/>
      <c r="AL154" s="56"/>
      <c r="AM154" s="56"/>
      <c r="AN154" s="56"/>
      <c r="AO154" s="56"/>
      <c r="AP154" s="56"/>
      <c r="AQ154" s="56"/>
      <c r="AR154" s="56"/>
      <c r="AS154" s="56"/>
      <c r="AT154" s="56"/>
    </row>
    <row r="155" spans="1:46" ht="21" customHeight="1">
      <c r="A155" s="396">
        <f>IF(P140="","",A154+1)</f>
        <v>23</v>
      </c>
      <c r="B155" s="975" t="str">
        <f>IF(AND('Marks Entry 6th'!$CJ$3="",'Marks Entry 7th'!$CJ$3=""),"",IF(AND(C104=6),'Marks Entry 6th'!$CJ$3,IF(AND(C104=7),'Marks Entry 7th'!$CJ$3,"")))</f>
        <v/>
      </c>
      <c r="C155" s="975"/>
      <c r="D155" s="974">
        <f>IF(AND(P140=""),"",'Result Sheet'!$FO$7)</f>
        <v>100</v>
      </c>
      <c r="E155" s="974"/>
      <c r="F155" s="969" t="str">
        <f>IFERROR(IF(AND(P140=""),"",VLOOKUP(P140,Marks,170,0)),"")</f>
        <v/>
      </c>
      <c r="G155" s="969"/>
      <c r="H155" s="970" t="str">
        <f>IFERROR(IF(AND(P140=""),"",VLOOKUP(P140,Marks,171,0)),"")</f>
        <v/>
      </c>
      <c r="I155" s="970"/>
      <c r="J155" s="976" t="str">
        <f>IF(AND('Marks Entry 6th'!$CL$3="",'Marks Entry 7th'!$CL$3=""),"",IF(AND(C104=6),'Marks Entry 6th'!$CL$3,IF(AND(C104=7),'Marks Entry 7th'!$CL$3,"")))</f>
        <v/>
      </c>
      <c r="K155" s="977"/>
      <c r="L155" s="978"/>
      <c r="M155" s="974">
        <f>IF(AND(P140=""),"",'Result Sheet'!$FS$7)</f>
        <v>100</v>
      </c>
      <c r="N155" s="974"/>
      <c r="O155" s="969" t="str">
        <f>IFERROR(IF(AND(P140=""),"",VLOOKUP(P140,Marks,174,0)),"")</f>
        <v/>
      </c>
      <c r="P155" s="969"/>
      <c r="Q155" s="970" t="str">
        <f>IFERROR(IF(AND(P140=""),"",VLOOKUP(P140,Marks,175,0)),"")</f>
        <v/>
      </c>
      <c r="R155" s="970"/>
      <c r="S155" s="1018"/>
      <c r="T155" s="975" t="str">
        <f>IF(AND('Marks Entry 6th'!$CJ$3="",'Marks Entry 7th'!$CJ$3=""),"",IF(AND(C104=6),'Marks Entry 6th'!$CJ$3,IF(AND(C104=7),'Marks Entry 7th'!$CJ$3,"")))</f>
        <v/>
      </c>
      <c r="U155" s="975"/>
      <c r="V155" s="974">
        <f>IF(AND(AH140=""),"",'Result Sheet'!$FO$7)</f>
        <v>100</v>
      </c>
      <c r="W155" s="974"/>
      <c r="X155" s="969" t="str">
        <f>IFERROR(IF(AND(AH140=""),"",VLOOKUP(AH140,Marks,170,0)),"")</f>
        <v/>
      </c>
      <c r="Y155" s="969"/>
      <c r="Z155" s="970" t="str">
        <f>IFERROR(IF(AND(AH140=""),"",VLOOKUP(AH140,Marks,171,0)),"")</f>
        <v/>
      </c>
      <c r="AA155" s="970"/>
      <c r="AB155" s="976" t="str">
        <f>IF(AND('Marks Entry 6th'!$CL$3="",'Marks Entry 7th'!$CL$3=""),"",IF(AND(C104=6),'Marks Entry 6th'!$CL$3,IF(AND(C104=7),'Marks Entry 7th'!$CL$3,"")))</f>
        <v/>
      </c>
      <c r="AC155" s="977"/>
      <c r="AD155" s="978"/>
      <c r="AE155" s="974">
        <f>IF(AND(AH140=""),"",'Result Sheet'!$FS$7)</f>
        <v>100</v>
      </c>
      <c r="AF155" s="974"/>
      <c r="AG155" s="969" t="str">
        <f>IFERROR(IF(AND(AH140=""),"",VLOOKUP(AH140,Marks,174,0)),"")</f>
        <v/>
      </c>
      <c r="AH155" s="969"/>
      <c r="AI155" s="970" t="str">
        <f>IFERROR(IF(AND(AH140=""),"",VLOOKUP(AH140,Marks,175,0)),"")</f>
        <v/>
      </c>
      <c r="AJ155" s="970"/>
      <c r="AL155" s="56"/>
      <c r="AM155" s="56"/>
      <c r="AN155" s="56"/>
      <c r="AO155" s="56"/>
      <c r="AP155" s="56"/>
      <c r="AQ155" s="56"/>
      <c r="AR155" s="56"/>
      <c r="AS155" s="56"/>
      <c r="AT155" s="56"/>
    </row>
    <row r="156" spans="1:46" ht="21" customHeight="1">
      <c r="A156" s="396">
        <f>IF(P140="","",A155+1)</f>
        <v>24</v>
      </c>
      <c r="B156" s="984" t="str">
        <f>IF('Master sheet'!$D$11="Hindi","विषय","Subject")</f>
        <v>विषय</v>
      </c>
      <c r="C156" s="986"/>
      <c r="D156" s="986"/>
      <c r="E156" s="1014" t="str">
        <f>IF('Master sheet'!$D$11="Hindi","प्राप्तांक","Ob.M.")</f>
        <v>प्राप्तांक</v>
      </c>
      <c r="F156" s="1015"/>
      <c r="G156" s="439" t="str">
        <f>IF('Master sheet'!$D$11="Hindi","ग्रेड","Grade")</f>
        <v>ग्रेड</v>
      </c>
      <c r="H156" s="981" t="str">
        <f>IF('Master sheet'!$D$11="Hindi","विषय","Subject")</f>
        <v>विषय</v>
      </c>
      <c r="I156" s="981"/>
      <c r="J156" s="981"/>
      <c r="K156" s="1016" t="str">
        <f>IF('Master sheet'!$D$11="Hindi","प्राप्तांक","Ob.M.")</f>
        <v>प्राप्तांक</v>
      </c>
      <c r="L156" s="1017"/>
      <c r="M156" s="92" t="str">
        <f>IF('Master sheet'!$D$11="Hindi","ग्रेड","Grade")</f>
        <v>ग्रेड</v>
      </c>
      <c r="N156" s="971" t="str">
        <f>IF('Master sheet'!$D$11="Hindi","विषय","Subject")</f>
        <v>विषय</v>
      </c>
      <c r="O156" s="972"/>
      <c r="P156" s="973"/>
      <c r="Q156" s="366" t="str">
        <f>IF('Master sheet'!$D$11="Hindi","प्राप्तांक","Ob.M.")</f>
        <v>प्राप्तांक</v>
      </c>
      <c r="R156" s="92" t="str">
        <f>IF('Master sheet'!$D$11="Hindi","ग्रेड","Grade")</f>
        <v>ग्रेड</v>
      </c>
      <c r="S156" s="1018"/>
      <c r="T156" s="984" t="str">
        <f>IF('Master sheet'!$D$11="Hindi","विषय","Subject")</f>
        <v>विषय</v>
      </c>
      <c r="U156" s="986"/>
      <c r="V156" s="986"/>
      <c r="W156" s="1014" t="str">
        <f>IF('Master sheet'!$D$11="Hindi","प्राप्तांक","Ob.M.")</f>
        <v>प्राप्तांक</v>
      </c>
      <c r="X156" s="1015"/>
      <c r="Y156" s="439" t="str">
        <f>IF('Master sheet'!$D$11="Hindi","ग्रेड","Grade")</f>
        <v>ग्रेड</v>
      </c>
      <c r="Z156" s="981" t="str">
        <f>IF('Master sheet'!$D$11="Hindi","विषय","Subject")</f>
        <v>विषय</v>
      </c>
      <c r="AA156" s="981"/>
      <c r="AB156" s="981"/>
      <c r="AC156" s="1016" t="str">
        <f>IF('Master sheet'!$D$11="Hindi","प्राप्तांक","Ob.M.")</f>
        <v>प्राप्तांक</v>
      </c>
      <c r="AD156" s="1017"/>
      <c r="AE156" s="92" t="str">
        <f>IF('Master sheet'!$D$11="Hindi","ग्रेड","Grade")</f>
        <v>ग्रेड</v>
      </c>
      <c r="AF156" s="971" t="str">
        <f>IF('Master sheet'!$D$11="Hindi","विषय","Subject")</f>
        <v>विषय</v>
      </c>
      <c r="AG156" s="972"/>
      <c r="AH156" s="973"/>
      <c r="AI156" s="366" t="str">
        <f>IF('Master sheet'!$D$11="Hindi","प्राप्तांक","Ob.M.")</f>
        <v>प्राप्तांक</v>
      </c>
      <c r="AJ156" s="92" t="str">
        <f>IF('Master sheet'!$D$11="Hindi","ग्रेड","Grade")</f>
        <v>ग्रेड</v>
      </c>
      <c r="AL156" s="56"/>
      <c r="AM156" s="56"/>
      <c r="AN156" s="56"/>
      <c r="AO156" s="56"/>
      <c r="AP156" s="56"/>
      <c r="AQ156" s="56"/>
      <c r="AR156" s="56"/>
      <c r="AS156" s="56"/>
      <c r="AT156" s="56"/>
    </row>
    <row r="157" spans="1:46" ht="21" customHeight="1">
      <c r="A157" s="396">
        <f>IF(P140="","",A156+1)</f>
        <v>25</v>
      </c>
      <c r="B157" s="962" t="str">
        <f>IF('Master sheet'!$D$11="Hindi","कार्यानुभव","WORK EXP.")</f>
        <v>कार्यानुभव</v>
      </c>
      <c r="C157" s="963"/>
      <c r="D157" s="963"/>
      <c r="E157" s="979">
        <f>IFERROR(VLOOKUP(P140,Marks,143,0),"")</f>
        <v>94</v>
      </c>
      <c r="F157" s="980"/>
      <c r="G157" s="437" t="str">
        <f>IFERROR(VLOOKUP(P140,Marks,147,0),"")</f>
        <v>A+</v>
      </c>
      <c r="H157" s="981" t="str">
        <f>IF('Master sheet'!$D$11="Hindi","कला शिक्षा","ART EDU.")</f>
        <v>कला शिक्षा</v>
      </c>
      <c r="I157" s="981"/>
      <c r="J157" s="981"/>
      <c r="K157" s="979">
        <f>IFERROR(VLOOKUP(P140,Marks,153,0),"")</f>
        <v>79</v>
      </c>
      <c r="L157" s="980"/>
      <c r="M157" s="97" t="str">
        <f>IFERROR(VLOOKUP(P140,Marks,157,0),"")</f>
        <v>A</v>
      </c>
      <c r="N157" s="964" t="str">
        <f>IF('Master sheet'!$D$11="Hindi","स्वा. एवं शा. शिक्षा","HE.&amp;PH. EDU.")</f>
        <v>स्वा. एवं शा. शिक्षा</v>
      </c>
      <c r="O157" s="965"/>
      <c r="P157" s="966"/>
      <c r="Q157" s="88">
        <f>IFERROR(VLOOKUP(P140,Marks,163,0),"")</f>
        <v>82</v>
      </c>
      <c r="R157" s="97" t="str">
        <f>IFERROR(VLOOKUP(P140,Marks,167,0),"")</f>
        <v>A</v>
      </c>
      <c r="S157" s="1018"/>
      <c r="T157" s="962" t="str">
        <f>IF('Master sheet'!$D$11="Hindi","कार्यानुभव","WORK EXP.")</f>
        <v>कार्यानुभव</v>
      </c>
      <c r="U157" s="963"/>
      <c r="V157" s="963"/>
      <c r="W157" s="979">
        <f>IFERROR(VLOOKUP(AH140,Marks,143,0),"")</f>
        <v>94</v>
      </c>
      <c r="X157" s="980"/>
      <c r="Y157" s="437" t="str">
        <f>IFERROR(VLOOKUP(AH140,Marks,147,0),"")</f>
        <v>A+</v>
      </c>
      <c r="Z157" s="981" t="str">
        <f>IF('Master sheet'!$D$11="Hindi","कला शिक्षा","ART EDU.")</f>
        <v>कला शिक्षा</v>
      </c>
      <c r="AA157" s="981"/>
      <c r="AB157" s="981"/>
      <c r="AC157" s="979">
        <f>IFERROR(VLOOKUP(AH140,Marks,153,0),"")</f>
        <v>80</v>
      </c>
      <c r="AD157" s="980"/>
      <c r="AE157" s="97" t="str">
        <f>IFERROR(VLOOKUP(AH140,Marks,157,0),"")</f>
        <v>A</v>
      </c>
      <c r="AF157" s="964" t="str">
        <f>IF('Master sheet'!$D$11="Hindi","स्वा. एवं शा. शिक्षा","HE.&amp;PH. EDU.")</f>
        <v>स्वा. एवं शा. शिक्षा</v>
      </c>
      <c r="AG157" s="965"/>
      <c r="AH157" s="966"/>
      <c r="AI157" s="88">
        <f>IFERROR(VLOOKUP(AH140,Marks,163,0),"")</f>
        <v>82</v>
      </c>
      <c r="AJ157" s="97" t="str">
        <f>IFERROR(VLOOKUP(AH140,Marks,167,0),"")</f>
        <v>A</v>
      </c>
      <c r="AL157" s="56"/>
      <c r="AM157" s="56"/>
      <c r="AN157" s="56"/>
      <c r="AO157" s="56"/>
      <c r="AP157" s="56"/>
      <c r="AQ157" s="56"/>
      <c r="AR157" s="56"/>
      <c r="AS157" s="56"/>
      <c r="AT157" s="56"/>
    </row>
    <row r="158" spans="1:46" ht="9.75" customHeight="1">
      <c r="A158" s="396">
        <f>IF(P140="","",A157+1)</f>
        <v>26</v>
      </c>
      <c r="B158" s="372"/>
      <c r="C158" s="372"/>
      <c r="D158" s="372"/>
      <c r="E158" s="373"/>
      <c r="F158" s="374"/>
      <c r="G158" s="374"/>
      <c r="H158" s="374"/>
      <c r="I158" s="372"/>
      <c r="J158" s="372"/>
      <c r="K158" s="372"/>
      <c r="L158" s="373"/>
      <c r="M158" s="374"/>
      <c r="N158" s="375"/>
      <c r="O158" s="375"/>
      <c r="P158" s="375"/>
      <c r="Q158" s="373"/>
      <c r="R158" s="374"/>
      <c r="S158" s="1018"/>
      <c r="T158" s="372"/>
      <c r="U158" s="372"/>
      <c r="V158" s="372"/>
      <c r="W158" s="373"/>
      <c r="X158" s="374"/>
      <c r="Y158" s="374"/>
      <c r="Z158" s="374"/>
      <c r="AA158" s="372"/>
      <c r="AB158" s="372"/>
      <c r="AC158" s="372"/>
      <c r="AD158" s="373"/>
      <c r="AE158" s="374"/>
      <c r="AF158" s="375"/>
      <c r="AG158" s="375"/>
      <c r="AH158" s="375"/>
      <c r="AI158" s="373"/>
      <c r="AJ158" s="374"/>
      <c r="AL158" s="56"/>
      <c r="AM158" s="56"/>
      <c r="AN158" s="56"/>
      <c r="AO158" s="56"/>
      <c r="AP158" s="56"/>
      <c r="AQ158" s="56"/>
      <c r="AR158" s="56"/>
      <c r="AS158" s="56"/>
      <c r="AT158" s="56"/>
    </row>
    <row r="159" spans="1:46" ht="21" customHeight="1">
      <c r="A159" s="396">
        <f>IF(P140="","",A158+1)</f>
        <v>27</v>
      </c>
      <c r="B159" s="957" t="str">
        <f>IF('Master sheet'!$D$11="Hindi","कुल कार्य दिवस :-","Total Meeting :-")</f>
        <v>कुल कार्य दिवस :-</v>
      </c>
      <c r="C159" s="957"/>
      <c r="D159" s="957"/>
      <c r="E159" s="967" t="str">
        <f>IFERROR(VLOOKUP(P140,Marks,182,0),"")</f>
        <v/>
      </c>
      <c r="F159" s="967"/>
      <c r="G159" s="967"/>
      <c r="H159" s="967"/>
      <c r="I159" s="967"/>
      <c r="J159" s="967"/>
      <c r="K159" s="957" t="str">
        <f>IF('Master sheet'!$D$11="Hindi","कुल उपस्थिति :-","Total Attendance :-")</f>
        <v>कुल उपस्थिति :-</v>
      </c>
      <c r="L159" s="957"/>
      <c r="M159" s="957"/>
      <c r="N159" s="957"/>
      <c r="O159" s="968" t="str">
        <f>IFERROR(VLOOKUP(P140,Marks,183,0),"")</f>
        <v/>
      </c>
      <c r="P159" s="968"/>
      <c r="Q159" s="968"/>
      <c r="R159" s="968"/>
      <c r="S159" s="1018"/>
      <c r="T159" s="957" t="str">
        <f>IF('Master sheet'!$D$11="Hindi","कुल कार्य दिवस :-","Total Meeting :-")</f>
        <v>कुल कार्य दिवस :-</v>
      </c>
      <c r="U159" s="957"/>
      <c r="V159" s="957"/>
      <c r="W159" s="967" t="str">
        <f>IFERROR(VLOOKUP(AH140,Marks,182,0),"")</f>
        <v/>
      </c>
      <c r="X159" s="967"/>
      <c r="Y159" s="967"/>
      <c r="Z159" s="967"/>
      <c r="AA159" s="967"/>
      <c r="AB159" s="967"/>
      <c r="AC159" s="957" t="str">
        <f>IF('Master sheet'!$D$11="Hindi","कुल उपस्थिति :-","Total Attendance :-")</f>
        <v>कुल उपस्थिति :-</v>
      </c>
      <c r="AD159" s="957"/>
      <c r="AE159" s="957"/>
      <c r="AF159" s="957"/>
      <c r="AG159" s="968" t="str">
        <f>IFERROR(VLOOKUP(AH140,Marks,183,0),"")</f>
        <v/>
      </c>
      <c r="AH159" s="968"/>
      <c r="AI159" s="968"/>
      <c r="AJ159" s="968"/>
      <c r="AL159" s="56"/>
      <c r="AM159" s="56"/>
      <c r="AN159" s="56"/>
      <c r="AO159" s="56"/>
      <c r="AP159" s="56"/>
      <c r="AQ159" s="56"/>
      <c r="AR159" s="56"/>
      <c r="AS159" s="56"/>
      <c r="AT159" s="56"/>
    </row>
    <row r="160" spans="1:46" ht="21" customHeight="1">
      <c r="A160" s="396">
        <f>IF(P140="","",A159+1)</f>
        <v>28</v>
      </c>
      <c r="B160" s="957" t="str">
        <f>IF('Master sheet'!$D$11="Hindi","परिणाम :-","Result :-")</f>
        <v>परिणाम :-</v>
      </c>
      <c r="C160" s="957"/>
      <c r="D160" s="957"/>
      <c r="E160" s="958" t="str">
        <f>IFERROR(VLOOKUP(P140,Marks,181,0),"")</f>
        <v>कक्षा क्रमोन्नत</v>
      </c>
      <c r="F160" s="958"/>
      <c r="G160" s="958"/>
      <c r="H160" s="958"/>
      <c r="I160" s="958"/>
      <c r="J160" s="958"/>
      <c r="K160" s="957" t="str">
        <f>IF('Master sheet'!$D$11="Hindi","परिणाम प्रतिशत में :-","Result in Percentage :-")</f>
        <v>परिणाम प्रतिशत में :-</v>
      </c>
      <c r="L160" s="957"/>
      <c r="M160" s="957"/>
      <c r="N160" s="957"/>
      <c r="O160" s="959">
        <f>IFERROR(VLOOKUP(P140,Marks,177,0),"")</f>
        <v>68.833333333333329</v>
      </c>
      <c r="P160" s="959"/>
      <c r="Q160" s="959"/>
      <c r="R160" s="959"/>
      <c r="S160" s="1018"/>
      <c r="T160" s="957" t="str">
        <f>IF('Master sheet'!$D$11="Hindi","परिणाम :-","Result :-")</f>
        <v>परिणाम :-</v>
      </c>
      <c r="U160" s="957"/>
      <c r="V160" s="957"/>
      <c r="W160" s="958" t="str">
        <f>IFERROR(VLOOKUP(AH140,Marks,181,0),"")</f>
        <v>कक्षा क्रमोन्नत</v>
      </c>
      <c r="X160" s="958"/>
      <c r="Y160" s="958"/>
      <c r="Z160" s="958"/>
      <c r="AA160" s="958"/>
      <c r="AB160" s="958"/>
      <c r="AC160" s="957" t="str">
        <f>IF('Master sheet'!$D$11="Hindi","परिणाम प्रतिशत में :-","Result in Percentage :-")</f>
        <v>परिणाम प्रतिशत में :-</v>
      </c>
      <c r="AD160" s="957"/>
      <c r="AE160" s="957"/>
      <c r="AF160" s="957"/>
      <c r="AG160" s="959">
        <f>IFERROR(VLOOKUP(AH140,Marks,177,0),"")</f>
        <v>70.956521739130437</v>
      </c>
      <c r="AH160" s="959"/>
      <c r="AI160" s="959"/>
      <c r="AJ160" s="959"/>
      <c r="AL160" s="56"/>
      <c r="AM160" s="56"/>
      <c r="AN160" s="56"/>
      <c r="AO160" s="56"/>
      <c r="AP160" s="56"/>
      <c r="AQ160" s="56"/>
      <c r="AR160" s="56"/>
      <c r="AS160" s="56"/>
      <c r="AT160" s="56"/>
    </row>
    <row r="161" spans="1:46" ht="21" customHeight="1">
      <c r="A161" s="396">
        <f>IF(P140="","",A160+1)</f>
        <v>29</v>
      </c>
      <c r="B161" s="957" t="str">
        <f>IF('Master sheet'!$D$11="Hindi","श्रेणी / ग्रेड :-","Division / Grade :-")</f>
        <v>श्रेणी / ग्रेड :-</v>
      </c>
      <c r="C161" s="957"/>
      <c r="D161" s="957"/>
      <c r="E161" s="380" t="str">
        <f>IFERROR(VLOOKUP(P140,Marks,178,0),"")</f>
        <v>I</v>
      </c>
      <c r="F161" s="381" t="s">
        <v>194</v>
      </c>
      <c r="G161" s="440" t="str">
        <f>IFERROR(VLOOKUP(P140,Marks,179,0),"")</f>
        <v>C</v>
      </c>
      <c r="H161" s="381"/>
      <c r="I161" s="440"/>
      <c r="J161" s="440"/>
      <c r="K161" s="957" t="str">
        <f>IF('Master sheet'!$D$11="Hindi","कक्षा में स्थान :-","Position in the Class :-")</f>
        <v>कक्षा में स्थान :-</v>
      </c>
      <c r="L161" s="957"/>
      <c r="M161" s="957"/>
      <c r="N161" s="957"/>
      <c r="O161" s="961">
        <f>IFERROR(VLOOKUP(P140,Marks,180,0),"")</f>
        <v>3.9999999999999858</v>
      </c>
      <c r="P161" s="961"/>
      <c r="Q161" s="961"/>
      <c r="R161" s="961"/>
      <c r="S161" s="1018"/>
      <c r="T161" s="957" t="str">
        <f>IF('Master sheet'!$D$11="Hindi","श्रेणी / ग्रेड :-","Division / Grade :-")</f>
        <v>श्रेणी / ग्रेड :-</v>
      </c>
      <c r="U161" s="957"/>
      <c r="V161" s="957"/>
      <c r="W161" s="380" t="str">
        <f>IFERROR(VLOOKUP(AH140,Marks,178,0),"")</f>
        <v>I</v>
      </c>
      <c r="X161" s="381" t="s">
        <v>194</v>
      </c>
      <c r="Y161" s="440" t="str">
        <f>IFERROR(VLOOKUP(AH140,Marks,179,0),"")</f>
        <v>C</v>
      </c>
      <c r="Z161" s="381"/>
      <c r="AA161" s="440"/>
      <c r="AB161" s="440"/>
      <c r="AC161" s="957" t="str">
        <f>IF('Master sheet'!$D$11="Hindi","कक्षा में स्थान :-","Position in the Class :-")</f>
        <v>कक्षा में स्थान :-</v>
      </c>
      <c r="AD161" s="957"/>
      <c r="AE161" s="957"/>
      <c r="AF161" s="957"/>
      <c r="AG161" s="961">
        <f>IFERROR(VLOOKUP(AH140,Marks,180,0),"")</f>
        <v>2.9999999999999858</v>
      </c>
      <c r="AH161" s="961"/>
      <c r="AI161" s="961"/>
      <c r="AJ161" s="961"/>
      <c r="AL161" s="56"/>
      <c r="AM161" s="56"/>
      <c r="AN161" s="56"/>
      <c r="AO161" s="56"/>
      <c r="AP161" s="56"/>
      <c r="AQ161" s="56"/>
      <c r="AR161" s="56"/>
      <c r="AS161" s="56"/>
      <c r="AT161" s="56"/>
    </row>
    <row r="162" spans="1:46" ht="21" customHeight="1">
      <c r="A162" s="396">
        <f>IF(P140="","",A161+1)</f>
        <v>30</v>
      </c>
      <c r="B162" s="954" t="str">
        <f>IF('Master sheet'!$D$11="Hindi","परीक्षा परिणाम घोषणा दिनांक :-","Result Declaration Date :-")</f>
        <v>परीक्षा परिणाम घोषणा दिनांक :-</v>
      </c>
      <c r="C162" s="954"/>
      <c r="D162" s="954"/>
      <c r="E162" s="955">
        <f>IF(AND(P140=""),"",'Master sheet'!$D$10)</f>
        <v>45419</v>
      </c>
      <c r="F162" s="955"/>
      <c r="G162" s="955"/>
      <c r="H162" s="955"/>
      <c r="I162" s="955"/>
      <c r="J162" s="434"/>
      <c r="K162" s="91"/>
      <c r="L162" s="91"/>
      <c r="M162" s="57"/>
      <c r="N162" s="91"/>
      <c r="O162" s="91"/>
      <c r="P162" s="91"/>
      <c r="Q162" s="91"/>
      <c r="R162" s="91"/>
      <c r="S162" s="1018"/>
      <c r="T162" s="954" t="str">
        <f>IF('Master sheet'!$D$11="Hindi","परीक्षा परिणाम घोषणा दिनांक :-","Result Declaration Date :-")</f>
        <v>परीक्षा परिणाम घोषणा दिनांक :-</v>
      </c>
      <c r="U162" s="954"/>
      <c r="V162" s="954"/>
      <c r="W162" s="955">
        <f>IF(AND(AH140=""),"",'Master sheet'!$D$10)</f>
        <v>45419</v>
      </c>
      <c r="X162" s="955"/>
      <c r="Y162" s="955"/>
      <c r="Z162" s="955"/>
      <c r="AA162" s="955"/>
      <c r="AB162" s="434"/>
      <c r="AC162" s="91"/>
      <c r="AD162" s="91"/>
      <c r="AE162" s="57"/>
      <c r="AF162" s="91"/>
      <c r="AG162" s="91"/>
      <c r="AH162" s="91"/>
      <c r="AI162" s="91"/>
      <c r="AJ162" s="91"/>
      <c r="AL162" s="56"/>
      <c r="AM162" s="56"/>
      <c r="AN162" s="56"/>
      <c r="AO162" s="56"/>
      <c r="AP162" s="56"/>
      <c r="AQ162" s="56"/>
      <c r="AR162" s="56"/>
      <c r="AS162" s="56"/>
      <c r="AT162" s="56"/>
    </row>
    <row r="163" spans="1:46" ht="60.75" customHeight="1">
      <c r="A163" s="396">
        <f>IF(P140="","",A162+1)</f>
        <v>31</v>
      </c>
      <c r="B163" s="956" t="str">
        <f>IF(AND(C137=6),CONCATENATE("( ",UPPER('Master sheet'!H12)," )"),IF(AND(C137=7),CONCATENATE("( ",UPPER('Master sheet'!H21)," )"),""))</f>
        <v>( SHARAD SHARMA )</v>
      </c>
      <c r="C163" s="956"/>
      <c r="D163" s="956"/>
      <c r="E163" s="956"/>
      <c r="F163" s="956" t="str">
        <f>IF(AND(P140=""),"",CONCATENATE("(",'Master sheet'!$D$14," )"))</f>
        <v>(Suresh Chand )</v>
      </c>
      <c r="G163" s="956"/>
      <c r="H163" s="956"/>
      <c r="I163" s="956"/>
      <c r="J163" s="956"/>
      <c r="K163" s="956"/>
      <c r="L163" s="956"/>
      <c r="M163" s="956" t="str">
        <f>IF(AND(P140=""),"",CONCATENATE("(",'Master sheet'!$D$12," )"))</f>
        <v>(USHA PALIYA )</v>
      </c>
      <c r="N163" s="956"/>
      <c r="O163" s="956"/>
      <c r="P163" s="956"/>
      <c r="Q163" s="956"/>
      <c r="R163" s="956"/>
      <c r="S163" s="1018"/>
      <c r="T163" s="956" t="str">
        <f>IF(AND(U137=6),CONCATENATE("( ",UPPER('Master sheet'!H12)," )"),IF(AND(U137=7),CONCATENATE("( ",UPPER('Master sheet'!H21)," )"),""))</f>
        <v>( SHARAD SHARMA )</v>
      </c>
      <c r="U163" s="956"/>
      <c r="V163" s="956"/>
      <c r="W163" s="956"/>
      <c r="X163" s="956" t="str">
        <f>IF(AND(AH140=""),"",CONCATENATE("(",'Master sheet'!$D$14," )"))</f>
        <v>(Suresh Chand )</v>
      </c>
      <c r="Y163" s="956"/>
      <c r="Z163" s="956"/>
      <c r="AA163" s="956"/>
      <c r="AB163" s="956"/>
      <c r="AC163" s="956"/>
      <c r="AD163" s="956"/>
      <c r="AE163" s="956" t="str">
        <f>IF(AND(AH140=""),"",CONCATENATE("(",'Master sheet'!$D$12," )"))</f>
        <v>(USHA PALIYA )</v>
      </c>
      <c r="AF163" s="956"/>
      <c r="AG163" s="956"/>
      <c r="AH163" s="956"/>
      <c r="AI163" s="956"/>
      <c r="AJ163" s="956"/>
      <c r="AL163" s="56"/>
      <c r="AM163" s="56"/>
      <c r="AN163" s="56"/>
      <c r="AO163" s="56"/>
      <c r="AP163" s="56"/>
      <c r="AQ163" s="56"/>
      <c r="AR163" s="56"/>
      <c r="AS163" s="56"/>
      <c r="AT163" s="56"/>
    </row>
    <row r="164" spans="1:46" ht="23.25" customHeight="1">
      <c r="A164" s="396">
        <f>IF(P140="","",A163+1)</f>
        <v>32</v>
      </c>
      <c r="B164" s="953" t="str">
        <f>IF('Master sheet'!$D$11="Hindi","हस्ताक्षर कक्षाध्यापक","Signature of the class teacher")</f>
        <v>हस्ताक्षर कक्षाध्यापक</v>
      </c>
      <c r="C164" s="953"/>
      <c r="D164" s="953"/>
      <c r="E164" s="953"/>
      <c r="F164" s="953" t="str">
        <f>IF('Master sheet'!$D$11="Hindi","हस्ताक्षर परीक्षा प्रभारी","Signature of the exam. Incharge")</f>
        <v>हस्ताक्षर परीक्षा प्रभारी</v>
      </c>
      <c r="G164" s="953"/>
      <c r="H164" s="953"/>
      <c r="I164" s="953"/>
      <c r="J164" s="953"/>
      <c r="K164" s="953"/>
      <c r="L164" s="953"/>
      <c r="M164" s="953" t="str">
        <f>IF('Master sheet'!$D$11="Hindi","हस्ताक्षर संस्था प्रधान","Head of Institute's Signature")</f>
        <v>हस्ताक्षर संस्था प्रधान</v>
      </c>
      <c r="N164" s="953"/>
      <c r="O164" s="953"/>
      <c r="P164" s="953"/>
      <c r="Q164" s="953"/>
      <c r="R164" s="953"/>
      <c r="S164" s="1018"/>
      <c r="T164" s="953" t="str">
        <f>IF('Master sheet'!$D$11="Hindi","हस्ताक्षर कक्षाध्यापक","Signature of the class teacher")</f>
        <v>हस्ताक्षर कक्षाध्यापक</v>
      </c>
      <c r="U164" s="953"/>
      <c r="V164" s="953"/>
      <c r="W164" s="953"/>
      <c r="X164" s="953" t="str">
        <f>IF('Master sheet'!$D$11="Hindi","हस्ताक्षर परीक्षा प्रभारी","Signature of the exam. Incharge")</f>
        <v>हस्ताक्षर परीक्षा प्रभारी</v>
      </c>
      <c r="Y164" s="953"/>
      <c r="Z164" s="953"/>
      <c r="AA164" s="953"/>
      <c r="AB164" s="953"/>
      <c r="AC164" s="953"/>
      <c r="AD164" s="953"/>
      <c r="AE164" s="953" t="str">
        <f>IF('Master sheet'!$D$11="Hindi","हस्ताक्षर संस्था प्रधान","Head of Institute's Signature")</f>
        <v>हस्ताक्षर संस्था प्रधान</v>
      </c>
      <c r="AF164" s="953"/>
      <c r="AG164" s="953"/>
      <c r="AH164" s="953"/>
      <c r="AI164" s="953"/>
      <c r="AJ164" s="953"/>
      <c r="AL164" s="56"/>
      <c r="AM164" s="56"/>
      <c r="AN164" s="56"/>
      <c r="AO164" s="56"/>
      <c r="AP164" s="56"/>
      <c r="AQ164" s="56"/>
      <c r="AR164" s="56"/>
      <c r="AS164" s="56"/>
      <c r="AT164" s="56"/>
    </row>
    <row r="165" spans="1:46">
      <c r="AL165" s="56"/>
      <c r="AM165" s="56"/>
      <c r="AN165" s="56"/>
      <c r="AO165" s="56"/>
      <c r="AP165" s="56"/>
      <c r="AQ165" s="56"/>
      <c r="AR165" s="56"/>
      <c r="AS165" s="56"/>
      <c r="AT165" s="56"/>
    </row>
    <row r="166" spans="1:46" ht="21" customHeight="1">
      <c r="A166" s="396">
        <f>IF(P173="","",1)</f>
        <v>1</v>
      </c>
      <c r="B166" s="1003" t="str">
        <f>IF('Master sheet'!$D$11="Hindi","वार्षिक रिपोर्ट कार्ड ","Report Card")</f>
        <v xml:space="preserve">वार्षिक रिपोर्ट कार्ड </v>
      </c>
      <c r="C166" s="1003"/>
      <c r="D166" s="1003"/>
      <c r="E166" s="1003"/>
      <c r="F166" s="1003"/>
      <c r="G166" s="1003"/>
      <c r="H166" s="1003"/>
      <c r="I166" s="1003"/>
      <c r="J166" s="1003"/>
      <c r="K166" s="1003"/>
      <c r="L166" s="1003"/>
      <c r="M166" s="1003"/>
      <c r="N166" s="1003"/>
      <c r="O166" s="1003"/>
      <c r="P166" s="1003"/>
      <c r="Q166" s="1003"/>
      <c r="R166" s="1003"/>
      <c r="S166" s="1018" t="s">
        <v>75</v>
      </c>
      <c r="T166" s="1003" t="str">
        <f>IF('Master sheet'!$D$11="Hindi","वार्षिक रिपोर्ट कार्ड ","Report Card")</f>
        <v xml:space="preserve">वार्षिक रिपोर्ट कार्ड </v>
      </c>
      <c r="U166" s="1003"/>
      <c r="V166" s="1003"/>
      <c r="W166" s="1003"/>
      <c r="X166" s="1003"/>
      <c r="Y166" s="1003"/>
      <c r="Z166" s="1003"/>
      <c r="AA166" s="1003"/>
      <c r="AB166" s="1003"/>
      <c r="AC166" s="1003"/>
      <c r="AD166" s="1003"/>
      <c r="AE166" s="1003"/>
      <c r="AF166" s="1003"/>
      <c r="AG166" s="1003"/>
      <c r="AH166" s="1003"/>
      <c r="AI166" s="1003"/>
      <c r="AJ166" s="1003"/>
      <c r="AL166" s="56"/>
      <c r="AM166" s="56"/>
      <c r="AN166" s="56"/>
      <c r="AO166" s="56"/>
      <c r="AP166" s="56"/>
      <c r="AQ166" s="56"/>
      <c r="AR166" s="56"/>
      <c r="AS166" s="56"/>
      <c r="AT166" s="56"/>
    </row>
    <row r="167" spans="1:46" ht="21" customHeight="1">
      <c r="A167" s="396">
        <f>IF(P173="","",A166+1)</f>
        <v>2</v>
      </c>
      <c r="B167" s="1004" t="str">
        <f>IF('Master sheet'!$D$11="Hindi","शिक्षा विभाग, राजस्थान सरकार","Education Department, Rajasthan Government")</f>
        <v>शिक्षा विभाग, राजस्थान सरकार</v>
      </c>
      <c r="C167" s="1004"/>
      <c r="D167" s="1004"/>
      <c r="E167" s="1004"/>
      <c r="F167" s="1004"/>
      <c r="G167" s="1004"/>
      <c r="H167" s="1004"/>
      <c r="I167" s="1004"/>
      <c r="J167" s="1004"/>
      <c r="K167" s="1004"/>
      <c r="L167" s="1004"/>
      <c r="M167" s="1004"/>
      <c r="N167" s="1004"/>
      <c r="O167" s="1004"/>
      <c r="P167" s="1004"/>
      <c r="Q167" s="1004"/>
      <c r="R167" s="1004"/>
      <c r="S167" s="1018"/>
      <c r="T167" s="1004" t="str">
        <f>IF('Master sheet'!$D$11="Hindi","शिक्षा विभाग, राजस्थान सरकार","Education Department, Rajasthan Government")</f>
        <v>शिक्षा विभाग, राजस्थान सरकार</v>
      </c>
      <c r="U167" s="1004"/>
      <c r="V167" s="1004"/>
      <c r="W167" s="1004"/>
      <c r="X167" s="1004"/>
      <c r="Y167" s="1004"/>
      <c r="Z167" s="1004"/>
      <c r="AA167" s="1004"/>
      <c r="AB167" s="1004"/>
      <c r="AC167" s="1004"/>
      <c r="AD167" s="1004"/>
      <c r="AE167" s="1004"/>
      <c r="AF167" s="1004"/>
      <c r="AG167" s="1004"/>
      <c r="AH167" s="1004"/>
      <c r="AI167" s="1004"/>
      <c r="AJ167" s="1004"/>
      <c r="AL167" s="56"/>
      <c r="AM167" s="56"/>
      <c r="AN167" s="56"/>
      <c r="AO167" s="56"/>
      <c r="AP167" s="56"/>
      <c r="AQ167" s="56"/>
      <c r="AR167" s="56"/>
      <c r="AS167" s="56"/>
      <c r="AT167" s="56"/>
    </row>
    <row r="168" spans="1:46" ht="21" customHeight="1">
      <c r="A168" s="396">
        <f>IF(P173="","",A167+1)</f>
        <v>3</v>
      </c>
      <c r="B168" s="996" t="str">
        <f>IF('Master sheet'!$D$11="Hindi","विद्यालय का नाम :-","School Name :- ")</f>
        <v>विद्यालय का नाम :-</v>
      </c>
      <c r="C168" s="996"/>
      <c r="D168" s="996"/>
      <c r="E168" s="997" t="str">
        <f>IF(AND(P173=""),"",IF('Master sheet'!$D$11="Hindi",'Master sheet'!$D$8,'Master sheet'!$D$7))</f>
        <v xml:space="preserve">महात्मा गाँधी राजकीय विद्यालय (अंग्रेजी माध्यम) बर, पाली </v>
      </c>
      <c r="F168" s="997"/>
      <c r="G168" s="997"/>
      <c r="H168" s="997"/>
      <c r="I168" s="997"/>
      <c r="J168" s="997"/>
      <c r="K168" s="997"/>
      <c r="L168" s="997"/>
      <c r="M168" s="997"/>
      <c r="N168" s="997"/>
      <c r="O168" s="997"/>
      <c r="P168" s="997"/>
      <c r="Q168" s="997"/>
      <c r="R168" s="997"/>
      <c r="S168" s="1018"/>
      <c r="T168" s="996" t="str">
        <f>IF('Master sheet'!$D$11="Hindi","विद्यालय का नाम :-","School Name :- ")</f>
        <v>विद्यालय का नाम :-</v>
      </c>
      <c r="U168" s="996"/>
      <c r="V168" s="996"/>
      <c r="W168" s="997" t="str">
        <f>IF(AND(AH173=""),"",IF('Master sheet'!$D$11="Hindi",'Master sheet'!$D$8,'Master sheet'!$D$7))</f>
        <v xml:space="preserve">महात्मा गाँधी राजकीय विद्यालय (अंग्रेजी माध्यम) बर, पाली </v>
      </c>
      <c r="X168" s="997"/>
      <c r="Y168" s="997"/>
      <c r="Z168" s="997"/>
      <c r="AA168" s="997"/>
      <c r="AB168" s="997"/>
      <c r="AC168" s="997"/>
      <c r="AD168" s="997"/>
      <c r="AE168" s="997"/>
      <c r="AF168" s="997"/>
      <c r="AG168" s="997"/>
      <c r="AH168" s="997"/>
      <c r="AI168" s="997"/>
      <c r="AJ168" s="997"/>
      <c r="AL168" s="56"/>
      <c r="AM168" s="56"/>
      <c r="AN168" s="56"/>
      <c r="AO168" s="56"/>
      <c r="AP168" s="56"/>
      <c r="AQ168" s="56"/>
      <c r="AR168" s="56"/>
      <c r="AS168" s="56"/>
      <c r="AT168" s="56"/>
    </row>
    <row r="169" spans="1:46" ht="21" customHeight="1">
      <c r="A169" s="396">
        <f>IF(P173="","",A168+1)</f>
        <v>4</v>
      </c>
      <c r="B169" s="389"/>
      <c r="C169" s="389"/>
      <c r="D169" s="389"/>
      <c r="E169" s="998"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998"/>
      <c r="G169" s="998"/>
      <c r="H169" s="998"/>
      <c r="I169" s="998"/>
      <c r="J169" s="998"/>
      <c r="K169" s="998"/>
      <c r="L169" s="998"/>
      <c r="M169" s="998"/>
      <c r="N169" s="998"/>
      <c r="O169" s="998"/>
      <c r="P169" s="998"/>
      <c r="Q169" s="998"/>
      <c r="R169" s="998"/>
      <c r="S169" s="1018"/>
      <c r="T169" s="389"/>
      <c r="U169" s="389"/>
      <c r="V169" s="389"/>
      <c r="W169" s="998" t="str">
        <f>IF(AND(AH173=""),"",IF('Master sheet'!$D$11="Hindi",CONCATENATE("(विद्यालय मान्यता क्रमांक व वर्ष : ","  ",'Master sheet'!$D$6),CONCATENATE("(School Recognition Number &amp; Years : ","  ",'Master sheet'!$D$6)))</f>
        <v>(विद्यालय मान्यता क्रमांक व वर्ष :   शिक्षा/पाली/1995/2001</v>
      </c>
      <c r="X169" s="998"/>
      <c r="Y169" s="998"/>
      <c r="Z169" s="998"/>
      <c r="AA169" s="998"/>
      <c r="AB169" s="998"/>
      <c r="AC169" s="998"/>
      <c r="AD169" s="998"/>
      <c r="AE169" s="998"/>
      <c r="AF169" s="998"/>
      <c r="AG169" s="998"/>
      <c r="AH169" s="998"/>
      <c r="AI169" s="998"/>
      <c r="AJ169" s="998"/>
      <c r="AL169" s="56"/>
      <c r="AM169" s="56"/>
      <c r="AN169" s="56"/>
      <c r="AO169" s="56"/>
      <c r="AP169" s="56"/>
      <c r="AQ169" s="56"/>
      <c r="AR169" s="56"/>
      <c r="AS169" s="56"/>
      <c r="AT169" s="56"/>
    </row>
    <row r="170" spans="1:46" ht="21" customHeight="1">
      <c r="A170" s="396">
        <f>IF(P173="","",A169+1)</f>
        <v>5</v>
      </c>
      <c r="B170" s="382" t="str">
        <f>IF('Master sheet'!$D$11="Hindi","कक्षा  :-","CLASS :- ")</f>
        <v>कक्षा  :-</v>
      </c>
      <c r="C170" s="999">
        <f>IFERROR(IF(AND(P173=""),"",VLOOKUP(P173,Marks,2,0)),"")</f>
        <v>7</v>
      </c>
      <c r="D170" s="999"/>
      <c r="E170" s="1000" t="str">
        <f>IF('Master sheet'!$D$11="Hindi","सेक्शन :-","Section :- ")</f>
        <v>सेक्शन :-</v>
      </c>
      <c r="F170" s="1000"/>
      <c r="G170" s="1000"/>
      <c r="H170" s="1000"/>
      <c r="I170" s="1000"/>
      <c r="J170" s="999" t="str">
        <f>IFERROR(IF(AND(P173=""),"",VLOOKUP(P173,Marks,3,0)),"")</f>
        <v>A</v>
      </c>
      <c r="K170" s="999"/>
      <c r="L170" s="1001" t="str">
        <f>IF('Master sheet'!$D$11="Hindi","सत्र :- ","Session :- ")</f>
        <v xml:space="preserve">सत्र :- </v>
      </c>
      <c r="M170" s="1001"/>
      <c r="N170" s="1001"/>
      <c r="O170" s="1001"/>
      <c r="P170" s="1002" t="str">
        <f>IF(AND(P173=""),"",'Marks Entry 6th'!$I$2)</f>
        <v xml:space="preserve"> 2023-2024</v>
      </c>
      <c r="Q170" s="1002"/>
      <c r="R170" s="1002"/>
      <c r="S170" s="1018"/>
      <c r="T170" s="382" t="str">
        <f>IF('Master sheet'!$D$11="Hindi","कक्षा  :-","CLASS :- ")</f>
        <v>कक्षा  :-</v>
      </c>
      <c r="U170" s="999">
        <f>IFERROR(IF(AND(AH173=""),"",VLOOKUP(AH173,Marks,2,0)),"")</f>
        <v>7</v>
      </c>
      <c r="V170" s="999"/>
      <c r="W170" s="1000" t="str">
        <f>IF('Master sheet'!$D$11="Hindi","सेक्शन :-","Section :- ")</f>
        <v>सेक्शन :-</v>
      </c>
      <c r="X170" s="1000"/>
      <c r="Y170" s="1000"/>
      <c r="Z170" s="1000"/>
      <c r="AA170" s="1000"/>
      <c r="AB170" s="999" t="str">
        <f>IFERROR(IF(AND(AH173=""),"",VLOOKUP(AH173,Marks,3,0)),"")</f>
        <v>A</v>
      </c>
      <c r="AC170" s="999"/>
      <c r="AD170" s="1001" t="str">
        <f>IF('Master sheet'!$D$11="Hindi","सत्र :- ","Session :- ")</f>
        <v xml:space="preserve">सत्र :- </v>
      </c>
      <c r="AE170" s="1001"/>
      <c r="AF170" s="1001"/>
      <c r="AG170" s="1001"/>
      <c r="AH170" s="1002" t="str">
        <f>IF(AND(AH173=""),"",'Marks Entry 6th'!$I$2)</f>
        <v xml:space="preserve"> 2023-2024</v>
      </c>
      <c r="AI170" s="1002"/>
      <c r="AJ170" s="1002"/>
      <c r="AL170" s="56"/>
      <c r="AM170" s="56"/>
      <c r="AN170" s="56"/>
      <c r="AO170" s="56"/>
      <c r="AP170" s="56"/>
      <c r="AQ170" s="56"/>
      <c r="AR170" s="56"/>
      <c r="AS170" s="56"/>
      <c r="AT170" s="56"/>
    </row>
    <row r="171" spans="1:46" ht="21" customHeight="1">
      <c r="A171" s="396">
        <f>IF(P173="","",A170+1)</f>
        <v>6</v>
      </c>
      <c r="B171" s="987" t="str">
        <f>IF('Master sheet'!$D$11="Hindi","विद्यार्थी का नाम :-","Student's Name :-")</f>
        <v>विद्यार्थी का नाम :-</v>
      </c>
      <c r="C171" s="987"/>
      <c r="D171" s="987"/>
      <c r="E171" s="988" t="str">
        <f>IFERROR(IF(AND(P173=""),"",VLOOKUP(P173,Marks,6,0)),"")</f>
        <v xml:space="preserve">रमेश चन्द्र </v>
      </c>
      <c r="F171" s="988"/>
      <c r="G171" s="988"/>
      <c r="H171" s="988"/>
      <c r="I171" s="988"/>
      <c r="J171" s="988"/>
      <c r="K171" s="988"/>
      <c r="L171" s="989" t="str">
        <f>IF('Master sheet'!$D$11="Hindi","प्रवेशांक :","SR. NO. :")</f>
        <v>प्रवेशांक :</v>
      </c>
      <c r="M171" s="989"/>
      <c r="N171" s="989"/>
      <c r="O171" s="989"/>
      <c r="P171" s="994">
        <f>IFERROR(IF(AND(P173=""),"",VLOOKUP(P173,Marks,5,0)),"")</f>
        <v>932</v>
      </c>
      <c r="Q171" s="994"/>
      <c r="R171" s="994"/>
      <c r="S171" s="1018"/>
      <c r="T171" s="987" t="str">
        <f>IF('Master sheet'!$D$11="Hindi","विद्यार्थी का नाम :-","Student's Name :-")</f>
        <v>विद्यार्थी का नाम :-</v>
      </c>
      <c r="U171" s="987"/>
      <c r="V171" s="987"/>
      <c r="W171" s="988" t="str">
        <f>IFERROR(IF(AND(AH173=""),"",VLOOKUP(AH173,Marks,6,0)),"")</f>
        <v xml:space="preserve">राहुल </v>
      </c>
      <c r="X171" s="988"/>
      <c r="Y171" s="988"/>
      <c r="Z171" s="988"/>
      <c r="AA171" s="988"/>
      <c r="AB171" s="988"/>
      <c r="AC171" s="988"/>
      <c r="AD171" s="989" t="str">
        <f>IF('Master sheet'!$D$11="Hindi","प्रवेशांक :","SR. NO. :")</f>
        <v>प्रवेशांक :</v>
      </c>
      <c r="AE171" s="989"/>
      <c r="AF171" s="989"/>
      <c r="AG171" s="989"/>
      <c r="AH171" s="994">
        <f>IFERROR(IF(AND(AH173=""),"",VLOOKUP(AH173,Marks,5,0)),"")</f>
        <v>933</v>
      </c>
      <c r="AI171" s="994"/>
      <c r="AJ171" s="994"/>
      <c r="AL171" s="56"/>
      <c r="AM171" s="56"/>
      <c r="AN171" s="56"/>
      <c r="AO171" s="56"/>
      <c r="AP171" s="56"/>
      <c r="AQ171" s="56"/>
      <c r="AR171" s="56"/>
      <c r="AS171" s="56"/>
      <c r="AT171" s="56"/>
    </row>
    <row r="172" spans="1:46" ht="21" customHeight="1">
      <c r="A172" s="396">
        <f>IF(P173="","",A171+1)</f>
        <v>7</v>
      </c>
      <c r="B172" s="987" t="str">
        <f>IF('Master sheet'!$D$11="Hindi","पिता का नाम :-","Father's Name :-")</f>
        <v>पिता का नाम :-</v>
      </c>
      <c r="C172" s="987"/>
      <c r="D172" s="987"/>
      <c r="E172" s="988" t="str">
        <f>IFERROR(IF(AND(P173=""),"",VLOOKUP(P173,Marks,7,0)),"")</f>
        <v xml:space="preserve">दिनेश चन्द्र </v>
      </c>
      <c r="F172" s="988"/>
      <c r="G172" s="988"/>
      <c r="H172" s="988"/>
      <c r="I172" s="988"/>
      <c r="J172" s="988"/>
      <c r="K172" s="988"/>
      <c r="L172" s="989" t="str">
        <f>IF('Master sheet'!$D$11="Hindi","जन्म तिथि :","Date of Birth :")</f>
        <v>जन्म तिथि :</v>
      </c>
      <c r="M172" s="989"/>
      <c r="N172" s="989"/>
      <c r="O172" s="989"/>
      <c r="P172" s="995">
        <f>IFERROR(IF(AND(P173=""),"",VLOOKUP(P173,Marks,4,0)),"")</f>
        <v>42319</v>
      </c>
      <c r="Q172" s="995"/>
      <c r="R172" s="995"/>
      <c r="S172" s="1018"/>
      <c r="T172" s="987" t="str">
        <f>IF('Master sheet'!$D$11="Hindi","पिता का नाम :-","Father's Name :-")</f>
        <v>पिता का नाम :-</v>
      </c>
      <c r="U172" s="987"/>
      <c r="V172" s="987"/>
      <c r="W172" s="988" t="str">
        <f>IFERROR(IF(AND(AH173=""),"",VLOOKUP(AH173,Marks,7,0)),"")</f>
        <v xml:space="preserve">रोहित </v>
      </c>
      <c r="X172" s="988"/>
      <c r="Y172" s="988"/>
      <c r="Z172" s="988"/>
      <c r="AA172" s="988"/>
      <c r="AB172" s="988"/>
      <c r="AC172" s="988"/>
      <c r="AD172" s="989" t="str">
        <f>IF('Master sheet'!$D$11="Hindi","जन्म तिथि :","Date of Birth :")</f>
        <v>जन्म तिथि :</v>
      </c>
      <c r="AE172" s="989"/>
      <c r="AF172" s="989"/>
      <c r="AG172" s="989"/>
      <c r="AH172" s="995">
        <f>IFERROR(IF(AND(AH173=""),"",VLOOKUP(AH173,Marks,4,0)),"")</f>
        <v>42287</v>
      </c>
      <c r="AI172" s="995"/>
      <c r="AJ172" s="995"/>
      <c r="AL172" s="56"/>
      <c r="AM172" s="56"/>
      <c r="AN172" s="56"/>
      <c r="AO172" s="56"/>
      <c r="AP172" s="56"/>
      <c r="AQ172" s="56"/>
      <c r="AR172" s="56"/>
      <c r="AS172" s="56"/>
      <c r="AT172" s="56"/>
    </row>
    <row r="173" spans="1:46" ht="21" customHeight="1">
      <c r="A173" s="396">
        <f>IF(P173="","",A172+1)</f>
        <v>8</v>
      </c>
      <c r="B173" s="987" t="str">
        <f>IF('Master sheet'!$D$11="Hindi","माता का नाम :-","Mother's Name :-")</f>
        <v>माता का नाम :-</v>
      </c>
      <c r="C173" s="987"/>
      <c r="D173" s="987"/>
      <c r="E173" s="988" t="str">
        <f>IFERROR(IF(AND(P173=""),"",VLOOKUP(P173,Marks,8,0)),"")</f>
        <v xml:space="preserve">चंद्रा </v>
      </c>
      <c r="F173" s="988"/>
      <c r="G173" s="988"/>
      <c r="H173" s="988"/>
      <c r="I173" s="988"/>
      <c r="J173" s="988"/>
      <c r="K173" s="988"/>
      <c r="L173" s="989" t="str">
        <f>IF('Master sheet'!$D$11="Hindi","रोल नंबर :-","Roll No. :")</f>
        <v>रोल नंबर :-</v>
      </c>
      <c r="M173" s="989"/>
      <c r="N173" s="989"/>
      <c r="O173" s="989"/>
      <c r="P173" s="990">
        <f>IF(AH140="","",IF(AND(AH140+1&gt;$AR$7),"",AH140+1))</f>
        <v>711</v>
      </c>
      <c r="Q173" s="990"/>
      <c r="R173" s="990"/>
      <c r="S173" s="1018"/>
      <c r="T173" s="987" t="str">
        <f>IF('Master sheet'!$D$11="Hindi","माता का नाम :-","Mother's Name :-")</f>
        <v>माता का नाम :-</v>
      </c>
      <c r="U173" s="987"/>
      <c r="V173" s="987"/>
      <c r="W173" s="988" t="str">
        <f>IFERROR(IF(AND(AH173=""),"",VLOOKUP(AH173,Marks,8,0)),"")</f>
        <v xml:space="preserve">मोहिनी </v>
      </c>
      <c r="X173" s="988"/>
      <c r="Y173" s="988"/>
      <c r="Z173" s="988"/>
      <c r="AA173" s="988"/>
      <c r="AB173" s="988"/>
      <c r="AC173" s="988"/>
      <c r="AD173" s="989" t="str">
        <f>IF('Master sheet'!$D$11="Hindi","रोल नंबर :-","Roll No. :")</f>
        <v>रोल नंबर :-</v>
      </c>
      <c r="AE173" s="989"/>
      <c r="AF173" s="989"/>
      <c r="AG173" s="989"/>
      <c r="AH173" s="990">
        <f>IF(P173="","",IF(AND(P173+1&gt;$AR$7),"",P173+1))</f>
        <v>712</v>
      </c>
      <c r="AI173" s="990"/>
      <c r="AJ173" s="990"/>
      <c r="AL173" s="56"/>
      <c r="AM173" s="56"/>
      <c r="AN173" s="56"/>
      <c r="AO173" s="56"/>
      <c r="AP173" s="56"/>
      <c r="AQ173" s="56"/>
      <c r="AR173" s="56"/>
      <c r="AS173" s="56"/>
      <c r="AT173" s="56"/>
    </row>
    <row r="174" spans="1:46" ht="12" customHeight="1">
      <c r="A174" s="396">
        <f>IF(P173="","",A173+1)</f>
        <v>9</v>
      </c>
      <c r="B174" s="383"/>
      <c r="C174" s="383"/>
      <c r="D174" s="383"/>
      <c r="E174" s="384"/>
      <c r="F174" s="384"/>
      <c r="G174" s="436"/>
      <c r="H174" s="436"/>
      <c r="I174" s="384"/>
      <c r="J174" s="384"/>
      <c r="K174" s="384"/>
      <c r="L174" s="385"/>
      <c r="M174" s="385"/>
      <c r="N174" s="385"/>
      <c r="O174" s="385"/>
      <c r="P174" s="386"/>
      <c r="Q174" s="386"/>
      <c r="R174" s="386"/>
      <c r="S174" s="1018"/>
      <c r="T174" s="383"/>
      <c r="U174" s="383"/>
      <c r="V174" s="383"/>
      <c r="W174" s="384"/>
      <c r="X174" s="384"/>
      <c r="Y174" s="436"/>
      <c r="Z174" s="436"/>
      <c r="AA174" s="384"/>
      <c r="AB174" s="384"/>
      <c r="AC174" s="384"/>
      <c r="AD174" s="385"/>
      <c r="AE174" s="385"/>
      <c r="AF174" s="385"/>
      <c r="AG174" s="385"/>
      <c r="AH174" s="386"/>
      <c r="AI174" s="386"/>
      <c r="AJ174" s="386"/>
      <c r="AL174" s="56"/>
      <c r="AM174" s="56"/>
      <c r="AN174" s="56"/>
      <c r="AO174" s="56"/>
      <c r="AP174" s="56"/>
      <c r="AQ174" s="56"/>
      <c r="AR174" s="56"/>
      <c r="AS174" s="56"/>
      <c r="AT174" s="56"/>
    </row>
    <row r="175" spans="1:46" ht="23.25" customHeight="1">
      <c r="A175" s="396">
        <f>IF(P173="","",A174+1)</f>
        <v>10</v>
      </c>
      <c r="B175" s="991" t="str">
        <f>IF('Master sheet'!$D$11="Hindi","विषय","Subject")</f>
        <v>विषय</v>
      </c>
      <c r="C175" s="708" t="str">
        <f>IF('Master sheet'!$D$11="Hindi","प्रथम परख ","First Test")</f>
        <v xml:space="preserve">प्रथम परख </v>
      </c>
      <c r="D175" s="709"/>
      <c r="E175" s="729" t="str">
        <f>IF('Master sheet'!$D$11="Hindi","द्वितीय परख","Second Test")</f>
        <v>द्वितीय परख</v>
      </c>
      <c r="F175" s="730"/>
      <c r="G175" s="729" t="str">
        <f>IF('Master sheet'!$D$11="Hindi","तृतीय परख","Third Test")</f>
        <v>तृतीय परख</v>
      </c>
      <c r="H175" s="730"/>
      <c r="I175" s="992" t="str">
        <f>IF('Master sheet'!$D$11="Hindi","सा. परख योग","Test Total")</f>
        <v>सा. परख योग</v>
      </c>
      <c r="J175" s="732" t="str">
        <f>IF('Master sheet'!$D$11="Hindi","अर्द्धवार्षिक","Half Yearly")</f>
        <v>अर्द्धवार्षिक</v>
      </c>
      <c r="K175" s="733"/>
      <c r="L175" s="734"/>
      <c r="M175" s="735" t="str">
        <f>IF('Master sheet'!$D$11="Hindi","अर्द्ध वा. तक योग","Total Till H.Y.")</f>
        <v>अर्द्ध वा. तक योग</v>
      </c>
      <c r="N175" s="732" t="str">
        <f>IF('Master sheet'!$D$11="Hindi","वार्षिक","Yearly")</f>
        <v>वार्षिक</v>
      </c>
      <c r="O175" s="733"/>
      <c r="P175" s="734"/>
      <c r="Q175" s="710" t="str">
        <f>IF('Master sheet'!$D$11="Hindi","विषय कुल योग ","Subject Total")</f>
        <v xml:space="preserve">विषय कुल योग </v>
      </c>
      <c r="R175" s="711" t="str">
        <f>IF('Master sheet'!$D$11="Hindi","ग्रेड","Grade")</f>
        <v>ग्रेड</v>
      </c>
      <c r="S175" s="1018"/>
      <c r="T175" s="991" t="str">
        <f>IF('Master sheet'!$D$11="Hindi","विषय","Subject")</f>
        <v>विषय</v>
      </c>
      <c r="U175" s="708" t="str">
        <f>IF('Master sheet'!$D$11="Hindi","प्रथम परख ","First Test")</f>
        <v xml:space="preserve">प्रथम परख </v>
      </c>
      <c r="V175" s="709"/>
      <c r="W175" s="729" t="str">
        <f>IF('Master sheet'!$D$11="Hindi","द्वितीय परख","Second Test")</f>
        <v>द्वितीय परख</v>
      </c>
      <c r="X175" s="730"/>
      <c r="Y175" s="729" t="str">
        <f>IF('Master sheet'!$D$11="Hindi","तृतीय परख","Third Test")</f>
        <v>तृतीय परख</v>
      </c>
      <c r="Z175" s="730"/>
      <c r="AA175" s="992" t="str">
        <f>IF('Master sheet'!$D$11="Hindi","सा. परख योग","Test Total")</f>
        <v>सा. परख योग</v>
      </c>
      <c r="AB175" s="732" t="str">
        <f>IF('Master sheet'!$D$11="Hindi","अर्द्धवार्षिक","Half Yearly")</f>
        <v>अर्द्धवार्षिक</v>
      </c>
      <c r="AC175" s="733"/>
      <c r="AD175" s="734"/>
      <c r="AE175" s="735" t="str">
        <f>IF('Master sheet'!$D$11="Hindi","अर्द्ध वा. तक योग","Total Till H.Y.")</f>
        <v>अर्द्ध वा. तक योग</v>
      </c>
      <c r="AF175" s="732" t="str">
        <f>IF('Master sheet'!$D$11="Hindi","वार्षिक","Yearly")</f>
        <v>वार्षिक</v>
      </c>
      <c r="AG175" s="733"/>
      <c r="AH175" s="734"/>
      <c r="AI175" s="710" t="str">
        <f>IF('Master sheet'!$D$11="Hindi","विषय कुल योग ","Subject Total")</f>
        <v xml:space="preserve">विषय कुल योग </v>
      </c>
      <c r="AJ175" s="711" t="str">
        <f>IF('Master sheet'!$D$11="Hindi","ग्रेड","Grade")</f>
        <v>ग्रेड</v>
      </c>
      <c r="AL175" s="56"/>
      <c r="AM175" s="56"/>
      <c r="AN175" s="56"/>
      <c r="AO175" s="56"/>
      <c r="AP175" s="56"/>
      <c r="AQ175" s="56"/>
      <c r="AR175" s="56"/>
      <c r="AS175" s="56"/>
      <c r="AT175" s="56"/>
    </row>
    <row r="176" spans="1:46" ht="86.25" customHeight="1">
      <c r="A176" s="396">
        <f>IF(P173="","",A175+1)</f>
        <v>11</v>
      </c>
      <c r="B176" s="991"/>
      <c r="C176" s="312" t="str">
        <f>IF('Master sheet'!$D$11="Hindi","लिखित परीक्षा","Written")</f>
        <v>लिखित परीक्षा</v>
      </c>
      <c r="D176" s="312" t="str">
        <f>IF('Master sheet'!$D$11="Hindi","गतिविधि, मौखिक, प्रोजेक्ट, प्रायोगिक","Act, Oral, Project, Prac.")</f>
        <v>गतिविधि, मौखिक, प्रोजेक्ट, प्रायोगिक</v>
      </c>
      <c r="E176" s="312" t="str">
        <f>IF('Master sheet'!$D$11="Hindi","लिखित परीक्षा","Written")</f>
        <v>लिखित परीक्षा</v>
      </c>
      <c r="F176" s="312" t="str">
        <f>IF('Master sheet'!$D$11="Hindi","गतिविधि, मौखिक, प्रोजेक्ट, प्रायोगिक","Act, Oral, Project, Prac.")</f>
        <v>गतिविधि, मौखिक, प्रोजेक्ट, प्रायोगिक</v>
      </c>
      <c r="G176" s="312" t="str">
        <f>IF('Master sheet'!$D$11="Hindi","लिखित परीक्षा","Written")</f>
        <v>लिखित परीक्षा</v>
      </c>
      <c r="H176" s="312" t="str">
        <f>IF('Master sheet'!$D$11="Hindi","गतिविधि, मौखिक, प्रोजेक्ट, प्रायोगिक","Act, Oral, Project, Prac.")</f>
        <v>गतिविधि, मौखिक, प्रोजेक्ट, प्रायोगिक</v>
      </c>
      <c r="I176" s="993"/>
      <c r="J176" s="312" t="str">
        <f>IF('Master sheet'!$D$11="Hindi","लिखित परीक्षा","Written")</f>
        <v>लिखित परीक्षा</v>
      </c>
      <c r="K176" s="312" t="str">
        <f>IF('Master sheet'!$D$11="Hindi","गतिविधि, मौखिक, प्रोजेक्ट, प्रायोगिक","Act, Oral, Project, Prac.")</f>
        <v>गतिविधि, मौखिक, प्रोजेक्ट, प्रायोगिक</v>
      </c>
      <c r="L176" s="312" t="str">
        <f>IF('Master sheet'!$D$11="Hindi","अर्द्ध वा. योग","H.Y. Total")</f>
        <v>अर्द्ध वा. योग</v>
      </c>
      <c r="M176" s="735"/>
      <c r="N176" s="312" t="str">
        <f>IF('Master sheet'!$D$11="Hindi","लिखित परीक्षा","Written")</f>
        <v>लिखित परीक्षा</v>
      </c>
      <c r="O176" s="312" t="str">
        <f>IF('Master sheet'!$D$11="Hindi","गतिविधि, मौखिक, प्रोजेक्ट, प्रायोगिक","Act, Oral, Project, Prac.")</f>
        <v>गतिविधि, मौखिक, प्रोजेक्ट, प्रायोगिक</v>
      </c>
      <c r="P176" s="312" t="str">
        <f>IF('Master sheet'!$D$11="Hindi","वार्षिक योग","Yearly Total")</f>
        <v>वार्षिक योग</v>
      </c>
      <c r="Q176" s="710"/>
      <c r="R176" s="712">
        <v>0</v>
      </c>
      <c r="S176" s="1018"/>
      <c r="T176" s="991"/>
      <c r="U176" s="312" t="str">
        <f>IF('Master sheet'!$D$11="Hindi","लिखित परीक्षा","Written")</f>
        <v>लिखित परीक्षा</v>
      </c>
      <c r="V176" s="312" t="str">
        <f>IF('Master sheet'!$D$11="Hindi","गतिविधि, मौखिक, प्रोजेक्ट, प्रायोगिक","Act, Oral, Project, Prac.")</f>
        <v>गतिविधि, मौखिक, प्रोजेक्ट, प्रायोगिक</v>
      </c>
      <c r="W176" s="312" t="str">
        <f>IF('Master sheet'!$D$11="Hindi","लिखित परीक्षा","Written")</f>
        <v>लिखित परीक्षा</v>
      </c>
      <c r="X176" s="312" t="str">
        <f>IF('Master sheet'!$D$11="Hindi","गतिविधि, मौखिक, प्रोजेक्ट, प्रायोगिक","Act, Oral, Project, Prac.")</f>
        <v>गतिविधि, मौखिक, प्रोजेक्ट, प्रायोगिक</v>
      </c>
      <c r="Y176" s="312" t="str">
        <f>IF('Master sheet'!$D$11="Hindi","लिखित परीक्षा","Written")</f>
        <v>लिखित परीक्षा</v>
      </c>
      <c r="Z176" s="312" t="str">
        <f>IF('Master sheet'!$D$11="Hindi","गतिविधि, मौखिक, प्रोजेक्ट, प्रायोगिक","Act, Oral, Project, Prac.")</f>
        <v>गतिविधि, मौखिक, प्रोजेक्ट, प्रायोगिक</v>
      </c>
      <c r="AA176" s="993"/>
      <c r="AB176" s="312" t="str">
        <f>IF('Master sheet'!$D$11="Hindi","लिखित परीक्षा","Written")</f>
        <v>लिखित परीक्षा</v>
      </c>
      <c r="AC176" s="312" t="str">
        <f>IF('Master sheet'!$D$11="Hindi","गतिविधि, मौखिक, प्रोजेक्ट, प्रायोगिक","Act, Oral, Project, Prac.")</f>
        <v>गतिविधि, मौखिक, प्रोजेक्ट, प्रायोगिक</v>
      </c>
      <c r="AD176" s="312" t="str">
        <f>IF('Master sheet'!$D$11="Hindi","अर्द्ध वा. योग","H.Y. Total")</f>
        <v>अर्द्ध वा. योग</v>
      </c>
      <c r="AE176" s="735"/>
      <c r="AF176" s="312" t="str">
        <f>IF('Master sheet'!$D$11="Hindi","लिखित परीक्षा","Written")</f>
        <v>लिखित परीक्षा</v>
      </c>
      <c r="AG176" s="312" t="str">
        <f>IF('Master sheet'!$D$11="Hindi","गतिविधि, मौखिक, प्रोजेक्ट, प्रायोगिक","Act, Oral, Project, Prac.")</f>
        <v>गतिविधि, मौखिक, प्रोजेक्ट, प्रायोगिक</v>
      </c>
      <c r="AH176" s="312" t="str">
        <f>IF('Master sheet'!$D$11="Hindi","वार्षिक योग","Yearly Total")</f>
        <v>वार्षिक योग</v>
      </c>
      <c r="AI176" s="710"/>
      <c r="AJ176" s="712">
        <v>0</v>
      </c>
      <c r="AL176" s="56"/>
      <c r="AM176" s="56"/>
      <c r="AN176" s="56"/>
      <c r="AO176" s="56"/>
      <c r="AP176" s="56"/>
      <c r="AQ176" s="56"/>
      <c r="AR176" s="56"/>
      <c r="AS176" s="56"/>
      <c r="AT176" s="56"/>
    </row>
    <row r="177" spans="1:46" ht="18" customHeight="1">
      <c r="A177" s="396">
        <f>IF(P173="","",A176+1)</f>
        <v>12</v>
      </c>
      <c r="B177" s="991"/>
      <c r="C177" s="114">
        <v>5</v>
      </c>
      <c r="D177" s="114">
        <v>5</v>
      </c>
      <c r="E177" s="114">
        <v>5</v>
      </c>
      <c r="F177" s="114">
        <v>5</v>
      </c>
      <c r="G177" s="114">
        <v>5</v>
      </c>
      <c r="H177" s="114">
        <v>5</v>
      </c>
      <c r="I177" s="378">
        <f>IF(AND(C144="",D144="",E144="",F144="",G144="",H144=""),"",SUM(C144:H144))</f>
        <v>30</v>
      </c>
      <c r="J177" s="114">
        <v>50</v>
      </c>
      <c r="K177" s="114">
        <v>20</v>
      </c>
      <c r="L177" s="116">
        <f>IF(AND(J144="",K144=""),"",SUM(J144:K144))</f>
        <v>70</v>
      </c>
      <c r="M177" s="115">
        <f>IF(AND(I144="NA",L144="NA"),"NA",SUM(I144,L144))</f>
        <v>100</v>
      </c>
      <c r="N177" s="114">
        <v>70</v>
      </c>
      <c r="O177" s="114">
        <v>30</v>
      </c>
      <c r="P177" s="289">
        <f>IF(AND(N144="",O144=""),"",SUM(N144:O144))</f>
        <v>100</v>
      </c>
      <c r="Q177" s="115">
        <f>IF(P144="","",SUM(M144,P144))</f>
        <v>200</v>
      </c>
      <c r="R177" s="114"/>
      <c r="S177" s="1018"/>
      <c r="T177" s="991"/>
      <c r="U177" s="114">
        <v>5</v>
      </c>
      <c r="V177" s="114">
        <v>5</v>
      </c>
      <c r="W177" s="114">
        <v>5</v>
      </c>
      <c r="X177" s="114">
        <v>5</v>
      </c>
      <c r="Y177" s="114">
        <v>5</v>
      </c>
      <c r="Z177" s="114">
        <v>5</v>
      </c>
      <c r="AA177" s="378">
        <f>IF(AND(C144="",D144="",E144="",F144="",G144="",H144=""),"",SUM(C144:H144))</f>
        <v>30</v>
      </c>
      <c r="AB177" s="114">
        <v>50</v>
      </c>
      <c r="AC177" s="114">
        <v>20</v>
      </c>
      <c r="AD177" s="116">
        <f>IF(AND(J144="",K144=""),"",SUM(J144:K144))</f>
        <v>70</v>
      </c>
      <c r="AE177" s="115">
        <f>IF(AND(I144="NA",L144="NA"),"NA",SUM(I144,L144))</f>
        <v>100</v>
      </c>
      <c r="AF177" s="114">
        <v>70</v>
      </c>
      <c r="AG177" s="114">
        <v>30</v>
      </c>
      <c r="AH177" s="289">
        <f>IF(AND(N144="",O144=""),"",SUM(N144:O144))</f>
        <v>100</v>
      </c>
      <c r="AI177" s="115">
        <f>IF(P144="","",SUM(M144,P144))</f>
        <v>200</v>
      </c>
      <c r="AJ177" s="114"/>
      <c r="AL177" s="56"/>
      <c r="AM177" s="56"/>
      <c r="AN177" s="56"/>
      <c r="AO177" s="56"/>
      <c r="AP177" s="56"/>
      <c r="AQ177" s="56"/>
      <c r="AR177" s="56"/>
      <c r="AS177" s="56"/>
      <c r="AT177" s="56"/>
    </row>
    <row r="178" spans="1:46" ht="21" customHeight="1">
      <c r="A178" s="396">
        <f>IF(P173="","",A177+1)</f>
        <v>13</v>
      </c>
      <c r="B178" s="92" t="str">
        <f>IF('Master sheet'!D$11="Hindi","हिंदी","Hindi")</f>
        <v>हिंदी</v>
      </c>
      <c r="C178" s="433">
        <f>IFERROR(VLOOKUP(P173,Marks,11,0),"")</f>
        <v>4</v>
      </c>
      <c r="D178" s="433">
        <f>IFERROR(VLOOKUP(P173,Marks,12,0),"")</f>
        <v>4</v>
      </c>
      <c r="E178" s="433">
        <f>IFERROR(VLOOKUP(P173,Marks,13,0),"")</f>
        <v>4</v>
      </c>
      <c r="F178" s="433">
        <f>IFERROR(VLOOKUP(P173,Marks,14,0),"")</f>
        <v>4</v>
      </c>
      <c r="G178" s="433">
        <f>IFERROR(VLOOKUP(P173,Marks,15,0),"")</f>
        <v>4</v>
      </c>
      <c r="H178" s="433">
        <f>IFERROR(VLOOKUP(P173,Marks,16,0),"")</f>
        <v>4</v>
      </c>
      <c r="I178" s="377">
        <f>IFERROR(VLOOKUP(P173,Marks,17,0),"")</f>
        <v>24</v>
      </c>
      <c r="J178" s="433">
        <f>IFERROR(VLOOKUP(P173,Marks,18,0),"")</f>
        <v>39</v>
      </c>
      <c r="K178" s="433">
        <f>IFERROR(VLOOKUP(P173,Marks,19,0),"")</f>
        <v>15</v>
      </c>
      <c r="L178" s="87">
        <f>IFERROR(VLOOKUP(P173,Marks,20,0),"")</f>
        <v>54</v>
      </c>
      <c r="M178" s="376">
        <f>IFERROR(VLOOKUP(P173,Marks,21,0),"")</f>
        <v>78</v>
      </c>
      <c r="N178" s="433">
        <f>IFERROR(VLOOKUP(P173,Marks,22,0),"")</f>
        <v>55</v>
      </c>
      <c r="O178" s="433">
        <f>IFERROR(VLOOKUP(P173,Marks,23,0),"")</f>
        <v>21</v>
      </c>
      <c r="P178" s="87">
        <f>IFERROR(VLOOKUP(P173,Marks,24,0),"")</f>
        <v>76</v>
      </c>
      <c r="Q178" s="379">
        <f>IFERROR(VLOOKUP(P173,Marks,25,0),"")</f>
        <v>154</v>
      </c>
      <c r="R178" s="89" t="str">
        <f>IFERROR(VLOOKUP(P173,Marks,31,0),"")</f>
        <v>B</v>
      </c>
      <c r="S178" s="1018"/>
      <c r="T178" s="92" t="str">
        <f>IF('Master sheet'!D$11="Hindi","हिंदी","Hindi")</f>
        <v>हिंदी</v>
      </c>
      <c r="U178" s="433">
        <f>IFERROR(VLOOKUP(AH173,Marks,11,0),"")</f>
        <v>4</v>
      </c>
      <c r="V178" s="433">
        <f>IFERROR(VLOOKUP(AH173,Marks,12,0),"")</f>
        <v>4</v>
      </c>
      <c r="W178" s="433">
        <f>IFERROR(VLOOKUP(AH173,Marks,13,0),"")</f>
        <v>4</v>
      </c>
      <c r="X178" s="433">
        <f>IFERROR(VLOOKUP(AH173,Marks,14,0),"")</f>
        <v>4</v>
      </c>
      <c r="Y178" s="433">
        <f>IFERROR(VLOOKUP(AH173,Marks,15,0),"")</f>
        <v>4</v>
      </c>
      <c r="Z178" s="433">
        <f>IFERROR(VLOOKUP(AH173,Marks,16,0),"")</f>
        <v>4</v>
      </c>
      <c r="AA178" s="377">
        <f>IFERROR(VLOOKUP(AH173,Marks,17,0),"")</f>
        <v>24</v>
      </c>
      <c r="AB178" s="433">
        <f>IFERROR(VLOOKUP(AH173,Marks,18,0),"")</f>
        <v>39</v>
      </c>
      <c r="AC178" s="433">
        <f>IFERROR(VLOOKUP(AH173,Marks,19,0),"")</f>
        <v>15</v>
      </c>
      <c r="AD178" s="87">
        <f>IFERROR(VLOOKUP(AH173,Marks,20,0),"")</f>
        <v>54</v>
      </c>
      <c r="AE178" s="376">
        <f>IFERROR(VLOOKUP(AH173,Marks,21,0),"")</f>
        <v>78</v>
      </c>
      <c r="AF178" s="433">
        <f>IFERROR(VLOOKUP(AH173,Marks,22,0),"")</f>
        <v>55</v>
      </c>
      <c r="AG178" s="433">
        <f>IFERROR(VLOOKUP(AH173,Marks,23,0),"")</f>
        <v>21</v>
      </c>
      <c r="AH178" s="87">
        <f>IFERROR(VLOOKUP(AH173,Marks,24,0),"")</f>
        <v>76</v>
      </c>
      <c r="AI178" s="379">
        <f>IFERROR(VLOOKUP(AH173,Marks,25,0),"")</f>
        <v>154</v>
      </c>
      <c r="AJ178" s="89" t="str">
        <f>IFERROR(VLOOKUP(AH173,Marks,31,0),"")</f>
        <v>B</v>
      </c>
      <c r="AL178" s="56"/>
      <c r="AM178" s="56"/>
      <c r="AN178" s="56"/>
      <c r="AO178" s="56"/>
      <c r="AP178" s="56"/>
      <c r="AQ178" s="56"/>
      <c r="AR178" s="56"/>
      <c r="AS178" s="56"/>
      <c r="AT178" s="56"/>
    </row>
    <row r="179" spans="1:46" ht="21" customHeight="1">
      <c r="A179" s="396">
        <f>IF(P173="","",A178+1)</f>
        <v>14</v>
      </c>
      <c r="B179" s="92" t="str">
        <f>IF('Master sheet'!$D$11="Hindi","अंग्रेजी","English")</f>
        <v>अंग्रेजी</v>
      </c>
      <c r="C179" s="433">
        <f>IFERROR(VLOOKUP(P173,Marks,32,0),"")</f>
        <v>5</v>
      </c>
      <c r="D179" s="433">
        <f>IFERROR(VLOOKUP(P173,Marks,33,0),"")</f>
        <v>5</v>
      </c>
      <c r="E179" s="433">
        <f>IFERROR(VLOOKUP(P173,Marks,34,0),"")</f>
        <v>5</v>
      </c>
      <c r="F179" s="433">
        <f>IFERROR(VLOOKUP(P173,Marks,35,0),"")</f>
        <v>5</v>
      </c>
      <c r="G179" s="433">
        <f>IFERROR(VLOOKUP(P173,Marks,36,0),"")</f>
        <v>5</v>
      </c>
      <c r="H179" s="433">
        <f>IFERROR(VLOOKUP(P173,Marks,37,0),"")</f>
        <v>5</v>
      </c>
      <c r="I179" s="377">
        <f>IFERROR(VLOOKUP(P173,Marks,38,0),"")</f>
        <v>30</v>
      </c>
      <c r="J179" s="433">
        <f>IFERROR(VLOOKUP(P173,Marks,39,0),"")</f>
        <v>47</v>
      </c>
      <c r="K179" s="433">
        <f>IFERROR(VLOOKUP(P173,Marks,40,0),"")</f>
        <v>16</v>
      </c>
      <c r="L179" s="87">
        <f>IFERROR(VLOOKUP(P173,Marks,41,0),"")</f>
        <v>63</v>
      </c>
      <c r="M179" s="376">
        <f>IFERROR(VLOOKUP(P173,Marks,42,0),"")</f>
        <v>93</v>
      </c>
      <c r="N179" s="433">
        <f>IFERROR(VLOOKUP(P173,Marks,43,0),"")</f>
        <v>45</v>
      </c>
      <c r="O179" s="433">
        <f>IFERROR(VLOOKUP(P173,Marks,44,0),"")</f>
        <v>25</v>
      </c>
      <c r="P179" s="87">
        <f>IFERROR(VLOOKUP(P173,Marks,45,0),"")</f>
        <v>70</v>
      </c>
      <c r="Q179" s="379">
        <f>IFERROR(VLOOKUP(P173,Marks,46,0),"")</f>
        <v>163</v>
      </c>
      <c r="R179" s="89" t="str">
        <f>IFERROR(VLOOKUP(P173,Marks,52,0),"")</f>
        <v>B</v>
      </c>
      <c r="S179" s="1018"/>
      <c r="T179" s="92" t="str">
        <f>IF('Master sheet'!$D$11="Hindi","अंग्रेजी","English")</f>
        <v>अंग्रेजी</v>
      </c>
      <c r="U179" s="433">
        <f>IFERROR(VLOOKUP(AH173,Marks,32,0),"")</f>
        <v>5</v>
      </c>
      <c r="V179" s="433">
        <f>IFERROR(VLOOKUP(AH173,Marks,33,0),"")</f>
        <v>5</v>
      </c>
      <c r="W179" s="433">
        <f>IFERROR(VLOOKUP(AH173,Marks,34,0),"")</f>
        <v>5</v>
      </c>
      <c r="X179" s="433">
        <f>IFERROR(VLOOKUP(AH173,Marks,35,0),"")</f>
        <v>5</v>
      </c>
      <c r="Y179" s="433">
        <f>IFERROR(VLOOKUP(AH173,Marks,36,0),"")</f>
        <v>5</v>
      </c>
      <c r="Z179" s="433">
        <f>IFERROR(VLOOKUP(AH173,Marks,37,0),"")</f>
        <v>5</v>
      </c>
      <c r="AA179" s="377">
        <f>IFERROR(VLOOKUP(AH173,Marks,38,0),"")</f>
        <v>30</v>
      </c>
      <c r="AB179" s="433">
        <f>IFERROR(VLOOKUP(AH173,Marks,39,0),"")</f>
        <v>47</v>
      </c>
      <c r="AC179" s="433">
        <f>IFERROR(VLOOKUP(AH173,Marks,40,0),"")</f>
        <v>16</v>
      </c>
      <c r="AD179" s="87">
        <f>IFERROR(VLOOKUP(AH173,Marks,41,0),"")</f>
        <v>63</v>
      </c>
      <c r="AE179" s="376">
        <f>IFERROR(VLOOKUP(AH173,Marks,42,0),"")</f>
        <v>93</v>
      </c>
      <c r="AF179" s="433">
        <f>IFERROR(VLOOKUP(AH173,Marks,43,0),"")</f>
        <v>45</v>
      </c>
      <c r="AG179" s="433">
        <f>IFERROR(VLOOKUP(AH173,Marks,44,0),"")</f>
        <v>25</v>
      </c>
      <c r="AH179" s="87">
        <f>IFERROR(VLOOKUP(AH173,Marks,45,0),"")</f>
        <v>70</v>
      </c>
      <c r="AI179" s="379">
        <f>IFERROR(VLOOKUP(AH173,Marks,46,0),"")</f>
        <v>163</v>
      </c>
      <c r="AJ179" s="89" t="str">
        <f>IFERROR(VLOOKUP(AH173,Marks,52,0),"")</f>
        <v>B</v>
      </c>
      <c r="AL179" s="56"/>
      <c r="AM179" s="56"/>
      <c r="AN179" s="56"/>
      <c r="AO179" s="56"/>
      <c r="AP179" s="56"/>
      <c r="AQ179" s="56"/>
      <c r="AR179" s="56"/>
      <c r="AS179" s="56"/>
      <c r="AT179" s="56"/>
    </row>
    <row r="180" spans="1:46" ht="21" customHeight="1">
      <c r="A180" s="396">
        <f>IF(P173="","",A179+1)</f>
        <v>15</v>
      </c>
      <c r="B180" s="92" t="str">
        <f>IFERROR(VLOOKUP(P173,Marks,53,0),"")</f>
        <v>संस्कृत (71)</v>
      </c>
      <c r="C180" s="433">
        <f>IFERROR(VLOOKUP(P173,Marks,54,0),"")</f>
        <v>5</v>
      </c>
      <c r="D180" s="433">
        <f>IFERROR(VLOOKUP(P173,Marks,55,0),"")</f>
        <v>4</v>
      </c>
      <c r="E180" s="433">
        <f>IFERROR(VLOOKUP(P173,Marks,56,0),"")</f>
        <v>4</v>
      </c>
      <c r="F180" s="433">
        <f>IFERROR(VLOOKUP(P173,Marks,57,0),"")</f>
        <v>4</v>
      </c>
      <c r="G180" s="433">
        <f>IFERROR(VLOOKUP(P173,Marks,58,0),"")</f>
        <v>4</v>
      </c>
      <c r="H180" s="433">
        <f>IFERROR(VLOOKUP(P173,Marks,59,0),"")</f>
        <v>5</v>
      </c>
      <c r="I180" s="377">
        <f>IFERROR(VLOOKUP(P173,Marks,60,0),"")</f>
        <v>26</v>
      </c>
      <c r="J180" s="433">
        <f>IFERROR(VLOOKUP(P173,Marks,61,0),"")</f>
        <v>46</v>
      </c>
      <c r="K180" s="433">
        <f>IFERROR(VLOOKUP(P173,Marks,62,0),"")</f>
        <v>16</v>
      </c>
      <c r="L180" s="87">
        <f>IFERROR(VLOOKUP(P173,Marks,63,0),"")</f>
        <v>62</v>
      </c>
      <c r="M180" s="376">
        <f>IFERROR(VLOOKUP(P173,Marks,64,0),"")</f>
        <v>88</v>
      </c>
      <c r="N180" s="433">
        <f>IFERROR(VLOOKUP(P173,Marks,65,0),"")</f>
        <v>46</v>
      </c>
      <c r="O180" s="433">
        <f>IFERROR(VLOOKUP(P173,Marks,66,0),"")</f>
        <v>9</v>
      </c>
      <c r="P180" s="87">
        <f>IFERROR(VLOOKUP(P173,Marks,67,0),"")</f>
        <v>55</v>
      </c>
      <c r="Q180" s="379">
        <f>IFERROR(VLOOKUP(P173,Marks,68,0),"")</f>
        <v>143</v>
      </c>
      <c r="R180" s="89" t="str">
        <f>IFERROR(VLOOKUP(P173,Marks,74,0),"")</f>
        <v>B</v>
      </c>
      <c r="S180" s="1018"/>
      <c r="T180" s="92" t="str">
        <f>IFERROR(VLOOKUP(AH173,Marks,53,0),"")</f>
        <v>संस्कृत (71)</v>
      </c>
      <c r="U180" s="433">
        <f>IFERROR(VLOOKUP(AH173,Marks,54,0),"")</f>
        <v>5</v>
      </c>
      <c r="V180" s="433">
        <f>IFERROR(VLOOKUP(AH173,Marks,55,0),"")</f>
        <v>4</v>
      </c>
      <c r="W180" s="433">
        <f>IFERROR(VLOOKUP(AH173,Marks,56,0),"")</f>
        <v>4</v>
      </c>
      <c r="X180" s="433">
        <f>IFERROR(VLOOKUP(AH173,Marks,57,0),"")</f>
        <v>4</v>
      </c>
      <c r="Y180" s="433">
        <f>IFERROR(VLOOKUP(AH173,Marks,58,0),"")</f>
        <v>4</v>
      </c>
      <c r="Z180" s="433">
        <f>IFERROR(VLOOKUP(AH173,Marks,59,0),"")</f>
        <v>5</v>
      </c>
      <c r="AA180" s="377">
        <f>IFERROR(VLOOKUP(AH173,Marks,60,0),"")</f>
        <v>26</v>
      </c>
      <c r="AB180" s="433">
        <f>IFERROR(VLOOKUP(AH173,Marks,61,0),"")</f>
        <v>46</v>
      </c>
      <c r="AC180" s="433">
        <f>IFERROR(VLOOKUP(AH173,Marks,62,0),"")</f>
        <v>16</v>
      </c>
      <c r="AD180" s="87">
        <f>IFERROR(VLOOKUP(AH173,Marks,63,0),"")</f>
        <v>62</v>
      </c>
      <c r="AE180" s="376">
        <f>IFERROR(VLOOKUP(AH173,Marks,64,0),"")</f>
        <v>88</v>
      </c>
      <c r="AF180" s="433">
        <f>IFERROR(VLOOKUP(AH173,Marks,65,0),"")</f>
        <v>63</v>
      </c>
      <c r="AG180" s="433">
        <f>IFERROR(VLOOKUP(AH173,Marks,66,0),"")</f>
        <v>10</v>
      </c>
      <c r="AH180" s="87">
        <f>IFERROR(VLOOKUP(AH173,Marks,67,0),"")</f>
        <v>73</v>
      </c>
      <c r="AI180" s="379">
        <f>IFERROR(VLOOKUP(AH173,Marks,68,0),"")</f>
        <v>161</v>
      </c>
      <c r="AJ180" s="89" t="str">
        <f>IFERROR(VLOOKUP(AH173,Marks,74,0),"")</f>
        <v>B</v>
      </c>
      <c r="AL180" s="56"/>
      <c r="AM180" s="56"/>
      <c r="AN180" s="56"/>
      <c r="AO180" s="56"/>
      <c r="AP180" s="56"/>
      <c r="AQ180" s="56"/>
      <c r="AR180" s="56"/>
      <c r="AS180" s="56"/>
      <c r="AT180" s="56"/>
    </row>
    <row r="181" spans="1:46" ht="21" customHeight="1">
      <c r="A181" s="396">
        <f>IF(P173="","",A180+1)</f>
        <v>16</v>
      </c>
      <c r="B181" s="92" t="str">
        <f>IF('Master sheet'!$D$11="Hindi","गणित","Maths")</f>
        <v>गणित</v>
      </c>
      <c r="C181" s="433">
        <f>IFERROR(VLOOKUP(P173,Marks,75,0),"")</f>
        <v>4</v>
      </c>
      <c r="D181" s="433">
        <f>IFERROR(VLOOKUP(P173,Marks,76,0),"")</f>
        <v>5</v>
      </c>
      <c r="E181" s="433">
        <f>IFERROR(VLOOKUP(P173,Marks,77,0),"")</f>
        <v>4</v>
      </c>
      <c r="F181" s="433">
        <f>IFERROR(VLOOKUP(P173,Marks,78,0),"")</f>
        <v>5</v>
      </c>
      <c r="G181" s="433">
        <f>IFERROR(VLOOKUP(P173,Marks,79,0),"")</f>
        <v>4</v>
      </c>
      <c r="H181" s="433">
        <f>IFERROR(VLOOKUP(P173,Marks,80,0),"")</f>
        <v>5</v>
      </c>
      <c r="I181" s="377">
        <f>IFERROR(VLOOKUP(P173,Marks,81,0),"")</f>
        <v>27</v>
      </c>
      <c r="J181" s="433" t="str">
        <f>IFERROR(VLOOKUP(P173,Marks,82,0),"")</f>
        <v>AB</v>
      </c>
      <c r="K181" s="433">
        <f>IFERROR(VLOOKUP(P173,Marks,83,0),"")</f>
        <v>9</v>
      </c>
      <c r="L181" s="87">
        <f>IFERROR(VLOOKUP(P173,Marks,84,0),"")</f>
        <v>9</v>
      </c>
      <c r="M181" s="376">
        <f>IFERROR(VLOOKUP(P173,Marks,85,0),"")</f>
        <v>36</v>
      </c>
      <c r="N181" s="433">
        <f>IFERROR(VLOOKUP(P173,Marks,86,0),"")</f>
        <v>55</v>
      </c>
      <c r="O181" s="433">
        <f>IFERROR(VLOOKUP(P173,Marks,87,0),"")</f>
        <v>8</v>
      </c>
      <c r="P181" s="87">
        <f>IFERROR(VLOOKUP(P173,Marks,88,0),"")</f>
        <v>63</v>
      </c>
      <c r="Q181" s="379">
        <f>IFERROR(VLOOKUP(P173,Marks,89,0),"")</f>
        <v>99</v>
      </c>
      <c r="R181" s="89" t="str">
        <f>IFERROR(VLOOKUP(P173,Marks,95,0),"")</f>
        <v>D</v>
      </c>
      <c r="S181" s="1018"/>
      <c r="T181" s="92" t="str">
        <f>IF('Master sheet'!$D$11="Hindi","गणित","Maths")</f>
        <v>गणित</v>
      </c>
      <c r="U181" s="433" t="str">
        <f>IFERROR(VLOOKUP(AH173,Marks,75,0),"")</f>
        <v>NA</v>
      </c>
      <c r="V181" s="433">
        <f>IFERROR(VLOOKUP(AH173,Marks,76,0),"")</f>
        <v>4</v>
      </c>
      <c r="W181" s="433">
        <f>IFERROR(VLOOKUP(AH173,Marks,77,0),"")</f>
        <v>3</v>
      </c>
      <c r="X181" s="433">
        <f>IFERROR(VLOOKUP(AH173,Marks,78,0),"")</f>
        <v>3</v>
      </c>
      <c r="Y181" s="433">
        <f>IFERROR(VLOOKUP(AH173,Marks,79,0),"")</f>
        <v>3</v>
      </c>
      <c r="Z181" s="433">
        <f>IFERROR(VLOOKUP(AH173,Marks,80,0),"")</f>
        <v>3</v>
      </c>
      <c r="AA181" s="377">
        <f>IFERROR(VLOOKUP(AH173,Marks,81,0),"")</f>
        <v>16</v>
      </c>
      <c r="AB181" s="433">
        <f>IFERROR(VLOOKUP(AH173,Marks,82,0),"")</f>
        <v>30</v>
      </c>
      <c r="AC181" s="433">
        <f>IFERROR(VLOOKUP(AH173,Marks,83,0),"")</f>
        <v>9</v>
      </c>
      <c r="AD181" s="87">
        <f>IFERROR(VLOOKUP(AH173,Marks,84,0),"")</f>
        <v>39</v>
      </c>
      <c r="AE181" s="376">
        <f>IFERROR(VLOOKUP(AH173,Marks,85,0),"")</f>
        <v>55</v>
      </c>
      <c r="AF181" s="433">
        <f>IFERROR(VLOOKUP(AH173,Marks,86,0),"")</f>
        <v>55</v>
      </c>
      <c r="AG181" s="433">
        <f>IFERROR(VLOOKUP(AH173,Marks,87,0),"")</f>
        <v>8</v>
      </c>
      <c r="AH181" s="87">
        <f>IFERROR(VLOOKUP(AH173,Marks,88,0),"")</f>
        <v>63</v>
      </c>
      <c r="AI181" s="379">
        <f>IFERROR(VLOOKUP(AH173,Marks,89,0),"")</f>
        <v>118</v>
      </c>
      <c r="AJ181" s="89" t="str">
        <f>IFERROR(VLOOKUP(AH173,Marks,95,0),"")</f>
        <v>C</v>
      </c>
      <c r="AL181" s="56"/>
      <c r="AM181" s="56"/>
      <c r="AN181" s="56"/>
      <c r="AO181" s="56"/>
      <c r="AP181" s="56"/>
      <c r="AQ181" s="56"/>
      <c r="AR181" s="56"/>
      <c r="AS181" s="56"/>
      <c r="AT181" s="56"/>
    </row>
    <row r="182" spans="1:46" ht="21" customHeight="1">
      <c r="A182" s="396">
        <f>IF(P173="","",A181+1)</f>
        <v>17</v>
      </c>
      <c r="B182" s="92" t="str">
        <f>IF('Master sheet'!$D$11="Hindi","विज्ञान","Science")</f>
        <v>विज्ञान</v>
      </c>
      <c r="C182" s="433">
        <f>IFERROR(VLOOKUP(P173,Marks,96,0),"")</f>
        <v>5</v>
      </c>
      <c r="D182" s="433">
        <f>IFERROR(VLOOKUP(P173,Marks,97),"")</f>
        <v>5</v>
      </c>
      <c r="E182" s="433">
        <f>IFERROR(VLOOKUP(P173,Marks,98,0),"")</f>
        <v>5</v>
      </c>
      <c r="F182" s="433">
        <f>IFERROR(VLOOKUP(P173,Marks,99,0),"")</f>
        <v>5</v>
      </c>
      <c r="G182" s="433">
        <f>IFERROR(VLOOKUP(P173,Marks,100,0),"")</f>
        <v>4</v>
      </c>
      <c r="H182" s="433">
        <f>IFERROR(VLOOKUP(P173,Marks,101,0),"")</f>
        <v>4</v>
      </c>
      <c r="I182" s="377">
        <f>IFERROR(VLOOKUP(P173,Marks,102,0),"")</f>
        <v>28</v>
      </c>
      <c r="J182" s="433">
        <f>IFERROR(VLOOKUP(P173,Marks,103,0),"")</f>
        <v>25</v>
      </c>
      <c r="K182" s="433">
        <f>IFERROR(VLOOKUP(P173,Marks,104,0),"")</f>
        <v>11</v>
      </c>
      <c r="L182" s="87">
        <f>IFERROR(VLOOKUP(P173,Marks,105,0),"")</f>
        <v>36</v>
      </c>
      <c r="M182" s="376">
        <f>IFERROR(VLOOKUP(P173,Marks,106,0),"")</f>
        <v>64</v>
      </c>
      <c r="N182" s="433">
        <f>IFERROR(VLOOKUP(P173,Marks,107,0),"")</f>
        <v>58</v>
      </c>
      <c r="O182" s="433">
        <f>IFERROR(VLOOKUP(P173,Marks,108,0),"")</f>
        <v>16</v>
      </c>
      <c r="P182" s="87">
        <f>IFERROR(VLOOKUP(P173,Marks,109,0),"")</f>
        <v>74</v>
      </c>
      <c r="Q182" s="379">
        <f>IFERROR(VLOOKUP(P173,Marks,110,0),"")</f>
        <v>138</v>
      </c>
      <c r="R182" s="89" t="str">
        <f>IFERROR(VLOOKUP(P173,Marks,116,0),"")</f>
        <v>C</v>
      </c>
      <c r="S182" s="1018"/>
      <c r="T182" s="92" t="str">
        <f>IF('Master sheet'!$D$11="Hindi","विज्ञान","Science")</f>
        <v>विज्ञान</v>
      </c>
      <c r="U182" s="433">
        <f>IFERROR(VLOOKUP(AH173,Marks,96,0),"")</f>
        <v>5</v>
      </c>
      <c r="V182" s="433">
        <f>IFERROR(VLOOKUP(AH173,Marks,97),"")</f>
        <v>5</v>
      </c>
      <c r="W182" s="433">
        <f>IFERROR(VLOOKUP(AH173,Marks,98,0),"")</f>
        <v>5</v>
      </c>
      <c r="X182" s="433">
        <f>IFERROR(VLOOKUP(AH173,Marks,99,0),"")</f>
        <v>5</v>
      </c>
      <c r="Y182" s="433">
        <f>IFERROR(VLOOKUP(AH173,Marks,100,0),"")</f>
        <v>4</v>
      </c>
      <c r="Z182" s="433">
        <f>IFERROR(VLOOKUP(AH173,Marks,101,0),"")</f>
        <v>4</v>
      </c>
      <c r="AA182" s="377">
        <f>IFERROR(VLOOKUP(AH173,Marks,102,0),"")</f>
        <v>28</v>
      </c>
      <c r="AB182" s="433">
        <f>IFERROR(VLOOKUP(AH173,Marks,103,0),"")</f>
        <v>29</v>
      </c>
      <c r="AC182" s="433">
        <f>IFERROR(VLOOKUP(AH173,Marks,104,0),"")</f>
        <v>11</v>
      </c>
      <c r="AD182" s="87">
        <f>IFERROR(VLOOKUP(AH173,Marks,105,0),"")</f>
        <v>40</v>
      </c>
      <c r="AE182" s="376">
        <f>IFERROR(VLOOKUP(AH173,Marks,106,0),"")</f>
        <v>68</v>
      </c>
      <c r="AF182" s="433">
        <f>IFERROR(VLOOKUP(AH173,Marks,107,0),"")</f>
        <v>58</v>
      </c>
      <c r="AG182" s="433">
        <f>IFERROR(VLOOKUP(AH173,Marks,108,0),"")</f>
        <v>16</v>
      </c>
      <c r="AH182" s="87">
        <f>IFERROR(VLOOKUP(AH173,Marks,109,0),"")</f>
        <v>74</v>
      </c>
      <c r="AI182" s="379">
        <f>IFERROR(VLOOKUP(AH173,Marks,110,0),"")</f>
        <v>142</v>
      </c>
      <c r="AJ182" s="89" t="str">
        <f>IFERROR(VLOOKUP(AH173,Marks,116,0),"")</f>
        <v>B</v>
      </c>
      <c r="AL182" s="56"/>
      <c r="AM182" s="56"/>
      <c r="AN182" s="56"/>
      <c r="AO182" s="56"/>
      <c r="AP182" s="56"/>
      <c r="AQ182" s="56"/>
      <c r="AR182" s="56"/>
      <c r="AS182" s="56"/>
      <c r="AT182" s="56"/>
    </row>
    <row r="183" spans="1:46" ht="21" customHeight="1">
      <c r="A183" s="396">
        <f>IF(P173="","",A182+1)</f>
        <v>18</v>
      </c>
      <c r="B183" s="92" t="str">
        <f>IF('Master sheet'!$D$11="Hindi","सामाजिक विज्ञान","Social Science")</f>
        <v>सामाजिक विज्ञान</v>
      </c>
      <c r="C183" s="433">
        <f>IFERROR(VLOOKUP(P173,Marks,117,0),"")</f>
        <v>5</v>
      </c>
      <c r="D183" s="433">
        <f>IFERROR(VLOOKUP(P173,Marks,118,0),"")</f>
        <v>5</v>
      </c>
      <c r="E183" s="433">
        <f>IFERROR(VLOOKUP(P173,Marks,119,0),"")</f>
        <v>4</v>
      </c>
      <c r="F183" s="433">
        <f>IFERROR(VLOOKUP(P173,Marks,120,0),"")</f>
        <v>4</v>
      </c>
      <c r="G183" s="433">
        <f>IFERROR(VLOOKUP(P173,Marks,121,0),"")</f>
        <v>3</v>
      </c>
      <c r="H183" s="433">
        <f>IFERROR(VLOOKUP(P173,Marks,122,0),"")</f>
        <v>3</v>
      </c>
      <c r="I183" s="377">
        <f>IFERROR(VLOOKUP(P173,Marks,123,0),"")</f>
        <v>24</v>
      </c>
      <c r="J183" s="433">
        <f>IFERROR(VLOOKUP(P173,Marks,124,0),"")</f>
        <v>42</v>
      </c>
      <c r="K183" s="433">
        <f>IFERROR(VLOOKUP(P173,Marks,125,0),"")</f>
        <v>9</v>
      </c>
      <c r="L183" s="87">
        <f>IFERROR(VLOOKUP(P173,Marks,126,0),"")</f>
        <v>51</v>
      </c>
      <c r="M183" s="376">
        <f>IFERROR(VLOOKUP(P173,Marks,127,0),"")</f>
        <v>75</v>
      </c>
      <c r="N183" s="433">
        <f>IFERROR(VLOOKUP(P173,Marks,128,0),"")</f>
        <v>66</v>
      </c>
      <c r="O183" s="433">
        <f>IFERROR(VLOOKUP(P173,Marks,129,0),"")</f>
        <v>18</v>
      </c>
      <c r="P183" s="87">
        <f>IFERROR(VLOOKUP(P173,Marks,130,0),"")</f>
        <v>84</v>
      </c>
      <c r="Q183" s="379">
        <f>IFERROR(VLOOKUP(P173,Marks,131,0),"")</f>
        <v>159</v>
      </c>
      <c r="R183" s="89" t="str">
        <f>IFERROR(VLOOKUP(P173,Marks,137,0),"")</f>
        <v>B</v>
      </c>
      <c r="S183" s="1018"/>
      <c r="T183" s="92" t="str">
        <f>IF('Master sheet'!$D$11="Hindi","सामाजिक विज्ञान","Social Science")</f>
        <v>सामाजिक विज्ञान</v>
      </c>
      <c r="U183" s="433">
        <f>IFERROR(VLOOKUP(P173,Marks,117,0),"")</f>
        <v>5</v>
      </c>
      <c r="V183" s="433">
        <f>IFERROR(VLOOKUP(AH173,Marks,118,0),"")</f>
        <v>5</v>
      </c>
      <c r="W183" s="433">
        <f>IFERROR(VLOOKUP(AH173,Marks,119,0),"")</f>
        <v>4</v>
      </c>
      <c r="X183" s="433">
        <f>IFERROR(VLOOKUP(AH173,Marks,120,0),"")</f>
        <v>4</v>
      </c>
      <c r="Y183" s="433">
        <f>IFERROR(VLOOKUP(AH173,Marks,121,0),"")</f>
        <v>3</v>
      </c>
      <c r="Z183" s="433">
        <f>IFERROR(VLOOKUP(AH173,Marks,122,0),"")</f>
        <v>3</v>
      </c>
      <c r="AA183" s="377">
        <f>IFERROR(VLOOKUP(AH173,Marks,123,0),"")</f>
        <v>24</v>
      </c>
      <c r="AB183" s="433">
        <f>IFERROR(VLOOKUP(AH173,Marks,124,0),"")</f>
        <v>42</v>
      </c>
      <c r="AC183" s="433">
        <f>IFERROR(VLOOKUP(AH173,Marks,125,0),"")</f>
        <v>8</v>
      </c>
      <c r="AD183" s="87">
        <f>IFERROR(VLOOKUP(AH173,Marks,126,0),"")</f>
        <v>50</v>
      </c>
      <c r="AE183" s="376">
        <f>IFERROR(VLOOKUP(AH173,Marks,127,0),"")</f>
        <v>74</v>
      </c>
      <c r="AF183" s="433">
        <f>IFERROR(VLOOKUP(AH173,Marks,128,0),"")</f>
        <v>66</v>
      </c>
      <c r="AG183" s="433">
        <f>IFERROR(VLOOKUP(AH173,Marks,129,0),"")</f>
        <v>18</v>
      </c>
      <c r="AH183" s="87">
        <f>IFERROR(VLOOKUP(AH173,Marks,130,0),"")</f>
        <v>84</v>
      </c>
      <c r="AI183" s="379">
        <f>IFERROR(VLOOKUP(AH173,Marks,131,0),"")</f>
        <v>158</v>
      </c>
      <c r="AJ183" s="89" t="str">
        <f>IFERROR(VLOOKUP(AH173,Marks,137,0),"")</f>
        <v>B</v>
      </c>
      <c r="AL183" s="56"/>
      <c r="AM183" s="56"/>
      <c r="AN183" s="56"/>
      <c r="AO183" s="56"/>
      <c r="AP183" s="56"/>
      <c r="AQ183" s="56"/>
      <c r="AR183" s="56"/>
      <c r="AS183" s="56"/>
      <c r="AT183" s="56"/>
    </row>
    <row r="184" spans="1:46" ht="27.75" customHeight="1">
      <c r="A184" s="396">
        <f>IF(P173="","",A183+1)</f>
        <v>19</v>
      </c>
      <c r="B184" s="438" t="str">
        <f>IF('Master sheet'!$D$11="Hindi","कुल योग","Total")</f>
        <v>कुल योग</v>
      </c>
      <c r="C184" s="90">
        <f>IF(AND(C145="",C146="",C147="",C148="",C149="",C150=""),"",SUM(C145:C150))</f>
        <v>27</v>
      </c>
      <c r="D184" s="90">
        <f t="shared" ref="D184:Q184" si="10">IF(AND(D178="",D179="",D180="",D181="",D182="",D183=""),"",SUM(D178:D183))</f>
        <v>28</v>
      </c>
      <c r="E184" s="90">
        <f t="shared" si="10"/>
        <v>26</v>
      </c>
      <c r="F184" s="90">
        <f t="shared" si="10"/>
        <v>27</v>
      </c>
      <c r="G184" s="90">
        <f t="shared" si="10"/>
        <v>24</v>
      </c>
      <c r="H184" s="90">
        <f t="shared" si="10"/>
        <v>26</v>
      </c>
      <c r="I184" s="90">
        <f t="shared" si="10"/>
        <v>159</v>
      </c>
      <c r="J184" s="90">
        <f t="shared" si="10"/>
        <v>199</v>
      </c>
      <c r="K184" s="90">
        <f t="shared" si="10"/>
        <v>76</v>
      </c>
      <c r="L184" s="90">
        <f t="shared" si="10"/>
        <v>275</v>
      </c>
      <c r="M184" s="90">
        <f t="shared" si="10"/>
        <v>434</v>
      </c>
      <c r="N184" s="90">
        <f t="shared" si="10"/>
        <v>325</v>
      </c>
      <c r="O184" s="90">
        <f t="shared" si="10"/>
        <v>97</v>
      </c>
      <c r="P184" s="90">
        <f t="shared" si="10"/>
        <v>422</v>
      </c>
      <c r="Q184" s="90">
        <f t="shared" si="10"/>
        <v>856</v>
      </c>
      <c r="R184" s="226" t="str">
        <f>IFERROR(VLOOKUP(P173,Marks,179,0),"")</f>
        <v>B</v>
      </c>
      <c r="S184" s="1018"/>
      <c r="T184" s="438" t="str">
        <f>IF('Master sheet'!$D$11="Hindi","कुल योग","Total")</f>
        <v>कुल योग</v>
      </c>
      <c r="U184" s="90">
        <f>IF(AND(C145="",C146="",C147="",C148="",C149="",C150=""),"",SUM(C145:C150))</f>
        <v>27</v>
      </c>
      <c r="V184" s="90">
        <f t="shared" ref="V184:AI184" si="11">IF(AND(V178="",V179="",V180="",V181="",V182="",V183=""),"",SUM(V178:V183))</f>
        <v>27</v>
      </c>
      <c r="W184" s="90">
        <f t="shared" si="11"/>
        <v>25</v>
      </c>
      <c r="X184" s="90">
        <f t="shared" si="11"/>
        <v>25</v>
      </c>
      <c r="Y184" s="90">
        <f t="shared" si="11"/>
        <v>23</v>
      </c>
      <c r="Z184" s="90">
        <f t="shared" si="11"/>
        <v>24</v>
      </c>
      <c r="AA184" s="90">
        <f t="shared" si="11"/>
        <v>148</v>
      </c>
      <c r="AB184" s="90">
        <f t="shared" si="11"/>
        <v>233</v>
      </c>
      <c r="AC184" s="90">
        <f t="shared" si="11"/>
        <v>75</v>
      </c>
      <c r="AD184" s="90">
        <f t="shared" si="11"/>
        <v>308</v>
      </c>
      <c r="AE184" s="90">
        <f t="shared" si="11"/>
        <v>456</v>
      </c>
      <c r="AF184" s="90">
        <f t="shared" si="11"/>
        <v>342</v>
      </c>
      <c r="AG184" s="90">
        <f t="shared" si="11"/>
        <v>98</v>
      </c>
      <c r="AH184" s="90">
        <f t="shared" si="11"/>
        <v>440</v>
      </c>
      <c r="AI184" s="90">
        <f t="shared" si="11"/>
        <v>896</v>
      </c>
      <c r="AJ184" s="226" t="str">
        <f>IFERROR(VLOOKUP(AH173,Marks,179,0),"")</f>
        <v>B</v>
      </c>
      <c r="AL184" s="56"/>
      <c r="AM184" s="56"/>
      <c r="AN184" s="56"/>
      <c r="AO184" s="56"/>
      <c r="AP184" s="56"/>
      <c r="AQ184" s="56"/>
      <c r="AR184" s="56"/>
      <c r="AS184" s="56"/>
      <c r="AT184" s="56"/>
    </row>
    <row r="185" spans="1:46" ht="9.75" customHeight="1">
      <c r="A185" s="396">
        <f>IF(P173="","",A184+1)</f>
        <v>20</v>
      </c>
      <c r="B185" s="982"/>
      <c r="C185" s="982"/>
      <c r="D185" s="982"/>
      <c r="E185" s="982"/>
      <c r="F185" s="982"/>
      <c r="G185" s="982"/>
      <c r="H185" s="982"/>
      <c r="I185" s="982"/>
      <c r="J185" s="982"/>
      <c r="K185" s="982"/>
      <c r="L185" s="982"/>
      <c r="M185" s="982"/>
      <c r="N185" s="982"/>
      <c r="O185" s="982"/>
      <c r="P185" s="982"/>
      <c r="Q185" s="982"/>
      <c r="R185" s="982"/>
      <c r="S185" s="1018"/>
      <c r="T185" s="982"/>
      <c r="U185" s="982"/>
      <c r="V185" s="982"/>
      <c r="W185" s="982"/>
      <c r="X185" s="982"/>
      <c r="Y185" s="982"/>
      <c r="Z185" s="982"/>
      <c r="AA185" s="982"/>
      <c r="AB185" s="982"/>
      <c r="AC185" s="982"/>
      <c r="AD185" s="982"/>
      <c r="AE185" s="982"/>
      <c r="AF185" s="982"/>
      <c r="AG185" s="982"/>
      <c r="AH185" s="982"/>
      <c r="AI185" s="982"/>
      <c r="AJ185" s="982"/>
      <c r="AL185" s="56"/>
      <c r="AM185" s="56"/>
      <c r="AN185" s="56"/>
      <c r="AO185" s="56"/>
      <c r="AP185" s="56"/>
      <c r="AQ185" s="56"/>
      <c r="AR185" s="56"/>
      <c r="AS185" s="56"/>
      <c r="AT185" s="56"/>
    </row>
    <row r="186" spans="1:46" ht="21" customHeight="1">
      <c r="A186" s="396">
        <f>IF(P173="","",A185+1)</f>
        <v>21</v>
      </c>
      <c r="B186" s="983" t="str">
        <f>IF('Master sheet'!$D$11="Hindi","अतिरिक्त विषय ","Extra Subject")</f>
        <v xml:space="preserve">अतिरिक्त विषय </v>
      </c>
      <c r="C186" s="983"/>
      <c r="D186" s="983"/>
      <c r="E186" s="983"/>
      <c r="F186" s="983"/>
      <c r="G186" s="983"/>
      <c r="H186" s="983"/>
      <c r="I186" s="983"/>
      <c r="J186" s="983"/>
      <c r="K186" s="983"/>
      <c r="L186" s="983"/>
      <c r="M186" s="983"/>
      <c r="N186" s="983"/>
      <c r="O186" s="983"/>
      <c r="P186" s="983"/>
      <c r="Q186" s="983"/>
      <c r="R186" s="983"/>
      <c r="S186" s="1018"/>
      <c r="T186" s="983" t="str">
        <f>IF('Master sheet'!$D$11="Hindi","अतिरिक्त विषय ","Extra Subject")</f>
        <v xml:space="preserve">अतिरिक्त विषय </v>
      </c>
      <c r="U186" s="983"/>
      <c r="V186" s="983"/>
      <c r="W186" s="983"/>
      <c r="X186" s="983"/>
      <c r="Y186" s="983"/>
      <c r="Z186" s="983"/>
      <c r="AA186" s="983"/>
      <c r="AB186" s="983"/>
      <c r="AC186" s="983"/>
      <c r="AD186" s="983"/>
      <c r="AE186" s="983"/>
      <c r="AF186" s="983"/>
      <c r="AG186" s="983"/>
      <c r="AH186" s="983"/>
      <c r="AI186" s="983"/>
      <c r="AJ186" s="983"/>
      <c r="AL186" s="56"/>
      <c r="AM186" s="56"/>
      <c r="AN186" s="56"/>
      <c r="AO186" s="56"/>
      <c r="AP186" s="56"/>
      <c r="AQ186" s="56"/>
      <c r="AR186" s="56"/>
      <c r="AS186" s="56"/>
      <c r="AT186" s="56"/>
    </row>
    <row r="187" spans="1:46" ht="21" customHeight="1">
      <c r="A187" s="396">
        <f>IF(P173="","",A186+1)</f>
        <v>22</v>
      </c>
      <c r="B187" s="981" t="str">
        <f>IF('Master sheet'!$D$11="Hindi","विषय","Subject")</f>
        <v>विषय</v>
      </c>
      <c r="C187" s="981"/>
      <c r="D187" s="981" t="str">
        <f>IF('Master sheet'!$D$11="Hindi","पूर्णांक","M.M.")</f>
        <v>पूर्णांक</v>
      </c>
      <c r="E187" s="981"/>
      <c r="F187" s="981" t="str">
        <f>IF('Master sheet'!$D$11="Hindi","प्राप्तांक","Ob.M.")</f>
        <v>प्राप्तांक</v>
      </c>
      <c r="G187" s="981"/>
      <c r="H187" s="981" t="str">
        <f>IF('Master sheet'!$D$11="Hindi","ग्रेड","Grade")</f>
        <v>ग्रेड</v>
      </c>
      <c r="I187" s="981"/>
      <c r="J187" s="984" t="str">
        <f>IF('Master sheet'!$D$11="Hindi","विषय","Subject")</f>
        <v>विषय</v>
      </c>
      <c r="K187" s="986"/>
      <c r="L187" s="985"/>
      <c r="M187" s="984" t="str">
        <f>IF('Master sheet'!$D$11="Hindi","पूर्णांक","M.M.")</f>
        <v>पूर्णांक</v>
      </c>
      <c r="N187" s="985"/>
      <c r="O187" s="984" t="str">
        <f>IF('Master sheet'!$D$11="Hindi","प्राप्तांक","Ob.M.")</f>
        <v>प्राप्तांक</v>
      </c>
      <c r="P187" s="985"/>
      <c r="Q187" s="984" t="str">
        <f>IF('Master sheet'!$D$11="Hindi","ग्रेड","Grade")</f>
        <v>ग्रेड</v>
      </c>
      <c r="R187" s="985"/>
      <c r="S187" s="1018"/>
      <c r="T187" s="981" t="str">
        <f>IF('Master sheet'!$D$11="Hindi","विषय","Subject")</f>
        <v>विषय</v>
      </c>
      <c r="U187" s="981"/>
      <c r="V187" s="981" t="str">
        <f>IF('Master sheet'!$D$11="Hindi","पूर्णांक","M.M.")</f>
        <v>पूर्णांक</v>
      </c>
      <c r="W187" s="981"/>
      <c r="X187" s="981" t="str">
        <f>IF('Master sheet'!$D$11="Hindi","प्राप्तांक","Ob.M.")</f>
        <v>प्राप्तांक</v>
      </c>
      <c r="Y187" s="981"/>
      <c r="Z187" s="981" t="str">
        <f>IF('Master sheet'!$D$11="Hindi","ग्रेड","Grade")</f>
        <v>ग्रेड</v>
      </c>
      <c r="AA187" s="981"/>
      <c r="AB187" s="984" t="str">
        <f>IF('Master sheet'!$D$11="Hindi","विषय","Subject")</f>
        <v>विषय</v>
      </c>
      <c r="AC187" s="986"/>
      <c r="AD187" s="985"/>
      <c r="AE187" s="984" t="str">
        <f>IF('Master sheet'!$D$11="Hindi","पूर्णांक","M.M.")</f>
        <v>पूर्णांक</v>
      </c>
      <c r="AF187" s="985"/>
      <c r="AG187" s="984" t="str">
        <f>IF('Master sheet'!$D$11="Hindi","प्राप्तांक","Ob.M.")</f>
        <v>प्राप्तांक</v>
      </c>
      <c r="AH187" s="985"/>
      <c r="AI187" s="984" t="str">
        <f>IF('Master sheet'!$D$11="Hindi","ग्रेड","Grade")</f>
        <v>ग्रेड</v>
      </c>
      <c r="AJ187" s="985"/>
      <c r="AL187" s="56"/>
      <c r="AM187" s="56"/>
      <c r="AN187" s="56"/>
      <c r="AO187" s="56"/>
      <c r="AP187" s="56"/>
      <c r="AQ187" s="56"/>
      <c r="AR187" s="56"/>
      <c r="AS187" s="56"/>
      <c r="AT187" s="56"/>
    </row>
    <row r="188" spans="1:46" ht="21" customHeight="1">
      <c r="A188" s="396">
        <f>IF(P173="","",A187+1)</f>
        <v>23</v>
      </c>
      <c r="B188" s="975" t="str">
        <f>IF(AND('Marks Entry 6th'!$CJ$3="",'Marks Entry 7th'!$CJ$3=""),"",IF(AND(C137=6),'Marks Entry 6th'!$CJ$3,IF(AND(C137=7),'Marks Entry 7th'!$CJ$3,"")))</f>
        <v/>
      </c>
      <c r="C188" s="975"/>
      <c r="D188" s="974">
        <f>IF(AND(P173=""),"",'Result Sheet'!$FO$7)</f>
        <v>100</v>
      </c>
      <c r="E188" s="974"/>
      <c r="F188" s="969" t="str">
        <f>IFERROR(IF(AND(P173=""),"",VLOOKUP(P173,Marks,170,0)),"")</f>
        <v/>
      </c>
      <c r="G188" s="969"/>
      <c r="H188" s="970" t="str">
        <f>IFERROR(IF(AND(P173=""),"",VLOOKUP(P173,Marks,171,0)),"")</f>
        <v/>
      </c>
      <c r="I188" s="970"/>
      <c r="J188" s="976" t="str">
        <f>IF(AND('Marks Entry 6th'!$CL$3="",'Marks Entry 7th'!$CL$3=""),"",IF(AND(C137=6),'Marks Entry 6th'!$CL$3,IF(AND(C137=7),'Marks Entry 7th'!$CL$3,"")))</f>
        <v/>
      </c>
      <c r="K188" s="977"/>
      <c r="L188" s="978"/>
      <c r="M188" s="974">
        <f>IF(AND(P173=""),"",'Result Sheet'!$FS$7)</f>
        <v>100</v>
      </c>
      <c r="N188" s="974"/>
      <c r="O188" s="969" t="str">
        <f>IFERROR(IF(AND(P173=""),"",VLOOKUP(P173,Marks,174,0)),"")</f>
        <v/>
      </c>
      <c r="P188" s="969"/>
      <c r="Q188" s="970" t="str">
        <f>IFERROR(IF(AND(P173=""),"",VLOOKUP(P173,Marks,175,0)),"")</f>
        <v/>
      </c>
      <c r="R188" s="970"/>
      <c r="S188" s="1018"/>
      <c r="T188" s="975" t="str">
        <f>IF(AND('Marks Entry 6th'!$CJ$3="",'Marks Entry 7th'!$CJ$3=""),"",IF(AND(C137=6),'Marks Entry 6th'!$CJ$3,IF(AND(C137=7),'Marks Entry 7th'!$CJ$3,"")))</f>
        <v/>
      </c>
      <c r="U188" s="975"/>
      <c r="V188" s="974">
        <f>IF(AND(AH173=""),"",'Result Sheet'!$FO$7)</f>
        <v>100</v>
      </c>
      <c r="W188" s="974"/>
      <c r="X188" s="969" t="str">
        <f>IFERROR(IF(AND(AH173=""),"",VLOOKUP(AH173,Marks,170,0)),"")</f>
        <v/>
      </c>
      <c r="Y188" s="969"/>
      <c r="Z188" s="970" t="str">
        <f>IFERROR(IF(AND(AH173=""),"",VLOOKUP(AH173,Marks,171,0)),"")</f>
        <v/>
      </c>
      <c r="AA188" s="970"/>
      <c r="AB188" s="976" t="str">
        <f>IF(AND('Marks Entry 6th'!$CL$3="",'Marks Entry 7th'!$CL$3=""),"",IF(AND(C137=6),'Marks Entry 6th'!$CL$3,IF(AND(C137=7),'Marks Entry 7th'!$CL$3,"")))</f>
        <v/>
      </c>
      <c r="AC188" s="977"/>
      <c r="AD188" s="978"/>
      <c r="AE188" s="974">
        <f>IF(AND(AH173=""),"",'Result Sheet'!$FS$7)</f>
        <v>100</v>
      </c>
      <c r="AF188" s="974"/>
      <c r="AG188" s="969" t="str">
        <f>IFERROR(IF(AND(AH173=""),"",VLOOKUP(AH173,Marks,174,0)),"")</f>
        <v/>
      </c>
      <c r="AH188" s="969"/>
      <c r="AI188" s="970" t="str">
        <f>IFERROR(IF(AND(AH173=""),"",VLOOKUP(AH173,Marks,175,0)),"")</f>
        <v/>
      </c>
      <c r="AJ188" s="970"/>
      <c r="AL188" s="56"/>
      <c r="AM188" s="56"/>
      <c r="AN188" s="56"/>
      <c r="AO188" s="56"/>
      <c r="AP188" s="56"/>
      <c r="AQ188" s="56"/>
      <c r="AR188" s="56"/>
      <c r="AS188" s="56"/>
      <c r="AT188" s="56"/>
    </row>
    <row r="189" spans="1:46" ht="21" customHeight="1">
      <c r="A189" s="396">
        <f>IF(P173="","",A188+1)</f>
        <v>24</v>
      </c>
      <c r="B189" s="984" t="str">
        <f>IF('Master sheet'!$D$11="Hindi","विषय","Subject")</f>
        <v>विषय</v>
      </c>
      <c r="C189" s="986"/>
      <c r="D189" s="986"/>
      <c r="E189" s="1014" t="str">
        <f>IF('Master sheet'!$D$11="Hindi","प्राप्तांक","Ob.M.")</f>
        <v>प्राप्तांक</v>
      </c>
      <c r="F189" s="1015"/>
      <c r="G189" s="439" t="str">
        <f>IF('Master sheet'!$D$11="Hindi","ग्रेड","Grade")</f>
        <v>ग्रेड</v>
      </c>
      <c r="H189" s="981" t="str">
        <f>IF('Master sheet'!$D$11="Hindi","विषय","Subject")</f>
        <v>विषय</v>
      </c>
      <c r="I189" s="981"/>
      <c r="J189" s="981"/>
      <c r="K189" s="1016" t="str">
        <f>IF('Master sheet'!$D$11="Hindi","प्राप्तांक","Ob.M.")</f>
        <v>प्राप्तांक</v>
      </c>
      <c r="L189" s="1017"/>
      <c r="M189" s="92" t="str">
        <f>IF('Master sheet'!$D$11="Hindi","ग्रेड","Grade")</f>
        <v>ग्रेड</v>
      </c>
      <c r="N189" s="971" t="str">
        <f>IF('Master sheet'!$D$11="Hindi","विषय","Subject")</f>
        <v>विषय</v>
      </c>
      <c r="O189" s="972"/>
      <c r="P189" s="973"/>
      <c r="Q189" s="366" t="str">
        <f>IF('Master sheet'!$D$11="Hindi","प्राप्तांक","Ob.M.")</f>
        <v>प्राप्तांक</v>
      </c>
      <c r="R189" s="92" t="str">
        <f>IF('Master sheet'!$D$11="Hindi","ग्रेड","Grade")</f>
        <v>ग्रेड</v>
      </c>
      <c r="S189" s="1018"/>
      <c r="T189" s="984" t="str">
        <f>IF('Master sheet'!$D$11="Hindi","विषय","Subject")</f>
        <v>विषय</v>
      </c>
      <c r="U189" s="986"/>
      <c r="V189" s="986"/>
      <c r="W189" s="1014" t="str">
        <f>IF('Master sheet'!$D$11="Hindi","प्राप्तांक","Ob.M.")</f>
        <v>प्राप्तांक</v>
      </c>
      <c r="X189" s="1015"/>
      <c r="Y189" s="439" t="str">
        <f>IF('Master sheet'!$D$11="Hindi","ग्रेड","Grade")</f>
        <v>ग्रेड</v>
      </c>
      <c r="Z189" s="981" t="str">
        <f>IF('Master sheet'!$D$11="Hindi","विषय","Subject")</f>
        <v>विषय</v>
      </c>
      <c r="AA189" s="981"/>
      <c r="AB189" s="981"/>
      <c r="AC189" s="1016" t="str">
        <f>IF('Master sheet'!$D$11="Hindi","प्राप्तांक","Ob.M.")</f>
        <v>प्राप्तांक</v>
      </c>
      <c r="AD189" s="1017"/>
      <c r="AE189" s="92" t="str">
        <f>IF('Master sheet'!$D$11="Hindi","ग्रेड","Grade")</f>
        <v>ग्रेड</v>
      </c>
      <c r="AF189" s="971" t="str">
        <f>IF('Master sheet'!$D$11="Hindi","विषय","Subject")</f>
        <v>विषय</v>
      </c>
      <c r="AG189" s="972"/>
      <c r="AH189" s="973"/>
      <c r="AI189" s="366" t="str">
        <f>IF('Master sheet'!$D$11="Hindi","प्राप्तांक","Ob.M.")</f>
        <v>प्राप्तांक</v>
      </c>
      <c r="AJ189" s="92" t="str">
        <f>IF('Master sheet'!$D$11="Hindi","ग्रेड","Grade")</f>
        <v>ग्रेड</v>
      </c>
      <c r="AL189" s="56"/>
      <c r="AM189" s="56"/>
      <c r="AN189" s="56"/>
      <c r="AO189" s="56"/>
      <c r="AP189" s="56"/>
      <c r="AQ189" s="56"/>
      <c r="AR189" s="56"/>
      <c r="AS189" s="56"/>
      <c r="AT189" s="56"/>
    </row>
    <row r="190" spans="1:46" ht="21" customHeight="1">
      <c r="A190" s="396">
        <f>IF(P173="","",A189+1)</f>
        <v>25</v>
      </c>
      <c r="B190" s="962" t="str">
        <f>IF('Master sheet'!$D$11="Hindi","कार्यानुभव","WORK EXP.")</f>
        <v>कार्यानुभव</v>
      </c>
      <c r="C190" s="963"/>
      <c r="D190" s="963"/>
      <c r="E190" s="979">
        <f>IFERROR(VLOOKUP(P173,Marks,143,0),"")</f>
        <v>94</v>
      </c>
      <c r="F190" s="980"/>
      <c r="G190" s="437" t="str">
        <f>IFERROR(VLOOKUP(P173,Marks,147,0),"")</f>
        <v>A+</v>
      </c>
      <c r="H190" s="981" t="str">
        <f>IF('Master sheet'!$D$11="Hindi","कला शिक्षा","ART EDU.")</f>
        <v>कला शिक्षा</v>
      </c>
      <c r="I190" s="981"/>
      <c r="J190" s="981"/>
      <c r="K190" s="979">
        <f>IFERROR(VLOOKUP(P173,Marks,153,0),"")</f>
        <v>80</v>
      </c>
      <c r="L190" s="980"/>
      <c r="M190" s="97" t="str">
        <f>IFERROR(VLOOKUP(P173,Marks,157,0),"")</f>
        <v>A</v>
      </c>
      <c r="N190" s="964" t="str">
        <f>IF('Master sheet'!$D$11="Hindi","स्वा. एवं शा. शिक्षा","HE.&amp;PH. EDU.")</f>
        <v>स्वा. एवं शा. शिक्षा</v>
      </c>
      <c r="O190" s="965"/>
      <c r="P190" s="966"/>
      <c r="Q190" s="88">
        <f>IFERROR(VLOOKUP(P173,Marks,163,0),"")</f>
        <v>82</v>
      </c>
      <c r="R190" s="97" t="str">
        <f>IFERROR(VLOOKUP(P173,Marks,167,0),"")</f>
        <v>A</v>
      </c>
      <c r="S190" s="1018"/>
      <c r="T190" s="962" t="str">
        <f>IF('Master sheet'!$D$11="Hindi","कार्यानुभव","WORK EXP.")</f>
        <v>कार्यानुभव</v>
      </c>
      <c r="U190" s="963"/>
      <c r="V190" s="963"/>
      <c r="W190" s="979">
        <f>IFERROR(VLOOKUP(AH173,Marks,143,0),"")</f>
        <v>94</v>
      </c>
      <c r="X190" s="980"/>
      <c r="Y190" s="437" t="str">
        <f>IFERROR(VLOOKUP(AH173,Marks,147,0),"")</f>
        <v>A+</v>
      </c>
      <c r="Z190" s="981" t="str">
        <f>IF('Master sheet'!$D$11="Hindi","कला शिक्षा","ART EDU.")</f>
        <v>कला शिक्षा</v>
      </c>
      <c r="AA190" s="981"/>
      <c r="AB190" s="981"/>
      <c r="AC190" s="979">
        <f>IFERROR(VLOOKUP(AH173,Marks,153,0),"")</f>
        <v>80</v>
      </c>
      <c r="AD190" s="980"/>
      <c r="AE190" s="97" t="str">
        <f>IFERROR(VLOOKUP(AH173,Marks,157,0),"")</f>
        <v>A</v>
      </c>
      <c r="AF190" s="964" t="str">
        <f>IF('Master sheet'!$D$11="Hindi","स्वा. एवं शा. शिक्षा","HE.&amp;PH. EDU.")</f>
        <v>स्वा. एवं शा. शिक्षा</v>
      </c>
      <c r="AG190" s="965"/>
      <c r="AH190" s="966"/>
      <c r="AI190" s="88">
        <f>IFERROR(VLOOKUP(AH173,Marks,163,0),"")</f>
        <v>82</v>
      </c>
      <c r="AJ190" s="97" t="str">
        <f>IFERROR(VLOOKUP(AH173,Marks,167,0),"")</f>
        <v>A</v>
      </c>
      <c r="AL190" s="56"/>
      <c r="AM190" s="56"/>
      <c r="AN190" s="56"/>
      <c r="AO190" s="56"/>
      <c r="AP190" s="56"/>
      <c r="AQ190" s="56"/>
      <c r="AR190" s="56"/>
      <c r="AS190" s="56"/>
      <c r="AT190" s="56"/>
    </row>
    <row r="191" spans="1:46" ht="9.75" customHeight="1">
      <c r="A191" s="396">
        <f>IF(P173="","",A190+1)</f>
        <v>26</v>
      </c>
      <c r="B191" s="372"/>
      <c r="C191" s="372"/>
      <c r="D191" s="372"/>
      <c r="E191" s="373"/>
      <c r="F191" s="374"/>
      <c r="G191" s="374"/>
      <c r="H191" s="374"/>
      <c r="I191" s="372"/>
      <c r="J191" s="372"/>
      <c r="K191" s="372"/>
      <c r="L191" s="373"/>
      <c r="M191" s="374"/>
      <c r="N191" s="375"/>
      <c r="O191" s="375"/>
      <c r="P191" s="375"/>
      <c r="Q191" s="373"/>
      <c r="R191" s="374"/>
      <c r="S191" s="1018"/>
      <c r="T191" s="372"/>
      <c r="U191" s="372"/>
      <c r="V191" s="372"/>
      <c r="W191" s="373"/>
      <c r="X191" s="374"/>
      <c r="Y191" s="374"/>
      <c r="Z191" s="374"/>
      <c r="AA191" s="372"/>
      <c r="AB191" s="372"/>
      <c r="AC191" s="372"/>
      <c r="AD191" s="373"/>
      <c r="AE191" s="374"/>
      <c r="AF191" s="375"/>
      <c r="AG191" s="375"/>
      <c r="AH191" s="375"/>
      <c r="AI191" s="373"/>
      <c r="AJ191" s="374"/>
      <c r="AL191" s="56"/>
      <c r="AM191" s="56"/>
      <c r="AN191" s="56"/>
      <c r="AO191" s="56"/>
      <c r="AP191" s="56"/>
      <c r="AQ191" s="56"/>
      <c r="AR191" s="56"/>
      <c r="AS191" s="56"/>
      <c r="AT191" s="56"/>
    </row>
    <row r="192" spans="1:46" ht="21" customHeight="1">
      <c r="A192" s="396">
        <f>IF(P173="","",A191+1)</f>
        <v>27</v>
      </c>
      <c r="B192" s="957" t="str">
        <f>IF('Master sheet'!$D$11="Hindi","कुल कार्य दिवस :-","Total Meeting :-")</f>
        <v>कुल कार्य दिवस :-</v>
      </c>
      <c r="C192" s="957"/>
      <c r="D192" s="957"/>
      <c r="E192" s="967" t="str">
        <f>IFERROR(VLOOKUP(P173,Marks,182,0),"")</f>
        <v/>
      </c>
      <c r="F192" s="967"/>
      <c r="G192" s="967"/>
      <c r="H192" s="967"/>
      <c r="I192" s="967"/>
      <c r="J192" s="967"/>
      <c r="K192" s="957" t="str">
        <f>IF('Master sheet'!$D$11="Hindi","कुल उपस्थिति :-","Total Attendance :-")</f>
        <v>कुल उपस्थिति :-</v>
      </c>
      <c r="L192" s="957"/>
      <c r="M192" s="957"/>
      <c r="N192" s="957"/>
      <c r="O192" s="968" t="str">
        <f>IFERROR(VLOOKUP(P173,Marks,183,0),"")</f>
        <v/>
      </c>
      <c r="P192" s="968"/>
      <c r="Q192" s="968"/>
      <c r="R192" s="968"/>
      <c r="S192" s="1018"/>
      <c r="T192" s="957" t="str">
        <f>IF('Master sheet'!$D$11="Hindi","कुल कार्य दिवस :-","Total Meeting :-")</f>
        <v>कुल कार्य दिवस :-</v>
      </c>
      <c r="U192" s="957"/>
      <c r="V192" s="957"/>
      <c r="W192" s="967" t="str">
        <f>IFERROR(VLOOKUP(AH173,Marks,182,0),"")</f>
        <v/>
      </c>
      <c r="X192" s="967"/>
      <c r="Y192" s="967"/>
      <c r="Z192" s="967"/>
      <c r="AA192" s="967"/>
      <c r="AB192" s="967"/>
      <c r="AC192" s="957" t="str">
        <f>IF('Master sheet'!$D$11="Hindi","कुल उपस्थिति :-","Total Attendance :-")</f>
        <v>कुल उपस्थिति :-</v>
      </c>
      <c r="AD192" s="957"/>
      <c r="AE192" s="957"/>
      <c r="AF192" s="957"/>
      <c r="AG192" s="968" t="str">
        <f>IFERROR(VLOOKUP(AH173,Marks,183,0),"")</f>
        <v/>
      </c>
      <c r="AH192" s="968"/>
      <c r="AI192" s="968"/>
      <c r="AJ192" s="968"/>
      <c r="AL192" s="56"/>
      <c r="AM192" s="56"/>
      <c r="AN192" s="56"/>
      <c r="AO192" s="56"/>
      <c r="AP192" s="56"/>
      <c r="AQ192" s="56"/>
      <c r="AR192" s="56"/>
      <c r="AS192" s="56"/>
      <c r="AT192" s="56"/>
    </row>
    <row r="193" spans="1:46" ht="21" customHeight="1">
      <c r="A193" s="396">
        <f>IF(P173="","",A192+1)</f>
        <v>28</v>
      </c>
      <c r="B193" s="957" t="str">
        <f>IF('Master sheet'!$D$11="Hindi","परिणाम :-","Result :-")</f>
        <v>परिणाम :-</v>
      </c>
      <c r="C193" s="957"/>
      <c r="D193" s="957"/>
      <c r="E193" s="958" t="str">
        <f>IFERROR(VLOOKUP(P173,Marks,181,0),"")</f>
        <v>कक्षा क्रमोन्नत</v>
      </c>
      <c r="F193" s="958"/>
      <c r="G193" s="958"/>
      <c r="H193" s="958"/>
      <c r="I193" s="958"/>
      <c r="J193" s="958"/>
      <c r="K193" s="957" t="str">
        <f>IF('Master sheet'!$D$11="Hindi","परिणाम प्रतिशत में :-","Result in Percentage :-")</f>
        <v>परिणाम प्रतिशत में :-</v>
      </c>
      <c r="L193" s="957"/>
      <c r="M193" s="957"/>
      <c r="N193" s="957"/>
      <c r="O193" s="959">
        <f>IFERROR(VLOOKUP(P173,Marks,177,0),"")</f>
        <v>71.333333333333329</v>
      </c>
      <c r="P193" s="959"/>
      <c r="Q193" s="959"/>
      <c r="R193" s="959"/>
      <c r="S193" s="1018"/>
      <c r="T193" s="957" t="str">
        <f>IF('Master sheet'!$D$11="Hindi","परिणाम :-","Result :-")</f>
        <v>परिणाम :-</v>
      </c>
      <c r="U193" s="957"/>
      <c r="V193" s="957"/>
      <c r="W193" s="958" t="str">
        <f>IFERROR(VLOOKUP(AH173,Marks,181,0),"")</f>
        <v>कक्षा क्रमोन्नत</v>
      </c>
      <c r="X193" s="958"/>
      <c r="Y193" s="958"/>
      <c r="Z193" s="958"/>
      <c r="AA193" s="958"/>
      <c r="AB193" s="958"/>
      <c r="AC193" s="957" t="str">
        <f>IF('Master sheet'!$D$11="Hindi","परिणाम प्रतिशत में :-","Result in Percentage :-")</f>
        <v>परिणाम प्रतिशत में :-</v>
      </c>
      <c r="AD193" s="957"/>
      <c r="AE193" s="957"/>
      <c r="AF193" s="957"/>
      <c r="AG193" s="959">
        <f>IFERROR(VLOOKUP(AH173,Marks,177,0),"")</f>
        <v>74.979079497907946</v>
      </c>
      <c r="AH193" s="959"/>
      <c r="AI193" s="959"/>
      <c r="AJ193" s="959"/>
      <c r="AL193" s="56"/>
      <c r="AM193" s="56"/>
      <c r="AN193" s="56"/>
      <c r="AO193" s="56"/>
      <c r="AP193" s="56"/>
      <c r="AQ193" s="56"/>
      <c r="AR193" s="56"/>
      <c r="AS193" s="56"/>
      <c r="AT193" s="56"/>
    </row>
    <row r="194" spans="1:46" ht="21" customHeight="1">
      <c r="A194" s="396">
        <f>IF(P173="","",A193+1)</f>
        <v>29</v>
      </c>
      <c r="B194" s="957" t="str">
        <f>IF('Master sheet'!$D$11="Hindi","श्रेणी / ग्रेड :-","Division / Grade :-")</f>
        <v>श्रेणी / ग्रेड :-</v>
      </c>
      <c r="C194" s="957"/>
      <c r="D194" s="957"/>
      <c r="E194" s="380" t="str">
        <f>IFERROR(VLOOKUP(P173,Marks,178,0),"")</f>
        <v>I</v>
      </c>
      <c r="F194" s="381" t="s">
        <v>194</v>
      </c>
      <c r="G194" s="440" t="str">
        <f>IFERROR(VLOOKUP(P173,Marks,179,0),"")</f>
        <v>B</v>
      </c>
      <c r="H194" s="381"/>
      <c r="I194" s="440"/>
      <c r="J194" s="440"/>
      <c r="K194" s="957" t="str">
        <f>IF('Master sheet'!$D$11="Hindi","कक्षा में स्थान :-","Position in the Class :-")</f>
        <v>कक्षा में स्थान :-</v>
      </c>
      <c r="L194" s="957"/>
      <c r="M194" s="957"/>
      <c r="N194" s="957"/>
      <c r="O194" s="961">
        <f>IFERROR(VLOOKUP(P173,Marks,180,0),"")</f>
        <v>1.9999999999999858</v>
      </c>
      <c r="P194" s="961"/>
      <c r="Q194" s="961"/>
      <c r="R194" s="961"/>
      <c r="S194" s="1018"/>
      <c r="T194" s="957" t="str">
        <f>IF('Master sheet'!$D$11="Hindi","श्रेणी / ग्रेड :-","Division / Grade :-")</f>
        <v>श्रेणी / ग्रेड :-</v>
      </c>
      <c r="U194" s="957"/>
      <c r="V194" s="957"/>
      <c r="W194" s="380" t="str">
        <f>IFERROR(VLOOKUP(AH173,Marks,178,0),"")</f>
        <v>I</v>
      </c>
      <c r="X194" s="381" t="s">
        <v>194</v>
      </c>
      <c r="Y194" s="440" t="str">
        <f>IFERROR(VLOOKUP(AH173,Marks,179,0),"")</f>
        <v>B</v>
      </c>
      <c r="Z194" s="381"/>
      <c r="AA194" s="440"/>
      <c r="AB194" s="440"/>
      <c r="AC194" s="957" t="str">
        <f>IF('Master sheet'!$D$11="Hindi","कक्षा में स्थान :-","Position in the Class :-")</f>
        <v>कक्षा में स्थान :-</v>
      </c>
      <c r="AD194" s="957"/>
      <c r="AE194" s="957"/>
      <c r="AF194" s="957"/>
      <c r="AG194" s="961">
        <f>IFERROR(VLOOKUP(AH173,Marks,180,0),"")</f>
        <v>1.0000000000000024</v>
      </c>
      <c r="AH194" s="961"/>
      <c r="AI194" s="961"/>
      <c r="AJ194" s="961"/>
      <c r="AL194" s="56"/>
      <c r="AM194" s="56"/>
      <c r="AN194" s="56"/>
      <c r="AO194" s="56"/>
      <c r="AP194" s="56"/>
      <c r="AQ194" s="56"/>
      <c r="AR194" s="56"/>
      <c r="AS194" s="56"/>
      <c r="AT194" s="56"/>
    </row>
    <row r="195" spans="1:46" ht="21" customHeight="1">
      <c r="A195" s="396">
        <f>IF(P173="","",A194+1)</f>
        <v>30</v>
      </c>
      <c r="B195" s="954" t="str">
        <f>IF('Master sheet'!$D$11="Hindi","परीक्षा परिणाम घोषणा दिनांक :-","Result Declaration Date :-")</f>
        <v>परीक्षा परिणाम घोषणा दिनांक :-</v>
      </c>
      <c r="C195" s="954"/>
      <c r="D195" s="954"/>
      <c r="E195" s="955">
        <f>IF(AND(P173=""),"",'Master sheet'!$D$10)</f>
        <v>45419</v>
      </c>
      <c r="F195" s="955"/>
      <c r="G195" s="955"/>
      <c r="H195" s="955"/>
      <c r="I195" s="955"/>
      <c r="J195" s="434"/>
      <c r="K195" s="91"/>
      <c r="L195" s="91"/>
      <c r="M195" s="57"/>
      <c r="N195" s="91"/>
      <c r="O195" s="91"/>
      <c r="P195" s="91"/>
      <c r="Q195" s="91"/>
      <c r="R195" s="91"/>
      <c r="S195" s="1018"/>
      <c r="T195" s="954" t="str">
        <f>IF('Master sheet'!$D$11="Hindi","परीक्षा परिणाम घोषणा दिनांक :-","Result Declaration Date :-")</f>
        <v>परीक्षा परिणाम घोषणा दिनांक :-</v>
      </c>
      <c r="U195" s="954"/>
      <c r="V195" s="954"/>
      <c r="W195" s="955">
        <f>IF(AND(AH173=""),"",'Master sheet'!$D$10)</f>
        <v>45419</v>
      </c>
      <c r="X195" s="955"/>
      <c r="Y195" s="955"/>
      <c r="Z195" s="955"/>
      <c r="AA195" s="955"/>
      <c r="AB195" s="434"/>
      <c r="AC195" s="91"/>
      <c r="AD195" s="91"/>
      <c r="AE195" s="57"/>
      <c r="AF195" s="91"/>
      <c r="AG195" s="91"/>
      <c r="AH195" s="91"/>
      <c r="AI195" s="91"/>
      <c r="AJ195" s="91"/>
      <c r="AL195" s="56"/>
      <c r="AM195" s="56"/>
      <c r="AN195" s="56"/>
      <c r="AO195" s="56"/>
      <c r="AP195" s="56"/>
      <c r="AQ195" s="56"/>
      <c r="AR195" s="56"/>
      <c r="AS195" s="56"/>
      <c r="AT195" s="56"/>
    </row>
    <row r="196" spans="1:46" ht="60.75" customHeight="1">
      <c r="A196" s="396">
        <f>IF(P173="","",A195+1)</f>
        <v>31</v>
      </c>
      <c r="B196" s="956" t="str">
        <f>IF(AND(C170=6),CONCATENATE("( ",UPPER('Master sheet'!H12)," )"),IF(AND(C170=7),CONCATENATE("( ",UPPER('Master sheet'!H21)," )"),""))</f>
        <v>( SHARAD SHARMA )</v>
      </c>
      <c r="C196" s="956"/>
      <c r="D196" s="956"/>
      <c r="E196" s="956"/>
      <c r="F196" s="956" t="str">
        <f>IF(AND(P173=""),"",CONCATENATE("(",'Master sheet'!$D$14," )"))</f>
        <v>(Suresh Chand )</v>
      </c>
      <c r="G196" s="956"/>
      <c r="H196" s="956"/>
      <c r="I196" s="956"/>
      <c r="J196" s="956"/>
      <c r="K196" s="956"/>
      <c r="L196" s="956"/>
      <c r="M196" s="956" t="str">
        <f>IF(AND(P173=""),"",CONCATENATE("(",'Master sheet'!$D$12," )"))</f>
        <v>(USHA PALIYA )</v>
      </c>
      <c r="N196" s="956"/>
      <c r="O196" s="956"/>
      <c r="P196" s="956"/>
      <c r="Q196" s="956"/>
      <c r="R196" s="956"/>
      <c r="S196" s="1018"/>
      <c r="T196" s="956" t="str">
        <f>IF(AND(U170=6),CONCATENATE("( ",UPPER('Master sheet'!H12)," )"),IF(AND(U170=7),CONCATENATE("( ",UPPER('Master sheet'!H21)," )"),""))</f>
        <v>( SHARAD SHARMA )</v>
      </c>
      <c r="U196" s="956"/>
      <c r="V196" s="956"/>
      <c r="W196" s="956"/>
      <c r="X196" s="956" t="str">
        <f>IF(AND(AH173=""),"",CONCATENATE("(",'Master sheet'!$D$14," )"))</f>
        <v>(Suresh Chand )</v>
      </c>
      <c r="Y196" s="956"/>
      <c r="Z196" s="956"/>
      <c r="AA196" s="956"/>
      <c r="AB196" s="956"/>
      <c r="AC196" s="956"/>
      <c r="AD196" s="956"/>
      <c r="AE196" s="956" t="str">
        <f>IF(AND(AH173=""),"",CONCATENATE("(",'Master sheet'!$D$12," )"))</f>
        <v>(USHA PALIYA )</v>
      </c>
      <c r="AF196" s="956"/>
      <c r="AG196" s="956"/>
      <c r="AH196" s="956"/>
      <c r="AI196" s="956"/>
      <c r="AJ196" s="956"/>
      <c r="AL196" s="56"/>
      <c r="AM196" s="56"/>
      <c r="AN196" s="56"/>
      <c r="AO196" s="56"/>
      <c r="AP196" s="56"/>
      <c r="AQ196" s="56"/>
      <c r="AR196" s="56"/>
      <c r="AS196" s="56"/>
      <c r="AT196" s="56"/>
    </row>
    <row r="197" spans="1:46" ht="23.25" customHeight="1">
      <c r="A197" s="396">
        <f>IF(P173="","",A196+1)</f>
        <v>32</v>
      </c>
      <c r="B197" s="953" t="str">
        <f>IF('Master sheet'!$D$11="Hindi","हस्ताक्षर कक्षाध्यापक","Signature of the class teacher")</f>
        <v>हस्ताक्षर कक्षाध्यापक</v>
      </c>
      <c r="C197" s="953"/>
      <c r="D197" s="953"/>
      <c r="E197" s="953"/>
      <c r="F197" s="953" t="str">
        <f>IF('Master sheet'!$D$11="Hindi","हस्ताक्षर परीक्षा प्रभारी","Signature of the exam. Incharge")</f>
        <v>हस्ताक्षर परीक्षा प्रभारी</v>
      </c>
      <c r="G197" s="953"/>
      <c r="H197" s="953"/>
      <c r="I197" s="953"/>
      <c r="J197" s="953"/>
      <c r="K197" s="953"/>
      <c r="L197" s="953"/>
      <c r="M197" s="953" t="str">
        <f>IF('Master sheet'!$D$11="Hindi","हस्ताक्षर संस्था प्रधान","Head of Institute's Signature")</f>
        <v>हस्ताक्षर संस्था प्रधान</v>
      </c>
      <c r="N197" s="953"/>
      <c r="O197" s="953"/>
      <c r="P197" s="953"/>
      <c r="Q197" s="953"/>
      <c r="R197" s="953"/>
      <c r="S197" s="1018"/>
      <c r="T197" s="953" t="str">
        <f>IF('Master sheet'!$D$11="Hindi","हस्ताक्षर कक्षाध्यापक","Signature of the class teacher")</f>
        <v>हस्ताक्षर कक्षाध्यापक</v>
      </c>
      <c r="U197" s="953"/>
      <c r="V197" s="953"/>
      <c r="W197" s="953"/>
      <c r="X197" s="953" t="str">
        <f>IF('Master sheet'!$D$11="Hindi","हस्ताक्षर परीक्षा प्रभारी","Signature of the exam. Incharge")</f>
        <v>हस्ताक्षर परीक्षा प्रभारी</v>
      </c>
      <c r="Y197" s="953"/>
      <c r="Z197" s="953"/>
      <c r="AA197" s="953"/>
      <c r="AB197" s="953"/>
      <c r="AC197" s="953"/>
      <c r="AD197" s="953"/>
      <c r="AE197" s="953" t="str">
        <f>IF('Master sheet'!$D$11="Hindi","हस्ताक्षर संस्था प्रधान","Head of Institute's Signature")</f>
        <v>हस्ताक्षर संस्था प्रधान</v>
      </c>
      <c r="AF197" s="953"/>
      <c r="AG197" s="953"/>
      <c r="AH197" s="953"/>
      <c r="AI197" s="953"/>
      <c r="AJ197" s="953"/>
      <c r="AL197" s="56"/>
      <c r="AM197" s="56"/>
      <c r="AN197" s="56"/>
      <c r="AO197" s="56"/>
      <c r="AP197" s="56"/>
      <c r="AQ197" s="56"/>
      <c r="AR197" s="56"/>
      <c r="AS197" s="56"/>
      <c r="AT197" s="56"/>
    </row>
    <row r="198" spans="1:46">
      <c r="AL198" s="56"/>
      <c r="AM198" s="56"/>
      <c r="AN198" s="56"/>
      <c r="AO198" s="56"/>
      <c r="AP198" s="56"/>
      <c r="AQ198" s="56"/>
      <c r="AR198" s="56"/>
      <c r="AS198" s="56"/>
      <c r="AT198" s="56"/>
    </row>
    <row r="199" spans="1:46" ht="21" customHeight="1">
      <c r="A199" s="396" t="str">
        <f>IF(P206="","",1)</f>
        <v/>
      </c>
      <c r="B199" s="1003" t="str">
        <f>IF('Master sheet'!$D$11="Hindi","वार्षिक रिपोर्ट कार्ड ","Report Card")</f>
        <v xml:space="preserve">वार्षिक रिपोर्ट कार्ड </v>
      </c>
      <c r="C199" s="1003"/>
      <c r="D199" s="1003"/>
      <c r="E199" s="1003"/>
      <c r="F199" s="1003"/>
      <c r="G199" s="1003"/>
      <c r="H199" s="1003"/>
      <c r="I199" s="1003"/>
      <c r="J199" s="1003"/>
      <c r="K199" s="1003"/>
      <c r="L199" s="1003"/>
      <c r="M199" s="1003"/>
      <c r="N199" s="1003"/>
      <c r="O199" s="1003"/>
      <c r="P199" s="1003"/>
      <c r="Q199" s="1003"/>
      <c r="R199" s="1003"/>
      <c r="S199" s="1018" t="s">
        <v>75</v>
      </c>
      <c r="T199" s="1003" t="str">
        <f>IF('Master sheet'!$D$11="Hindi","वार्षिक रिपोर्ट कार्ड ","Report Card")</f>
        <v xml:space="preserve">वार्षिक रिपोर्ट कार्ड </v>
      </c>
      <c r="U199" s="1003"/>
      <c r="V199" s="1003"/>
      <c r="W199" s="1003"/>
      <c r="X199" s="1003"/>
      <c r="Y199" s="1003"/>
      <c r="Z199" s="1003"/>
      <c r="AA199" s="1003"/>
      <c r="AB199" s="1003"/>
      <c r="AC199" s="1003"/>
      <c r="AD199" s="1003"/>
      <c r="AE199" s="1003"/>
      <c r="AF199" s="1003"/>
      <c r="AG199" s="1003"/>
      <c r="AH199" s="1003"/>
      <c r="AI199" s="1003"/>
      <c r="AJ199" s="1003"/>
      <c r="AL199" s="56"/>
      <c r="AM199" s="56"/>
      <c r="AN199" s="56"/>
      <c r="AO199" s="56"/>
      <c r="AP199" s="56"/>
      <c r="AQ199" s="56"/>
      <c r="AR199" s="56"/>
      <c r="AS199" s="56"/>
      <c r="AT199" s="56"/>
    </row>
    <row r="200" spans="1:46" ht="21" customHeight="1">
      <c r="A200" s="396" t="str">
        <f>IF(P206="","",A199+1)</f>
        <v/>
      </c>
      <c r="B200" s="1004" t="str">
        <f>IF('Master sheet'!$D$11="Hindi","शिक्षा विभाग, राजस्थान सरकार","Education Department, Rajasthan Government")</f>
        <v>शिक्षा विभाग, राजस्थान सरकार</v>
      </c>
      <c r="C200" s="1004"/>
      <c r="D200" s="1004"/>
      <c r="E200" s="1004"/>
      <c r="F200" s="1004"/>
      <c r="G200" s="1004"/>
      <c r="H200" s="1004"/>
      <c r="I200" s="1004"/>
      <c r="J200" s="1004"/>
      <c r="K200" s="1004"/>
      <c r="L200" s="1004"/>
      <c r="M200" s="1004"/>
      <c r="N200" s="1004"/>
      <c r="O200" s="1004"/>
      <c r="P200" s="1004"/>
      <c r="Q200" s="1004"/>
      <c r="R200" s="1004"/>
      <c r="S200" s="1018"/>
      <c r="T200" s="1004" t="str">
        <f>IF('Master sheet'!$D$11="Hindi","शिक्षा विभाग, राजस्थान सरकार","Education Department, Rajasthan Government")</f>
        <v>शिक्षा विभाग, राजस्थान सरकार</v>
      </c>
      <c r="U200" s="1004"/>
      <c r="V200" s="1004"/>
      <c r="W200" s="1004"/>
      <c r="X200" s="1004"/>
      <c r="Y200" s="1004"/>
      <c r="Z200" s="1004"/>
      <c r="AA200" s="1004"/>
      <c r="AB200" s="1004"/>
      <c r="AC200" s="1004"/>
      <c r="AD200" s="1004"/>
      <c r="AE200" s="1004"/>
      <c r="AF200" s="1004"/>
      <c r="AG200" s="1004"/>
      <c r="AH200" s="1004"/>
      <c r="AI200" s="1004"/>
      <c r="AJ200" s="1004"/>
      <c r="AL200" s="56"/>
      <c r="AM200" s="56"/>
      <c r="AN200" s="56"/>
      <c r="AO200" s="56"/>
      <c r="AP200" s="56"/>
      <c r="AQ200" s="56"/>
      <c r="AR200" s="56"/>
      <c r="AS200" s="56"/>
      <c r="AT200" s="56"/>
    </row>
    <row r="201" spans="1:46" ht="21" customHeight="1">
      <c r="A201" s="396" t="str">
        <f>IF(P206="","",A200+1)</f>
        <v/>
      </c>
      <c r="B201" s="996" t="str">
        <f>IF('Master sheet'!$D$11="Hindi","विद्यालय का नाम :-","School Name :- ")</f>
        <v>विद्यालय का नाम :-</v>
      </c>
      <c r="C201" s="996"/>
      <c r="D201" s="996"/>
      <c r="E201" s="997" t="str">
        <f>IF(AND(P206=""),"",IF('Master sheet'!$D$11="Hindi",'Master sheet'!$D$8,'Master sheet'!$D$7))</f>
        <v/>
      </c>
      <c r="F201" s="997"/>
      <c r="G201" s="997"/>
      <c r="H201" s="997"/>
      <c r="I201" s="997"/>
      <c r="J201" s="997"/>
      <c r="K201" s="997"/>
      <c r="L201" s="997"/>
      <c r="M201" s="997"/>
      <c r="N201" s="997"/>
      <c r="O201" s="997"/>
      <c r="P201" s="997"/>
      <c r="Q201" s="997"/>
      <c r="R201" s="997"/>
      <c r="S201" s="1018"/>
      <c r="T201" s="996" t="str">
        <f>IF('Master sheet'!$D$11="Hindi","विद्यालय का नाम :-","School Name :- ")</f>
        <v>विद्यालय का नाम :-</v>
      </c>
      <c r="U201" s="996"/>
      <c r="V201" s="996"/>
      <c r="W201" s="997" t="str">
        <f>IF(AND(AH206=""),"",IF('Master sheet'!$D$11="Hindi",'Master sheet'!$D$8,'Master sheet'!$D$7))</f>
        <v/>
      </c>
      <c r="X201" s="997"/>
      <c r="Y201" s="997"/>
      <c r="Z201" s="997"/>
      <c r="AA201" s="997"/>
      <c r="AB201" s="997"/>
      <c r="AC201" s="997"/>
      <c r="AD201" s="997"/>
      <c r="AE201" s="997"/>
      <c r="AF201" s="997"/>
      <c r="AG201" s="997"/>
      <c r="AH201" s="997"/>
      <c r="AI201" s="997"/>
      <c r="AJ201" s="997"/>
      <c r="AL201" s="56"/>
      <c r="AM201" s="56"/>
      <c r="AN201" s="56"/>
      <c r="AO201" s="56"/>
      <c r="AP201" s="56"/>
      <c r="AQ201" s="56"/>
      <c r="AR201" s="56"/>
      <c r="AS201" s="56"/>
      <c r="AT201" s="56"/>
    </row>
    <row r="202" spans="1:46" ht="21" customHeight="1">
      <c r="A202" s="396" t="str">
        <f>IF(P206="","",A201+1)</f>
        <v/>
      </c>
      <c r="B202" s="389"/>
      <c r="C202" s="389"/>
      <c r="D202" s="389"/>
      <c r="E202" s="998" t="str">
        <f>IF(AND(P206=""),"",IF('Master sheet'!$D$11="Hindi",CONCATENATE("(विद्यालय मान्यता क्रमांक व वर्ष : ","  ",'Master sheet'!$D$6),CONCATENATE("(School Recognition Number &amp; Years : ","  ",'Master sheet'!$D$6)))</f>
        <v/>
      </c>
      <c r="F202" s="998"/>
      <c r="G202" s="998"/>
      <c r="H202" s="998"/>
      <c r="I202" s="998"/>
      <c r="J202" s="998"/>
      <c r="K202" s="998"/>
      <c r="L202" s="998"/>
      <c r="M202" s="998"/>
      <c r="N202" s="998"/>
      <c r="O202" s="998"/>
      <c r="P202" s="998"/>
      <c r="Q202" s="998"/>
      <c r="R202" s="998"/>
      <c r="S202" s="1018"/>
      <c r="T202" s="389"/>
      <c r="U202" s="389"/>
      <c r="V202" s="389"/>
      <c r="W202" s="998" t="str">
        <f>IF(AND(AH206=""),"",IF('Master sheet'!$D$11="Hindi",CONCATENATE("(विद्यालय मान्यता क्रमांक व वर्ष : ","  ",'Master sheet'!$D$6),CONCATENATE("(School Recognition Number &amp; Years : ","  ",'Master sheet'!$D$6)))</f>
        <v/>
      </c>
      <c r="X202" s="998"/>
      <c r="Y202" s="998"/>
      <c r="Z202" s="998"/>
      <c r="AA202" s="998"/>
      <c r="AB202" s="998"/>
      <c r="AC202" s="998"/>
      <c r="AD202" s="998"/>
      <c r="AE202" s="998"/>
      <c r="AF202" s="998"/>
      <c r="AG202" s="998"/>
      <c r="AH202" s="998"/>
      <c r="AI202" s="998"/>
      <c r="AJ202" s="998"/>
      <c r="AL202" s="56"/>
      <c r="AM202" s="56"/>
      <c r="AN202" s="56"/>
      <c r="AO202" s="56"/>
      <c r="AP202" s="56"/>
      <c r="AQ202" s="56"/>
      <c r="AR202" s="56"/>
      <c r="AS202" s="56"/>
      <c r="AT202" s="56"/>
    </row>
    <row r="203" spans="1:46" ht="21" customHeight="1">
      <c r="A203" s="396" t="str">
        <f>IF(P206="","",A202+1)</f>
        <v/>
      </c>
      <c r="B203" s="382" t="str">
        <f>IF('Master sheet'!$D$11="Hindi","कक्षा  :-","CLASS :- ")</f>
        <v>कक्षा  :-</v>
      </c>
      <c r="C203" s="999" t="str">
        <f>IFERROR(IF(AND(P206=""),"",VLOOKUP(P206,Marks,2,0)),"")</f>
        <v/>
      </c>
      <c r="D203" s="999"/>
      <c r="E203" s="1000" t="str">
        <f>IF('Master sheet'!$D$11="Hindi","सेक्शन :-","Section :- ")</f>
        <v>सेक्शन :-</v>
      </c>
      <c r="F203" s="1000"/>
      <c r="G203" s="1000"/>
      <c r="H203" s="1000"/>
      <c r="I203" s="1000"/>
      <c r="J203" s="999" t="str">
        <f>IFERROR(IF(AND(P206=""),"",VLOOKUP(P206,Marks,3,0)),"")</f>
        <v/>
      </c>
      <c r="K203" s="999"/>
      <c r="L203" s="1001" t="str">
        <f>IF('Master sheet'!$D$11="Hindi","सत्र :- ","Session :- ")</f>
        <v xml:space="preserve">सत्र :- </v>
      </c>
      <c r="M203" s="1001"/>
      <c r="N203" s="1001"/>
      <c r="O203" s="1001"/>
      <c r="P203" s="1002" t="str">
        <f>IF(AND(P206=""),"",'Marks Entry 6th'!$I$2)</f>
        <v/>
      </c>
      <c r="Q203" s="1002"/>
      <c r="R203" s="1002"/>
      <c r="S203" s="1018"/>
      <c r="T203" s="382" t="str">
        <f>IF('Master sheet'!$D$11="Hindi","कक्षा  :-","CLASS :- ")</f>
        <v>कक्षा  :-</v>
      </c>
      <c r="U203" s="999" t="str">
        <f>IFERROR(IF(AND(AH206=""),"",VLOOKUP(AH206,Marks,2,0)),"")</f>
        <v/>
      </c>
      <c r="V203" s="999"/>
      <c r="W203" s="1000" t="str">
        <f>IF('Master sheet'!$D$11="Hindi","सेक्शन :-","Section :- ")</f>
        <v>सेक्शन :-</v>
      </c>
      <c r="X203" s="1000"/>
      <c r="Y203" s="1000"/>
      <c r="Z203" s="1000"/>
      <c r="AA203" s="1000"/>
      <c r="AB203" s="999" t="str">
        <f>IFERROR(IF(AND(AH206=""),"",VLOOKUP(AH206,Marks,3,0)),"")</f>
        <v/>
      </c>
      <c r="AC203" s="999"/>
      <c r="AD203" s="1001" t="str">
        <f>IF('Master sheet'!$D$11="Hindi","सत्र :- ","Session :- ")</f>
        <v xml:space="preserve">सत्र :- </v>
      </c>
      <c r="AE203" s="1001"/>
      <c r="AF203" s="1001"/>
      <c r="AG203" s="1001"/>
      <c r="AH203" s="1002" t="str">
        <f>IF(AND(AH206=""),"",'Marks Entry 6th'!$I$2)</f>
        <v/>
      </c>
      <c r="AI203" s="1002"/>
      <c r="AJ203" s="1002"/>
      <c r="AL203" s="56"/>
      <c r="AM203" s="56"/>
      <c r="AN203" s="56"/>
      <c r="AO203" s="56"/>
      <c r="AP203" s="56"/>
      <c r="AQ203" s="56"/>
      <c r="AR203" s="56"/>
      <c r="AS203" s="56"/>
      <c r="AT203" s="56"/>
    </row>
    <row r="204" spans="1:46" ht="21" customHeight="1">
      <c r="A204" s="396" t="str">
        <f>IF(P206="","",A203+1)</f>
        <v/>
      </c>
      <c r="B204" s="987" t="str">
        <f>IF('Master sheet'!$D$11="Hindi","विद्यार्थी का नाम :-","Student's Name :-")</f>
        <v>विद्यार्थी का नाम :-</v>
      </c>
      <c r="C204" s="987"/>
      <c r="D204" s="987"/>
      <c r="E204" s="988" t="str">
        <f>IFERROR(IF(AND(P206=""),"",VLOOKUP(P206,Marks,6,0)),"")</f>
        <v/>
      </c>
      <c r="F204" s="988"/>
      <c r="G204" s="988"/>
      <c r="H204" s="988"/>
      <c r="I204" s="988"/>
      <c r="J204" s="988"/>
      <c r="K204" s="988"/>
      <c r="L204" s="989" t="str">
        <f>IF('Master sheet'!$D$11="Hindi","प्रवेशांक :","SR. NO. :")</f>
        <v>प्रवेशांक :</v>
      </c>
      <c r="M204" s="989"/>
      <c r="N204" s="989"/>
      <c r="O204" s="989"/>
      <c r="P204" s="994" t="str">
        <f>IFERROR(IF(AND(P206=""),"",VLOOKUP(P206,Marks,5,0)),"")</f>
        <v/>
      </c>
      <c r="Q204" s="994"/>
      <c r="R204" s="994"/>
      <c r="S204" s="1018"/>
      <c r="T204" s="987" t="str">
        <f>IF('Master sheet'!$D$11="Hindi","विद्यार्थी का नाम :-","Student's Name :-")</f>
        <v>विद्यार्थी का नाम :-</v>
      </c>
      <c r="U204" s="987"/>
      <c r="V204" s="987"/>
      <c r="W204" s="988" t="str">
        <f>IFERROR(IF(AND(AH206=""),"",VLOOKUP(AH206,Marks,6,0)),"")</f>
        <v/>
      </c>
      <c r="X204" s="988"/>
      <c r="Y204" s="988"/>
      <c r="Z204" s="988"/>
      <c r="AA204" s="988"/>
      <c r="AB204" s="988"/>
      <c r="AC204" s="988"/>
      <c r="AD204" s="989" t="str">
        <f>IF('Master sheet'!$D$11="Hindi","प्रवेशांक :","SR. NO. :")</f>
        <v>प्रवेशांक :</v>
      </c>
      <c r="AE204" s="989"/>
      <c r="AF204" s="989"/>
      <c r="AG204" s="989"/>
      <c r="AH204" s="994" t="str">
        <f>IFERROR(IF(AND(AH206=""),"",VLOOKUP(AH206,Marks,5,0)),"")</f>
        <v/>
      </c>
      <c r="AI204" s="994"/>
      <c r="AJ204" s="994"/>
      <c r="AL204" s="56"/>
      <c r="AM204" s="56"/>
      <c r="AN204" s="56"/>
      <c r="AO204" s="56"/>
      <c r="AP204" s="56"/>
      <c r="AQ204" s="56"/>
      <c r="AR204" s="56"/>
      <c r="AS204" s="56"/>
      <c r="AT204" s="56"/>
    </row>
    <row r="205" spans="1:46" ht="21" customHeight="1">
      <c r="A205" s="396" t="str">
        <f>IF(P206="","",A204+1)</f>
        <v/>
      </c>
      <c r="B205" s="987" t="str">
        <f>IF('Master sheet'!$D$11="Hindi","पिता का नाम :-","Father's Name :-")</f>
        <v>पिता का नाम :-</v>
      </c>
      <c r="C205" s="987"/>
      <c r="D205" s="987"/>
      <c r="E205" s="988" t="str">
        <f>IFERROR(IF(AND(P206=""),"",VLOOKUP(P206,Marks,7,0)),"")</f>
        <v/>
      </c>
      <c r="F205" s="988"/>
      <c r="G205" s="988"/>
      <c r="H205" s="988"/>
      <c r="I205" s="988"/>
      <c r="J205" s="988"/>
      <c r="K205" s="988"/>
      <c r="L205" s="989" t="str">
        <f>IF('Master sheet'!$D$11="Hindi","जन्म तिथि :","Date of Birth :")</f>
        <v>जन्म तिथि :</v>
      </c>
      <c r="M205" s="989"/>
      <c r="N205" s="989"/>
      <c r="O205" s="989"/>
      <c r="P205" s="995" t="str">
        <f>IFERROR(IF(AND(P206=""),"",VLOOKUP(P206,Marks,4,0)),"")</f>
        <v/>
      </c>
      <c r="Q205" s="995"/>
      <c r="R205" s="995"/>
      <c r="S205" s="1018"/>
      <c r="T205" s="987" t="str">
        <f>IF('Master sheet'!$D$11="Hindi","पिता का नाम :-","Father's Name :-")</f>
        <v>पिता का नाम :-</v>
      </c>
      <c r="U205" s="987"/>
      <c r="V205" s="987"/>
      <c r="W205" s="988" t="str">
        <f>IFERROR(IF(AND(AH206=""),"",VLOOKUP(AH206,Marks,7,0)),"")</f>
        <v/>
      </c>
      <c r="X205" s="988"/>
      <c r="Y205" s="988"/>
      <c r="Z205" s="988"/>
      <c r="AA205" s="988"/>
      <c r="AB205" s="988"/>
      <c r="AC205" s="988"/>
      <c r="AD205" s="989" t="str">
        <f>IF('Master sheet'!$D$11="Hindi","जन्म तिथि :","Date of Birth :")</f>
        <v>जन्म तिथि :</v>
      </c>
      <c r="AE205" s="989"/>
      <c r="AF205" s="989"/>
      <c r="AG205" s="989"/>
      <c r="AH205" s="995" t="str">
        <f>IFERROR(IF(AND(AH206=""),"",VLOOKUP(AH206,Marks,4,0)),"")</f>
        <v/>
      </c>
      <c r="AI205" s="995"/>
      <c r="AJ205" s="995"/>
      <c r="AL205" s="56"/>
      <c r="AM205" s="56"/>
      <c r="AN205" s="56"/>
      <c r="AO205" s="56"/>
      <c r="AP205" s="56"/>
      <c r="AQ205" s="56"/>
      <c r="AR205" s="56"/>
      <c r="AS205" s="56"/>
      <c r="AT205" s="56"/>
    </row>
    <row r="206" spans="1:46" ht="21" customHeight="1">
      <c r="A206" s="396" t="str">
        <f>IF(P206="","",A205+1)</f>
        <v/>
      </c>
      <c r="B206" s="987" t="str">
        <f>IF('Master sheet'!$D$11="Hindi","माता का नाम :-","Mother's Name :-")</f>
        <v>माता का नाम :-</v>
      </c>
      <c r="C206" s="987"/>
      <c r="D206" s="987"/>
      <c r="E206" s="988" t="str">
        <f>IFERROR(IF(AND(P206=""),"",VLOOKUP(P206,Marks,8,0)),"")</f>
        <v/>
      </c>
      <c r="F206" s="988"/>
      <c r="G206" s="988"/>
      <c r="H206" s="988"/>
      <c r="I206" s="988"/>
      <c r="J206" s="988"/>
      <c r="K206" s="988"/>
      <c r="L206" s="989" t="str">
        <f>IF('Master sheet'!$D$11="Hindi","रोल नंबर :-","Roll No. :")</f>
        <v>रोल नंबर :-</v>
      </c>
      <c r="M206" s="989"/>
      <c r="N206" s="989"/>
      <c r="O206" s="989"/>
      <c r="P206" s="990" t="str">
        <f>IF(AH173="","",IF(AND(AH173+1&gt;$AR$7),"",AH173+1))</f>
        <v/>
      </c>
      <c r="Q206" s="990"/>
      <c r="R206" s="990"/>
      <c r="S206" s="1018"/>
      <c r="T206" s="987" t="str">
        <f>IF('Master sheet'!$D$11="Hindi","माता का नाम :-","Mother's Name :-")</f>
        <v>माता का नाम :-</v>
      </c>
      <c r="U206" s="987"/>
      <c r="V206" s="987"/>
      <c r="W206" s="988" t="str">
        <f>IFERROR(IF(AND(AH206=""),"",VLOOKUP(AH206,Marks,8,0)),"")</f>
        <v/>
      </c>
      <c r="X206" s="988"/>
      <c r="Y206" s="988"/>
      <c r="Z206" s="988"/>
      <c r="AA206" s="988"/>
      <c r="AB206" s="988"/>
      <c r="AC206" s="988"/>
      <c r="AD206" s="989" t="str">
        <f>IF('Master sheet'!$D$11="Hindi","रोल नंबर :-","Roll No. :")</f>
        <v>रोल नंबर :-</v>
      </c>
      <c r="AE206" s="989"/>
      <c r="AF206" s="989"/>
      <c r="AG206" s="989"/>
      <c r="AH206" s="990" t="str">
        <f>IF(P206="","",IF(AND(P206+1&gt;$AR$7),"",P206+1))</f>
        <v/>
      </c>
      <c r="AI206" s="990"/>
      <c r="AJ206" s="990"/>
      <c r="AL206" s="56"/>
      <c r="AM206" s="56"/>
      <c r="AN206" s="56"/>
      <c r="AO206" s="56"/>
      <c r="AP206" s="56"/>
      <c r="AQ206" s="56"/>
      <c r="AR206" s="56"/>
      <c r="AS206" s="56"/>
      <c r="AT206" s="56"/>
    </row>
    <row r="207" spans="1:46" ht="12" customHeight="1">
      <c r="A207" s="396" t="str">
        <f>IF(P206="","",A206+1)</f>
        <v/>
      </c>
      <c r="B207" s="383"/>
      <c r="C207" s="383"/>
      <c r="D207" s="383"/>
      <c r="E207" s="384"/>
      <c r="F207" s="384"/>
      <c r="G207" s="436"/>
      <c r="H207" s="436"/>
      <c r="I207" s="384"/>
      <c r="J207" s="384"/>
      <c r="K207" s="384"/>
      <c r="L207" s="385"/>
      <c r="M207" s="385"/>
      <c r="N207" s="385"/>
      <c r="O207" s="385"/>
      <c r="P207" s="386"/>
      <c r="Q207" s="386"/>
      <c r="R207" s="386"/>
      <c r="S207" s="1018"/>
      <c r="T207" s="383"/>
      <c r="U207" s="383"/>
      <c r="V207" s="383"/>
      <c r="W207" s="384"/>
      <c r="X207" s="384"/>
      <c r="Y207" s="436"/>
      <c r="Z207" s="436"/>
      <c r="AA207" s="384"/>
      <c r="AB207" s="384"/>
      <c r="AC207" s="384"/>
      <c r="AD207" s="385"/>
      <c r="AE207" s="385"/>
      <c r="AF207" s="385"/>
      <c r="AG207" s="385"/>
      <c r="AH207" s="386"/>
      <c r="AI207" s="386"/>
      <c r="AJ207" s="386"/>
      <c r="AL207" s="56"/>
      <c r="AM207" s="56"/>
      <c r="AN207" s="56"/>
      <c r="AO207" s="56"/>
      <c r="AP207" s="56"/>
      <c r="AQ207" s="56"/>
      <c r="AR207" s="56"/>
      <c r="AS207" s="56"/>
      <c r="AT207" s="56"/>
    </row>
    <row r="208" spans="1:46" ht="23.25" customHeight="1">
      <c r="A208" s="396" t="str">
        <f>IF(P206="","",A207+1)</f>
        <v/>
      </c>
      <c r="B208" s="991" t="str">
        <f>IF('Master sheet'!$D$11="Hindi","विषय","Subject")</f>
        <v>विषय</v>
      </c>
      <c r="C208" s="708" t="str">
        <f>IF('Master sheet'!$D$11="Hindi","प्रथम परख ","First Test")</f>
        <v xml:space="preserve">प्रथम परख </v>
      </c>
      <c r="D208" s="709"/>
      <c r="E208" s="729" t="str">
        <f>IF('Master sheet'!$D$11="Hindi","द्वितीय परख","Second Test")</f>
        <v>द्वितीय परख</v>
      </c>
      <c r="F208" s="730"/>
      <c r="G208" s="729" t="str">
        <f>IF('Master sheet'!$D$11="Hindi","तृतीय परख","Third Test")</f>
        <v>तृतीय परख</v>
      </c>
      <c r="H208" s="730"/>
      <c r="I208" s="992" t="str">
        <f>IF('Master sheet'!$D$11="Hindi","सा. परख योग","Test Total")</f>
        <v>सा. परख योग</v>
      </c>
      <c r="J208" s="732" t="str">
        <f>IF('Master sheet'!$D$11="Hindi","अर्द्धवार्षिक","Half Yearly")</f>
        <v>अर्द्धवार्षिक</v>
      </c>
      <c r="K208" s="733"/>
      <c r="L208" s="734"/>
      <c r="M208" s="735" t="str">
        <f>IF('Master sheet'!$D$11="Hindi","अर्द्ध वा. तक योग","Total Till H.Y.")</f>
        <v>अर्द्ध वा. तक योग</v>
      </c>
      <c r="N208" s="732" t="str">
        <f>IF('Master sheet'!$D$11="Hindi","वार्षिक","Yearly")</f>
        <v>वार्षिक</v>
      </c>
      <c r="O208" s="733"/>
      <c r="P208" s="734"/>
      <c r="Q208" s="710" t="str">
        <f>IF('Master sheet'!$D$11="Hindi","विषय कुल योग ","Subject Total")</f>
        <v xml:space="preserve">विषय कुल योग </v>
      </c>
      <c r="R208" s="711" t="str">
        <f>IF('Master sheet'!$D$11="Hindi","ग्रेड","Grade")</f>
        <v>ग्रेड</v>
      </c>
      <c r="S208" s="1018"/>
      <c r="T208" s="991" t="str">
        <f>IF('Master sheet'!$D$11="Hindi","विषय","Subject")</f>
        <v>विषय</v>
      </c>
      <c r="U208" s="708" t="str">
        <f>IF('Master sheet'!$D$11="Hindi","प्रथम परख ","First Test")</f>
        <v xml:space="preserve">प्रथम परख </v>
      </c>
      <c r="V208" s="709"/>
      <c r="W208" s="729" t="str">
        <f>IF('Master sheet'!$D$11="Hindi","द्वितीय परख","Second Test")</f>
        <v>द्वितीय परख</v>
      </c>
      <c r="X208" s="730"/>
      <c r="Y208" s="729" t="str">
        <f>IF('Master sheet'!$D$11="Hindi","तृतीय परख","Third Test")</f>
        <v>तृतीय परख</v>
      </c>
      <c r="Z208" s="730"/>
      <c r="AA208" s="992" t="str">
        <f>IF('Master sheet'!$D$11="Hindi","सा. परख योग","Test Total")</f>
        <v>सा. परख योग</v>
      </c>
      <c r="AB208" s="732" t="str">
        <f>IF('Master sheet'!$D$11="Hindi","अर्द्धवार्षिक","Half Yearly")</f>
        <v>अर्द्धवार्षिक</v>
      </c>
      <c r="AC208" s="733"/>
      <c r="AD208" s="734"/>
      <c r="AE208" s="735" t="str">
        <f>IF('Master sheet'!$D$11="Hindi","अर्द्ध वा. तक योग","Total Till H.Y.")</f>
        <v>अर्द्ध वा. तक योग</v>
      </c>
      <c r="AF208" s="732" t="str">
        <f>IF('Master sheet'!$D$11="Hindi","वार्षिक","Yearly")</f>
        <v>वार्षिक</v>
      </c>
      <c r="AG208" s="733"/>
      <c r="AH208" s="734"/>
      <c r="AI208" s="710" t="str">
        <f>IF('Master sheet'!$D$11="Hindi","विषय कुल योग ","Subject Total")</f>
        <v xml:space="preserve">विषय कुल योग </v>
      </c>
      <c r="AJ208" s="711" t="str">
        <f>IF('Master sheet'!$D$11="Hindi","ग्रेड","Grade")</f>
        <v>ग्रेड</v>
      </c>
      <c r="AL208" s="56"/>
      <c r="AM208" s="56"/>
      <c r="AN208" s="56"/>
      <c r="AO208" s="56"/>
      <c r="AP208" s="56"/>
      <c r="AQ208" s="56"/>
      <c r="AR208" s="56"/>
      <c r="AS208" s="56"/>
      <c r="AT208" s="56"/>
    </row>
    <row r="209" spans="1:46" ht="86.25" customHeight="1">
      <c r="A209" s="396" t="str">
        <f>IF(P206="","",A208+1)</f>
        <v/>
      </c>
      <c r="B209" s="991"/>
      <c r="C209" s="312" t="str">
        <f>IF('Master sheet'!$D$11="Hindi","लिखित परीक्षा","Written")</f>
        <v>लिखित परीक्षा</v>
      </c>
      <c r="D209" s="312" t="str">
        <f>IF('Master sheet'!$D$11="Hindi","गतिविधि, मौखिक, प्रोजेक्ट, प्रायोगिक","Act, Oral, Project, Prac.")</f>
        <v>गतिविधि, मौखिक, प्रोजेक्ट, प्रायोगिक</v>
      </c>
      <c r="E209" s="312" t="str">
        <f>IF('Master sheet'!$D$11="Hindi","लिखित परीक्षा","Written")</f>
        <v>लिखित परीक्षा</v>
      </c>
      <c r="F209" s="312" t="str">
        <f>IF('Master sheet'!$D$11="Hindi","गतिविधि, मौखिक, प्रोजेक्ट, प्रायोगिक","Act, Oral, Project, Prac.")</f>
        <v>गतिविधि, मौखिक, प्रोजेक्ट, प्रायोगिक</v>
      </c>
      <c r="G209" s="312" t="str">
        <f>IF('Master sheet'!$D$11="Hindi","लिखित परीक्षा","Written")</f>
        <v>लिखित परीक्षा</v>
      </c>
      <c r="H209" s="312" t="str">
        <f>IF('Master sheet'!$D$11="Hindi","गतिविधि, मौखिक, प्रोजेक्ट, प्रायोगिक","Act, Oral, Project, Prac.")</f>
        <v>गतिविधि, मौखिक, प्रोजेक्ट, प्रायोगिक</v>
      </c>
      <c r="I209" s="993"/>
      <c r="J209" s="312" t="str">
        <f>IF('Master sheet'!$D$11="Hindi","लिखित परीक्षा","Written")</f>
        <v>लिखित परीक्षा</v>
      </c>
      <c r="K209" s="312" t="str">
        <f>IF('Master sheet'!$D$11="Hindi","गतिविधि, मौखिक, प्रोजेक्ट, प्रायोगिक","Act, Oral, Project, Prac.")</f>
        <v>गतिविधि, मौखिक, प्रोजेक्ट, प्रायोगिक</v>
      </c>
      <c r="L209" s="312" t="str">
        <f>IF('Master sheet'!$D$11="Hindi","अर्द्ध वा. योग","H.Y. Total")</f>
        <v>अर्द्ध वा. योग</v>
      </c>
      <c r="M209" s="735"/>
      <c r="N209" s="312" t="str">
        <f>IF('Master sheet'!$D$11="Hindi","लिखित परीक्षा","Written")</f>
        <v>लिखित परीक्षा</v>
      </c>
      <c r="O209" s="312" t="str">
        <f>IF('Master sheet'!$D$11="Hindi","गतिविधि, मौखिक, प्रोजेक्ट, प्रायोगिक","Act, Oral, Project, Prac.")</f>
        <v>गतिविधि, मौखिक, प्रोजेक्ट, प्रायोगिक</v>
      </c>
      <c r="P209" s="312" t="str">
        <f>IF('Master sheet'!$D$11="Hindi","वार्षिक योग","Yearly Total")</f>
        <v>वार्षिक योग</v>
      </c>
      <c r="Q209" s="710"/>
      <c r="R209" s="712">
        <v>0</v>
      </c>
      <c r="S209" s="1018"/>
      <c r="T209" s="991"/>
      <c r="U209" s="312" t="str">
        <f>IF('Master sheet'!$D$11="Hindi","लिखित परीक्षा","Written")</f>
        <v>लिखित परीक्षा</v>
      </c>
      <c r="V209" s="312" t="str">
        <f>IF('Master sheet'!$D$11="Hindi","गतिविधि, मौखिक, प्रोजेक्ट, प्रायोगिक","Act, Oral, Project, Prac.")</f>
        <v>गतिविधि, मौखिक, प्रोजेक्ट, प्रायोगिक</v>
      </c>
      <c r="W209" s="312" t="str">
        <f>IF('Master sheet'!$D$11="Hindi","लिखित परीक्षा","Written")</f>
        <v>लिखित परीक्षा</v>
      </c>
      <c r="X209" s="312" t="str">
        <f>IF('Master sheet'!$D$11="Hindi","गतिविधि, मौखिक, प्रोजेक्ट, प्रायोगिक","Act, Oral, Project, Prac.")</f>
        <v>गतिविधि, मौखिक, प्रोजेक्ट, प्रायोगिक</v>
      </c>
      <c r="Y209" s="312" t="str">
        <f>IF('Master sheet'!$D$11="Hindi","लिखित परीक्षा","Written")</f>
        <v>लिखित परीक्षा</v>
      </c>
      <c r="Z209" s="312" t="str">
        <f>IF('Master sheet'!$D$11="Hindi","गतिविधि, मौखिक, प्रोजेक्ट, प्रायोगिक","Act, Oral, Project, Prac.")</f>
        <v>गतिविधि, मौखिक, प्रोजेक्ट, प्रायोगिक</v>
      </c>
      <c r="AA209" s="993"/>
      <c r="AB209" s="312" t="str">
        <f>IF('Master sheet'!$D$11="Hindi","लिखित परीक्षा","Written")</f>
        <v>लिखित परीक्षा</v>
      </c>
      <c r="AC209" s="312" t="str">
        <f>IF('Master sheet'!$D$11="Hindi","गतिविधि, मौखिक, प्रोजेक्ट, प्रायोगिक","Act, Oral, Project, Prac.")</f>
        <v>गतिविधि, मौखिक, प्रोजेक्ट, प्रायोगिक</v>
      </c>
      <c r="AD209" s="312" t="str">
        <f>IF('Master sheet'!$D$11="Hindi","अर्द्ध वा. योग","H.Y. Total")</f>
        <v>अर्द्ध वा. योग</v>
      </c>
      <c r="AE209" s="735"/>
      <c r="AF209" s="312" t="str">
        <f>IF('Master sheet'!$D$11="Hindi","लिखित परीक्षा","Written")</f>
        <v>लिखित परीक्षा</v>
      </c>
      <c r="AG209" s="312" t="str">
        <f>IF('Master sheet'!$D$11="Hindi","गतिविधि, मौखिक, प्रोजेक्ट, प्रायोगिक","Act, Oral, Project, Prac.")</f>
        <v>गतिविधि, मौखिक, प्रोजेक्ट, प्रायोगिक</v>
      </c>
      <c r="AH209" s="312" t="str">
        <f>IF('Master sheet'!$D$11="Hindi","वार्षिक योग","Yearly Total")</f>
        <v>वार्षिक योग</v>
      </c>
      <c r="AI209" s="710"/>
      <c r="AJ209" s="712">
        <v>0</v>
      </c>
      <c r="AL209" s="56"/>
      <c r="AM209" s="56"/>
      <c r="AN209" s="56"/>
      <c r="AO209" s="56"/>
      <c r="AP209" s="56"/>
      <c r="AQ209" s="56"/>
      <c r="AR209" s="56"/>
      <c r="AS209" s="56"/>
      <c r="AT209" s="56"/>
    </row>
    <row r="210" spans="1:46" ht="18" customHeight="1">
      <c r="A210" s="396" t="str">
        <f>IF(P206="","",A209+1)</f>
        <v/>
      </c>
      <c r="B210" s="991"/>
      <c r="C210" s="114">
        <v>5</v>
      </c>
      <c r="D210" s="114">
        <v>5</v>
      </c>
      <c r="E210" s="114">
        <v>5</v>
      </c>
      <c r="F210" s="114">
        <v>5</v>
      </c>
      <c r="G210" s="114">
        <v>5</v>
      </c>
      <c r="H210" s="114">
        <v>5</v>
      </c>
      <c r="I210" s="378">
        <f>IF(AND(C177="",D177="",E177="",F177="",G177="",H177=""),"",SUM(C177:H177))</f>
        <v>30</v>
      </c>
      <c r="J210" s="114">
        <v>50</v>
      </c>
      <c r="K210" s="114">
        <v>20</v>
      </c>
      <c r="L210" s="116">
        <f>IF(AND(J177="",K177=""),"",SUM(J177:K177))</f>
        <v>70</v>
      </c>
      <c r="M210" s="115">
        <f>IF(AND(I177="NA",L177="NA"),"NA",SUM(I177,L177))</f>
        <v>100</v>
      </c>
      <c r="N210" s="114">
        <v>70</v>
      </c>
      <c r="O210" s="114">
        <v>30</v>
      </c>
      <c r="P210" s="289">
        <f>IF(AND(N177="",O177=""),"",SUM(N177:O177))</f>
        <v>100</v>
      </c>
      <c r="Q210" s="115">
        <f>IF(P177="","",SUM(M177,P177))</f>
        <v>200</v>
      </c>
      <c r="R210" s="114"/>
      <c r="S210" s="1018"/>
      <c r="T210" s="991"/>
      <c r="U210" s="114">
        <v>5</v>
      </c>
      <c r="V210" s="114">
        <v>5</v>
      </c>
      <c r="W210" s="114">
        <v>5</v>
      </c>
      <c r="X210" s="114">
        <v>5</v>
      </c>
      <c r="Y210" s="114">
        <v>5</v>
      </c>
      <c r="Z210" s="114">
        <v>5</v>
      </c>
      <c r="AA210" s="378">
        <f>IF(AND(C177="",D177="",E177="",F177="",G177="",H177=""),"",SUM(C177:H177))</f>
        <v>30</v>
      </c>
      <c r="AB210" s="114">
        <v>50</v>
      </c>
      <c r="AC210" s="114">
        <v>20</v>
      </c>
      <c r="AD210" s="116">
        <f>IF(AND(J177="",K177=""),"",SUM(J177:K177))</f>
        <v>70</v>
      </c>
      <c r="AE210" s="115">
        <f>IF(AND(I177="NA",L177="NA"),"NA",SUM(I177,L177))</f>
        <v>100</v>
      </c>
      <c r="AF210" s="114">
        <v>70</v>
      </c>
      <c r="AG210" s="114">
        <v>30</v>
      </c>
      <c r="AH210" s="289">
        <f>IF(AND(N177="",O177=""),"",SUM(N177:O177))</f>
        <v>100</v>
      </c>
      <c r="AI210" s="115">
        <f>IF(P177="","",SUM(M177,P177))</f>
        <v>200</v>
      </c>
      <c r="AJ210" s="114"/>
      <c r="AL210" s="56"/>
      <c r="AM210" s="56"/>
      <c r="AN210" s="56"/>
      <c r="AO210" s="56"/>
      <c r="AP210" s="56"/>
      <c r="AQ210" s="56"/>
      <c r="AR210" s="56"/>
      <c r="AS210" s="56"/>
      <c r="AT210" s="56"/>
    </row>
    <row r="211" spans="1:46" ht="21" customHeight="1">
      <c r="A211" s="396" t="str">
        <f>IF(P206="","",A210+1)</f>
        <v/>
      </c>
      <c r="B211" s="92" t="str">
        <f>IF('Master sheet'!D$11="Hindi","हिंदी","Hindi")</f>
        <v>हिंदी</v>
      </c>
      <c r="C211" s="433" t="str">
        <f>IFERROR(VLOOKUP(P206,Marks,11,0),"")</f>
        <v/>
      </c>
      <c r="D211" s="433" t="str">
        <f>IFERROR(VLOOKUP(P206,Marks,12,0),"")</f>
        <v/>
      </c>
      <c r="E211" s="433" t="str">
        <f>IFERROR(VLOOKUP(P206,Marks,13,0),"")</f>
        <v/>
      </c>
      <c r="F211" s="433" t="str">
        <f>IFERROR(VLOOKUP(P206,Marks,14,0),"")</f>
        <v/>
      </c>
      <c r="G211" s="433" t="str">
        <f>IFERROR(VLOOKUP(P206,Marks,15,0),"")</f>
        <v/>
      </c>
      <c r="H211" s="433" t="str">
        <f>IFERROR(VLOOKUP(P206,Marks,16,0),"")</f>
        <v/>
      </c>
      <c r="I211" s="377" t="str">
        <f>IFERROR(VLOOKUP(P206,Marks,17,0),"")</f>
        <v/>
      </c>
      <c r="J211" s="433" t="str">
        <f>IFERROR(VLOOKUP(P206,Marks,18,0),"")</f>
        <v/>
      </c>
      <c r="K211" s="433" t="str">
        <f>IFERROR(VLOOKUP(P206,Marks,19,0),"")</f>
        <v/>
      </c>
      <c r="L211" s="87" t="str">
        <f>IFERROR(VLOOKUP(P206,Marks,20,0),"")</f>
        <v/>
      </c>
      <c r="M211" s="376">
        <f>IFERROR(VLOOKUP(P206,Marks,21,0),"")</f>
        <v>0</v>
      </c>
      <c r="N211" s="433" t="str">
        <f>IFERROR(VLOOKUP(P206,Marks,22,0),"")</f>
        <v/>
      </c>
      <c r="O211" s="433" t="str">
        <f>IFERROR(VLOOKUP(P206,Marks,23,0),"")</f>
        <v/>
      </c>
      <c r="P211" s="87" t="str">
        <f>IFERROR(VLOOKUP(P206,Marks,24,0),"")</f>
        <v/>
      </c>
      <c r="Q211" s="379" t="str">
        <f>IFERROR(VLOOKUP(P206,Marks,25,0),"")</f>
        <v/>
      </c>
      <c r="R211" s="89" t="str">
        <f>IFERROR(VLOOKUP(P206,Marks,31,0),"")</f>
        <v/>
      </c>
      <c r="S211" s="1018"/>
      <c r="T211" s="92" t="str">
        <f>IF('Master sheet'!D$11="Hindi","हिंदी","Hindi")</f>
        <v>हिंदी</v>
      </c>
      <c r="U211" s="433" t="str">
        <f>IFERROR(VLOOKUP(AH206,Marks,11,0),"")</f>
        <v/>
      </c>
      <c r="V211" s="433" t="str">
        <f>IFERROR(VLOOKUP(AH206,Marks,12,0),"")</f>
        <v/>
      </c>
      <c r="W211" s="433" t="str">
        <f>IFERROR(VLOOKUP(AH206,Marks,13,0),"")</f>
        <v/>
      </c>
      <c r="X211" s="433" t="str">
        <f>IFERROR(VLOOKUP(AH206,Marks,14,0),"")</f>
        <v/>
      </c>
      <c r="Y211" s="433" t="str">
        <f>IFERROR(VLOOKUP(AH206,Marks,15,0),"")</f>
        <v/>
      </c>
      <c r="Z211" s="433" t="str">
        <f>IFERROR(VLOOKUP(AH206,Marks,16,0),"")</f>
        <v/>
      </c>
      <c r="AA211" s="377" t="str">
        <f>IFERROR(VLOOKUP(AH206,Marks,17,0),"")</f>
        <v/>
      </c>
      <c r="AB211" s="433" t="str">
        <f>IFERROR(VLOOKUP(AH206,Marks,18,0),"")</f>
        <v/>
      </c>
      <c r="AC211" s="433" t="str">
        <f>IFERROR(VLOOKUP(AH206,Marks,19,0),"")</f>
        <v/>
      </c>
      <c r="AD211" s="87" t="str">
        <f>IFERROR(VLOOKUP(AH206,Marks,20,0),"")</f>
        <v/>
      </c>
      <c r="AE211" s="376">
        <f>IFERROR(VLOOKUP(AH206,Marks,21,0),"")</f>
        <v>0</v>
      </c>
      <c r="AF211" s="433" t="str">
        <f>IFERROR(VLOOKUP(AH206,Marks,22,0),"")</f>
        <v/>
      </c>
      <c r="AG211" s="433" t="str">
        <f>IFERROR(VLOOKUP(AH206,Marks,23,0),"")</f>
        <v/>
      </c>
      <c r="AH211" s="87" t="str">
        <f>IFERROR(VLOOKUP(AH206,Marks,24,0),"")</f>
        <v/>
      </c>
      <c r="AI211" s="379" t="str">
        <f>IFERROR(VLOOKUP(AH206,Marks,25,0),"")</f>
        <v/>
      </c>
      <c r="AJ211" s="89" t="str">
        <f>IFERROR(VLOOKUP(AH206,Marks,31,0),"")</f>
        <v/>
      </c>
      <c r="AL211" s="56"/>
      <c r="AM211" s="56"/>
      <c r="AN211" s="56"/>
      <c r="AO211" s="56"/>
      <c r="AP211" s="56"/>
      <c r="AQ211" s="56"/>
      <c r="AR211" s="56"/>
      <c r="AS211" s="56"/>
      <c r="AT211" s="56"/>
    </row>
    <row r="212" spans="1:46" ht="21" customHeight="1">
      <c r="A212" s="396" t="str">
        <f>IF(P206="","",A211+1)</f>
        <v/>
      </c>
      <c r="B212" s="92" t="str">
        <f>IF('Master sheet'!$D$11="Hindi","अंग्रेजी","English")</f>
        <v>अंग्रेजी</v>
      </c>
      <c r="C212" s="433" t="str">
        <f>IFERROR(VLOOKUP(P206,Marks,32,0),"")</f>
        <v/>
      </c>
      <c r="D212" s="433" t="str">
        <f>IFERROR(VLOOKUP(P206,Marks,33,0),"")</f>
        <v/>
      </c>
      <c r="E212" s="433" t="str">
        <f>IFERROR(VLOOKUP(P206,Marks,34,0),"")</f>
        <v/>
      </c>
      <c r="F212" s="433" t="str">
        <f>IFERROR(VLOOKUP(P206,Marks,35,0),"")</f>
        <v/>
      </c>
      <c r="G212" s="433" t="str">
        <f>IFERROR(VLOOKUP(P206,Marks,36,0),"")</f>
        <v/>
      </c>
      <c r="H212" s="433" t="str">
        <f>IFERROR(VLOOKUP(P206,Marks,37,0),"")</f>
        <v/>
      </c>
      <c r="I212" s="377" t="str">
        <f>IFERROR(VLOOKUP(P206,Marks,38,0),"")</f>
        <v/>
      </c>
      <c r="J212" s="433" t="str">
        <f>IFERROR(VLOOKUP(P206,Marks,39,0),"")</f>
        <v/>
      </c>
      <c r="K212" s="433" t="str">
        <f>IFERROR(VLOOKUP(P206,Marks,40,0),"")</f>
        <v/>
      </c>
      <c r="L212" s="87" t="str">
        <f>IFERROR(VLOOKUP(P206,Marks,41,0),"")</f>
        <v/>
      </c>
      <c r="M212" s="376">
        <f>IFERROR(VLOOKUP(P206,Marks,42,0),"")</f>
        <v>0</v>
      </c>
      <c r="N212" s="433" t="str">
        <f>IFERROR(VLOOKUP(P206,Marks,43,0),"")</f>
        <v/>
      </c>
      <c r="O212" s="433" t="str">
        <f>IFERROR(VLOOKUP(P206,Marks,44,0),"")</f>
        <v/>
      </c>
      <c r="P212" s="87" t="str">
        <f>IFERROR(VLOOKUP(P206,Marks,45,0),"")</f>
        <v/>
      </c>
      <c r="Q212" s="379" t="str">
        <f>IFERROR(VLOOKUP(P206,Marks,46,0),"")</f>
        <v/>
      </c>
      <c r="R212" s="89" t="str">
        <f>IFERROR(VLOOKUP(P206,Marks,52,0),"")</f>
        <v/>
      </c>
      <c r="S212" s="1018"/>
      <c r="T212" s="92" t="str">
        <f>IF('Master sheet'!$D$11="Hindi","अंग्रेजी","English")</f>
        <v>अंग्रेजी</v>
      </c>
      <c r="U212" s="433" t="str">
        <f>IFERROR(VLOOKUP(AH206,Marks,32,0),"")</f>
        <v/>
      </c>
      <c r="V212" s="433" t="str">
        <f>IFERROR(VLOOKUP(AH206,Marks,33,0),"")</f>
        <v/>
      </c>
      <c r="W212" s="433" t="str">
        <f>IFERROR(VLOOKUP(AH206,Marks,34,0),"")</f>
        <v/>
      </c>
      <c r="X212" s="433" t="str">
        <f>IFERROR(VLOOKUP(AH206,Marks,35,0),"")</f>
        <v/>
      </c>
      <c r="Y212" s="433" t="str">
        <f>IFERROR(VLOOKUP(AH206,Marks,36,0),"")</f>
        <v/>
      </c>
      <c r="Z212" s="433" t="str">
        <f>IFERROR(VLOOKUP(AH206,Marks,37,0),"")</f>
        <v/>
      </c>
      <c r="AA212" s="377" t="str">
        <f>IFERROR(VLOOKUP(AH206,Marks,38,0),"")</f>
        <v/>
      </c>
      <c r="AB212" s="433" t="str">
        <f>IFERROR(VLOOKUP(AH206,Marks,39,0),"")</f>
        <v/>
      </c>
      <c r="AC212" s="433" t="str">
        <f>IFERROR(VLOOKUP(AH206,Marks,40,0),"")</f>
        <v/>
      </c>
      <c r="AD212" s="87" t="str">
        <f>IFERROR(VLOOKUP(AH206,Marks,41,0),"")</f>
        <v/>
      </c>
      <c r="AE212" s="376">
        <f>IFERROR(VLOOKUP(AH206,Marks,42,0),"")</f>
        <v>0</v>
      </c>
      <c r="AF212" s="433" t="str">
        <f>IFERROR(VLOOKUP(AH206,Marks,43,0),"")</f>
        <v/>
      </c>
      <c r="AG212" s="433" t="str">
        <f>IFERROR(VLOOKUP(AH206,Marks,44,0),"")</f>
        <v/>
      </c>
      <c r="AH212" s="87" t="str">
        <f>IFERROR(VLOOKUP(AH206,Marks,45,0),"")</f>
        <v/>
      </c>
      <c r="AI212" s="379" t="str">
        <f>IFERROR(VLOOKUP(AH206,Marks,46,0),"")</f>
        <v/>
      </c>
      <c r="AJ212" s="89" t="str">
        <f>IFERROR(VLOOKUP(AH206,Marks,52,0),"")</f>
        <v/>
      </c>
      <c r="AL212" s="56"/>
      <c r="AM212" s="56"/>
      <c r="AN212" s="56"/>
      <c r="AO212" s="56"/>
      <c r="AP212" s="56"/>
      <c r="AQ212" s="56"/>
      <c r="AR212" s="56"/>
      <c r="AS212" s="56"/>
      <c r="AT212" s="56"/>
    </row>
    <row r="213" spans="1:46" ht="21" customHeight="1">
      <c r="A213" s="396" t="str">
        <f>IF(P206="","",A212+1)</f>
        <v/>
      </c>
      <c r="B213" s="92" t="str">
        <f>IFERROR(VLOOKUP(P206,Marks,53,0),"")</f>
        <v/>
      </c>
      <c r="C213" s="433" t="str">
        <f>IFERROR(VLOOKUP(P206,Marks,54,0),"")</f>
        <v/>
      </c>
      <c r="D213" s="433" t="str">
        <f>IFERROR(VLOOKUP(P206,Marks,55,0),"")</f>
        <v/>
      </c>
      <c r="E213" s="433" t="str">
        <f>IFERROR(VLOOKUP(P206,Marks,56,0),"")</f>
        <v/>
      </c>
      <c r="F213" s="433" t="str">
        <f>IFERROR(VLOOKUP(P206,Marks,57,0),"")</f>
        <v/>
      </c>
      <c r="G213" s="433" t="str">
        <f>IFERROR(VLOOKUP(P206,Marks,58,0),"")</f>
        <v/>
      </c>
      <c r="H213" s="433" t="str">
        <f>IFERROR(VLOOKUP(P206,Marks,59,0),"")</f>
        <v/>
      </c>
      <c r="I213" s="377" t="str">
        <f>IFERROR(VLOOKUP(P206,Marks,60,0),"")</f>
        <v/>
      </c>
      <c r="J213" s="433" t="str">
        <f>IFERROR(VLOOKUP(P206,Marks,61,0),"")</f>
        <v/>
      </c>
      <c r="K213" s="433" t="str">
        <f>IFERROR(VLOOKUP(P206,Marks,62,0),"")</f>
        <v/>
      </c>
      <c r="L213" s="87" t="str">
        <f>IFERROR(VLOOKUP(P206,Marks,63,0),"")</f>
        <v/>
      </c>
      <c r="M213" s="376">
        <f>IFERROR(VLOOKUP(P206,Marks,64,0),"")</f>
        <v>0</v>
      </c>
      <c r="N213" s="433" t="str">
        <f>IFERROR(VLOOKUP(P206,Marks,65,0),"")</f>
        <v/>
      </c>
      <c r="O213" s="433" t="str">
        <f>IFERROR(VLOOKUP(P206,Marks,66,0),"")</f>
        <v/>
      </c>
      <c r="P213" s="87" t="str">
        <f>IFERROR(VLOOKUP(P206,Marks,67,0),"")</f>
        <v/>
      </c>
      <c r="Q213" s="379" t="str">
        <f>IFERROR(VLOOKUP(P206,Marks,68,0),"")</f>
        <v/>
      </c>
      <c r="R213" s="89" t="str">
        <f>IFERROR(VLOOKUP(P206,Marks,74,0),"")</f>
        <v/>
      </c>
      <c r="S213" s="1018"/>
      <c r="T213" s="92" t="str">
        <f>IFERROR(VLOOKUP(AH206,Marks,53,0),"")</f>
        <v/>
      </c>
      <c r="U213" s="433" t="str">
        <f>IFERROR(VLOOKUP(AH206,Marks,54,0),"")</f>
        <v/>
      </c>
      <c r="V213" s="433" t="str">
        <f>IFERROR(VLOOKUP(AH206,Marks,55,0),"")</f>
        <v/>
      </c>
      <c r="W213" s="433" t="str">
        <f>IFERROR(VLOOKUP(AH206,Marks,56,0),"")</f>
        <v/>
      </c>
      <c r="X213" s="433" t="str">
        <f>IFERROR(VLOOKUP(AH206,Marks,57,0),"")</f>
        <v/>
      </c>
      <c r="Y213" s="433" t="str">
        <f>IFERROR(VLOOKUP(AH206,Marks,58,0),"")</f>
        <v/>
      </c>
      <c r="Z213" s="433" t="str">
        <f>IFERROR(VLOOKUP(AH206,Marks,59,0),"")</f>
        <v/>
      </c>
      <c r="AA213" s="377" t="str">
        <f>IFERROR(VLOOKUP(AH206,Marks,60,0),"")</f>
        <v/>
      </c>
      <c r="AB213" s="433" t="str">
        <f>IFERROR(VLOOKUP(AH206,Marks,61,0),"")</f>
        <v/>
      </c>
      <c r="AC213" s="433" t="str">
        <f>IFERROR(VLOOKUP(AH206,Marks,62,0),"")</f>
        <v/>
      </c>
      <c r="AD213" s="87" t="str">
        <f>IFERROR(VLOOKUP(AH206,Marks,63,0),"")</f>
        <v/>
      </c>
      <c r="AE213" s="376">
        <f>IFERROR(VLOOKUP(AH206,Marks,64,0),"")</f>
        <v>0</v>
      </c>
      <c r="AF213" s="433" t="str">
        <f>IFERROR(VLOOKUP(AH206,Marks,65,0),"")</f>
        <v/>
      </c>
      <c r="AG213" s="433" t="str">
        <f>IFERROR(VLOOKUP(AH206,Marks,66,0),"")</f>
        <v/>
      </c>
      <c r="AH213" s="87" t="str">
        <f>IFERROR(VLOOKUP(AH206,Marks,67,0),"")</f>
        <v/>
      </c>
      <c r="AI213" s="379" t="str">
        <f>IFERROR(VLOOKUP(AH206,Marks,68,0),"")</f>
        <v/>
      </c>
      <c r="AJ213" s="89" t="str">
        <f>IFERROR(VLOOKUP(AH206,Marks,74,0),"")</f>
        <v/>
      </c>
      <c r="AL213" s="56"/>
      <c r="AM213" s="56"/>
      <c r="AN213" s="56"/>
      <c r="AO213" s="56"/>
      <c r="AP213" s="56"/>
      <c r="AQ213" s="56"/>
      <c r="AR213" s="56"/>
      <c r="AS213" s="56"/>
      <c r="AT213" s="56"/>
    </row>
    <row r="214" spans="1:46" ht="21" customHeight="1">
      <c r="A214" s="396" t="str">
        <f>IF(P206="","",A213+1)</f>
        <v/>
      </c>
      <c r="B214" s="92" t="str">
        <f>IF('Master sheet'!$D$11="Hindi","गणित","Maths")</f>
        <v>गणित</v>
      </c>
      <c r="C214" s="433" t="str">
        <f>IFERROR(VLOOKUP(P206,Marks,75,0),"")</f>
        <v/>
      </c>
      <c r="D214" s="433" t="str">
        <f>IFERROR(VLOOKUP(P206,Marks,76,0),"")</f>
        <v/>
      </c>
      <c r="E214" s="433" t="str">
        <f>IFERROR(VLOOKUP(P206,Marks,77,0),"")</f>
        <v/>
      </c>
      <c r="F214" s="433" t="str">
        <f>IFERROR(VLOOKUP(P206,Marks,78,0),"")</f>
        <v/>
      </c>
      <c r="G214" s="433" t="str">
        <f>IFERROR(VLOOKUP(P206,Marks,79,0),"")</f>
        <v/>
      </c>
      <c r="H214" s="433" t="str">
        <f>IFERROR(VLOOKUP(P206,Marks,80,0),"")</f>
        <v/>
      </c>
      <c r="I214" s="377" t="str">
        <f>IFERROR(VLOOKUP(P206,Marks,81,0),"")</f>
        <v/>
      </c>
      <c r="J214" s="433" t="str">
        <f>IFERROR(VLOOKUP(P206,Marks,82,0),"")</f>
        <v/>
      </c>
      <c r="K214" s="433" t="str">
        <f>IFERROR(VLOOKUP(P206,Marks,83,0),"")</f>
        <v/>
      </c>
      <c r="L214" s="87" t="str">
        <f>IFERROR(VLOOKUP(P206,Marks,84,0),"")</f>
        <v/>
      </c>
      <c r="M214" s="376">
        <f>IFERROR(VLOOKUP(P206,Marks,85,0),"")</f>
        <v>0</v>
      </c>
      <c r="N214" s="433" t="str">
        <f>IFERROR(VLOOKUP(P206,Marks,86,0),"")</f>
        <v/>
      </c>
      <c r="O214" s="433" t="str">
        <f>IFERROR(VLOOKUP(P206,Marks,87,0),"")</f>
        <v/>
      </c>
      <c r="P214" s="87" t="str">
        <f>IFERROR(VLOOKUP(P206,Marks,88,0),"")</f>
        <v/>
      </c>
      <c r="Q214" s="379" t="str">
        <f>IFERROR(VLOOKUP(P206,Marks,89,0),"")</f>
        <v/>
      </c>
      <c r="R214" s="89" t="str">
        <f>IFERROR(VLOOKUP(P206,Marks,95,0),"")</f>
        <v/>
      </c>
      <c r="S214" s="1018"/>
      <c r="T214" s="92" t="str">
        <f>IF('Master sheet'!$D$11="Hindi","गणित","Maths")</f>
        <v>गणित</v>
      </c>
      <c r="U214" s="433" t="str">
        <f>IFERROR(VLOOKUP(AH206,Marks,75,0),"")</f>
        <v/>
      </c>
      <c r="V214" s="433" t="str">
        <f>IFERROR(VLOOKUP(AH206,Marks,76,0),"")</f>
        <v/>
      </c>
      <c r="W214" s="433" t="str">
        <f>IFERROR(VLOOKUP(AH206,Marks,77,0),"")</f>
        <v/>
      </c>
      <c r="X214" s="433" t="str">
        <f>IFERROR(VLOOKUP(AH206,Marks,78,0),"")</f>
        <v/>
      </c>
      <c r="Y214" s="433" t="str">
        <f>IFERROR(VLOOKUP(AH206,Marks,79,0),"")</f>
        <v/>
      </c>
      <c r="Z214" s="433" t="str">
        <f>IFERROR(VLOOKUP(AH206,Marks,80,0),"")</f>
        <v/>
      </c>
      <c r="AA214" s="377" t="str">
        <f>IFERROR(VLOOKUP(AH206,Marks,81,0),"")</f>
        <v/>
      </c>
      <c r="AB214" s="433" t="str">
        <f>IFERROR(VLOOKUP(AH206,Marks,82,0),"")</f>
        <v/>
      </c>
      <c r="AC214" s="433" t="str">
        <f>IFERROR(VLOOKUP(AH206,Marks,83,0),"")</f>
        <v/>
      </c>
      <c r="AD214" s="87" t="str">
        <f>IFERROR(VLOOKUP(AH206,Marks,84,0),"")</f>
        <v/>
      </c>
      <c r="AE214" s="376">
        <f>IFERROR(VLOOKUP(AH206,Marks,85,0),"")</f>
        <v>0</v>
      </c>
      <c r="AF214" s="433" t="str">
        <f>IFERROR(VLOOKUP(AH206,Marks,86,0),"")</f>
        <v/>
      </c>
      <c r="AG214" s="433" t="str">
        <f>IFERROR(VLOOKUP(AH206,Marks,87,0),"")</f>
        <v/>
      </c>
      <c r="AH214" s="87" t="str">
        <f>IFERROR(VLOOKUP(AH206,Marks,88,0),"")</f>
        <v/>
      </c>
      <c r="AI214" s="379" t="str">
        <f>IFERROR(VLOOKUP(AH206,Marks,89,0),"")</f>
        <v/>
      </c>
      <c r="AJ214" s="89" t="str">
        <f>IFERROR(VLOOKUP(AH206,Marks,95,0),"")</f>
        <v/>
      </c>
      <c r="AL214" s="56"/>
      <c r="AM214" s="56"/>
      <c r="AN214" s="56"/>
      <c r="AO214" s="56"/>
      <c r="AP214" s="56"/>
      <c r="AQ214" s="56"/>
      <c r="AR214" s="56"/>
      <c r="AS214" s="56"/>
      <c r="AT214" s="56"/>
    </row>
    <row r="215" spans="1:46" ht="21" customHeight="1">
      <c r="A215" s="396" t="str">
        <f>IF(P206="","",A214+1)</f>
        <v/>
      </c>
      <c r="B215" s="92" t="str">
        <f>IF('Master sheet'!$D$11="Hindi","विज्ञान","Science")</f>
        <v>विज्ञान</v>
      </c>
      <c r="C215" s="433" t="str">
        <f>IFERROR(VLOOKUP(P206,Marks,96,0),"")</f>
        <v/>
      </c>
      <c r="D215" s="433" t="str">
        <f>IFERROR(VLOOKUP(P206,Marks,97),"")</f>
        <v/>
      </c>
      <c r="E215" s="433" t="str">
        <f>IFERROR(VLOOKUP(P206,Marks,98,0),"")</f>
        <v/>
      </c>
      <c r="F215" s="433" t="str">
        <f>IFERROR(VLOOKUP(P206,Marks,99,0),"")</f>
        <v/>
      </c>
      <c r="G215" s="433" t="str">
        <f>IFERROR(VLOOKUP(P206,Marks,100,0),"")</f>
        <v/>
      </c>
      <c r="H215" s="433" t="str">
        <f>IFERROR(VLOOKUP(P206,Marks,101,0),"")</f>
        <v/>
      </c>
      <c r="I215" s="377" t="str">
        <f>IFERROR(VLOOKUP(P206,Marks,102,0),"")</f>
        <v/>
      </c>
      <c r="J215" s="433" t="str">
        <f>IFERROR(VLOOKUP(P206,Marks,103,0),"")</f>
        <v/>
      </c>
      <c r="K215" s="433" t="str">
        <f>IFERROR(VLOOKUP(P206,Marks,104,0),"")</f>
        <v/>
      </c>
      <c r="L215" s="87" t="str">
        <f>IFERROR(VLOOKUP(P206,Marks,105,0),"")</f>
        <v/>
      </c>
      <c r="M215" s="376">
        <f>IFERROR(VLOOKUP(P206,Marks,106,0),"")</f>
        <v>0</v>
      </c>
      <c r="N215" s="433" t="str">
        <f>IFERROR(VLOOKUP(P206,Marks,107,0),"")</f>
        <v/>
      </c>
      <c r="O215" s="433" t="str">
        <f>IFERROR(VLOOKUP(P206,Marks,108,0),"")</f>
        <v/>
      </c>
      <c r="P215" s="87" t="str">
        <f>IFERROR(VLOOKUP(P206,Marks,109,0),"")</f>
        <v/>
      </c>
      <c r="Q215" s="379" t="str">
        <f>IFERROR(VLOOKUP(P206,Marks,110,0),"")</f>
        <v/>
      </c>
      <c r="R215" s="89" t="str">
        <f>IFERROR(VLOOKUP(P206,Marks,116,0),"")</f>
        <v/>
      </c>
      <c r="S215" s="1018"/>
      <c r="T215" s="92" t="str">
        <f>IF('Master sheet'!$D$11="Hindi","विज्ञान","Science")</f>
        <v>विज्ञान</v>
      </c>
      <c r="U215" s="433" t="str">
        <f>IFERROR(VLOOKUP(AH206,Marks,96,0),"")</f>
        <v/>
      </c>
      <c r="V215" s="433" t="str">
        <f>IFERROR(VLOOKUP(AH206,Marks,97),"")</f>
        <v/>
      </c>
      <c r="W215" s="433" t="str">
        <f>IFERROR(VLOOKUP(AH206,Marks,98,0),"")</f>
        <v/>
      </c>
      <c r="X215" s="433" t="str">
        <f>IFERROR(VLOOKUP(AH206,Marks,99,0),"")</f>
        <v/>
      </c>
      <c r="Y215" s="433" t="str">
        <f>IFERROR(VLOOKUP(AH206,Marks,100,0),"")</f>
        <v/>
      </c>
      <c r="Z215" s="433" t="str">
        <f>IFERROR(VLOOKUP(AH206,Marks,101,0),"")</f>
        <v/>
      </c>
      <c r="AA215" s="377" t="str">
        <f>IFERROR(VLOOKUP(AH206,Marks,102,0),"")</f>
        <v/>
      </c>
      <c r="AB215" s="433" t="str">
        <f>IFERROR(VLOOKUP(AH206,Marks,103,0),"")</f>
        <v/>
      </c>
      <c r="AC215" s="433" t="str">
        <f>IFERROR(VLOOKUP(AH206,Marks,104,0),"")</f>
        <v/>
      </c>
      <c r="AD215" s="87" t="str">
        <f>IFERROR(VLOOKUP(AH206,Marks,105,0),"")</f>
        <v/>
      </c>
      <c r="AE215" s="376">
        <f>IFERROR(VLOOKUP(AH206,Marks,106,0),"")</f>
        <v>0</v>
      </c>
      <c r="AF215" s="433" t="str">
        <f>IFERROR(VLOOKUP(AH206,Marks,107,0),"")</f>
        <v/>
      </c>
      <c r="AG215" s="433" t="str">
        <f>IFERROR(VLOOKUP(AH206,Marks,108,0),"")</f>
        <v/>
      </c>
      <c r="AH215" s="87" t="str">
        <f>IFERROR(VLOOKUP(AH206,Marks,109,0),"")</f>
        <v/>
      </c>
      <c r="AI215" s="379" t="str">
        <f>IFERROR(VLOOKUP(AH206,Marks,110,0),"")</f>
        <v/>
      </c>
      <c r="AJ215" s="89" t="str">
        <f>IFERROR(VLOOKUP(AH206,Marks,116,0),"")</f>
        <v/>
      </c>
      <c r="AL215" s="56"/>
      <c r="AM215" s="56"/>
      <c r="AN215" s="56"/>
      <c r="AO215" s="56"/>
      <c r="AP215" s="56"/>
      <c r="AQ215" s="56"/>
      <c r="AR215" s="56"/>
      <c r="AS215" s="56"/>
      <c r="AT215" s="56"/>
    </row>
    <row r="216" spans="1:46" ht="21" customHeight="1">
      <c r="A216" s="396" t="str">
        <f>IF(P206="","",A215+1)</f>
        <v/>
      </c>
      <c r="B216" s="92" t="str">
        <f>IF('Master sheet'!$D$11="Hindi","सामाजिक विज्ञान","Social Science")</f>
        <v>सामाजिक विज्ञान</v>
      </c>
      <c r="C216" s="433" t="str">
        <f>IFERROR(VLOOKUP(P206,Marks,117,0),"")</f>
        <v/>
      </c>
      <c r="D216" s="433" t="str">
        <f>IFERROR(VLOOKUP(P206,Marks,118,0),"")</f>
        <v/>
      </c>
      <c r="E216" s="433" t="str">
        <f>IFERROR(VLOOKUP(P206,Marks,119,0),"")</f>
        <v/>
      </c>
      <c r="F216" s="433" t="str">
        <f>IFERROR(VLOOKUP(P206,Marks,120,0),"")</f>
        <v/>
      </c>
      <c r="G216" s="433" t="str">
        <f>IFERROR(VLOOKUP(P206,Marks,121,0),"")</f>
        <v/>
      </c>
      <c r="H216" s="433" t="str">
        <f>IFERROR(VLOOKUP(P206,Marks,122,0),"")</f>
        <v/>
      </c>
      <c r="I216" s="377" t="str">
        <f>IFERROR(VLOOKUP(P206,Marks,123,0),"")</f>
        <v/>
      </c>
      <c r="J216" s="433" t="str">
        <f>IFERROR(VLOOKUP(P206,Marks,124,0),"")</f>
        <v/>
      </c>
      <c r="K216" s="433" t="str">
        <f>IFERROR(VLOOKUP(P206,Marks,125,0),"")</f>
        <v/>
      </c>
      <c r="L216" s="87" t="str">
        <f>IFERROR(VLOOKUP(P206,Marks,126,0),"")</f>
        <v/>
      </c>
      <c r="M216" s="376">
        <f>IFERROR(VLOOKUP(P206,Marks,127,0),"")</f>
        <v>0</v>
      </c>
      <c r="N216" s="433" t="str">
        <f>IFERROR(VLOOKUP(P206,Marks,128,0),"")</f>
        <v/>
      </c>
      <c r="O216" s="433" t="str">
        <f>IFERROR(VLOOKUP(P206,Marks,129,0),"")</f>
        <v/>
      </c>
      <c r="P216" s="87" t="str">
        <f>IFERROR(VLOOKUP(P206,Marks,130,0),"")</f>
        <v/>
      </c>
      <c r="Q216" s="379" t="str">
        <f>IFERROR(VLOOKUP(P206,Marks,131,0),"")</f>
        <v/>
      </c>
      <c r="R216" s="89" t="str">
        <f>IFERROR(VLOOKUP(P206,Marks,137,0),"")</f>
        <v/>
      </c>
      <c r="S216" s="1018"/>
      <c r="T216" s="92" t="str">
        <f>IF('Master sheet'!$D$11="Hindi","सामाजिक विज्ञान","Social Science")</f>
        <v>सामाजिक विज्ञान</v>
      </c>
      <c r="U216" s="433" t="str">
        <f>IFERROR(VLOOKUP(P206,Marks,117,0),"")</f>
        <v/>
      </c>
      <c r="V216" s="433" t="str">
        <f>IFERROR(VLOOKUP(AH206,Marks,118,0),"")</f>
        <v/>
      </c>
      <c r="W216" s="433" t="str">
        <f>IFERROR(VLOOKUP(AH206,Marks,119,0),"")</f>
        <v/>
      </c>
      <c r="X216" s="433" t="str">
        <f>IFERROR(VLOOKUP(AH206,Marks,120,0),"")</f>
        <v/>
      </c>
      <c r="Y216" s="433" t="str">
        <f>IFERROR(VLOOKUP(AH206,Marks,121,0),"")</f>
        <v/>
      </c>
      <c r="Z216" s="433" t="str">
        <f>IFERROR(VLOOKUP(AH206,Marks,122,0),"")</f>
        <v/>
      </c>
      <c r="AA216" s="377" t="str">
        <f>IFERROR(VLOOKUP(AH206,Marks,123,0),"")</f>
        <v/>
      </c>
      <c r="AB216" s="433" t="str">
        <f>IFERROR(VLOOKUP(AH206,Marks,124,0),"")</f>
        <v/>
      </c>
      <c r="AC216" s="433" t="str">
        <f>IFERROR(VLOOKUP(AH206,Marks,125,0),"")</f>
        <v/>
      </c>
      <c r="AD216" s="87" t="str">
        <f>IFERROR(VLOOKUP(AH206,Marks,126,0),"")</f>
        <v/>
      </c>
      <c r="AE216" s="376">
        <f>IFERROR(VLOOKUP(AH206,Marks,127,0),"")</f>
        <v>0</v>
      </c>
      <c r="AF216" s="433" t="str">
        <f>IFERROR(VLOOKUP(AH206,Marks,128,0),"")</f>
        <v/>
      </c>
      <c r="AG216" s="433" t="str">
        <f>IFERROR(VLOOKUP(AH206,Marks,129,0),"")</f>
        <v/>
      </c>
      <c r="AH216" s="87" t="str">
        <f>IFERROR(VLOOKUP(AH206,Marks,130,0),"")</f>
        <v/>
      </c>
      <c r="AI216" s="379" t="str">
        <f>IFERROR(VLOOKUP(AH206,Marks,131,0),"")</f>
        <v/>
      </c>
      <c r="AJ216" s="89" t="str">
        <f>IFERROR(VLOOKUP(AH206,Marks,137,0),"")</f>
        <v/>
      </c>
      <c r="AL216" s="56"/>
      <c r="AM216" s="56"/>
      <c r="AN216" s="56"/>
      <c r="AO216" s="56"/>
      <c r="AP216" s="56"/>
      <c r="AQ216" s="56"/>
      <c r="AR216" s="56"/>
      <c r="AS216" s="56"/>
      <c r="AT216" s="56"/>
    </row>
    <row r="217" spans="1:46" ht="27.75" customHeight="1">
      <c r="A217" s="396" t="str">
        <f>IF(P206="","",A216+1)</f>
        <v/>
      </c>
      <c r="B217" s="438" t="str">
        <f>IF('Master sheet'!$D$11="Hindi","कुल योग","Total")</f>
        <v>कुल योग</v>
      </c>
      <c r="C217" s="90">
        <f>IF(AND(C178="",C179="",C180="",C181="",C182="",C183=""),"",SUM(C178:C183))</f>
        <v>28</v>
      </c>
      <c r="D217" s="90" t="str">
        <f t="shared" ref="D217:Q217" si="12">IF(AND(D211="",D212="",D213="",D214="",D215="",D216=""),"",SUM(D211:D216))</f>
        <v/>
      </c>
      <c r="E217" s="90" t="str">
        <f t="shared" si="12"/>
        <v/>
      </c>
      <c r="F217" s="90" t="str">
        <f t="shared" si="12"/>
        <v/>
      </c>
      <c r="G217" s="90" t="str">
        <f t="shared" si="12"/>
        <v/>
      </c>
      <c r="H217" s="90" t="str">
        <f t="shared" si="12"/>
        <v/>
      </c>
      <c r="I217" s="90" t="str">
        <f t="shared" si="12"/>
        <v/>
      </c>
      <c r="J217" s="90" t="str">
        <f t="shared" si="12"/>
        <v/>
      </c>
      <c r="K217" s="90" t="str">
        <f t="shared" si="12"/>
        <v/>
      </c>
      <c r="L217" s="90" t="str">
        <f t="shared" si="12"/>
        <v/>
      </c>
      <c r="M217" s="90">
        <f t="shared" si="12"/>
        <v>0</v>
      </c>
      <c r="N217" s="90" t="str">
        <f t="shared" si="12"/>
        <v/>
      </c>
      <c r="O217" s="90" t="str">
        <f t="shared" si="12"/>
        <v/>
      </c>
      <c r="P217" s="90" t="str">
        <f t="shared" si="12"/>
        <v/>
      </c>
      <c r="Q217" s="90" t="str">
        <f t="shared" si="12"/>
        <v/>
      </c>
      <c r="R217" s="226" t="str">
        <f>IFERROR(VLOOKUP(P206,Marks,179,0),"")</f>
        <v/>
      </c>
      <c r="S217" s="1018"/>
      <c r="T217" s="438" t="str">
        <f>IF('Master sheet'!$D$11="Hindi","कुल योग","Total")</f>
        <v>कुल योग</v>
      </c>
      <c r="U217" s="90">
        <f>IF(AND(C178="",C179="",C180="",C181="",C182="",C183=""),"",SUM(C178:C183))</f>
        <v>28</v>
      </c>
      <c r="V217" s="90" t="str">
        <f t="shared" ref="V217:AI217" si="13">IF(AND(V211="",V212="",V213="",V214="",V215="",V216=""),"",SUM(V211:V216))</f>
        <v/>
      </c>
      <c r="W217" s="90" t="str">
        <f t="shared" si="13"/>
        <v/>
      </c>
      <c r="X217" s="90" t="str">
        <f t="shared" si="13"/>
        <v/>
      </c>
      <c r="Y217" s="90" t="str">
        <f t="shared" si="13"/>
        <v/>
      </c>
      <c r="Z217" s="90" t="str">
        <f t="shared" si="13"/>
        <v/>
      </c>
      <c r="AA217" s="90" t="str">
        <f t="shared" si="13"/>
        <v/>
      </c>
      <c r="AB217" s="90" t="str">
        <f t="shared" si="13"/>
        <v/>
      </c>
      <c r="AC217" s="90" t="str">
        <f t="shared" si="13"/>
        <v/>
      </c>
      <c r="AD217" s="90" t="str">
        <f t="shared" si="13"/>
        <v/>
      </c>
      <c r="AE217" s="90">
        <f t="shared" si="13"/>
        <v>0</v>
      </c>
      <c r="AF217" s="90" t="str">
        <f t="shared" si="13"/>
        <v/>
      </c>
      <c r="AG217" s="90" t="str">
        <f t="shared" si="13"/>
        <v/>
      </c>
      <c r="AH217" s="90" t="str">
        <f t="shared" si="13"/>
        <v/>
      </c>
      <c r="AI217" s="90" t="str">
        <f t="shared" si="13"/>
        <v/>
      </c>
      <c r="AJ217" s="226" t="str">
        <f>IFERROR(VLOOKUP(AH206,Marks,179,0),"")</f>
        <v/>
      </c>
      <c r="AL217" s="56"/>
      <c r="AM217" s="56"/>
      <c r="AN217" s="56"/>
      <c r="AO217" s="56"/>
      <c r="AP217" s="56"/>
      <c r="AQ217" s="56"/>
      <c r="AR217" s="56"/>
      <c r="AS217" s="56"/>
      <c r="AT217" s="56"/>
    </row>
    <row r="218" spans="1:46" ht="9.75" customHeight="1">
      <c r="A218" s="396" t="str">
        <f>IF(P206="","",A217+1)</f>
        <v/>
      </c>
      <c r="B218" s="982"/>
      <c r="C218" s="982"/>
      <c r="D218" s="982"/>
      <c r="E218" s="982"/>
      <c r="F218" s="982"/>
      <c r="G218" s="982"/>
      <c r="H218" s="982"/>
      <c r="I218" s="982"/>
      <c r="J218" s="982"/>
      <c r="K218" s="982"/>
      <c r="L218" s="982"/>
      <c r="M218" s="982"/>
      <c r="N218" s="982"/>
      <c r="O218" s="982"/>
      <c r="P218" s="982"/>
      <c r="Q218" s="982"/>
      <c r="R218" s="982"/>
      <c r="S218" s="1018"/>
      <c r="T218" s="982"/>
      <c r="U218" s="982"/>
      <c r="V218" s="982"/>
      <c r="W218" s="982"/>
      <c r="X218" s="982"/>
      <c r="Y218" s="982"/>
      <c r="Z218" s="982"/>
      <c r="AA218" s="982"/>
      <c r="AB218" s="982"/>
      <c r="AC218" s="982"/>
      <c r="AD218" s="982"/>
      <c r="AE218" s="982"/>
      <c r="AF218" s="982"/>
      <c r="AG218" s="982"/>
      <c r="AH218" s="982"/>
      <c r="AI218" s="982"/>
      <c r="AJ218" s="982"/>
      <c r="AL218" s="56"/>
      <c r="AM218" s="56"/>
      <c r="AN218" s="56"/>
      <c r="AO218" s="56"/>
      <c r="AP218" s="56"/>
      <c r="AQ218" s="56"/>
      <c r="AR218" s="56"/>
      <c r="AS218" s="56"/>
      <c r="AT218" s="56"/>
    </row>
    <row r="219" spans="1:46" ht="21" customHeight="1">
      <c r="A219" s="396" t="str">
        <f>IF(P206="","",A218+1)</f>
        <v/>
      </c>
      <c r="B219" s="983" t="str">
        <f>IF('Master sheet'!$D$11="Hindi","अतिरिक्त विषय ","Extra Subject")</f>
        <v xml:space="preserve">अतिरिक्त विषय </v>
      </c>
      <c r="C219" s="983"/>
      <c r="D219" s="983"/>
      <c r="E219" s="983"/>
      <c r="F219" s="983"/>
      <c r="G219" s="983"/>
      <c r="H219" s="983"/>
      <c r="I219" s="983"/>
      <c r="J219" s="983"/>
      <c r="K219" s="983"/>
      <c r="L219" s="983"/>
      <c r="M219" s="983"/>
      <c r="N219" s="983"/>
      <c r="O219" s="983"/>
      <c r="P219" s="983"/>
      <c r="Q219" s="983"/>
      <c r="R219" s="983"/>
      <c r="S219" s="1018"/>
      <c r="T219" s="983" t="str">
        <f>IF('Master sheet'!$D$11="Hindi","अतिरिक्त विषय ","Extra Subject")</f>
        <v xml:space="preserve">अतिरिक्त विषय </v>
      </c>
      <c r="U219" s="983"/>
      <c r="V219" s="983"/>
      <c r="W219" s="983"/>
      <c r="X219" s="983"/>
      <c r="Y219" s="983"/>
      <c r="Z219" s="983"/>
      <c r="AA219" s="983"/>
      <c r="AB219" s="983"/>
      <c r="AC219" s="983"/>
      <c r="AD219" s="983"/>
      <c r="AE219" s="983"/>
      <c r="AF219" s="983"/>
      <c r="AG219" s="983"/>
      <c r="AH219" s="983"/>
      <c r="AI219" s="983"/>
      <c r="AJ219" s="983"/>
      <c r="AL219" s="56"/>
      <c r="AM219" s="56"/>
      <c r="AN219" s="56"/>
      <c r="AO219" s="56"/>
      <c r="AP219" s="56"/>
      <c r="AQ219" s="56"/>
      <c r="AR219" s="56"/>
      <c r="AS219" s="56"/>
      <c r="AT219" s="56"/>
    </row>
    <row r="220" spans="1:46" ht="21" customHeight="1">
      <c r="A220" s="396" t="str">
        <f>IF(P206="","",A219+1)</f>
        <v/>
      </c>
      <c r="B220" s="981" t="str">
        <f>IF('Master sheet'!$D$11="Hindi","विषय","Subject")</f>
        <v>विषय</v>
      </c>
      <c r="C220" s="981"/>
      <c r="D220" s="981" t="str">
        <f>IF('Master sheet'!$D$11="Hindi","पूर्णांक","M.M.")</f>
        <v>पूर्णांक</v>
      </c>
      <c r="E220" s="981"/>
      <c r="F220" s="981" t="str">
        <f>IF('Master sheet'!$D$11="Hindi","प्राप्तांक","Ob.M.")</f>
        <v>प्राप्तांक</v>
      </c>
      <c r="G220" s="981"/>
      <c r="H220" s="981" t="str">
        <f>IF('Master sheet'!$D$11="Hindi","ग्रेड","Grade")</f>
        <v>ग्रेड</v>
      </c>
      <c r="I220" s="981"/>
      <c r="J220" s="984" t="str">
        <f>IF('Master sheet'!$D$11="Hindi","विषय","Subject")</f>
        <v>विषय</v>
      </c>
      <c r="K220" s="986"/>
      <c r="L220" s="985"/>
      <c r="M220" s="984" t="str">
        <f>IF('Master sheet'!$D$11="Hindi","पूर्णांक","M.M.")</f>
        <v>पूर्णांक</v>
      </c>
      <c r="N220" s="985"/>
      <c r="O220" s="984" t="str">
        <f>IF('Master sheet'!$D$11="Hindi","प्राप्तांक","Ob.M.")</f>
        <v>प्राप्तांक</v>
      </c>
      <c r="P220" s="985"/>
      <c r="Q220" s="984" t="str">
        <f>IF('Master sheet'!$D$11="Hindi","ग्रेड","Grade")</f>
        <v>ग्रेड</v>
      </c>
      <c r="R220" s="985"/>
      <c r="S220" s="1018"/>
      <c r="T220" s="981" t="str">
        <f>IF('Master sheet'!$D$11="Hindi","विषय","Subject")</f>
        <v>विषय</v>
      </c>
      <c r="U220" s="981"/>
      <c r="V220" s="981" t="str">
        <f>IF('Master sheet'!$D$11="Hindi","पूर्णांक","M.M.")</f>
        <v>पूर्णांक</v>
      </c>
      <c r="W220" s="981"/>
      <c r="X220" s="981" t="str">
        <f>IF('Master sheet'!$D$11="Hindi","प्राप्तांक","Ob.M.")</f>
        <v>प्राप्तांक</v>
      </c>
      <c r="Y220" s="981"/>
      <c r="Z220" s="981" t="str">
        <f>IF('Master sheet'!$D$11="Hindi","ग्रेड","Grade")</f>
        <v>ग्रेड</v>
      </c>
      <c r="AA220" s="981"/>
      <c r="AB220" s="984" t="str">
        <f>IF('Master sheet'!$D$11="Hindi","विषय","Subject")</f>
        <v>विषय</v>
      </c>
      <c r="AC220" s="986"/>
      <c r="AD220" s="985"/>
      <c r="AE220" s="984" t="str">
        <f>IF('Master sheet'!$D$11="Hindi","पूर्णांक","M.M.")</f>
        <v>पूर्णांक</v>
      </c>
      <c r="AF220" s="985"/>
      <c r="AG220" s="984" t="str">
        <f>IF('Master sheet'!$D$11="Hindi","प्राप्तांक","Ob.M.")</f>
        <v>प्राप्तांक</v>
      </c>
      <c r="AH220" s="985"/>
      <c r="AI220" s="984" t="str">
        <f>IF('Master sheet'!$D$11="Hindi","ग्रेड","Grade")</f>
        <v>ग्रेड</v>
      </c>
      <c r="AJ220" s="985"/>
      <c r="AL220" s="56"/>
      <c r="AM220" s="56"/>
      <c r="AN220" s="56"/>
      <c r="AO220" s="56"/>
      <c r="AP220" s="56"/>
      <c r="AQ220" s="56"/>
      <c r="AR220" s="56"/>
      <c r="AS220" s="56"/>
      <c r="AT220" s="56"/>
    </row>
    <row r="221" spans="1:46" ht="21" customHeight="1">
      <c r="A221" s="396" t="str">
        <f>IF(P206="","",A220+1)</f>
        <v/>
      </c>
      <c r="B221" s="975" t="str">
        <f>IF(AND('Marks Entry 6th'!$CJ$3="",'Marks Entry 7th'!$CJ$3=""),"",IF(AND(C170=6),'Marks Entry 6th'!$CJ$3,IF(AND(C170=7),'Marks Entry 7th'!$CJ$3,"")))</f>
        <v/>
      </c>
      <c r="C221" s="975"/>
      <c r="D221" s="974" t="str">
        <f>IF(AND(P206=""),"",'Result Sheet'!$FO$7)</f>
        <v/>
      </c>
      <c r="E221" s="974"/>
      <c r="F221" s="969" t="str">
        <f>IFERROR(IF(AND(P206=""),"",VLOOKUP(P206,Marks,170,0)),"")</f>
        <v/>
      </c>
      <c r="G221" s="969"/>
      <c r="H221" s="970" t="str">
        <f>IFERROR(IF(AND(P206=""),"",VLOOKUP(P206,Marks,171,0)),"")</f>
        <v/>
      </c>
      <c r="I221" s="970"/>
      <c r="J221" s="976" t="str">
        <f>IF(AND('Marks Entry 6th'!$CL$3="",'Marks Entry 7th'!$CL$3=""),"",IF(AND(C170=6),'Marks Entry 6th'!$CL$3,IF(AND(C170=7),'Marks Entry 7th'!$CL$3,"")))</f>
        <v/>
      </c>
      <c r="K221" s="977"/>
      <c r="L221" s="978"/>
      <c r="M221" s="974" t="str">
        <f>IF(AND(P206=""),"",'Result Sheet'!$FS$7)</f>
        <v/>
      </c>
      <c r="N221" s="974"/>
      <c r="O221" s="969" t="str">
        <f>IFERROR(IF(AND(P206=""),"",VLOOKUP(P206,Marks,174,0)),"")</f>
        <v/>
      </c>
      <c r="P221" s="969"/>
      <c r="Q221" s="970" t="str">
        <f>IFERROR(IF(AND(P206=""),"",VLOOKUP(P206,Marks,175,0)),"")</f>
        <v/>
      </c>
      <c r="R221" s="970"/>
      <c r="S221" s="1018"/>
      <c r="T221" s="975" t="str">
        <f>IF(AND('Marks Entry 6th'!$CJ$3="",'Marks Entry 7th'!$CJ$3=""),"",IF(AND(C170=6),'Marks Entry 6th'!$CJ$3,IF(AND(C170=7),'Marks Entry 7th'!$CJ$3,"")))</f>
        <v/>
      </c>
      <c r="U221" s="975"/>
      <c r="V221" s="974" t="str">
        <f>IF(AND(AH206=""),"",'Result Sheet'!$FO$7)</f>
        <v/>
      </c>
      <c r="W221" s="974"/>
      <c r="X221" s="969" t="str">
        <f>IFERROR(IF(AND(AH206=""),"",VLOOKUP(AH206,Marks,170,0)),"")</f>
        <v/>
      </c>
      <c r="Y221" s="969"/>
      <c r="Z221" s="970" t="str">
        <f>IFERROR(IF(AND(AH206=""),"",VLOOKUP(AH206,Marks,171,0)),"")</f>
        <v/>
      </c>
      <c r="AA221" s="970"/>
      <c r="AB221" s="976" t="str">
        <f>IF(AND('Marks Entry 6th'!$CL$3="",'Marks Entry 7th'!$CL$3=""),"",IF(AND(C170=6),'Marks Entry 6th'!$CL$3,IF(AND(C170=7),'Marks Entry 7th'!$CL$3,"")))</f>
        <v/>
      </c>
      <c r="AC221" s="977"/>
      <c r="AD221" s="978"/>
      <c r="AE221" s="974" t="str">
        <f>IF(AND(AH206=""),"",'Result Sheet'!$FS$7)</f>
        <v/>
      </c>
      <c r="AF221" s="974"/>
      <c r="AG221" s="969" t="str">
        <f>IFERROR(IF(AND(AH206=""),"",VLOOKUP(AH206,Marks,174,0)),"")</f>
        <v/>
      </c>
      <c r="AH221" s="969"/>
      <c r="AI221" s="970" t="str">
        <f>IFERROR(IF(AND(AH206=""),"",VLOOKUP(AH206,Marks,175,0)),"")</f>
        <v/>
      </c>
      <c r="AJ221" s="970"/>
      <c r="AL221" s="56"/>
      <c r="AM221" s="56"/>
      <c r="AN221" s="56"/>
      <c r="AO221" s="56"/>
      <c r="AP221" s="56"/>
      <c r="AQ221" s="56"/>
      <c r="AR221" s="56"/>
      <c r="AS221" s="56"/>
      <c r="AT221" s="56"/>
    </row>
    <row r="222" spans="1:46" ht="21" customHeight="1">
      <c r="A222" s="396" t="str">
        <f>IF(P206="","",A221+1)</f>
        <v/>
      </c>
      <c r="B222" s="984" t="str">
        <f>IF('Master sheet'!$D$11="Hindi","विषय","Subject")</f>
        <v>विषय</v>
      </c>
      <c r="C222" s="986"/>
      <c r="D222" s="986"/>
      <c r="E222" s="1014" t="str">
        <f>IF('Master sheet'!$D$11="Hindi","प्राप्तांक","Ob.M.")</f>
        <v>प्राप्तांक</v>
      </c>
      <c r="F222" s="1015"/>
      <c r="G222" s="439" t="str">
        <f>IF('Master sheet'!$D$11="Hindi","ग्रेड","Grade")</f>
        <v>ग्रेड</v>
      </c>
      <c r="H222" s="981" t="str">
        <f>IF('Master sheet'!$D$11="Hindi","विषय","Subject")</f>
        <v>विषय</v>
      </c>
      <c r="I222" s="981"/>
      <c r="J222" s="981"/>
      <c r="K222" s="1016" t="str">
        <f>IF('Master sheet'!$D$11="Hindi","प्राप्तांक","Ob.M.")</f>
        <v>प्राप्तांक</v>
      </c>
      <c r="L222" s="1017"/>
      <c r="M222" s="92" t="str">
        <f>IF('Master sheet'!$D$11="Hindi","ग्रेड","Grade")</f>
        <v>ग्रेड</v>
      </c>
      <c r="N222" s="971" t="str">
        <f>IF('Master sheet'!$D$11="Hindi","विषय","Subject")</f>
        <v>विषय</v>
      </c>
      <c r="O222" s="972"/>
      <c r="P222" s="973"/>
      <c r="Q222" s="366" t="str">
        <f>IF('Master sheet'!$D$11="Hindi","प्राप्तांक","Ob.M.")</f>
        <v>प्राप्तांक</v>
      </c>
      <c r="R222" s="92" t="str">
        <f>IF('Master sheet'!$D$11="Hindi","ग्रेड","Grade")</f>
        <v>ग्रेड</v>
      </c>
      <c r="S222" s="1018"/>
      <c r="T222" s="984" t="str">
        <f>IF('Master sheet'!$D$11="Hindi","विषय","Subject")</f>
        <v>विषय</v>
      </c>
      <c r="U222" s="986"/>
      <c r="V222" s="986"/>
      <c r="W222" s="1014" t="str">
        <f>IF('Master sheet'!$D$11="Hindi","प्राप्तांक","Ob.M.")</f>
        <v>प्राप्तांक</v>
      </c>
      <c r="X222" s="1015"/>
      <c r="Y222" s="439" t="str">
        <f>IF('Master sheet'!$D$11="Hindi","ग्रेड","Grade")</f>
        <v>ग्रेड</v>
      </c>
      <c r="Z222" s="981" t="str">
        <f>IF('Master sheet'!$D$11="Hindi","विषय","Subject")</f>
        <v>विषय</v>
      </c>
      <c r="AA222" s="981"/>
      <c r="AB222" s="981"/>
      <c r="AC222" s="1016" t="str">
        <f>IF('Master sheet'!$D$11="Hindi","प्राप्तांक","Ob.M.")</f>
        <v>प्राप्तांक</v>
      </c>
      <c r="AD222" s="1017"/>
      <c r="AE222" s="92" t="str">
        <f>IF('Master sheet'!$D$11="Hindi","ग्रेड","Grade")</f>
        <v>ग्रेड</v>
      </c>
      <c r="AF222" s="971" t="str">
        <f>IF('Master sheet'!$D$11="Hindi","विषय","Subject")</f>
        <v>विषय</v>
      </c>
      <c r="AG222" s="972"/>
      <c r="AH222" s="973"/>
      <c r="AI222" s="366" t="str">
        <f>IF('Master sheet'!$D$11="Hindi","प्राप्तांक","Ob.M.")</f>
        <v>प्राप्तांक</v>
      </c>
      <c r="AJ222" s="92" t="str">
        <f>IF('Master sheet'!$D$11="Hindi","ग्रेड","Grade")</f>
        <v>ग्रेड</v>
      </c>
      <c r="AL222" s="56"/>
      <c r="AM222" s="56"/>
      <c r="AN222" s="56"/>
      <c r="AO222" s="56"/>
      <c r="AP222" s="56"/>
      <c r="AQ222" s="56"/>
      <c r="AR222" s="56"/>
      <c r="AS222" s="56"/>
      <c r="AT222" s="56"/>
    </row>
    <row r="223" spans="1:46" ht="21" customHeight="1">
      <c r="A223" s="396" t="str">
        <f>IF(P206="","",A222+1)</f>
        <v/>
      </c>
      <c r="B223" s="962" t="str">
        <f>IF('Master sheet'!$D$11="Hindi","कार्यानुभव","WORK EXP.")</f>
        <v>कार्यानुभव</v>
      </c>
      <c r="C223" s="963"/>
      <c r="D223" s="963"/>
      <c r="E223" s="979" t="str">
        <f>IFERROR(VLOOKUP(P206,Marks,143,0),"")</f>
        <v/>
      </c>
      <c r="F223" s="980"/>
      <c r="G223" s="437" t="str">
        <f>IFERROR(VLOOKUP(P206,Marks,147,0),"")</f>
        <v/>
      </c>
      <c r="H223" s="981" t="str">
        <f>IF('Master sheet'!$D$11="Hindi","कला शिक्षा","ART EDU.")</f>
        <v>कला शिक्षा</v>
      </c>
      <c r="I223" s="981"/>
      <c r="J223" s="981"/>
      <c r="K223" s="979" t="str">
        <f>IFERROR(VLOOKUP(P206,Marks,153,0),"")</f>
        <v/>
      </c>
      <c r="L223" s="980"/>
      <c r="M223" s="97" t="str">
        <f>IFERROR(VLOOKUP(P206,Marks,157,0),"")</f>
        <v/>
      </c>
      <c r="N223" s="964" t="str">
        <f>IF('Master sheet'!$D$11="Hindi","स्वा. एवं शा. शिक्षा","HE.&amp;PH. EDU.")</f>
        <v>स्वा. एवं शा. शिक्षा</v>
      </c>
      <c r="O223" s="965"/>
      <c r="P223" s="966"/>
      <c r="Q223" s="88" t="str">
        <f>IFERROR(VLOOKUP(P206,Marks,163,0),"")</f>
        <v/>
      </c>
      <c r="R223" s="97" t="str">
        <f>IFERROR(VLOOKUP(P206,Marks,167,0),"")</f>
        <v/>
      </c>
      <c r="S223" s="1018"/>
      <c r="T223" s="962" t="str">
        <f>IF('Master sheet'!$D$11="Hindi","कार्यानुभव","WORK EXP.")</f>
        <v>कार्यानुभव</v>
      </c>
      <c r="U223" s="963"/>
      <c r="V223" s="963"/>
      <c r="W223" s="979" t="str">
        <f>IFERROR(VLOOKUP(AH206,Marks,143,0),"")</f>
        <v/>
      </c>
      <c r="X223" s="980"/>
      <c r="Y223" s="437" t="str">
        <f>IFERROR(VLOOKUP(AH206,Marks,147,0),"")</f>
        <v/>
      </c>
      <c r="Z223" s="981" t="str">
        <f>IF('Master sheet'!$D$11="Hindi","कला शिक्षा","ART EDU.")</f>
        <v>कला शिक्षा</v>
      </c>
      <c r="AA223" s="981"/>
      <c r="AB223" s="981"/>
      <c r="AC223" s="979" t="str">
        <f>IFERROR(VLOOKUP(AH206,Marks,153,0),"")</f>
        <v/>
      </c>
      <c r="AD223" s="980"/>
      <c r="AE223" s="97" t="str">
        <f>IFERROR(VLOOKUP(AH206,Marks,157,0),"")</f>
        <v/>
      </c>
      <c r="AF223" s="964" t="str">
        <f>IF('Master sheet'!$D$11="Hindi","स्वा. एवं शा. शिक्षा","HE.&amp;PH. EDU.")</f>
        <v>स्वा. एवं शा. शिक्षा</v>
      </c>
      <c r="AG223" s="965"/>
      <c r="AH223" s="966"/>
      <c r="AI223" s="88" t="str">
        <f>IFERROR(VLOOKUP(AH206,Marks,163,0),"")</f>
        <v/>
      </c>
      <c r="AJ223" s="97" t="str">
        <f>IFERROR(VLOOKUP(AH206,Marks,167,0),"")</f>
        <v/>
      </c>
      <c r="AL223" s="56"/>
      <c r="AM223" s="56"/>
      <c r="AN223" s="56"/>
      <c r="AO223" s="56"/>
      <c r="AP223" s="56"/>
      <c r="AQ223" s="56"/>
      <c r="AR223" s="56"/>
      <c r="AS223" s="56"/>
      <c r="AT223" s="56"/>
    </row>
    <row r="224" spans="1:46" ht="9.75" customHeight="1">
      <c r="A224" s="396" t="str">
        <f>IF(P206="","",A223+1)</f>
        <v/>
      </c>
      <c r="B224" s="372"/>
      <c r="C224" s="372"/>
      <c r="D224" s="372"/>
      <c r="E224" s="373"/>
      <c r="F224" s="374"/>
      <c r="G224" s="374"/>
      <c r="H224" s="374"/>
      <c r="I224" s="372"/>
      <c r="J224" s="372"/>
      <c r="K224" s="372"/>
      <c r="L224" s="373"/>
      <c r="M224" s="374"/>
      <c r="N224" s="375"/>
      <c r="O224" s="375"/>
      <c r="P224" s="375"/>
      <c r="Q224" s="373"/>
      <c r="R224" s="374"/>
      <c r="S224" s="1018"/>
      <c r="T224" s="372"/>
      <c r="U224" s="372"/>
      <c r="V224" s="372"/>
      <c r="W224" s="373"/>
      <c r="X224" s="374"/>
      <c r="Y224" s="374"/>
      <c r="Z224" s="374"/>
      <c r="AA224" s="372"/>
      <c r="AB224" s="372"/>
      <c r="AC224" s="372"/>
      <c r="AD224" s="373"/>
      <c r="AE224" s="374"/>
      <c r="AF224" s="375"/>
      <c r="AG224" s="375"/>
      <c r="AH224" s="375"/>
      <c r="AI224" s="373"/>
      <c r="AJ224" s="374"/>
      <c r="AL224" s="56"/>
      <c r="AM224" s="56"/>
      <c r="AN224" s="56"/>
      <c r="AO224" s="56"/>
      <c r="AP224" s="56"/>
      <c r="AQ224" s="56"/>
      <c r="AR224" s="56"/>
      <c r="AS224" s="56"/>
      <c r="AT224" s="56"/>
    </row>
    <row r="225" spans="1:46" ht="21" customHeight="1">
      <c r="A225" s="396" t="str">
        <f>IF(P206="","",A224+1)</f>
        <v/>
      </c>
      <c r="B225" s="957" t="str">
        <f>IF('Master sheet'!$D$11="Hindi","कुल कार्य दिवस :-","Total Meeting :-")</f>
        <v>कुल कार्य दिवस :-</v>
      </c>
      <c r="C225" s="957"/>
      <c r="D225" s="957"/>
      <c r="E225" s="967" t="str">
        <f>IFERROR(VLOOKUP(P206,Marks,182,0),"")</f>
        <v/>
      </c>
      <c r="F225" s="967"/>
      <c r="G225" s="967"/>
      <c r="H225" s="967"/>
      <c r="I225" s="967"/>
      <c r="J225" s="967"/>
      <c r="K225" s="957" t="str">
        <f>IF('Master sheet'!$D$11="Hindi","कुल उपस्थिति :-","Total Attendance :-")</f>
        <v>कुल उपस्थिति :-</v>
      </c>
      <c r="L225" s="957"/>
      <c r="M225" s="957"/>
      <c r="N225" s="957"/>
      <c r="O225" s="968" t="str">
        <f>IFERROR(VLOOKUP(P206,Marks,183,0),"")</f>
        <v/>
      </c>
      <c r="P225" s="968"/>
      <c r="Q225" s="968"/>
      <c r="R225" s="968"/>
      <c r="S225" s="1018"/>
      <c r="T225" s="957" t="str">
        <f>IF('Master sheet'!$D$11="Hindi","कुल कार्य दिवस :-","Total Meeting :-")</f>
        <v>कुल कार्य दिवस :-</v>
      </c>
      <c r="U225" s="957"/>
      <c r="V225" s="957"/>
      <c r="W225" s="967" t="str">
        <f>IFERROR(VLOOKUP(AH206,Marks,182,0),"")</f>
        <v/>
      </c>
      <c r="X225" s="967"/>
      <c r="Y225" s="967"/>
      <c r="Z225" s="967"/>
      <c r="AA225" s="967"/>
      <c r="AB225" s="967"/>
      <c r="AC225" s="957" t="str">
        <f>IF('Master sheet'!$D$11="Hindi","कुल उपस्थिति :-","Total Attendance :-")</f>
        <v>कुल उपस्थिति :-</v>
      </c>
      <c r="AD225" s="957"/>
      <c r="AE225" s="957"/>
      <c r="AF225" s="957"/>
      <c r="AG225" s="968" t="str">
        <f>IFERROR(VLOOKUP(AH206,Marks,183,0),"")</f>
        <v/>
      </c>
      <c r="AH225" s="968"/>
      <c r="AI225" s="968"/>
      <c r="AJ225" s="968"/>
      <c r="AL225" s="56"/>
      <c r="AM225" s="56"/>
      <c r="AN225" s="56"/>
      <c r="AO225" s="56"/>
      <c r="AP225" s="56"/>
      <c r="AQ225" s="56"/>
      <c r="AR225" s="56"/>
      <c r="AS225" s="56"/>
      <c r="AT225" s="56"/>
    </row>
    <row r="226" spans="1:46" ht="21" customHeight="1">
      <c r="A226" s="396" t="str">
        <f>IF(P206="","",A225+1)</f>
        <v/>
      </c>
      <c r="B226" s="957" t="str">
        <f>IF('Master sheet'!$D$11="Hindi","परिणाम :-","Result :-")</f>
        <v>परिणाम :-</v>
      </c>
      <c r="C226" s="957"/>
      <c r="D226" s="957"/>
      <c r="E226" s="958" t="str">
        <f>IFERROR(VLOOKUP(P206,Marks,181,0),"")</f>
        <v/>
      </c>
      <c r="F226" s="958"/>
      <c r="G226" s="958"/>
      <c r="H226" s="958"/>
      <c r="I226" s="958"/>
      <c r="J226" s="958"/>
      <c r="K226" s="957" t="str">
        <f>IF('Master sheet'!$D$11="Hindi","परिणाम प्रतिशत में :-","Result in Percentage :-")</f>
        <v>परिणाम प्रतिशत में :-</v>
      </c>
      <c r="L226" s="957"/>
      <c r="M226" s="957"/>
      <c r="N226" s="957"/>
      <c r="O226" s="959" t="str">
        <f>IFERROR(VLOOKUP(P206,Marks,177,0),"")</f>
        <v/>
      </c>
      <c r="P226" s="959"/>
      <c r="Q226" s="959"/>
      <c r="R226" s="959"/>
      <c r="S226" s="1018"/>
      <c r="T226" s="957" t="str">
        <f>IF('Master sheet'!$D$11="Hindi","परिणाम :-","Result :-")</f>
        <v>परिणाम :-</v>
      </c>
      <c r="U226" s="957"/>
      <c r="V226" s="957"/>
      <c r="W226" s="958" t="str">
        <f>IFERROR(VLOOKUP(AH206,Marks,181,0),"")</f>
        <v/>
      </c>
      <c r="X226" s="958"/>
      <c r="Y226" s="958"/>
      <c r="Z226" s="958"/>
      <c r="AA226" s="958"/>
      <c r="AB226" s="958"/>
      <c r="AC226" s="957" t="str">
        <f>IF('Master sheet'!$D$11="Hindi","परिणाम प्रतिशत में :-","Result in Percentage :-")</f>
        <v>परिणाम प्रतिशत में :-</v>
      </c>
      <c r="AD226" s="957"/>
      <c r="AE226" s="957"/>
      <c r="AF226" s="957"/>
      <c r="AG226" s="959" t="str">
        <f>IFERROR(VLOOKUP(AH206,Marks,177,0),"")</f>
        <v/>
      </c>
      <c r="AH226" s="959"/>
      <c r="AI226" s="959"/>
      <c r="AJ226" s="959"/>
      <c r="AL226" s="56"/>
      <c r="AM226" s="56"/>
      <c r="AN226" s="56"/>
      <c r="AO226" s="56"/>
      <c r="AP226" s="56"/>
      <c r="AQ226" s="56"/>
      <c r="AR226" s="56"/>
      <c r="AS226" s="56"/>
      <c r="AT226" s="56"/>
    </row>
    <row r="227" spans="1:46" ht="21" customHeight="1">
      <c r="A227" s="396" t="str">
        <f>IF(P206="","",A226+1)</f>
        <v/>
      </c>
      <c r="B227" s="957" t="str">
        <f>IF('Master sheet'!$D$11="Hindi","श्रेणी / ग्रेड :-","Division / Grade :-")</f>
        <v>श्रेणी / ग्रेड :-</v>
      </c>
      <c r="C227" s="957"/>
      <c r="D227" s="957"/>
      <c r="E227" s="380" t="str">
        <f>IFERROR(VLOOKUP(P206,Marks,178,0),"")</f>
        <v/>
      </c>
      <c r="F227" s="381" t="s">
        <v>194</v>
      </c>
      <c r="G227" s="440" t="str">
        <f>IFERROR(VLOOKUP(P206,Marks,179,0),"")</f>
        <v/>
      </c>
      <c r="H227" s="381"/>
      <c r="I227" s="440"/>
      <c r="J227" s="440"/>
      <c r="K227" s="957" t="str">
        <f>IF('Master sheet'!$D$11="Hindi","कक्षा में स्थान :-","Position in the Class :-")</f>
        <v>कक्षा में स्थान :-</v>
      </c>
      <c r="L227" s="957"/>
      <c r="M227" s="957"/>
      <c r="N227" s="957"/>
      <c r="O227" s="961" t="str">
        <f>IFERROR(VLOOKUP(P206,Marks,180,0),"")</f>
        <v/>
      </c>
      <c r="P227" s="961"/>
      <c r="Q227" s="961"/>
      <c r="R227" s="961"/>
      <c r="S227" s="1018"/>
      <c r="T227" s="957" t="str">
        <f>IF('Master sheet'!$D$11="Hindi","श्रेणी / ग्रेड :-","Division / Grade :-")</f>
        <v>श्रेणी / ग्रेड :-</v>
      </c>
      <c r="U227" s="957"/>
      <c r="V227" s="957"/>
      <c r="W227" s="380" t="str">
        <f>IFERROR(VLOOKUP(AH206,Marks,178,0),"")</f>
        <v/>
      </c>
      <c r="X227" s="381" t="s">
        <v>194</v>
      </c>
      <c r="Y227" s="440" t="str">
        <f>IFERROR(VLOOKUP(AH206,Marks,179,0),"")</f>
        <v/>
      </c>
      <c r="Z227" s="381"/>
      <c r="AA227" s="440"/>
      <c r="AB227" s="440"/>
      <c r="AC227" s="957" t="str">
        <f>IF('Master sheet'!$D$11="Hindi","कक्षा में स्थान :-","Position in the Class :-")</f>
        <v>कक्षा में स्थान :-</v>
      </c>
      <c r="AD227" s="957"/>
      <c r="AE227" s="957"/>
      <c r="AF227" s="957"/>
      <c r="AG227" s="961" t="str">
        <f>IFERROR(VLOOKUP(AH206,Marks,180,0),"")</f>
        <v/>
      </c>
      <c r="AH227" s="961"/>
      <c r="AI227" s="961"/>
      <c r="AJ227" s="961"/>
      <c r="AL227" s="56"/>
      <c r="AM227" s="56"/>
      <c r="AN227" s="56"/>
      <c r="AO227" s="56"/>
      <c r="AP227" s="56"/>
      <c r="AQ227" s="56"/>
      <c r="AR227" s="56"/>
      <c r="AS227" s="56"/>
      <c r="AT227" s="56"/>
    </row>
    <row r="228" spans="1:46" ht="21" customHeight="1">
      <c r="A228" s="396" t="str">
        <f>IF(P206="","",A227+1)</f>
        <v/>
      </c>
      <c r="B228" s="954" t="str">
        <f>IF('Master sheet'!$D$11="Hindi","परीक्षा परिणाम घोषणा दिनांक :-","Result Declaration Date :-")</f>
        <v>परीक्षा परिणाम घोषणा दिनांक :-</v>
      </c>
      <c r="C228" s="954"/>
      <c r="D228" s="954"/>
      <c r="E228" s="955" t="str">
        <f>IF(AND(P206=""),"",'Master sheet'!$D$10)</f>
        <v/>
      </c>
      <c r="F228" s="955"/>
      <c r="G228" s="955"/>
      <c r="H228" s="955"/>
      <c r="I228" s="955"/>
      <c r="J228" s="434"/>
      <c r="K228" s="91"/>
      <c r="L228" s="91"/>
      <c r="M228" s="57"/>
      <c r="N228" s="91"/>
      <c r="O228" s="91"/>
      <c r="P228" s="91"/>
      <c r="Q228" s="91"/>
      <c r="R228" s="91"/>
      <c r="S228" s="1018"/>
      <c r="T228" s="954" t="str">
        <f>IF('Master sheet'!$D$11="Hindi","परीक्षा परिणाम घोषणा दिनांक :-","Result Declaration Date :-")</f>
        <v>परीक्षा परिणाम घोषणा दिनांक :-</v>
      </c>
      <c r="U228" s="954"/>
      <c r="V228" s="954"/>
      <c r="W228" s="955" t="str">
        <f>IF(AND(AH206=""),"",'Master sheet'!$D$10)</f>
        <v/>
      </c>
      <c r="X228" s="955"/>
      <c r="Y228" s="955"/>
      <c r="Z228" s="955"/>
      <c r="AA228" s="955"/>
      <c r="AB228" s="434"/>
      <c r="AC228" s="91"/>
      <c r="AD228" s="91"/>
      <c r="AE228" s="57"/>
      <c r="AF228" s="91"/>
      <c r="AG228" s="91"/>
      <c r="AH228" s="91"/>
      <c r="AI228" s="91"/>
      <c r="AJ228" s="91"/>
      <c r="AL228" s="56"/>
      <c r="AM228" s="56"/>
      <c r="AN228" s="56"/>
      <c r="AO228" s="56"/>
      <c r="AP228" s="56"/>
      <c r="AQ228" s="56"/>
      <c r="AR228" s="56"/>
      <c r="AS228" s="56"/>
      <c r="AT228" s="56"/>
    </row>
    <row r="229" spans="1:46" ht="60.75" customHeight="1">
      <c r="A229" s="396" t="str">
        <f>IF(P206="","",A228+1)</f>
        <v/>
      </c>
      <c r="B229" s="956" t="str">
        <f>IF(AND(C203=6),CONCATENATE("( ",UPPER('Master sheet'!H12)," )"),IF(AND(C203=7),CONCATENATE("( ",UPPER('Master sheet'!H21)," )"),""))</f>
        <v/>
      </c>
      <c r="C229" s="956"/>
      <c r="D229" s="956"/>
      <c r="E229" s="956"/>
      <c r="F229" s="956" t="str">
        <f>IF(AND(P206=""),"",CONCATENATE("(",'Master sheet'!$D$14," )"))</f>
        <v/>
      </c>
      <c r="G229" s="956"/>
      <c r="H229" s="956"/>
      <c r="I229" s="956"/>
      <c r="J229" s="956"/>
      <c r="K229" s="956"/>
      <c r="L229" s="956"/>
      <c r="M229" s="956" t="str">
        <f>IF(AND(P206=""),"",CONCATENATE("(",'Master sheet'!$D$12," )"))</f>
        <v/>
      </c>
      <c r="N229" s="956"/>
      <c r="O229" s="956"/>
      <c r="P229" s="956"/>
      <c r="Q229" s="956"/>
      <c r="R229" s="956"/>
      <c r="S229" s="1018"/>
      <c r="T229" s="956" t="str">
        <f>IF(AND(U203=6),CONCATENATE("( ",UPPER('Master sheet'!H12)," )"),IF(AND(U203=7),CONCATENATE("( ",UPPER('Master sheet'!H21)," )"),""))</f>
        <v/>
      </c>
      <c r="U229" s="956"/>
      <c r="V229" s="956"/>
      <c r="W229" s="956"/>
      <c r="X229" s="956" t="str">
        <f>IF(AND(AH206=""),"",CONCATENATE("(",'Master sheet'!$D$14," )"))</f>
        <v/>
      </c>
      <c r="Y229" s="956"/>
      <c r="Z229" s="956"/>
      <c r="AA229" s="956"/>
      <c r="AB229" s="956"/>
      <c r="AC229" s="956"/>
      <c r="AD229" s="956"/>
      <c r="AE229" s="956" t="str">
        <f>IF(AND(AH206=""),"",CONCATENATE("(",'Master sheet'!$D$12," )"))</f>
        <v/>
      </c>
      <c r="AF229" s="956"/>
      <c r="AG229" s="956"/>
      <c r="AH229" s="956"/>
      <c r="AI229" s="956"/>
      <c r="AJ229" s="956"/>
      <c r="AL229" s="56"/>
      <c r="AM229" s="56"/>
      <c r="AN229" s="56"/>
      <c r="AO229" s="56"/>
      <c r="AP229" s="56"/>
      <c r="AQ229" s="56"/>
      <c r="AR229" s="56"/>
      <c r="AS229" s="56"/>
      <c r="AT229" s="56"/>
    </row>
    <row r="230" spans="1:46" ht="23.25" customHeight="1">
      <c r="A230" s="396" t="str">
        <f>IF(P206="","",A229+1)</f>
        <v/>
      </c>
      <c r="B230" s="953" t="str">
        <f>IF('Master sheet'!$D$11="Hindi","हस्ताक्षर कक्षाध्यापक","Signature of the class teacher")</f>
        <v>हस्ताक्षर कक्षाध्यापक</v>
      </c>
      <c r="C230" s="953"/>
      <c r="D230" s="953"/>
      <c r="E230" s="953"/>
      <c r="F230" s="953" t="str">
        <f>IF('Master sheet'!$D$11="Hindi","हस्ताक्षर परीक्षा प्रभारी","Signature of the exam. Incharge")</f>
        <v>हस्ताक्षर परीक्षा प्रभारी</v>
      </c>
      <c r="G230" s="953"/>
      <c r="H230" s="953"/>
      <c r="I230" s="953"/>
      <c r="J230" s="953"/>
      <c r="K230" s="953"/>
      <c r="L230" s="953"/>
      <c r="M230" s="953" t="str">
        <f>IF('Master sheet'!$D$11="Hindi","हस्ताक्षर संस्था प्रधान","Head of Institute's Signature")</f>
        <v>हस्ताक्षर संस्था प्रधान</v>
      </c>
      <c r="N230" s="953"/>
      <c r="O230" s="953"/>
      <c r="P230" s="953"/>
      <c r="Q230" s="953"/>
      <c r="R230" s="953"/>
      <c r="S230" s="1018"/>
      <c r="T230" s="953" t="str">
        <f>IF('Master sheet'!$D$11="Hindi","हस्ताक्षर कक्षाध्यापक","Signature of the class teacher")</f>
        <v>हस्ताक्षर कक्षाध्यापक</v>
      </c>
      <c r="U230" s="953"/>
      <c r="V230" s="953"/>
      <c r="W230" s="953"/>
      <c r="X230" s="953" t="str">
        <f>IF('Master sheet'!$D$11="Hindi","हस्ताक्षर परीक्षा प्रभारी","Signature of the exam. Incharge")</f>
        <v>हस्ताक्षर परीक्षा प्रभारी</v>
      </c>
      <c r="Y230" s="953"/>
      <c r="Z230" s="953"/>
      <c r="AA230" s="953"/>
      <c r="AB230" s="953"/>
      <c r="AC230" s="953"/>
      <c r="AD230" s="953"/>
      <c r="AE230" s="953" t="str">
        <f>IF('Master sheet'!$D$11="Hindi","हस्ताक्षर संस्था प्रधान","Head of Institute's Signature")</f>
        <v>हस्ताक्षर संस्था प्रधान</v>
      </c>
      <c r="AF230" s="953"/>
      <c r="AG230" s="953"/>
      <c r="AH230" s="953"/>
      <c r="AI230" s="953"/>
      <c r="AJ230" s="953"/>
      <c r="AL230" s="56"/>
      <c r="AM230" s="56"/>
      <c r="AN230" s="56"/>
      <c r="AO230" s="56"/>
      <c r="AP230" s="56"/>
      <c r="AQ230" s="56"/>
      <c r="AR230" s="56"/>
      <c r="AS230" s="56"/>
      <c r="AT230" s="56"/>
    </row>
    <row r="231" spans="1:46">
      <c r="AL231" s="56"/>
      <c r="AM231" s="56"/>
      <c r="AN231" s="56"/>
      <c r="AO231" s="56"/>
      <c r="AP231" s="56"/>
      <c r="AQ231" s="56"/>
      <c r="AR231" s="56"/>
      <c r="AS231" s="56"/>
      <c r="AT231" s="56"/>
    </row>
    <row r="232" spans="1:46" ht="21" customHeight="1">
      <c r="A232" s="396" t="str">
        <f>IF(P239="","",1)</f>
        <v/>
      </c>
      <c r="B232" s="1003" t="str">
        <f>IF('Master sheet'!$D$11="Hindi","वार्षिक रिपोर्ट कार्ड ","Report Card")</f>
        <v xml:space="preserve">वार्षिक रिपोर्ट कार्ड </v>
      </c>
      <c r="C232" s="1003"/>
      <c r="D232" s="1003"/>
      <c r="E232" s="1003"/>
      <c r="F232" s="1003"/>
      <c r="G232" s="1003"/>
      <c r="H232" s="1003"/>
      <c r="I232" s="1003"/>
      <c r="J232" s="1003"/>
      <c r="K232" s="1003"/>
      <c r="L232" s="1003"/>
      <c r="M232" s="1003"/>
      <c r="N232" s="1003"/>
      <c r="O232" s="1003"/>
      <c r="P232" s="1003"/>
      <c r="Q232" s="1003"/>
      <c r="R232" s="1003"/>
      <c r="S232" s="1018" t="s">
        <v>75</v>
      </c>
      <c r="T232" s="1003" t="str">
        <f>IF('Master sheet'!$D$11="Hindi","वार्षिक रिपोर्ट कार्ड ","Report Card")</f>
        <v xml:space="preserve">वार्षिक रिपोर्ट कार्ड </v>
      </c>
      <c r="U232" s="1003"/>
      <c r="V232" s="1003"/>
      <c r="W232" s="1003"/>
      <c r="X232" s="1003"/>
      <c r="Y232" s="1003"/>
      <c r="Z232" s="1003"/>
      <c r="AA232" s="1003"/>
      <c r="AB232" s="1003"/>
      <c r="AC232" s="1003"/>
      <c r="AD232" s="1003"/>
      <c r="AE232" s="1003"/>
      <c r="AF232" s="1003"/>
      <c r="AG232" s="1003"/>
      <c r="AH232" s="1003"/>
      <c r="AI232" s="1003"/>
      <c r="AJ232" s="1003"/>
      <c r="AL232" s="56"/>
      <c r="AM232" s="56"/>
      <c r="AN232" s="56"/>
      <c r="AO232" s="56"/>
      <c r="AP232" s="56"/>
      <c r="AQ232" s="56"/>
      <c r="AR232" s="56"/>
      <c r="AS232" s="56"/>
      <c r="AT232" s="56"/>
    </row>
    <row r="233" spans="1:46" ht="21" customHeight="1">
      <c r="A233" s="396" t="str">
        <f>IF(P239="","",A232+1)</f>
        <v/>
      </c>
      <c r="B233" s="1004" t="str">
        <f>IF('Master sheet'!$D$11="Hindi","शिक्षा विभाग, राजस्थान सरकार","Education Department, Rajasthan Government")</f>
        <v>शिक्षा विभाग, राजस्थान सरकार</v>
      </c>
      <c r="C233" s="1004"/>
      <c r="D233" s="1004"/>
      <c r="E233" s="1004"/>
      <c r="F233" s="1004"/>
      <c r="G233" s="1004"/>
      <c r="H233" s="1004"/>
      <c r="I233" s="1004"/>
      <c r="J233" s="1004"/>
      <c r="K233" s="1004"/>
      <c r="L233" s="1004"/>
      <c r="M233" s="1004"/>
      <c r="N233" s="1004"/>
      <c r="O233" s="1004"/>
      <c r="P233" s="1004"/>
      <c r="Q233" s="1004"/>
      <c r="R233" s="1004"/>
      <c r="S233" s="1018"/>
      <c r="T233" s="1004" t="str">
        <f>IF('Master sheet'!$D$11="Hindi","शिक्षा विभाग, राजस्थान सरकार","Education Department, Rajasthan Government")</f>
        <v>शिक्षा विभाग, राजस्थान सरकार</v>
      </c>
      <c r="U233" s="1004"/>
      <c r="V233" s="1004"/>
      <c r="W233" s="1004"/>
      <c r="X233" s="1004"/>
      <c r="Y233" s="1004"/>
      <c r="Z233" s="1004"/>
      <c r="AA233" s="1004"/>
      <c r="AB233" s="1004"/>
      <c r="AC233" s="1004"/>
      <c r="AD233" s="1004"/>
      <c r="AE233" s="1004"/>
      <c r="AF233" s="1004"/>
      <c r="AG233" s="1004"/>
      <c r="AH233" s="1004"/>
      <c r="AI233" s="1004"/>
      <c r="AJ233" s="1004"/>
      <c r="AL233" s="56"/>
      <c r="AM233" s="56"/>
      <c r="AN233" s="56"/>
      <c r="AO233" s="56"/>
      <c r="AP233" s="56"/>
      <c r="AQ233" s="56"/>
      <c r="AR233" s="56"/>
      <c r="AS233" s="56"/>
      <c r="AT233" s="56"/>
    </row>
    <row r="234" spans="1:46" ht="21" customHeight="1">
      <c r="A234" s="396" t="str">
        <f>IF(P239="","",A233+1)</f>
        <v/>
      </c>
      <c r="B234" s="996" t="str">
        <f>IF('Master sheet'!$D$11="Hindi","विद्यालय का नाम :-","School Name :- ")</f>
        <v>विद्यालय का नाम :-</v>
      </c>
      <c r="C234" s="996"/>
      <c r="D234" s="996"/>
      <c r="E234" s="997" t="str">
        <f>IF(AND(P239=""),"",IF('Master sheet'!$D$11="Hindi",'Master sheet'!$D$8,'Master sheet'!$D$7))</f>
        <v/>
      </c>
      <c r="F234" s="997"/>
      <c r="G234" s="997"/>
      <c r="H234" s="997"/>
      <c r="I234" s="997"/>
      <c r="J234" s="997"/>
      <c r="K234" s="997"/>
      <c r="L234" s="997"/>
      <c r="M234" s="997"/>
      <c r="N234" s="997"/>
      <c r="O234" s="997"/>
      <c r="P234" s="997"/>
      <c r="Q234" s="997"/>
      <c r="R234" s="997"/>
      <c r="S234" s="1018"/>
      <c r="T234" s="996" t="str">
        <f>IF('Master sheet'!$D$11="Hindi","विद्यालय का नाम :-","School Name :- ")</f>
        <v>विद्यालय का नाम :-</v>
      </c>
      <c r="U234" s="996"/>
      <c r="V234" s="996"/>
      <c r="W234" s="997" t="str">
        <f>IF(AND(AH239=""),"",IF('Master sheet'!$D$11="Hindi",'Master sheet'!$D$8,'Master sheet'!$D$7))</f>
        <v/>
      </c>
      <c r="X234" s="997"/>
      <c r="Y234" s="997"/>
      <c r="Z234" s="997"/>
      <c r="AA234" s="997"/>
      <c r="AB234" s="997"/>
      <c r="AC234" s="997"/>
      <c r="AD234" s="997"/>
      <c r="AE234" s="997"/>
      <c r="AF234" s="997"/>
      <c r="AG234" s="997"/>
      <c r="AH234" s="997"/>
      <c r="AI234" s="997"/>
      <c r="AJ234" s="997"/>
      <c r="AL234" s="56"/>
      <c r="AM234" s="56"/>
      <c r="AN234" s="56"/>
      <c r="AO234" s="56"/>
      <c r="AP234" s="56"/>
      <c r="AQ234" s="56"/>
      <c r="AR234" s="56"/>
      <c r="AS234" s="56"/>
      <c r="AT234" s="56"/>
    </row>
    <row r="235" spans="1:46" ht="21" customHeight="1">
      <c r="A235" s="396" t="str">
        <f>IF(P239="","",A234+1)</f>
        <v/>
      </c>
      <c r="B235" s="389"/>
      <c r="C235" s="389"/>
      <c r="D235" s="389"/>
      <c r="E235" s="998" t="str">
        <f>IF(AND(P239=""),"",IF('Master sheet'!$D$11="Hindi",CONCATENATE("(विद्यालय मान्यता क्रमांक व वर्ष : ","  ",'Master sheet'!$D$6),CONCATENATE("(School Recognition Number &amp; Years : ","  ",'Master sheet'!$D$6)))</f>
        <v/>
      </c>
      <c r="F235" s="998"/>
      <c r="G235" s="998"/>
      <c r="H235" s="998"/>
      <c r="I235" s="998"/>
      <c r="J235" s="998"/>
      <c r="K235" s="998"/>
      <c r="L235" s="998"/>
      <c r="M235" s="998"/>
      <c r="N235" s="998"/>
      <c r="O235" s="998"/>
      <c r="P235" s="998"/>
      <c r="Q235" s="998"/>
      <c r="R235" s="998"/>
      <c r="S235" s="1018"/>
      <c r="T235" s="389"/>
      <c r="U235" s="389"/>
      <c r="V235" s="389"/>
      <c r="W235" s="998" t="str">
        <f>IF(AND(AH239=""),"",IF('Master sheet'!$D$11="Hindi",CONCATENATE("(विद्यालय मान्यता क्रमांक व वर्ष : ","  ",'Master sheet'!$D$6),CONCATENATE("(School Recognition Number &amp; Years : ","  ",'Master sheet'!$D$6)))</f>
        <v/>
      </c>
      <c r="X235" s="998"/>
      <c r="Y235" s="998"/>
      <c r="Z235" s="998"/>
      <c r="AA235" s="998"/>
      <c r="AB235" s="998"/>
      <c r="AC235" s="998"/>
      <c r="AD235" s="998"/>
      <c r="AE235" s="998"/>
      <c r="AF235" s="998"/>
      <c r="AG235" s="998"/>
      <c r="AH235" s="998"/>
      <c r="AI235" s="998"/>
      <c r="AJ235" s="998"/>
      <c r="AL235" s="56"/>
      <c r="AM235" s="56"/>
      <c r="AN235" s="56"/>
      <c r="AO235" s="56"/>
      <c r="AP235" s="56"/>
      <c r="AQ235" s="56"/>
      <c r="AR235" s="56"/>
      <c r="AS235" s="56"/>
      <c r="AT235" s="56"/>
    </row>
    <row r="236" spans="1:46" ht="21" customHeight="1">
      <c r="A236" s="396" t="str">
        <f>IF(P239="","",A235+1)</f>
        <v/>
      </c>
      <c r="B236" s="382" t="str">
        <f>IF('Master sheet'!$D$11="Hindi","कक्षा  :-","CLASS :- ")</f>
        <v>कक्षा  :-</v>
      </c>
      <c r="C236" s="999" t="str">
        <f>IFERROR(IF(AND(P239=""),"",VLOOKUP(P239,Marks,2,0)),"")</f>
        <v/>
      </c>
      <c r="D236" s="999"/>
      <c r="E236" s="1000" t="str">
        <f>IF('Master sheet'!$D$11="Hindi","सेक्शन :-","Section :- ")</f>
        <v>सेक्शन :-</v>
      </c>
      <c r="F236" s="1000"/>
      <c r="G236" s="1000"/>
      <c r="H236" s="1000"/>
      <c r="I236" s="1000"/>
      <c r="J236" s="999" t="str">
        <f>IFERROR(IF(AND(P239=""),"",VLOOKUP(P239,Marks,3,0)),"")</f>
        <v/>
      </c>
      <c r="K236" s="999"/>
      <c r="L236" s="1001" t="str">
        <f>IF('Master sheet'!$D$11="Hindi","सत्र :- ","Session :- ")</f>
        <v xml:space="preserve">सत्र :- </v>
      </c>
      <c r="M236" s="1001"/>
      <c r="N236" s="1001"/>
      <c r="O236" s="1001"/>
      <c r="P236" s="1002" t="str">
        <f>IF(AND(P239=""),"",'Marks Entry 6th'!$I$2)</f>
        <v/>
      </c>
      <c r="Q236" s="1002"/>
      <c r="R236" s="1002"/>
      <c r="S236" s="1018"/>
      <c r="T236" s="382" t="str">
        <f>IF('Master sheet'!$D$11="Hindi","कक्षा  :-","CLASS :- ")</f>
        <v>कक्षा  :-</v>
      </c>
      <c r="U236" s="999" t="str">
        <f>IFERROR(IF(AND(AH239=""),"",VLOOKUP(AH239,Marks,2,0)),"")</f>
        <v/>
      </c>
      <c r="V236" s="999"/>
      <c r="W236" s="1000" t="str">
        <f>IF('Master sheet'!$D$11="Hindi","सेक्शन :-","Section :- ")</f>
        <v>सेक्शन :-</v>
      </c>
      <c r="X236" s="1000"/>
      <c r="Y236" s="1000"/>
      <c r="Z236" s="1000"/>
      <c r="AA236" s="1000"/>
      <c r="AB236" s="999" t="str">
        <f>IFERROR(IF(AND(AH239=""),"",VLOOKUP(AH239,Marks,3,0)),"")</f>
        <v/>
      </c>
      <c r="AC236" s="999"/>
      <c r="AD236" s="1001" t="str">
        <f>IF('Master sheet'!$D$11="Hindi","सत्र :- ","Session :- ")</f>
        <v xml:space="preserve">सत्र :- </v>
      </c>
      <c r="AE236" s="1001"/>
      <c r="AF236" s="1001"/>
      <c r="AG236" s="1001"/>
      <c r="AH236" s="1002" t="str">
        <f>IF(AND(AH239=""),"",'Marks Entry 6th'!$I$2)</f>
        <v/>
      </c>
      <c r="AI236" s="1002"/>
      <c r="AJ236" s="1002"/>
      <c r="AL236" s="56"/>
      <c r="AM236" s="56"/>
      <c r="AN236" s="56"/>
      <c r="AO236" s="56"/>
      <c r="AP236" s="56"/>
      <c r="AQ236" s="56"/>
      <c r="AR236" s="56"/>
      <c r="AS236" s="56"/>
      <c r="AT236" s="56"/>
    </row>
    <row r="237" spans="1:46" ht="21" customHeight="1">
      <c r="A237" s="396" t="str">
        <f>IF(P239="","",A236+1)</f>
        <v/>
      </c>
      <c r="B237" s="987" t="str">
        <f>IF('Master sheet'!$D$11="Hindi","विद्यार्थी का नाम :-","Student's Name :-")</f>
        <v>विद्यार्थी का नाम :-</v>
      </c>
      <c r="C237" s="987"/>
      <c r="D237" s="987"/>
      <c r="E237" s="988" t="str">
        <f>IFERROR(IF(AND(P239=""),"",VLOOKUP(P239,Marks,6,0)),"")</f>
        <v/>
      </c>
      <c r="F237" s="988"/>
      <c r="G237" s="988"/>
      <c r="H237" s="988"/>
      <c r="I237" s="988"/>
      <c r="J237" s="988"/>
      <c r="K237" s="988"/>
      <c r="L237" s="989" t="str">
        <f>IF('Master sheet'!$D$11="Hindi","प्रवेशांक :","SR. NO. :")</f>
        <v>प्रवेशांक :</v>
      </c>
      <c r="M237" s="989"/>
      <c r="N237" s="989"/>
      <c r="O237" s="989"/>
      <c r="P237" s="994" t="str">
        <f>IFERROR(IF(AND(P239=""),"",VLOOKUP(P239,Marks,5,0)),"")</f>
        <v/>
      </c>
      <c r="Q237" s="994"/>
      <c r="R237" s="994"/>
      <c r="S237" s="1018"/>
      <c r="T237" s="987" t="str">
        <f>IF('Master sheet'!$D$11="Hindi","विद्यार्थी का नाम :-","Student's Name :-")</f>
        <v>विद्यार्थी का नाम :-</v>
      </c>
      <c r="U237" s="987"/>
      <c r="V237" s="987"/>
      <c r="W237" s="988" t="str">
        <f>IFERROR(IF(AND(AH239=""),"",VLOOKUP(AH239,Marks,6,0)),"")</f>
        <v/>
      </c>
      <c r="X237" s="988"/>
      <c r="Y237" s="988"/>
      <c r="Z237" s="988"/>
      <c r="AA237" s="988"/>
      <c r="AB237" s="988"/>
      <c r="AC237" s="988"/>
      <c r="AD237" s="989" t="str">
        <f>IF('Master sheet'!$D$11="Hindi","प्रवेशांक :","SR. NO. :")</f>
        <v>प्रवेशांक :</v>
      </c>
      <c r="AE237" s="989"/>
      <c r="AF237" s="989"/>
      <c r="AG237" s="989"/>
      <c r="AH237" s="994" t="str">
        <f>IFERROR(IF(AND(AH239=""),"",VLOOKUP(AH239,Marks,5,0)),"")</f>
        <v/>
      </c>
      <c r="AI237" s="994"/>
      <c r="AJ237" s="994"/>
      <c r="AL237" s="56"/>
      <c r="AM237" s="56"/>
      <c r="AN237" s="56"/>
      <c r="AO237" s="56"/>
      <c r="AP237" s="56"/>
      <c r="AQ237" s="56"/>
      <c r="AR237" s="56"/>
      <c r="AS237" s="56"/>
      <c r="AT237" s="56"/>
    </row>
    <row r="238" spans="1:46" ht="21" customHeight="1">
      <c r="A238" s="396" t="str">
        <f>IF(P239="","",A237+1)</f>
        <v/>
      </c>
      <c r="B238" s="987" t="str">
        <f>IF('Master sheet'!$D$11="Hindi","पिता का नाम :-","Father's Name :-")</f>
        <v>पिता का नाम :-</v>
      </c>
      <c r="C238" s="987"/>
      <c r="D238" s="987"/>
      <c r="E238" s="988" t="str">
        <f>IFERROR(IF(AND(P239=""),"",VLOOKUP(P239,Marks,7,0)),"")</f>
        <v/>
      </c>
      <c r="F238" s="988"/>
      <c r="G238" s="988"/>
      <c r="H238" s="988"/>
      <c r="I238" s="988"/>
      <c r="J238" s="988"/>
      <c r="K238" s="988"/>
      <c r="L238" s="989" t="str">
        <f>IF('Master sheet'!$D$11="Hindi","जन्म तिथि :","Date of Birth :")</f>
        <v>जन्म तिथि :</v>
      </c>
      <c r="M238" s="989"/>
      <c r="N238" s="989"/>
      <c r="O238" s="989"/>
      <c r="P238" s="995" t="str">
        <f>IFERROR(IF(AND(P239=""),"",VLOOKUP(P239,Marks,4,0)),"")</f>
        <v/>
      </c>
      <c r="Q238" s="995"/>
      <c r="R238" s="995"/>
      <c r="S238" s="1018"/>
      <c r="T238" s="987" t="str">
        <f>IF('Master sheet'!$D$11="Hindi","पिता का नाम :-","Father's Name :-")</f>
        <v>पिता का नाम :-</v>
      </c>
      <c r="U238" s="987"/>
      <c r="V238" s="987"/>
      <c r="W238" s="988" t="str">
        <f>IFERROR(IF(AND(AH239=""),"",VLOOKUP(AH239,Marks,7,0)),"")</f>
        <v/>
      </c>
      <c r="X238" s="988"/>
      <c r="Y238" s="988"/>
      <c r="Z238" s="988"/>
      <c r="AA238" s="988"/>
      <c r="AB238" s="988"/>
      <c r="AC238" s="988"/>
      <c r="AD238" s="989" t="str">
        <f>IF('Master sheet'!$D$11="Hindi","जन्म तिथि :","Date of Birth :")</f>
        <v>जन्म तिथि :</v>
      </c>
      <c r="AE238" s="989"/>
      <c r="AF238" s="989"/>
      <c r="AG238" s="989"/>
      <c r="AH238" s="995" t="str">
        <f>IFERROR(IF(AND(AH239=""),"",VLOOKUP(AH239,Marks,4,0)),"")</f>
        <v/>
      </c>
      <c r="AI238" s="995"/>
      <c r="AJ238" s="995"/>
      <c r="AL238" s="56"/>
      <c r="AM238" s="56"/>
      <c r="AN238" s="56"/>
      <c r="AO238" s="56"/>
      <c r="AP238" s="56"/>
      <c r="AQ238" s="56"/>
      <c r="AR238" s="56"/>
      <c r="AS238" s="56"/>
      <c r="AT238" s="56"/>
    </row>
    <row r="239" spans="1:46" ht="21" customHeight="1">
      <c r="A239" s="396" t="str">
        <f>IF(P239="","",A238+1)</f>
        <v/>
      </c>
      <c r="B239" s="987" t="str">
        <f>IF('Master sheet'!$D$11="Hindi","माता का नाम :-","Mother's Name :-")</f>
        <v>माता का नाम :-</v>
      </c>
      <c r="C239" s="987"/>
      <c r="D239" s="987"/>
      <c r="E239" s="988" t="str">
        <f>IFERROR(IF(AND(P239=""),"",VLOOKUP(P239,Marks,8,0)),"")</f>
        <v/>
      </c>
      <c r="F239" s="988"/>
      <c r="G239" s="988"/>
      <c r="H239" s="988"/>
      <c r="I239" s="988"/>
      <c r="J239" s="988"/>
      <c r="K239" s="988"/>
      <c r="L239" s="989" t="str">
        <f>IF('Master sheet'!$D$11="Hindi","रोल नंबर :-","Roll No. :")</f>
        <v>रोल नंबर :-</v>
      </c>
      <c r="M239" s="989"/>
      <c r="N239" s="989"/>
      <c r="O239" s="989"/>
      <c r="P239" s="990" t="str">
        <f>IF(AH206="","",IF(AND(AH206+1&gt;$AR$7),"",AH206+1))</f>
        <v/>
      </c>
      <c r="Q239" s="990"/>
      <c r="R239" s="990"/>
      <c r="S239" s="1018"/>
      <c r="T239" s="987" t="str">
        <f>IF('Master sheet'!$D$11="Hindi","माता का नाम :-","Mother's Name :-")</f>
        <v>माता का नाम :-</v>
      </c>
      <c r="U239" s="987"/>
      <c r="V239" s="987"/>
      <c r="W239" s="988" t="str">
        <f>IFERROR(IF(AND(AH239=""),"",VLOOKUP(AH239,Marks,8,0)),"")</f>
        <v/>
      </c>
      <c r="X239" s="988"/>
      <c r="Y239" s="988"/>
      <c r="Z239" s="988"/>
      <c r="AA239" s="988"/>
      <c r="AB239" s="988"/>
      <c r="AC239" s="988"/>
      <c r="AD239" s="989" t="str">
        <f>IF('Master sheet'!$D$11="Hindi","रोल नंबर :-","Roll No. :")</f>
        <v>रोल नंबर :-</v>
      </c>
      <c r="AE239" s="989"/>
      <c r="AF239" s="989"/>
      <c r="AG239" s="989"/>
      <c r="AH239" s="990" t="str">
        <f>IF(P239="","",IF(AND(P239+1&gt;$AR$7),"",P239+1))</f>
        <v/>
      </c>
      <c r="AI239" s="990"/>
      <c r="AJ239" s="990"/>
      <c r="AL239" s="56"/>
      <c r="AM239" s="56"/>
      <c r="AN239" s="56"/>
      <c r="AO239" s="56"/>
      <c r="AP239" s="56"/>
      <c r="AQ239" s="56"/>
      <c r="AR239" s="56"/>
      <c r="AS239" s="56"/>
      <c r="AT239" s="56"/>
    </row>
    <row r="240" spans="1:46" ht="12" customHeight="1">
      <c r="A240" s="396" t="str">
        <f>IF(P239="","",A239+1)</f>
        <v/>
      </c>
      <c r="B240" s="383"/>
      <c r="C240" s="383"/>
      <c r="D240" s="383"/>
      <c r="E240" s="384"/>
      <c r="F240" s="384"/>
      <c r="G240" s="436"/>
      <c r="H240" s="436"/>
      <c r="I240" s="384"/>
      <c r="J240" s="384"/>
      <c r="K240" s="384"/>
      <c r="L240" s="385"/>
      <c r="M240" s="385"/>
      <c r="N240" s="385"/>
      <c r="O240" s="385"/>
      <c r="P240" s="386"/>
      <c r="Q240" s="386"/>
      <c r="R240" s="386"/>
      <c r="S240" s="1018"/>
      <c r="T240" s="383"/>
      <c r="U240" s="383"/>
      <c r="V240" s="383"/>
      <c r="W240" s="384"/>
      <c r="X240" s="384"/>
      <c r="Y240" s="436"/>
      <c r="Z240" s="436"/>
      <c r="AA240" s="384"/>
      <c r="AB240" s="384"/>
      <c r="AC240" s="384"/>
      <c r="AD240" s="385"/>
      <c r="AE240" s="385"/>
      <c r="AF240" s="385"/>
      <c r="AG240" s="385"/>
      <c r="AH240" s="386"/>
      <c r="AI240" s="386"/>
      <c r="AJ240" s="386"/>
      <c r="AL240" s="56"/>
      <c r="AM240" s="56"/>
      <c r="AN240" s="56"/>
      <c r="AO240" s="56"/>
      <c r="AP240" s="56"/>
      <c r="AQ240" s="56"/>
      <c r="AR240" s="56"/>
      <c r="AS240" s="56"/>
      <c r="AT240" s="56"/>
    </row>
    <row r="241" spans="1:46" ht="23.25" customHeight="1">
      <c r="A241" s="396" t="str">
        <f>IF(P239="","",A240+1)</f>
        <v/>
      </c>
      <c r="B241" s="991" t="str">
        <f>IF('Master sheet'!$D$11="Hindi","विषय","Subject")</f>
        <v>विषय</v>
      </c>
      <c r="C241" s="708" t="str">
        <f>IF('Master sheet'!$D$11="Hindi","प्रथम परख ","First Test")</f>
        <v xml:space="preserve">प्रथम परख </v>
      </c>
      <c r="D241" s="709"/>
      <c r="E241" s="729" t="str">
        <f>IF('Master sheet'!$D$11="Hindi","द्वितीय परख","Second Test")</f>
        <v>द्वितीय परख</v>
      </c>
      <c r="F241" s="730"/>
      <c r="G241" s="729" t="str">
        <f>IF('Master sheet'!$D$11="Hindi","तृतीय परख","Third Test")</f>
        <v>तृतीय परख</v>
      </c>
      <c r="H241" s="730"/>
      <c r="I241" s="992" t="str">
        <f>IF('Master sheet'!$D$11="Hindi","सा. परख योग","Test Total")</f>
        <v>सा. परख योग</v>
      </c>
      <c r="J241" s="732" t="str">
        <f>IF('Master sheet'!$D$11="Hindi","अर्द्धवार्षिक","Half Yearly")</f>
        <v>अर्द्धवार्षिक</v>
      </c>
      <c r="K241" s="733"/>
      <c r="L241" s="734"/>
      <c r="M241" s="735" t="str">
        <f>IF('Master sheet'!$D$11="Hindi","अर्द्ध वा. तक योग","Total Till H.Y.")</f>
        <v>अर्द्ध वा. तक योग</v>
      </c>
      <c r="N241" s="732" t="str">
        <f>IF('Master sheet'!$D$11="Hindi","वार्षिक","Yearly")</f>
        <v>वार्षिक</v>
      </c>
      <c r="O241" s="733"/>
      <c r="P241" s="734"/>
      <c r="Q241" s="710" t="str">
        <f>IF('Master sheet'!$D$11="Hindi","विषय कुल योग ","Subject Total")</f>
        <v xml:space="preserve">विषय कुल योग </v>
      </c>
      <c r="R241" s="711" t="str">
        <f>IF('Master sheet'!$D$11="Hindi","ग्रेड","Grade")</f>
        <v>ग्रेड</v>
      </c>
      <c r="S241" s="1018"/>
      <c r="T241" s="991" t="str">
        <f>IF('Master sheet'!$D$11="Hindi","विषय","Subject")</f>
        <v>विषय</v>
      </c>
      <c r="U241" s="708" t="str">
        <f>IF('Master sheet'!$D$11="Hindi","प्रथम परख ","First Test")</f>
        <v xml:space="preserve">प्रथम परख </v>
      </c>
      <c r="V241" s="709"/>
      <c r="W241" s="729" t="str">
        <f>IF('Master sheet'!$D$11="Hindi","द्वितीय परख","Second Test")</f>
        <v>द्वितीय परख</v>
      </c>
      <c r="X241" s="730"/>
      <c r="Y241" s="729" t="str">
        <f>IF('Master sheet'!$D$11="Hindi","तृतीय परख","Third Test")</f>
        <v>तृतीय परख</v>
      </c>
      <c r="Z241" s="730"/>
      <c r="AA241" s="992" t="str">
        <f>IF('Master sheet'!$D$11="Hindi","सा. परख योग","Test Total")</f>
        <v>सा. परख योग</v>
      </c>
      <c r="AB241" s="732" t="str">
        <f>IF('Master sheet'!$D$11="Hindi","अर्द्धवार्षिक","Half Yearly")</f>
        <v>अर्द्धवार्षिक</v>
      </c>
      <c r="AC241" s="733"/>
      <c r="AD241" s="734"/>
      <c r="AE241" s="735" t="str">
        <f>IF('Master sheet'!$D$11="Hindi","अर्द्ध वा. तक योग","Total Till H.Y.")</f>
        <v>अर्द्ध वा. तक योग</v>
      </c>
      <c r="AF241" s="732" t="str">
        <f>IF('Master sheet'!$D$11="Hindi","वार्षिक","Yearly")</f>
        <v>वार्षिक</v>
      </c>
      <c r="AG241" s="733"/>
      <c r="AH241" s="734"/>
      <c r="AI241" s="710" t="str">
        <f>IF('Master sheet'!$D$11="Hindi","विषय कुल योग ","Subject Total")</f>
        <v xml:space="preserve">विषय कुल योग </v>
      </c>
      <c r="AJ241" s="711" t="str">
        <f>IF('Master sheet'!$D$11="Hindi","ग्रेड","Grade")</f>
        <v>ग्रेड</v>
      </c>
      <c r="AL241" s="56"/>
      <c r="AM241" s="56"/>
      <c r="AN241" s="56"/>
      <c r="AO241" s="56"/>
      <c r="AP241" s="56"/>
      <c r="AQ241" s="56"/>
      <c r="AR241" s="56"/>
      <c r="AS241" s="56"/>
      <c r="AT241" s="56"/>
    </row>
    <row r="242" spans="1:46" ht="86.25" customHeight="1">
      <c r="A242" s="396" t="str">
        <f>IF(P239="","",A241+1)</f>
        <v/>
      </c>
      <c r="B242" s="991"/>
      <c r="C242" s="312" t="str">
        <f>IF('Master sheet'!$D$11="Hindi","लिखित परीक्षा","Written")</f>
        <v>लिखित परीक्षा</v>
      </c>
      <c r="D242" s="312" t="str">
        <f>IF('Master sheet'!$D$11="Hindi","गतिविधि, मौखिक, प्रोजेक्ट, प्रायोगिक","Act, Oral, Project, Prac.")</f>
        <v>गतिविधि, मौखिक, प्रोजेक्ट, प्रायोगिक</v>
      </c>
      <c r="E242" s="312" t="str">
        <f>IF('Master sheet'!$D$11="Hindi","लिखित परीक्षा","Written")</f>
        <v>लिखित परीक्षा</v>
      </c>
      <c r="F242" s="312" t="str">
        <f>IF('Master sheet'!$D$11="Hindi","गतिविधि, मौखिक, प्रोजेक्ट, प्रायोगिक","Act, Oral, Project, Prac.")</f>
        <v>गतिविधि, मौखिक, प्रोजेक्ट, प्रायोगिक</v>
      </c>
      <c r="G242" s="312" t="str">
        <f>IF('Master sheet'!$D$11="Hindi","लिखित परीक्षा","Written")</f>
        <v>लिखित परीक्षा</v>
      </c>
      <c r="H242" s="312" t="str">
        <f>IF('Master sheet'!$D$11="Hindi","गतिविधि, मौखिक, प्रोजेक्ट, प्रायोगिक","Act, Oral, Project, Prac.")</f>
        <v>गतिविधि, मौखिक, प्रोजेक्ट, प्रायोगिक</v>
      </c>
      <c r="I242" s="993"/>
      <c r="J242" s="312" t="str">
        <f>IF('Master sheet'!$D$11="Hindi","लिखित परीक्षा","Written")</f>
        <v>लिखित परीक्षा</v>
      </c>
      <c r="K242" s="312" t="str">
        <f>IF('Master sheet'!$D$11="Hindi","गतिविधि, मौखिक, प्रोजेक्ट, प्रायोगिक","Act, Oral, Project, Prac.")</f>
        <v>गतिविधि, मौखिक, प्रोजेक्ट, प्रायोगिक</v>
      </c>
      <c r="L242" s="312" t="str">
        <f>IF('Master sheet'!$D$11="Hindi","अर्द्ध वा. योग","H.Y. Total")</f>
        <v>अर्द्ध वा. योग</v>
      </c>
      <c r="M242" s="735"/>
      <c r="N242" s="312" t="str">
        <f>IF('Master sheet'!$D$11="Hindi","लिखित परीक्षा","Written")</f>
        <v>लिखित परीक्षा</v>
      </c>
      <c r="O242" s="312" t="str">
        <f>IF('Master sheet'!$D$11="Hindi","गतिविधि, मौखिक, प्रोजेक्ट, प्रायोगिक","Act, Oral, Project, Prac.")</f>
        <v>गतिविधि, मौखिक, प्रोजेक्ट, प्रायोगिक</v>
      </c>
      <c r="P242" s="312" t="str">
        <f>IF('Master sheet'!$D$11="Hindi","वार्षिक योग","Yearly Total")</f>
        <v>वार्षिक योग</v>
      </c>
      <c r="Q242" s="710"/>
      <c r="R242" s="712">
        <v>0</v>
      </c>
      <c r="S242" s="1018"/>
      <c r="T242" s="991"/>
      <c r="U242" s="312" t="str">
        <f>IF('Master sheet'!$D$11="Hindi","लिखित परीक्षा","Written")</f>
        <v>लिखित परीक्षा</v>
      </c>
      <c r="V242" s="312" t="str">
        <f>IF('Master sheet'!$D$11="Hindi","गतिविधि, मौखिक, प्रोजेक्ट, प्रायोगिक","Act, Oral, Project, Prac.")</f>
        <v>गतिविधि, मौखिक, प्रोजेक्ट, प्रायोगिक</v>
      </c>
      <c r="W242" s="312" t="str">
        <f>IF('Master sheet'!$D$11="Hindi","लिखित परीक्षा","Written")</f>
        <v>लिखित परीक्षा</v>
      </c>
      <c r="X242" s="312" t="str">
        <f>IF('Master sheet'!$D$11="Hindi","गतिविधि, मौखिक, प्रोजेक्ट, प्रायोगिक","Act, Oral, Project, Prac.")</f>
        <v>गतिविधि, मौखिक, प्रोजेक्ट, प्रायोगिक</v>
      </c>
      <c r="Y242" s="312" t="str">
        <f>IF('Master sheet'!$D$11="Hindi","लिखित परीक्षा","Written")</f>
        <v>लिखित परीक्षा</v>
      </c>
      <c r="Z242" s="312" t="str">
        <f>IF('Master sheet'!$D$11="Hindi","गतिविधि, मौखिक, प्रोजेक्ट, प्रायोगिक","Act, Oral, Project, Prac.")</f>
        <v>गतिविधि, मौखिक, प्रोजेक्ट, प्रायोगिक</v>
      </c>
      <c r="AA242" s="993"/>
      <c r="AB242" s="312" t="str">
        <f>IF('Master sheet'!$D$11="Hindi","लिखित परीक्षा","Written")</f>
        <v>लिखित परीक्षा</v>
      </c>
      <c r="AC242" s="312" t="str">
        <f>IF('Master sheet'!$D$11="Hindi","गतिविधि, मौखिक, प्रोजेक्ट, प्रायोगिक","Act, Oral, Project, Prac.")</f>
        <v>गतिविधि, मौखिक, प्रोजेक्ट, प्रायोगिक</v>
      </c>
      <c r="AD242" s="312" t="str">
        <f>IF('Master sheet'!$D$11="Hindi","अर्द्ध वा. योग","H.Y. Total")</f>
        <v>अर्द्ध वा. योग</v>
      </c>
      <c r="AE242" s="735"/>
      <c r="AF242" s="312" t="str">
        <f>IF('Master sheet'!$D$11="Hindi","लिखित परीक्षा","Written")</f>
        <v>लिखित परीक्षा</v>
      </c>
      <c r="AG242" s="312" t="str">
        <f>IF('Master sheet'!$D$11="Hindi","गतिविधि, मौखिक, प्रोजेक्ट, प्रायोगिक","Act, Oral, Project, Prac.")</f>
        <v>गतिविधि, मौखिक, प्रोजेक्ट, प्रायोगिक</v>
      </c>
      <c r="AH242" s="312" t="str">
        <f>IF('Master sheet'!$D$11="Hindi","वार्षिक योग","Yearly Total")</f>
        <v>वार्षिक योग</v>
      </c>
      <c r="AI242" s="710"/>
      <c r="AJ242" s="712">
        <v>0</v>
      </c>
      <c r="AL242" s="56"/>
      <c r="AM242" s="56"/>
      <c r="AN242" s="56"/>
      <c r="AO242" s="56"/>
      <c r="AP242" s="56"/>
      <c r="AQ242" s="56"/>
      <c r="AR242" s="56"/>
      <c r="AS242" s="56"/>
      <c r="AT242" s="56"/>
    </row>
    <row r="243" spans="1:46" ht="18" customHeight="1">
      <c r="A243" s="396" t="str">
        <f>IF(P239="","",A242+1)</f>
        <v/>
      </c>
      <c r="B243" s="991"/>
      <c r="C243" s="114">
        <v>5</v>
      </c>
      <c r="D243" s="114">
        <v>5</v>
      </c>
      <c r="E243" s="114">
        <v>5</v>
      </c>
      <c r="F243" s="114">
        <v>5</v>
      </c>
      <c r="G243" s="114">
        <v>5</v>
      </c>
      <c r="H243" s="114">
        <v>5</v>
      </c>
      <c r="I243" s="378">
        <f>IF(AND(C210="",D210="",E210="",F210="",G210="",H210=""),"",SUM(C210:H210))</f>
        <v>30</v>
      </c>
      <c r="J243" s="114">
        <v>50</v>
      </c>
      <c r="K243" s="114">
        <v>20</v>
      </c>
      <c r="L243" s="116">
        <f>IF(AND(J210="",K210=""),"",SUM(J210:K210))</f>
        <v>70</v>
      </c>
      <c r="M243" s="115">
        <f>IF(AND(I210="NA",L210="NA"),"NA",SUM(I210,L210))</f>
        <v>100</v>
      </c>
      <c r="N243" s="114">
        <v>70</v>
      </c>
      <c r="O243" s="114">
        <v>30</v>
      </c>
      <c r="P243" s="289">
        <f>IF(AND(N210="",O210=""),"",SUM(N210:O210))</f>
        <v>100</v>
      </c>
      <c r="Q243" s="115">
        <f>IF(P210="","",SUM(M210,P210))</f>
        <v>200</v>
      </c>
      <c r="R243" s="114"/>
      <c r="S243" s="1018"/>
      <c r="T243" s="991"/>
      <c r="U243" s="114">
        <v>5</v>
      </c>
      <c r="V243" s="114">
        <v>5</v>
      </c>
      <c r="W243" s="114">
        <v>5</v>
      </c>
      <c r="X243" s="114">
        <v>5</v>
      </c>
      <c r="Y243" s="114">
        <v>5</v>
      </c>
      <c r="Z243" s="114">
        <v>5</v>
      </c>
      <c r="AA243" s="378">
        <f>IF(AND(C210="",D210="",E210="",F210="",G210="",H210=""),"",SUM(C210:H210))</f>
        <v>30</v>
      </c>
      <c r="AB243" s="114">
        <v>50</v>
      </c>
      <c r="AC243" s="114">
        <v>20</v>
      </c>
      <c r="AD243" s="116">
        <f>IF(AND(J210="",K210=""),"",SUM(J210:K210))</f>
        <v>70</v>
      </c>
      <c r="AE243" s="115">
        <f>IF(AND(I210="NA",L210="NA"),"NA",SUM(I210,L210))</f>
        <v>100</v>
      </c>
      <c r="AF243" s="114">
        <v>70</v>
      </c>
      <c r="AG243" s="114">
        <v>30</v>
      </c>
      <c r="AH243" s="289">
        <f>IF(AND(N210="",O210=""),"",SUM(N210:O210))</f>
        <v>100</v>
      </c>
      <c r="AI243" s="115">
        <f>IF(P210="","",SUM(M210,P210))</f>
        <v>200</v>
      </c>
      <c r="AJ243" s="114"/>
      <c r="AL243" s="56"/>
      <c r="AM243" s="56"/>
      <c r="AN243" s="56"/>
      <c r="AO243" s="56"/>
      <c r="AP243" s="56"/>
      <c r="AQ243" s="56"/>
      <c r="AR243" s="56"/>
      <c r="AS243" s="56"/>
      <c r="AT243" s="56"/>
    </row>
    <row r="244" spans="1:46" ht="21" customHeight="1">
      <c r="A244" s="396" t="str">
        <f>IF(P239="","",A243+1)</f>
        <v/>
      </c>
      <c r="B244" s="92" t="str">
        <f>IF('Master sheet'!D$11="Hindi","हिंदी","Hindi")</f>
        <v>हिंदी</v>
      </c>
      <c r="C244" s="433" t="str">
        <f>IFERROR(VLOOKUP(P239,Marks,11,0),"")</f>
        <v/>
      </c>
      <c r="D244" s="433" t="str">
        <f>IFERROR(VLOOKUP(P239,Marks,12,0),"")</f>
        <v/>
      </c>
      <c r="E244" s="433" t="str">
        <f>IFERROR(VLOOKUP(P239,Marks,13,0),"")</f>
        <v/>
      </c>
      <c r="F244" s="433" t="str">
        <f>IFERROR(VLOOKUP(P239,Marks,14,0),"")</f>
        <v/>
      </c>
      <c r="G244" s="433" t="str">
        <f>IFERROR(VLOOKUP(P239,Marks,15,0),"")</f>
        <v/>
      </c>
      <c r="H244" s="433" t="str">
        <f>IFERROR(VLOOKUP(P239,Marks,16,0),"")</f>
        <v/>
      </c>
      <c r="I244" s="377" t="str">
        <f>IFERROR(VLOOKUP(P239,Marks,17,0),"")</f>
        <v/>
      </c>
      <c r="J244" s="433" t="str">
        <f>IFERROR(VLOOKUP(P239,Marks,18,0),"")</f>
        <v/>
      </c>
      <c r="K244" s="433" t="str">
        <f>IFERROR(VLOOKUP(P239,Marks,19,0),"")</f>
        <v/>
      </c>
      <c r="L244" s="87" t="str">
        <f>IFERROR(VLOOKUP(P239,Marks,20,0),"")</f>
        <v/>
      </c>
      <c r="M244" s="376">
        <f>IFERROR(VLOOKUP(P239,Marks,21,0),"")</f>
        <v>0</v>
      </c>
      <c r="N244" s="433" t="str">
        <f>IFERROR(VLOOKUP(P239,Marks,22,0),"")</f>
        <v/>
      </c>
      <c r="O244" s="433" t="str">
        <f>IFERROR(VLOOKUP(P239,Marks,23,0),"")</f>
        <v/>
      </c>
      <c r="P244" s="87" t="str">
        <f>IFERROR(VLOOKUP(P239,Marks,24,0),"")</f>
        <v/>
      </c>
      <c r="Q244" s="379" t="str">
        <f>IFERROR(VLOOKUP(P239,Marks,25,0),"")</f>
        <v/>
      </c>
      <c r="R244" s="89" t="str">
        <f>IFERROR(VLOOKUP(P239,Marks,31,0),"")</f>
        <v/>
      </c>
      <c r="S244" s="1018"/>
      <c r="T244" s="92" t="str">
        <f>IF('Master sheet'!D$11="Hindi","हिंदी","Hindi")</f>
        <v>हिंदी</v>
      </c>
      <c r="U244" s="433" t="str">
        <f>IFERROR(VLOOKUP(AH239,Marks,11,0),"")</f>
        <v/>
      </c>
      <c r="V244" s="433" t="str">
        <f>IFERROR(VLOOKUP(AH239,Marks,12,0),"")</f>
        <v/>
      </c>
      <c r="W244" s="433" t="str">
        <f>IFERROR(VLOOKUP(AH239,Marks,13,0),"")</f>
        <v/>
      </c>
      <c r="X244" s="433" t="str">
        <f>IFERROR(VLOOKUP(AH239,Marks,14,0),"")</f>
        <v/>
      </c>
      <c r="Y244" s="433" t="str">
        <f>IFERROR(VLOOKUP(AH239,Marks,15,0),"")</f>
        <v/>
      </c>
      <c r="Z244" s="433" t="str">
        <f>IFERROR(VLOOKUP(AH239,Marks,16,0),"")</f>
        <v/>
      </c>
      <c r="AA244" s="377" t="str">
        <f>IFERROR(VLOOKUP(AH239,Marks,17,0),"")</f>
        <v/>
      </c>
      <c r="AB244" s="433" t="str">
        <f>IFERROR(VLOOKUP(AH239,Marks,18,0),"")</f>
        <v/>
      </c>
      <c r="AC244" s="433" t="str">
        <f>IFERROR(VLOOKUP(AH239,Marks,19,0),"")</f>
        <v/>
      </c>
      <c r="AD244" s="87" t="str">
        <f>IFERROR(VLOOKUP(AH239,Marks,20,0),"")</f>
        <v/>
      </c>
      <c r="AE244" s="376">
        <f>IFERROR(VLOOKUP(AH239,Marks,21,0),"")</f>
        <v>0</v>
      </c>
      <c r="AF244" s="433" t="str">
        <f>IFERROR(VLOOKUP(AH239,Marks,22,0),"")</f>
        <v/>
      </c>
      <c r="AG244" s="433" t="str">
        <f>IFERROR(VLOOKUP(AH239,Marks,23,0),"")</f>
        <v/>
      </c>
      <c r="AH244" s="87" t="str">
        <f>IFERROR(VLOOKUP(AH239,Marks,24,0),"")</f>
        <v/>
      </c>
      <c r="AI244" s="379" t="str">
        <f>IFERROR(VLOOKUP(AH239,Marks,25,0),"")</f>
        <v/>
      </c>
      <c r="AJ244" s="89" t="str">
        <f>IFERROR(VLOOKUP(AH239,Marks,31,0),"")</f>
        <v/>
      </c>
      <c r="AL244" s="56"/>
      <c r="AM244" s="56"/>
      <c r="AN244" s="56"/>
      <c r="AO244" s="56"/>
      <c r="AP244" s="56"/>
      <c r="AQ244" s="56"/>
      <c r="AR244" s="56"/>
      <c r="AS244" s="56"/>
      <c r="AT244" s="56"/>
    </row>
    <row r="245" spans="1:46" ht="21" customHeight="1">
      <c r="A245" s="396" t="str">
        <f>IF(P239="","",A244+1)</f>
        <v/>
      </c>
      <c r="B245" s="92" t="str">
        <f>IF('Master sheet'!$D$11="Hindi","अंग्रेजी","English")</f>
        <v>अंग्रेजी</v>
      </c>
      <c r="C245" s="433" t="str">
        <f>IFERROR(VLOOKUP(P239,Marks,32,0),"")</f>
        <v/>
      </c>
      <c r="D245" s="433" t="str">
        <f>IFERROR(VLOOKUP(P239,Marks,33,0),"")</f>
        <v/>
      </c>
      <c r="E245" s="433" t="str">
        <f>IFERROR(VLOOKUP(P239,Marks,34,0),"")</f>
        <v/>
      </c>
      <c r="F245" s="433" t="str">
        <f>IFERROR(VLOOKUP(P239,Marks,35,0),"")</f>
        <v/>
      </c>
      <c r="G245" s="433" t="str">
        <f>IFERROR(VLOOKUP(P239,Marks,36,0),"")</f>
        <v/>
      </c>
      <c r="H245" s="433" t="str">
        <f>IFERROR(VLOOKUP(P239,Marks,37,0),"")</f>
        <v/>
      </c>
      <c r="I245" s="377" t="str">
        <f>IFERROR(VLOOKUP(P239,Marks,38,0),"")</f>
        <v/>
      </c>
      <c r="J245" s="433" t="str">
        <f>IFERROR(VLOOKUP(P239,Marks,39,0),"")</f>
        <v/>
      </c>
      <c r="K245" s="433" t="str">
        <f>IFERROR(VLOOKUP(P239,Marks,40,0),"")</f>
        <v/>
      </c>
      <c r="L245" s="87" t="str">
        <f>IFERROR(VLOOKUP(P239,Marks,41,0),"")</f>
        <v/>
      </c>
      <c r="M245" s="376">
        <f>IFERROR(VLOOKUP(P239,Marks,42,0),"")</f>
        <v>0</v>
      </c>
      <c r="N245" s="433" t="str">
        <f>IFERROR(VLOOKUP(P239,Marks,43,0),"")</f>
        <v/>
      </c>
      <c r="O245" s="433" t="str">
        <f>IFERROR(VLOOKUP(P239,Marks,44,0),"")</f>
        <v/>
      </c>
      <c r="P245" s="87" t="str">
        <f>IFERROR(VLOOKUP(P239,Marks,45,0),"")</f>
        <v/>
      </c>
      <c r="Q245" s="379" t="str">
        <f>IFERROR(VLOOKUP(P239,Marks,46,0),"")</f>
        <v/>
      </c>
      <c r="R245" s="89" t="str">
        <f>IFERROR(VLOOKUP(P239,Marks,52,0),"")</f>
        <v/>
      </c>
      <c r="S245" s="1018"/>
      <c r="T245" s="92" t="str">
        <f>IF('Master sheet'!$D$11="Hindi","अंग्रेजी","English")</f>
        <v>अंग्रेजी</v>
      </c>
      <c r="U245" s="433" t="str">
        <f>IFERROR(VLOOKUP(AH239,Marks,32,0),"")</f>
        <v/>
      </c>
      <c r="V245" s="433" t="str">
        <f>IFERROR(VLOOKUP(AH239,Marks,33,0),"")</f>
        <v/>
      </c>
      <c r="W245" s="433" t="str">
        <f>IFERROR(VLOOKUP(AH239,Marks,34,0),"")</f>
        <v/>
      </c>
      <c r="X245" s="433" t="str">
        <f>IFERROR(VLOOKUP(AH239,Marks,35,0),"")</f>
        <v/>
      </c>
      <c r="Y245" s="433" t="str">
        <f>IFERROR(VLOOKUP(AH239,Marks,36,0),"")</f>
        <v/>
      </c>
      <c r="Z245" s="433" t="str">
        <f>IFERROR(VLOOKUP(AH239,Marks,37,0),"")</f>
        <v/>
      </c>
      <c r="AA245" s="377" t="str">
        <f>IFERROR(VLOOKUP(AH239,Marks,38,0),"")</f>
        <v/>
      </c>
      <c r="AB245" s="433" t="str">
        <f>IFERROR(VLOOKUP(AH239,Marks,39,0),"")</f>
        <v/>
      </c>
      <c r="AC245" s="433" t="str">
        <f>IFERROR(VLOOKUP(AH239,Marks,40,0),"")</f>
        <v/>
      </c>
      <c r="AD245" s="87" t="str">
        <f>IFERROR(VLOOKUP(AH239,Marks,41,0),"")</f>
        <v/>
      </c>
      <c r="AE245" s="376">
        <f>IFERROR(VLOOKUP(AH239,Marks,42,0),"")</f>
        <v>0</v>
      </c>
      <c r="AF245" s="433" t="str">
        <f>IFERROR(VLOOKUP(AH239,Marks,43,0),"")</f>
        <v/>
      </c>
      <c r="AG245" s="433" t="str">
        <f>IFERROR(VLOOKUP(AH239,Marks,44,0),"")</f>
        <v/>
      </c>
      <c r="AH245" s="87" t="str">
        <f>IFERROR(VLOOKUP(AH239,Marks,45,0),"")</f>
        <v/>
      </c>
      <c r="AI245" s="379" t="str">
        <f>IFERROR(VLOOKUP(AH239,Marks,46,0),"")</f>
        <v/>
      </c>
      <c r="AJ245" s="89" t="str">
        <f>IFERROR(VLOOKUP(AH239,Marks,52,0),"")</f>
        <v/>
      </c>
      <c r="AL245" s="56"/>
      <c r="AM245" s="56"/>
      <c r="AN245" s="56"/>
      <c r="AO245" s="56"/>
      <c r="AP245" s="56"/>
      <c r="AQ245" s="56"/>
      <c r="AR245" s="56"/>
      <c r="AS245" s="56"/>
      <c r="AT245" s="56"/>
    </row>
    <row r="246" spans="1:46" ht="21" customHeight="1">
      <c r="A246" s="396" t="str">
        <f>IF(P239="","",A245+1)</f>
        <v/>
      </c>
      <c r="B246" s="92" t="str">
        <f>IFERROR(VLOOKUP(P239,Marks,53,0),"")</f>
        <v/>
      </c>
      <c r="C246" s="433" t="str">
        <f>IFERROR(VLOOKUP(P239,Marks,54,0),"")</f>
        <v/>
      </c>
      <c r="D246" s="433" t="str">
        <f>IFERROR(VLOOKUP(P239,Marks,55,0),"")</f>
        <v/>
      </c>
      <c r="E246" s="433" t="str">
        <f>IFERROR(VLOOKUP(P239,Marks,56,0),"")</f>
        <v/>
      </c>
      <c r="F246" s="433" t="str">
        <f>IFERROR(VLOOKUP(P239,Marks,57,0),"")</f>
        <v/>
      </c>
      <c r="G246" s="433" t="str">
        <f>IFERROR(VLOOKUP(P239,Marks,58,0),"")</f>
        <v/>
      </c>
      <c r="H246" s="433" t="str">
        <f>IFERROR(VLOOKUP(P239,Marks,59,0),"")</f>
        <v/>
      </c>
      <c r="I246" s="377" t="str">
        <f>IFERROR(VLOOKUP(P239,Marks,60,0),"")</f>
        <v/>
      </c>
      <c r="J246" s="433" t="str">
        <f>IFERROR(VLOOKUP(P239,Marks,61,0),"")</f>
        <v/>
      </c>
      <c r="K246" s="433" t="str">
        <f>IFERROR(VLOOKUP(P239,Marks,62,0),"")</f>
        <v/>
      </c>
      <c r="L246" s="87" t="str">
        <f>IFERROR(VLOOKUP(P239,Marks,63,0),"")</f>
        <v/>
      </c>
      <c r="M246" s="376">
        <f>IFERROR(VLOOKUP(P239,Marks,64,0),"")</f>
        <v>0</v>
      </c>
      <c r="N246" s="433" t="str">
        <f>IFERROR(VLOOKUP(P239,Marks,65,0),"")</f>
        <v/>
      </c>
      <c r="O246" s="433" t="str">
        <f>IFERROR(VLOOKUP(P239,Marks,66,0),"")</f>
        <v/>
      </c>
      <c r="P246" s="87" t="str">
        <f>IFERROR(VLOOKUP(P239,Marks,67,0),"")</f>
        <v/>
      </c>
      <c r="Q246" s="379" t="str">
        <f>IFERROR(VLOOKUP(P239,Marks,68,0),"")</f>
        <v/>
      </c>
      <c r="R246" s="89" t="str">
        <f>IFERROR(VLOOKUP(P239,Marks,74,0),"")</f>
        <v/>
      </c>
      <c r="S246" s="1018"/>
      <c r="T246" s="92" t="str">
        <f>IFERROR(VLOOKUP(AH239,Marks,53,0),"")</f>
        <v/>
      </c>
      <c r="U246" s="433" t="str">
        <f>IFERROR(VLOOKUP(AH239,Marks,54,0),"")</f>
        <v/>
      </c>
      <c r="V246" s="433" t="str">
        <f>IFERROR(VLOOKUP(AH239,Marks,55,0),"")</f>
        <v/>
      </c>
      <c r="W246" s="433" t="str">
        <f>IFERROR(VLOOKUP(AH239,Marks,56,0),"")</f>
        <v/>
      </c>
      <c r="X246" s="433" t="str">
        <f>IFERROR(VLOOKUP(AH239,Marks,57,0),"")</f>
        <v/>
      </c>
      <c r="Y246" s="433" t="str">
        <f>IFERROR(VLOOKUP(AH239,Marks,58,0),"")</f>
        <v/>
      </c>
      <c r="Z246" s="433" t="str">
        <f>IFERROR(VLOOKUP(AH239,Marks,59,0),"")</f>
        <v/>
      </c>
      <c r="AA246" s="377" t="str">
        <f>IFERROR(VLOOKUP(AH239,Marks,60,0),"")</f>
        <v/>
      </c>
      <c r="AB246" s="433" t="str">
        <f>IFERROR(VLOOKUP(AH239,Marks,61,0),"")</f>
        <v/>
      </c>
      <c r="AC246" s="433" t="str">
        <f>IFERROR(VLOOKUP(AH239,Marks,62,0),"")</f>
        <v/>
      </c>
      <c r="AD246" s="87" t="str">
        <f>IFERROR(VLOOKUP(AH239,Marks,63,0),"")</f>
        <v/>
      </c>
      <c r="AE246" s="376">
        <f>IFERROR(VLOOKUP(AH239,Marks,64,0),"")</f>
        <v>0</v>
      </c>
      <c r="AF246" s="433" t="str">
        <f>IFERROR(VLOOKUP(AH239,Marks,65,0),"")</f>
        <v/>
      </c>
      <c r="AG246" s="433" t="str">
        <f>IFERROR(VLOOKUP(AH239,Marks,66,0),"")</f>
        <v/>
      </c>
      <c r="AH246" s="87" t="str">
        <f>IFERROR(VLOOKUP(AH239,Marks,67,0),"")</f>
        <v/>
      </c>
      <c r="AI246" s="379" t="str">
        <f>IFERROR(VLOOKUP(AH239,Marks,68,0),"")</f>
        <v/>
      </c>
      <c r="AJ246" s="89" t="str">
        <f>IFERROR(VLOOKUP(AH239,Marks,74,0),"")</f>
        <v/>
      </c>
      <c r="AL246" s="56"/>
      <c r="AM246" s="56"/>
      <c r="AN246" s="56"/>
      <c r="AO246" s="56"/>
      <c r="AP246" s="56"/>
      <c r="AQ246" s="56"/>
      <c r="AR246" s="56"/>
      <c r="AS246" s="56"/>
      <c r="AT246" s="56"/>
    </row>
    <row r="247" spans="1:46" ht="21" customHeight="1">
      <c r="A247" s="396" t="str">
        <f>IF(P239="","",A246+1)</f>
        <v/>
      </c>
      <c r="B247" s="92" t="str">
        <f>IF('Master sheet'!$D$11="Hindi","गणित","Maths")</f>
        <v>गणित</v>
      </c>
      <c r="C247" s="433" t="str">
        <f>IFERROR(VLOOKUP(P239,Marks,75,0),"")</f>
        <v/>
      </c>
      <c r="D247" s="433" t="str">
        <f>IFERROR(VLOOKUP(P239,Marks,76,0),"")</f>
        <v/>
      </c>
      <c r="E247" s="433" t="str">
        <f>IFERROR(VLOOKUP(P239,Marks,77,0),"")</f>
        <v/>
      </c>
      <c r="F247" s="433" t="str">
        <f>IFERROR(VLOOKUP(P239,Marks,78,0),"")</f>
        <v/>
      </c>
      <c r="G247" s="433" t="str">
        <f>IFERROR(VLOOKUP(P239,Marks,79,0),"")</f>
        <v/>
      </c>
      <c r="H247" s="433" t="str">
        <f>IFERROR(VLOOKUP(P239,Marks,80,0),"")</f>
        <v/>
      </c>
      <c r="I247" s="377" t="str">
        <f>IFERROR(VLOOKUP(P239,Marks,81,0),"")</f>
        <v/>
      </c>
      <c r="J247" s="433" t="str">
        <f>IFERROR(VLOOKUP(P239,Marks,82,0),"")</f>
        <v/>
      </c>
      <c r="K247" s="433" t="str">
        <f>IFERROR(VLOOKUP(P239,Marks,83,0),"")</f>
        <v/>
      </c>
      <c r="L247" s="87" t="str">
        <f>IFERROR(VLOOKUP(P239,Marks,84,0),"")</f>
        <v/>
      </c>
      <c r="M247" s="376">
        <f>IFERROR(VLOOKUP(P239,Marks,85,0),"")</f>
        <v>0</v>
      </c>
      <c r="N247" s="433" t="str">
        <f>IFERROR(VLOOKUP(P239,Marks,86,0),"")</f>
        <v/>
      </c>
      <c r="O247" s="433" t="str">
        <f>IFERROR(VLOOKUP(P239,Marks,87,0),"")</f>
        <v/>
      </c>
      <c r="P247" s="87" t="str">
        <f>IFERROR(VLOOKUP(P239,Marks,88,0),"")</f>
        <v/>
      </c>
      <c r="Q247" s="379" t="str">
        <f>IFERROR(VLOOKUP(P239,Marks,89,0),"")</f>
        <v/>
      </c>
      <c r="R247" s="89" t="str">
        <f>IFERROR(VLOOKUP(P239,Marks,95,0),"")</f>
        <v/>
      </c>
      <c r="S247" s="1018"/>
      <c r="T247" s="92" t="str">
        <f>IF('Master sheet'!$D$11="Hindi","गणित","Maths")</f>
        <v>गणित</v>
      </c>
      <c r="U247" s="433" t="str">
        <f>IFERROR(VLOOKUP(AH239,Marks,75,0),"")</f>
        <v/>
      </c>
      <c r="V247" s="433" t="str">
        <f>IFERROR(VLOOKUP(AH239,Marks,76,0),"")</f>
        <v/>
      </c>
      <c r="W247" s="433" t="str">
        <f>IFERROR(VLOOKUP(AH239,Marks,77,0),"")</f>
        <v/>
      </c>
      <c r="X247" s="433" t="str">
        <f>IFERROR(VLOOKUP(AH239,Marks,78,0),"")</f>
        <v/>
      </c>
      <c r="Y247" s="433" t="str">
        <f>IFERROR(VLOOKUP(AH239,Marks,79,0),"")</f>
        <v/>
      </c>
      <c r="Z247" s="433" t="str">
        <f>IFERROR(VLOOKUP(AH239,Marks,80,0),"")</f>
        <v/>
      </c>
      <c r="AA247" s="377" t="str">
        <f>IFERROR(VLOOKUP(AH239,Marks,81,0),"")</f>
        <v/>
      </c>
      <c r="AB247" s="433" t="str">
        <f>IFERROR(VLOOKUP(AH239,Marks,82,0),"")</f>
        <v/>
      </c>
      <c r="AC247" s="433" t="str">
        <f>IFERROR(VLOOKUP(AH239,Marks,83,0),"")</f>
        <v/>
      </c>
      <c r="AD247" s="87" t="str">
        <f>IFERROR(VLOOKUP(AH239,Marks,84,0),"")</f>
        <v/>
      </c>
      <c r="AE247" s="376">
        <f>IFERROR(VLOOKUP(AH239,Marks,85,0),"")</f>
        <v>0</v>
      </c>
      <c r="AF247" s="433" t="str">
        <f>IFERROR(VLOOKUP(AH239,Marks,86,0),"")</f>
        <v/>
      </c>
      <c r="AG247" s="433" t="str">
        <f>IFERROR(VLOOKUP(AH239,Marks,87,0),"")</f>
        <v/>
      </c>
      <c r="AH247" s="87" t="str">
        <f>IFERROR(VLOOKUP(AH239,Marks,88,0),"")</f>
        <v/>
      </c>
      <c r="AI247" s="379" t="str">
        <f>IFERROR(VLOOKUP(AH239,Marks,89,0),"")</f>
        <v/>
      </c>
      <c r="AJ247" s="89" t="str">
        <f>IFERROR(VLOOKUP(AH239,Marks,95,0),"")</f>
        <v/>
      </c>
      <c r="AL247" s="56"/>
      <c r="AM247" s="56"/>
      <c r="AN247" s="56"/>
      <c r="AO247" s="56"/>
      <c r="AP247" s="56"/>
      <c r="AQ247" s="56"/>
      <c r="AR247" s="56"/>
      <c r="AS247" s="56"/>
      <c r="AT247" s="56"/>
    </row>
    <row r="248" spans="1:46" ht="21" customHeight="1">
      <c r="A248" s="396" t="str">
        <f>IF(P239="","",A247+1)</f>
        <v/>
      </c>
      <c r="B248" s="92" t="str">
        <f>IF('Master sheet'!$D$11="Hindi","विज्ञान","Science")</f>
        <v>विज्ञान</v>
      </c>
      <c r="C248" s="433" t="str">
        <f>IFERROR(VLOOKUP(P239,Marks,96,0),"")</f>
        <v/>
      </c>
      <c r="D248" s="433" t="str">
        <f>IFERROR(VLOOKUP(P239,Marks,97),"")</f>
        <v/>
      </c>
      <c r="E248" s="433" t="str">
        <f>IFERROR(VLOOKUP(P239,Marks,98,0),"")</f>
        <v/>
      </c>
      <c r="F248" s="433" t="str">
        <f>IFERROR(VLOOKUP(P239,Marks,99,0),"")</f>
        <v/>
      </c>
      <c r="G248" s="433" t="str">
        <f>IFERROR(VLOOKUP(P239,Marks,100,0),"")</f>
        <v/>
      </c>
      <c r="H248" s="433" t="str">
        <f>IFERROR(VLOOKUP(P239,Marks,101,0),"")</f>
        <v/>
      </c>
      <c r="I248" s="377" t="str">
        <f>IFERROR(VLOOKUP(P239,Marks,102,0),"")</f>
        <v/>
      </c>
      <c r="J248" s="433" t="str">
        <f>IFERROR(VLOOKUP(P239,Marks,103,0),"")</f>
        <v/>
      </c>
      <c r="K248" s="433" t="str">
        <f>IFERROR(VLOOKUP(P239,Marks,104,0),"")</f>
        <v/>
      </c>
      <c r="L248" s="87" t="str">
        <f>IFERROR(VLOOKUP(P239,Marks,105,0),"")</f>
        <v/>
      </c>
      <c r="M248" s="376">
        <f>IFERROR(VLOOKUP(P239,Marks,106,0),"")</f>
        <v>0</v>
      </c>
      <c r="N248" s="433" t="str">
        <f>IFERROR(VLOOKUP(P239,Marks,107,0),"")</f>
        <v/>
      </c>
      <c r="O248" s="433" t="str">
        <f>IFERROR(VLOOKUP(P239,Marks,108,0),"")</f>
        <v/>
      </c>
      <c r="P248" s="87" t="str">
        <f>IFERROR(VLOOKUP(P239,Marks,109,0),"")</f>
        <v/>
      </c>
      <c r="Q248" s="379" t="str">
        <f>IFERROR(VLOOKUP(P239,Marks,110,0),"")</f>
        <v/>
      </c>
      <c r="R248" s="89" t="str">
        <f>IFERROR(VLOOKUP(P239,Marks,116,0),"")</f>
        <v/>
      </c>
      <c r="S248" s="1018"/>
      <c r="T248" s="92" t="str">
        <f>IF('Master sheet'!$D$11="Hindi","विज्ञान","Science")</f>
        <v>विज्ञान</v>
      </c>
      <c r="U248" s="433" t="str">
        <f>IFERROR(VLOOKUP(AH239,Marks,96,0),"")</f>
        <v/>
      </c>
      <c r="V248" s="433" t="str">
        <f>IFERROR(VLOOKUP(AH239,Marks,97),"")</f>
        <v/>
      </c>
      <c r="W248" s="433" t="str">
        <f>IFERROR(VLOOKUP(AH239,Marks,98,0),"")</f>
        <v/>
      </c>
      <c r="X248" s="433" t="str">
        <f>IFERROR(VLOOKUP(AH239,Marks,99,0),"")</f>
        <v/>
      </c>
      <c r="Y248" s="433" t="str">
        <f>IFERROR(VLOOKUP(AH239,Marks,100,0),"")</f>
        <v/>
      </c>
      <c r="Z248" s="433" t="str">
        <f>IFERROR(VLOOKUP(AH239,Marks,101,0),"")</f>
        <v/>
      </c>
      <c r="AA248" s="377" t="str">
        <f>IFERROR(VLOOKUP(AH239,Marks,102,0),"")</f>
        <v/>
      </c>
      <c r="AB248" s="433" t="str">
        <f>IFERROR(VLOOKUP(AH239,Marks,103,0),"")</f>
        <v/>
      </c>
      <c r="AC248" s="433" t="str">
        <f>IFERROR(VLOOKUP(AH239,Marks,104,0),"")</f>
        <v/>
      </c>
      <c r="AD248" s="87" t="str">
        <f>IFERROR(VLOOKUP(AH239,Marks,105,0),"")</f>
        <v/>
      </c>
      <c r="AE248" s="376">
        <f>IFERROR(VLOOKUP(AH239,Marks,106,0),"")</f>
        <v>0</v>
      </c>
      <c r="AF248" s="433" t="str">
        <f>IFERROR(VLOOKUP(AH239,Marks,107,0),"")</f>
        <v/>
      </c>
      <c r="AG248" s="433" t="str">
        <f>IFERROR(VLOOKUP(AH239,Marks,108,0),"")</f>
        <v/>
      </c>
      <c r="AH248" s="87" t="str">
        <f>IFERROR(VLOOKUP(AH239,Marks,109,0),"")</f>
        <v/>
      </c>
      <c r="AI248" s="379" t="str">
        <f>IFERROR(VLOOKUP(AH239,Marks,110,0),"")</f>
        <v/>
      </c>
      <c r="AJ248" s="89" t="str">
        <f>IFERROR(VLOOKUP(AH239,Marks,116,0),"")</f>
        <v/>
      </c>
      <c r="AL248" s="56"/>
      <c r="AM248" s="56"/>
      <c r="AN248" s="56"/>
      <c r="AO248" s="56"/>
      <c r="AP248" s="56"/>
      <c r="AQ248" s="56"/>
      <c r="AR248" s="56"/>
      <c r="AS248" s="56"/>
      <c r="AT248" s="56"/>
    </row>
    <row r="249" spans="1:46" ht="21" customHeight="1">
      <c r="A249" s="396" t="str">
        <f>IF(P239="","",A248+1)</f>
        <v/>
      </c>
      <c r="B249" s="92" t="str">
        <f>IF('Master sheet'!$D$11="Hindi","सामाजिक विज्ञान","Social Science")</f>
        <v>सामाजिक विज्ञान</v>
      </c>
      <c r="C249" s="433" t="str">
        <f>IFERROR(VLOOKUP(P239,Marks,117,0),"")</f>
        <v/>
      </c>
      <c r="D249" s="433" t="str">
        <f>IFERROR(VLOOKUP(P239,Marks,118,0),"")</f>
        <v/>
      </c>
      <c r="E249" s="433" t="str">
        <f>IFERROR(VLOOKUP(P239,Marks,119,0),"")</f>
        <v/>
      </c>
      <c r="F249" s="433" t="str">
        <f>IFERROR(VLOOKUP(P239,Marks,120,0),"")</f>
        <v/>
      </c>
      <c r="G249" s="433" t="str">
        <f>IFERROR(VLOOKUP(P239,Marks,121,0),"")</f>
        <v/>
      </c>
      <c r="H249" s="433" t="str">
        <f>IFERROR(VLOOKUP(P239,Marks,122,0),"")</f>
        <v/>
      </c>
      <c r="I249" s="377" t="str">
        <f>IFERROR(VLOOKUP(P239,Marks,123,0),"")</f>
        <v/>
      </c>
      <c r="J249" s="433" t="str">
        <f>IFERROR(VLOOKUP(P239,Marks,124,0),"")</f>
        <v/>
      </c>
      <c r="K249" s="433" t="str">
        <f>IFERROR(VLOOKUP(P239,Marks,125,0),"")</f>
        <v/>
      </c>
      <c r="L249" s="87" t="str">
        <f>IFERROR(VLOOKUP(P239,Marks,126,0),"")</f>
        <v/>
      </c>
      <c r="M249" s="376">
        <f>IFERROR(VLOOKUP(P239,Marks,127,0),"")</f>
        <v>0</v>
      </c>
      <c r="N249" s="433" t="str">
        <f>IFERROR(VLOOKUP(P239,Marks,128,0),"")</f>
        <v/>
      </c>
      <c r="O249" s="433" t="str">
        <f>IFERROR(VLOOKUP(P239,Marks,129,0),"")</f>
        <v/>
      </c>
      <c r="P249" s="87" t="str">
        <f>IFERROR(VLOOKUP(P239,Marks,130,0),"")</f>
        <v/>
      </c>
      <c r="Q249" s="379" t="str">
        <f>IFERROR(VLOOKUP(P239,Marks,131,0),"")</f>
        <v/>
      </c>
      <c r="R249" s="89" t="str">
        <f>IFERROR(VLOOKUP(P239,Marks,137,0),"")</f>
        <v/>
      </c>
      <c r="S249" s="1018"/>
      <c r="T249" s="92" t="str">
        <f>IF('Master sheet'!$D$11="Hindi","सामाजिक विज्ञान","Social Science")</f>
        <v>सामाजिक विज्ञान</v>
      </c>
      <c r="U249" s="433" t="str">
        <f>IFERROR(VLOOKUP(P239,Marks,117,0),"")</f>
        <v/>
      </c>
      <c r="V249" s="433" t="str">
        <f>IFERROR(VLOOKUP(AH239,Marks,118,0),"")</f>
        <v/>
      </c>
      <c r="W249" s="433" t="str">
        <f>IFERROR(VLOOKUP(AH239,Marks,119,0),"")</f>
        <v/>
      </c>
      <c r="X249" s="433" t="str">
        <f>IFERROR(VLOOKUP(AH239,Marks,120,0),"")</f>
        <v/>
      </c>
      <c r="Y249" s="433" t="str">
        <f>IFERROR(VLOOKUP(AH239,Marks,121,0),"")</f>
        <v/>
      </c>
      <c r="Z249" s="433" t="str">
        <f>IFERROR(VLOOKUP(AH239,Marks,122,0),"")</f>
        <v/>
      </c>
      <c r="AA249" s="377" t="str">
        <f>IFERROR(VLOOKUP(AH239,Marks,123,0),"")</f>
        <v/>
      </c>
      <c r="AB249" s="433" t="str">
        <f>IFERROR(VLOOKUP(AH239,Marks,124,0),"")</f>
        <v/>
      </c>
      <c r="AC249" s="433" t="str">
        <f>IFERROR(VLOOKUP(AH239,Marks,125,0),"")</f>
        <v/>
      </c>
      <c r="AD249" s="87" t="str">
        <f>IFERROR(VLOOKUP(AH239,Marks,126,0),"")</f>
        <v/>
      </c>
      <c r="AE249" s="376">
        <f>IFERROR(VLOOKUP(AH239,Marks,127,0),"")</f>
        <v>0</v>
      </c>
      <c r="AF249" s="433" t="str">
        <f>IFERROR(VLOOKUP(AH239,Marks,128,0),"")</f>
        <v/>
      </c>
      <c r="AG249" s="433" t="str">
        <f>IFERROR(VLOOKUP(AH239,Marks,129,0),"")</f>
        <v/>
      </c>
      <c r="AH249" s="87" t="str">
        <f>IFERROR(VLOOKUP(AH239,Marks,130,0),"")</f>
        <v/>
      </c>
      <c r="AI249" s="379" t="str">
        <f>IFERROR(VLOOKUP(AH239,Marks,131,0),"")</f>
        <v/>
      </c>
      <c r="AJ249" s="89" t="str">
        <f>IFERROR(VLOOKUP(AH239,Marks,137,0),"")</f>
        <v/>
      </c>
      <c r="AL249" s="56"/>
      <c r="AM249" s="56"/>
      <c r="AN249" s="56"/>
      <c r="AO249" s="56"/>
      <c r="AP249" s="56"/>
      <c r="AQ249" s="56"/>
      <c r="AR249" s="56"/>
      <c r="AS249" s="56"/>
      <c r="AT249" s="56"/>
    </row>
    <row r="250" spans="1:46" ht="27.75" customHeight="1">
      <c r="A250" s="396" t="str">
        <f>IF(P239="","",A249+1)</f>
        <v/>
      </c>
      <c r="B250" s="438" t="str">
        <f>IF('Master sheet'!$D$11="Hindi","कुल योग","Total")</f>
        <v>कुल योग</v>
      </c>
      <c r="C250" s="90" t="str">
        <f>IF(AND(C211="",C212="",C213="",C214="",C215="",C216=""),"",SUM(C211:C216))</f>
        <v/>
      </c>
      <c r="D250" s="90" t="str">
        <f t="shared" ref="D250:Q250" si="14">IF(AND(D244="",D245="",D246="",D247="",D248="",D249=""),"",SUM(D244:D249))</f>
        <v/>
      </c>
      <c r="E250" s="90" t="str">
        <f t="shared" si="14"/>
        <v/>
      </c>
      <c r="F250" s="90" t="str">
        <f t="shared" si="14"/>
        <v/>
      </c>
      <c r="G250" s="90" t="str">
        <f t="shared" si="14"/>
        <v/>
      </c>
      <c r="H250" s="90" t="str">
        <f t="shared" si="14"/>
        <v/>
      </c>
      <c r="I250" s="90" t="str">
        <f t="shared" si="14"/>
        <v/>
      </c>
      <c r="J250" s="90" t="str">
        <f t="shared" si="14"/>
        <v/>
      </c>
      <c r="K250" s="90" t="str">
        <f t="shared" si="14"/>
        <v/>
      </c>
      <c r="L250" s="90" t="str">
        <f t="shared" si="14"/>
        <v/>
      </c>
      <c r="M250" s="90">
        <f t="shared" si="14"/>
        <v>0</v>
      </c>
      <c r="N250" s="90" t="str">
        <f t="shared" si="14"/>
        <v/>
      </c>
      <c r="O250" s="90" t="str">
        <f t="shared" si="14"/>
        <v/>
      </c>
      <c r="P250" s="90" t="str">
        <f t="shared" si="14"/>
        <v/>
      </c>
      <c r="Q250" s="90" t="str">
        <f t="shared" si="14"/>
        <v/>
      </c>
      <c r="R250" s="226" t="str">
        <f>IFERROR(VLOOKUP(P239,Marks,179,0),"")</f>
        <v/>
      </c>
      <c r="S250" s="1018"/>
      <c r="T250" s="438" t="str">
        <f>IF('Master sheet'!$D$11="Hindi","कुल योग","Total")</f>
        <v>कुल योग</v>
      </c>
      <c r="U250" s="90" t="str">
        <f>IF(AND(C211="",C212="",C213="",C214="",C215="",C216=""),"",SUM(C211:C216))</f>
        <v/>
      </c>
      <c r="V250" s="90" t="str">
        <f t="shared" ref="V250:AI250" si="15">IF(AND(V244="",V245="",V246="",V247="",V248="",V249=""),"",SUM(V244:V249))</f>
        <v/>
      </c>
      <c r="W250" s="90" t="str">
        <f t="shared" si="15"/>
        <v/>
      </c>
      <c r="X250" s="90" t="str">
        <f t="shared" si="15"/>
        <v/>
      </c>
      <c r="Y250" s="90" t="str">
        <f t="shared" si="15"/>
        <v/>
      </c>
      <c r="Z250" s="90" t="str">
        <f t="shared" si="15"/>
        <v/>
      </c>
      <c r="AA250" s="90" t="str">
        <f t="shared" si="15"/>
        <v/>
      </c>
      <c r="AB250" s="90" t="str">
        <f t="shared" si="15"/>
        <v/>
      </c>
      <c r="AC250" s="90" t="str">
        <f t="shared" si="15"/>
        <v/>
      </c>
      <c r="AD250" s="90" t="str">
        <f t="shared" si="15"/>
        <v/>
      </c>
      <c r="AE250" s="90">
        <f t="shared" si="15"/>
        <v>0</v>
      </c>
      <c r="AF250" s="90" t="str">
        <f t="shared" si="15"/>
        <v/>
      </c>
      <c r="AG250" s="90" t="str">
        <f t="shared" si="15"/>
        <v/>
      </c>
      <c r="AH250" s="90" t="str">
        <f t="shared" si="15"/>
        <v/>
      </c>
      <c r="AI250" s="90" t="str">
        <f t="shared" si="15"/>
        <v/>
      </c>
      <c r="AJ250" s="226" t="str">
        <f>IFERROR(VLOOKUP(AH239,Marks,179,0),"")</f>
        <v/>
      </c>
      <c r="AL250" s="56"/>
      <c r="AM250" s="56"/>
      <c r="AN250" s="56"/>
      <c r="AO250" s="56"/>
      <c r="AP250" s="56"/>
      <c r="AQ250" s="56"/>
      <c r="AR250" s="56"/>
      <c r="AS250" s="56"/>
      <c r="AT250" s="56"/>
    </row>
    <row r="251" spans="1:46" ht="9.75" customHeight="1">
      <c r="A251" s="396" t="str">
        <f>IF(P239="","",A250+1)</f>
        <v/>
      </c>
      <c r="B251" s="982"/>
      <c r="C251" s="982"/>
      <c r="D251" s="982"/>
      <c r="E251" s="982"/>
      <c r="F251" s="982"/>
      <c r="G251" s="982"/>
      <c r="H251" s="982"/>
      <c r="I251" s="982"/>
      <c r="J251" s="982"/>
      <c r="K251" s="982"/>
      <c r="L251" s="982"/>
      <c r="M251" s="982"/>
      <c r="N251" s="982"/>
      <c r="O251" s="982"/>
      <c r="P251" s="982"/>
      <c r="Q251" s="982"/>
      <c r="R251" s="982"/>
      <c r="S251" s="1018"/>
      <c r="T251" s="982"/>
      <c r="U251" s="982"/>
      <c r="V251" s="982"/>
      <c r="W251" s="982"/>
      <c r="X251" s="982"/>
      <c r="Y251" s="982"/>
      <c r="Z251" s="982"/>
      <c r="AA251" s="982"/>
      <c r="AB251" s="982"/>
      <c r="AC251" s="982"/>
      <c r="AD251" s="982"/>
      <c r="AE251" s="982"/>
      <c r="AF251" s="982"/>
      <c r="AG251" s="982"/>
      <c r="AH251" s="982"/>
      <c r="AI251" s="982"/>
      <c r="AJ251" s="982"/>
      <c r="AL251" s="56"/>
      <c r="AM251" s="56"/>
      <c r="AN251" s="56"/>
      <c r="AO251" s="56"/>
      <c r="AP251" s="56"/>
      <c r="AQ251" s="56"/>
      <c r="AR251" s="56"/>
      <c r="AS251" s="56"/>
      <c r="AT251" s="56"/>
    </row>
    <row r="252" spans="1:46" ht="21" customHeight="1">
      <c r="A252" s="396" t="str">
        <f>IF(P239="","",A251+1)</f>
        <v/>
      </c>
      <c r="B252" s="983" t="str">
        <f>IF('Master sheet'!$D$11="Hindi","अतिरिक्त विषय ","Extra Subject")</f>
        <v xml:space="preserve">अतिरिक्त विषय </v>
      </c>
      <c r="C252" s="983"/>
      <c r="D252" s="983"/>
      <c r="E252" s="983"/>
      <c r="F252" s="983"/>
      <c r="G252" s="983"/>
      <c r="H252" s="983"/>
      <c r="I252" s="983"/>
      <c r="J252" s="983"/>
      <c r="K252" s="983"/>
      <c r="L252" s="983"/>
      <c r="M252" s="983"/>
      <c r="N252" s="983"/>
      <c r="O252" s="983"/>
      <c r="P252" s="983"/>
      <c r="Q252" s="983"/>
      <c r="R252" s="983"/>
      <c r="S252" s="1018"/>
      <c r="T252" s="983" t="str">
        <f>IF('Master sheet'!$D$11="Hindi","अतिरिक्त विषय ","Extra Subject")</f>
        <v xml:space="preserve">अतिरिक्त विषय </v>
      </c>
      <c r="U252" s="983"/>
      <c r="V252" s="983"/>
      <c r="W252" s="983"/>
      <c r="X252" s="983"/>
      <c r="Y252" s="983"/>
      <c r="Z252" s="983"/>
      <c r="AA252" s="983"/>
      <c r="AB252" s="983"/>
      <c r="AC252" s="983"/>
      <c r="AD252" s="983"/>
      <c r="AE252" s="983"/>
      <c r="AF252" s="983"/>
      <c r="AG252" s="983"/>
      <c r="AH252" s="983"/>
      <c r="AI252" s="983"/>
      <c r="AJ252" s="983"/>
      <c r="AL252" s="56"/>
      <c r="AM252" s="56"/>
      <c r="AN252" s="56"/>
      <c r="AO252" s="56"/>
      <c r="AP252" s="56"/>
      <c r="AQ252" s="56"/>
      <c r="AR252" s="56"/>
      <c r="AS252" s="56"/>
      <c r="AT252" s="56"/>
    </row>
    <row r="253" spans="1:46" ht="21" customHeight="1">
      <c r="A253" s="396" t="str">
        <f>IF(P239="","",A252+1)</f>
        <v/>
      </c>
      <c r="B253" s="981" t="str">
        <f>IF('Master sheet'!$D$11="Hindi","विषय","Subject")</f>
        <v>विषय</v>
      </c>
      <c r="C253" s="981"/>
      <c r="D253" s="981" t="str">
        <f>IF('Master sheet'!$D$11="Hindi","पूर्णांक","M.M.")</f>
        <v>पूर्णांक</v>
      </c>
      <c r="E253" s="981"/>
      <c r="F253" s="981" t="str">
        <f>IF('Master sheet'!$D$11="Hindi","प्राप्तांक","Ob.M.")</f>
        <v>प्राप्तांक</v>
      </c>
      <c r="G253" s="981"/>
      <c r="H253" s="981" t="str">
        <f>IF('Master sheet'!$D$11="Hindi","ग्रेड","Grade")</f>
        <v>ग्रेड</v>
      </c>
      <c r="I253" s="981"/>
      <c r="J253" s="984" t="str">
        <f>IF('Master sheet'!$D$11="Hindi","विषय","Subject")</f>
        <v>विषय</v>
      </c>
      <c r="K253" s="986"/>
      <c r="L253" s="985"/>
      <c r="M253" s="984" t="str">
        <f>IF('Master sheet'!$D$11="Hindi","पूर्णांक","M.M.")</f>
        <v>पूर्णांक</v>
      </c>
      <c r="N253" s="985"/>
      <c r="O253" s="984" t="str">
        <f>IF('Master sheet'!$D$11="Hindi","प्राप्तांक","Ob.M.")</f>
        <v>प्राप्तांक</v>
      </c>
      <c r="P253" s="985"/>
      <c r="Q253" s="984" t="str">
        <f>IF('Master sheet'!$D$11="Hindi","ग्रेड","Grade")</f>
        <v>ग्रेड</v>
      </c>
      <c r="R253" s="985"/>
      <c r="S253" s="1018"/>
      <c r="T253" s="981" t="str">
        <f>IF('Master sheet'!$D$11="Hindi","विषय","Subject")</f>
        <v>विषय</v>
      </c>
      <c r="U253" s="981"/>
      <c r="V253" s="981" t="str">
        <f>IF('Master sheet'!$D$11="Hindi","पूर्णांक","M.M.")</f>
        <v>पूर्णांक</v>
      </c>
      <c r="W253" s="981"/>
      <c r="X253" s="981" t="str">
        <f>IF('Master sheet'!$D$11="Hindi","प्राप्तांक","Ob.M.")</f>
        <v>प्राप्तांक</v>
      </c>
      <c r="Y253" s="981"/>
      <c r="Z253" s="981" t="str">
        <f>IF('Master sheet'!$D$11="Hindi","ग्रेड","Grade")</f>
        <v>ग्रेड</v>
      </c>
      <c r="AA253" s="981"/>
      <c r="AB253" s="984" t="str">
        <f>IF('Master sheet'!$D$11="Hindi","विषय","Subject")</f>
        <v>विषय</v>
      </c>
      <c r="AC253" s="986"/>
      <c r="AD253" s="985"/>
      <c r="AE253" s="984" t="str">
        <f>IF('Master sheet'!$D$11="Hindi","पूर्णांक","M.M.")</f>
        <v>पूर्णांक</v>
      </c>
      <c r="AF253" s="985"/>
      <c r="AG253" s="984" t="str">
        <f>IF('Master sheet'!$D$11="Hindi","प्राप्तांक","Ob.M.")</f>
        <v>प्राप्तांक</v>
      </c>
      <c r="AH253" s="985"/>
      <c r="AI253" s="984" t="str">
        <f>IF('Master sheet'!$D$11="Hindi","ग्रेड","Grade")</f>
        <v>ग्रेड</v>
      </c>
      <c r="AJ253" s="985"/>
      <c r="AL253" s="56"/>
      <c r="AM253" s="56"/>
      <c r="AN253" s="56"/>
      <c r="AO253" s="56"/>
      <c r="AP253" s="56"/>
      <c r="AQ253" s="56"/>
      <c r="AR253" s="56"/>
      <c r="AS253" s="56"/>
      <c r="AT253" s="56"/>
    </row>
    <row r="254" spans="1:46" ht="21" customHeight="1">
      <c r="A254" s="396" t="str">
        <f>IF(P239="","",A253+1)</f>
        <v/>
      </c>
      <c r="B254" s="975" t="str">
        <f>IF(AND('Marks Entry 6th'!$CJ$3="",'Marks Entry 7th'!$CJ$3=""),"",IF(AND(C203=6),'Marks Entry 6th'!$CJ$3,IF(AND(C203=7),'Marks Entry 7th'!$CJ$3,"")))</f>
        <v/>
      </c>
      <c r="C254" s="975"/>
      <c r="D254" s="974" t="str">
        <f>IF(AND(P239=""),"",'Result Sheet'!$FO$7)</f>
        <v/>
      </c>
      <c r="E254" s="974"/>
      <c r="F254" s="969" t="str">
        <f>IFERROR(IF(AND(P239=""),"",VLOOKUP(P239,Marks,170,0)),"")</f>
        <v/>
      </c>
      <c r="G254" s="969"/>
      <c r="H254" s="970" t="str">
        <f>IFERROR(IF(AND(P239=""),"",VLOOKUP(P239,Marks,171,0)),"")</f>
        <v/>
      </c>
      <c r="I254" s="970"/>
      <c r="J254" s="976" t="str">
        <f>IF(AND('Marks Entry 6th'!$CL$3="",'Marks Entry 7th'!$CL$3=""),"",IF(AND(C203=6),'Marks Entry 6th'!$CL$3,IF(AND(C203=7),'Marks Entry 7th'!$CL$3,"")))</f>
        <v/>
      </c>
      <c r="K254" s="977"/>
      <c r="L254" s="978"/>
      <c r="M254" s="974" t="str">
        <f>IF(AND(P239=""),"",'Result Sheet'!$FS$7)</f>
        <v/>
      </c>
      <c r="N254" s="974"/>
      <c r="O254" s="969" t="str">
        <f>IFERROR(IF(AND(P239=""),"",VLOOKUP(P239,Marks,174,0)),"")</f>
        <v/>
      </c>
      <c r="P254" s="969"/>
      <c r="Q254" s="970" t="str">
        <f>IFERROR(IF(AND(P239=""),"",VLOOKUP(P239,Marks,175,0)),"")</f>
        <v/>
      </c>
      <c r="R254" s="970"/>
      <c r="S254" s="1018"/>
      <c r="T254" s="975" t="str">
        <f>IF(AND('Marks Entry 6th'!$CJ$3="",'Marks Entry 7th'!$CJ$3=""),"",IF(AND(C203=6),'Marks Entry 6th'!$CJ$3,IF(AND(C203=7),'Marks Entry 7th'!$CJ$3,"")))</f>
        <v/>
      </c>
      <c r="U254" s="975"/>
      <c r="V254" s="974" t="str">
        <f>IF(AND(AH239=""),"",'Result Sheet'!$FO$7)</f>
        <v/>
      </c>
      <c r="W254" s="974"/>
      <c r="X254" s="969" t="str">
        <f>IFERROR(IF(AND(AH239=""),"",VLOOKUP(AH239,Marks,170,0)),"")</f>
        <v/>
      </c>
      <c r="Y254" s="969"/>
      <c r="Z254" s="970" t="str">
        <f>IFERROR(IF(AND(AH239=""),"",VLOOKUP(AH239,Marks,171,0)),"")</f>
        <v/>
      </c>
      <c r="AA254" s="970"/>
      <c r="AB254" s="976" t="str">
        <f>IF(AND('Marks Entry 6th'!$CL$3="",'Marks Entry 7th'!$CL$3=""),"",IF(AND(C203=6),'Marks Entry 6th'!$CL$3,IF(AND(C203=7),'Marks Entry 7th'!$CL$3,"")))</f>
        <v/>
      </c>
      <c r="AC254" s="977"/>
      <c r="AD254" s="978"/>
      <c r="AE254" s="974" t="str">
        <f>IF(AND(AH239=""),"",'Result Sheet'!$FS$7)</f>
        <v/>
      </c>
      <c r="AF254" s="974"/>
      <c r="AG254" s="969" t="str">
        <f>IFERROR(IF(AND(AH239=""),"",VLOOKUP(AH239,Marks,174,0)),"")</f>
        <v/>
      </c>
      <c r="AH254" s="969"/>
      <c r="AI254" s="970" t="str">
        <f>IFERROR(IF(AND(AH239=""),"",VLOOKUP(AH239,Marks,175,0)),"")</f>
        <v/>
      </c>
      <c r="AJ254" s="970"/>
      <c r="AL254" s="56"/>
      <c r="AM254" s="56"/>
      <c r="AN254" s="56"/>
      <c r="AO254" s="56"/>
      <c r="AP254" s="56"/>
      <c r="AQ254" s="56"/>
      <c r="AR254" s="56"/>
      <c r="AS254" s="56"/>
      <c r="AT254" s="56"/>
    </row>
    <row r="255" spans="1:46" ht="21" customHeight="1">
      <c r="A255" s="396" t="str">
        <f>IF(P239="","",A254+1)</f>
        <v/>
      </c>
      <c r="B255" s="984" t="str">
        <f>IF('Master sheet'!$D$11="Hindi","विषय","Subject")</f>
        <v>विषय</v>
      </c>
      <c r="C255" s="986"/>
      <c r="D255" s="986"/>
      <c r="E255" s="1014" t="str">
        <f>IF('Master sheet'!$D$11="Hindi","प्राप्तांक","Ob.M.")</f>
        <v>प्राप्तांक</v>
      </c>
      <c r="F255" s="1015"/>
      <c r="G255" s="439" t="str">
        <f>IF('Master sheet'!$D$11="Hindi","ग्रेड","Grade")</f>
        <v>ग्रेड</v>
      </c>
      <c r="H255" s="981" t="str">
        <f>IF('Master sheet'!$D$11="Hindi","विषय","Subject")</f>
        <v>विषय</v>
      </c>
      <c r="I255" s="981"/>
      <c r="J255" s="981"/>
      <c r="K255" s="1016" t="str">
        <f>IF('Master sheet'!$D$11="Hindi","प्राप्तांक","Ob.M.")</f>
        <v>प्राप्तांक</v>
      </c>
      <c r="L255" s="1017"/>
      <c r="M255" s="92" t="str">
        <f>IF('Master sheet'!$D$11="Hindi","ग्रेड","Grade")</f>
        <v>ग्रेड</v>
      </c>
      <c r="N255" s="971" t="str">
        <f>IF('Master sheet'!$D$11="Hindi","विषय","Subject")</f>
        <v>विषय</v>
      </c>
      <c r="O255" s="972"/>
      <c r="P255" s="973"/>
      <c r="Q255" s="366" t="str">
        <f>IF('Master sheet'!$D$11="Hindi","प्राप्तांक","Ob.M.")</f>
        <v>प्राप्तांक</v>
      </c>
      <c r="R255" s="92" t="str">
        <f>IF('Master sheet'!$D$11="Hindi","ग्रेड","Grade")</f>
        <v>ग्रेड</v>
      </c>
      <c r="S255" s="1018"/>
      <c r="T255" s="984" t="str">
        <f>IF('Master sheet'!$D$11="Hindi","विषय","Subject")</f>
        <v>विषय</v>
      </c>
      <c r="U255" s="986"/>
      <c r="V255" s="986"/>
      <c r="W255" s="1014" t="str">
        <f>IF('Master sheet'!$D$11="Hindi","प्राप्तांक","Ob.M.")</f>
        <v>प्राप्तांक</v>
      </c>
      <c r="X255" s="1015"/>
      <c r="Y255" s="439" t="str">
        <f>IF('Master sheet'!$D$11="Hindi","ग्रेड","Grade")</f>
        <v>ग्रेड</v>
      </c>
      <c r="Z255" s="981" t="str">
        <f>IF('Master sheet'!$D$11="Hindi","विषय","Subject")</f>
        <v>विषय</v>
      </c>
      <c r="AA255" s="981"/>
      <c r="AB255" s="981"/>
      <c r="AC255" s="1016" t="str">
        <f>IF('Master sheet'!$D$11="Hindi","प्राप्तांक","Ob.M.")</f>
        <v>प्राप्तांक</v>
      </c>
      <c r="AD255" s="1017"/>
      <c r="AE255" s="92" t="str">
        <f>IF('Master sheet'!$D$11="Hindi","ग्रेड","Grade")</f>
        <v>ग्रेड</v>
      </c>
      <c r="AF255" s="971" t="str">
        <f>IF('Master sheet'!$D$11="Hindi","विषय","Subject")</f>
        <v>विषय</v>
      </c>
      <c r="AG255" s="972"/>
      <c r="AH255" s="973"/>
      <c r="AI255" s="366" t="str">
        <f>IF('Master sheet'!$D$11="Hindi","प्राप्तांक","Ob.M.")</f>
        <v>प्राप्तांक</v>
      </c>
      <c r="AJ255" s="92" t="str">
        <f>IF('Master sheet'!$D$11="Hindi","ग्रेड","Grade")</f>
        <v>ग्रेड</v>
      </c>
      <c r="AL255" s="56"/>
      <c r="AM255" s="56"/>
      <c r="AN255" s="56"/>
      <c r="AO255" s="56"/>
      <c r="AP255" s="56"/>
      <c r="AQ255" s="56"/>
      <c r="AR255" s="56"/>
      <c r="AS255" s="56"/>
      <c r="AT255" s="56"/>
    </row>
    <row r="256" spans="1:46" ht="21" customHeight="1">
      <c r="A256" s="396" t="str">
        <f>IF(P239="","",A255+1)</f>
        <v/>
      </c>
      <c r="B256" s="962" t="str">
        <f>IF('Master sheet'!$D$11="Hindi","कार्यानुभव","WORK EXP.")</f>
        <v>कार्यानुभव</v>
      </c>
      <c r="C256" s="963"/>
      <c r="D256" s="963"/>
      <c r="E256" s="979" t="str">
        <f>IFERROR(VLOOKUP(P239,Marks,143,0),"")</f>
        <v/>
      </c>
      <c r="F256" s="980"/>
      <c r="G256" s="437" t="str">
        <f>IFERROR(VLOOKUP(P239,Marks,147,0),"")</f>
        <v/>
      </c>
      <c r="H256" s="981" t="str">
        <f>IF('Master sheet'!$D$11="Hindi","कला शिक्षा","ART EDU.")</f>
        <v>कला शिक्षा</v>
      </c>
      <c r="I256" s="981"/>
      <c r="J256" s="981"/>
      <c r="K256" s="979" t="str">
        <f>IFERROR(VLOOKUP(P239,Marks,153,0),"")</f>
        <v/>
      </c>
      <c r="L256" s="980"/>
      <c r="M256" s="97" t="str">
        <f>IFERROR(VLOOKUP(P239,Marks,157,0),"")</f>
        <v/>
      </c>
      <c r="N256" s="964" t="str">
        <f>IF('Master sheet'!$D$11="Hindi","स्वा. एवं शा. शिक्षा","HE.&amp;PH. EDU.")</f>
        <v>स्वा. एवं शा. शिक्षा</v>
      </c>
      <c r="O256" s="965"/>
      <c r="P256" s="966"/>
      <c r="Q256" s="88" t="str">
        <f>IFERROR(VLOOKUP(P239,Marks,163,0),"")</f>
        <v/>
      </c>
      <c r="R256" s="97" t="str">
        <f>IFERROR(VLOOKUP(P239,Marks,167,0),"")</f>
        <v/>
      </c>
      <c r="S256" s="1018"/>
      <c r="T256" s="962" t="str">
        <f>IF('Master sheet'!$D$11="Hindi","कार्यानुभव","WORK EXP.")</f>
        <v>कार्यानुभव</v>
      </c>
      <c r="U256" s="963"/>
      <c r="V256" s="963"/>
      <c r="W256" s="979" t="str">
        <f>IFERROR(VLOOKUP(AH239,Marks,143,0),"")</f>
        <v/>
      </c>
      <c r="X256" s="980"/>
      <c r="Y256" s="437" t="str">
        <f>IFERROR(VLOOKUP(AH239,Marks,147,0),"")</f>
        <v/>
      </c>
      <c r="Z256" s="981" t="str">
        <f>IF('Master sheet'!$D$11="Hindi","कला शिक्षा","ART EDU.")</f>
        <v>कला शिक्षा</v>
      </c>
      <c r="AA256" s="981"/>
      <c r="AB256" s="981"/>
      <c r="AC256" s="979" t="str">
        <f>IFERROR(VLOOKUP(AH239,Marks,153,0),"")</f>
        <v/>
      </c>
      <c r="AD256" s="980"/>
      <c r="AE256" s="97" t="str">
        <f>IFERROR(VLOOKUP(AH239,Marks,157,0),"")</f>
        <v/>
      </c>
      <c r="AF256" s="964" t="str">
        <f>IF('Master sheet'!$D$11="Hindi","स्वा. एवं शा. शिक्षा","HE.&amp;PH. EDU.")</f>
        <v>स्वा. एवं शा. शिक्षा</v>
      </c>
      <c r="AG256" s="965"/>
      <c r="AH256" s="966"/>
      <c r="AI256" s="88" t="str">
        <f>IFERROR(VLOOKUP(AH239,Marks,163,0),"")</f>
        <v/>
      </c>
      <c r="AJ256" s="97" t="str">
        <f>IFERROR(VLOOKUP(AH239,Marks,167,0),"")</f>
        <v/>
      </c>
      <c r="AL256" s="56"/>
      <c r="AM256" s="56"/>
      <c r="AN256" s="56"/>
      <c r="AO256" s="56"/>
      <c r="AP256" s="56"/>
      <c r="AQ256" s="56"/>
      <c r="AR256" s="56"/>
      <c r="AS256" s="56"/>
      <c r="AT256" s="56"/>
    </row>
    <row r="257" spans="1:46" ht="9.75" customHeight="1">
      <c r="A257" s="396" t="str">
        <f>IF(P239="","",A256+1)</f>
        <v/>
      </c>
      <c r="B257" s="372"/>
      <c r="C257" s="372"/>
      <c r="D257" s="372"/>
      <c r="E257" s="373"/>
      <c r="F257" s="374"/>
      <c r="G257" s="374"/>
      <c r="H257" s="374"/>
      <c r="I257" s="372"/>
      <c r="J257" s="372"/>
      <c r="K257" s="372"/>
      <c r="L257" s="373"/>
      <c r="M257" s="374"/>
      <c r="N257" s="375"/>
      <c r="O257" s="375"/>
      <c r="P257" s="375"/>
      <c r="Q257" s="373"/>
      <c r="R257" s="374"/>
      <c r="S257" s="1018"/>
      <c r="T257" s="372"/>
      <c r="U257" s="372"/>
      <c r="V257" s="372"/>
      <c r="W257" s="373"/>
      <c r="X257" s="374"/>
      <c r="Y257" s="374"/>
      <c r="Z257" s="374"/>
      <c r="AA257" s="372"/>
      <c r="AB257" s="372"/>
      <c r="AC257" s="372"/>
      <c r="AD257" s="373"/>
      <c r="AE257" s="374"/>
      <c r="AF257" s="375"/>
      <c r="AG257" s="375"/>
      <c r="AH257" s="375"/>
      <c r="AI257" s="373"/>
      <c r="AJ257" s="374"/>
      <c r="AL257" s="56"/>
      <c r="AM257" s="56"/>
      <c r="AN257" s="56"/>
      <c r="AO257" s="56"/>
      <c r="AP257" s="56"/>
      <c r="AQ257" s="56"/>
      <c r="AR257" s="56"/>
      <c r="AS257" s="56"/>
      <c r="AT257" s="56"/>
    </row>
    <row r="258" spans="1:46" ht="21" customHeight="1">
      <c r="A258" s="396" t="str">
        <f>IF(P239="","",A257+1)</f>
        <v/>
      </c>
      <c r="B258" s="957" t="str">
        <f>IF('Master sheet'!$D$11="Hindi","कुल कार्य दिवस :-","Total Meeting :-")</f>
        <v>कुल कार्य दिवस :-</v>
      </c>
      <c r="C258" s="957"/>
      <c r="D258" s="957"/>
      <c r="E258" s="967" t="str">
        <f>IFERROR(VLOOKUP(P239,Marks,182,0),"")</f>
        <v/>
      </c>
      <c r="F258" s="967"/>
      <c r="G258" s="967"/>
      <c r="H258" s="967"/>
      <c r="I258" s="967"/>
      <c r="J258" s="967"/>
      <c r="K258" s="957" t="str">
        <f>IF('Master sheet'!$D$11="Hindi","कुल उपस्थिति :-","Total Attendance :-")</f>
        <v>कुल उपस्थिति :-</v>
      </c>
      <c r="L258" s="957"/>
      <c r="M258" s="957"/>
      <c r="N258" s="957"/>
      <c r="O258" s="968" t="str">
        <f>IFERROR(VLOOKUP(P239,Marks,183,0),"")</f>
        <v/>
      </c>
      <c r="P258" s="968"/>
      <c r="Q258" s="968"/>
      <c r="R258" s="968"/>
      <c r="S258" s="1018"/>
      <c r="T258" s="957" t="str">
        <f>IF('Master sheet'!$D$11="Hindi","कुल कार्य दिवस :-","Total Meeting :-")</f>
        <v>कुल कार्य दिवस :-</v>
      </c>
      <c r="U258" s="957"/>
      <c r="V258" s="957"/>
      <c r="W258" s="967" t="str">
        <f>IFERROR(VLOOKUP(AH239,Marks,182,0),"")</f>
        <v/>
      </c>
      <c r="X258" s="967"/>
      <c r="Y258" s="967"/>
      <c r="Z258" s="967"/>
      <c r="AA258" s="967"/>
      <c r="AB258" s="967"/>
      <c r="AC258" s="957" t="str">
        <f>IF('Master sheet'!$D$11="Hindi","कुल उपस्थिति :-","Total Attendance :-")</f>
        <v>कुल उपस्थिति :-</v>
      </c>
      <c r="AD258" s="957"/>
      <c r="AE258" s="957"/>
      <c r="AF258" s="957"/>
      <c r="AG258" s="968" t="str">
        <f>IFERROR(VLOOKUP(AH239,Marks,183,0),"")</f>
        <v/>
      </c>
      <c r="AH258" s="968"/>
      <c r="AI258" s="968"/>
      <c r="AJ258" s="968"/>
      <c r="AL258" s="56"/>
      <c r="AM258" s="56"/>
      <c r="AN258" s="56"/>
      <c r="AO258" s="56"/>
      <c r="AP258" s="56"/>
      <c r="AQ258" s="56"/>
      <c r="AR258" s="56"/>
      <c r="AS258" s="56"/>
      <c r="AT258" s="56"/>
    </row>
    <row r="259" spans="1:46" ht="21" customHeight="1">
      <c r="A259" s="396" t="str">
        <f>IF(P239="","",A258+1)</f>
        <v/>
      </c>
      <c r="B259" s="957" t="str">
        <f>IF('Master sheet'!$D$11="Hindi","परिणाम :-","Result :-")</f>
        <v>परिणाम :-</v>
      </c>
      <c r="C259" s="957"/>
      <c r="D259" s="957"/>
      <c r="E259" s="958" t="str">
        <f>IFERROR(VLOOKUP(P239,Marks,181,0),"")</f>
        <v/>
      </c>
      <c r="F259" s="958"/>
      <c r="G259" s="958"/>
      <c r="H259" s="958"/>
      <c r="I259" s="958"/>
      <c r="J259" s="958"/>
      <c r="K259" s="957" t="str">
        <f>IF('Master sheet'!$D$11="Hindi","परिणाम प्रतिशत में :-","Result in Percentage :-")</f>
        <v>परिणाम प्रतिशत में :-</v>
      </c>
      <c r="L259" s="957"/>
      <c r="M259" s="957"/>
      <c r="N259" s="957"/>
      <c r="O259" s="959" t="str">
        <f>IFERROR(VLOOKUP(P239,Marks,177,0),"")</f>
        <v/>
      </c>
      <c r="P259" s="959"/>
      <c r="Q259" s="959"/>
      <c r="R259" s="959"/>
      <c r="S259" s="1018"/>
      <c r="T259" s="957" t="str">
        <f>IF('Master sheet'!$D$11="Hindi","परिणाम :-","Result :-")</f>
        <v>परिणाम :-</v>
      </c>
      <c r="U259" s="957"/>
      <c r="V259" s="957"/>
      <c r="W259" s="958" t="str">
        <f>IFERROR(VLOOKUP(AH239,Marks,181,0),"")</f>
        <v/>
      </c>
      <c r="X259" s="958"/>
      <c r="Y259" s="958"/>
      <c r="Z259" s="958"/>
      <c r="AA259" s="958"/>
      <c r="AB259" s="958"/>
      <c r="AC259" s="957" t="str">
        <f>IF('Master sheet'!$D$11="Hindi","परिणाम प्रतिशत में :-","Result in Percentage :-")</f>
        <v>परिणाम प्रतिशत में :-</v>
      </c>
      <c r="AD259" s="957"/>
      <c r="AE259" s="957"/>
      <c r="AF259" s="957"/>
      <c r="AG259" s="959" t="str">
        <f>IFERROR(VLOOKUP(AH239,Marks,177,0),"")</f>
        <v/>
      </c>
      <c r="AH259" s="959"/>
      <c r="AI259" s="959"/>
      <c r="AJ259" s="959"/>
      <c r="AL259" s="56"/>
      <c r="AM259" s="56"/>
      <c r="AN259" s="56"/>
      <c r="AO259" s="56"/>
      <c r="AP259" s="56"/>
      <c r="AQ259" s="56"/>
      <c r="AR259" s="56"/>
      <c r="AS259" s="56"/>
      <c r="AT259" s="56"/>
    </row>
    <row r="260" spans="1:46" ht="21" customHeight="1">
      <c r="A260" s="396" t="str">
        <f>IF(P239="","",A259+1)</f>
        <v/>
      </c>
      <c r="B260" s="957" t="str">
        <f>IF('Master sheet'!$D$11="Hindi","श्रेणी / ग्रेड :-","Division / Grade :-")</f>
        <v>श्रेणी / ग्रेड :-</v>
      </c>
      <c r="C260" s="957"/>
      <c r="D260" s="957"/>
      <c r="E260" s="380" t="str">
        <f>IFERROR(VLOOKUP(P239,Marks,178,0),"")</f>
        <v/>
      </c>
      <c r="F260" s="381" t="s">
        <v>194</v>
      </c>
      <c r="G260" s="440" t="str">
        <f>IFERROR(VLOOKUP(P239,Marks,179,0),"")</f>
        <v/>
      </c>
      <c r="H260" s="381"/>
      <c r="I260" s="440"/>
      <c r="J260" s="440"/>
      <c r="K260" s="957" t="str">
        <f>IF('Master sheet'!$D$11="Hindi","कक्षा में स्थान :-","Position in the Class :-")</f>
        <v>कक्षा में स्थान :-</v>
      </c>
      <c r="L260" s="957"/>
      <c r="M260" s="957"/>
      <c r="N260" s="957"/>
      <c r="O260" s="961" t="str">
        <f>IFERROR(VLOOKUP(P239,Marks,180,0),"")</f>
        <v/>
      </c>
      <c r="P260" s="961"/>
      <c r="Q260" s="961"/>
      <c r="R260" s="961"/>
      <c r="S260" s="1018"/>
      <c r="T260" s="957" t="str">
        <f>IF('Master sheet'!$D$11="Hindi","श्रेणी / ग्रेड :-","Division / Grade :-")</f>
        <v>श्रेणी / ग्रेड :-</v>
      </c>
      <c r="U260" s="957"/>
      <c r="V260" s="957"/>
      <c r="W260" s="380" t="str">
        <f>IFERROR(VLOOKUP(AH239,Marks,178,0),"")</f>
        <v/>
      </c>
      <c r="X260" s="381" t="s">
        <v>194</v>
      </c>
      <c r="Y260" s="440" t="str">
        <f>IFERROR(VLOOKUP(AH239,Marks,179,0),"")</f>
        <v/>
      </c>
      <c r="Z260" s="381"/>
      <c r="AA260" s="440"/>
      <c r="AB260" s="440"/>
      <c r="AC260" s="957" t="str">
        <f>IF('Master sheet'!$D$11="Hindi","कक्षा में स्थान :-","Position in the Class :-")</f>
        <v>कक्षा में स्थान :-</v>
      </c>
      <c r="AD260" s="957"/>
      <c r="AE260" s="957"/>
      <c r="AF260" s="957"/>
      <c r="AG260" s="961" t="str">
        <f>IFERROR(VLOOKUP(AH239,Marks,180,0),"")</f>
        <v/>
      </c>
      <c r="AH260" s="961"/>
      <c r="AI260" s="961"/>
      <c r="AJ260" s="961"/>
      <c r="AL260" s="56"/>
      <c r="AM260" s="56"/>
      <c r="AN260" s="56"/>
      <c r="AO260" s="56"/>
      <c r="AP260" s="56"/>
      <c r="AQ260" s="56"/>
      <c r="AR260" s="56"/>
      <c r="AS260" s="56"/>
      <c r="AT260" s="56"/>
    </row>
    <row r="261" spans="1:46" ht="21" customHeight="1">
      <c r="A261" s="396" t="str">
        <f>IF(P239="","",A260+1)</f>
        <v/>
      </c>
      <c r="B261" s="954" t="str">
        <f>IF('Master sheet'!$D$11="Hindi","परीक्षा परिणाम घोषणा दिनांक :-","Result Declaration Date :-")</f>
        <v>परीक्षा परिणाम घोषणा दिनांक :-</v>
      </c>
      <c r="C261" s="954"/>
      <c r="D261" s="954"/>
      <c r="E261" s="955" t="str">
        <f>IF(AND(P239=""),"",'Master sheet'!$D$10)</f>
        <v/>
      </c>
      <c r="F261" s="955"/>
      <c r="G261" s="955"/>
      <c r="H261" s="955"/>
      <c r="I261" s="955"/>
      <c r="J261" s="434"/>
      <c r="K261" s="91"/>
      <c r="L261" s="91"/>
      <c r="M261" s="57"/>
      <c r="N261" s="91"/>
      <c r="O261" s="91"/>
      <c r="P261" s="91"/>
      <c r="Q261" s="91"/>
      <c r="R261" s="91"/>
      <c r="S261" s="1018"/>
      <c r="T261" s="954" t="str">
        <f>IF('Master sheet'!$D$11="Hindi","परीक्षा परिणाम घोषणा दिनांक :-","Result Declaration Date :-")</f>
        <v>परीक्षा परिणाम घोषणा दिनांक :-</v>
      </c>
      <c r="U261" s="954"/>
      <c r="V261" s="954"/>
      <c r="W261" s="955" t="str">
        <f>IF(AND(AH239=""),"",'Master sheet'!$D$10)</f>
        <v/>
      </c>
      <c r="X261" s="955"/>
      <c r="Y261" s="955"/>
      <c r="Z261" s="955"/>
      <c r="AA261" s="955"/>
      <c r="AB261" s="434"/>
      <c r="AC261" s="91"/>
      <c r="AD261" s="91"/>
      <c r="AE261" s="57"/>
      <c r="AF261" s="91"/>
      <c r="AG261" s="91"/>
      <c r="AH261" s="91"/>
      <c r="AI261" s="91"/>
      <c r="AJ261" s="91"/>
      <c r="AL261" s="56"/>
      <c r="AM261" s="56"/>
      <c r="AN261" s="56"/>
      <c r="AO261" s="56"/>
      <c r="AP261" s="56"/>
      <c r="AQ261" s="56"/>
      <c r="AR261" s="56"/>
      <c r="AS261" s="56"/>
      <c r="AT261" s="56"/>
    </row>
    <row r="262" spans="1:46" ht="60.75" customHeight="1">
      <c r="A262" s="396" t="str">
        <f>IF(P239="","",A261+1)</f>
        <v/>
      </c>
      <c r="B262" s="956" t="str">
        <f>IF(AND(C236=6),CONCATENATE("( ",UPPER('Master sheet'!H12)," )"),IF(AND(C236=7),CONCATENATE("( ",UPPER('Master sheet'!H21)," )"),""))</f>
        <v/>
      </c>
      <c r="C262" s="956"/>
      <c r="D262" s="956"/>
      <c r="E262" s="956"/>
      <c r="F262" s="956" t="str">
        <f>IF(AND(P239=""),"",CONCATENATE("(",'Master sheet'!$D$14," )"))</f>
        <v/>
      </c>
      <c r="G262" s="956"/>
      <c r="H262" s="956"/>
      <c r="I262" s="956"/>
      <c r="J262" s="956"/>
      <c r="K262" s="956"/>
      <c r="L262" s="956"/>
      <c r="M262" s="956" t="str">
        <f>IF(AND(P239=""),"",CONCATENATE("(",'Master sheet'!$D$12," )"))</f>
        <v/>
      </c>
      <c r="N262" s="956"/>
      <c r="O262" s="956"/>
      <c r="P262" s="956"/>
      <c r="Q262" s="956"/>
      <c r="R262" s="956"/>
      <c r="S262" s="1018"/>
      <c r="T262" s="956" t="str">
        <f>IF(AND(U236=6),CONCATENATE("( ",UPPER('Master sheet'!H12)," )"),IF(AND(U236=7),CONCATENATE("( ",UPPER('Master sheet'!H21)," )"),""))</f>
        <v/>
      </c>
      <c r="U262" s="956"/>
      <c r="V262" s="956"/>
      <c r="W262" s="956"/>
      <c r="X262" s="956" t="str">
        <f>IF(AND(AH239=""),"",CONCATENATE("(",'Master sheet'!$D$14," )"))</f>
        <v/>
      </c>
      <c r="Y262" s="956"/>
      <c r="Z262" s="956"/>
      <c r="AA262" s="956"/>
      <c r="AB262" s="956"/>
      <c r="AC262" s="956"/>
      <c r="AD262" s="956"/>
      <c r="AE262" s="956" t="str">
        <f>IF(AND(AH239=""),"",CONCATENATE("(",'Master sheet'!$D$12," )"))</f>
        <v/>
      </c>
      <c r="AF262" s="956"/>
      <c r="AG262" s="956"/>
      <c r="AH262" s="956"/>
      <c r="AI262" s="956"/>
      <c r="AJ262" s="956"/>
      <c r="AL262" s="56"/>
      <c r="AM262" s="56"/>
      <c r="AN262" s="56"/>
      <c r="AO262" s="56"/>
      <c r="AP262" s="56"/>
      <c r="AQ262" s="56"/>
      <c r="AR262" s="56"/>
      <c r="AS262" s="56"/>
      <c r="AT262" s="56"/>
    </row>
    <row r="263" spans="1:46" ht="23.25" customHeight="1">
      <c r="A263" s="396" t="str">
        <f>IF(P239="","",A262+1)</f>
        <v/>
      </c>
      <c r="B263" s="953" t="str">
        <f>IF('Master sheet'!$D$11="Hindi","हस्ताक्षर कक्षाध्यापक","Signature of the class teacher")</f>
        <v>हस्ताक्षर कक्षाध्यापक</v>
      </c>
      <c r="C263" s="953"/>
      <c r="D263" s="953"/>
      <c r="E263" s="953"/>
      <c r="F263" s="953" t="str">
        <f>IF('Master sheet'!$D$11="Hindi","हस्ताक्षर परीक्षा प्रभारी","Signature of the exam. Incharge")</f>
        <v>हस्ताक्षर परीक्षा प्रभारी</v>
      </c>
      <c r="G263" s="953"/>
      <c r="H263" s="953"/>
      <c r="I263" s="953"/>
      <c r="J263" s="953"/>
      <c r="K263" s="953"/>
      <c r="L263" s="953"/>
      <c r="M263" s="953" t="str">
        <f>IF('Master sheet'!$D$11="Hindi","हस्ताक्षर संस्था प्रधान","Head of Institute's Signature")</f>
        <v>हस्ताक्षर संस्था प्रधान</v>
      </c>
      <c r="N263" s="953"/>
      <c r="O263" s="953"/>
      <c r="P263" s="953"/>
      <c r="Q263" s="953"/>
      <c r="R263" s="953"/>
      <c r="S263" s="1018"/>
      <c r="T263" s="953" t="str">
        <f>IF('Master sheet'!$D$11="Hindi","हस्ताक्षर कक्षाध्यापक","Signature of the class teacher")</f>
        <v>हस्ताक्षर कक्षाध्यापक</v>
      </c>
      <c r="U263" s="953"/>
      <c r="V263" s="953"/>
      <c r="W263" s="953"/>
      <c r="X263" s="953" t="str">
        <f>IF('Master sheet'!$D$11="Hindi","हस्ताक्षर परीक्षा प्रभारी","Signature of the exam. Incharge")</f>
        <v>हस्ताक्षर परीक्षा प्रभारी</v>
      </c>
      <c r="Y263" s="953"/>
      <c r="Z263" s="953"/>
      <c r="AA263" s="953"/>
      <c r="AB263" s="953"/>
      <c r="AC263" s="953"/>
      <c r="AD263" s="953"/>
      <c r="AE263" s="953" t="str">
        <f>IF('Master sheet'!$D$11="Hindi","हस्ताक्षर संस्था प्रधान","Head of Institute's Signature")</f>
        <v>हस्ताक्षर संस्था प्रधान</v>
      </c>
      <c r="AF263" s="953"/>
      <c r="AG263" s="953"/>
      <c r="AH263" s="953"/>
      <c r="AI263" s="953"/>
      <c r="AJ263" s="953"/>
      <c r="AL263" s="56"/>
      <c r="AM263" s="56"/>
      <c r="AN263" s="56"/>
      <c r="AO263" s="56"/>
      <c r="AP263" s="56"/>
      <c r="AQ263" s="56"/>
      <c r="AR263" s="56"/>
      <c r="AS263" s="56"/>
      <c r="AT263" s="56"/>
    </row>
    <row r="264" spans="1:46">
      <c r="AL264" s="56"/>
      <c r="AM264" s="56"/>
      <c r="AN264" s="56"/>
      <c r="AO264" s="56"/>
      <c r="AP264" s="56"/>
      <c r="AQ264" s="56"/>
      <c r="AR264" s="56"/>
      <c r="AS264" s="56"/>
      <c r="AT264" s="56"/>
    </row>
    <row r="265" spans="1:46" ht="21" customHeight="1">
      <c r="A265" s="396" t="str">
        <f>IF(P272="","",1)</f>
        <v/>
      </c>
      <c r="B265" s="1003" t="str">
        <f>IF('Master sheet'!$D$11="Hindi","वार्षिक रिपोर्ट कार्ड ","Report Card")</f>
        <v xml:space="preserve">वार्षिक रिपोर्ट कार्ड </v>
      </c>
      <c r="C265" s="1003"/>
      <c r="D265" s="1003"/>
      <c r="E265" s="1003"/>
      <c r="F265" s="1003"/>
      <c r="G265" s="1003"/>
      <c r="H265" s="1003"/>
      <c r="I265" s="1003"/>
      <c r="J265" s="1003"/>
      <c r="K265" s="1003"/>
      <c r="L265" s="1003"/>
      <c r="M265" s="1003"/>
      <c r="N265" s="1003"/>
      <c r="O265" s="1003"/>
      <c r="P265" s="1003"/>
      <c r="Q265" s="1003"/>
      <c r="R265" s="1003"/>
      <c r="S265" s="1018" t="s">
        <v>75</v>
      </c>
      <c r="T265" s="1003" t="str">
        <f>IF('Master sheet'!$D$11="Hindi","वार्षिक रिपोर्ट कार्ड ","Report Card")</f>
        <v xml:space="preserve">वार्षिक रिपोर्ट कार्ड </v>
      </c>
      <c r="U265" s="1003"/>
      <c r="V265" s="1003"/>
      <c r="W265" s="1003"/>
      <c r="X265" s="1003"/>
      <c r="Y265" s="1003"/>
      <c r="Z265" s="1003"/>
      <c r="AA265" s="1003"/>
      <c r="AB265" s="1003"/>
      <c r="AC265" s="1003"/>
      <c r="AD265" s="1003"/>
      <c r="AE265" s="1003"/>
      <c r="AF265" s="1003"/>
      <c r="AG265" s="1003"/>
      <c r="AH265" s="1003"/>
      <c r="AI265" s="1003"/>
      <c r="AJ265" s="1003"/>
      <c r="AL265" s="56"/>
      <c r="AM265" s="56"/>
      <c r="AN265" s="56"/>
      <c r="AO265" s="56"/>
      <c r="AP265" s="56"/>
      <c r="AQ265" s="56"/>
      <c r="AR265" s="56"/>
      <c r="AS265" s="56"/>
      <c r="AT265" s="56"/>
    </row>
    <row r="266" spans="1:46" ht="21" customHeight="1">
      <c r="A266" s="396" t="str">
        <f>IF(P272="","",A265+1)</f>
        <v/>
      </c>
      <c r="B266" s="1004" t="str">
        <f>IF('Master sheet'!$D$11="Hindi","शिक्षा विभाग, राजस्थान सरकार","Education Department, Rajasthan Government")</f>
        <v>शिक्षा विभाग, राजस्थान सरकार</v>
      </c>
      <c r="C266" s="1004"/>
      <c r="D266" s="1004"/>
      <c r="E266" s="1004"/>
      <c r="F266" s="1004"/>
      <c r="G266" s="1004"/>
      <c r="H266" s="1004"/>
      <c r="I266" s="1004"/>
      <c r="J266" s="1004"/>
      <c r="K266" s="1004"/>
      <c r="L266" s="1004"/>
      <c r="M266" s="1004"/>
      <c r="N266" s="1004"/>
      <c r="O266" s="1004"/>
      <c r="P266" s="1004"/>
      <c r="Q266" s="1004"/>
      <c r="R266" s="1004"/>
      <c r="S266" s="1018"/>
      <c r="T266" s="1004" t="str">
        <f>IF('Master sheet'!$D$11="Hindi","शिक्षा विभाग, राजस्थान सरकार","Education Department, Rajasthan Government")</f>
        <v>शिक्षा विभाग, राजस्थान सरकार</v>
      </c>
      <c r="U266" s="1004"/>
      <c r="V266" s="1004"/>
      <c r="W266" s="1004"/>
      <c r="X266" s="1004"/>
      <c r="Y266" s="1004"/>
      <c r="Z266" s="1004"/>
      <c r="AA266" s="1004"/>
      <c r="AB266" s="1004"/>
      <c r="AC266" s="1004"/>
      <c r="AD266" s="1004"/>
      <c r="AE266" s="1004"/>
      <c r="AF266" s="1004"/>
      <c r="AG266" s="1004"/>
      <c r="AH266" s="1004"/>
      <c r="AI266" s="1004"/>
      <c r="AJ266" s="1004"/>
      <c r="AL266" s="56"/>
      <c r="AM266" s="56"/>
      <c r="AN266" s="56"/>
      <c r="AO266" s="56"/>
      <c r="AP266" s="56"/>
      <c r="AQ266" s="56"/>
      <c r="AR266" s="56"/>
      <c r="AS266" s="56"/>
      <c r="AT266" s="56"/>
    </row>
    <row r="267" spans="1:46" ht="21" customHeight="1">
      <c r="A267" s="396" t="str">
        <f>IF(P272="","",A266+1)</f>
        <v/>
      </c>
      <c r="B267" s="996" t="str">
        <f>IF('Master sheet'!$D$11="Hindi","विद्यालय का नाम :-","School Name :- ")</f>
        <v>विद्यालय का नाम :-</v>
      </c>
      <c r="C267" s="996"/>
      <c r="D267" s="996"/>
      <c r="E267" s="997" t="str">
        <f>IF(AND(P272=""),"",IF('Master sheet'!$D$11="Hindi",'Master sheet'!$D$8,'Master sheet'!$D$7))</f>
        <v/>
      </c>
      <c r="F267" s="997"/>
      <c r="G267" s="997"/>
      <c r="H267" s="997"/>
      <c r="I267" s="997"/>
      <c r="J267" s="997"/>
      <c r="K267" s="997"/>
      <c r="L267" s="997"/>
      <c r="M267" s="997"/>
      <c r="N267" s="997"/>
      <c r="O267" s="997"/>
      <c r="P267" s="997"/>
      <c r="Q267" s="997"/>
      <c r="R267" s="997"/>
      <c r="S267" s="1018"/>
      <c r="T267" s="996" t="str">
        <f>IF('Master sheet'!$D$11="Hindi","विद्यालय का नाम :-","School Name :- ")</f>
        <v>विद्यालय का नाम :-</v>
      </c>
      <c r="U267" s="996"/>
      <c r="V267" s="996"/>
      <c r="W267" s="997" t="str">
        <f>IF(AND(AH272=""),"",IF('Master sheet'!$D$11="Hindi",'Master sheet'!$D$8,'Master sheet'!$D$7))</f>
        <v/>
      </c>
      <c r="X267" s="997"/>
      <c r="Y267" s="997"/>
      <c r="Z267" s="997"/>
      <c r="AA267" s="997"/>
      <c r="AB267" s="997"/>
      <c r="AC267" s="997"/>
      <c r="AD267" s="997"/>
      <c r="AE267" s="997"/>
      <c r="AF267" s="997"/>
      <c r="AG267" s="997"/>
      <c r="AH267" s="997"/>
      <c r="AI267" s="997"/>
      <c r="AJ267" s="997"/>
      <c r="AL267" s="56"/>
      <c r="AM267" s="56"/>
      <c r="AN267" s="56"/>
      <c r="AO267" s="56"/>
      <c r="AP267" s="56"/>
      <c r="AQ267" s="56"/>
      <c r="AR267" s="56"/>
      <c r="AS267" s="56"/>
      <c r="AT267" s="56"/>
    </row>
    <row r="268" spans="1:46" ht="21" customHeight="1">
      <c r="A268" s="396" t="str">
        <f>IF(P272="","",A267+1)</f>
        <v/>
      </c>
      <c r="B268" s="389"/>
      <c r="C268" s="389"/>
      <c r="D268" s="389"/>
      <c r="E268" s="998" t="str">
        <f>IF(AND(P272=""),"",IF('Master sheet'!$D$11="Hindi",CONCATENATE("(विद्यालय मान्यता क्रमांक व वर्ष : ","  ",'Master sheet'!$D$6),CONCATENATE("(School Recognition Number &amp; Years : ","  ",'Master sheet'!$D$6)))</f>
        <v/>
      </c>
      <c r="F268" s="998"/>
      <c r="G268" s="998"/>
      <c r="H268" s="998"/>
      <c r="I268" s="998"/>
      <c r="J268" s="998"/>
      <c r="K268" s="998"/>
      <c r="L268" s="998"/>
      <c r="M268" s="998"/>
      <c r="N268" s="998"/>
      <c r="O268" s="998"/>
      <c r="P268" s="998"/>
      <c r="Q268" s="998"/>
      <c r="R268" s="998"/>
      <c r="S268" s="1018"/>
      <c r="T268" s="389"/>
      <c r="U268" s="389"/>
      <c r="V268" s="389"/>
      <c r="W268" s="998" t="str">
        <f>IF(AND(AH272=""),"",IF('Master sheet'!$D$11="Hindi",CONCATENATE("(विद्यालय मान्यता क्रमांक व वर्ष : ","  ",'Master sheet'!$D$6),CONCATENATE("(School Recognition Number &amp; Years : ","  ",'Master sheet'!$D$6)))</f>
        <v/>
      </c>
      <c r="X268" s="998"/>
      <c r="Y268" s="998"/>
      <c r="Z268" s="998"/>
      <c r="AA268" s="998"/>
      <c r="AB268" s="998"/>
      <c r="AC268" s="998"/>
      <c r="AD268" s="998"/>
      <c r="AE268" s="998"/>
      <c r="AF268" s="998"/>
      <c r="AG268" s="998"/>
      <c r="AH268" s="998"/>
      <c r="AI268" s="998"/>
      <c r="AJ268" s="998"/>
      <c r="AL268" s="56"/>
      <c r="AM268" s="56"/>
      <c r="AN268" s="56"/>
      <c r="AO268" s="56"/>
      <c r="AP268" s="56"/>
      <c r="AQ268" s="56"/>
      <c r="AR268" s="56"/>
      <c r="AS268" s="56"/>
      <c r="AT268" s="56"/>
    </row>
    <row r="269" spans="1:46" ht="21" customHeight="1">
      <c r="A269" s="396" t="str">
        <f>IF(P272="","",A268+1)</f>
        <v/>
      </c>
      <c r="B269" s="382" t="str">
        <f>IF('Master sheet'!$D$11="Hindi","कक्षा  :-","CLASS :- ")</f>
        <v>कक्षा  :-</v>
      </c>
      <c r="C269" s="999" t="str">
        <f>IFERROR(IF(AND(P272=""),"",VLOOKUP(P272,Marks,2,0)),"")</f>
        <v/>
      </c>
      <c r="D269" s="999"/>
      <c r="E269" s="1000" t="str">
        <f>IF('Master sheet'!$D$11="Hindi","सेक्शन :-","Section :- ")</f>
        <v>सेक्शन :-</v>
      </c>
      <c r="F269" s="1000"/>
      <c r="G269" s="1000"/>
      <c r="H269" s="1000"/>
      <c r="I269" s="1000"/>
      <c r="J269" s="999" t="str">
        <f>IFERROR(IF(AND(P272=""),"",VLOOKUP(P272,Marks,3,0)),"")</f>
        <v/>
      </c>
      <c r="K269" s="999"/>
      <c r="L269" s="1001" t="str">
        <f>IF('Master sheet'!$D$11="Hindi","सत्र :- ","Session :- ")</f>
        <v xml:space="preserve">सत्र :- </v>
      </c>
      <c r="M269" s="1001"/>
      <c r="N269" s="1001"/>
      <c r="O269" s="1001"/>
      <c r="P269" s="1002" t="str">
        <f>IF(AND(P272=""),"",'Marks Entry 6th'!$I$2)</f>
        <v/>
      </c>
      <c r="Q269" s="1002"/>
      <c r="R269" s="1002"/>
      <c r="S269" s="1018"/>
      <c r="T269" s="382" t="str">
        <f>IF('Master sheet'!$D$11="Hindi","कक्षा  :-","CLASS :- ")</f>
        <v>कक्षा  :-</v>
      </c>
      <c r="U269" s="999" t="str">
        <f>IFERROR(IF(AND(AH272=""),"",VLOOKUP(AH272,Marks,2,0)),"")</f>
        <v/>
      </c>
      <c r="V269" s="999"/>
      <c r="W269" s="1000" t="str">
        <f>IF('Master sheet'!$D$11="Hindi","सेक्शन :-","Section :- ")</f>
        <v>सेक्शन :-</v>
      </c>
      <c r="X269" s="1000"/>
      <c r="Y269" s="1000"/>
      <c r="Z269" s="1000"/>
      <c r="AA269" s="1000"/>
      <c r="AB269" s="999" t="str">
        <f>IFERROR(IF(AND(AH272=""),"",VLOOKUP(AH272,Marks,3,0)),"")</f>
        <v/>
      </c>
      <c r="AC269" s="999"/>
      <c r="AD269" s="1001" t="str">
        <f>IF('Master sheet'!$D$11="Hindi","सत्र :- ","Session :- ")</f>
        <v xml:space="preserve">सत्र :- </v>
      </c>
      <c r="AE269" s="1001"/>
      <c r="AF269" s="1001"/>
      <c r="AG269" s="1001"/>
      <c r="AH269" s="1002" t="str">
        <f>IF(AND(AH272=""),"",'Marks Entry 6th'!$I$2)</f>
        <v/>
      </c>
      <c r="AI269" s="1002"/>
      <c r="AJ269" s="1002"/>
      <c r="AL269" s="56"/>
      <c r="AM269" s="56"/>
      <c r="AN269" s="56"/>
      <c r="AO269" s="56"/>
      <c r="AP269" s="56"/>
      <c r="AQ269" s="56"/>
      <c r="AR269" s="56"/>
      <c r="AS269" s="56"/>
      <c r="AT269" s="56"/>
    </row>
    <row r="270" spans="1:46" ht="21" customHeight="1">
      <c r="A270" s="396" t="str">
        <f>IF(P272="","",A269+1)</f>
        <v/>
      </c>
      <c r="B270" s="987" t="str">
        <f>IF('Master sheet'!$D$11="Hindi","विद्यार्थी का नाम :-","Student's Name :-")</f>
        <v>विद्यार्थी का नाम :-</v>
      </c>
      <c r="C270" s="987"/>
      <c r="D270" s="987"/>
      <c r="E270" s="988" t="str">
        <f>IFERROR(IF(AND(P272=""),"",VLOOKUP(P272,Marks,6,0)),"")</f>
        <v/>
      </c>
      <c r="F270" s="988"/>
      <c r="G270" s="988"/>
      <c r="H270" s="988"/>
      <c r="I270" s="988"/>
      <c r="J270" s="988"/>
      <c r="K270" s="988"/>
      <c r="L270" s="989" t="str">
        <f>IF('Master sheet'!$D$11="Hindi","प्रवेशांक :","SR. NO. :")</f>
        <v>प्रवेशांक :</v>
      </c>
      <c r="M270" s="989"/>
      <c r="N270" s="989"/>
      <c r="O270" s="989"/>
      <c r="P270" s="994" t="str">
        <f>IFERROR(IF(AND(P272=""),"",VLOOKUP(P272,Marks,5,0)),"")</f>
        <v/>
      </c>
      <c r="Q270" s="994"/>
      <c r="R270" s="994"/>
      <c r="S270" s="1018"/>
      <c r="T270" s="987" t="str">
        <f>IF('Master sheet'!$D$11="Hindi","विद्यार्थी का नाम :-","Student's Name :-")</f>
        <v>विद्यार्थी का नाम :-</v>
      </c>
      <c r="U270" s="987"/>
      <c r="V270" s="987"/>
      <c r="W270" s="988" t="str">
        <f>IFERROR(IF(AND(AH272=""),"",VLOOKUP(AH272,Marks,6,0)),"")</f>
        <v/>
      </c>
      <c r="X270" s="988"/>
      <c r="Y270" s="988"/>
      <c r="Z270" s="988"/>
      <c r="AA270" s="988"/>
      <c r="AB270" s="988"/>
      <c r="AC270" s="988"/>
      <c r="AD270" s="989" t="str">
        <f>IF('Master sheet'!$D$11="Hindi","प्रवेशांक :","SR. NO. :")</f>
        <v>प्रवेशांक :</v>
      </c>
      <c r="AE270" s="989"/>
      <c r="AF270" s="989"/>
      <c r="AG270" s="989"/>
      <c r="AH270" s="994" t="str">
        <f>IFERROR(IF(AND(AH272=""),"",VLOOKUP(AH272,Marks,5,0)),"")</f>
        <v/>
      </c>
      <c r="AI270" s="994"/>
      <c r="AJ270" s="994"/>
      <c r="AL270" s="56"/>
      <c r="AM270" s="56"/>
      <c r="AN270" s="56"/>
      <c r="AO270" s="56"/>
      <c r="AP270" s="56"/>
      <c r="AQ270" s="56"/>
      <c r="AR270" s="56"/>
      <c r="AS270" s="56"/>
      <c r="AT270" s="56"/>
    </row>
    <row r="271" spans="1:46" ht="21" customHeight="1">
      <c r="A271" s="396" t="str">
        <f>IF(P272="","",A270+1)</f>
        <v/>
      </c>
      <c r="B271" s="987" t="str">
        <f>IF('Master sheet'!$D$11="Hindi","पिता का नाम :-","Father's Name :-")</f>
        <v>पिता का नाम :-</v>
      </c>
      <c r="C271" s="987"/>
      <c r="D271" s="987"/>
      <c r="E271" s="988" t="str">
        <f>IFERROR(IF(AND(P272=""),"",VLOOKUP(P272,Marks,7,0)),"")</f>
        <v/>
      </c>
      <c r="F271" s="988"/>
      <c r="G271" s="988"/>
      <c r="H271" s="988"/>
      <c r="I271" s="988"/>
      <c r="J271" s="988"/>
      <c r="K271" s="988"/>
      <c r="L271" s="989" t="str">
        <f>IF('Master sheet'!$D$11="Hindi","जन्म तिथि :","Date of Birth :")</f>
        <v>जन्म तिथि :</v>
      </c>
      <c r="M271" s="989"/>
      <c r="N271" s="989"/>
      <c r="O271" s="989"/>
      <c r="P271" s="995" t="str">
        <f>IFERROR(IF(AND(P272=""),"",VLOOKUP(P272,Marks,4,0)),"")</f>
        <v/>
      </c>
      <c r="Q271" s="995"/>
      <c r="R271" s="995"/>
      <c r="S271" s="1018"/>
      <c r="T271" s="987" t="str">
        <f>IF('Master sheet'!$D$11="Hindi","पिता का नाम :-","Father's Name :-")</f>
        <v>पिता का नाम :-</v>
      </c>
      <c r="U271" s="987"/>
      <c r="V271" s="987"/>
      <c r="W271" s="988" t="str">
        <f>IFERROR(IF(AND(AH272=""),"",VLOOKUP(AH272,Marks,7,0)),"")</f>
        <v/>
      </c>
      <c r="X271" s="988"/>
      <c r="Y271" s="988"/>
      <c r="Z271" s="988"/>
      <c r="AA271" s="988"/>
      <c r="AB271" s="988"/>
      <c r="AC271" s="988"/>
      <c r="AD271" s="989" t="str">
        <f>IF('Master sheet'!$D$11="Hindi","जन्म तिथि :","Date of Birth :")</f>
        <v>जन्म तिथि :</v>
      </c>
      <c r="AE271" s="989"/>
      <c r="AF271" s="989"/>
      <c r="AG271" s="989"/>
      <c r="AH271" s="995" t="str">
        <f>IFERROR(IF(AND(AH272=""),"",VLOOKUP(AH272,Marks,4,0)),"")</f>
        <v/>
      </c>
      <c r="AI271" s="995"/>
      <c r="AJ271" s="995"/>
      <c r="AL271" s="56"/>
      <c r="AM271" s="56"/>
      <c r="AN271" s="56"/>
      <c r="AO271" s="56"/>
      <c r="AP271" s="56"/>
      <c r="AQ271" s="56"/>
      <c r="AR271" s="56"/>
      <c r="AS271" s="56"/>
      <c r="AT271" s="56"/>
    </row>
    <row r="272" spans="1:46" ht="21" customHeight="1">
      <c r="A272" s="396" t="str">
        <f>IF(P272="","",A271+1)</f>
        <v/>
      </c>
      <c r="B272" s="987" t="str">
        <f>IF('Master sheet'!$D$11="Hindi","माता का नाम :-","Mother's Name :-")</f>
        <v>माता का नाम :-</v>
      </c>
      <c r="C272" s="987"/>
      <c r="D272" s="987"/>
      <c r="E272" s="988" t="str">
        <f>IFERROR(IF(AND(P272=""),"",VLOOKUP(P272,Marks,8,0)),"")</f>
        <v/>
      </c>
      <c r="F272" s="988"/>
      <c r="G272" s="988"/>
      <c r="H272" s="988"/>
      <c r="I272" s="988"/>
      <c r="J272" s="988"/>
      <c r="K272" s="988"/>
      <c r="L272" s="989" t="str">
        <f>IF('Master sheet'!$D$11="Hindi","रोल नंबर :-","Roll No. :")</f>
        <v>रोल नंबर :-</v>
      </c>
      <c r="M272" s="989"/>
      <c r="N272" s="989"/>
      <c r="O272" s="989"/>
      <c r="P272" s="990" t="str">
        <f>IF(AH239="","",IF(AND(AH239+1&gt;$AR$7),"",AH239+1))</f>
        <v/>
      </c>
      <c r="Q272" s="990"/>
      <c r="R272" s="990"/>
      <c r="S272" s="1018"/>
      <c r="T272" s="987" t="str">
        <f>IF('Master sheet'!$D$11="Hindi","माता का नाम :-","Mother's Name :-")</f>
        <v>माता का नाम :-</v>
      </c>
      <c r="U272" s="987"/>
      <c r="V272" s="987"/>
      <c r="W272" s="988" t="str">
        <f>IFERROR(IF(AND(AH272=""),"",VLOOKUP(AH272,Marks,8,0)),"")</f>
        <v/>
      </c>
      <c r="X272" s="988"/>
      <c r="Y272" s="988"/>
      <c r="Z272" s="988"/>
      <c r="AA272" s="988"/>
      <c r="AB272" s="988"/>
      <c r="AC272" s="988"/>
      <c r="AD272" s="989" t="str">
        <f>IF('Master sheet'!$D$11="Hindi","रोल नंबर :-","Roll No. :")</f>
        <v>रोल नंबर :-</v>
      </c>
      <c r="AE272" s="989"/>
      <c r="AF272" s="989"/>
      <c r="AG272" s="989"/>
      <c r="AH272" s="990" t="str">
        <f>IF(P272="","",IF(AND(P272+1&gt;$AR$7),"",P272+1))</f>
        <v/>
      </c>
      <c r="AI272" s="990"/>
      <c r="AJ272" s="990"/>
      <c r="AL272" s="56"/>
      <c r="AM272" s="56"/>
      <c r="AN272" s="56"/>
      <c r="AO272" s="56"/>
      <c r="AP272" s="56"/>
      <c r="AQ272" s="56"/>
      <c r="AR272" s="56"/>
      <c r="AS272" s="56"/>
      <c r="AT272" s="56"/>
    </row>
    <row r="273" spans="1:46" ht="12" customHeight="1">
      <c r="A273" s="396" t="str">
        <f>IF(P272="","",A272+1)</f>
        <v/>
      </c>
      <c r="B273" s="383"/>
      <c r="C273" s="383"/>
      <c r="D273" s="383"/>
      <c r="E273" s="384"/>
      <c r="F273" s="384"/>
      <c r="G273" s="436"/>
      <c r="H273" s="436"/>
      <c r="I273" s="384"/>
      <c r="J273" s="384"/>
      <c r="K273" s="384"/>
      <c r="L273" s="385"/>
      <c r="M273" s="385"/>
      <c r="N273" s="385"/>
      <c r="O273" s="385"/>
      <c r="P273" s="386"/>
      <c r="Q273" s="386"/>
      <c r="R273" s="386"/>
      <c r="S273" s="1018"/>
      <c r="T273" s="383"/>
      <c r="U273" s="383"/>
      <c r="V273" s="383"/>
      <c r="W273" s="384"/>
      <c r="X273" s="384"/>
      <c r="Y273" s="436"/>
      <c r="Z273" s="436"/>
      <c r="AA273" s="384"/>
      <c r="AB273" s="384"/>
      <c r="AC273" s="384"/>
      <c r="AD273" s="385"/>
      <c r="AE273" s="385"/>
      <c r="AF273" s="385"/>
      <c r="AG273" s="385"/>
      <c r="AH273" s="386"/>
      <c r="AI273" s="386"/>
      <c r="AJ273" s="386"/>
      <c r="AL273" s="56"/>
      <c r="AM273" s="56"/>
      <c r="AN273" s="56"/>
      <c r="AO273" s="56"/>
      <c r="AP273" s="56"/>
      <c r="AQ273" s="56"/>
      <c r="AR273" s="56"/>
      <c r="AS273" s="56"/>
      <c r="AT273" s="56"/>
    </row>
    <row r="274" spans="1:46" ht="23.25" customHeight="1">
      <c r="A274" s="396" t="str">
        <f>IF(P272="","",A273+1)</f>
        <v/>
      </c>
      <c r="B274" s="991" t="str">
        <f>IF('Master sheet'!$D$11="Hindi","विषय","Subject")</f>
        <v>विषय</v>
      </c>
      <c r="C274" s="708" t="str">
        <f>IF('Master sheet'!$D$11="Hindi","प्रथम परख ","First Test")</f>
        <v xml:space="preserve">प्रथम परख </v>
      </c>
      <c r="D274" s="709"/>
      <c r="E274" s="729" t="str">
        <f>IF('Master sheet'!$D$11="Hindi","द्वितीय परख","Second Test")</f>
        <v>द्वितीय परख</v>
      </c>
      <c r="F274" s="730"/>
      <c r="G274" s="729" t="str">
        <f>IF('Master sheet'!$D$11="Hindi","तृतीय परख","Third Test")</f>
        <v>तृतीय परख</v>
      </c>
      <c r="H274" s="730"/>
      <c r="I274" s="992" t="str">
        <f>IF('Master sheet'!$D$11="Hindi","सा. परख योग","Test Total")</f>
        <v>सा. परख योग</v>
      </c>
      <c r="J274" s="732" t="str">
        <f>IF('Master sheet'!$D$11="Hindi","अर्द्धवार्षिक","Half Yearly")</f>
        <v>अर्द्धवार्षिक</v>
      </c>
      <c r="K274" s="733"/>
      <c r="L274" s="734"/>
      <c r="M274" s="735" t="str">
        <f>IF('Master sheet'!$D$11="Hindi","अर्द्ध वा. तक योग","Total Till H.Y.")</f>
        <v>अर्द्ध वा. तक योग</v>
      </c>
      <c r="N274" s="732" t="str">
        <f>IF('Master sheet'!$D$11="Hindi","वार्षिक","Yearly")</f>
        <v>वार्षिक</v>
      </c>
      <c r="O274" s="733"/>
      <c r="P274" s="734"/>
      <c r="Q274" s="710" t="str">
        <f>IF('Master sheet'!$D$11="Hindi","विषय कुल योग ","Subject Total")</f>
        <v xml:space="preserve">विषय कुल योग </v>
      </c>
      <c r="R274" s="711" t="str">
        <f>IF('Master sheet'!$D$11="Hindi","ग्रेड","Grade")</f>
        <v>ग्रेड</v>
      </c>
      <c r="S274" s="1018"/>
      <c r="T274" s="991" t="str">
        <f>IF('Master sheet'!$D$11="Hindi","विषय","Subject")</f>
        <v>विषय</v>
      </c>
      <c r="U274" s="708" t="str">
        <f>IF('Master sheet'!$D$11="Hindi","प्रथम परख ","First Test")</f>
        <v xml:space="preserve">प्रथम परख </v>
      </c>
      <c r="V274" s="709"/>
      <c r="W274" s="729" t="str">
        <f>IF('Master sheet'!$D$11="Hindi","द्वितीय परख","Second Test")</f>
        <v>द्वितीय परख</v>
      </c>
      <c r="X274" s="730"/>
      <c r="Y274" s="729" t="str">
        <f>IF('Master sheet'!$D$11="Hindi","तृतीय परख","Third Test")</f>
        <v>तृतीय परख</v>
      </c>
      <c r="Z274" s="730"/>
      <c r="AA274" s="992" t="str">
        <f>IF('Master sheet'!$D$11="Hindi","सा. परख योग","Test Total")</f>
        <v>सा. परख योग</v>
      </c>
      <c r="AB274" s="732" t="str">
        <f>IF('Master sheet'!$D$11="Hindi","अर्द्धवार्षिक","Half Yearly")</f>
        <v>अर्द्धवार्षिक</v>
      </c>
      <c r="AC274" s="733"/>
      <c r="AD274" s="734"/>
      <c r="AE274" s="735" t="str">
        <f>IF('Master sheet'!$D$11="Hindi","अर्द्ध वा. तक योग","Total Till H.Y.")</f>
        <v>अर्द्ध वा. तक योग</v>
      </c>
      <c r="AF274" s="732" t="str">
        <f>IF('Master sheet'!$D$11="Hindi","वार्षिक","Yearly")</f>
        <v>वार्षिक</v>
      </c>
      <c r="AG274" s="733"/>
      <c r="AH274" s="734"/>
      <c r="AI274" s="710" t="str">
        <f>IF('Master sheet'!$D$11="Hindi","विषय कुल योग ","Subject Total")</f>
        <v xml:space="preserve">विषय कुल योग </v>
      </c>
      <c r="AJ274" s="711" t="str">
        <f>IF('Master sheet'!$D$11="Hindi","ग्रेड","Grade")</f>
        <v>ग्रेड</v>
      </c>
      <c r="AL274" s="56"/>
      <c r="AM274" s="56"/>
      <c r="AN274" s="56"/>
      <c r="AO274" s="56"/>
      <c r="AP274" s="56"/>
      <c r="AQ274" s="56"/>
      <c r="AR274" s="56"/>
      <c r="AS274" s="56"/>
      <c r="AT274" s="56"/>
    </row>
    <row r="275" spans="1:46" ht="86.25" customHeight="1">
      <c r="A275" s="396" t="str">
        <f>IF(P272="","",A274+1)</f>
        <v/>
      </c>
      <c r="B275" s="991"/>
      <c r="C275" s="312" t="str">
        <f>IF('Master sheet'!$D$11="Hindi","लिखित परीक्षा","Written")</f>
        <v>लिखित परीक्षा</v>
      </c>
      <c r="D275" s="312" t="str">
        <f>IF('Master sheet'!$D$11="Hindi","गतिविधि, मौखिक, प्रोजेक्ट, प्रायोगिक","Act, Oral, Project, Prac.")</f>
        <v>गतिविधि, मौखिक, प्रोजेक्ट, प्रायोगिक</v>
      </c>
      <c r="E275" s="312" t="str">
        <f>IF('Master sheet'!$D$11="Hindi","लिखित परीक्षा","Written")</f>
        <v>लिखित परीक्षा</v>
      </c>
      <c r="F275" s="312" t="str">
        <f>IF('Master sheet'!$D$11="Hindi","गतिविधि, मौखिक, प्रोजेक्ट, प्रायोगिक","Act, Oral, Project, Prac.")</f>
        <v>गतिविधि, मौखिक, प्रोजेक्ट, प्रायोगिक</v>
      </c>
      <c r="G275" s="312" t="str">
        <f>IF('Master sheet'!$D$11="Hindi","लिखित परीक्षा","Written")</f>
        <v>लिखित परीक्षा</v>
      </c>
      <c r="H275" s="312" t="str">
        <f>IF('Master sheet'!$D$11="Hindi","गतिविधि, मौखिक, प्रोजेक्ट, प्रायोगिक","Act, Oral, Project, Prac.")</f>
        <v>गतिविधि, मौखिक, प्रोजेक्ट, प्रायोगिक</v>
      </c>
      <c r="I275" s="993"/>
      <c r="J275" s="312" t="str">
        <f>IF('Master sheet'!$D$11="Hindi","लिखित परीक्षा","Written")</f>
        <v>लिखित परीक्षा</v>
      </c>
      <c r="K275" s="312" t="str">
        <f>IF('Master sheet'!$D$11="Hindi","गतिविधि, मौखिक, प्रोजेक्ट, प्रायोगिक","Act, Oral, Project, Prac.")</f>
        <v>गतिविधि, मौखिक, प्रोजेक्ट, प्रायोगिक</v>
      </c>
      <c r="L275" s="312" t="str">
        <f>IF('Master sheet'!$D$11="Hindi","अर्द्ध वा. योग","H.Y. Total")</f>
        <v>अर्द्ध वा. योग</v>
      </c>
      <c r="M275" s="735"/>
      <c r="N275" s="312" t="str">
        <f>IF('Master sheet'!$D$11="Hindi","लिखित परीक्षा","Written")</f>
        <v>लिखित परीक्षा</v>
      </c>
      <c r="O275" s="312" t="str">
        <f>IF('Master sheet'!$D$11="Hindi","गतिविधि, मौखिक, प्रोजेक्ट, प्रायोगिक","Act, Oral, Project, Prac.")</f>
        <v>गतिविधि, मौखिक, प्रोजेक्ट, प्रायोगिक</v>
      </c>
      <c r="P275" s="312" t="str">
        <f>IF('Master sheet'!$D$11="Hindi","वार्षिक योग","Yearly Total")</f>
        <v>वार्षिक योग</v>
      </c>
      <c r="Q275" s="710"/>
      <c r="R275" s="712">
        <v>0</v>
      </c>
      <c r="S275" s="1018"/>
      <c r="T275" s="991"/>
      <c r="U275" s="312" t="str">
        <f>IF('Master sheet'!$D$11="Hindi","लिखित परीक्षा","Written")</f>
        <v>लिखित परीक्षा</v>
      </c>
      <c r="V275" s="312" t="str">
        <f>IF('Master sheet'!$D$11="Hindi","गतिविधि, मौखिक, प्रोजेक्ट, प्रायोगिक","Act, Oral, Project, Prac.")</f>
        <v>गतिविधि, मौखिक, प्रोजेक्ट, प्रायोगिक</v>
      </c>
      <c r="W275" s="312" t="str">
        <f>IF('Master sheet'!$D$11="Hindi","लिखित परीक्षा","Written")</f>
        <v>लिखित परीक्षा</v>
      </c>
      <c r="X275" s="312" t="str">
        <f>IF('Master sheet'!$D$11="Hindi","गतिविधि, मौखिक, प्रोजेक्ट, प्रायोगिक","Act, Oral, Project, Prac.")</f>
        <v>गतिविधि, मौखिक, प्रोजेक्ट, प्रायोगिक</v>
      </c>
      <c r="Y275" s="312" t="str">
        <f>IF('Master sheet'!$D$11="Hindi","लिखित परीक्षा","Written")</f>
        <v>लिखित परीक्षा</v>
      </c>
      <c r="Z275" s="312" t="str">
        <f>IF('Master sheet'!$D$11="Hindi","गतिविधि, मौखिक, प्रोजेक्ट, प्रायोगिक","Act, Oral, Project, Prac.")</f>
        <v>गतिविधि, मौखिक, प्रोजेक्ट, प्रायोगिक</v>
      </c>
      <c r="AA275" s="993"/>
      <c r="AB275" s="312" t="str">
        <f>IF('Master sheet'!$D$11="Hindi","लिखित परीक्षा","Written")</f>
        <v>लिखित परीक्षा</v>
      </c>
      <c r="AC275" s="312" t="str">
        <f>IF('Master sheet'!$D$11="Hindi","गतिविधि, मौखिक, प्रोजेक्ट, प्रायोगिक","Act, Oral, Project, Prac.")</f>
        <v>गतिविधि, मौखिक, प्रोजेक्ट, प्रायोगिक</v>
      </c>
      <c r="AD275" s="312" t="str">
        <f>IF('Master sheet'!$D$11="Hindi","अर्द्ध वा. योग","H.Y. Total")</f>
        <v>अर्द्ध वा. योग</v>
      </c>
      <c r="AE275" s="735"/>
      <c r="AF275" s="312" t="str">
        <f>IF('Master sheet'!$D$11="Hindi","लिखित परीक्षा","Written")</f>
        <v>लिखित परीक्षा</v>
      </c>
      <c r="AG275" s="312" t="str">
        <f>IF('Master sheet'!$D$11="Hindi","गतिविधि, मौखिक, प्रोजेक्ट, प्रायोगिक","Act, Oral, Project, Prac.")</f>
        <v>गतिविधि, मौखिक, प्रोजेक्ट, प्रायोगिक</v>
      </c>
      <c r="AH275" s="312" t="str">
        <f>IF('Master sheet'!$D$11="Hindi","वार्षिक योग","Yearly Total")</f>
        <v>वार्षिक योग</v>
      </c>
      <c r="AI275" s="710"/>
      <c r="AJ275" s="712">
        <v>0</v>
      </c>
      <c r="AL275" s="56"/>
      <c r="AM275" s="56"/>
      <c r="AN275" s="56"/>
      <c r="AO275" s="56"/>
      <c r="AP275" s="56"/>
      <c r="AQ275" s="56"/>
      <c r="AR275" s="56"/>
      <c r="AS275" s="56"/>
      <c r="AT275" s="56"/>
    </row>
    <row r="276" spans="1:46" ht="18" customHeight="1">
      <c r="A276" s="396" t="str">
        <f>IF(P272="","",A275+1)</f>
        <v/>
      </c>
      <c r="B276" s="991"/>
      <c r="C276" s="114">
        <v>5</v>
      </c>
      <c r="D276" s="114">
        <v>5</v>
      </c>
      <c r="E276" s="114">
        <v>5</v>
      </c>
      <c r="F276" s="114">
        <v>5</v>
      </c>
      <c r="G276" s="114">
        <v>5</v>
      </c>
      <c r="H276" s="114">
        <v>5</v>
      </c>
      <c r="I276" s="378">
        <f>IF(AND(C243="",D243="",E243="",F243="",G243="",H243=""),"",SUM(C243:H243))</f>
        <v>30</v>
      </c>
      <c r="J276" s="114">
        <v>50</v>
      </c>
      <c r="K276" s="114">
        <v>20</v>
      </c>
      <c r="L276" s="116">
        <f>IF(AND(J243="",K243=""),"",SUM(J243:K243))</f>
        <v>70</v>
      </c>
      <c r="M276" s="115">
        <f>IF(AND(I243="NA",L243="NA"),"NA",SUM(I243,L243))</f>
        <v>100</v>
      </c>
      <c r="N276" s="114">
        <v>70</v>
      </c>
      <c r="O276" s="114">
        <v>30</v>
      </c>
      <c r="P276" s="289">
        <f>IF(AND(N243="",O243=""),"",SUM(N243:O243))</f>
        <v>100</v>
      </c>
      <c r="Q276" s="115">
        <f>IF(P243="","",SUM(M243,P243))</f>
        <v>200</v>
      </c>
      <c r="R276" s="114"/>
      <c r="S276" s="1018"/>
      <c r="T276" s="991"/>
      <c r="U276" s="114">
        <v>5</v>
      </c>
      <c r="V276" s="114">
        <v>5</v>
      </c>
      <c r="W276" s="114">
        <v>5</v>
      </c>
      <c r="X276" s="114">
        <v>5</v>
      </c>
      <c r="Y276" s="114">
        <v>5</v>
      </c>
      <c r="Z276" s="114">
        <v>5</v>
      </c>
      <c r="AA276" s="378">
        <f>IF(AND(C243="",D243="",E243="",F243="",G243="",H243=""),"",SUM(C243:H243))</f>
        <v>30</v>
      </c>
      <c r="AB276" s="114">
        <v>50</v>
      </c>
      <c r="AC276" s="114">
        <v>20</v>
      </c>
      <c r="AD276" s="116">
        <f>IF(AND(J243="",K243=""),"",SUM(J243:K243))</f>
        <v>70</v>
      </c>
      <c r="AE276" s="115">
        <f>IF(AND(I243="NA",L243="NA"),"NA",SUM(I243,L243))</f>
        <v>100</v>
      </c>
      <c r="AF276" s="114">
        <v>70</v>
      </c>
      <c r="AG276" s="114">
        <v>30</v>
      </c>
      <c r="AH276" s="289">
        <f>IF(AND(N243="",O243=""),"",SUM(N243:O243))</f>
        <v>100</v>
      </c>
      <c r="AI276" s="115">
        <f>IF(P243="","",SUM(M243,P243))</f>
        <v>200</v>
      </c>
      <c r="AJ276" s="114"/>
      <c r="AL276" s="56"/>
      <c r="AM276" s="56"/>
      <c r="AN276" s="56"/>
      <c r="AO276" s="56"/>
      <c r="AP276" s="56"/>
      <c r="AQ276" s="56"/>
      <c r="AR276" s="56"/>
      <c r="AS276" s="56"/>
      <c r="AT276" s="56"/>
    </row>
    <row r="277" spans="1:46" ht="21" customHeight="1">
      <c r="A277" s="396" t="str">
        <f>IF(P272="","",A276+1)</f>
        <v/>
      </c>
      <c r="B277" s="92" t="str">
        <f>IF('Master sheet'!D$11="Hindi","हिंदी","Hindi")</f>
        <v>हिंदी</v>
      </c>
      <c r="C277" s="433" t="str">
        <f>IFERROR(VLOOKUP(P272,Marks,11,0),"")</f>
        <v/>
      </c>
      <c r="D277" s="433" t="str">
        <f>IFERROR(VLOOKUP(P272,Marks,12,0),"")</f>
        <v/>
      </c>
      <c r="E277" s="433" t="str">
        <f>IFERROR(VLOOKUP(P272,Marks,13,0),"")</f>
        <v/>
      </c>
      <c r="F277" s="433" t="str">
        <f>IFERROR(VLOOKUP(P272,Marks,14,0),"")</f>
        <v/>
      </c>
      <c r="G277" s="433" t="str">
        <f>IFERROR(VLOOKUP(P272,Marks,15,0),"")</f>
        <v/>
      </c>
      <c r="H277" s="433" t="str">
        <f>IFERROR(VLOOKUP(P272,Marks,16,0),"")</f>
        <v/>
      </c>
      <c r="I277" s="377" t="str">
        <f>IFERROR(VLOOKUP(P272,Marks,17,0),"")</f>
        <v/>
      </c>
      <c r="J277" s="433" t="str">
        <f>IFERROR(VLOOKUP(P272,Marks,18,0),"")</f>
        <v/>
      </c>
      <c r="K277" s="433" t="str">
        <f>IFERROR(VLOOKUP(P272,Marks,19,0),"")</f>
        <v/>
      </c>
      <c r="L277" s="87" t="str">
        <f>IFERROR(VLOOKUP(P272,Marks,20,0),"")</f>
        <v/>
      </c>
      <c r="M277" s="376">
        <f>IFERROR(VLOOKUP(P272,Marks,21,0),"")</f>
        <v>0</v>
      </c>
      <c r="N277" s="433" t="str">
        <f>IFERROR(VLOOKUP(P272,Marks,22,0),"")</f>
        <v/>
      </c>
      <c r="O277" s="433" t="str">
        <f>IFERROR(VLOOKUP(P272,Marks,23,0),"")</f>
        <v/>
      </c>
      <c r="P277" s="87" t="str">
        <f>IFERROR(VLOOKUP(P272,Marks,24,0),"")</f>
        <v/>
      </c>
      <c r="Q277" s="379" t="str">
        <f>IFERROR(VLOOKUP(P272,Marks,25,0),"")</f>
        <v/>
      </c>
      <c r="R277" s="89" t="str">
        <f>IFERROR(VLOOKUP(P272,Marks,31,0),"")</f>
        <v/>
      </c>
      <c r="S277" s="1018"/>
      <c r="T277" s="92" t="str">
        <f>IF('Master sheet'!D$11="Hindi","हिंदी","Hindi")</f>
        <v>हिंदी</v>
      </c>
      <c r="U277" s="433" t="str">
        <f>IFERROR(VLOOKUP(AH272,Marks,11,0),"")</f>
        <v/>
      </c>
      <c r="V277" s="433" t="str">
        <f>IFERROR(VLOOKUP(AH272,Marks,12,0),"")</f>
        <v/>
      </c>
      <c r="W277" s="433" t="str">
        <f>IFERROR(VLOOKUP(AH272,Marks,13,0),"")</f>
        <v/>
      </c>
      <c r="X277" s="433" t="str">
        <f>IFERROR(VLOOKUP(AH272,Marks,14,0),"")</f>
        <v/>
      </c>
      <c r="Y277" s="433" t="str">
        <f>IFERROR(VLOOKUP(AH272,Marks,15,0),"")</f>
        <v/>
      </c>
      <c r="Z277" s="433" t="str">
        <f>IFERROR(VLOOKUP(AH272,Marks,16,0),"")</f>
        <v/>
      </c>
      <c r="AA277" s="377" t="str">
        <f>IFERROR(VLOOKUP(AH272,Marks,17,0),"")</f>
        <v/>
      </c>
      <c r="AB277" s="433" t="str">
        <f>IFERROR(VLOOKUP(AH272,Marks,18,0),"")</f>
        <v/>
      </c>
      <c r="AC277" s="433" t="str">
        <f>IFERROR(VLOOKUP(AH272,Marks,19,0),"")</f>
        <v/>
      </c>
      <c r="AD277" s="87" t="str">
        <f>IFERROR(VLOOKUP(AH272,Marks,20,0),"")</f>
        <v/>
      </c>
      <c r="AE277" s="376">
        <f>IFERROR(VLOOKUP(AH272,Marks,21,0),"")</f>
        <v>0</v>
      </c>
      <c r="AF277" s="433" t="str">
        <f>IFERROR(VLOOKUP(AH272,Marks,22,0),"")</f>
        <v/>
      </c>
      <c r="AG277" s="433" t="str">
        <f>IFERROR(VLOOKUP(AH272,Marks,23,0),"")</f>
        <v/>
      </c>
      <c r="AH277" s="87" t="str">
        <f>IFERROR(VLOOKUP(AH272,Marks,24,0),"")</f>
        <v/>
      </c>
      <c r="AI277" s="379" t="str">
        <f>IFERROR(VLOOKUP(AH272,Marks,25,0),"")</f>
        <v/>
      </c>
      <c r="AJ277" s="89" t="str">
        <f>IFERROR(VLOOKUP(AH272,Marks,31,0),"")</f>
        <v/>
      </c>
      <c r="AL277" s="56"/>
      <c r="AM277" s="56"/>
      <c r="AN277" s="56"/>
      <c r="AO277" s="56"/>
      <c r="AP277" s="56"/>
      <c r="AQ277" s="56"/>
      <c r="AR277" s="56"/>
      <c r="AS277" s="56"/>
      <c r="AT277" s="56"/>
    </row>
    <row r="278" spans="1:46" ht="21" customHeight="1">
      <c r="A278" s="396" t="str">
        <f>IF(P272="","",A277+1)</f>
        <v/>
      </c>
      <c r="B278" s="92" t="str">
        <f>IF('Master sheet'!$D$11="Hindi","अंग्रेजी","English")</f>
        <v>अंग्रेजी</v>
      </c>
      <c r="C278" s="433" t="str">
        <f>IFERROR(VLOOKUP(P272,Marks,32,0),"")</f>
        <v/>
      </c>
      <c r="D278" s="433" t="str">
        <f>IFERROR(VLOOKUP(P272,Marks,33,0),"")</f>
        <v/>
      </c>
      <c r="E278" s="433" t="str">
        <f>IFERROR(VLOOKUP(P272,Marks,34,0),"")</f>
        <v/>
      </c>
      <c r="F278" s="433" t="str">
        <f>IFERROR(VLOOKUP(P272,Marks,35,0),"")</f>
        <v/>
      </c>
      <c r="G278" s="433" t="str">
        <f>IFERROR(VLOOKUP(P272,Marks,36,0),"")</f>
        <v/>
      </c>
      <c r="H278" s="433" t="str">
        <f>IFERROR(VLOOKUP(P272,Marks,37,0),"")</f>
        <v/>
      </c>
      <c r="I278" s="377" t="str">
        <f>IFERROR(VLOOKUP(P272,Marks,38,0),"")</f>
        <v/>
      </c>
      <c r="J278" s="433" t="str">
        <f>IFERROR(VLOOKUP(P272,Marks,39,0),"")</f>
        <v/>
      </c>
      <c r="K278" s="433" t="str">
        <f>IFERROR(VLOOKUP(P272,Marks,40,0),"")</f>
        <v/>
      </c>
      <c r="L278" s="87" t="str">
        <f>IFERROR(VLOOKUP(P272,Marks,41,0),"")</f>
        <v/>
      </c>
      <c r="M278" s="376">
        <f>IFERROR(VLOOKUP(P272,Marks,42,0),"")</f>
        <v>0</v>
      </c>
      <c r="N278" s="433" t="str">
        <f>IFERROR(VLOOKUP(P272,Marks,43,0),"")</f>
        <v/>
      </c>
      <c r="O278" s="433" t="str">
        <f>IFERROR(VLOOKUP(P272,Marks,44,0),"")</f>
        <v/>
      </c>
      <c r="P278" s="87" t="str">
        <f>IFERROR(VLOOKUP(P272,Marks,45,0),"")</f>
        <v/>
      </c>
      <c r="Q278" s="379" t="str">
        <f>IFERROR(VLOOKUP(P272,Marks,46,0),"")</f>
        <v/>
      </c>
      <c r="R278" s="89" t="str">
        <f>IFERROR(VLOOKUP(P272,Marks,52,0),"")</f>
        <v/>
      </c>
      <c r="S278" s="1018"/>
      <c r="T278" s="92" t="str">
        <f>IF('Master sheet'!$D$11="Hindi","अंग्रेजी","English")</f>
        <v>अंग्रेजी</v>
      </c>
      <c r="U278" s="433" t="str">
        <f>IFERROR(VLOOKUP(AH272,Marks,32,0),"")</f>
        <v/>
      </c>
      <c r="V278" s="433" t="str">
        <f>IFERROR(VLOOKUP(AH272,Marks,33,0),"")</f>
        <v/>
      </c>
      <c r="W278" s="433" t="str">
        <f>IFERROR(VLOOKUP(AH272,Marks,34,0),"")</f>
        <v/>
      </c>
      <c r="X278" s="433" t="str">
        <f>IFERROR(VLOOKUP(AH272,Marks,35,0),"")</f>
        <v/>
      </c>
      <c r="Y278" s="433" t="str">
        <f>IFERROR(VLOOKUP(AH272,Marks,36,0),"")</f>
        <v/>
      </c>
      <c r="Z278" s="433" t="str">
        <f>IFERROR(VLOOKUP(AH272,Marks,37,0),"")</f>
        <v/>
      </c>
      <c r="AA278" s="377" t="str">
        <f>IFERROR(VLOOKUP(AH272,Marks,38,0),"")</f>
        <v/>
      </c>
      <c r="AB278" s="433" t="str">
        <f>IFERROR(VLOOKUP(AH272,Marks,39,0),"")</f>
        <v/>
      </c>
      <c r="AC278" s="433" t="str">
        <f>IFERROR(VLOOKUP(AH272,Marks,40,0),"")</f>
        <v/>
      </c>
      <c r="AD278" s="87" t="str">
        <f>IFERROR(VLOOKUP(AH272,Marks,41,0),"")</f>
        <v/>
      </c>
      <c r="AE278" s="376">
        <f>IFERROR(VLOOKUP(AH272,Marks,42,0),"")</f>
        <v>0</v>
      </c>
      <c r="AF278" s="433" t="str">
        <f>IFERROR(VLOOKUP(AH272,Marks,43,0),"")</f>
        <v/>
      </c>
      <c r="AG278" s="433" t="str">
        <f>IFERROR(VLOOKUP(AH272,Marks,44,0),"")</f>
        <v/>
      </c>
      <c r="AH278" s="87" t="str">
        <f>IFERROR(VLOOKUP(AH272,Marks,45,0),"")</f>
        <v/>
      </c>
      <c r="AI278" s="379" t="str">
        <f>IFERROR(VLOOKUP(AH272,Marks,46,0),"")</f>
        <v/>
      </c>
      <c r="AJ278" s="89" t="str">
        <f>IFERROR(VLOOKUP(AH272,Marks,52,0),"")</f>
        <v/>
      </c>
      <c r="AL278" s="56"/>
      <c r="AM278" s="56"/>
      <c r="AN278" s="56"/>
      <c r="AO278" s="56"/>
      <c r="AP278" s="56"/>
      <c r="AQ278" s="56"/>
      <c r="AR278" s="56"/>
      <c r="AS278" s="56"/>
      <c r="AT278" s="56"/>
    </row>
    <row r="279" spans="1:46" ht="21" customHeight="1">
      <c r="A279" s="396" t="str">
        <f>IF(P272="","",A278+1)</f>
        <v/>
      </c>
      <c r="B279" s="92" t="str">
        <f>IFERROR(VLOOKUP(P272,Marks,53,0),"")</f>
        <v/>
      </c>
      <c r="C279" s="433" t="str">
        <f>IFERROR(VLOOKUP(P272,Marks,54,0),"")</f>
        <v/>
      </c>
      <c r="D279" s="433" t="str">
        <f>IFERROR(VLOOKUP(P272,Marks,55,0),"")</f>
        <v/>
      </c>
      <c r="E279" s="433" t="str">
        <f>IFERROR(VLOOKUP(P272,Marks,56,0),"")</f>
        <v/>
      </c>
      <c r="F279" s="433" t="str">
        <f>IFERROR(VLOOKUP(P272,Marks,57,0),"")</f>
        <v/>
      </c>
      <c r="G279" s="433" t="str">
        <f>IFERROR(VLOOKUP(P272,Marks,58,0),"")</f>
        <v/>
      </c>
      <c r="H279" s="433" t="str">
        <f>IFERROR(VLOOKUP(P272,Marks,59,0),"")</f>
        <v/>
      </c>
      <c r="I279" s="377" t="str">
        <f>IFERROR(VLOOKUP(P272,Marks,60,0),"")</f>
        <v/>
      </c>
      <c r="J279" s="433" t="str">
        <f>IFERROR(VLOOKUP(P272,Marks,61,0),"")</f>
        <v/>
      </c>
      <c r="K279" s="433" t="str">
        <f>IFERROR(VLOOKUP(P272,Marks,62,0),"")</f>
        <v/>
      </c>
      <c r="L279" s="87" t="str">
        <f>IFERROR(VLOOKUP(P272,Marks,63,0),"")</f>
        <v/>
      </c>
      <c r="M279" s="376">
        <f>IFERROR(VLOOKUP(P272,Marks,64,0),"")</f>
        <v>0</v>
      </c>
      <c r="N279" s="433" t="str">
        <f>IFERROR(VLOOKUP(P272,Marks,65,0),"")</f>
        <v/>
      </c>
      <c r="O279" s="433" t="str">
        <f>IFERROR(VLOOKUP(P272,Marks,66,0),"")</f>
        <v/>
      </c>
      <c r="P279" s="87" t="str">
        <f>IFERROR(VLOOKUP(P272,Marks,67,0),"")</f>
        <v/>
      </c>
      <c r="Q279" s="379" t="str">
        <f>IFERROR(VLOOKUP(P272,Marks,68,0),"")</f>
        <v/>
      </c>
      <c r="R279" s="89" t="str">
        <f>IFERROR(VLOOKUP(P272,Marks,74,0),"")</f>
        <v/>
      </c>
      <c r="S279" s="1018"/>
      <c r="T279" s="92" t="str">
        <f>IFERROR(VLOOKUP(AH272,Marks,53,0),"")</f>
        <v/>
      </c>
      <c r="U279" s="433" t="str">
        <f>IFERROR(VLOOKUP(AH272,Marks,54,0),"")</f>
        <v/>
      </c>
      <c r="V279" s="433" t="str">
        <f>IFERROR(VLOOKUP(AH272,Marks,55,0),"")</f>
        <v/>
      </c>
      <c r="W279" s="433" t="str">
        <f>IFERROR(VLOOKUP(AH272,Marks,56,0),"")</f>
        <v/>
      </c>
      <c r="X279" s="433" t="str">
        <f>IFERROR(VLOOKUP(AH272,Marks,57,0),"")</f>
        <v/>
      </c>
      <c r="Y279" s="433" t="str">
        <f>IFERROR(VLOOKUP(AH272,Marks,58,0),"")</f>
        <v/>
      </c>
      <c r="Z279" s="433" t="str">
        <f>IFERROR(VLOOKUP(AH272,Marks,59,0),"")</f>
        <v/>
      </c>
      <c r="AA279" s="377" t="str">
        <f>IFERROR(VLOOKUP(AH272,Marks,60,0),"")</f>
        <v/>
      </c>
      <c r="AB279" s="433" t="str">
        <f>IFERROR(VLOOKUP(AH272,Marks,61,0),"")</f>
        <v/>
      </c>
      <c r="AC279" s="433" t="str">
        <f>IFERROR(VLOOKUP(AH272,Marks,62,0),"")</f>
        <v/>
      </c>
      <c r="AD279" s="87" t="str">
        <f>IFERROR(VLOOKUP(AH272,Marks,63,0),"")</f>
        <v/>
      </c>
      <c r="AE279" s="376">
        <f>IFERROR(VLOOKUP(AH272,Marks,64,0),"")</f>
        <v>0</v>
      </c>
      <c r="AF279" s="433" t="str">
        <f>IFERROR(VLOOKUP(AH272,Marks,65,0),"")</f>
        <v/>
      </c>
      <c r="AG279" s="433" t="str">
        <f>IFERROR(VLOOKUP(AH272,Marks,66,0),"")</f>
        <v/>
      </c>
      <c r="AH279" s="87" t="str">
        <f>IFERROR(VLOOKUP(AH272,Marks,67,0),"")</f>
        <v/>
      </c>
      <c r="AI279" s="379" t="str">
        <f>IFERROR(VLOOKUP(AH272,Marks,68,0),"")</f>
        <v/>
      </c>
      <c r="AJ279" s="89" t="str">
        <f>IFERROR(VLOOKUP(AH272,Marks,74,0),"")</f>
        <v/>
      </c>
      <c r="AL279" s="56"/>
      <c r="AM279" s="56"/>
      <c r="AN279" s="56"/>
      <c r="AO279" s="56"/>
      <c r="AP279" s="56"/>
      <c r="AQ279" s="56"/>
      <c r="AR279" s="56"/>
      <c r="AS279" s="56"/>
      <c r="AT279" s="56"/>
    </row>
    <row r="280" spans="1:46" ht="21" customHeight="1">
      <c r="A280" s="396" t="str">
        <f>IF(P272="","",A279+1)</f>
        <v/>
      </c>
      <c r="B280" s="92" t="str">
        <f>IF('Master sheet'!$D$11="Hindi","गणित","Maths")</f>
        <v>गणित</v>
      </c>
      <c r="C280" s="433" t="str">
        <f>IFERROR(VLOOKUP(P272,Marks,75,0),"")</f>
        <v/>
      </c>
      <c r="D280" s="433" t="str">
        <f>IFERROR(VLOOKUP(P272,Marks,76,0),"")</f>
        <v/>
      </c>
      <c r="E280" s="433" t="str">
        <f>IFERROR(VLOOKUP(P272,Marks,77,0),"")</f>
        <v/>
      </c>
      <c r="F280" s="433" t="str">
        <f>IFERROR(VLOOKUP(P272,Marks,78,0),"")</f>
        <v/>
      </c>
      <c r="G280" s="433" t="str">
        <f>IFERROR(VLOOKUP(P272,Marks,79,0),"")</f>
        <v/>
      </c>
      <c r="H280" s="433" t="str">
        <f>IFERROR(VLOOKUP(P272,Marks,80,0),"")</f>
        <v/>
      </c>
      <c r="I280" s="377" t="str">
        <f>IFERROR(VLOOKUP(P272,Marks,81,0),"")</f>
        <v/>
      </c>
      <c r="J280" s="433" t="str">
        <f>IFERROR(VLOOKUP(P272,Marks,82,0),"")</f>
        <v/>
      </c>
      <c r="K280" s="433" t="str">
        <f>IFERROR(VLOOKUP(P272,Marks,83,0),"")</f>
        <v/>
      </c>
      <c r="L280" s="87" t="str">
        <f>IFERROR(VLOOKUP(P272,Marks,84,0),"")</f>
        <v/>
      </c>
      <c r="M280" s="376">
        <f>IFERROR(VLOOKUP(P272,Marks,85,0),"")</f>
        <v>0</v>
      </c>
      <c r="N280" s="433" t="str">
        <f>IFERROR(VLOOKUP(P272,Marks,86,0),"")</f>
        <v/>
      </c>
      <c r="O280" s="433" t="str">
        <f>IFERROR(VLOOKUP(P272,Marks,87,0),"")</f>
        <v/>
      </c>
      <c r="P280" s="87" t="str">
        <f>IFERROR(VLOOKUP(P272,Marks,88,0),"")</f>
        <v/>
      </c>
      <c r="Q280" s="379" t="str">
        <f>IFERROR(VLOOKUP(P272,Marks,89,0),"")</f>
        <v/>
      </c>
      <c r="R280" s="89" t="str">
        <f>IFERROR(VLOOKUP(P272,Marks,95,0),"")</f>
        <v/>
      </c>
      <c r="S280" s="1018"/>
      <c r="T280" s="92" t="str">
        <f>IF('Master sheet'!$D$11="Hindi","गणित","Maths")</f>
        <v>गणित</v>
      </c>
      <c r="U280" s="433" t="str">
        <f>IFERROR(VLOOKUP(AH272,Marks,75,0),"")</f>
        <v/>
      </c>
      <c r="V280" s="433" t="str">
        <f>IFERROR(VLOOKUP(AH272,Marks,76,0),"")</f>
        <v/>
      </c>
      <c r="W280" s="433" t="str">
        <f>IFERROR(VLOOKUP(AH272,Marks,77,0),"")</f>
        <v/>
      </c>
      <c r="X280" s="433" t="str">
        <f>IFERROR(VLOOKUP(AH272,Marks,78,0),"")</f>
        <v/>
      </c>
      <c r="Y280" s="433" t="str">
        <f>IFERROR(VLOOKUP(AH272,Marks,79,0),"")</f>
        <v/>
      </c>
      <c r="Z280" s="433" t="str">
        <f>IFERROR(VLOOKUP(AH272,Marks,80,0),"")</f>
        <v/>
      </c>
      <c r="AA280" s="377" t="str">
        <f>IFERROR(VLOOKUP(AH272,Marks,81,0),"")</f>
        <v/>
      </c>
      <c r="AB280" s="433" t="str">
        <f>IFERROR(VLOOKUP(AH272,Marks,82,0),"")</f>
        <v/>
      </c>
      <c r="AC280" s="433" t="str">
        <f>IFERROR(VLOOKUP(AH272,Marks,83,0),"")</f>
        <v/>
      </c>
      <c r="AD280" s="87" t="str">
        <f>IFERROR(VLOOKUP(AH272,Marks,84,0),"")</f>
        <v/>
      </c>
      <c r="AE280" s="376">
        <f>IFERROR(VLOOKUP(AH272,Marks,85,0),"")</f>
        <v>0</v>
      </c>
      <c r="AF280" s="433" t="str">
        <f>IFERROR(VLOOKUP(AH272,Marks,86,0),"")</f>
        <v/>
      </c>
      <c r="AG280" s="433" t="str">
        <f>IFERROR(VLOOKUP(AH272,Marks,87,0),"")</f>
        <v/>
      </c>
      <c r="AH280" s="87" t="str">
        <f>IFERROR(VLOOKUP(AH272,Marks,88,0),"")</f>
        <v/>
      </c>
      <c r="AI280" s="379" t="str">
        <f>IFERROR(VLOOKUP(AH272,Marks,89,0),"")</f>
        <v/>
      </c>
      <c r="AJ280" s="89" t="str">
        <f>IFERROR(VLOOKUP(AH272,Marks,95,0),"")</f>
        <v/>
      </c>
      <c r="AL280" s="56"/>
      <c r="AM280" s="56"/>
      <c r="AN280" s="56"/>
      <c r="AO280" s="56"/>
      <c r="AP280" s="56"/>
      <c r="AQ280" s="56"/>
      <c r="AR280" s="56"/>
      <c r="AS280" s="56"/>
      <c r="AT280" s="56"/>
    </row>
    <row r="281" spans="1:46" ht="21" customHeight="1">
      <c r="A281" s="396" t="str">
        <f>IF(P272="","",A280+1)</f>
        <v/>
      </c>
      <c r="B281" s="92" t="str">
        <f>IF('Master sheet'!$D$11="Hindi","विज्ञान","Science")</f>
        <v>विज्ञान</v>
      </c>
      <c r="C281" s="433" t="str">
        <f>IFERROR(VLOOKUP(P272,Marks,96,0),"")</f>
        <v/>
      </c>
      <c r="D281" s="433" t="str">
        <f>IFERROR(VLOOKUP(P272,Marks,97),"")</f>
        <v/>
      </c>
      <c r="E281" s="433" t="str">
        <f>IFERROR(VLOOKUP(P272,Marks,98,0),"")</f>
        <v/>
      </c>
      <c r="F281" s="433" t="str">
        <f>IFERROR(VLOOKUP(P272,Marks,99,0),"")</f>
        <v/>
      </c>
      <c r="G281" s="433" t="str">
        <f>IFERROR(VLOOKUP(P272,Marks,100,0),"")</f>
        <v/>
      </c>
      <c r="H281" s="433" t="str">
        <f>IFERROR(VLOOKUP(P272,Marks,101,0),"")</f>
        <v/>
      </c>
      <c r="I281" s="377" t="str">
        <f>IFERROR(VLOOKUP(P272,Marks,102,0),"")</f>
        <v/>
      </c>
      <c r="J281" s="433" t="str">
        <f>IFERROR(VLOOKUP(P272,Marks,103,0),"")</f>
        <v/>
      </c>
      <c r="K281" s="433" t="str">
        <f>IFERROR(VLOOKUP(P272,Marks,104,0),"")</f>
        <v/>
      </c>
      <c r="L281" s="87" t="str">
        <f>IFERROR(VLOOKUP(P272,Marks,105,0),"")</f>
        <v/>
      </c>
      <c r="M281" s="376">
        <f>IFERROR(VLOOKUP(P272,Marks,106,0),"")</f>
        <v>0</v>
      </c>
      <c r="N281" s="433" t="str">
        <f>IFERROR(VLOOKUP(P272,Marks,107,0),"")</f>
        <v/>
      </c>
      <c r="O281" s="433" t="str">
        <f>IFERROR(VLOOKUP(P272,Marks,108,0),"")</f>
        <v/>
      </c>
      <c r="P281" s="87" t="str">
        <f>IFERROR(VLOOKUP(P272,Marks,109,0),"")</f>
        <v/>
      </c>
      <c r="Q281" s="379" t="str">
        <f>IFERROR(VLOOKUP(P272,Marks,110,0),"")</f>
        <v/>
      </c>
      <c r="R281" s="89" t="str">
        <f>IFERROR(VLOOKUP(P272,Marks,116,0),"")</f>
        <v/>
      </c>
      <c r="S281" s="1018"/>
      <c r="T281" s="92" t="str">
        <f>IF('Master sheet'!$D$11="Hindi","विज्ञान","Science")</f>
        <v>विज्ञान</v>
      </c>
      <c r="U281" s="433" t="str">
        <f>IFERROR(VLOOKUP(AH272,Marks,96,0),"")</f>
        <v/>
      </c>
      <c r="V281" s="433" t="str">
        <f>IFERROR(VLOOKUP(AH272,Marks,97),"")</f>
        <v/>
      </c>
      <c r="W281" s="433" t="str">
        <f>IFERROR(VLOOKUP(AH272,Marks,98,0),"")</f>
        <v/>
      </c>
      <c r="X281" s="433" t="str">
        <f>IFERROR(VLOOKUP(AH272,Marks,99,0),"")</f>
        <v/>
      </c>
      <c r="Y281" s="433" t="str">
        <f>IFERROR(VLOOKUP(AH272,Marks,100,0),"")</f>
        <v/>
      </c>
      <c r="Z281" s="433" t="str">
        <f>IFERROR(VLOOKUP(AH272,Marks,101,0),"")</f>
        <v/>
      </c>
      <c r="AA281" s="377" t="str">
        <f>IFERROR(VLOOKUP(AH272,Marks,102,0),"")</f>
        <v/>
      </c>
      <c r="AB281" s="433" t="str">
        <f>IFERROR(VLOOKUP(AH272,Marks,103,0),"")</f>
        <v/>
      </c>
      <c r="AC281" s="433" t="str">
        <f>IFERROR(VLOOKUP(AH272,Marks,104,0),"")</f>
        <v/>
      </c>
      <c r="AD281" s="87" t="str">
        <f>IFERROR(VLOOKUP(AH272,Marks,105,0),"")</f>
        <v/>
      </c>
      <c r="AE281" s="376">
        <f>IFERROR(VLOOKUP(AH272,Marks,106,0),"")</f>
        <v>0</v>
      </c>
      <c r="AF281" s="433" t="str">
        <f>IFERROR(VLOOKUP(AH272,Marks,107,0),"")</f>
        <v/>
      </c>
      <c r="AG281" s="433" t="str">
        <f>IFERROR(VLOOKUP(AH272,Marks,108,0),"")</f>
        <v/>
      </c>
      <c r="AH281" s="87" t="str">
        <f>IFERROR(VLOOKUP(AH272,Marks,109,0),"")</f>
        <v/>
      </c>
      <c r="AI281" s="379" t="str">
        <f>IFERROR(VLOOKUP(AH272,Marks,110,0),"")</f>
        <v/>
      </c>
      <c r="AJ281" s="89" t="str">
        <f>IFERROR(VLOOKUP(AH272,Marks,116,0),"")</f>
        <v/>
      </c>
      <c r="AL281" s="56"/>
      <c r="AM281" s="56"/>
      <c r="AN281" s="56"/>
      <c r="AO281" s="56"/>
      <c r="AP281" s="56"/>
      <c r="AQ281" s="56"/>
      <c r="AR281" s="56"/>
      <c r="AS281" s="56"/>
      <c r="AT281" s="56"/>
    </row>
    <row r="282" spans="1:46" ht="21" customHeight="1">
      <c r="A282" s="396" t="str">
        <f>IF(P272="","",A281+1)</f>
        <v/>
      </c>
      <c r="B282" s="92" t="str">
        <f>IF('Master sheet'!$D$11="Hindi","सामाजिक विज्ञान","Social Science")</f>
        <v>सामाजिक विज्ञान</v>
      </c>
      <c r="C282" s="433" t="str">
        <f>IFERROR(VLOOKUP(P272,Marks,117,0),"")</f>
        <v/>
      </c>
      <c r="D282" s="433" t="str">
        <f>IFERROR(VLOOKUP(P272,Marks,118,0),"")</f>
        <v/>
      </c>
      <c r="E282" s="433" t="str">
        <f>IFERROR(VLOOKUP(P272,Marks,119,0),"")</f>
        <v/>
      </c>
      <c r="F282" s="433" t="str">
        <f>IFERROR(VLOOKUP(P272,Marks,120,0),"")</f>
        <v/>
      </c>
      <c r="G282" s="433" t="str">
        <f>IFERROR(VLOOKUP(P272,Marks,121,0),"")</f>
        <v/>
      </c>
      <c r="H282" s="433" t="str">
        <f>IFERROR(VLOOKUP(P272,Marks,122,0),"")</f>
        <v/>
      </c>
      <c r="I282" s="377" t="str">
        <f>IFERROR(VLOOKUP(P272,Marks,123,0),"")</f>
        <v/>
      </c>
      <c r="J282" s="433" t="str">
        <f>IFERROR(VLOOKUP(P272,Marks,124,0),"")</f>
        <v/>
      </c>
      <c r="K282" s="433" t="str">
        <f>IFERROR(VLOOKUP(P272,Marks,125,0),"")</f>
        <v/>
      </c>
      <c r="L282" s="87" t="str">
        <f>IFERROR(VLOOKUP(P272,Marks,126,0),"")</f>
        <v/>
      </c>
      <c r="M282" s="376">
        <f>IFERROR(VLOOKUP(P272,Marks,127,0),"")</f>
        <v>0</v>
      </c>
      <c r="N282" s="433" t="str">
        <f>IFERROR(VLOOKUP(P272,Marks,128,0),"")</f>
        <v/>
      </c>
      <c r="O282" s="433" t="str">
        <f>IFERROR(VLOOKUP(P272,Marks,129,0),"")</f>
        <v/>
      </c>
      <c r="P282" s="87" t="str">
        <f>IFERROR(VLOOKUP(P272,Marks,130,0),"")</f>
        <v/>
      </c>
      <c r="Q282" s="379" t="str">
        <f>IFERROR(VLOOKUP(P272,Marks,131,0),"")</f>
        <v/>
      </c>
      <c r="R282" s="89" t="str">
        <f>IFERROR(VLOOKUP(P272,Marks,137,0),"")</f>
        <v/>
      </c>
      <c r="S282" s="1018"/>
      <c r="T282" s="92" t="str">
        <f>IF('Master sheet'!$D$11="Hindi","सामाजिक विज्ञान","Social Science")</f>
        <v>सामाजिक विज्ञान</v>
      </c>
      <c r="U282" s="433" t="str">
        <f>IFERROR(VLOOKUP(P272,Marks,117,0),"")</f>
        <v/>
      </c>
      <c r="V282" s="433" t="str">
        <f>IFERROR(VLOOKUP(AH272,Marks,118,0),"")</f>
        <v/>
      </c>
      <c r="W282" s="433" t="str">
        <f>IFERROR(VLOOKUP(AH272,Marks,119,0),"")</f>
        <v/>
      </c>
      <c r="X282" s="433" t="str">
        <f>IFERROR(VLOOKUP(AH272,Marks,120,0),"")</f>
        <v/>
      </c>
      <c r="Y282" s="433" t="str">
        <f>IFERROR(VLOOKUP(AH272,Marks,121,0),"")</f>
        <v/>
      </c>
      <c r="Z282" s="433" t="str">
        <f>IFERROR(VLOOKUP(AH272,Marks,122,0),"")</f>
        <v/>
      </c>
      <c r="AA282" s="377" t="str">
        <f>IFERROR(VLOOKUP(AH272,Marks,123,0),"")</f>
        <v/>
      </c>
      <c r="AB282" s="433" t="str">
        <f>IFERROR(VLOOKUP(AH272,Marks,124,0),"")</f>
        <v/>
      </c>
      <c r="AC282" s="433" t="str">
        <f>IFERROR(VLOOKUP(AH272,Marks,125,0),"")</f>
        <v/>
      </c>
      <c r="AD282" s="87" t="str">
        <f>IFERROR(VLOOKUP(AH272,Marks,126,0),"")</f>
        <v/>
      </c>
      <c r="AE282" s="376">
        <f>IFERROR(VLOOKUP(AH272,Marks,127,0),"")</f>
        <v>0</v>
      </c>
      <c r="AF282" s="433" t="str">
        <f>IFERROR(VLOOKUP(AH272,Marks,128,0),"")</f>
        <v/>
      </c>
      <c r="AG282" s="433" t="str">
        <f>IFERROR(VLOOKUP(AH272,Marks,129,0),"")</f>
        <v/>
      </c>
      <c r="AH282" s="87" t="str">
        <f>IFERROR(VLOOKUP(AH272,Marks,130,0),"")</f>
        <v/>
      </c>
      <c r="AI282" s="379" t="str">
        <f>IFERROR(VLOOKUP(AH272,Marks,131,0),"")</f>
        <v/>
      </c>
      <c r="AJ282" s="89" t="str">
        <f>IFERROR(VLOOKUP(AH272,Marks,137,0),"")</f>
        <v/>
      </c>
      <c r="AL282" s="56"/>
      <c r="AM282" s="56"/>
      <c r="AN282" s="56"/>
      <c r="AO282" s="56"/>
      <c r="AP282" s="56"/>
      <c r="AQ282" s="56"/>
      <c r="AR282" s="56"/>
      <c r="AS282" s="56"/>
      <c r="AT282" s="56"/>
    </row>
    <row r="283" spans="1:46" ht="27.75" customHeight="1">
      <c r="A283" s="396" t="str">
        <f>IF(P272="","",A282+1)</f>
        <v/>
      </c>
      <c r="B283" s="438" t="str">
        <f>IF('Master sheet'!$D$11="Hindi","कुल योग","Total")</f>
        <v>कुल योग</v>
      </c>
      <c r="C283" s="90" t="str">
        <f>IF(AND(C244="",C245="",C246="",C247="",C248="",C249=""),"",SUM(C244:C249))</f>
        <v/>
      </c>
      <c r="D283" s="90" t="str">
        <f t="shared" ref="D283:Q283" si="16">IF(AND(D277="",D278="",D279="",D280="",D281="",D282=""),"",SUM(D277:D282))</f>
        <v/>
      </c>
      <c r="E283" s="90" t="str">
        <f t="shared" si="16"/>
        <v/>
      </c>
      <c r="F283" s="90" t="str">
        <f t="shared" si="16"/>
        <v/>
      </c>
      <c r="G283" s="90" t="str">
        <f t="shared" si="16"/>
        <v/>
      </c>
      <c r="H283" s="90" t="str">
        <f t="shared" si="16"/>
        <v/>
      </c>
      <c r="I283" s="90" t="str">
        <f t="shared" si="16"/>
        <v/>
      </c>
      <c r="J283" s="90" t="str">
        <f t="shared" si="16"/>
        <v/>
      </c>
      <c r="K283" s="90" t="str">
        <f t="shared" si="16"/>
        <v/>
      </c>
      <c r="L283" s="90" t="str">
        <f t="shared" si="16"/>
        <v/>
      </c>
      <c r="M283" s="90">
        <f t="shared" si="16"/>
        <v>0</v>
      </c>
      <c r="N283" s="90" t="str">
        <f t="shared" si="16"/>
        <v/>
      </c>
      <c r="O283" s="90" t="str">
        <f t="shared" si="16"/>
        <v/>
      </c>
      <c r="P283" s="90" t="str">
        <f t="shared" si="16"/>
        <v/>
      </c>
      <c r="Q283" s="90" t="str">
        <f t="shared" si="16"/>
        <v/>
      </c>
      <c r="R283" s="226" t="str">
        <f>IFERROR(VLOOKUP(P272,Marks,179,0),"")</f>
        <v/>
      </c>
      <c r="S283" s="1018"/>
      <c r="T283" s="438" t="str">
        <f>IF('Master sheet'!$D$11="Hindi","कुल योग","Total")</f>
        <v>कुल योग</v>
      </c>
      <c r="U283" s="90" t="str">
        <f>IF(AND(C244="",C245="",C246="",C247="",C248="",C249=""),"",SUM(C244:C249))</f>
        <v/>
      </c>
      <c r="V283" s="90" t="str">
        <f t="shared" ref="V283:AI283" si="17">IF(AND(V277="",V278="",V279="",V280="",V281="",V282=""),"",SUM(V277:V282))</f>
        <v/>
      </c>
      <c r="W283" s="90" t="str">
        <f t="shared" si="17"/>
        <v/>
      </c>
      <c r="X283" s="90" t="str">
        <f t="shared" si="17"/>
        <v/>
      </c>
      <c r="Y283" s="90" t="str">
        <f t="shared" si="17"/>
        <v/>
      </c>
      <c r="Z283" s="90" t="str">
        <f t="shared" si="17"/>
        <v/>
      </c>
      <c r="AA283" s="90" t="str">
        <f t="shared" si="17"/>
        <v/>
      </c>
      <c r="AB283" s="90" t="str">
        <f t="shared" si="17"/>
        <v/>
      </c>
      <c r="AC283" s="90" t="str">
        <f t="shared" si="17"/>
        <v/>
      </c>
      <c r="AD283" s="90" t="str">
        <f t="shared" si="17"/>
        <v/>
      </c>
      <c r="AE283" s="90">
        <f t="shared" si="17"/>
        <v>0</v>
      </c>
      <c r="AF283" s="90" t="str">
        <f t="shared" si="17"/>
        <v/>
      </c>
      <c r="AG283" s="90" t="str">
        <f t="shared" si="17"/>
        <v/>
      </c>
      <c r="AH283" s="90" t="str">
        <f t="shared" si="17"/>
        <v/>
      </c>
      <c r="AI283" s="90" t="str">
        <f t="shared" si="17"/>
        <v/>
      </c>
      <c r="AJ283" s="226" t="str">
        <f>IFERROR(VLOOKUP(AH272,Marks,179,0),"")</f>
        <v/>
      </c>
      <c r="AL283" s="56"/>
      <c r="AM283" s="56"/>
      <c r="AN283" s="56"/>
      <c r="AO283" s="56"/>
      <c r="AP283" s="56"/>
      <c r="AQ283" s="56"/>
      <c r="AR283" s="56"/>
      <c r="AS283" s="56"/>
      <c r="AT283" s="56"/>
    </row>
    <row r="284" spans="1:46" ht="9.75" customHeight="1">
      <c r="A284" s="396" t="str">
        <f>IF(P272="","",A283+1)</f>
        <v/>
      </c>
      <c r="B284" s="982"/>
      <c r="C284" s="982"/>
      <c r="D284" s="982"/>
      <c r="E284" s="982"/>
      <c r="F284" s="982"/>
      <c r="G284" s="982"/>
      <c r="H284" s="982"/>
      <c r="I284" s="982"/>
      <c r="J284" s="982"/>
      <c r="K284" s="982"/>
      <c r="L284" s="982"/>
      <c r="M284" s="982"/>
      <c r="N284" s="982"/>
      <c r="O284" s="982"/>
      <c r="P284" s="982"/>
      <c r="Q284" s="982"/>
      <c r="R284" s="982"/>
      <c r="S284" s="1018"/>
      <c r="T284" s="982"/>
      <c r="U284" s="982"/>
      <c r="V284" s="982"/>
      <c r="W284" s="982"/>
      <c r="X284" s="982"/>
      <c r="Y284" s="982"/>
      <c r="Z284" s="982"/>
      <c r="AA284" s="982"/>
      <c r="AB284" s="982"/>
      <c r="AC284" s="982"/>
      <c r="AD284" s="982"/>
      <c r="AE284" s="982"/>
      <c r="AF284" s="982"/>
      <c r="AG284" s="982"/>
      <c r="AH284" s="982"/>
      <c r="AI284" s="982"/>
      <c r="AJ284" s="982"/>
      <c r="AL284" s="56"/>
      <c r="AM284" s="56"/>
      <c r="AN284" s="56"/>
      <c r="AO284" s="56"/>
      <c r="AP284" s="56"/>
      <c r="AQ284" s="56"/>
      <c r="AR284" s="56"/>
      <c r="AS284" s="56"/>
      <c r="AT284" s="56"/>
    </row>
    <row r="285" spans="1:46" ht="21" customHeight="1">
      <c r="A285" s="396" t="str">
        <f>IF(P272="","",A284+1)</f>
        <v/>
      </c>
      <c r="B285" s="983" t="str">
        <f>IF('Master sheet'!$D$11="Hindi","अतिरिक्त विषय ","Extra Subject")</f>
        <v xml:space="preserve">अतिरिक्त विषय </v>
      </c>
      <c r="C285" s="983"/>
      <c r="D285" s="983"/>
      <c r="E285" s="983"/>
      <c r="F285" s="983"/>
      <c r="G285" s="983"/>
      <c r="H285" s="983"/>
      <c r="I285" s="983"/>
      <c r="J285" s="983"/>
      <c r="K285" s="983"/>
      <c r="L285" s="983"/>
      <c r="M285" s="983"/>
      <c r="N285" s="983"/>
      <c r="O285" s="983"/>
      <c r="P285" s="983"/>
      <c r="Q285" s="983"/>
      <c r="R285" s="983"/>
      <c r="S285" s="1018"/>
      <c r="T285" s="983" t="str">
        <f>IF('Master sheet'!$D$11="Hindi","अतिरिक्त विषय ","Extra Subject")</f>
        <v xml:space="preserve">अतिरिक्त विषय </v>
      </c>
      <c r="U285" s="983"/>
      <c r="V285" s="983"/>
      <c r="W285" s="983"/>
      <c r="X285" s="983"/>
      <c r="Y285" s="983"/>
      <c r="Z285" s="983"/>
      <c r="AA285" s="983"/>
      <c r="AB285" s="983"/>
      <c r="AC285" s="983"/>
      <c r="AD285" s="983"/>
      <c r="AE285" s="983"/>
      <c r="AF285" s="983"/>
      <c r="AG285" s="983"/>
      <c r="AH285" s="983"/>
      <c r="AI285" s="983"/>
      <c r="AJ285" s="983"/>
      <c r="AL285" s="56"/>
      <c r="AM285" s="56"/>
      <c r="AN285" s="56"/>
      <c r="AO285" s="56"/>
      <c r="AP285" s="56"/>
      <c r="AQ285" s="56"/>
      <c r="AR285" s="56"/>
      <c r="AS285" s="56"/>
      <c r="AT285" s="56"/>
    </row>
    <row r="286" spans="1:46" ht="21" customHeight="1">
      <c r="A286" s="396" t="str">
        <f>IF(P272="","",A285+1)</f>
        <v/>
      </c>
      <c r="B286" s="981" t="str">
        <f>IF('Master sheet'!$D$11="Hindi","विषय","Subject")</f>
        <v>विषय</v>
      </c>
      <c r="C286" s="981"/>
      <c r="D286" s="981" t="str">
        <f>IF('Master sheet'!$D$11="Hindi","पूर्णांक","M.M.")</f>
        <v>पूर्णांक</v>
      </c>
      <c r="E286" s="981"/>
      <c r="F286" s="981" t="str">
        <f>IF('Master sheet'!$D$11="Hindi","प्राप्तांक","Ob.M.")</f>
        <v>प्राप्तांक</v>
      </c>
      <c r="G286" s="981"/>
      <c r="H286" s="981" t="str">
        <f>IF('Master sheet'!$D$11="Hindi","ग्रेड","Grade")</f>
        <v>ग्रेड</v>
      </c>
      <c r="I286" s="981"/>
      <c r="J286" s="984" t="str">
        <f>IF('Master sheet'!$D$11="Hindi","विषय","Subject")</f>
        <v>विषय</v>
      </c>
      <c r="K286" s="986"/>
      <c r="L286" s="985"/>
      <c r="M286" s="984" t="str">
        <f>IF('Master sheet'!$D$11="Hindi","पूर्णांक","M.M.")</f>
        <v>पूर्णांक</v>
      </c>
      <c r="N286" s="985"/>
      <c r="O286" s="984" t="str">
        <f>IF('Master sheet'!$D$11="Hindi","प्राप्तांक","Ob.M.")</f>
        <v>प्राप्तांक</v>
      </c>
      <c r="P286" s="985"/>
      <c r="Q286" s="984" t="str">
        <f>IF('Master sheet'!$D$11="Hindi","ग्रेड","Grade")</f>
        <v>ग्रेड</v>
      </c>
      <c r="R286" s="985"/>
      <c r="S286" s="1018"/>
      <c r="T286" s="981" t="str">
        <f>IF('Master sheet'!$D$11="Hindi","विषय","Subject")</f>
        <v>विषय</v>
      </c>
      <c r="U286" s="981"/>
      <c r="V286" s="981" t="str">
        <f>IF('Master sheet'!$D$11="Hindi","पूर्णांक","M.M.")</f>
        <v>पूर्णांक</v>
      </c>
      <c r="W286" s="981"/>
      <c r="X286" s="981" t="str">
        <f>IF('Master sheet'!$D$11="Hindi","प्राप्तांक","Ob.M.")</f>
        <v>प्राप्तांक</v>
      </c>
      <c r="Y286" s="981"/>
      <c r="Z286" s="981" t="str">
        <f>IF('Master sheet'!$D$11="Hindi","ग्रेड","Grade")</f>
        <v>ग्रेड</v>
      </c>
      <c r="AA286" s="981"/>
      <c r="AB286" s="984" t="str">
        <f>IF('Master sheet'!$D$11="Hindi","विषय","Subject")</f>
        <v>विषय</v>
      </c>
      <c r="AC286" s="986"/>
      <c r="AD286" s="985"/>
      <c r="AE286" s="984" t="str">
        <f>IF('Master sheet'!$D$11="Hindi","पूर्णांक","M.M.")</f>
        <v>पूर्णांक</v>
      </c>
      <c r="AF286" s="985"/>
      <c r="AG286" s="984" t="str">
        <f>IF('Master sheet'!$D$11="Hindi","प्राप्तांक","Ob.M.")</f>
        <v>प्राप्तांक</v>
      </c>
      <c r="AH286" s="985"/>
      <c r="AI286" s="984" t="str">
        <f>IF('Master sheet'!$D$11="Hindi","ग्रेड","Grade")</f>
        <v>ग्रेड</v>
      </c>
      <c r="AJ286" s="985"/>
      <c r="AL286" s="56"/>
      <c r="AM286" s="56"/>
      <c r="AN286" s="56"/>
      <c r="AO286" s="56"/>
      <c r="AP286" s="56"/>
      <c r="AQ286" s="56"/>
      <c r="AR286" s="56"/>
      <c r="AS286" s="56"/>
      <c r="AT286" s="56"/>
    </row>
    <row r="287" spans="1:46" ht="21" customHeight="1">
      <c r="A287" s="396" t="str">
        <f>IF(P272="","",A286+1)</f>
        <v/>
      </c>
      <c r="B287" s="975" t="str">
        <f>IF(AND('Marks Entry 6th'!$CJ$3="",'Marks Entry 7th'!$CJ$3=""),"",IF(AND(C236=6),'Marks Entry 6th'!$CJ$3,IF(AND(C236=7),'Marks Entry 7th'!$CJ$3,"")))</f>
        <v/>
      </c>
      <c r="C287" s="975"/>
      <c r="D287" s="974" t="str">
        <f>IF(AND(P272=""),"",'Result Sheet'!$FO$7)</f>
        <v/>
      </c>
      <c r="E287" s="974"/>
      <c r="F287" s="969" t="str">
        <f>IFERROR(IF(AND(P272=""),"",VLOOKUP(P272,Marks,170,0)),"")</f>
        <v/>
      </c>
      <c r="G287" s="969"/>
      <c r="H287" s="970" t="str">
        <f>IFERROR(IF(AND(P272=""),"",VLOOKUP(P272,Marks,171,0)),"")</f>
        <v/>
      </c>
      <c r="I287" s="970"/>
      <c r="J287" s="976" t="str">
        <f>IF(AND('Marks Entry 6th'!$CL$3="",'Marks Entry 7th'!$CL$3=""),"",IF(AND(C236=6),'Marks Entry 6th'!$CL$3,IF(AND(C236=7),'Marks Entry 7th'!$CL$3,"")))</f>
        <v/>
      </c>
      <c r="K287" s="977"/>
      <c r="L287" s="978"/>
      <c r="M287" s="974" t="str">
        <f>IF(AND(P272=""),"",'Result Sheet'!$FS$7)</f>
        <v/>
      </c>
      <c r="N287" s="974"/>
      <c r="O287" s="969" t="str">
        <f>IFERROR(IF(AND(P272=""),"",VLOOKUP(P272,Marks,174,0)),"")</f>
        <v/>
      </c>
      <c r="P287" s="969"/>
      <c r="Q287" s="970" t="str">
        <f>IFERROR(IF(AND(P272=""),"",VLOOKUP(P272,Marks,175,0)),"")</f>
        <v/>
      </c>
      <c r="R287" s="970"/>
      <c r="S287" s="1018"/>
      <c r="T287" s="975" t="str">
        <f>IF(AND('Marks Entry 6th'!$CJ$3="",'Marks Entry 7th'!$CJ$3=""),"",IF(AND(C236=6),'Marks Entry 6th'!$CJ$3,IF(AND(C236=7),'Marks Entry 7th'!$CJ$3,"")))</f>
        <v/>
      </c>
      <c r="U287" s="975"/>
      <c r="V287" s="974" t="str">
        <f>IF(AND(AH272=""),"",'Result Sheet'!$FO$7)</f>
        <v/>
      </c>
      <c r="W287" s="974"/>
      <c r="X287" s="969" t="str">
        <f>IFERROR(IF(AND(AH272=""),"",VLOOKUP(AH272,Marks,170,0)),"")</f>
        <v/>
      </c>
      <c r="Y287" s="969"/>
      <c r="Z287" s="970" t="str">
        <f>IFERROR(IF(AND(AH272=""),"",VLOOKUP(AH272,Marks,171,0)),"")</f>
        <v/>
      </c>
      <c r="AA287" s="970"/>
      <c r="AB287" s="976" t="str">
        <f>IF(AND('Marks Entry 6th'!$CL$3="",'Marks Entry 7th'!$CL$3=""),"",IF(AND(C236=6),'Marks Entry 6th'!$CL$3,IF(AND(C236=7),'Marks Entry 7th'!$CL$3,"")))</f>
        <v/>
      </c>
      <c r="AC287" s="977"/>
      <c r="AD287" s="978"/>
      <c r="AE287" s="974" t="str">
        <f>IF(AND(AH272=""),"",'Result Sheet'!$FS$7)</f>
        <v/>
      </c>
      <c r="AF287" s="974"/>
      <c r="AG287" s="969" t="str">
        <f>IFERROR(IF(AND(AH272=""),"",VLOOKUP(AH272,Marks,174,0)),"")</f>
        <v/>
      </c>
      <c r="AH287" s="969"/>
      <c r="AI287" s="970" t="str">
        <f>IFERROR(IF(AND(AH272=""),"",VLOOKUP(AH272,Marks,175,0)),"")</f>
        <v/>
      </c>
      <c r="AJ287" s="970"/>
      <c r="AL287" s="56"/>
      <c r="AM287" s="56"/>
      <c r="AN287" s="56"/>
      <c r="AO287" s="56"/>
      <c r="AP287" s="56"/>
      <c r="AQ287" s="56"/>
      <c r="AR287" s="56"/>
      <c r="AS287" s="56"/>
      <c r="AT287" s="56"/>
    </row>
    <row r="288" spans="1:46" ht="21" customHeight="1">
      <c r="A288" s="396" t="str">
        <f>IF(P272="","",A287+1)</f>
        <v/>
      </c>
      <c r="B288" s="984" t="str">
        <f>IF('Master sheet'!$D$11="Hindi","विषय","Subject")</f>
        <v>विषय</v>
      </c>
      <c r="C288" s="986"/>
      <c r="D288" s="986"/>
      <c r="E288" s="1014" t="str">
        <f>IF('Master sheet'!$D$11="Hindi","प्राप्तांक","Ob.M.")</f>
        <v>प्राप्तांक</v>
      </c>
      <c r="F288" s="1015"/>
      <c r="G288" s="439" t="str">
        <f>IF('Master sheet'!$D$11="Hindi","ग्रेड","Grade")</f>
        <v>ग्रेड</v>
      </c>
      <c r="H288" s="981" t="str">
        <f>IF('Master sheet'!$D$11="Hindi","विषय","Subject")</f>
        <v>विषय</v>
      </c>
      <c r="I288" s="981"/>
      <c r="J288" s="981"/>
      <c r="K288" s="1016" t="str">
        <f>IF('Master sheet'!$D$11="Hindi","प्राप्तांक","Ob.M.")</f>
        <v>प्राप्तांक</v>
      </c>
      <c r="L288" s="1017"/>
      <c r="M288" s="92" t="str">
        <f>IF('Master sheet'!$D$11="Hindi","ग्रेड","Grade")</f>
        <v>ग्रेड</v>
      </c>
      <c r="N288" s="971" t="str">
        <f>IF('Master sheet'!$D$11="Hindi","विषय","Subject")</f>
        <v>विषय</v>
      </c>
      <c r="O288" s="972"/>
      <c r="P288" s="973"/>
      <c r="Q288" s="366" t="str">
        <f>IF('Master sheet'!$D$11="Hindi","प्राप्तांक","Ob.M.")</f>
        <v>प्राप्तांक</v>
      </c>
      <c r="R288" s="92" t="str">
        <f>IF('Master sheet'!$D$11="Hindi","ग्रेड","Grade")</f>
        <v>ग्रेड</v>
      </c>
      <c r="S288" s="1018"/>
      <c r="T288" s="984" t="str">
        <f>IF('Master sheet'!$D$11="Hindi","विषय","Subject")</f>
        <v>विषय</v>
      </c>
      <c r="U288" s="986"/>
      <c r="V288" s="986"/>
      <c r="W288" s="1014" t="str">
        <f>IF('Master sheet'!$D$11="Hindi","प्राप्तांक","Ob.M.")</f>
        <v>प्राप्तांक</v>
      </c>
      <c r="X288" s="1015"/>
      <c r="Y288" s="439" t="str">
        <f>IF('Master sheet'!$D$11="Hindi","ग्रेड","Grade")</f>
        <v>ग्रेड</v>
      </c>
      <c r="Z288" s="981" t="str">
        <f>IF('Master sheet'!$D$11="Hindi","विषय","Subject")</f>
        <v>विषय</v>
      </c>
      <c r="AA288" s="981"/>
      <c r="AB288" s="981"/>
      <c r="AC288" s="1016" t="str">
        <f>IF('Master sheet'!$D$11="Hindi","प्राप्तांक","Ob.M.")</f>
        <v>प्राप्तांक</v>
      </c>
      <c r="AD288" s="1017"/>
      <c r="AE288" s="92" t="str">
        <f>IF('Master sheet'!$D$11="Hindi","ग्रेड","Grade")</f>
        <v>ग्रेड</v>
      </c>
      <c r="AF288" s="971" t="str">
        <f>IF('Master sheet'!$D$11="Hindi","विषय","Subject")</f>
        <v>विषय</v>
      </c>
      <c r="AG288" s="972"/>
      <c r="AH288" s="973"/>
      <c r="AI288" s="366" t="str">
        <f>IF('Master sheet'!$D$11="Hindi","प्राप्तांक","Ob.M.")</f>
        <v>प्राप्तांक</v>
      </c>
      <c r="AJ288" s="92" t="str">
        <f>IF('Master sheet'!$D$11="Hindi","ग्रेड","Grade")</f>
        <v>ग्रेड</v>
      </c>
      <c r="AL288" s="56"/>
      <c r="AM288" s="56"/>
      <c r="AN288" s="56"/>
      <c r="AO288" s="56"/>
      <c r="AP288" s="56"/>
      <c r="AQ288" s="56"/>
      <c r="AR288" s="56"/>
      <c r="AS288" s="56"/>
      <c r="AT288" s="56"/>
    </row>
    <row r="289" spans="1:46" ht="21" customHeight="1">
      <c r="A289" s="396" t="str">
        <f>IF(P272="","",A288+1)</f>
        <v/>
      </c>
      <c r="B289" s="962" t="str">
        <f>IF('Master sheet'!$D$11="Hindi","कार्यानुभव","WORK EXP.")</f>
        <v>कार्यानुभव</v>
      </c>
      <c r="C289" s="963"/>
      <c r="D289" s="963"/>
      <c r="E289" s="979" t="str">
        <f>IFERROR(VLOOKUP(P272,Marks,143,0),"")</f>
        <v/>
      </c>
      <c r="F289" s="980"/>
      <c r="G289" s="437" t="str">
        <f>IFERROR(VLOOKUP(P272,Marks,147,0),"")</f>
        <v/>
      </c>
      <c r="H289" s="981" t="str">
        <f>IF('Master sheet'!$D$11="Hindi","कला शिक्षा","ART EDU.")</f>
        <v>कला शिक्षा</v>
      </c>
      <c r="I289" s="981"/>
      <c r="J289" s="981"/>
      <c r="K289" s="979" t="str">
        <f>IFERROR(VLOOKUP(P272,Marks,153,0),"")</f>
        <v/>
      </c>
      <c r="L289" s="980"/>
      <c r="M289" s="97" t="str">
        <f>IFERROR(VLOOKUP(P272,Marks,157,0),"")</f>
        <v/>
      </c>
      <c r="N289" s="964" t="str">
        <f>IF('Master sheet'!$D$11="Hindi","स्वा. एवं शा. शिक्षा","HE.&amp;PH. EDU.")</f>
        <v>स्वा. एवं शा. शिक्षा</v>
      </c>
      <c r="O289" s="965"/>
      <c r="P289" s="966"/>
      <c r="Q289" s="88" t="str">
        <f>IFERROR(VLOOKUP(P272,Marks,163,0),"")</f>
        <v/>
      </c>
      <c r="R289" s="97" t="str">
        <f>IFERROR(VLOOKUP(P272,Marks,167,0),"")</f>
        <v/>
      </c>
      <c r="S289" s="1018"/>
      <c r="T289" s="962" t="str">
        <f>IF('Master sheet'!$D$11="Hindi","कार्यानुभव","WORK EXP.")</f>
        <v>कार्यानुभव</v>
      </c>
      <c r="U289" s="963"/>
      <c r="V289" s="963"/>
      <c r="W289" s="979" t="str">
        <f>IFERROR(VLOOKUP(AH272,Marks,143,0),"")</f>
        <v/>
      </c>
      <c r="X289" s="980"/>
      <c r="Y289" s="437" t="str">
        <f>IFERROR(VLOOKUP(AH272,Marks,147,0),"")</f>
        <v/>
      </c>
      <c r="Z289" s="981" t="str">
        <f>IF('Master sheet'!$D$11="Hindi","कला शिक्षा","ART EDU.")</f>
        <v>कला शिक्षा</v>
      </c>
      <c r="AA289" s="981"/>
      <c r="AB289" s="981"/>
      <c r="AC289" s="979" t="str">
        <f>IFERROR(VLOOKUP(AH272,Marks,153,0),"")</f>
        <v/>
      </c>
      <c r="AD289" s="980"/>
      <c r="AE289" s="97" t="str">
        <f>IFERROR(VLOOKUP(AH272,Marks,157,0),"")</f>
        <v/>
      </c>
      <c r="AF289" s="964" t="str">
        <f>IF('Master sheet'!$D$11="Hindi","स्वा. एवं शा. शिक्षा","HE.&amp;PH. EDU.")</f>
        <v>स्वा. एवं शा. शिक्षा</v>
      </c>
      <c r="AG289" s="965"/>
      <c r="AH289" s="966"/>
      <c r="AI289" s="88" t="str">
        <f>IFERROR(VLOOKUP(AH272,Marks,163,0),"")</f>
        <v/>
      </c>
      <c r="AJ289" s="97" t="str">
        <f>IFERROR(VLOOKUP(AH272,Marks,167,0),"")</f>
        <v/>
      </c>
      <c r="AL289" s="56"/>
      <c r="AM289" s="56"/>
      <c r="AN289" s="56"/>
      <c r="AO289" s="56"/>
      <c r="AP289" s="56"/>
      <c r="AQ289" s="56"/>
      <c r="AR289" s="56"/>
      <c r="AS289" s="56"/>
      <c r="AT289" s="56"/>
    </row>
    <row r="290" spans="1:46" ht="9.75" customHeight="1">
      <c r="A290" s="396" t="str">
        <f>IF(P272="","",A289+1)</f>
        <v/>
      </c>
      <c r="B290" s="372"/>
      <c r="C290" s="372"/>
      <c r="D290" s="372"/>
      <c r="E290" s="373"/>
      <c r="F290" s="374"/>
      <c r="G290" s="374"/>
      <c r="H290" s="374"/>
      <c r="I290" s="372"/>
      <c r="J290" s="372"/>
      <c r="K290" s="372"/>
      <c r="L290" s="373"/>
      <c r="M290" s="374"/>
      <c r="N290" s="375"/>
      <c r="O290" s="375"/>
      <c r="P290" s="375"/>
      <c r="Q290" s="373"/>
      <c r="R290" s="374"/>
      <c r="S290" s="1018"/>
      <c r="T290" s="372"/>
      <c r="U290" s="372"/>
      <c r="V290" s="372"/>
      <c r="W290" s="373"/>
      <c r="X290" s="374"/>
      <c r="Y290" s="374"/>
      <c r="Z290" s="374"/>
      <c r="AA290" s="372"/>
      <c r="AB290" s="372"/>
      <c r="AC290" s="372"/>
      <c r="AD290" s="373"/>
      <c r="AE290" s="374"/>
      <c r="AF290" s="375"/>
      <c r="AG290" s="375"/>
      <c r="AH290" s="375"/>
      <c r="AI290" s="373"/>
      <c r="AJ290" s="374"/>
      <c r="AL290" s="56"/>
      <c r="AM290" s="56"/>
      <c r="AN290" s="56"/>
      <c r="AO290" s="56"/>
      <c r="AP290" s="56"/>
      <c r="AQ290" s="56"/>
      <c r="AR290" s="56"/>
      <c r="AS290" s="56"/>
      <c r="AT290" s="56"/>
    </row>
    <row r="291" spans="1:46" ht="21" customHeight="1">
      <c r="A291" s="396" t="str">
        <f>IF(P272="","",A290+1)</f>
        <v/>
      </c>
      <c r="B291" s="957" t="str">
        <f>IF('Master sheet'!$D$11="Hindi","कुल कार्य दिवस :-","Total Meeting :-")</f>
        <v>कुल कार्य दिवस :-</v>
      </c>
      <c r="C291" s="957"/>
      <c r="D291" s="957"/>
      <c r="E291" s="967" t="str">
        <f>IFERROR(VLOOKUP(P272,Marks,182,0),"")</f>
        <v/>
      </c>
      <c r="F291" s="967"/>
      <c r="G291" s="967"/>
      <c r="H291" s="967"/>
      <c r="I291" s="967"/>
      <c r="J291" s="967"/>
      <c r="K291" s="957" t="str">
        <f>IF('Master sheet'!$D$11="Hindi","कुल उपस्थिति :-","Total Attendance :-")</f>
        <v>कुल उपस्थिति :-</v>
      </c>
      <c r="L291" s="957"/>
      <c r="M291" s="957"/>
      <c r="N291" s="957"/>
      <c r="O291" s="968" t="str">
        <f>IFERROR(VLOOKUP(P272,Marks,183,0),"")</f>
        <v/>
      </c>
      <c r="P291" s="968"/>
      <c r="Q291" s="968"/>
      <c r="R291" s="968"/>
      <c r="S291" s="1018"/>
      <c r="T291" s="957" t="str">
        <f>IF('Master sheet'!$D$11="Hindi","कुल कार्य दिवस :-","Total Meeting :-")</f>
        <v>कुल कार्य दिवस :-</v>
      </c>
      <c r="U291" s="957"/>
      <c r="V291" s="957"/>
      <c r="W291" s="967" t="str">
        <f>IFERROR(VLOOKUP(AH272,Marks,182,0),"")</f>
        <v/>
      </c>
      <c r="X291" s="967"/>
      <c r="Y291" s="967"/>
      <c r="Z291" s="967"/>
      <c r="AA291" s="967"/>
      <c r="AB291" s="967"/>
      <c r="AC291" s="957" t="str">
        <f>IF('Master sheet'!$D$11="Hindi","कुल उपस्थिति :-","Total Attendance :-")</f>
        <v>कुल उपस्थिति :-</v>
      </c>
      <c r="AD291" s="957"/>
      <c r="AE291" s="957"/>
      <c r="AF291" s="957"/>
      <c r="AG291" s="968" t="str">
        <f>IFERROR(VLOOKUP(AH272,Marks,183,0),"")</f>
        <v/>
      </c>
      <c r="AH291" s="968"/>
      <c r="AI291" s="968"/>
      <c r="AJ291" s="968"/>
      <c r="AL291" s="56"/>
      <c r="AM291" s="56"/>
      <c r="AN291" s="56"/>
      <c r="AO291" s="56"/>
      <c r="AP291" s="56"/>
      <c r="AQ291" s="56"/>
      <c r="AR291" s="56"/>
      <c r="AS291" s="56"/>
      <c r="AT291" s="56"/>
    </row>
    <row r="292" spans="1:46" ht="21" customHeight="1">
      <c r="A292" s="396" t="str">
        <f>IF(P272="","",A291+1)</f>
        <v/>
      </c>
      <c r="B292" s="957" t="str">
        <f>IF('Master sheet'!$D$11="Hindi","परिणाम :-","Result :-")</f>
        <v>परिणाम :-</v>
      </c>
      <c r="C292" s="957"/>
      <c r="D292" s="957"/>
      <c r="E292" s="958" t="str">
        <f>IFERROR(VLOOKUP(P272,Marks,181,0),"")</f>
        <v/>
      </c>
      <c r="F292" s="958"/>
      <c r="G292" s="958"/>
      <c r="H292" s="958"/>
      <c r="I292" s="958"/>
      <c r="J292" s="958"/>
      <c r="K292" s="957" t="str">
        <f>IF('Master sheet'!$D$11="Hindi","परिणाम प्रतिशत में :-","Result in Percentage :-")</f>
        <v>परिणाम प्रतिशत में :-</v>
      </c>
      <c r="L292" s="957"/>
      <c r="M292" s="957"/>
      <c r="N292" s="957"/>
      <c r="O292" s="959" t="str">
        <f>IFERROR(VLOOKUP(P272,Marks,177,0),"")</f>
        <v/>
      </c>
      <c r="P292" s="959"/>
      <c r="Q292" s="959"/>
      <c r="R292" s="959"/>
      <c r="S292" s="1018"/>
      <c r="T292" s="957" t="str">
        <f>IF('Master sheet'!$D$11="Hindi","परिणाम :-","Result :-")</f>
        <v>परिणाम :-</v>
      </c>
      <c r="U292" s="957"/>
      <c r="V292" s="957"/>
      <c r="W292" s="958" t="str">
        <f>IFERROR(VLOOKUP(AH272,Marks,181,0),"")</f>
        <v/>
      </c>
      <c r="X292" s="958"/>
      <c r="Y292" s="958"/>
      <c r="Z292" s="958"/>
      <c r="AA292" s="958"/>
      <c r="AB292" s="958"/>
      <c r="AC292" s="957" t="str">
        <f>IF('Master sheet'!$D$11="Hindi","परिणाम प्रतिशत में :-","Result in Percentage :-")</f>
        <v>परिणाम प्रतिशत में :-</v>
      </c>
      <c r="AD292" s="957"/>
      <c r="AE292" s="957"/>
      <c r="AF292" s="957"/>
      <c r="AG292" s="959" t="str">
        <f>IFERROR(VLOOKUP(AH272,Marks,177,0),"")</f>
        <v/>
      </c>
      <c r="AH292" s="959"/>
      <c r="AI292" s="959"/>
      <c r="AJ292" s="959"/>
      <c r="AL292" s="56"/>
      <c r="AM292" s="56"/>
      <c r="AN292" s="56"/>
      <c r="AO292" s="56"/>
      <c r="AP292" s="56"/>
      <c r="AQ292" s="56"/>
      <c r="AR292" s="56"/>
      <c r="AS292" s="56"/>
      <c r="AT292" s="56"/>
    </row>
    <row r="293" spans="1:46" ht="21" customHeight="1">
      <c r="A293" s="396" t="str">
        <f>IF(P272="","",A292+1)</f>
        <v/>
      </c>
      <c r="B293" s="957" t="str">
        <f>IF('Master sheet'!$D$11="Hindi","श्रेणी / ग्रेड :-","Division / Grade :-")</f>
        <v>श्रेणी / ग्रेड :-</v>
      </c>
      <c r="C293" s="957"/>
      <c r="D293" s="957"/>
      <c r="E293" s="380" t="str">
        <f>IFERROR(VLOOKUP(P272,Marks,178,0),"")</f>
        <v/>
      </c>
      <c r="F293" s="381" t="s">
        <v>194</v>
      </c>
      <c r="G293" s="440" t="str">
        <f>IFERROR(VLOOKUP(P272,Marks,179,0),"")</f>
        <v/>
      </c>
      <c r="H293" s="381"/>
      <c r="I293" s="440"/>
      <c r="J293" s="440"/>
      <c r="K293" s="957" t="str">
        <f>IF('Master sheet'!$D$11="Hindi","कक्षा में स्थान :-","Position in the Class :-")</f>
        <v>कक्षा में स्थान :-</v>
      </c>
      <c r="L293" s="957"/>
      <c r="M293" s="957"/>
      <c r="N293" s="957"/>
      <c r="O293" s="961" t="str">
        <f>IFERROR(VLOOKUP(P272,Marks,180,0),"")</f>
        <v/>
      </c>
      <c r="P293" s="961"/>
      <c r="Q293" s="961"/>
      <c r="R293" s="961"/>
      <c r="S293" s="1018"/>
      <c r="T293" s="957" t="str">
        <f>IF('Master sheet'!$D$11="Hindi","श्रेणी / ग्रेड :-","Division / Grade :-")</f>
        <v>श्रेणी / ग्रेड :-</v>
      </c>
      <c r="U293" s="957"/>
      <c r="V293" s="957"/>
      <c r="W293" s="380" t="str">
        <f>IFERROR(VLOOKUP(AH272,Marks,178,0),"")</f>
        <v/>
      </c>
      <c r="X293" s="381" t="s">
        <v>194</v>
      </c>
      <c r="Y293" s="440" t="str">
        <f>IFERROR(VLOOKUP(AH272,Marks,179,0),"")</f>
        <v/>
      </c>
      <c r="Z293" s="381"/>
      <c r="AA293" s="440"/>
      <c r="AB293" s="440"/>
      <c r="AC293" s="957" t="str">
        <f>IF('Master sheet'!$D$11="Hindi","कक्षा में स्थान :-","Position in the Class :-")</f>
        <v>कक्षा में स्थान :-</v>
      </c>
      <c r="AD293" s="957"/>
      <c r="AE293" s="957"/>
      <c r="AF293" s="957"/>
      <c r="AG293" s="961" t="str">
        <f>IFERROR(VLOOKUP(AH272,Marks,180,0),"")</f>
        <v/>
      </c>
      <c r="AH293" s="961"/>
      <c r="AI293" s="961"/>
      <c r="AJ293" s="961"/>
      <c r="AL293" s="56"/>
      <c r="AM293" s="56"/>
      <c r="AN293" s="56"/>
      <c r="AO293" s="56"/>
      <c r="AP293" s="56"/>
      <c r="AQ293" s="56"/>
      <c r="AR293" s="56"/>
      <c r="AS293" s="56"/>
      <c r="AT293" s="56"/>
    </row>
    <row r="294" spans="1:46" ht="21" customHeight="1">
      <c r="A294" s="396" t="str">
        <f>IF(P272="","",A293+1)</f>
        <v/>
      </c>
      <c r="B294" s="954" t="str">
        <f>IF('Master sheet'!$D$11="Hindi","परीक्षा परिणाम घोषणा दिनांक :-","Result Declaration Date :-")</f>
        <v>परीक्षा परिणाम घोषणा दिनांक :-</v>
      </c>
      <c r="C294" s="954"/>
      <c r="D294" s="954"/>
      <c r="E294" s="955" t="str">
        <f>IF(AND(P272=""),"",'Master sheet'!$D$10)</f>
        <v/>
      </c>
      <c r="F294" s="955"/>
      <c r="G294" s="955"/>
      <c r="H294" s="955"/>
      <c r="I294" s="955"/>
      <c r="J294" s="434"/>
      <c r="K294" s="91"/>
      <c r="L294" s="91"/>
      <c r="M294" s="57"/>
      <c r="N294" s="91"/>
      <c r="O294" s="91"/>
      <c r="P294" s="91"/>
      <c r="Q294" s="91"/>
      <c r="R294" s="91"/>
      <c r="S294" s="1018"/>
      <c r="T294" s="954" t="str">
        <f>IF('Master sheet'!$D$11="Hindi","परीक्षा परिणाम घोषणा दिनांक :-","Result Declaration Date :-")</f>
        <v>परीक्षा परिणाम घोषणा दिनांक :-</v>
      </c>
      <c r="U294" s="954"/>
      <c r="V294" s="954"/>
      <c r="W294" s="955" t="str">
        <f>IF(AND(AH272=""),"",'Master sheet'!$D$10)</f>
        <v/>
      </c>
      <c r="X294" s="955"/>
      <c r="Y294" s="955"/>
      <c r="Z294" s="955"/>
      <c r="AA294" s="955"/>
      <c r="AB294" s="434"/>
      <c r="AC294" s="91"/>
      <c r="AD294" s="91"/>
      <c r="AE294" s="57"/>
      <c r="AF294" s="91"/>
      <c r="AG294" s="91"/>
      <c r="AH294" s="91"/>
      <c r="AI294" s="91"/>
      <c r="AJ294" s="91"/>
      <c r="AL294" s="56"/>
      <c r="AM294" s="56"/>
      <c r="AN294" s="56"/>
      <c r="AO294" s="56"/>
      <c r="AP294" s="56"/>
      <c r="AQ294" s="56"/>
      <c r="AR294" s="56"/>
      <c r="AS294" s="56"/>
      <c r="AT294" s="56"/>
    </row>
    <row r="295" spans="1:46" ht="60.75" customHeight="1">
      <c r="A295" s="396" t="str">
        <f>IF(P272="","",A294+1)</f>
        <v/>
      </c>
      <c r="B295" s="956" t="str">
        <f>IF(AND(C269=6),CONCATENATE("( ",UPPER('Master sheet'!H12)," )"),IF(AND(C269=7),CONCATENATE("( ",UPPER('Master sheet'!H21)," )"),""))</f>
        <v/>
      </c>
      <c r="C295" s="956"/>
      <c r="D295" s="956"/>
      <c r="E295" s="956"/>
      <c r="F295" s="956" t="str">
        <f>IF(AND(P272=""),"",CONCATENATE("(",'Master sheet'!$D$14," )"))</f>
        <v/>
      </c>
      <c r="G295" s="956"/>
      <c r="H295" s="956"/>
      <c r="I295" s="956"/>
      <c r="J295" s="956"/>
      <c r="K295" s="956"/>
      <c r="L295" s="956"/>
      <c r="M295" s="956" t="str">
        <f>IF(AND(P272=""),"",CONCATENATE("(",'Master sheet'!$D$12," )"))</f>
        <v/>
      </c>
      <c r="N295" s="956"/>
      <c r="O295" s="956"/>
      <c r="P295" s="956"/>
      <c r="Q295" s="956"/>
      <c r="R295" s="956"/>
      <c r="S295" s="1018"/>
      <c r="T295" s="956" t="str">
        <f>IF(AND(U269=6),CONCATENATE("( ",UPPER('Master sheet'!H12)," )"),IF(AND(U269=7),CONCATENATE("( ",UPPER('Master sheet'!H21)," )"),""))</f>
        <v/>
      </c>
      <c r="U295" s="956"/>
      <c r="V295" s="956"/>
      <c r="W295" s="956"/>
      <c r="X295" s="956" t="str">
        <f>IF(AND(AH272=""),"",CONCATENATE("(",'Master sheet'!$D$14," )"))</f>
        <v/>
      </c>
      <c r="Y295" s="956"/>
      <c r="Z295" s="956"/>
      <c r="AA295" s="956"/>
      <c r="AB295" s="956"/>
      <c r="AC295" s="956"/>
      <c r="AD295" s="956"/>
      <c r="AE295" s="956" t="str">
        <f>IF(AND(AH272=""),"",CONCATENATE("(",'Master sheet'!$D$12," )"))</f>
        <v/>
      </c>
      <c r="AF295" s="956"/>
      <c r="AG295" s="956"/>
      <c r="AH295" s="956"/>
      <c r="AI295" s="956"/>
      <c r="AJ295" s="956"/>
      <c r="AL295" s="56"/>
      <c r="AM295" s="56"/>
      <c r="AN295" s="56"/>
      <c r="AO295" s="56"/>
      <c r="AP295" s="56"/>
      <c r="AQ295" s="56"/>
      <c r="AR295" s="56"/>
      <c r="AS295" s="56"/>
      <c r="AT295" s="56"/>
    </row>
    <row r="296" spans="1:46" ht="23.25" customHeight="1">
      <c r="A296" s="396" t="str">
        <f>IF(P272="","",A295+1)</f>
        <v/>
      </c>
      <c r="B296" s="953" t="str">
        <f>IF('Master sheet'!$D$11="Hindi","हस्ताक्षर कक्षाध्यापक","Signature of the class teacher")</f>
        <v>हस्ताक्षर कक्षाध्यापक</v>
      </c>
      <c r="C296" s="953"/>
      <c r="D296" s="953"/>
      <c r="E296" s="953"/>
      <c r="F296" s="953" t="str">
        <f>IF('Master sheet'!$D$11="Hindi","हस्ताक्षर परीक्षा प्रभारी","Signature of the exam. Incharge")</f>
        <v>हस्ताक्षर परीक्षा प्रभारी</v>
      </c>
      <c r="G296" s="953"/>
      <c r="H296" s="953"/>
      <c r="I296" s="953"/>
      <c r="J296" s="953"/>
      <c r="K296" s="953"/>
      <c r="L296" s="953"/>
      <c r="M296" s="953" t="str">
        <f>IF('Master sheet'!$D$11="Hindi","हस्ताक्षर संस्था प्रधान","Head of Institute's Signature")</f>
        <v>हस्ताक्षर संस्था प्रधान</v>
      </c>
      <c r="N296" s="953"/>
      <c r="O296" s="953"/>
      <c r="P296" s="953"/>
      <c r="Q296" s="953"/>
      <c r="R296" s="953"/>
      <c r="S296" s="1018"/>
      <c r="T296" s="953" t="str">
        <f>IF('Master sheet'!$D$11="Hindi","हस्ताक्षर कक्षाध्यापक","Signature of the class teacher")</f>
        <v>हस्ताक्षर कक्षाध्यापक</v>
      </c>
      <c r="U296" s="953"/>
      <c r="V296" s="953"/>
      <c r="W296" s="953"/>
      <c r="X296" s="953" t="str">
        <f>IF('Master sheet'!$D$11="Hindi","हस्ताक्षर परीक्षा प्रभारी","Signature of the exam. Incharge")</f>
        <v>हस्ताक्षर परीक्षा प्रभारी</v>
      </c>
      <c r="Y296" s="953"/>
      <c r="Z296" s="953"/>
      <c r="AA296" s="953"/>
      <c r="AB296" s="953"/>
      <c r="AC296" s="953"/>
      <c r="AD296" s="953"/>
      <c r="AE296" s="953" t="str">
        <f>IF('Master sheet'!$D$11="Hindi","हस्ताक्षर संस्था प्रधान","Head of Institute's Signature")</f>
        <v>हस्ताक्षर संस्था प्रधान</v>
      </c>
      <c r="AF296" s="953"/>
      <c r="AG296" s="953"/>
      <c r="AH296" s="953"/>
      <c r="AI296" s="953"/>
      <c r="AJ296" s="953"/>
      <c r="AL296" s="56"/>
      <c r="AM296" s="56"/>
      <c r="AN296" s="56"/>
      <c r="AO296" s="56"/>
      <c r="AP296" s="56"/>
      <c r="AQ296" s="56"/>
      <c r="AR296" s="56"/>
      <c r="AS296" s="56"/>
      <c r="AT296" s="56"/>
    </row>
    <row r="297" spans="1:46">
      <c r="AL297" s="56"/>
      <c r="AM297" s="56"/>
      <c r="AN297" s="56"/>
      <c r="AO297" s="56"/>
      <c r="AP297" s="56"/>
      <c r="AQ297" s="56"/>
      <c r="AR297" s="56"/>
      <c r="AS297" s="56"/>
      <c r="AT297" s="56"/>
    </row>
    <row r="298" spans="1:46" ht="21" customHeight="1">
      <c r="A298" s="396" t="str">
        <f>IF(P305="","",1)</f>
        <v/>
      </c>
      <c r="B298" s="1003" t="str">
        <f>IF('Master sheet'!$D$11="Hindi","वार्षिक रिपोर्ट कार्ड ","Report Card")</f>
        <v xml:space="preserve">वार्षिक रिपोर्ट कार्ड </v>
      </c>
      <c r="C298" s="1003"/>
      <c r="D298" s="1003"/>
      <c r="E298" s="1003"/>
      <c r="F298" s="1003"/>
      <c r="G298" s="1003"/>
      <c r="H298" s="1003"/>
      <c r="I298" s="1003"/>
      <c r="J298" s="1003"/>
      <c r="K298" s="1003"/>
      <c r="L298" s="1003"/>
      <c r="M298" s="1003"/>
      <c r="N298" s="1003"/>
      <c r="O298" s="1003"/>
      <c r="P298" s="1003"/>
      <c r="Q298" s="1003"/>
      <c r="R298" s="1003"/>
      <c r="S298" s="1018" t="s">
        <v>75</v>
      </c>
      <c r="T298" s="1003" t="str">
        <f>IF('Master sheet'!$D$11="Hindi","वार्षिक रिपोर्ट कार्ड ","Report Card")</f>
        <v xml:space="preserve">वार्षिक रिपोर्ट कार्ड </v>
      </c>
      <c r="U298" s="1003"/>
      <c r="V298" s="1003"/>
      <c r="W298" s="1003"/>
      <c r="X298" s="1003"/>
      <c r="Y298" s="1003"/>
      <c r="Z298" s="1003"/>
      <c r="AA298" s="1003"/>
      <c r="AB298" s="1003"/>
      <c r="AC298" s="1003"/>
      <c r="AD298" s="1003"/>
      <c r="AE298" s="1003"/>
      <c r="AF298" s="1003"/>
      <c r="AG298" s="1003"/>
      <c r="AH298" s="1003"/>
      <c r="AI298" s="1003"/>
      <c r="AJ298" s="1003"/>
      <c r="AL298" s="56"/>
      <c r="AM298" s="56"/>
      <c r="AN298" s="56"/>
      <c r="AO298" s="56"/>
      <c r="AP298" s="56"/>
      <c r="AQ298" s="56"/>
      <c r="AR298" s="56"/>
      <c r="AS298" s="56"/>
      <c r="AT298" s="56"/>
    </row>
    <row r="299" spans="1:46" ht="21" customHeight="1">
      <c r="A299" s="396" t="str">
        <f>IF(P305="","",A298+1)</f>
        <v/>
      </c>
      <c r="B299" s="1004" t="str">
        <f>IF('Master sheet'!$D$11="Hindi","शिक्षा विभाग, राजस्थान सरकार","Education Department, Rajasthan Government")</f>
        <v>शिक्षा विभाग, राजस्थान सरकार</v>
      </c>
      <c r="C299" s="1004"/>
      <c r="D299" s="1004"/>
      <c r="E299" s="1004"/>
      <c r="F299" s="1004"/>
      <c r="G299" s="1004"/>
      <c r="H299" s="1004"/>
      <c r="I299" s="1004"/>
      <c r="J299" s="1004"/>
      <c r="K299" s="1004"/>
      <c r="L299" s="1004"/>
      <c r="M299" s="1004"/>
      <c r="N299" s="1004"/>
      <c r="O299" s="1004"/>
      <c r="P299" s="1004"/>
      <c r="Q299" s="1004"/>
      <c r="R299" s="1004"/>
      <c r="S299" s="1018"/>
      <c r="T299" s="1004" t="str">
        <f>IF('Master sheet'!$D$11="Hindi","शिक्षा विभाग, राजस्थान सरकार","Education Department, Rajasthan Government")</f>
        <v>शिक्षा विभाग, राजस्थान सरकार</v>
      </c>
      <c r="U299" s="1004"/>
      <c r="V299" s="1004"/>
      <c r="W299" s="1004"/>
      <c r="X299" s="1004"/>
      <c r="Y299" s="1004"/>
      <c r="Z299" s="1004"/>
      <c r="AA299" s="1004"/>
      <c r="AB299" s="1004"/>
      <c r="AC299" s="1004"/>
      <c r="AD299" s="1004"/>
      <c r="AE299" s="1004"/>
      <c r="AF299" s="1004"/>
      <c r="AG299" s="1004"/>
      <c r="AH299" s="1004"/>
      <c r="AI299" s="1004"/>
      <c r="AJ299" s="1004"/>
      <c r="AL299" s="56"/>
      <c r="AM299" s="56"/>
      <c r="AN299" s="56"/>
      <c r="AO299" s="56"/>
      <c r="AP299" s="56"/>
      <c r="AQ299" s="56"/>
      <c r="AR299" s="56"/>
      <c r="AS299" s="56"/>
      <c r="AT299" s="56"/>
    </row>
    <row r="300" spans="1:46" ht="21" customHeight="1">
      <c r="A300" s="396" t="str">
        <f>IF(P305="","",A299+1)</f>
        <v/>
      </c>
      <c r="B300" s="996" t="str">
        <f>IF('Master sheet'!$D$11="Hindi","विद्यालय का नाम :-","School Name :- ")</f>
        <v>विद्यालय का नाम :-</v>
      </c>
      <c r="C300" s="996"/>
      <c r="D300" s="996"/>
      <c r="E300" s="997" t="str">
        <f>IF(AND(P305=""),"",IF('Master sheet'!$D$11="Hindi",'Master sheet'!$D$8,'Master sheet'!$D$7))</f>
        <v/>
      </c>
      <c r="F300" s="997"/>
      <c r="G300" s="997"/>
      <c r="H300" s="997"/>
      <c r="I300" s="997"/>
      <c r="J300" s="997"/>
      <c r="K300" s="997"/>
      <c r="L300" s="997"/>
      <c r="M300" s="997"/>
      <c r="N300" s="997"/>
      <c r="O300" s="997"/>
      <c r="P300" s="997"/>
      <c r="Q300" s="997"/>
      <c r="R300" s="997"/>
      <c r="S300" s="1018"/>
      <c r="T300" s="996" t="str">
        <f>IF('Master sheet'!$D$11="Hindi","विद्यालय का नाम :-","School Name :- ")</f>
        <v>विद्यालय का नाम :-</v>
      </c>
      <c r="U300" s="996"/>
      <c r="V300" s="996"/>
      <c r="W300" s="997" t="str">
        <f>IF(AND(AH305=""),"",IF('Master sheet'!$D$11="Hindi",'Master sheet'!$D$8,'Master sheet'!$D$7))</f>
        <v/>
      </c>
      <c r="X300" s="997"/>
      <c r="Y300" s="997"/>
      <c r="Z300" s="997"/>
      <c r="AA300" s="997"/>
      <c r="AB300" s="997"/>
      <c r="AC300" s="997"/>
      <c r="AD300" s="997"/>
      <c r="AE300" s="997"/>
      <c r="AF300" s="997"/>
      <c r="AG300" s="997"/>
      <c r="AH300" s="997"/>
      <c r="AI300" s="997"/>
      <c r="AJ300" s="997"/>
      <c r="AL300" s="56"/>
      <c r="AM300" s="56"/>
      <c r="AN300" s="56"/>
      <c r="AO300" s="56"/>
      <c r="AP300" s="56"/>
      <c r="AQ300" s="56"/>
      <c r="AR300" s="56"/>
      <c r="AS300" s="56"/>
      <c r="AT300" s="56"/>
    </row>
    <row r="301" spans="1:46" ht="21" customHeight="1">
      <c r="A301" s="396" t="str">
        <f>IF(P305="","",A300+1)</f>
        <v/>
      </c>
      <c r="B301" s="389"/>
      <c r="C301" s="389"/>
      <c r="D301" s="389"/>
      <c r="E301" s="998" t="str">
        <f>IF(AND(P305=""),"",IF('Master sheet'!$D$11="Hindi",CONCATENATE("(विद्यालय मान्यता क्रमांक व वर्ष : ","  ",'Master sheet'!$D$6),CONCATENATE("(School Recognition Number &amp; Years : ","  ",'Master sheet'!$D$6)))</f>
        <v/>
      </c>
      <c r="F301" s="998"/>
      <c r="G301" s="998"/>
      <c r="H301" s="998"/>
      <c r="I301" s="998"/>
      <c r="J301" s="998"/>
      <c r="K301" s="998"/>
      <c r="L301" s="998"/>
      <c r="M301" s="998"/>
      <c r="N301" s="998"/>
      <c r="O301" s="998"/>
      <c r="P301" s="998"/>
      <c r="Q301" s="998"/>
      <c r="R301" s="998"/>
      <c r="S301" s="1018"/>
      <c r="T301" s="389"/>
      <c r="U301" s="389"/>
      <c r="V301" s="389"/>
      <c r="W301" s="998" t="str">
        <f>IF(AND(AH305=""),"",IF('Master sheet'!$D$11="Hindi",CONCATENATE("(विद्यालय मान्यता क्रमांक व वर्ष : ","  ",'Master sheet'!$D$6),CONCATENATE("(School Recognition Number &amp; Years : ","  ",'Master sheet'!$D$6)))</f>
        <v/>
      </c>
      <c r="X301" s="998"/>
      <c r="Y301" s="998"/>
      <c r="Z301" s="998"/>
      <c r="AA301" s="998"/>
      <c r="AB301" s="998"/>
      <c r="AC301" s="998"/>
      <c r="AD301" s="998"/>
      <c r="AE301" s="998"/>
      <c r="AF301" s="998"/>
      <c r="AG301" s="998"/>
      <c r="AH301" s="998"/>
      <c r="AI301" s="998"/>
      <c r="AJ301" s="998"/>
      <c r="AL301" s="56"/>
      <c r="AM301" s="56"/>
      <c r="AN301" s="56"/>
      <c r="AO301" s="56"/>
      <c r="AP301" s="56"/>
      <c r="AQ301" s="56"/>
      <c r="AR301" s="56"/>
      <c r="AS301" s="56"/>
      <c r="AT301" s="56"/>
    </row>
    <row r="302" spans="1:46" ht="21" customHeight="1">
      <c r="A302" s="396" t="str">
        <f>IF(P305="","",A301+1)</f>
        <v/>
      </c>
      <c r="B302" s="382" t="str">
        <f>IF('Master sheet'!$D$11="Hindi","कक्षा  :-","CLASS :- ")</f>
        <v>कक्षा  :-</v>
      </c>
      <c r="C302" s="999" t="str">
        <f>IFERROR(IF(AND(P305=""),"",VLOOKUP(P305,Marks,2,0)),"")</f>
        <v/>
      </c>
      <c r="D302" s="999"/>
      <c r="E302" s="1000" t="str">
        <f>IF('Master sheet'!$D$11="Hindi","सेक्शन :-","Section :- ")</f>
        <v>सेक्शन :-</v>
      </c>
      <c r="F302" s="1000"/>
      <c r="G302" s="1000"/>
      <c r="H302" s="1000"/>
      <c r="I302" s="1000"/>
      <c r="J302" s="999" t="str">
        <f>IFERROR(IF(AND(P305=""),"",VLOOKUP(P305,Marks,3,0)),"")</f>
        <v/>
      </c>
      <c r="K302" s="999"/>
      <c r="L302" s="1001" t="str">
        <f>IF('Master sheet'!$D$11="Hindi","सत्र :- ","Session :- ")</f>
        <v xml:space="preserve">सत्र :- </v>
      </c>
      <c r="M302" s="1001"/>
      <c r="N302" s="1001"/>
      <c r="O302" s="1001"/>
      <c r="P302" s="1002" t="str">
        <f>IF(AND(P305=""),"",'Marks Entry 6th'!$I$2)</f>
        <v/>
      </c>
      <c r="Q302" s="1002"/>
      <c r="R302" s="1002"/>
      <c r="S302" s="1018"/>
      <c r="T302" s="382" t="str">
        <f>IF('Master sheet'!$D$11="Hindi","कक्षा  :-","CLASS :- ")</f>
        <v>कक्षा  :-</v>
      </c>
      <c r="U302" s="999" t="str">
        <f>IFERROR(IF(AND(AH305=""),"",VLOOKUP(AH305,Marks,2,0)),"")</f>
        <v/>
      </c>
      <c r="V302" s="999"/>
      <c r="W302" s="1000" t="str">
        <f>IF('Master sheet'!$D$11="Hindi","सेक्शन :-","Section :- ")</f>
        <v>सेक्शन :-</v>
      </c>
      <c r="X302" s="1000"/>
      <c r="Y302" s="1000"/>
      <c r="Z302" s="1000"/>
      <c r="AA302" s="1000"/>
      <c r="AB302" s="999" t="str">
        <f>IFERROR(IF(AND(AH305=""),"",VLOOKUP(AH305,Marks,3,0)),"")</f>
        <v/>
      </c>
      <c r="AC302" s="999"/>
      <c r="AD302" s="1001" t="str">
        <f>IF('Master sheet'!$D$11="Hindi","सत्र :- ","Session :- ")</f>
        <v xml:space="preserve">सत्र :- </v>
      </c>
      <c r="AE302" s="1001"/>
      <c r="AF302" s="1001"/>
      <c r="AG302" s="1001"/>
      <c r="AH302" s="1002" t="str">
        <f>IF(AND(AH305=""),"",'Marks Entry 6th'!$I$2)</f>
        <v/>
      </c>
      <c r="AI302" s="1002"/>
      <c r="AJ302" s="1002"/>
      <c r="AL302" s="56"/>
      <c r="AM302" s="56"/>
      <c r="AN302" s="56"/>
      <c r="AO302" s="56"/>
      <c r="AP302" s="56"/>
      <c r="AQ302" s="56"/>
      <c r="AR302" s="56"/>
      <c r="AS302" s="56"/>
      <c r="AT302" s="56"/>
    </row>
    <row r="303" spans="1:46" ht="21" customHeight="1">
      <c r="A303" s="396" t="str">
        <f>IF(P305="","",A302+1)</f>
        <v/>
      </c>
      <c r="B303" s="987" t="str">
        <f>IF('Master sheet'!$D$11="Hindi","विद्यार्थी का नाम :-","Student's Name :-")</f>
        <v>विद्यार्थी का नाम :-</v>
      </c>
      <c r="C303" s="987"/>
      <c r="D303" s="987"/>
      <c r="E303" s="988" t="str">
        <f>IFERROR(IF(AND(P305=""),"",VLOOKUP(P305,Marks,6,0)),"")</f>
        <v/>
      </c>
      <c r="F303" s="988"/>
      <c r="G303" s="988"/>
      <c r="H303" s="988"/>
      <c r="I303" s="988"/>
      <c r="J303" s="988"/>
      <c r="K303" s="988"/>
      <c r="L303" s="989" t="str">
        <f>IF('Master sheet'!$D$11="Hindi","प्रवेशांक :","SR. NO. :")</f>
        <v>प्रवेशांक :</v>
      </c>
      <c r="M303" s="989"/>
      <c r="N303" s="989"/>
      <c r="O303" s="989"/>
      <c r="P303" s="994" t="str">
        <f>IFERROR(IF(AND(P305=""),"",VLOOKUP(P305,Marks,5,0)),"")</f>
        <v/>
      </c>
      <c r="Q303" s="994"/>
      <c r="R303" s="994"/>
      <c r="S303" s="1018"/>
      <c r="T303" s="987" t="str">
        <f>IF('Master sheet'!$D$11="Hindi","विद्यार्थी का नाम :-","Student's Name :-")</f>
        <v>विद्यार्थी का नाम :-</v>
      </c>
      <c r="U303" s="987"/>
      <c r="V303" s="987"/>
      <c r="W303" s="988" t="str">
        <f>IFERROR(IF(AND(AH305=""),"",VLOOKUP(AH305,Marks,6,0)),"")</f>
        <v/>
      </c>
      <c r="X303" s="988"/>
      <c r="Y303" s="988"/>
      <c r="Z303" s="988"/>
      <c r="AA303" s="988"/>
      <c r="AB303" s="988"/>
      <c r="AC303" s="988"/>
      <c r="AD303" s="989" t="str">
        <f>IF('Master sheet'!$D$11="Hindi","प्रवेशांक :","SR. NO. :")</f>
        <v>प्रवेशांक :</v>
      </c>
      <c r="AE303" s="989"/>
      <c r="AF303" s="989"/>
      <c r="AG303" s="989"/>
      <c r="AH303" s="994" t="str">
        <f>IFERROR(IF(AND(AH305=""),"",VLOOKUP(AH305,Marks,5,0)),"")</f>
        <v/>
      </c>
      <c r="AI303" s="994"/>
      <c r="AJ303" s="994"/>
      <c r="AL303" s="56"/>
      <c r="AM303" s="56"/>
      <c r="AN303" s="56"/>
      <c r="AO303" s="56"/>
      <c r="AP303" s="56"/>
      <c r="AQ303" s="56"/>
      <c r="AR303" s="56"/>
      <c r="AS303" s="56"/>
      <c r="AT303" s="56"/>
    </row>
    <row r="304" spans="1:46" ht="21" customHeight="1">
      <c r="A304" s="396" t="str">
        <f>IF(P305="","",A303+1)</f>
        <v/>
      </c>
      <c r="B304" s="987" t="str">
        <f>IF('Master sheet'!$D$11="Hindi","पिता का नाम :-","Father's Name :-")</f>
        <v>पिता का नाम :-</v>
      </c>
      <c r="C304" s="987"/>
      <c r="D304" s="987"/>
      <c r="E304" s="988" t="str">
        <f>IFERROR(IF(AND(P305=""),"",VLOOKUP(P305,Marks,7,0)),"")</f>
        <v/>
      </c>
      <c r="F304" s="988"/>
      <c r="G304" s="988"/>
      <c r="H304" s="988"/>
      <c r="I304" s="988"/>
      <c r="J304" s="988"/>
      <c r="K304" s="988"/>
      <c r="L304" s="989" t="str">
        <f>IF('Master sheet'!$D$11="Hindi","जन्म तिथि :","Date of Birth :")</f>
        <v>जन्म तिथि :</v>
      </c>
      <c r="M304" s="989"/>
      <c r="N304" s="989"/>
      <c r="O304" s="989"/>
      <c r="P304" s="995" t="str">
        <f>IFERROR(IF(AND(P305=""),"",VLOOKUP(P305,Marks,4,0)),"")</f>
        <v/>
      </c>
      <c r="Q304" s="995"/>
      <c r="R304" s="995"/>
      <c r="S304" s="1018"/>
      <c r="T304" s="987" t="str">
        <f>IF('Master sheet'!$D$11="Hindi","पिता का नाम :-","Father's Name :-")</f>
        <v>पिता का नाम :-</v>
      </c>
      <c r="U304" s="987"/>
      <c r="V304" s="987"/>
      <c r="W304" s="988" t="str">
        <f>IFERROR(IF(AND(AH305=""),"",VLOOKUP(AH305,Marks,7,0)),"")</f>
        <v/>
      </c>
      <c r="X304" s="988"/>
      <c r="Y304" s="988"/>
      <c r="Z304" s="988"/>
      <c r="AA304" s="988"/>
      <c r="AB304" s="988"/>
      <c r="AC304" s="988"/>
      <c r="AD304" s="989" t="str">
        <f>IF('Master sheet'!$D$11="Hindi","जन्म तिथि :","Date of Birth :")</f>
        <v>जन्म तिथि :</v>
      </c>
      <c r="AE304" s="989"/>
      <c r="AF304" s="989"/>
      <c r="AG304" s="989"/>
      <c r="AH304" s="995" t="str">
        <f>IFERROR(IF(AND(AH305=""),"",VLOOKUP(AH305,Marks,4,0)),"")</f>
        <v/>
      </c>
      <c r="AI304" s="995"/>
      <c r="AJ304" s="995"/>
      <c r="AL304" s="56"/>
      <c r="AM304" s="56"/>
      <c r="AN304" s="56"/>
      <c r="AO304" s="56"/>
      <c r="AP304" s="56"/>
      <c r="AQ304" s="56"/>
      <c r="AR304" s="56"/>
      <c r="AS304" s="56"/>
      <c r="AT304" s="56"/>
    </row>
    <row r="305" spans="1:46" ht="21" customHeight="1">
      <c r="A305" s="396" t="str">
        <f>IF(P305="","",A304+1)</f>
        <v/>
      </c>
      <c r="B305" s="987" t="str">
        <f>IF('Master sheet'!$D$11="Hindi","माता का नाम :-","Mother's Name :-")</f>
        <v>माता का नाम :-</v>
      </c>
      <c r="C305" s="987"/>
      <c r="D305" s="987"/>
      <c r="E305" s="988" t="str">
        <f>IFERROR(IF(AND(P305=""),"",VLOOKUP(P305,Marks,8,0)),"")</f>
        <v/>
      </c>
      <c r="F305" s="988"/>
      <c r="G305" s="988"/>
      <c r="H305" s="988"/>
      <c r="I305" s="988"/>
      <c r="J305" s="988"/>
      <c r="K305" s="988"/>
      <c r="L305" s="989" t="str">
        <f>IF('Master sheet'!$D$11="Hindi","रोल नंबर :-","Roll No. :")</f>
        <v>रोल नंबर :-</v>
      </c>
      <c r="M305" s="989"/>
      <c r="N305" s="989"/>
      <c r="O305" s="989"/>
      <c r="P305" s="990" t="str">
        <f>IF(AH272="","",IF(AND(AH272+1&gt;$AR$7),"",AH272+1))</f>
        <v/>
      </c>
      <c r="Q305" s="990"/>
      <c r="R305" s="990"/>
      <c r="S305" s="1018"/>
      <c r="T305" s="987" t="str">
        <f>IF('Master sheet'!$D$11="Hindi","माता का नाम :-","Mother's Name :-")</f>
        <v>माता का नाम :-</v>
      </c>
      <c r="U305" s="987"/>
      <c r="V305" s="987"/>
      <c r="W305" s="988" t="str">
        <f>IFERROR(IF(AND(AH305=""),"",VLOOKUP(AH305,Marks,8,0)),"")</f>
        <v/>
      </c>
      <c r="X305" s="988"/>
      <c r="Y305" s="988"/>
      <c r="Z305" s="988"/>
      <c r="AA305" s="988"/>
      <c r="AB305" s="988"/>
      <c r="AC305" s="988"/>
      <c r="AD305" s="989" t="str">
        <f>IF('Master sheet'!$D$11="Hindi","रोल नंबर :-","Roll No. :")</f>
        <v>रोल नंबर :-</v>
      </c>
      <c r="AE305" s="989"/>
      <c r="AF305" s="989"/>
      <c r="AG305" s="989"/>
      <c r="AH305" s="990" t="str">
        <f>IF(P305="","",IF(AND(P305+1&gt;$AR$7),"",P305+1))</f>
        <v/>
      </c>
      <c r="AI305" s="990"/>
      <c r="AJ305" s="990"/>
      <c r="AL305" s="56"/>
      <c r="AM305" s="56"/>
      <c r="AN305" s="56"/>
      <c r="AO305" s="56"/>
      <c r="AP305" s="56"/>
      <c r="AQ305" s="56"/>
      <c r="AR305" s="56"/>
      <c r="AS305" s="56"/>
      <c r="AT305" s="56"/>
    </row>
    <row r="306" spans="1:46" ht="12" customHeight="1">
      <c r="A306" s="396" t="str">
        <f>IF(P305="","",A305+1)</f>
        <v/>
      </c>
      <c r="B306" s="383"/>
      <c r="C306" s="383"/>
      <c r="D306" s="383"/>
      <c r="E306" s="384"/>
      <c r="F306" s="384"/>
      <c r="G306" s="436"/>
      <c r="H306" s="436"/>
      <c r="I306" s="384"/>
      <c r="J306" s="384"/>
      <c r="K306" s="384"/>
      <c r="L306" s="385"/>
      <c r="M306" s="385"/>
      <c r="N306" s="385"/>
      <c r="O306" s="385"/>
      <c r="P306" s="386"/>
      <c r="Q306" s="386"/>
      <c r="R306" s="386"/>
      <c r="S306" s="1018"/>
      <c r="T306" s="383"/>
      <c r="U306" s="383"/>
      <c r="V306" s="383"/>
      <c r="W306" s="384"/>
      <c r="X306" s="384"/>
      <c r="Y306" s="436"/>
      <c r="Z306" s="436"/>
      <c r="AA306" s="384"/>
      <c r="AB306" s="384"/>
      <c r="AC306" s="384"/>
      <c r="AD306" s="385"/>
      <c r="AE306" s="385"/>
      <c r="AF306" s="385"/>
      <c r="AG306" s="385"/>
      <c r="AH306" s="386"/>
      <c r="AI306" s="386"/>
      <c r="AJ306" s="386"/>
      <c r="AL306" s="56"/>
      <c r="AM306" s="56"/>
      <c r="AN306" s="56"/>
      <c r="AO306" s="56"/>
      <c r="AP306" s="56"/>
      <c r="AQ306" s="56"/>
      <c r="AR306" s="56"/>
      <c r="AS306" s="56"/>
      <c r="AT306" s="56"/>
    </row>
    <row r="307" spans="1:46" ht="23.25" customHeight="1">
      <c r="A307" s="396" t="str">
        <f>IF(P305="","",A306+1)</f>
        <v/>
      </c>
      <c r="B307" s="991" t="str">
        <f>IF('Master sheet'!$D$11="Hindi","विषय","Subject")</f>
        <v>विषय</v>
      </c>
      <c r="C307" s="708" t="str">
        <f>IF('Master sheet'!$D$11="Hindi","प्रथम परख ","First Test")</f>
        <v xml:space="preserve">प्रथम परख </v>
      </c>
      <c r="D307" s="709"/>
      <c r="E307" s="729" t="str">
        <f>IF('Master sheet'!$D$11="Hindi","द्वितीय परख","Second Test")</f>
        <v>द्वितीय परख</v>
      </c>
      <c r="F307" s="730"/>
      <c r="G307" s="729" t="str">
        <f>IF('Master sheet'!$D$11="Hindi","तृतीय परख","Third Test")</f>
        <v>तृतीय परख</v>
      </c>
      <c r="H307" s="730"/>
      <c r="I307" s="992" t="str">
        <f>IF('Master sheet'!$D$11="Hindi","सा. परख योग","Test Total")</f>
        <v>सा. परख योग</v>
      </c>
      <c r="J307" s="732" t="str">
        <f>IF('Master sheet'!$D$11="Hindi","अर्द्धवार्षिक","Half Yearly")</f>
        <v>अर्द्धवार्षिक</v>
      </c>
      <c r="K307" s="733"/>
      <c r="L307" s="734"/>
      <c r="M307" s="735" t="str">
        <f>IF('Master sheet'!$D$11="Hindi","अर्द्ध वा. तक योग","Total Till H.Y.")</f>
        <v>अर्द्ध वा. तक योग</v>
      </c>
      <c r="N307" s="732" t="str">
        <f>IF('Master sheet'!$D$11="Hindi","वार्षिक","Yearly")</f>
        <v>वार्षिक</v>
      </c>
      <c r="O307" s="733"/>
      <c r="P307" s="734"/>
      <c r="Q307" s="710" t="str">
        <f>IF('Master sheet'!$D$11="Hindi","विषय कुल योग ","Subject Total")</f>
        <v xml:space="preserve">विषय कुल योग </v>
      </c>
      <c r="R307" s="711" t="str">
        <f>IF('Master sheet'!$D$11="Hindi","ग्रेड","Grade")</f>
        <v>ग्रेड</v>
      </c>
      <c r="S307" s="1018"/>
      <c r="T307" s="991" t="str">
        <f>IF('Master sheet'!$D$11="Hindi","विषय","Subject")</f>
        <v>विषय</v>
      </c>
      <c r="U307" s="708" t="str">
        <f>IF('Master sheet'!$D$11="Hindi","प्रथम परख ","First Test")</f>
        <v xml:space="preserve">प्रथम परख </v>
      </c>
      <c r="V307" s="709"/>
      <c r="W307" s="729" t="str">
        <f>IF('Master sheet'!$D$11="Hindi","द्वितीय परख","Second Test")</f>
        <v>द्वितीय परख</v>
      </c>
      <c r="X307" s="730"/>
      <c r="Y307" s="729" t="str">
        <f>IF('Master sheet'!$D$11="Hindi","तृतीय परख","Third Test")</f>
        <v>तृतीय परख</v>
      </c>
      <c r="Z307" s="730"/>
      <c r="AA307" s="992" t="str">
        <f>IF('Master sheet'!$D$11="Hindi","सा. परख योग","Test Total")</f>
        <v>सा. परख योग</v>
      </c>
      <c r="AB307" s="732" t="str">
        <f>IF('Master sheet'!$D$11="Hindi","अर्द्धवार्षिक","Half Yearly")</f>
        <v>अर्द्धवार्षिक</v>
      </c>
      <c r="AC307" s="733"/>
      <c r="AD307" s="734"/>
      <c r="AE307" s="735" t="str">
        <f>IF('Master sheet'!$D$11="Hindi","अर्द्ध वा. तक योग","Total Till H.Y.")</f>
        <v>अर्द्ध वा. तक योग</v>
      </c>
      <c r="AF307" s="732" t="str">
        <f>IF('Master sheet'!$D$11="Hindi","वार्षिक","Yearly")</f>
        <v>वार्षिक</v>
      </c>
      <c r="AG307" s="733"/>
      <c r="AH307" s="734"/>
      <c r="AI307" s="710" t="str">
        <f>IF('Master sheet'!$D$11="Hindi","विषय कुल योग ","Subject Total")</f>
        <v xml:space="preserve">विषय कुल योग </v>
      </c>
      <c r="AJ307" s="711" t="str">
        <f>IF('Master sheet'!$D$11="Hindi","ग्रेड","Grade")</f>
        <v>ग्रेड</v>
      </c>
      <c r="AL307" s="56"/>
      <c r="AM307" s="56"/>
      <c r="AN307" s="56"/>
      <c r="AO307" s="56"/>
      <c r="AP307" s="56"/>
      <c r="AQ307" s="56"/>
      <c r="AR307" s="56"/>
      <c r="AS307" s="56"/>
      <c r="AT307" s="56"/>
    </row>
    <row r="308" spans="1:46" ht="86.25" customHeight="1">
      <c r="A308" s="396" t="str">
        <f>IF(P305="","",A307+1)</f>
        <v/>
      </c>
      <c r="B308" s="991"/>
      <c r="C308" s="312" t="str">
        <f>IF('Master sheet'!$D$11="Hindi","लिखित परीक्षा","Written")</f>
        <v>लिखित परीक्षा</v>
      </c>
      <c r="D308" s="312" t="str">
        <f>IF('Master sheet'!$D$11="Hindi","गतिविधि, मौखिक, प्रोजेक्ट, प्रायोगिक","Act, Oral, Project, Prac.")</f>
        <v>गतिविधि, मौखिक, प्रोजेक्ट, प्रायोगिक</v>
      </c>
      <c r="E308" s="312" t="str">
        <f>IF('Master sheet'!$D$11="Hindi","लिखित परीक्षा","Written")</f>
        <v>लिखित परीक्षा</v>
      </c>
      <c r="F308" s="312" t="str">
        <f>IF('Master sheet'!$D$11="Hindi","गतिविधि, मौखिक, प्रोजेक्ट, प्रायोगिक","Act, Oral, Project, Prac.")</f>
        <v>गतिविधि, मौखिक, प्रोजेक्ट, प्रायोगिक</v>
      </c>
      <c r="G308" s="312" t="str">
        <f>IF('Master sheet'!$D$11="Hindi","लिखित परीक्षा","Written")</f>
        <v>लिखित परीक्षा</v>
      </c>
      <c r="H308" s="312" t="str">
        <f>IF('Master sheet'!$D$11="Hindi","गतिविधि, मौखिक, प्रोजेक्ट, प्रायोगिक","Act, Oral, Project, Prac.")</f>
        <v>गतिविधि, मौखिक, प्रोजेक्ट, प्रायोगिक</v>
      </c>
      <c r="I308" s="993"/>
      <c r="J308" s="312" t="str">
        <f>IF('Master sheet'!$D$11="Hindi","लिखित परीक्षा","Written")</f>
        <v>लिखित परीक्षा</v>
      </c>
      <c r="K308" s="312" t="str">
        <f>IF('Master sheet'!$D$11="Hindi","गतिविधि, मौखिक, प्रोजेक्ट, प्रायोगिक","Act, Oral, Project, Prac.")</f>
        <v>गतिविधि, मौखिक, प्रोजेक्ट, प्रायोगिक</v>
      </c>
      <c r="L308" s="312" t="str">
        <f>IF('Master sheet'!$D$11="Hindi","अर्द्ध वा. योग","H.Y. Total")</f>
        <v>अर्द्ध वा. योग</v>
      </c>
      <c r="M308" s="735"/>
      <c r="N308" s="312" t="str">
        <f>IF('Master sheet'!$D$11="Hindi","लिखित परीक्षा","Written")</f>
        <v>लिखित परीक्षा</v>
      </c>
      <c r="O308" s="312" t="str">
        <f>IF('Master sheet'!$D$11="Hindi","गतिविधि, मौखिक, प्रोजेक्ट, प्रायोगिक","Act, Oral, Project, Prac.")</f>
        <v>गतिविधि, मौखिक, प्रोजेक्ट, प्रायोगिक</v>
      </c>
      <c r="P308" s="312" t="str">
        <f>IF('Master sheet'!$D$11="Hindi","वार्षिक योग","Yearly Total")</f>
        <v>वार्षिक योग</v>
      </c>
      <c r="Q308" s="710"/>
      <c r="R308" s="712">
        <v>0</v>
      </c>
      <c r="S308" s="1018"/>
      <c r="T308" s="991"/>
      <c r="U308" s="312" t="str">
        <f>IF('Master sheet'!$D$11="Hindi","लिखित परीक्षा","Written")</f>
        <v>लिखित परीक्षा</v>
      </c>
      <c r="V308" s="312" t="str">
        <f>IF('Master sheet'!$D$11="Hindi","गतिविधि, मौखिक, प्रोजेक्ट, प्रायोगिक","Act, Oral, Project, Prac.")</f>
        <v>गतिविधि, मौखिक, प्रोजेक्ट, प्रायोगिक</v>
      </c>
      <c r="W308" s="312" t="str">
        <f>IF('Master sheet'!$D$11="Hindi","लिखित परीक्षा","Written")</f>
        <v>लिखित परीक्षा</v>
      </c>
      <c r="X308" s="312" t="str">
        <f>IF('Master sheet'!$D$11="Hindi","गतिविधि, मौखिक, प्रोजेक्ट, प्रायोगिक","Act, Oral, Project, Prac.")</f>
        <v>गतिविधि, मौखिक, प्रोजेक्ट, प्रायोगिक</v>
      </c>
      <c r="Y308" s="312" t="str">
        <f>IF('Master sheet'!$D$11="Hindi","लिखित परीक्षा","Written")</f>
        <v>लिखित परीक्षा</v>
      </c>
      <c r="Z308" s="312" t="str">
        <f>IF('Master sheet'!$D$11="Hindi","गतिविधि, मौखिक, प्रोजेक्ट, प्रायोगिक","Act, Oral, Project, Prac.")</f>
        <v>गतिविधि, मौखिक, प्रोजेक्ट, प्रायोगिक</v>
      </c>
      <c r="AA308" s="993"/>
      <c r="AB308" s="312" t="str">
        <f>IF('Master sheet'!$D$11="Hindi","लिखित परीक्षा","Written")</f>
        <v>लिखित परीक्षा</v>
      </c>
      <c r="AC308" s="312" t="str">
        <f>IF('Master sheet'!$D$11="Hindi","गतिविधि, मौखिक, प्रोजेक्ट, प्रायोगिक","Act, Oral, Project, Prac.")</f>
        <v>गतिविधि, मौखिक, प्रोजेक्ट, प्रायोगिक</v>
      </c>
      <c r="AD308" s="312" t="str">
        <f>IF('Master sheet'!$D$11="Hindi","अर्द्ध वा. योग","H.Y. Total")</f>
        <v>अर्द्ध वा. योग</v>
      </c>
      <c r="AE308" s="735"/>
      <c r="AF308" s="312" t="str">
        <f>IF('Master sheet'!$D$11="Hindi","लिखित परीक्षा","Written")</f>
        <v>लिखित परीक्षा</v>
      </c>
      <c r="AG308" s="312" t="str">
        <f>IF('Master sheet'!$D$11="Hindi","गतिविधि, मौखिक, प्रोजेक्ट, प्रायोगिक","Act, Oral, Project, Prac.")</f>
        <v>गतिविधि, मौखिक, प्रोजेक्ट, प्रायोगिक</v>
      </c>
      <c r="AH308" s="312" t="str">
        <f>IF('Master sheet'!$D$11="Hindi","वार्षिक योग","Yearly Total")</f>
        <v>वार्षिक योग</v>
      </c>
      <c r="AI308" s="710"/>
      <c r="AJ308" s="712">
        <v>0</v>
      </c>
      <c r="AL308" s="56"/>
      <c r="AM308" s="56"/>
      <c r="AN308" s="56"/>
      <c r="AO308" s="56"/>
      <c r="AP308" s="56"/>
      <c r="AQ308" s="56"/>
      <c r="AR308" s="56"/>
      <c r="AS308" s="56"/>
      <c r="AT308" s="56"/>
    </row>
    <row r="309" spans="1:46" ht="18" customHeight="1">
      <c r="A309" s="396" t="str">
        <f>IF(P305="","",A308+1)</f>
        <v/>
      </c>
      <c r="B309" s="991"/>
      <c r="C309" s="114">
        <v>5</v>
      </c>
      <c r="D309" s="114">
        <v>5</v>
      </c>
      <c r="E309" s="114">
        <v>5</v>
      </c>
      <c r="F309" s="114">
        <v>5</v>
      </c>
      <c r="G309" s="114">
        <v>5</v>
      </c>
      <c r="H309" s="114">
        <v>5</v>
      </c>
      <c r="I309" s="378">
        <f>IF(AND(C276="",D276="",E276="",F276="",G276="",H276=""),"",SUM(C276:H276))</f>
        <v>30</v>
      </c>
      <c r="J309" s="114">
        <v>50</v>
      </c>
      <c r="K309" s="114">
        <v>20</v>
      </c>
      <c r="L309" s="116">
        <f>IF(AND(J276="",K276=""),"",SUM(J276:K276))</f>
        <v>70</v>
      </c>
      <c r="M309" s="115">
        <f>IF(AND(I276="NA",L276="NA"),"NA",SUM(I276,L276))</f>
        <v>100</v>
      </c>
      <c r="N309" s="114">
        <v>70</v>
      </c>
      <c r="O309" s="114">
        <v>30</v>
      </c>
      <c r="P309" s="289">
        <f>IF(AND(N276="",O276=""),"",SUM(N276:O276))</f>
        <v>100</v>
      </c>
      <c r="Q309" s="115">
        <f>IF(P276="","",SUM(M276,P276))</f>
        <v>200</v>
      </c>
      <c r="R309" s="114"/>
      <c r="S309" s="1018"/>
      <c r="T309" s="991"/>
      <c r="U309" s="114">
        <v>5</v>
      </c>
      <c r="V309" s="114">
        <v>5</v>
      </c>
      <c r="W309" s="114">
        <v>5</v>
      </c>
      <c r="X309" s="114">
        <v>5</v>
      </c>
      <c r="Y309" s="114">
        <v>5</v>
      </c>
      <c r="Z309" s="114">
        <v>5</v>
      </c>
      <c r="AA309" s="378">
        <f>IF(AND(C276="",D276="",E276="",F276="",G276="",H276=""),"",SUM(C276:H276))</f>
        <v>30</v>
      </c>
      <c r="AB309" s="114">
        <v>50</v>
      </c>
      <c r="AC309" s="114">
        <v>20</v>
      </c>
      <c r="AD309" s="116">
        <f>IF(AND(J276="",K276=""),"",SUM(J276:K276))</f>
        <v>70</v>
      </c>
      <c r="AE309" s="115">
        <f>IF(AND(I276="NA",L276="NA"),"NA",SUM(I276,L276))</f>
        <v>100</v>
      </c>
      <c r="AF309" s="114">
        <v>70</v>
      </c>
      <c r="AG309" s="114">
        <v>30</v>
      </c>
      <c r="AH309" s="289">
        <f>IF(AND(N276="",O276=""),"",SUM(N276:O276))</f>
        <v>100</v>
      </c>
      <c r="AI309" s="115">
        <f>IF(P276="","",SUM(M276,P276))</f>
        <v>200</v>
      </c>
      <c r="AJ309" s="114"/>
      <c r="AL309" s="56"/>
      <c r="AM309" s="56"/>
      <c r="AN309" s="56"/>
      <c r="AO309" s="56"/>
      <c r="AP309" s="56"/>
      <c r="AQ309" s="56"/>
      <c r="AR309" s="56"/>
      <c r="AS309" s="56"/>
      <c r="AT309" s="56"/>
    </row>
    <row r="310" spans="1:46" ht="21" customHeight="1">
      <c r="A310" s="396" t="str">
        <f>IF(P305="","",A309+1)</f>
        <v/>
      </c>
      <c r="B310" s="92" t="str">
        <f>IF('Master sheet'!D$11="Hindi","हिंदी","Hindi")</f>
        <v>हिंदी</v>
      </c>
      <c r="C310" s="433" t="str">
        <f>IFERROR(VLOOKUP(P305,Marks,11,0),"")</f>
        <v/>
      </c>
      <c r="D310" s="433" t="str">
        <f>IFERROR(VLOOKUP(P305,Marks,12,0),"")</f>
        <v/>
      </c>
      <c r="E310" s="433" t="str">
        <f>IFERROR(VLOOKUP(P305,Marks,13,0),"")</f>
        <v/>
      </c>
      <c r="F310" s="433" t="str">
        <f>IFERROR(VLOOKUP(P305,Marks,14,0),"")</f>
        <v/>
      </c>
      <c r="G310" s="433" t="str">
        <f>IFERROR(VLOOKUP(P305,Marks,15,0),"")</f>
        <v/>
      </c>
      <c r="H310" s="433" t="str">
        <f>IFERROR(VLOOKUP(P305,Marks,16,0),"")</f>
        <v/>
      </c>
      <c r="I310" s="377" t="str">
        <f>IFERROR(VLOOKUP(P305,Marks,17,0),"")</f>
        <v/>
      </c>
      <c r="J310" s="433" t="str">
        <f>IFERROR(VLOOKUP(P305,Marks,18,0),"")</f>
        <v/>
      </c>
      <c r="K310" s="433" t="str">
        <f>IFERROR(VLOOKUP(P305,Marks,19,0),"")</f>
        <v/>
      </c>
      <c r="L310" s="87" t="str">
        <f>IFERROR(VLOOKUP(P305,Marks,20,0),"")</f>
        <v/>
      </c>
      <c r="M310" s="376">
        <f>IFERROR(VLOOKUP(P305,Marks,21,0),"")</f>
        <v>0</v>
      </c>
      <c r="N310" s="433" t="str">
        <f>IFERROR(VLOOKUP(P305,Marks,22,0),"")</f>
        <v/>
      </c>
      <c r="O310" s="433" t="str">
        <f>IFERROR(VLOOKUP(P305,Marks,23,0),"")</f>
        <v/>
      </c>
      <c r="P310" s="87" t="str">
        <f>IFERROR(VLOOKUP(P305,Marks,24,0),"")</f>
        <v/>
      </c>
      <c r="Q310" s="379" t="str">
        <f>IFERROR(VLOOKUP(P305,Marks,25,0),"")</f>
        <v/>
      </c>
      <c r="R310" s="89" t="str">
        <f>IFERROR(VLOOKUP(P305,Marks,31,0),"")</f>
        <v/>
      </c>
      <c r="S310" s="1018"/>
      <c r="T310" s="92" t="str">
        <f>IF('Master sheet'!D$11="Hindi","हिंदी","Hindi")</f>
        <v>हिंदी</v>
      </c>
      <c r="U310" s="433" t="str">
        <f>IFERROR(VLOOKUP(AH305,Marks,11,0),"")</f>
        <v/>
      </c>
      <c r="V310" s="433" t="str">
        <f>IFERROR(VLOOKUP(AH305,Marks,12,0),"")</f>
        <v/>
      </c>
      <c r="W310" s="433" t="str">
        <f>IFERROR(VLOOKUP(AH305,Marks,13,0),"")</f>
        <v/>
      </c>
      <c r="X310" s="433" t="str">
        <f>IFERROR(VLOOKUP(AH305,Marks,14,0),"")</f>
        <v/>
      </c>
      <c r="Y310" s="433" t="str">
        <f>IFERROR(VLOOKUP(AH305,Marks,15,0),"")</f>
        <v/>
      </c>
      <c r="Z310" s="433" t="str">
        <f>IFERROR(VLOOKUP(AH305,Marks,16,0),"")</f>
        <v/>
      </c>
      <c r="AA310" s="377" t="str">
        <f>IFERROR(VLOOKUP(AH305,Marks,17,0),"")</f>
        <v/>
      </c>
      <c r="AB310" s="433" t="str">
        <f>IFERROR(VLOOKUP(AH305,Marks,18,0),"")</f>
        <v/>
      </c>
      <c r="AC310" s="433" t="str">
        <f>IFERROR(VLOOKUP(AH305,Marks,19,0),"")</f>
        <v/>
      </c>
      <c r="AD310" s="87" t="str">
        <f>IFERROR(VLOOKUP(AH305,Marks,20,0),"")</f>
        <v/>
      </c>
      <c r="AE310" s="376">
        <f>IFERROR(VLOOKUP(AH305,Marks,21,0),"")</f>
        <v>0</v>
      </c>
      <c r="AF310" s="433" t="str">
        <f>IFERROR(VLOOKUP(AH305,Marks,22,0),"")</f>
        <v/>
      </c>
      <c r="AG310" s="433" t="str">
        <f>IFERROR(VLOOKUP(AH305,Marks,23,0),"")</f>
        <v/>
      </c>
      <c r="AH310" s="87" t="str">
        <f>IFERROR(VLOOKUP(AH305,Marks,24,0),"")</f>
        <v/>
      </c>
      <c r="AI310" s="379" t="str">
        <f>IFERROR(VLOOKUP(AH305,Marks,25,0),"")</f>
        <v/>
      </c>
      <c r="AJ310" s="89" t="str">
        <f>IFERROR(VLOOKUP(AH305,Marks,31,0),"")</f>
        <v/>
      </c>
      <c r="AL310" s="56"/>
      <c r="AM310" s="56"/>
      <c r="AN310" s="56"/>
      <c r="AO310" s="56"/>
      <c r="AP310" s="56"/>
      <c r="AQ310" s="56"/>
      <c r="AR310" s="56"/>
      <c r="AS310" s="56"/>
      <c r="AT310" s="56"/>
    </row>
    <row r="311" spans="1:46" ht="21" customHeight="1">
      <c r="A311" s="396" t="str">
        <f>IF(P305="","",A310+1)</f>
        <v/>
      </c>
      <c r="B311" s="92" t="str">
        <f>IF('Master sheet'!$D$11="Hindi","अंग्रेजी","English")</f>
        <v>अंग्रेजी</v>
      </c>
      <c r="C311" s="433" t="str">
        <f>IFERROR(VLOOKUP(P305,Marks,32,0),"")</f>
        <v/>
      </c>
      <c r="D311" s="433" t="str">
        <f>IFERROR(VLOOKUP(P305,Marks,33,0),"")</f>
        <v/>
      </c>
      <c r="E311" s="433" t="str">
        <f>IFERROR(VLOOKUP(P305,Marks,34,0),"")</f>
        <v/>
      </c>
      <c r="F311" s="433" t="str">
        <f>IFERROR(VLOOKUP(P305,Marks,35,0),"")</f>
        <v/>
      </c>
      <c r="G311" s="433" t="str">
        <f>IFERROR(VLOOKUP(P305,Marks,36,0),"")</f>
        <v/>
      </c>
      <c r="H311" s="433" t="str">
        <f>IFERROR(VLOOKUP(P305,Marks,37,0),"")</f>
        <v/>
      </c>
      <c r="I311" s="377" t="str">
        <f>IFERROR(VLOOKUP(P305,Marks,38,0),"")</f>
        <v/>
      </c>
      <c r="J311" s="433" t="str">
        <f>IFERROR(VLOOKUP(P305,Marks,39,0),"")</f>
        <v/>
      </c>
      <c r="K311" s="433" t="str">
        <f>IFERROR(VLOOKUP(P305,Marks,40,0),"")</f>
        <v/>
      </c>
      <c r="L311" s="87" t="str">
        <f>IFERROR(VLOOKUP(P305,Marks,41,0),"")</f>
        <v/>
      </c>
      <c r="M311" s="376">
        <f>IFERROR(VLOOKUP(P305,Marks,42,0),"")</f>
        <v>0</v>
      </c>
      <c r="N311" s="433" t="str">
        <f>IFERROR(VLOOKUP(P305,Marks,43,0),"")</f>
        <v/>
      </c>
      <c r="O311" s="433" t="str">
        <f>IFERROR(VLOOKUP(P305,Marks,44,0),"")</f>
        <v/>
      </c>
      <c r="P311" s="87" t="str">
        <f>IFERROR(VLOOKUP(P305,Marks,45,0),"")</f>
        <v/>
      </c>
      <c r="Q311" s="379" t="str">
        <f>IFERROR(VLOOKUP(P305,Marks,46,0),"")</f>
        <v/>
      </c>
      <c r="R311" s="89" t="str">
        <f>IFERROR(VLOOKUP(P305,Marks,52,0),"")</f>
        <v/>
      </c>
      <c r="S311" s="1018"/>
      <c r="T311" s="92" t="str">
        <f>IF('Master sheet'!$D$11="Hindi","अंग्रेजी","English")</f>
        <v>अंग्रेजी</v>
      </c>
      <c r="U311" s="433" t="str">
        <f>IFERROR(VLOOKUP(AH305,Marks,32,0),"")</f>
        <v/>
      </c>
      <c r="V311" s="433" t="str">
        <f>IFERROR(VLOOKUP(AH305,Marks,33,0),"")</f>
        <v/>
      </c>
      <c r="W311" s="433" t="str">
        <f>IFERROR(VLOOKUP(AH305,Marks,34,0),"")</f>
        <v/>
      </c>
      <c r="X311" s="433" t="str">
        <f>IFERROR(VLOOKUP(AH305,Marks,35,0),"")</f>
        <v/>
      </c>
      <c r="Y311" s="433" t="str">
        <f>IFERROR(VLOOKUP(AH305,Marks,36,0),"")</f>
        <v/>
      </c>
      <c r="Z311" s="433" t="str">
        <f>IFERROR(VLOOKUP(AH305,Marks,37,0),"")</f>
        <v/>
      </c>
      <c r="AA311" s="377" t="str">
        <f>IFERROR(VLOOKUP(AH305,Marks,38,0),"")</f>
        <v/>
      </c>
      <c r="AB311" s="433" t="str">
        <f>IFERROR(VLOOKUP(AH305,Marks,39,0),"")</f>
        <v/>
      </c>
      <c r="AC311" s="433" t="str">
        <f>IFERROR(VLOOKUP(AH305,Marks,40,0),"")</f>
        <v/>
      </c>
      <c r="AD311" s="87" t="str">
        <f>IFERROR(VLOOKUP(AH305,Marks,41,0),"")</f>
        <v/>
      </c>
      <c r="AE311" s="376">
        <f>IFERROR(VLOOKUP(AH305,Marks,42,0),"")</f>
        <v>0</v>
      </c>
      <c r="AF311" s="433" t="str">
        <f>IFERROR(VLOOKUP(AH305,Marks,43,0),"")</f>
        <v/>
      </c>
      <c r="AG311" s="433" t="str">
        <f>IFERROR(VLOOKUP(AH305,Marks,44,0),"")</f>
        <v/>
      </c>
      <c r="AH311" s="87" t="str">
        <f>IFERROR(VLOOKUP(AH305,Marks,45,0),"")</f>
        <v/>
      </c>
      <c r="AI311" s="379" t="str">
        <f>IFERROR(VLOOKUP(AH305,Marks,46,0),"")</f>
        <v/>
      </c>
      <c r="AJ311" s="89" t="str">
        <f>IFERROR(VLOOKUP(AH305,Marks,52,0),"")</f>
        <v/>
      </c>
      <c r="AL311" s="56"/>
      <c r="AM311" s="56"/>
      <c r="AN311" s="56"/>
      <c r="AO311" s="56"/>
      <c r="AP311" s="56"/>
      <c r="AQ311" s="56"/>
      <c r="AR311" s="56"/>
      <c r="AS311" s="56"/>
      <c r="AT311" s="56"/>
    </row>
    <row r="312" spans="1:46" ht="21" customHeight="1">
      <c r="A312" s="396" t="str">
        <f>IF(P305="","",A311+1)</f>
        <v/>
      </c>
      <c r="B312" s="92" t="str">
        <f>IFERROR(VLOOKUP(P305,Marks,53,0),"")</f>
        <v/>
      </c>
      <c r="C312" s="433" t="str">
        <f>IFERROR(VLOOKUP(P305,Marks,54,0),"")</f>
        <v/>
      </c>
      <c r="D312" s="433" t="str">
        <f>IFERROR(VLOOKUP(P305,Marks,55,0),"")</f>
        <v/>
      </c>
      <c r="E312" s="433" t="str">
        <f>IFERROR(VLOOKUP(P305,Marks,56,0),"")</f>
        <v/>
      </c>
      <c r="F312" s="433" t="str">
        <f>IFERROR(VLOOKUP(P305,Marks,57,0),"")</f>
        <v/>
      </c>
      <c r="G312" s="433" t="str">
        <f>IFERROR(VLOOKUP(P305,Marks,58,0),"")</f>
        <v/>
      </c>
      <c r="H312" s="433" t="str">
        <f>IFERROR(VLOOKUP(P305,Marks,59,0),"")</f>
        <v/>
      </c>
      <c r="I312" s="377" t="str">
        <f>IFERROR(VLOOKUP(P305,Marks,60,0),"")</f>
        <v/>
      </c>
      <c r="J312" s="433" t="str">
        <f>IFERROR(VLOOKUP(P305,Marks,61,0),"")</f>
        <v/>
      </c>
      <c r="K312" s="433" t="str">
        <f>IFERROR(VLOOKUP(P305,Marks,62,0),"")</f>
        <v/>
      </c>
      <c r="L312" s="87" t="str">
        <f>IFERROR(VLOOKUP(P305,Marks,63,0),"")</f>
        <v/>
      </c>
      <c r="M312" s="376">
        <f>IFERROR(VLOOKUP(P305,Marks,64,0),"")</f>
        <v>0</v>
      </c>
      <c r="N312" s="433" t="str">
        <f>IFERROR(VLOOKUP(P305,Marks,65,0),"")</f>
        <v/>
      </c>
      <c r="O312" s="433" t="str">
        <f>IFERROR(VLOOKUP(P305,Marks,66,0),"")</f>
        <v/>
      </c>
      <c r="P312" s="87" t="str">
        <f>IFERROR(VLOOKUP(P305,Marks,67,0),"")</f>
        <v/>
      </c>
      <c r="Q312" s="379" t="str">
        <f>IFERROR(VLOOKUP(P305,Marks,68,0),"")</f>
        <v/>
      </c>
      <c r="R312" s="89" t="str">
        <f>IFERROR(VLOOKUP(P305,Marks,74,0),"")</f>
        <v/>
      </c>
      <c r="S312" s="1018"/>
      <c r="T312" s="92" t="str">
        <f>IFERROR(VLOOKUP(AH305,Marks,53,0),"")</f>
        <v/>
      </c>
      <c r="U312" s="433" t="str">
        <f>IFERROR(VLOOKUP(AH305,Marks,54,0),"")</f>
        <v/>
      </c>
      <c r="V312" s="433" t="str">
        <f>IFERROR(VLOOKUP(AH305,Marks,55,0),"")</f>
        <v/>
      </c>
      <c r="W312" s="433" t="str">
        <f>IFERROR(VLOOKUP(AH305,Marks,56,0),"")</f>
        <v/>
      </c>
      <c r="X312" s="433" t="str">
        <f>IFERROR(VLOOKUP(AH305,Marks,57,0),"")</f>
        <v/>
      </c>
      <c r="Y312" s="433" t="str">
        <f>IFERROR(VLOOKUP(AH305,Marks,58,0),"")</f>
        <v/>
      </c>
      <c r="Z312" s="433" t="str">
        <f>IFERROR(VLOOKUP(AH305,Marks,59,0),"")</f>
        <v/>
      </c>
      <c r="AA312" s="377" t="str">
        <f>IFERROR(VLOOKUP(AH305,Marks,60,0),"")</f>
        <v/>
      </c>
      <c r="AB312" s="433" t="str">
        <f>IFERROR(VLOOKUP(AH305,Marks,61,0),"")</f>
        <v/>
      </c>
      <c r="AC312" s="433" t="str">
        <f>IFERROR(VLOOKUP(AH305,Marks,62,0),"")</f>
        <v/>
      </c>
      <c r="AD312" s="87" t="str">
        <f>IFERROR(VLOOKUP(AH305,Marks,63,0),"")</f>
        <v/>
      </c>
      <c r="AE312" s="376">
        <f>IFERROR(VLOOKUP(AH305,Marks,64,0),"")</f>
        <v>0</v>
      </c>
      <c r="AF312" s="433" t="str">
        <f>IFERROR(VLOOKUP(AH305,Marks,65,0),"")</f>
        <v/>
      </c>
      <c r="AG312" s="433" t="str">
        <f>IFERROR(VLOOKUP(AH305,Marks,66,0),"")</f>
        <v/>
      </c>
      <c r="AH312" s="87" t="str">
        <f>IFERROR(VLOOKUP(AH305,Marks,67,0),"")</f>
        <v/>
      </c>
      <c r="AI312" s="379" t="str">
        <f>IFERROR(VLOOKUP(AH305,Marks,68,0),"")</f>
        <v/>
      </c>
      <c r="AJ312" s="89" t="str">
        <f>IFERROR(VLOOKUP(AH305,Marks,74,0),"")</f>
        <v/>
      </c>
      <c r="AL312" s="56"/>
      <c r="AM312" s="56"/>
      <c r="AN312" s="56"/>
      <c r="AO312" s="56"/>
      <c r="AP312" s="56"/>
      <c r="AQ312" s="56"/>
      <c r="AR312" s="56"/>
      <c r="AS312" s="56"/>
      <c r="AT312" s="56"/>
    </row>
    <row r="313" spans="1:46" ht="21" customHeight="1">
      <c r="A313" s="396" t="str">
        <f>IF(P305="","",A312+1)</f>
        <v/>
      </c>
      <c r="B313" s="92" t="str">
        <f>IF('Master sheet'!$D$11="Hindi","गणित","Maths")</f>
        <v>गणित</v>
      </c>
      <c r="C313" s="433" t="str">
        <f>IFERROR(VLOOKUP(P305,Marks,75,0),"")</f>
        <v/>
      </c>
      <c r="D313" s="433" t="str">
        <f>IFERROR(VLOOKUP(P305,Marks,76,0),"")</f>
        <v/>
      </c>
      <c r="E313" s="433" t="str">
        <f>IFERROR(VLOOKUP(P305,Marks,77,0),"")</f>
        <v/>
      </c>
      <c r="F313" s="433" t="str">
        <f>IFERROR(VLOOKUP(P305,Marks,78,0),"")</f>
        <v/>
      </c>
      <c r="G313" s="433" t="str">
        <f>IFERROR(VLOOKUP(P305,Marks,79,0),"")</f>
        <v/>
      </c>
      <c r="H313" s="433" t="str">
        <f>IFERROR(VLOOKUP(P305,Marks,80,0),"")</f>
        <v/>
      </c>
      <c r="I313" s="377" t="str">
        <f>IFERROR(VLOOKUP(P305,Marks,81,0),"")</f>
        <v/>
      </c>
      <c r="J313" s="433" t="str">
        <f>IFERROR(VLOOKUP(P305,Marks,82,0),"")</f>
        <v/>
      </c>
      <c r="K313" s="433" t="str">
        <f>IFERROR(VLOOKUP(P305,Marks,83,0),"")</f>
        <v/>
      </c>
      <c r="L313" s="87" t="str">
        <f>IFERROR(VLOOKUP(P305,Marks,84,0),"")</f>
        <v/>
      </c>
      <c r="M313" s="376">
        <f>IFERROR(VLOOKUP(P305,Marks,85,0),"")</f>
        <v>0</v>
      </c>
      <c r="N313" s="433" t="str">
        <f>IFERROR(VLOOKUP(P305,Marks,86,0),"")</f>
        <v/>
      </c>
      <c r="O313" s="433" t="str">
        <f>IFERROR(VLOOKUP(P305,Marks,87,0),"")</f>
        <v/>
      </c>
      <c r="P313" s="87" t="str">
        <f>IFERROR(VLOOKUP(P305,Marks,88,0),"")</f>
        <v/>
      </c>
      <c r="Q313" s="379" t="str">
        <f>IFERROR(VLOOKUP(P305,Marks,89,0),"")</f>
        <v/>
      </c>
      <c r="R313" s="89" t="str">
        <f>IFERROR(VLOOKUP(P305,Marks,95,0),"")</f>
        <v/>
      </c>
      <c r="S313" s="1018"/>
      <c r="T313" s="92" t="str">
        <f>IF('Master sheet'!$D$11="Hindi","गणित","Maths")</f>
        <v>गणित</v>
      </c>
      <c r="U313" s="433" t="str">
        <f>IFERROR(VLOOKUP(AH305,Marks,75,0),"")</f>
        <v/>
      </c>
      <c r="V313" s="433" t="str">
        <f>IFERROR(VLOOKUP(AH305,Marks,76,0),"")</f>
        <v/>
      </c>
      <c r="W313" s="433" t="str">
        <f>IFERROR(VLOOKUP(AH305,Marks,77,0),"")</f>
        <v/>
      </c>
      <c r="X313" s="433" t="str">
        <f>IFERROR(VLOOKUP(AH305,Marks,78,0),"")</f>
        <v/>
      </c>
      <c r="Y313" s="433" t="str">
        <f>IFERROR(VLOOKUP(AH305,Marks,79,0),"")</f>
        <v/>
      </c>
      <c r="Z313" s="433" t="str">
        <f>IFERROR(VLOOKUP(AH305,Marks,80,0),"")</f>
        <v/>
      </c>
      <c r="AA313" s="377" t="str">
        <f>IFERROR(VLOOKUP(AH305,Marks,81,0),"")</f>
        <v/>
      </c>
      <c r="AB313" s="433" t="str">
        <f>IFERROR(VLOOKUP(AH305,Marks,82,0),"")</f>
        <v/>
      </c>
      <c r="AC313" s="433" t="str">
        <f>IFERROR(VLOOKUP(AH305,Marks,83,0),"")</f>
        <v/>
      </c>
      <c r="AD313" s="87" t="str">
        <f>IFERROR(VLOOKUP(AH305,Marks,84,0),"")</f>
        <v/>
      </c>
      <c r="AE313" s="376">
        <f>IFERROR(VLOOKUP(AH305,Marks,85,0),"")</f>
        <v>0</v>
      </c>
      <c r="AF313" s="433" t="str">
        <f>IFERROR(VLOOKUP(AH305,Marks,86,0),"")</f>
        <v/>
      </c>
      <c r="AG313" s="433" t="str">
        <f>IFERROR(VLOOKUP(AH305,Marks,87,0),"")</f>
        <v/>
      </c>
      <c r="AH313" s="87" t="str">
        <f>IFERROR(VLOOKUP(AH305,Marks,88,0),"")</f>
        <v/>
      </c>
      <c r="AI313" s="379" t="str">
        <f>IFERROR(VLOOKUP(AH305,Marks,89,0),"")</f>
        <v/>
      </c>
      <c r="AJ313" s="89" t="str">
        <f>IFERROR(VLOOKUP(AH305,Marks,95,0),"")</f>
        <v/>
      </c>
      <c r="AL313" s="56"/>
      <c r="AM313" s="56"/>
      <c r="AN313" s="56"/>
      <c r="AO313" s="56"/>
      <c r="AP313" s="56"/>
      <c r="AQ313" s="56"/>
      <c r="AR313" s="56"/>
      <c r="AS313" s="56"/>
      <c r="AT313" s="56"/>
    </row>
    <row r="314" spans="1:46" ht="21" customHeight="1">
      <c r="A314" s="396" t="str">
        <f>IF(P305="","",A313+1)</f>
        <v/>
      </c>
      <c r="B314" s="92" t="str">
        <f>IF('Master sheet'!$D$11="Hindi","विज्ञान","Science")</f>
        <v>विज्ञान</v>
      </c>
      <c r="C314" s="433" t="str">
        <f>IFERROR(VLOOKUP(P305,Marks,96,0),"")</f>
        <v/>
      </c>
      <c r="D314" s="433" t="str">
        <f>IFERROR(VLOOKUP(P305,Marks,97),"")</f>
        <v/>
      </c>
      <c r="E314" s="433" t="str">
        <f>IFERROR(VLOOKUP(P305,Marks,98,0),"")</f>
        <v/>
      </c>
      <c r="F314" s="433" t="str">
        <f>IFERROR(VLOOKUP(P305,Marks,99,0),"")</f>
        <v/>
      </c>
      <c r="G314" s="433" t="str">
        <f>IFERROR(VLOOKUP(P305,Marks,100,0),"")</f>
        <v/>
      </c>
      <c r="H314" s="433" t="str">
        <f>IFERROR(VLOOKUP(P305,Marks,101,0),"")</f>
        <v/>
      </c>
      <c r="I314" s="377" t="str">
        <f>IFERROR(VLOOKUP(P305,Marks,102,0),"")</f>
        <v/>
      </c>
      <c r="J314" s="433" t="str">
        <f>IFERROR(VLOOKUP(P305,Marks,103,0),"")</f>
        <v/>
      </c>
      <c r="K314" s="433" t="str">
        <f>IFERROR(VLOOKUP(P305,Marks,104,0),"")</f>
        <v/>
      </c>
      <c r="L314" s="87" t="str">
        <f>IFERROR(VLOOKUP(P305,Marks,105,0),"")</f>
        <v/>
      </c>
      <c r="M314" s="376">
        <f>IFERROR(VLOOKUP(P305,Marks,106,0),"")</f>
        <v>0</v>
      </c>
      <c r="N314" s="433" t="str">
        <f>IFERROR(VLOOKUP(P305,Marks,107,0),"")</f>
        <v/>
      </c>
      <c r="O314" s="433" t="str">
        <f>IFERROR(VLOOKUP(P305,Marks,108,0),"")</f>
        <v/>
      </c>
      <c r="P314" s="87" t="str">
        <f>IFERROR(VLOOKUP(P305,Marks,109,0),"")</f>
        <v/>
      </c>
      <c r="Q314" s="379" t="str">
        <f>IFERROR(VLOOKUP(P305,Marks,110,0),"")</f>
        <v/>
      </c>
      <c r="R314" s="89" t="str">
        <f>IFERROR(VLOOKUP(P305,Marks,116,0),"")</f>
        <v/>
      </c>
      <c r="S314" s="1018"/>
      <c r="T314" s="92" t="str">
        <f>IF('Master sheet'!$D$11="Hindi","विज्ञान","Science")</f>
        <v>विज्ञान</v>
      </c>
      <c r="U314" s="433" t="str">
        <f>IFERROR(VLOOKUP(AH305,Marks,96,0),"")</f>
        <v/>
      </c>
      <c r="V314" s="433" t="str">
        <f>IFERROR(VLOOKUP(AH305,Marks,97),"")</f>
        <v/>
      </c>
      <c r="W314" s="433" t="str">
        <f>IFERROR(VLOOKUP(AH305,Marks,98,0),"")</f>
        <v/>
      </c>
      <c r="X314" s="433" t="str">
        <f>IFERROR(VLOOKUP(AH305,Marks,99,0),"")</f>
        <v/>
      </c>
      <c r="Y314" s="433" t="str">
        <f>IFERROR(VLOOKUP(AH305,Marks,100,0),"")</f>
        <v/>
      </c>
      <c r="Z314" s="433" t="str">
        <f>IFERROR(VLOOKUP(AH305,Marks,101,0),"")</f>
        <v/>
      </c>
      <c r="AA314" s="377" t="str">
        <f>IFERROR(VLOOKUP(AH305,Marks,102,0),"")</f>
        <v/>
      </c>
      <c r="AB314" s="433" t="str">
        <f>IFERROR(VLOOKUP(AH305,Marks,103,0),"")</f>
        <v/>
      </c>
      <c r="AC314" s="433" t="str">
        <f>IFERROR(VLOOKUP(AH305,Marks,104,0),"")</f>
        <v/>
      </c>
      <c r="AD314" s="87" t="str">
        <f>IFERROR(VLOOKUP(AH305,Marks,105,0),"")</f>
        <v/>
      </c>
      <c r="AE314" s="376">
        <f>IFERROR(VLOOKUP(AH305,Marks,106,0),"")</f>
        <v>0</v>
      </c>
      <c r="AF314" s="433" t="str">
        <f>IFERROR(VLOOKUP(AH305,Marks,107,0),"")</f>
        <v/>
      </c>
      <c r="AG314" s="433" t="str">
        <f>IFERROR(VLOOKUP(AH305,Marks,108,0),"")</f>
        <v/>
      </c>
      <c r="AH314" s="87" t="str">
        <f>IFERROR(VLOOKUP(AH305,Marks,109,0),"")</f>
        <v/>
      </c>
      <c r="AI314" s="379" t="str">
        <f>IFERROR(VLOOKUP(AH305,Marks,110,0),"")</f>
        <v/>
      </c>
      <c r="AJ314" s="89" t="str">
        <f>IFERROR(VLOOKUP(AH305,Marks,116,0),"")</f>
        <v/>
      </c>
      <c r="AL314" s="56"/>
      <c r="AM314" s="56"/>
      <c r="AN314" s="56"/>
      <c r="AO314" s="56"/>
      <c r="AP314" s="56"/>
      <c r="AQ314" s="56"/>
      <c r="AR314" s="56"/>
      <c r="AS314" s="56"/>
      <c r="AT314" s="56"/>
    </row>
    <row r="315" spans="1:46" ht="21" customHeight="1">
      <c r="A315" s="396" t="str">
        <f>IF(P305="","",A314+1)</f>
        <v/>
      </c>
      <c r="B315" s="92" t="str">
        <f>IF('Master sheet'!$D$11="Hindi","सामाजिक विज्ञान","Social Science")</f>
        <v>सामाजिक विज्ञान</v>
      </c>
      <c r="C315" s="433" t="str">
        <f>IFERROR(VLOOKUP(P305,Marks,117,0),"")</f>
        <v/>
      </c>
      <c r="D315" s="433" t="str">
        <f>IFERROR(VLOOKUP(P305,Marks,118,0),"")</f>
        <v/>
      </c>
      <c r="E315" s="433" t="str">
        <f>IFERROR(VLOOKUP(P305,Marks,119,0),"")</f>
        <v/>
      </c>
      <c r="F315" s="433" t="str">
        <f>IFERROR(VLOOKUP(P305,Marks,120,0),"")</f>
        <v/>
      </c>
      <c r="G315" s="433" t="str">
        <f>IFERROR(VLOOKUP(P305,Marks,121,0),"")</f>
        <v/>
      </c>
      <c r="H315" s="433" t="str">
        <f>IFERROR(VLOOKUP(P305,Marks,122,0),"")</f>
        <v/>
      </c>
      <c r="I315" s="377" t="str">
        <f>IFERROR(VLOOKUP(P305,Marks,123,0),"")</f>
        <v/>
      </c>
      <c r="J315" s="433" t="str">
        <f>IFERROR(VLOOKUP(P305,Marks,124,0),"")</f>
        <v/>
      </c>
      <c r="K315" s="433" t="str">
        <f>IFERROR(VLOOKUP(P305,Marks,125,0),"")</f>
        <v/>
      </c>
      <c r="L315" s="87" t="str">
        <f>IFERROR(VLOOKUP(P305,Marks,126,0),"")</f>
        <v/>
      </c>
      <c r="M315" s="376">
        <f>IFERROR(VLOOKUP(P305,Marks,127,0),"")</f>
        <v>0</v>
      </c>
      <c r="N315" s="433" t="str">
        <f>IFERROR(VLOOKUP(P305,Marks,128,0),"")</f>
        <v/>
      </c>
      <c r="O315" s="433" t="str">
        <f>IFERROR(VLOOKUP(P305,Marks,129,0),"")</f>
        <v/>
      </c>
      <c r="P315" s="87" t="str">
        <f>IFERROR(VLOOKUP(P305,Marks,130,0),"")</f>
        <v/>
      </c>
      <c r="Q315" s="379" t="str">
        <f>IFERROR(VLOOKUP(P305,Marks,131,0),"")</f>
        <v/>
      </c>
      <c r="R315" s="89" t="str">
        <f>IFERROR(VLOOKUP(P305,Marks,137,0),"")</f>
        <v/>
      </c>
      <c r="S315" s="1018"/>
      <c r="T315" s="92" t="str">
        <f>IF('Master sheet'!$D$11="Hindi","सामाजिक विज्ञान","Social Science")</f>
        <v>सामाजिक विज्ञान</v>
      </c>
      <c r="U315" s="433" t="str">
        <f>IFERROR(VLOOKUP(P305,Marks,117,0),"")</f>
        <v/>
      </c>
      <c r="V315" s="433" t="str">
        <f>IFERROR(VLOOKUP(AH305,Marks,118,0),"")</f>
        <v/>
      </c>
      <c r="W315" s="433" t="str">
        <f>IFERROR(VLOOKUP(AH305,Marks,119,0),"")</f>
        <v/>
      </c>
      <c r="X315" s="433" t="str">
        <f>IFERROR(VLOOKUP(AH305,Marks,120,0),"")</f>
        <v/>
      </c>
      <c r="Y315" s="433" t="str">
        <f>IFERROR(VLOOKUP(AH305,Marks,121,0),"")</f>
        <v/>
      </c>
      <c r="Z315" s="433" t="str">
        <f>IFERROR(VLOOKUP(AH305,Marks,122,0),"")</f>
        <v/>
      </c>
      <c r="AA315" s="377" t="str">
        <f>IFERROR(VLOOKUP(AH305,Marks,123,0),"")</f>
        <v/>
      </c>
      <c r="AB315" s="433" t="str">
        <f>IFERROR(VLOOKUP(AH305,Marks,124,0),"")</f>
        <v/>
      </c>
      <c r="AC315" s="433" t="str">
        <f>IFERROR(VLOOKUP(AH305,Marks,125,0),"")</f>
        <v/>
      </c>
      <c r="AD315" s="87" t="str">
        <f>IFERROR(VLOOKUP(AH305,Marks,126,0),"")</f>
        <v/>
      </c>
      <c r="AE315" s="376">
        <f>IFERROR(VLOOKUP(AH305,Marks,127,0),"")</f>
        <v>0</v>
      </c>
      <c r="AF315" s="433" t="str">
        <f>IFERROR(VLOOKUP(AH305,Marks,128,0),"")</f>
        <v/>
      </c>
      <c r="AG315" s="433" t="str">
        <f>IFERROR(VLOOKUP(AH305,Marks,129,0),"")</f>
        <v/>
      </c>
      <c r="AH315" s="87" t="str">
        <f>IFERROR(VLOOKUP(AH305,Marks,130,0),"")</f>
        <v/>
      </c>
      <c r="AI315" s="379" t="str">
        <f>IFERROR(VLOOKUP(AH305,Marks,131,0),"")</f>
        <v/>
      </c>
      <c r="AJ315" s="89" t="str">
        <f>IFERROR(VLOOKUP(AH305,Marks,137,0),"")</f>
        <v/>
      </c>
      <c r="AL315" s="56"/>
      <c r="AM315" s="56"/>
      <c r="AN315" s="56"/>
      <c r="AO315" s="56"/>
      <c r="AP315" s="56"/>
      <c r="AQ315" s="56"/>
      <c r="AR315" s="56"/>
      <c r="AS315" s="56"/>
      <c r="AT315" s="56"/>
    </row>
    <row r="316" spans="1:46" ht="27.75" customHeight="1">
      <c r="A316" s="396" t="str">
        <f>IF(P305="","",A315+1)</f>
        <v/>
      </c>
      <c r="B316" s="438" t="str">
        <f>IF('Master sheet'!$D$11="Hindi","कुल योग","Total")</f>
        <v>कुल योग</v>
      </c>
      <c r="C316" s="90" t="str">
        <f>IF(AND(C277="",C278="",C279="",C280="",C281="",C282=""),"",SUM(C277:C282))</f>
        <v/>
      </c>
      <c r="D316" s="90" t="str">
        <f t="shared" ref="D316:Q316" si="18">IF(AND(D310="",D311="",D312="",D313="",D314="",D315=""),"",SUM(D310:D315))</f>
        <v/>
      </c>
      <c r="E316" s="90" t="str">
        <f t="shared" si="18"/>
        <v/>
      </c>
      <c r="F316" s="90" t="str">
        <f t="shared" si="18"/>
        <v/>
      </c>
      <c r="G316" s="90" t="str">
        <f t="shared" si="18"/>
        <v/>
      </c>
      <c r="H316" s="90" t="str">
        <f t="shared" si="18"/>
        <v/>
      </c>
      <c r="I316" s="90" t="str">
        <f t="shared" si="18"/>
        <v/>
      </c>
      <c r="J316" s="90" t="str">
        <f t="shared" si="18"/>
        <v/>
      </c>
      <c r="K316" s="90" t="str">
        <f t="shared" si="18"/>
        <v/>
      </c>
      <c r="L316" s="90" t="str">
        <f t="shared" si="18"/>
        <v/>
      </c>
      <c r="M316" s="90">
        <f t="shared" si="18"/>
        <v>0</v>
      </c>
      <c r="N316" s="90" t="str">
        <f t="shared" si="18"/>
        <v/>
      </c>
      <c r="O316" s="90" t="str">
        <f t="shared" si="18"/>
        <v/>
      </c>
      <c r="P316" s="90" t="str">
        <f t="shared" si="18"/>
        <v/>
      </c>
      <c r="Q316" s="90" t="str">
        <f t="shared" si="18"/>
        <v/>
      </c>
      <c r="R316" s="226" t="str">
        <f>IFERROR(VLOOKUP(P305,Marks,179,0),"")</f>
        <v/>
      </c>
      <c r="S316" s="1018"/>
      <c r="T316" s="438" t="str">
        <f>IF('Master sheet'!$D$11="Hindi","कुल योग","Total")</f>
        <v>कुल योग</v>
      </c>
      <c r="U316" s="90" t="str">
        <f>IF(AND(C277="",C278="",C279="",C280="",C281="",C282=""),"",SUM(C277:C282))</f>
        <v/>
      </c>
      <c r="V316" s="90" t="str">
        <f t="shared" ref="V316:AI316" si="19">IF(AND(V310="",V311="",V312="",V313="",V314="",V315=""),"",SUM(V310:V315))</f>
        <v/>
      </c>
      <c r="W316" s="90" t="str">
        <f t="shared" si="19"/>
        <v/>
      </c>
      <c r="X316" s="90" t="str">
        <f t="shared" si="19"/>
        <v/>
      </c>
      <c r="Y316" s="90" t="str">
        <f t="shared" si="19"/>
        <v/>
      </c>
      <c r="Z316" s="90" t="str">
        <f t="shared" si="19"/>
        <v/>
      </c>
      <c r="AA316" s="90" t="str">
        <f t="shared" si="19"/>
        <v/>
      </c>
      <c r="AB316" s="90" t="str">
        <f t="shared" si="19"/>
        <v/>
      </c>
      <c r="AC316" s="90" t="str">
        <f t="shared" si="19"/>
        <v/>
      </c>
      <c r="AD316" s="90" t="str">
        <f t="shared" si="19"/>
        <v/>
      </c>
      <c r="AE316" s="90">
        <f t="shared" si="19"/>
        <v>0</v>
      </c>
      <c r="AF316" s="90" t="str">
        <f t="shared" si="19"/>
        <v/>
      </c>
      <c r="AG316" s="90" t="str">
        <f t="shared" si="19"/>
        <v/>
      </c>
      <c r="AH316" s="90" t="str">
        <f t="shared" si="19"/>
        <v/>
      </c>
      <c r="AI316" s="90" t="str">
        <f t="shared" si="19"/>
        <v/>
      </c>
      <c r="AJ316" s="226" t="str">
        <f>IFERROR(VLOOKUP(AH305,Marks,179,0),"")</f>
        <v/>
      </c>
      <c r="AL316" s="56"/>
      <c r="AM316" s="56"/>
      <c r="AN316" s="56"/>
      <c r="AO316" s="56"/>
      <c r="AP316" s="56"/>
      <c r="AQ316" s="56"/>
      <c r="AR316" s="56"/>
      <c r="AS316" s="56"/>
      <c r="AT316" s="56"/>
    </row>
    <row r="317" spans="1:46" ht="9.75" customHeight="1">
      <c r="A317" s="396" t="str">
        <f>IF(P305="","",A316+1)</f>
        <v/>
      </c>
      <c r="B317" s="982"/>
      <c r="C317" s="982"/>
      <c r="D317" s="982"/>
      <c r="E317" s="982"/>
      <c r="F317" s="982"/>
      <c r="G317" s="982"/>
      <c r="H317" s="982"/>
      <c r="I317" s="982"/>
      <c r="J317" s="982"/>
      <c r="K317" s="982"/>
      <c r="L317" s="982"/>
      <c r="M317" s="982"/>
      <c r="N317" s="982"/>
      <c r="O317" s="982"/>
      <c r="P317" s="982"/>
      <c r="Q317" s="982"/>
      <c r="R317" s="982"/>
      <c r="S317" s="1018"/>
      <c r="T317" s="982"/>
      <c r="U317" s="982"/>
      <c r="V317" s="982"/>
      <c r="W317" s="982"/>
      <c r="X317" s="982"/>
      <c r="Y317" s="982"/>
      <c r="Z317" s="982"/>
      <c r="AA317" s="982"/>
      <c r="AB317" s="982"/>
      <c r="AC317" s="982"/>
      <c r="AD317" s="982"/>
      <c r="AE317" s="982"/>
      <c r="AF317" s="982"/>
      <c r="AG317" s="982"/>
      <c r="AH317" s="982"/>
      <c r="AI317" s="982"/>
      <c r="AJ317" s="982"/>
      <c r="AL317" s="56"/>
      <c r="AM317" s="56"/>
      <c r="AN317" s="56"/>
      <c r="AO317" s="56"/>
      <c r="AP317" s="56"/>
      <c r="AQ317" s="56"/>
      <c r="AR317" s="56"/>
      <c r="AS317" s="56"/>
      <c r="AT317" s="56"/>
    </row>
    <row r="318" spans="1:46" ht="21" customHeight="1">
      <c r="A318" s="396" t="str">
        <f>IF(P305="","",A317+1)</f>
        <v/>
      </c>
      <c r="B318" s="983" t="str">
        <f>IF('Master sheet'!$D$11="Hindi","अतिरिक्त विषय ","Extra Subject")</f>
        <v xml:space="preserve">अतिरिक्त विषय </v>
      </c>
      <c r="C318" s="983"/>
      <c r="D318" s="983"/>
      <c r="E318" s="983"/>
      <c r="F318" s="983"/>
      <c r="G318" s="983"/>
      <c r="H318" s="983"/>
      <c r="I318" s="983"/>
      <c r="J318" s="983"/>
      <c r="K318" s="983"/>
      <c r="L318" s="983"/>
      <c r="M318" s="983"/>
      <c r="N318" s="983"/>
      <c r="O318" s="983"/>
      <c r="P318" s="983"/>
      <c r="Q318" s="983"/>
      <c r="R318" s="983"/>
      <c r="S318" s="1018"/>
      <c r="T318" s="983" t="str">
        <f>IF('Master sheet'!$D$11="Hindi","अतिरिक्त विषय ","Extra Subject")</f>
        <v xml:space="preserve">अतिरिक्त विषय </v>
      </c>
      <c r="U318" s="983"/>
      <c r="V318" s="983"/>
      <c r="W318" s="983"/>
      <c r="X318" s="983"/>
      <c r="Y318" s="983"/>
      <c r="Z318" s="983"/>
      <c r="AA318" s="983"/>
      <c r="AB318" s="983"/>
      <c r="AC318" s="983"/>
      <c r="AD318" s="983"/>
      <c r="AE318" s="983"/>
      <c r="AF318" s="983"/>
      <c r="AG318" s="983"/>
      <c r="AH318" s="983"/>
      <c r="AI318" s="983"/>
      <c r="AJ318" s="983"/>
      <c r="AL318" s="56"/>
      <c r="AM318" s="56"/>
      <c r="AN318" s="56"/>
      <c r="AO318" s="56"/>
      <c r="AP318" s="56"/>
      <c r="AQ318" s="56"/>
      <c r="AR318" s="56"/>
      <c r="AS318" s="56"/>
      <c r="AT318" s="56"/>
    </row>
    <row r="319" spans="1:46" ht="21" customHeight="1">
      <c r="A319" s="396" t="str">
        <f>IF(P305="","",A318+1)</f>
        <v/>
      </c>
      <c r="B319" s="981" t="str">
        <f>IF('Master sheet'!$D$11="Hindi","विषय","Subject")</f>
        <v>विषय</v>
      </c>
      <c r="C319" s="981"/>
      <c r="D319" s="981" t="str">
        <f>IF('Master sheet'!$D$11="Hindi","पूर्णांक","M.M.")</f>
        <v>पूर्णांक</v>
      </c>
      <c r="E319" s="981"/>
      <c r="F319" s="981" t="str">
        <f>IF('Master sheet'!$D$11="Hindi","प्राप्तांक","Ob.M.")</f>
        <v>प्राप्तांक</v>
      </c>
      <c r="G319" s="981"/>
      <c r="H319" s="981" t="str">
        <f>IF('Master sheet'!$D$11="Hindi","ग्रेड","Grade")</f>
        <v>ग्रेड</v>
      </c>
      <c r="I319" s="981"/>
      <c r="J319" s="984" t="str">
        <f>IF('Master sheet'!$D$11="Hindi","विषय","Subject")</f>
        <v>विषय</v>
      </c>
      <c r="K319" s="986"/>
      <c r="L319" s="985"/>
      <c r="M319" s="984" t="str">
        <f>IF('Master sheet'!$D$11="Hindi","पूर्णांक","M.M.")</f>
        <v>पूर्णांक</v>
      </c>
      <c r="N319" s="985"/>
      <c r="O319" s="984" t="str">
        <f>IF('Master sheet'!$D$11="Hindi","प्राप्तांक","Ob.M.")</f>
        <v>प्राप्तांक</v>
      </c>
      <c r="P319" s="985"/>
      <c r="Q319" s="984" t="str">
        <f>IF('Master sheet'!$D$11="Hindi","ग्रेड","Grade")</f>
        <v>ग्रेड</v>
      </c>
      <c r="R319" s="985"/>
      <c r="S319" s="1018"/>
      <c r="T319" s="981" t="str">
        <f>IF('Master sheet'!$D$11="Hindi","विषय","Subject")</f>
        <v>विषय</v>
      </c>
      <c r="U319" s="981"/>
      <c r="V319" s="981" t="str">
        <f>IF('Master sheet'!$D$11="Hindi","पूर्णांक","M.M.")</f>
        <v>पूर्णांक</v>
      </c>
      <c r="W319" s="981"/>
      <c r="X319" s="981" t="str">
        <f>IF('Master sheet'!$D$11="Hindi","प्राप्तांक","Ob.M.")</f>
        <v>प्राप्तांक</v>
      </c>
      <c r="Y319" s="981"/>
      <c r="Z319" s="981" t="str">
        <f>IF('Master sheet'!$D$11="Hindi","ग्रेड","Grade")</f>
        <v>ग्रेड</v>
      </c>
      <c r="AA319" s="981"/>
      <c r="AB319" s="984" t="str">
        <f>IF('Master sheet'!$D$11="Hindi","विषय","Subject")</f>
        <v>विषय</v>
      </c>
      <c r="AC319" s="986"/>
      <c r="AD319" s="985"/>
      <c r="AE319" s="984" t="str">
        <f>IF('Master sheet'!$D$11="Hindi","पूर्णांक","M.M.")</f>
        <v>पूर्णांक</v>
      </c>
      <c r="AF319" s="985"/>
      <c r="AG319" s="984" t="str">
        <f>IF('Master sheet'!$D$11="Hindi","प्राप्तांक","Ob.M.")</f>
        <v>प्राप्तांक</v>
      </c>
      <c r="AH319" s="985"/>
      <c r="AI319" s="984" t="str">
        <f>IF('Master sheet'!$D$11="Hindi","ग्रेड","Grade")</f>
        <v>ग्रेड</v>
      </c>
      <c r="AJ319" s="985"/>
      <c r="AL319" s="56"/>
      <c r="AM319" s="56"/>
      <c r="AN319" s="56"/>
      <c r="AO319" s="56"/>
      <c r="AP319" s="56"/>
      <c r="AQ319" s="56"/>
      <c r="AR319" s="56"/>
      <c r="AS319" s="56"/>
      <c r="AT319" s="56"/>
    </row>
    <row r="320" spans="1:46" ht="21" customHeight="1">
      <c r="A320" s="396" t="str">
        <f>IF(P305="","",A319+1)</f>
        <v/>
      </c>
      <c r="B320" s="975" t="str">
        <f>IF(AND('Marks Entry 6th'!$CJ$3="",'Marks Entry 7th'!$CJ$3=""),"",IF(AND(C269=6),'Marks Entry 6th'!$CJ$3,IF(AND(C269=7),'Marks Entry 7th'!$CJ$3,"")))</f>
        <v/>
      </c>
      <c r="C320" s="975"/>
      <c r="D320" s="974" t="str">
        <f>IF(AND(P305=""),"",'Result Sheet'!$FO$7)</f>
        <v/>
      </c>
      <c r="E320" s="974"/>
      <c r="F320" s="969" t="str">
        <f>IFERROR(IF(AND(P305=""),"",VLOOKUP(P305,Marks,170,0)),"")</f>
        <v/>
      </c>
      <c r="G320" s="969"/>
      <c r="H320" s="970" t="str">
        <f>IFERROR(IF(AND(P305=""),"",VLOOKUP(P305,Marks,171,0)),"")</f>
        <v/>
      </c>
      <c r="I320" s="970"/>
      <c r="J320" s="976" t="str">
        <f>IF(AND('Marks Entry 6th'!$CL$3="",'Marks Entry 7th'!$CL$3=""),"",IF(AND(C269=6),'Marks Entry 6th'!$CL$3,IF(AND(C269=7),'Marks Entry 7th'!$CL$3,"")))</f>
        <v/>
      </c>
      <c r="K320" s="977"/>
      <c r="L320" s="978"/>
      <c r="M320" s="974" t="str">
        <f>IF(AND(P305=""),"",'Result Sheet'!$FS$7)</f>
        <v/>
      </c>
      <c r="N320" s="974"/>
      <c r="O320" s="969" t="str">
        <f>IFERROR(IF(AND(P305=""),"",VLOOKUP(P305,Marks,174,0)),"")</f>
        <v/>
      </c>
      <c r="P320" s="969"/>
      <c r="Q320" s="970" t="str">
        <f>IFERROR(IF(AND(P305=""),"",VLOOKUP(P305,Marks,175,0)),"")</f>
        <v/>
      </c>
      <c r="R320" s="970"/>
      <c r="S320" s="1018"/>
      <c r="T320" s="975" t="str">
        <f>IF(AND('Marks Entry 6th'!$CJ$3="",'Marks Entry 7th'!$CJ$3=""),"",IF(AND(C269=6),'Marks Entry 6th'!$CJ$3,IF(AND(C269=7),'Marks Entry 7th'!$CJ$3,"")))</f>
        <v/>
      </c>
      <c r="U320" s="975"/>
      <c r="V320" s="974" t="str">
        <f>IF(AND(AH305=""),"",'Result Sheet'!$FO$7)</f>
        <v/>
      </c>
      <c r="W320" s="974"/>
      <c r="X320" s="969" t="str">
        <f>IFERROR(IF(AND(AH305=""),"",VLOOKUP(AH305,Marks,170,0)),"")</f>
        <v/>
      </c>
      <c r="Y320" s="969"/>
      <c r="Z320" s="970" t="str">
        <f>IFERROR(IF(AND(AH305=""),"",VLOOKUP(AH305,Marks,171,0)),"")</f>
        <v/>
      </c>
      <c r="AA320" s="970"/>
      <c r="AB320" s="976" t="str">
        <f>IF(AND('Marks Entry 6th'!$CL$3="",'Marks Entry 7th'!$CL$3=""),"",IF(AND(C269=6),'Marks Entry 6th'!$CL$3,IF(AND(C269=7),'Marks Entry 7th'!$CL$3,"")))</f>
        <v/>
      </c>
      <c r="AC320" s="977"/>
      <c r="AD320" s="978"/>
      <c r="AE320" s="974" t="str">
        <f>IF(AND(AH305=""),"",'Result Sheet'!$FS$7)</f>
        <v/>
      </c>
      <c r="AF320" s="974"/>
      <c r="AG320" s="969" t="str">
        <f>IFERROR(IF(AND(AH305=""),"",VLOOKUP(AH305,Marks,174,0)),"")</f>
        <v/>
      </c>
      <c r="AH320" s="969"/>
      <c r="AI320" s="970" t="str">
        <f>IFERROR(IF(AND(AH305=""),"",VLOOKUP(AH305,Marks,175,0)),"")</f>
        <v/>
      </c>
      <c r="AJ320" s="970"/>
      <c r="AL320" s="56"/>
      <c r="AM320" s="56"/>
      <c r="AN320" s="56"/>
      <c r="AO320" s="56"/>
      <c r="AP320" s="56"/>
      <c r="AQ320" s="56"/>
      <c r="AR320" s="56"/>
      <c r="AS320" s="56"/>
      <c r="AT320" s="56"/>
    </row>
    <row r="321" spans="1:46" ht="21" customHeight="1">
      <c r="A321" s="396" t="str">
        <f>IF(P305="","",A320+1)</f>
        <v/>
      </c>
      <c r="B321" s="984" t="str">
        <f>IF('Master sheet'!$D$11="Hindi","विषय","Subject")</f>
        <v>विषय</v>
      </c>
      <c r="C321" s="986"/>
      <c r="D321" s="986"/>
      <c r="E321" s="1014" t="str">
        <f>IF('Master sheet'!$D$11="Hindi","प्राप्तांक","Ob.M.")</f>
        <v>प्राप्तांक</v>
      </c>
      <c r="F321" s="1015"/>
      <c r="G321" s="439" t="str">
        <f>IF('Master sheet'!$D$11="Hindi","ग्रेड","Grade")</f>
        <v>ग्रेड</v>
      </c>
      <c r="H321" s="981" t="str">
        <f>IF('Master sheet'!$D$11="Hindi","विषय","Subject")</f>
        <v>विषय</v>
      </c>
      <c r="I321" s="981"/>
      <c r="J321" s="981"/>
      <c r="K321" s="1016" t="str">
        <f>IF('Master sheet'!$D$11="Hindi","प्राप्तांक","Ob.M.")</f>
        <v>प्राप्तांक</v>
      </c>
      <c r="L321" s="1017"/>
      <c r="M321" s="92" t="str">
        <f>IF('Master sheet'!$D$11="Hindi","ग्रेड","Grade")</f>
        <v>ग्रेड</v>
      </c>
      <c r="N321" s="971" t="str">
        <f>IF('Master sheet'!$D$11="Hindi","विषय","Subject")</f>
        <v>विषय</v>
      </c>
      <c r="O321" s="972"/>
      <c r="P321" s="973"/>
      <c r="Q321" s="366" t="str">
        <f>IF('Master sheet'!$D$11="Hindi","प्राप्तांक","Ob.M.")</f>
        <v>प्राप्तांक</v>
      </c>
      <c r="R321" s="92" t="str">
        <f>IF('Master sheet'!$D$11="Hindi","ग्रेड","Grade")</f>
        <v>ग्रेड</v>
      </c>
      <c r="S321" s="1018"/>
      <c r="T321" s="984" t="str">
        <f>IF('Master sheet'!$D$11="Hindi","विषय","Subject")</f>
        <v>विषय</v>
      </c>
      <c r="U321" s="986"/>
      <c r="V321" s="986"/>
      <c r="W321" s="1014" t="str">
        <f>IF('Master sheet'!$D$11="Hindi","प्राप्तांक","Ob.M.")</f>
        <v>प्राप्तांक</v>
      </c>
      <c r="X321" s="1015"/>
      <c r="Y321" s="439" t="str">
        <f>IF('Master sheet'!$D$11="Hindi","ग्रेड","Grade")</f>
        <v>ग्रेड</v>
      </c>
      <c r="Z321" s="981" t="str">
        <f>IF('Master sheet'!$D$11="Hindi","विषय","Subject")</f>
        <v>विषय</v>
      </c>
      <c r="AA321" s="981"/>
      <c r="AB321" s="981"/>
      <c r="AC321" s="1016" t="str">
        <f>IF('Master sheet'!$D$11="Hindi","प्राप्तांक","Ob.M.")</f>
        <v>प्राप्तांक</v>
      </c>
      <c r="AD321" s="1017"/>
      <c r="AE321" s="92" t="str">
        <f>IF('Master sheet'!$D$11="Hindi","ग्रेड","Grade")</f>
        <v>ग्रेड</v>
      </c>
      <c r="AF321" s="971" t="str">
        <f>IF('Master sheet'!$D$11="Hindi","विषय","Subject")</f>
        <v>विषय</v>
      </c>
      <c r="AG321" s="972"/>
      <c r="AH321" s="973"/>
      <c r="AI321" s="366" t="str">
        <f>IF('Master sheet'!$D$11="Hindi","प्राप्तांक","Ob.M.")</f>
        <v>प्राप्तांक</v>
      </c>
      <c r="AJ321" s="92" t="str">
        <f>IF('Master sheet'!$D$11="Hindi","ग्रेड","Grade")</f>
        <v>ग्रेड</v>
      </c>
      <c r="AL321" s="56"/>
      <c r="AM321" s="56"/>
      <c r="AN321" s="56"/>
      <c r="AO321" s="56"/>
      <c r="AP321" s="56"/>
      <c r="AQ321" s="56"/>
      <c r="AR321" s="56"/>
      <c r="AS321" s="56"/>
      <c r="AT321" s="56"/>
    </row>
    <row r="322" spans="1:46" ht="21" customHeight="1">
      <c r="A322" s="396" t="str">
        <f>IF(P305="","",A321+1)</f>
        <v/>
      </c>
      <c r="B322" s="962" t="str">
        <f>IF('Master sheet'!$D$11="Hindi","कार्यानुभव","WORK EXP.")</f>
        <v>कार्यानुभव</v>
      </c>
      <c r="C322" s="963"/>
      <c r="D322" s="963"/>
      <c r="E322" s="979" t="str">
        <f>IFERROR(VLOOKUP(P305,Marks,143,0),"")</f>
        <v/>
      </c>
      <c r="F322" s="980"/>
      <c r="G322" s="437" t="str">
        <f>IFERROR(VLOOKUP(P305,Marks,147,0),"")</f>
        <v/>
      </c>
      <c r="H322" s="981" t="str">
        <f>IF('Master sheet'!$D$11="Hindi","कला शिक्षा","ART EDU.")</f>
        <v>कला शिक्षा</v>
      </c>
      <c r="I322" s="981"/>
      <c r="J322" s="981"/>
      <c r="K322" s="979" t="str">
        <f>IFERROR(VLOOKUP(P305,Marks,153,0),"")</f>
        <v/>
      </c>
      <c r="L322" s="980"/>
      <c r="M322" s="97" t="str">
        <f>IFERROR(VLOOKUP(P305,Marks,157,0),"")</f>
        <v/>
      </c>
      <c r="N322" s="964" t="str">
        <f>IF('Master sheet'!$D$11="Hindi","स्वा. एवं शा. शिक्षा","HE.&amp;PH. EDU.")</f>
        <v>स्वा. एवं शा. शिक्षा</v>
      </c>
      <c r="O322" s="965"/>
      <c r="P322" s="966"/>
      <c r="Q322" s="88" t="str">
        <f>IFERROR(VLOOKUP(P305,Marks,163,0),"")</f>
        <v/>
      </c>
      <c r="R322" s="97" t="str">
        <f>IFERROR(VLOOKUP(P305,Marks,167,0),"")</f>
        <v/>
      </c>
      <c r="S322" s="1018"/>
      <c r="T322" s="962" t="str">
        <f>IF('Master sheet'!$D$11="Hindi","कार्यानुभव","WORK EXP.")</f>
        <v>कार्यानुभव</v>
      </c>
      <c r="U322" s="963"/>
      <c r="V322" s="963"/>
      <c r="W322" s="979" t="str">
        <f>IFERROR(VLOOKUP(AH305,Marks,143,0),"")</f>
        <v/>
      </c>
      <c r="X322" s="980"/>
      <c r="Y322" s="437" t="str">
        <f>IFERROR(VLOOKUP(AH305,Marks,147,0),"")</f>
        <v/>
      </c>
      <c r="Z322" s="981" t="str">
        <f>IF('Master sheet'!$D$11="Hindi","कला शिक्षा","ART EDU.")</f>
        <v>कला शिक्षा</v>
      </c>
      <c r="AA322" s="981"/>
      <c r="AB322" s="981"/>
      <c r="AC322" s="979" t="str">
        <f>IFERROR(VLOOKUP(AH305,Marks,153,0),"")</f>
        <v/>
      </c>
      <c r="AD322" s="980"/>
      <c r="AE322" s="97" t="str">
        <f>IFERROR(VLOOKUP(AH305,Marks,157,0),"")</f>
        <v/>
      </c>
      <c r="AF322" s="964" t="str">
        <f>IF('Master sheet'!$D$11="Hindi","स्वा. एवं शा. शिक्षा","HE.&amp;PH. EDU.")</f>
        <v>स्वा. एवं शा. शिक्षा</v>
      </c>
      <c r="AG322" s="965"/>
      <c r="AH322" s="966"/>
      <c r="AI322" s="88" t="str">
        <f>IFERROR(VLOOKUP(AH305,Marks,163,0),"")</f>
        <v/>
      </c>
      <c r="AJ322" s="97" t="str">
        <f>IFERROR(VLOOKUP(AH305,Marks,167,0),"")</f>
        <v/>
      </c>
      <c r="AL322" s="56"/>
      <c r="AM322" s="56"/>
      <c r="AN322" s="56"/>
      <c r="AO322" s="56"/>
      <c r="AP322" s="56"/>
      <c r="AQ322" s="56"/>
      <c r="AR322" s="56"/>
      <c r="AS322" s="56"/>
      <c r="AT322" s="56"/>
    </row>
    <row r="323" spans="1:46" ht="9.75" customHeight="1">
      <c r="A323" s="396" t="str">
        <f>IF(P305="","",A322+1)</f>
        <v/>
      </c>
      <c r="B323" s="372"/>
      <c r="C323" s="372"/>
      <c r="D323" s="372"/>
      <c r="E323" s="373"/>
      <c r="F323" s="374"/>
      <c r="G323" s="374"/>
      <c r="H323" s="374"/>
      <c r="I323" s="372"/>
      <c r="J323" s="372"/>
      <c r="K323" s="372"/>
      <c r="L323" s="373"/>
      <c r="M323" s="374"/>
      <c r="N323" s="375"/>
      <c r="O323" s="375"/>
      <c r="P323" s="375"/>
      <c r="Q323" s="373"/>
      <c r="R323" s="374"/>
      <c r="S323" s="1018"/>
      <c r="T323" s="372"/>
      <c r="U323" s="372"/>
      <c r="V323" s="372"/>
      <c r="W323" s="373"/>
      <c r="X323" s="374"/>
      <c r="Y323" s="374"/>
      <c r="Z323" s="374"/>
      <c r="AA323" s="372"/>
      <c r="AB323" s="372"/>
      <c r="AC323" s="372"/>
      <c r="AD323" s="373"/>
      <c r="AE323" s="374"/>
      <c r="AF323" s="375"/>
      <c r="AG323" s="375"/>
      <c r="AH323" s="375"/>
      <c r="AI323" s="373"/>
      <c r="AJ323" s="374"/>
      <c r="AL323" s="56"/>
      <c r="AM323" s="56"/>
      <c r="AN323" s="56"/>
      <c r="AO323" s="56"/>
      <c r="AP323" s="56"/>
      <c r="AQ323" s="56"/>
      <c r="AR323" s="56"/>
      <c r="AS323" s="56"/>
      <c r="AT323" s="56"/>
    </row>
    <row r="324" spans="1:46" ht="21" customHeight="1">
      <c r="A324" s="396" t="str">
        <f>IF(P305="","",A323+1)</f>
        <v/>
      </c>
      <c r="B324" s="957" t="str">
        <f>IF('Master sheet'!$D$11="Hindi","कुल कार्य दिवस :-","Total Meeting :-")</f>
        <v>कुल कार्य दिवस :-</v>
      </c>
      <c r="C324" s="957"/>
      <c r="D324" s="957"/>
      <c r="E324" s="967" t="str">
        <f>IFERROR(VLOOKUP(P305,Marks,182,0),"")</f>
        <v/>
      </c>
      <c r="F324" s="967"/>
      <c r="G324" s="967"/>
      <c r="H324" s="967"/>
      <c r="I324" s="967"/>
      <c r="J324" s="967"/>
      <c r="K324" s="957" t="str">
        <f>IF('Master sheet'!$D$11="Hindi","कुल उपस्थिति :-","Total Attendance :-")</f>
        <v>कुल उपस्थिति :-</v>
      </c>
      <c r="L324" s="957"/>
      <c r="M324" s="957"/>
      <c r="N324" s="957"/>
      <c r="O324" s="968" t="str">
        <f>IFERROR(VLOOKUP(P305,Marks,183,0),"")</f>
        <v/>
      </c>
      <c r="P324" s="968"/>
      <c r="Q324" s="968"/>
      <c r="R324" s="968"/>
      <c r="S324" s="1018"/>
      <c r="T324" s="957" t="str">
        <f>IF('Master sheet'!$D$11="Hindi","कुल कार्य दिवस :-","Total Meeting :-")</f>
        <v>कुल कार्य दिवस :-</v>
      </c>
      <c r="U324" s="957"/>
      <c r="V324" s="957"/>
      <c r="W324" s="967" t="str">
        <f>IFERROR(VLOOKUP(AH305,Marks,182,0),"")</f>
        <v/>
      </c>
      <c r="X324" s="967"/>
      <c r="Y324" s="967"/>
      <c r="Z324" s="967"/>
      <c r="AA324" s="967"/>
      <c r="AB324" s="967"/>
      <c r="AC324" s="957" t="str">
        <f>IF('Master sheet'!$D$11="Hindi","कुल उपस्थिति :-","Total Attendance :-")</f>
        <v>कुल उपस्थिति :-</v>
      </c>
      <c r="AD324" s="957"/>
      <c r="AE324" s="957"/>
      <c r="AF324" s="957"/>
      <c r="AG324" s="968" t="str">
        <f>IFERROR(VLOOKUP(AH305,Marks,183,0),"")</f>
        <v/>
      </c>
      <c r="AH324" s="968"/>
      <c r="AI324" s="968"/>
      <c r="AJ324" s="968"/>
      <c r="AL324" s="56"/>
      <c r="AM324" s="56"/>
      <c r="AN324" s="56"/>
      <c r="AO324" s="56"/>
      <c r="AP324" s="56"/>
      <c r="AQ324" s="56"/>
      <c r="AR324" s="56"/>
      <c r="AS324" s="56"/>
      <c r="AT324" s="56"/>
    </row>
    <row r="325" spans="1:46" ht="21" customHeight="1">
      <c r="A325" s="396" t="str">
        <f>IF(P305="","",A324+1)</f>
        <v/>
      </c>
      <c r="B325" s="957" t="str">
        <f>IF('Master sheet'!$D$11="Hindi","परिणाम :-","Result :-")</f>
        <v>परिणाम :-</v>
      </c>
      <c r="C325" s="957"/>
      <c r="D325" s="957"/>
      <c r="E325" s="958" t="str">
        <f>IFERROR(VLOOKUP(P305,Marks,181,0),"")</f>
        <v/>
      </c>
      <c r="F325" s="958"/>
      <c r="G325" s="958"/>
      <c r="H325" s="958"/>
      <c r="I325" s="958"/>
      <c r="J325" s="958"/>
      <c r="K325" s="957" t="str">
        <f>IF('Master sheet'!$D$11="Hindi","परिणाम प्रतिशत में :-","Result in Percentage :-")</f>
        <v>परिणाम प्रतिशत में :-</v>
      </c>
      <c r="L325" s="957"/>
      <c r="M325" s="957"/>
      <c r="N325" s="957"/>
      <c r="O325" s="959" t="str">
        <f>IFERROR(VLOOKUP(P305,Marks,177,0),"")</f>
        <v/>
      </c>
      <c r="P325" s="959"/>
      <c r="Q325" s="959"/>
      <c r="R325" s="959"/>
      <c r="S325" s="1018"/>
      <c r="T325" s="957" t="str">
        <f>IF('Master sheet'!$D$11="Hindi","परिणाम :-","Result :-")</f>
        <v>परिणाम :-</v>
      </c>
      <c r="U325" s="957"/>
      <c r="V325" s="957"/>
      <c r="W325" s="958" t="str">
        <f>IFERROR(VLOOKUP(AH305,Marks,181,0),"")</f>
        <v/>
      </c>
      <c r="X325" s="958"/>
      <c r="Y325" s="958"/>
      <c r="Z325" s="958"/>
      <c r="AA325" s="958"/>
      <c r="AB325" s="958"/>
      <c r="AC325" s="957" t="str">
        <f>IF('Master sheet'!$D$11="Hindi","परिणाम प्रतिशत में :-","Result in Percentage :-")</f>
        <v>परिणाम प्रतिशत में :-</v>
      </c>
      <c r="AD325" s="957"/>
      <c r="AE325" s="957"/>
      <c r="AF325" s="957"/>
      <c r="AG325" s="959" t="str">
        <f>IFERROR(VLOOKUP(AH305,Marks,177,0),"")</f>
        <v/>
      </c>
      <c r="AH325" s="959"/>
      <c r="AI325" s="959"/>
      <c r="AJ325" s="959"/>
      <c r="AL325" s="56"/>
      <c r="AM325" s="56"/>
      <c r="AN325" s="56"/>
      <c r="AO325" s="56"/>
      <c r="AP325" s="56"/>
      <c r="AQ325" s="56"/>
      <c r="AR325" s="56"/>
      <c r="AS325" s="56"/>
      <c r="AT325" s="56"/>
    </row>
    <row r="326" spans="1:46" ht="21" customHeight="1">
      <c r="A326" s="396" t="str">
        <f>IF(P305="","",A325+1)</f>
        <v/>
      </c>
      <c r="B326" s="957" t="str">
        <f>IF('Master sheet'!$D$11="Hindi","श्रेणी / ग्रेड :-","Division / Grade :-")</f>
        <v>श्रेणी / ग्रेड :-</v>
      </c>
      <c r="C326" s="957"/>
      <c r="D326" s="957"/>
      <c r="E326" s="380" t="str">
        <f>IFERROR(VLOOKUP(P305,Marks,178,0),"")</f>
        <v/>
      </c>
      <c r="F326" s="381" t="s">
        <v>194</v>
      </c>
      <c r="G326" s="440" t="str">
        <f>IFERROR(VLOOKUP(P305,Marks,179,0),"")</f>
        <v/>
      </c>
      <c r="H326" s="381"/>
      <c r="I326" s="440"/>
      <c r="J326" s="440"/>
      <c r="K326" s="957" t="str">
        <f>IF('Master sheet'!$D$11="Hindi","कक्षा में स्थान :-","Position in the Class :-")</f>
        <v>कक्षा में स्थान :-</v>
      </c>
      <c r="L326" s="957"/>
      <c r="M326" s="957"/>
      <c r="N326" s="957"/>
      <c r="O326" s="961" t="str">
        <f>IFERROR(VLOOKUP(P305,Marks,180,0),"")</f>
        <v/>
      </c>
      <c r="P326" s="961"/>
      <c r="Q326" s="961"/>
      <c r="R326" s="961"/>
      <c r="S326" s="1018"/>
      <c r="T326" s="957" t="str">
        <f>IF('Master sheet'!$D$11="Hindi","श्रेणी / ग्रेड :-","Division / Grade :-")</f>
        <v>श्रेणी / ग्रेड :-</v>
      </c>
      <c r="U326" s="957"/>
      <c r="V326" s="957"/>
      <c r="W326" s="380" t="str">
        <f>IFERROR(VLOOKUP(AH305,Marks,178,0),"")</f>
        <v/>
      </c>
      <c r="X326" s="381" t="s">
        <v>194</v>
      </c>
      <c r="Y326" s="440" t="str">
        <f>IFERROR(VLOOKUP(AH305,Marks,179,0),"")</f>
        <v/>
      </c>
      <c r="Z326" s="381"/>
      <c r="AA326" s="440"/>
      <c r="AB326" s="440"/>
      <c r="AC326" s="957" t="str">
        <f>IF('Master sheet'!$D$11="Hindi","कक्षा में स्थान :-","Position in the Class :-")</f>
        <v>कक्षा में स्थान :-</v>
      </c>
      <c r="AD326" s="957"/>
      <c r="AE326" s="957"/>
      <c r="AF326" s="957"/>
      <c r="AG326" s="961" t="str">
        <f>IFERROR(VLOOKUP(AH305,Marks,180,0),"")</f>
        <v/>
      </c>
      <c r="AH326" s="961"/>
      <c r="AI326" s="961"/>
      <c r="AJ326" s="961"/>
      <c r="AL326" s="56"/>
      <c r="AM326" s="56"/>
      <c r="AN326" s="56"/>
      <c r="AO326" s="56"/>
      <c r="AP326" s="56"/>
      <c r="AQ326" s="56"/>
      <c r="AR326" s="56"/>
      <c r="AS326" s="56"/>
      <c r="AT326" s="56"/>
    </row>
    <row r="327" spans="1:46" ht="21" customHeight="1">
      <c r="A327" s="396" t="str">
        <f>IF(P305="","",A326+1)</f>
        <v/>
      </c>
      <c r="B327" s="954" t="str">
        <f>IF('Master sheet'!$D$11="Hindi","परीक्षा परिणाम घोषणा दिनांक :-","Result Declaration Date :-")</f>
        <v>परीक्षा परिणाम घोषणा दिनांक :-</v>
      </c>
      <c r="C327" s="954"/>
      <c r="D327" s="954"/>
      <c r="E327" s="955" t="str">
        <f>IF(AND(P305=""),"",'Master sheet'!$D$10)</f>
        <v/>
      </c>
      <c r="F327" s="955"/>
      <c r="G327" s="955"/>
      <c r="H327" s="955"/>
      <c r="I327" s="955"/>
      <c r="J327" s="434"/>
      <c r="K327" s="91"/>
      <c r="L327" s="91"/>
      <c r="M327" s="57"/>
      <c r="N327" s="91"/>
      <c r="O327" s="91"/>
      <c r="P327" s="91"/>
      <c r="Q327" s="91"/>
      <c r="R327" s="91"/>
      <c r="S327" s="1018"/>
      <c r="T327" s="954" t="str">
        <f>IF('Master sheet'!$D$11="Hindi","परीक्षा परिणाम घोषणा दिनांक :-","Result Declaration Date :-")</f>
        <v>परीक्षा परिणाम घोषणा दिनांक :-</v>
      </c>
      <c r="U327" s="954"/>
      <c r="V327" s="954"/>
      <c r="W327" s="955" t="str">
        <f>IF(AND(AH305=""),"",'Master sheet'!$D$10)</f>
        <v/>
      </c>
      <c r="X327" s="955"/>
      <c r="Y327" s="955"/>
      <c r="Z327" s="955"/>
      <c r="AA327" s="955"/>
      <c r="AB327" s="434"/>
      <c r="AC327" s="91"/>
      <c r="AD327" s="91"/>
      <c r="AE327" s="57"/>
      <c r="AF327" s="91"/>
      <c r="AG327" s="91"/>
      <c r="AH327" s="91"/>
      <c r="AI327" s="91"/>
      <c r="AJ327" s="91"/>
      <c r="AL327" s="56"/>
      <c r="AM327" s="56"/>
      <c r="AN327" s="56"/>
      <c r="AO327" s="56"/>
      <c r="AP327" s="56"/>
      <c r="AQ327" s="56"/>
      <c r="AR327" s="56"/>
      <c r="AS327" s="56"/>
      <c r="AT327" s="56"/>
    </row>
    <row r="328" spans="1:46" ht="60.75" customHeight="1">
      <c r="A328" s="396" t="str">
        <f>IF(P305="","",A327+1)</f>
        <v/>
      </c>
      <c r="B328" s="956" t="str">
        <f>IF(AND(C302=6),CONCATENATE("( ",UPPER('Master sheet'!H12)," )"),IF(AND(C302=7),CONCATENATE("( ",UPPER('Master sheet'!H21)," )"),""))</f>
        <v/>
      </c>
      <c r="C328" s="956"/>
      <c r="D328" s="956"/>
      <c r="E328" s="956"/>
      <c r="F328" s="956" t="str">
        <f>IF(AND(P305=""),"",CONCATENATE("(",'Master sheet'!$D$14," )"))</f>
        <v/>
      </c>
      <c r="G328" s="956"/>
      <c r="H328" s="956"/>
      <c r="I328" s="956"/>
      <c r="J328" s="956"/>
      <c r="K328" s="956"/>
      <c r="L328" s="956"/>
      <c r="M328" s="956" t="str">
        <f>IF(AND(P305=""),"",CONCATENATE("(",'Master sheet'!$D$12," )"))</f>
        <v/>
      </c>
      <c r="N328" s="956"/>
      <c r="O328" s="956"/>
      <c r="P328" s="956"/>
      <c r="Q328" s="956"/>
      <c r="R328" s="956"/>
      <c r="S328" s="1018"/>
      <c r="T328" s="956" t="str">
        <f>IF(AND(U302=6),CONCATENATE("( ",UPPER('Master sheet'!H12)," )"),IF(AND(U302=7),CONCATENATE("( ",UPPER('Master sheet'!H21)," )"),""))</f>
        <v/>
      </c>
      <c r="U328" s="956"/>
      <c r="V328" s="956"/>
      <c r="W328" s="956"/>
      <c r="X328" s="956" t="str">
        <f>IF(AND(AH305=""),"",CONCATENATE("(",'Master sheet'!$D$14," )"))</f>
        <v/>
      </c>
      <c r="Y328" s="956"/>
      <c r="Z328" s="956"/>
      <c r="AA328" s="956"/>
      <c r="AB328" s="956"/>
      <c r="AC328" s="956"/>
      <c r="AD328" s="956"/>
      <c r="AE328" s="956" t="str">
        <f>IF(AND(AH305=""),"",CONCATENATE("(",'Master sheet'!$D$12," )"))</f>
        <v/>
      </c>
      <c r="AF328" s="956"/>
      <c r="AG328" s="956"/>
      <c r="AH328" s="956"/>
      <c r="AI328" s="956"/>
      <c r="AJ328" s="956"/>
      <c r="AL328" s="56"/>
      <c r="AM328" s="56"/>
      <c r="AN328" s="56"/>
      <c r="AO328" s="56"/>
      <c r="AP328" s="56"/>
      <c r="AQ328" s="56"/>
      <c r="AR328" s="56"/>
      <c r="AS328" s="56"/>
      <c r="AT328" s="56"/>
    </row>
    <row r="329" spans="1:46" ht="23.25" customHeight="1">
      <c r="A329" s="396" t="str">
        <f>IF(P305="","",A328+1)</f>
        <v/>
      </c>
      <c r="B329" s="953" t="str">
        <f>IF('Master sheet'!$D$11="Hindi","हस्ताक्षर कक्षाध्यापक","Signature of the class teacher")</f>
        <v>हस्ताक्षर कक्षाध्यापक</v>
      </c>
      <c r="C329" s="953"/>
      <c r="D329" s="953"/>
      <c r="E329" s="953"/>
      <c r="F329" s="953" t="str">
        <f>IF('Master sheet'!$D$11="Hindi","हस्ताक्षर परीक्षा प्रभारी","Signature of the exam. Incharge")</f>
        <v>हस्ताक्षर परीक्षा प्रभारी</v>
      </c>
      <c r="G329" s="953"/>
      <c r="H329" s="953"/>
      <c r="I329" s="953"/>
      <c r="J329" s="953"/>
      <c r="K329" s="953"/>
      <c r="L329" s="953"/>
      <c r="M329" s="953" t="str">
        <f>IF('Master sheet'!$D$11="Hindi","हस्ताक्षर संस्था प्रधान","Head of Institute's Signature")</f>
        <v>हस्ताक्षर संस्था प्रधान</v>
      </c>
      <c r="N329" s="953"/>
      <c r="O329" s="953"/>
      <c r="P329" s="953"/>
      <c r="Q329" s="953"/>
      <c r="R329" s="953"/>
      <c r="S329" s="1018"/>
      <c r="T329" s="953" t="str">
        <f>IF('Master sheet'!$D$11="Hindi","हस्ताक्षर कक्षाध्यापक","Signature of the class teacher")</f>
        <v>हस्ताक्षर कक्षाध्यापक</v>
      </c>
      <c r="U329" s="953"/>
      <c r="V329" s="953"/>
      <c r="W329" s="953"/>
      <c r="X329" s="953" t="str">
        <f>IF('Master sheet'!$D$11="Hindi","हस्ताक्षर परीक्षा प्रभारी","Signature of the exam. Incharge")</f>
        <v>हस्ताक्षर परीक्षा प्रभारी</v>
      </c>
      <c r="Y329" s="953"/>
      <c r="Z329" s="953"/>
      <c r="AA329" s="953"/>
      <c r="AB329" s="953"/>
      <c r="AC329" s="953"/>
      <c r="AD329" s="953"/>
      <c r="AE329" s="953" t="str">
        <f>IF('Master sheet'!$D$11="Hindi","हस्ताक्षर संस्था प्रधान","Head of Institute's Signature")</f>
        <v>हस्ताक्षर संस्था प्रधान</v>
      </c>
      <c r="AF329" s="953"/>
      <c r="AG329" s="953"/>
      <c r="AH329" s="953"/>
      <c r="AI329" s="953"/>
      <c r="AJ329" s="953"/>
      <c r="AL329" s="56"/>
      <c r="AM329" s="56"/>
      <c r="AN329" s="56"/>
      <c r="AO329" s="56"/>
      <c r="AP329" s="56"/>
      <c r="AQ329" s="56"/>
      <c r="AR329" s="56"/>
      <c r="AS329" s="56"/>
      <c r="AT329" s="56"/>
    </row>
  </sheetData>
  <sheetProtection password="B18B" sheet="1" scenarios="1" formatCells="0" formatColumns="0" formatRows="0"/>
  <protectedRanges>
    <protectedRange password="EA02" sqref="J10:Q11 I10 C10:F10 C11:H11 J43:Q44 I43 C43:F43 C44:H44 AB43:AI44 AA43 U43:X43 U44:Z44 J76:Q77 I76 C76:F76 C77:H77 AB76:AI77 AA76 U76:X76 U77:Z77 J109:Q110 I109 C109:F109 C110:H110 AB109:AI110 AA109 U109:X109 U110:Z110 J142:Q143 I142 C142:F142 C143:H143 AB142:AI143 AA142 U142:X142 U143:Z143 J175:Q176 I175 C175:F175 C176:H176 AB175:AI176 AA175 U175:X175 U176:Z176 J208:Q209 I208 C208:F208 C209:H209 AB208:AI209 AA208 U208:X208 U209:Z209 J241:Q242 I241 C241:F241 C242:H242 AB241:AI242 AA241 U241:X241 U242:Z242 J274:Q275 I274 C274:F274 C275:H275 AB274:AI275 AA274 U274:X274 U275:Z275 J307:Q308 I307 C307:F307 C308:H308 AB307:AI308 AA307 U307:X307 U308:Z308" name="mark sheet_1_1"/>
    <protectedRange password="EA02" sqref="C12:Q12 C45:Q45 U45:AI45 C78:Q78 U78:AI78 C111:Q111 U111:AI111 C144:Q144 U144:AI144 C177:Q177 U177:AI177 C210:Q210 U210:AI210 C243:Q243 U243:AI243 C276:Q276 U276:AI276 C309:Q309 U309:AI309" name="mark sheet_5_1"/>
    <protectedRange password="EA02" sqref="G10:H10 G43:H43 Y43:Z43 G76:H76 Y76:Z76 G109:H109 Y109:Z109 G142:H142 Y142:Z142 G175:H175 Y175:Z175 G208:H208 Y208:Z208 G241:H241 Y241:Z241 G274:H274 Y274:Z274 G307:H307 Y307:Z307" name="mark sheet"/>
    <protectedRange password="EA02" sqref="AB10:AI11 AA10 U10:X10 U11:Z11" name="mark sheet_1_2"/>
    <protectedRange password="EA02" sqref="U12:AI12" name="mark sheet_5_2"/>
    <protectedRange password="EA02" sqref="Y10:Z10" name="mark sheet_2"/>
  </protectedRanges>
  <mergeCells count="1591">
    <mergeCell ref="E321:F321"/>
    <mergeCell ref="H321:J321"/>
    <mergeCell ref="K321:L321"/>
    <mergeCell ref="W321:X321"/>
    <mergeCell ref="Z321:AB321"/>
    <mergeCell ref="AC321:AD321"/>
    <mergeCell ref="E322:F322"/>
    <mergeCell ref="H322:J322"/>
    <mergeCell ref="K322:L322"/>
    <mergeCell ref="W322:X322"/>
    <mergeCell ref="Z322:AB322"/>
    <mergeCell ref="AC322:AD322"/>
    <mergeCell ref="K256:L256"/>
    <mergeCell ref="W256:X256"/>
    <mergeCell ref="Z256:AB256"/>
    <mergeCell ref="AC256:AD256"/>
    <mergeCell ref="F287:G287"/>
    <mergeCell ref="H287:I287"/>
    <mergeCell ref="J287:L287"/>
    <mergeCell ref="T287:U287"/>
    <mergeCell ref="V287:W287"/>
    <mergeCell ref="X287:Y287"/>
    <mergeCell ref="Z287:AA287"/>
    <mergeCell ref="AB287:AD287"/>
    <mergeCell ref="E288:F288"/>
    <mergeCell ref="H288:J288"/>
    <mergeCell ref="K288:L288"/>
    <mergeCell ref="W288:X288"/>
    <mergeCell ref="Z288:AB288"/>
    <mergeCell ref="AC288:AD288"/>
    <mergeCell ref="B263:E263"/>
    <mergeCell ref="F263:L263"/>
    <mergeCell ref="E223:F223"/>
    <mergeCell ref="H223:J223"/>
    <mergeCell ref="K223:L223"/>
    <mergeCell ref="W223:X223"/>
    <mergeCell ref="Z223:AB223"/>
    <mergeCell ref="AC223:AD223"/>
    <mergeCell ref="F254:G254"/>
    <mergeCell ref="H254:I254"/>
    <mergeCell ref="J254:L254"/>
    <mergeCell ref="T254:U254"/>
    <mergeCell ref="V254:W254"/>
    <mergeCell ref="X254:Y254"/>
    <mergeCell ref="Z254:AA254"/>
    <mergeCell ref="AB254:AD254"/>
    <mergeCell ref="B230:E230"/>
    <mergeCell ref="F230:L230"/>
    <mergeCell ref="M230:R230"/>
    <mergeCell ref="T230:W230"/>
    <mergeCell ref="X230:AD230"/>
    <mergeCell ref="AD239:AG239"/>
    <mergeCell ref="Y241:Z241"/>
    <mergeCell ref="B251:R251"/>
    <mergeCell ref="T251:AJ251"/>
    <mergeCell ref="B252:R252"/>
    <mergeCell ref="T252:AJ252"/>
    <mergeCell ref="M253:N253"/>
    <mergeCell ref="B228:D228"/>
    <mergeCell ref="E228:I228"/>
    <mergeCell ref="T228:V228"/>
    <mergeCell ref="W228:AA228"/>
    <mergeCell ref="B229:E229"/>
    <mergeCell ref="F229:L229"/>
    <mergeCell ref="B164:E164"/>
    <mergeCell ref="F164:L164"/>
    <mergeCell ref="M164:R164"/>
    <mergeCell ref="T164:W164"/>
    <mergeCell ref="X164:AD164"/>
    <mergeCell ref="AD173:AG173"/>
    <mergeCell ref="Y175:Z175"/>
    <mergeCell ref="B185:R185"/>
    <mergeCell ref="T185:AJ185"/>
    <mergeCell ref="B186:R186"/>
    <mergeCell ref="T186:AJ186"/>
    <mergeCell ref="M187:N187"/>
    <mergeCell ref="O187:P187"/>
    <mergeCell ref="Q187:R187"/>
    <mergeCell ref="B157:D157"/>
    <mergeCell ref="N157:P157"/>
    <mergeCell ref="E222:F222"/>
    <mergeCell ref="H222:J222"/>
    <mergeCell ref="K222:L222"/>
    <mergeCell ref="W222:X222"/>
    <mergeCell ref="Z222:AB222"/>
    <mergeCell ref="AC222:AD222"/>
    <mergeCell ref="T157:V157"/>
    <mergeCell ref="AF157:AH157"/>
    <mergeCell ref="B159:D159"/>
    <mergeCell ref="E159:J159"/>
    <mergeCell ref="K159:N159"/>
    <mergeCell ref="O159:R159"/>
    <mergeCell ref="T159:V159"/>
    <mergeCell ref="W159:AB159"/>
    <mergeCell ref="AC159:AF159"/>
    <mergeCell ref="AG159:AJ159"/>
    <mergeCell ref="E123:F123"/>
    <mergeCell ref="H123:J123"/>
    <mergeCell ref="K123:L123"/>
    <mergeCell ref="W123:X123"/>
    <mergeCell ref="Z123:AB123"/>
    <mergeCell ref="AC123:AD123"/>
    <mergeCell ref="E124:F124"/>
    <mergeCell ref="H124:J124"/>
    <mergeCell ref="K124:L124"/>
    <mergeCell ref="W124:X124"/>
    <mergeCell ref="Z124:AB124"/>
    <mergeCell ref="AC124:AD124"/>
    <mergeCell ref="F155:G155"/>
    <mergeCell ref="H155:I155"/>
    <mergeCell ref="J155:L155"/>
    <mergeCell ref="T155:U155"/>
    <mergeCell ref="V155:W155"/>
    <mergeCell ref="X155:Y155"/>
    <mergeCell ref="Z155:AA155"/>
    <mergeCell ref="AB155:AD155"/>
    <mergeCell ref="B131:E131"/>
    <mergeCell ref="F131:L131"/>
    <mergeCell ref="M131:R131"/>
    <mergeCell ref="T131:W131"/>
    <mergeCell ref="X131:AD131"/>
    <mergeCell ref="AD140:AG140"/>
    <mergeCell ref="Y142:Z142"/>
    <mergeCell ref="B152:R152"/>
    <mergeCell ref="T152:AJ152"/>
    <mergeCell ref="B153:R153"/>
    <mergeCell ref="T153:AJ153"/>
    <mergeCell ref="M154:N154"/>
    <mergeCell ref="Q55:R55"/>
    <mergeCell ref="AE55:AF55"/>
    <mergeCell ref="AG55:AH55"/>
    <mergeCell ref="F89:G89"/>
    <mergeCell ref="H89:I89"/>
    <mergeCell ref="J89:L89"/>
    <mergeCell ref="T89:U89"/>
    <mergeCell ref="V89:W89"/>
    <mergeCell ref="X89:Y89"/>
    <mergeCell ref="Z89:AA89"/>
    <mergeCell ref="AB89:AD89"/>
    <mergeCell ref="E90:F90"/>
    <mergeCell ref="H90:J90"/>
    <mergeCell ref="K90:L90"/>
    <mergeCell ref="W90:X90"/>
    <mergeCell ref="Z90:AB90"/>
    <mergeCell ref="AC90:AD90"/>
    <mergeCell ref="Q56:R56"/>
    <mergeCell ref="B65:E65"/>
    <mergeCell ref="F65:L65"/>
    <mergeCell ref="M65:R65"/>
    <mergeCell ref="T65:W65"/>
    <mergeCell ref="X65:AD65"/>
    <mergeCell ref="AE65:AJ65"/>
    <mergeCell ref="B67:R67"/>
    <mergeCell ref="S67:S98"/>
    <mergeCell ref="T67:AJ67"/>
    <mergeCell ref="B68:R68"/>
    <mergeCell ref="T68:AJ68"/>
    <mergeCell ref="B69:D69"/>
    <mergeCell ref="E69:R69"/>
    <mergeCell ref="T69:V69"/>
    <mergeCell ref="W25:X25"/>
    <mergeCell ref="Z25:AB25"/>
    <mergeCell ref="AC25:AD25"/>
    <mergeCell ref="E57:F57"/>
    <mergeCell ref="H57:J57"/>
    <mergeCell ref="K57:L57"/>
    <mergeCell ref="E58:F58"/>
    <mergeCell ref="H58:J58"/>
    <mergeCell ref="K58:L58"/>
    <mergeCell ref="Y43:Z43"/>
    <mergeCell ref="T55:U55"/>
    <mergeCell ref="V55:W55"/>
    <mergeCell ref="X55:Y55"/>
    <mergeCell ref="Z55:AA55"/>
    <mergeCell ref="AB55:AD55"/>
    <mergeCell ref="T56:U56"/>
    <mergeCell ref="V56:W56"/>
    <mergeCell ref="X56:Y56"/>
    <mergeCell ref="Z56:AA56"/>
    <mergeCell ref="AB56:AD56"/>
    <mergeCell ref="W57:X57"/>
    <mergeCell ref="Z57:AB57"/>
    <mergeCell ref="AC57:AD57"/>
    <mergeCell ref="W58:X58"/>
    <mergeCell ref="Z58:AB58"/>
    <mergeCell ref="AC58:AD58"/>
    <mergeCell ref="B53:R53"/>
    <mergeCell ref="T53:AJ53"/>
    <mergeCell ref="B54:R54"/>
    <mergeCell ref="T54:AJ54"/>
    <mergeCell ref="M55:N55"/>
    <mergeCell ref="O55:P55"/>
    <mergeCell ref="W4:AJ4"/>
    <mergeCell ref="B1:R1"/>
    <mergeCell ref="S1:S32"/>
    <mergeCell ref="T1:AJ1"/>
    <mergeCell ref="B2:R2"/>
    <mergeCell ref="T2:AJ2"/>
    <mergeCell ref="B3:D3"/>
    <mergeCell ref="E3:R3"/>
    <mergeCell ref="T3:V3"/>
    <mergeCell ref="W3:AJ3"/>
    <mergeCell ref="B25:D25"/>
    <mergeCell ref="N25:P25"/>
    <mergeCell ref="T25:V25"/>
    <mergeCell ref="AF25:AH25"/>
    <mergeCell ref="B20:R20"/>
    <mergeCell ref="T20:AJ20"/>
    <mergeCell ref="AC27:AF27"/>
    <mergeCell ref="AG27:AJ27"/>
    <mergeCell ref="B28:D28"/>
    <mergeCell ref="E28:J28"/>
    <mergeCell ref="K28:N28"/>
    <mergeCell ref="O28:R28"/>
    <mergeCell ref="T28:V28"/>
    <mergeCell ref="W28:AB28"/>
    <mergeCell ref="AC28:AF28"/>
    <mergeCell ref="AG28:AJ28"/>
    <mergeCell ref="K24:L24"/>
    <mergeCell ref="E25:F25"/>
    <mergeCell ref="H25:J25"/>
    <mergeCell ref="K25:L25"/>
    <mergeCell ref="T22:U22"/>
    <mergeCell ref="V22:W22"/>
    <mergeCell ref="E24:F24"/>
    <mergeCell ref="H24:J24"/>
    <mergeCell ref="AM13:AP19"/>
    <mergeCell ref="AH6:AJ6"/>
    <mergeCell ref="U5:V5"/>
    <mergeCell ref="L5:O5"/>
    <mergeCell ref="P5:R5"/>
    <mergeCell ref="AD5:AG5"/>
    <mergeCell ref="X22:Y22"/>
    <mergeCell ref="Z22:AA22"/>
    <mergeCell ref="AB22:AD22"/>
    <mergeCell ref="T23:U23"/>
    <mergeCell ref="V23:W23"/>
    <mergeCell ref="X23:Y23"/>
    <mergeCell ref="Z23:AA23"/>
    <mergeCell ref="AB23:AD23"/>
    <mergeCell ref="W24:X24"/>
    <mergeCell ref="Z24:AB24"/>
    <mergeCell ref="AC24:AD24"/>
    <mergeCell ref="W5:AA5"/>
    <mergeCell ref="AB5:AC5"/>
    <mergeCell ref="T8:V8"/>
    <mergeCell ref="W8:AC8"/>
    <mergeCell ref="AD8:AG8"/>
    <mergeCell ref="AH8:AJ8"/>
    <mergeCell ref="AE10:AE11"/>
    <mergeCell ref="AF10:AH10"/>
    <mergeCell ref="AD7:AG7"/>
    <mergeCell ref="AH7:AJ7"/>
    <mergeCell ref="T7:V7"/>
    <mergeCell ref="W7:AC7"/>
    <mergeCell ref="AH5:AJ5"/>
    <mergeCell ref="X31:AD31"/>
    <mergeCell ref="AE31:AJ31"/>
    <mergeCell ref="AC29:AF29"/>
    <mergeCell ref="AG29:AJ29"/>
    <mergeCell ref="B30:D30"/>
    <mergeCell ref="E30:I30"/>
    <mergeCell ref="T30:V30"/>
    <mergeCell ref="W30:AA30"/>
    <mergeCell ref="B29:D29"/>
    <mergeCell ref="K29:N29"/>
    <mergeCell ref="O29:R29"/>
    <mergeCell ref="T29:V29"/>
    <mergeCell ref="B27:D27"/>
    <mergeCell ref="E27:J27"/>
    <mergeCell ref="K27:N27"/>
    <mergeCell ref="O27:R27"/>
    <mergeCell ref="T27:V27"/>
    <mergeCell ref="W27:AB27"/>
    <mergeCell ref="E4:R4"/>
    <mergeCell ref="C5:D5"/>
    <mergeCell ref="E5:I5"/>
    <mergeCell ref="J5:K5"/>
    <mergeCell ref="B8:D8"/>
    <mergeCell ref="C10:D10"/>
    <mergeCell ref="E10:F10"/>
    <mergeCell ref="I10:I11"/>
    <mergeCell ref="J10:L10"/>
    <mergeCell ref="M10:M11"/>
    <mergeCell ref="N10:P10"/>
    <mergeCell ref="B7:D7"/>
    <mergeCell ref="E7:K7"/>
    <mergeCell ref="L7:O7"/>
    <mergeCell ref="P7:R7"/>
    <mergeCell ref="B6:D6"/>
    <mergeCell ref="E6:K6"/>
    <mergeCell ref="L6:O6"/>
    <mergeCell ref="P6:R6"/>
    <mergeCell ref="E8:K8"/>
    <mergeCell ref="B10:B12"/>
    <mergeCell ref="Q10:Q11"/>
    <mergeCell ref="R10:R11"/>
    <mergeCell ref="G10:H10"/>
    <mergeCell ref="T6:V6"/>
    <mergeCell ref="W6:AC6"/>
    <mergeCell ref="AD6:AG6"/>
    <mergeCell ref="M23:N23"/>
    <mergeCell ref="O23:P23"/>
    <mergeCell ref="Q23:R23"/>
    <mergeCell ref="L8:O8"/>
    <mergeCell ref="P8:R8"/>
    <mergeCell ref="B21:R21"/>
    <mergeCell ref="M22:N22"/>
    <mergeCell ref="O22:P22"/>
    <mergeCell ref="AI10:AI11"/>
    <mergeCell ref="AJ10:AJ11"/>
    <mergeCell ref="U10:V10"/>
    <mergeCell ref="W10:X10"/>
    <mergeCell ref="AA10:AA11"/>
    <mergeCell ref="AB10:AD10"/>
    <mergeCell ref="T10:T12"/>
    <mergeCell ref="Y10:Z10"/>
    <mergeCell ref="B22:C22"/>
    <mergeCell ref="D22:E22"/>
    <mergeCell ref="F22:G22"/>
    <mergeCell ref="H22:I22"/>
    <mergeCell ref="J22:L22"/>
    <mergeCell ref="B23:C23"/>
    <mergeCell ref="D23:E23"/>
    <mergeCell ref="F23:G23"/>
    <mergeCell ref="H23:I23"/>
    <mergeCell ref="J23:L23"/>
    <mergeCell ref="AD38:AG38"/>
    <mergeCell ref="AH38:AJ38"/>
    <mergeCell ref="B39:D39"/>
    <mergeCell ref="E39:K39"/>
    <mergeCell ref="L39:O39"/>
    <mergeCell ref="AI23:AJ23"/>
    <mergeCell ref="T24:V24"/>
    <mergeCell ref="AF24:AH24"/>
    <mergeCell ref="AE23:AF23"/>
    <mergeCell ref="AG23:AH23"/>
    <mergeCell ref="T21:AJ21"/>
    <mergeCell ref="AE22:AF22"/>
    <mergeCell ref="AG22:AH22"/>
    <mergeCell ref="AI22:AJ22"/>
    <mergeCell ref="B24:D24"/>
    <mergeCell ref="N24:P24"/>
    <mergeCell ref="Q22:R22"/>
    <mergeCell ref="B32:E32"/>
    <mergeCell ref="F32:L32"/>
    <mergeCell ref="M32:R32"/>
    <mergeCell ref="T32:W32"/>
    <mergeCell ref="P39:R39"/>
    <mergeCell ref="T39:V39"/>
    <mergeCell ref="W39:AC39"/>
    <mergeCell ref="AD39:AG39"/>
    <mergeCell ref="AH39:AJ39"/>
    <mergeCell ref="X32:AD32"/>
    <mergeCell ref="AE32:AJ32"/>
    <mergeCell ref="B31:E31"/>
    <mergeCell ref="F31:L31"/>
    <mergeCell ref="M31:R31"/>
    <mergeCell ref="T31:W31"/>
    <mergeCell ref="B40:D40"/>
    <mergeCell ref="E40:K40"/>
    <mergeCell ref="L40:O40"/>
    <mergeCell ref="P40:R40"/>
    <mergeCell ref="T40:V40"/>
    <mergeCell ref="W40:AC40"/>
    <mergeCell ref="AD40:AG40"/>
    <mergeCell ref="AH40:AJ40"/>
    <mergeCell ref="B34:R34"/>
    <mergeCell ref="S34:S65"/>
    <mergeCell ref="T34:AJ34"/>
    <mergeCell ref="B35:R35"/>
    <mergeCell ref="T35:AJ35"/>
    <mergeCell ref="B36:D36"/>
    <mergeCell ref="E36:R36"/>
    <mergeCell ref="T36:V36"/>
    <mergeCell ref="W36:AJ36"/>
    <mergeCell ref="E37:R37"/>
    <mergeCell ref="W37:AJ37"/>
    <mergeCell ref="C38:D38"/>
    <mergeCell ref="E38:I38"/>
    <mergeCell ref="J38:K38"/>
    <mergeCell ref="L38:O38"/>
    <mergeCell ref="P38:R38"/>
    <mergeCell ref="U38:V38"/>
    <mergeCell ref="W38:AA38"/>
    <mergeCell ref="AB38:AC38"/>
    <mergeCell ref="B41:D41"/>
    <mergeCell ref="E41:K41"/>
    <mergeCell ref="L41:O41"/>
    <mergeCell ref="P41:R41"/>
    <mergeCell ref="T41:V41"/>
    <mergeCell ref="W41:AC41"/>
    <mergeCell ref="AD41:AG41"/>
    <mergeCell ref="AH41:AJ41"/>
    <mergeCell ref="B43:B45"/>
    <mergeCell ref="C43:D43"/>
    <mergeCell ref="E43:F43"/>
    <mergeCell ref="I43:I44"/>
    <mergeCell ref="J43:L43"/>
    <mergeCell ref="M43:M44"/>
    <mergeCell ref="N43:P43"/>
    <mergeCell ref="Q43:Q44"/>
    <mergeCell ref="R43:R44"/>
    <mergeCell ref="T43:T45"/>
    <mergeCell ref="U43:V43"/>
    <mergeCell ref="W43:X43"/>
    <mergeCell ref="AA43:AA44"/>
    <mergeCell ref="AB43:AD43"/>
    <mergeCell ref="AE43:AE44"/>
    <mergeCell ref="AF43:AH43"/>
    <mergeCell ref="G43:H43"/>
    <mergeCell ref="AI43:AI44"/>
    <mergeCell ref="AJ43:AJ44"/>
    <mergeCell ref="AI55:AJ55"/>
    <mergeCell ref="B55:C55"/>
    <mergeCell ref="D55:E55"/>
    <mergeCell ref="F55:G55"/>
    <mergeCell ref="H55:I55"/>
    <mergeCell ref="J55:L55"/>
    <mergeCell ref="B56:C56"/>
    <mergeCell ref="D56:E56"/>
    <mergeCell ref="F56:G56"/>
    <mergeCell ref="H56:I56"/>
    <mergeCell ref="J56:L56"/>
    <mergeCell ref="B58:D58"/>
    <mergeCell ref="N58:P58"/>
    <mergeCell ref="T58:V58"/>
    <mergeCell ref="AF58:AH58"/>
    <mergeCell ref="B60:D60"/>
    <mergeCell ref="E60:J60"/>
    <mergeCell ref="K60:N60"/>
    <mergeCell ref="O60:R60"/>
    <mergeCell ref="T60:V60"/>
    <mergeCell ref="W60:AB60"/>
    <mergeCell ref="AC60:AF60"/>
    <mergeCell ref="AG60:AJ60"/>
    <mergeCell ref="AE56:AF56"/>
    <mergeCell ref="AG56:AH56"/>
    <mergeCell ref="AI56:AJ56"/>
    <mergeCell ref="B57:D57"/>
    <mergeCell ref="N57:P57"/>
    <mergeCell ref="T57:V57"/>
    <mergeCell ref="AF57:AH57"/>
    <mergeCell ref="M56:N56"/>
    <mergeCell ref="O56:P56"/>
    <mergeCell ref="B63:D63"/>
    <mergeCell ref="E63:I63"/>
    <mergeCell ref="T63:V63"/>
    <mergeCell ref="W63:AA63"/>
    <mergeCell ref="B64:E64"/>
    <mergeCell ref="F64:L64"/>
    <mergeCell ref="M64:R64"/>
    <mergeCell ref="T64:W64"/>
    <mergeCell ref="X64:AD64"/>
    <mergeCell ref="B61:D61"/>
    <mergeCell ref="E61:J61"/>
    <mergeCell ref="K61:N61"/>
    <mergeCell ref="O61:R61"/>
    <mergeCell ref="T61:V61"/>
    <mergeCell ref="W61:AB61"/>
    <mergeCell ref="AC61:AF61"/>
    <mergeCell ref="AG61:AJ61"/>
    <mergeCell ref="B62:D62"/>
    <mergeCell ref="K62:N62"/>
    <mergeCell ref="O62:R62"/>
    <mergeCell ref="T62:V62"/>
    <mergeCell ref="AC62:AF62"/>
    <mergeCell ref="AG62:AJ62"/>
    <mergeCell ref="AE64:AJ64"/>
    <mergeCell ref="W69:AJ69"/>
    <mergeCell ref="E70:R70"/>
    <mergeCell ref="W70:AJ70"/>
    <mergeCell ref="C71:D71"/>
    <mergeCell ref="E71:I71"/>
    <mergeCell ref="J71:K71"/>
    <mergeCell ref="L71:O71"/>
    <mergeCell ref="P71:R71"/>
    <mergeCell ref="U71:V71"/>
    <mergeCell ref="B73:D73"/>
    <mergeCell ref="E73:K73"/>
    <mergeCell ref="L73:O73"/>
    <mergeCell ref="P73:R73"/>
    <mergeCell ref="T73:V73"/>
    <mergeCell ref="W73:AC73"/>
    <mergeCell ref="AD73:AG73"/>
    <mergeCell ref="AH73:AJ73"/>
    <mergeCell ref="B74:D74"/>
    <mergeCell ref="E74:K74"/>
    <mergeCell ref="L74:O74"/>
    <mergeCell ref="P74:R74"/>
    <mergeCell ref="T74:V74"/>
    <mergeCell ref="W74:AC74"/>
    <mergeCell ref="AD74:AG74"/>
    <mergeCell ref="AH74:AJ74"/>
    <mergeCell ref="W71:AA71"/>
    <mergeCell ref="AB71:AC71"/>
    <mergeCell ref="AD71:AG71"/>
    <mergeCell ref="AH71:AJ71"/>
    <mergeCell ref="B72:D72"/>
    <mergeCell ref="E72:K72"/>
    <mergeCell ref="L72:O72"/>
    <mergeCell ref="P72:R72"/>
    <mergeCell ref="T72:V72"/>
    <mergeCell ref="W72:AC72"/>
    <mergeCell ref="AD72:AG72"/>
    <mergeCell ref="AH72:AJ72"/>
    <mergeCell ref="T76:T78"/>
    <mergeCell ref="U76:V76"/>
    <mergeCell ref="W76:X76"/>
    <mergeCell ref="AA76:AA77"/>
    <mergeCell ref="AB76:AD76"/>
    <mergeCell ref="AE76:AE77"/>
    <mergeCell ref="AF76:AH76"/>
    <mergeCell ref="AI76:AI77"/>
    <mergeCell ref="AJ76:AJ77"/>
    <mergeCell ref="B76:B78"/>
    <mergeCell ref="C76:D76"/>
    <mergeCell ref="E76:F76"/>
    <mergeCell ref="I76:I77"/>
    <mergeCell ref="J76:L76"/>
    <mergeCell ref="M76:M77"/>
    <mergeCell ref="N76:P76"/>
    <mergeCell ref="Q76:Q77"/>
    <mergeCell ref="R76:R77"/>
    <mergeCell ref="G76:H76"/>
    <mergeCell ref="Y76:Z76"/>
    <mergeCell ref="B86:R86"/>
    <mergeCell ref="T86:AJ86"/>
    <mergeCell ref="B87:R87"/>
    <mergeCell ref="T87:AJ87"/>
    <mergeCell ref="M88:N88"/>
    <mergeCell ref="O88:P88"/>
    <mergeCell ref="Q88:R88"/>
    <mergeCell ref="AE88:AF88"/>
    <mergeCell ref="AG88:AH88"/>
    <mergeCell ref="AI88:AJ88"/>
    <mergeCell ref="B88:C88"/>
    <mergeCell ref="D88:E88"/>
    <mergeCell ref="F88:G88"/>
    <mergeCell ref="H88:I88"/>
    <mergeCell ref="J88:L88"/>
    <mergeCell ref="T88:U88"/>
    <mergeCell ref="V88:W88"/>
    <mergeCell ref="X88:Y88"/>
    <mergeCell ref="Z88:AA88"/>
    <mergeCell ref="AB88:AD88"/>
    <mergeCell ref="B89:C89"/>
    <mergeCell ref="D89:E89"/>
    <mergeCell ref="B91:D91"/>
    <mergeCell ref="N91:P91"/>
    <mergeCell ref="T91:V91"/>
    <mergeCell ref="AF91:AH91"/>
    <mergeCell ref="B93:D93"/>
    <mergeCell ref="E93:J93"/>
    <mergeCell ref="K93:N93"/>
    <mergeCell ref="O93:R93"/>
    <mergeCell ref="T93:V93"/>
    <mergeCell ref="W93:AB93"/>
    <mergeCell ref="AC93:AF93"/>
    <mergeCell ref="AG93:AJ93"/>
    <mergeCell ref="AE89:AF89"/>
    <mergeCell ref="AG89:AH89"/>
    <mergeCell ref="AI89:AJ89"/>
    <mergeCell ref="B90:D90"/>
    <mergeCell ref="N90:P90"/>
    <mergeCell ref="T90:V90"/>
    <mergeCell ref="AF90:AH90"/>
    <mergeCell ref="M89:N89"/>
    <mergeCell ref="O89:P89"/>
    <mergeCell ref="Q89:R89"/>
    <mergeCell ref="E91:F91"/>
    <mergeCell ref="H91:J91"/>
    <mergeCell ref="K91:L91"/>
    <mergeCell ref="W91:X91"/>
    <mergeCell ref="Z91:AB91"/>
    <mergeCell ref="AC91:AD91"/>
    <mergeCell ref="B96:D96"/>
    <mergeCell ref="E96:I96"/>
    <mergeCell ref="T96:V96"/>
    <mergeCell ref="W96:AA96"/>
    <mergeCell ref="B97:E97"/>
    <mergeCell ref="F97:L97"/>
    <mergeCell ref="M97:R97"/>
    <mergeCell ref="T97:W97"/>
    <mergeCell ref="X97:AD97"/>
    <mergeCell ref="B94:D94"/>
    <mergeCell ref="E94:J94"/>
    <mergeCell ref="K94:N94"/>
    <mergeCell ref="O94:R94"/>
    <mergeCell ref="T94:V94"/>
    <mergeCell ref="W94:AB94"/>
    <mergeCell ref="AC94:AF94"/>
    <mergeCell ref="AG94:AJ94"/>
    <mergeCell ref="B95:D95"/>
    <mergeCell ref="K95:N95"/>
    <mergeCell ref="O95:R95"/>
    <mergeCell ref="T95:V95"/>
    <mergeCell ref="AC95:AF95"/>
    <mergeCell ref="AG95:AJ95"/>
    <mergeCell ref="AE97:AJ97"/>
    <mergeCell ref="B98:E98"/>
    <mergeCell ref="F98:L98"/>
    <mergeCell ref="M98:R98"/>
    <mergeCell ref="T98:W98"/>
    <mergeCell ref="X98:AD98"/>
    <mergeCell ref="AE98:AJ98"/>
    <mergeCell ref="B100:R100"/>
    <mergeCell ref="S100:S131"/>
    <mergeCell ref="T100:AJ100"/>
    <mergeCell ref="B101:R101"/>
    <mergeCell ref="T101:AJ101"/>
    <mergeCell ref="B102:D102"/>
    <mergeCell ref="E102:R102"/>
    <mergeCell ref="T102:V102"/>
    <mergeCell ref="W102:AJ102"/>
    <mergeCell ref="E103:R103"/>
    <mergeCell ref="W103:AJ103"/>
    <mergeCell ref="C104:D104"/>
    <mergeCell ref="E104:I104"/>
    <mergeCell ref="J104:K104"/>
    <mergeCell ref="L104:O104"/>
    <mergeCell ref="P104:R104"/>
    <mergeCell ref="U104:V104"/>
    <mergeCell ref="B106:D106"/>
    <mergeCell ref="E106:K106"/>
    <mergeCell ref="L106:O106"/>
    <mergeCell ref="P106:R106"/>
    <mergeCell ref="T106:V106"/>
    <mergeCell ref="W106:AC106"/>
    <mergeCell ref="AD106:AG106"/>
    <mergeCell ref="AH106:AJ106"/>
    <mergeCell ref="B107:D107"/>
    <mergeCell ref="E107:K107"/>
    <mergeCell ref="L107:O107"/>
    <mergeCell ref="P107:R107"/>
    <mergeCell ref="T107:V107"/>
    <mergeCell ref="W107:AC107"/>
    <mergeCell ref="AD107:AG107"/>
    <mergeCell ref="AH107:AJ107"/>
    <mergeCell ref="W104:AA104"/>
    <mergeCell ref="AB104:AC104"/>
    <mergeCell ref="AD104:AG104"/>
    <mergeCell ref="AH104:AJ104"/>
    <mergeCell ref="B105:D105"/>
    <mergeCell ref="E105:K105"/>
    <mergeCell ref="L105:O105"/>
    <mergeCell ref="P105:R105"/>
    <mergeCell ref="T105:V105"/>
    <mergeCell ref="W105:AC105"/>
    <mergeCell ref="AD105:AG105"/>
    <mergeCell ref="AH105:AJ105"/>
    <mergeCell ref="T109:T111"/>
    <mergeCell ref="U109:V109"/>
    <mergeCell ref="W109:X109"/>
    <mergeCell ref="AA109:AA110"/>
    <mergeCell ref="AB109:AD109"/>
    <mergeCell ref="AE109:AE110"/>
    <mergeCell ref="AF109:AH109"/>
    <mergeCell ref="AI109:AI110"/>
    <mergeCell ref="AJ109:AJ110"/>
    <mergeCell ref="B109:B111"/>
    <mergeCell ref="C109:D109"/>
    <mergeCell ref="E109:F109"/>
    <mergeCell ref="I109:I110"/>
    <mergeCell ref="J109:L109"/>
    <mergeCell ref="M109:M110"/>
    <mergeCell ref="N109:P109"/>
    <mergeCell ref="Q109:Q110"/>
    <mergeCell ref="R109:R110"/>
    <mergeCell ref="G109:H109"/>
    <mergeCell ref="Y109:Z109"/>
    <mergeCell ref="B119:R119"/>
    <mergeCell ref="T119:AJ119"/>
    <mergeCell ref="B120:R120"/>
    <mergeCell ref="T120:AJ120"/>
    <mergeCell ref="M121:N121"/>
    <mergeCell ref="O121:P121"/>
    <mergeCell ref="Q121:R121"/>
    <mergeCell ref="AE121:AF121"/>
    <mergeCell ref="AG121:AH121"/>
    <mergeCell ref="AI121:AJ121"/>
    <mergeCell ref="B121:C121"/>
    <mergeCell ref="D121:E121"/>
    <mergeCell ref="F121:G121"/>
    <mergeCell ref="H121:I121"/>
    <mergeCell ref="J121:L121"/>
    <mergeCell ref="T121:U121"/>
    <mergeCell ref="V121:W121"/>
    <mergeCell ref="X121:Y121"/>
    <mergeCell ref="Z121:AA121"/>
    <mergeCell ref="AB121:AD121"/>
    <mergeCell ref="B122:C122"/>
    <mergeCell ref="D122:E122"/>
    <mergeCell ref="B124:D124"/>
    <mergeCell ref="N124:P124"/>
    <mergeCell ref="T124:V124"/>
    <mergeCell ref="AF124:AH124"/>
    <mergeCell ref="B126:D126"/>
    <mergeCell ref="E126:J126"/>
    <mergeCell ref="K126:N126"/>
    <mergeCell ref="O126:R126"/>
    <mergeCell ref="T126:V126"/>
    <mergeCell ref="W126:AB126"/>
    <mergeCell ref="AC126:AF126"/>
    <mergeCell ref="AG126:AJ126"/>
    <mergeCell ref="AE122:AF122"/>
    <mergeCell ref="AG122:AH122"/>
    <mergeCell ref="AI122:AJ122"/>
    <mergeCell ref="B123:D123"/>
    <mergeCell ref="N123:P123"/>
    <mergeCell ref="T123:V123"/>
    <mergeCell ref="AF123:AH123"/>
    <mergeCell ref="M122:N122"/>
    <mergeCell ref="O122:P122"/>
    <mergeCell ref="Q122:R122"/>
    <mergeCell ref="F122:G122"/>
    <mergeCell ref="H122:I122"/>
    <mergeCell ref="J122:L122"/>
    <mergeCell ref="T122:U122"/>
    <mergeCell ref="V122:W122"/>
    <mergeCell ref="X122:Y122"/>
    <mergeCell ref="Z122:AA122"/>
    <mergeCell ref="AB122:AD122"/>
    <mergeCell ref="B129:D129"/>
    <mergeCell ref="E129:I129"/>
    <mergeCell ref="T129:V129"/>
    <mergeCell ref="W129:AA129"/>
    <mergeCell ref="B130:E130"/>
    <mergeCell ref="F130:L130"/>
    <mergeCell ref="M130:R130"/>
    <mergeCell ref="T130:W130"/>
    <mergeCell ref="X130:AD130"/>
    <mergeCell ref="B127:D127"/>
    <mergeCell ref="E127:J127"/>
    <mergeCell ref="K127:N127"/>
    <mergeCell ref="O127:R127"/>
    <mergeCell ref="T127:V127"/>
    <mergeCell ref="W127:AB127"/>
    <mergeCell ref="AC127:AF127"/>
    <mergeCell ref="AG127:AJ127"/>
    <mergeCell ref="B128:D128"/>
    <mergeCell ref="K128:N128"/>
    <mergeCell ref="O128:R128"/>
    <mergeCell ref="T128:V128"/>
    <mergeCell ref="AC128:AF128"/>
    <mergeCell ref="AG128:AJ128"/>
    <mergeCell ref="AE130:AJ130"/>
    <mergeCell ref="AE131:AJ131"/>
    <mergeCell ref="B133:R133"/>
    <mergeCell ref="S133:S164"/>
    <mergeCell ref="T133:AJ133"/>
    <mergeCell ref="B134:R134"/>
    <mergeCell ref="T134:AJ134"/>
    <mergeCell ref="B135:D135"/>
    <mergeCell ref="E135:R135"/>
    <mergeCell ref="T135:V135"/>
    <mergeCell ref="W135:AJ135"/>
    <mergeCell ref="E136:R136"/>
    <mergeCell ref="W136:AJ136"/>
    <mergeCell ref="C137:D137"/>
    <mergeCell ref="E137:I137"/>
    <mergeCell ref="J137:K137"/>
    <mergeCell ref="L137:O137"/>
    <mergeCell ref="P137:R137"/>
    <mergeCell ref="U137:V137"/>
    <mergeCell ref="B139:D139"/>
    <mergeCell ref="E139:K139"/>
    <mergeCell ref="L139:O139"/>
    <mergeCell ref="P139:R139"/>
    <mergeCell ref="T139:V139"/>
    <mergeCell ref="W139:AC139"/>
    <mergeCell ref="AD139:AG139"/>
    <mergeCell ref="AH139:AJ139"/>
    <mergeCell ref="B140:D140"/>
    <mergeCell ref="E140:K140"/>
    <mergeCell ref="L140:O140"/>
    <mergeCell ref="P140:R140"/>
    <mergeCell ref="T140:V140"/>
    <mergeCell ref="W140:AC140"/>
    <mergeCell ref="AH140:AJ140"/>
    <mergeCell ref="W137:AA137"/>
    <mergeCell ref="AB137:AC137"/>
    <mergeCell ref="AD137:AG137"/>
    <mergeCell ref="AH137:AJ137"/>
    <mergeCell ref="B138:D138"/>
    <mergeCell ref="E138:K138"/>
    <mergeCell ref="L138:O138"/>
    <mergeCell ref="P138:R138"/>
    <mergeCell ref="T138:V138"/>
    <mergeCell ref="W138:AC138"/>
    <mergeCell ref="AD138:AG138"/>
    <mergeCell ref="AH138:AJ138"/>
    <mergeCell ref="T142:T144"/>
    <mergeCell ref="U142:V142"/>
    <mergeCell ref="W142:X142"/>
    <mergeCell ref="AA142:AA143"/>
    <mergeCell ref="AB142:AD142"/>
    <mergeCell ref="AE142:AE143"/>
    <mergeCell ref="AF142:AH142"/>
    <mergeCell ref="AI142:AI143"/>
    <mergeCell ref="AJ142:AJ143"/>
    <mergeCell ref="B142:B144"/>
    <mergeCell ref="C142:D142"/>
    <mergeCell ref="E142:F142"/>
    <mergeCell ref="I142:I143"/>
    <mergeCell ref="J142:L142"/>
    <mergeCell ref="M142:M143"/>
    <mergeCell ref="N142:P142"/>
    <mergeCell ref="Q142:Q143"/>
    <mergeCell ref="R142:R143"/>
    <mergeCell ref="G142:H142"/>
    <mergeCell ref="O154:P154"/>
    <mergeCell ref="Q154:R154"/>
    <mergeCell ref="AE154:AF154"/>
    <mergeCell ref="AG154:AH154"/>
    <mergeCell ref="AI154:AJ154"/>
    <mergeCell ref="B154:C154"/>
    <mergeCell ref="D154:E154"/>
    <mergeCell ref="F154:G154"/>
    <mergeCell ref="H154:I154"/>
    <mergeCell ref="J154:L154"/>
    <mergeCell ref="T154:U154"/>
    <mergeCell ref="V154:W154"/>
    <mergeCell ref="X154:Y154"/>
    <mergeCell ref="Z154:AA154"/>
    <mergeCell ref="AB154:AD154"/>
    <mergeCell ref="B155:C155"/>
    <mergeCell ref="D155:E155"/>
    <mergeCell ref="AE155:AF155"/>
    <mergeCell ref="AG155:AH155"/>
    <mergeCell ref="AI155:AJ155"/>
    <mergeCell ref="B156:D156"/>
    <mergeCell ref="N156:P156"/>
    <mergeCell ref="T156:V156"/>
    <mergeCell ref="AF156:AH156"/>
    <mergeCell ref="M155:N155"/>
    <mergeCell ref="O155:P155"/>
    <mergeCell ref="Q155:R155"/>
    <mergeCell ref="E156:F156"/>
    <mergeCell ref="H156:J156"/>
    <mergeCell ref="K156:L156"/>
    <mergeCell ref="W156:X156"/>
    <mergeCell ref="Z156:AB156"/>
    <mergeCell ref="AC156:AD156"/>
    <mergeCell ref="E157:F157"/>
    <mergeCell ref="H157:J157"/>
    <mergeCell ref="K157:L157"/>
    <mergeCell ref="W157:X157"/>
    <mergeCell ref="Z157:AB157"/>
    <mergeCell ref="AC157:AD157"/>
    <mergeCell ref="B162:D162"/>
    <mergeCell ref="E162:I162"/>
    <mergeCell ref="T162:V162"/>
    <mergeCell ref="W162:AA162"/>
    <mergeCell ref="B163:E163"/>
    <mergeCell ref="F163:L163"/>
    <mergeCell ref="M163:R163"/>
    <mergeCell ref="T163:W163"/>
    <mergeCell ref="X163:AD163"/>
    <mergeCell ref="B160:D160"/>
    <mergeCell ref="E160:J160"/>
    <mergeCell ref="K160:N160"/>
    <mergeCell ref="O160:R160"/>
    <mergeCell ref="T160:V160"/>
    <mergeCell ref="W160:AB160"/>
    <mergeCell ref="AC160:AF160"/>
    <mergeCell ref="AG160:AJ160"/>
    <mergeCell ref="B161:D161"/>
    <mergeCell ref="K161:N161"/>
    <mergeCell ref="O161:R161"/>
    <mergeCell ref="T161:V161"/>
    <mergeCell ref="AC161:AF161"/>
    <mergeCell ref="AG161:AJ161"/>
    <mergeCell ref="AE163:AJ163"/>
    <mergeCell ref="AE164:AJ164"/>
    <mergeCell ref="B166:R166"/>
    <mergeCell ref="S166:S197"/>
    <mergeCell ref="T166:AJ166"/>
    <mergeCell ref="B167:R167"/>
    <mergeCell ref="T167:AJ167"/>
    <mergeCell ref="B168:D168"/>
    <mergeCell ref="E168:R168"/>
    <mergeCell ref="T168:V168"/>
    <mergeCell ref="W168:AJ168"/>
    <mergeCell ref="E169:R169"/>
    <mergeCell ref="W169:AJ169"/>
    <mergeCell ref="C170:D170"/>
    <mergeCell ref="E170:I170"/>
    <mergeCell ref="J170:K170"/>
    <mergeCell ref="L170:O170"/>
    <mergeCell ref="P170:R170"/>
    <mergeCell ref="U170:V170"/>
    <mergeCell ref="B172:D172"/>
    <mergeCell ref="E172:K172"/>
    <mergeCell ref="L172:O172"/>
    <mergeCell ref="P172:R172"/>
    <mergeCell ref="T172:V172"/>
    <mergeCell ref="W172:AC172"/>
    <mergeCell ref="AD172:AG172"/>
    <mergeCell ref="AH172:AJ172"/>
    <mergeCell ref="B173:D173"/>
    <mergeCell ref="E173:K173"/>
    <mergeCell ref="L173:O173"/>
    <mergeCell ref="P173:R173"/>
    <mergeCell ref="T173:V173"/>
    <mergeCell ref="W173:AC173"/>
    <mergeCell ref="AH173:AJ173"/>
    <mergeCell ref="W170:AA170"/>
    <mergeCell ref="AB170:AC170"/>
    <mergeCell ref="AD170:AG170"/>
    <mergeCell ref="AH170:AJ170"/>
    <mergeCell ref="B171:D171"/>
    <mergeCell ref="E171:K171"/>
    <mergeCell ref="L171:O171"/>
    <mergeCell ref="P171:R171"/>
    <mergeCell ref="T171:V171"/>
    <mergeCell ref="W171:AC171"/>
    <mergeCell ref="AD171:AG171"/>
    <mergeCell ref="AH171:AJ171"/>
    <mergeCell ref="T175:T177"/>
    <mergeCell ref="U175:V175"/>
    <mergeCell ref="W175:X175"/>
    <mergeCell ref="AA175:AA176"/>
    <mergeCell ref="AB175:AD175"/>
    <mergeCell ref="AE175:AE176"/>
    <mergeCell ref="AF175:AH175"/>
    <mergeCell ref="AI175:AI176"/>
    <mergeCell ref="AJ175:AJ176"/>
    <mergeCell ref="B175:B177"/>
    <mergeCell ref="C175:D175"/>
    <mergeCell ref="E175:F175"/>
    <mergeCell ref="I175:I176"/>
    <mergeCell ref="J175:L175"/>
    <mergeCell ref="M175:M176"/>
    <mergeCell ref="N175:P175"/>
    <mergeCell ref="Q175:Q176"/>
    <mergeCell ref="R175:R176"/>
    <mergeCell ref="G175:H175"/>
    <mergeCell ref="AE187:AF187"/>
    <mergeCell ref="AG187:AH187"/>
    <mergeCell ref="AI187:AJ187"/>
    <mergeCell ref="B187:C187"/>
    <mergeCell ref="D187:E187"/>
    <mergeCell ref="F187:G187"/>
    <mergeCell ref="H187:I187"/>
    <mergeCell ref="J187:L187"/>
    <mergeCell ref="T187:U187"/>
    <mergeCell ref="V187:W187"/>
    <mergeCell ref="X187:Y187"/>
    <mergeCell ref="Z187:AA187"/>
    <mergeCell ref="AB187:AD187"/>
    <mergeCell ref="B188:C188"/>
    <mergeCell ref="D188:E188"/>
    <mergeCell ref="B190:D190"/>
    <mergeCell ref="N190:P190"/>
    <mergeCell ref="T190:V190"/>
    <mergeCell ref="AF190:AH190"/>
    <mergeCell ref="F188:G188"/>
    <mergeCell ref="H188:I188"/>
    <mergeCell ref="J188:L188"/>
    <mergeCell ref="T188:U188"/>
    <mergeCell ref="V188:W188"/>
    <mergeCell ref="X188:Y188"/>
    <mergeCell ref="Z188:AA188"/>
    <mergeCell ref="AB188:AD188"/>
    <mergeCell ref="E189:F189"/>
    <mergeCell ref="H189:J189"/>
    <mergeCell ref="K189:L189"/>
    <mergeCell ref="W189:X189"/>
    <mergeCell ref="Z189:AB189"/>
    <mergeCell ref="B192:D192"/>
    <mergeCell ref="E192:J192"/>
    <mergeCell ref="K192:N192"/>
    <mergeCell ref="O192:R192"/>
    <mergeCell ref="T192:V192"/>
    <mergeCell ref="W192:AB192"/>
    <mergeCell ref="AC192:AF192"/>
    <mergeCell ref="AG192:AJ192"/>
    <mergeCell ref="AE188:AF188"/>
    <mergeCell ref="AG188:AH188"/>
    <mergeCell ref="AI188:AJ188"/>
    <mergeCell ref="B189:D189"/>
    <mergeCell ref="N189:P189"/>
    <mergeCell ref="T189:V189"/>
    <mergeCell ref="AF189:AH189"/>
    <mergeCell ref="M188:N188"/>
    <mergeCell ref="O188:P188"/>
    <mergeCell ref="Q188:R188"/>
    <mergeCell ref="E190:F190"/>
    <mergeCell ref="H190:J190"/>
    <mergeCell ref="K190:L190"/>
    <mergeCell ref="W190:X190"/>
    <mergeCell ref="Z190:AB190"/>
    <mergeCell ref="AC190:AD190"/>
    <mergeCell ref="AC189:AD189"/>
    <mergeCell ref="B195:D195"/>
    <mergeCell ref="E195:I195"/>
    <mergeCell ref="T195:V195"/>
    <mergeCell ref="W195:AA195"/>
    <mergeCell ref="B196:E196"/>
    <mergeCell ref="F196:L196"/>
    <mergeCell ref="M196:R196"/>
    <mergeCell ref="T196:W196"/>
    <mergeCell ref="X196:AD196"/>
    <mergeCell ref="B193:D193"/>
    <mergeCell ref="E193:J193"/>
    <mergeCell ref="K193:N193"/>
    <mergeCell ref="O193:R193"/>
    <mergeCell ref="T193:V193"/>
    <mergeCell ref="W193:AB193"/>
    <mergeCell ref="AC193:AF193"/>
    <mergeCell ref="AG193:AJ193"/>
    <mergeCell ref="B194:D194"/>
    <mergeCell ref="K194:N194"/>
    <mergeCell ref="O194:R194"/>
    <mergeCell ref="T194:V194"/>
    <mergeCell ref="AC194:AF194"/>
    <mergeCell ref="AG194:AJ194"/>
    <mergeCell ref="AE196:AJ196"/>
    <mergeCell ref="B197:E197"/>
    <mergeCell ref="F197:L197"/>
    <mergeCell ref="M197:R197"/>
    <mergeCell ref="T197:W197"/>
    <mergeCell ref="X197:AD197"/>
    <mergeCell ref="AE197:AJ197"/>
    <mergeCell ref="B199:R199"/>
    <mergeCell ref="S199:S230"/>
    <mergeCell ref="T199:AJ199"/>
    <mergeCell ref="B200:R200"/>
    <mergeCell ref="T200:AJ200"/>
    <mergeCell ref="B201:D201"/>
    <mergeCell ref="E201:R201"/>
    <mergeCell ref="T201:V201"/>
    <mergeCell ref="W201:AJ201"/>
    <mergeCell ref="E202:R202"/>
    <mergeCell ref="W202:AJ202"/>
    <mergeCell ref="C203:D203"/>
    <mergeCell ref="E203:I203"/>
    <mergeCell ref="J203:K203"/>
    <mergeCell ref="L203:O203"/>
    <mergeCell ref="P203:R203"/>
    <mergeCell ref="U203:V203"/>
    <mergeCell ref="B205:D205"/>
    <mergeCell ref="E205:K205"/>
    <mergeCell ref="L205:O205"/>
    <mergeCell ref="P205:R205"/>
    <mergeCell ref="T205:V205"/>
    <mergeCell ref="W205:AC205"/>
    <mergeCell ref="AD205:AG205"/>
    <mergeCell ref="AH205:AJ205"/>
    <mergeCell ref="B206:D206"/>
    <mergeCell ref="E206:K206"/>
    <mergeCell ref="L206:O206"/>
    <mergeCell ref="P206:R206"/>
    <mergeCell ref="T206:V206"/>
    <mergeCell ref="W206:AC206"/>
    <mergeCell ref="AD206:AG206"/>
    <mergeCell ref="AH206:AJ206"/>
    <mergeCell ref="W203:AA203"/>
    <mergeCell ref="AB203:AC203"/>
    <mergeCell ref="AD203:AG203"/>
    <mergeCell ref="AH203:AJ203"/>
    <mergeCell ref="B204:D204"/>
    <mergeCell ref="E204:K204"/>
    <mergeCell ref="L204:O204"/>
    <mergeCell ref="P204:R204"/>
    <mergeCell ref="T204:V204"/>
    <mergeCell ref="W204:AC204"/>
    <mergeCell ref="AD204:AG204"/>
    <mergeCell ref="AH204:AJ204"/>
    <mergeCell ref="T208:T210"/>
    <mergeCell ref="U208:V208"/>
    <mergeCell ref="W208:X208"/>
    <mergeCell ref="AA208:AA209"/>
    <mergeCell ref="AB208:AD208"/>
    <mergeCell ref="AE208:AE209"/>
    <mergeCell ref="AF208:AH208"/>
    <mergeCell ref="AI208:AI209"/>
    <mergeCell ref="AJ208:AJ209"/>
    <mergeCell ref="B208:B210"/>
    <mergeCell ref="C208:D208"/>
    <mergeCell ref="E208:F208"/>
    <mergeCell ref="I208:I209"/>
    <mergeCell ref="J208:L208"/>
    <mergeCell ref="M208:M209"/>
    <mergeCell ref="N208:P208"/>
    <mergeCell ref="Q208:Q209"/>
    <mergeCell ref="R208:R209"/>
    <mergeCell ref="G208:H208"/>
    <mergeCell ref="Y208:Z208"/>
    <mergeCell ref="B218:R218"/>
    <mergeCell ref="T218:AJ218"/>
    <mergeCell ref="B219:R219"/>
    <mergeCell ref="T219:AJ219"/>
    <mergeCell ref="M220:N220"/>
    <mergeCell ref="O220:P220"/>
    <mergeCell ref="Q220:R220"/>
    <mergeCell ref="AE220:AF220"/>
    <mergeCell ref="AG220:AH220"/>
    <mergeCell ref="AI220:AJ220"/>
    <mergeCell ref="B220:C220"/>
    <mergeCell ref="D220:E220"/>
    <mergeCell ref="F220:G220"/>
    <mergeCell ref="H220:I220"/>
    <mergeCell ref="J220:L220"/>
    <mergeCell ref="T220:U220"/>
    <mergeCell ref="V220:W220"/>
    <mergeCell ref="X220:Y220"/>
    <mergeCell ref="Z220:AA220"/>
    <mergeCell ref="AB220:AD220"/>
    <mergeCell ref="B221:C221"/>
    <mergeCell ref="D221:E221"/>
    <mergeCell ref="B223:D223"/>
    <mergeCell ref="N223:P223"/>
    <mergeCell ref="T223:V223"/>
    <mergeCell ref="AF223:AH223"/>
    <mergeCell ref="B225:D225"/>
    <mergeCell ref="E225:J225"/>
    <mergeCell ref="K225:N225"/>
    <mergeCell ref="O225:R225"/>
    <mergeCell ref="T225:V225"/>
    <mergeCell ref="W225:AB225"/>
    <mergeCell ref="AC225:AF225"/>
    <mergeCell ref="AG225:AJ225"/>
    <mergeCell ref="AE221:AF221"/>
    <mergeCell ref="AG221:AH221"/>
    <mergeCell ref="AI221:AJ221"/>
    <mergeCell ref="B222:D222"/>
    <mergeCell ref="N222:P222"/>
    <mergeCell ref="T222:V222"/>
    <mergeCell ref="AF222:AH222"/>
    <mergeCell ref="M221:N221"/>
    <mergeCell ref="O221:P221"/>
    <mergeCell ref="Q221:R221"/>
    <mergeCell ref="F221:G221"/>
    <mergeCell ref="H221:I221"/>
    <mergeCell ref="J221:L221"/>
    <mergeCell ref="T221:U221"/>
    <mergeCell ref="V221:W221"/>
    <mergeCell ref="X221:Y221"/>
    <mergeCell ref="Z221:AA221"/>
    <mergeCell ref="AB221:AD221"/>
    <mergeCell ref="M229:R229"/>
    <mergeCell ref="T229:W229"/>
    <mergeCell ref="X229:AD229"/>
    <mergeCell ref="B226:D226"/>
    <mergeCell ref="E226:J226"/>
    <mergeCell ref="K226:N226"/>
    <mergeCell ref="O226:R226"/>
    <mergeCell ref="T226:V226"/>
    <mergeCell ref="W226:AB226"/>
    <mergeCell ref="AC226:AF226"/>
    <mergeCell ref="AG226:AJ226"/>
    <mergeCell ref="B227:D227"/>
    <mergeCell ref="K227:N227"/>
    <mergeCell ref="O227:R227"/>
    <mergeCell ref="T227:V227"/>
    <mergeCell ref="AC227:AF227"/>
    <mergeCell ref="AG227:AJ227"/>
    <mergeCell ref="AE229:AJ229"/>
    <mergeCell ref="AE230:AJ230"/>
    <mergeCell ref="B232:R232"/>
    <mergeCell ref="S232:S263"/>
    <mergeCell ref="T232:AJ232"/>
    <mergeCell ref="B233:R233"/>
    <mergeCell ref="T233:AJ233"/>
    <mergeCell ref="B234:D234"/>
    <mergeCell ref="E234:R234"/>
    <mergeCell ref="T234:V234"/>
    <mergeCell ref="W234:AJ234"/>
    <mergeCell ref="E235:R235"/>
    <mergeCell ref="W235:AJ235"/>
    <mergeCell ref="C236:D236"/>
    <mergeCell ref="E236:I236"/>
    <mergeCell ref="J236:K236"/>
    <mergeCell ref="L236:O236"/>
    <mergeCell ref="P236:R236"/>
    <mergeCell ref="U236:V236"/>
    <mergeCell ref="B238:D238"/>
    <mergeCell ref="E238:K238"/>
    <mergeCell ref="L238:O238"/>
    <mergeCell ref="P238:R238"/>
    <mergeCell ref="T238:V238"/>
    <mergeCell ref="W238:AC238"/>
    <mergeCell ref="AD238:AG238"/>
    <mergeCell ref="AH238:AJ238"/>
    <mergeCell ref="B239:D239"/>
    <mergeCell ref="E239:K239"/>
    <mergeCell ref="L239:O239"/>
    <mergeCell ref="P239:R239"/>
    <mergeCell ref="T239:V239"/>
    <mergeCell ref="W239:AC239"/>
    <mergeCell ref="AH239:AJ239"/>
    <mergeCell ref="W236:AA236"/>
    <mergeCell ref="AB236:AC236"/>
    <mergeCell ref="AD236:AG236"/>
    <mergeCell ref="AH236:AJ236"/>
    <mergeCell ref="B237:D237"/>
    <mergeCell ref="E237:K237"/>
    <mergeCell ref="L237:O237"/>
    <mergeCell ref="P237:R237"/>
    <mergeCell ref="T237:V237"/>
    <mergeCell ref="W237:AC237"/>
    <mergeCell ref="AD237:AG237"/>
    <mergeCell ref="AH237:AJ237"/>
    <mergeCell ref="T241:T243"/>
    <mergeCell ref="U241:V241"/>
    <mergeCell ref="W241:X241"/>
    <mergeCell ref="AA241:AA242"/>
    <mergeCell ref="AB241:AD241"/>
    <mergeCell ref="AE241:AE242"/>
    <mergeCell ref="AF241:AH241"/>
    <mergeCell ref="AI241:AI242"/>
    <mergeCell ref="AJ241:AJ242"/>
    <mergeCell ref="B241:B243"/>
    <mergeCell ref="C241:D241"/>
    <mergeCell ref="E241:F241"/>
    <mergeCell ref="I241:I242"/>
    <mergeCell ref="J241:L241"/>
    <mergeCell ref="M241:M242"/>
    <mergeCell ref="N241:P241"/>
    <mergeCell ref="Q241:Q242"/>
    <mergeCell ref="R241:R242"/>
    <mergeCell ref="G241:H241"/>
    <mergeCell ref="O253:P253"/>
    <mergeCell ref="Q253:R253"/>
    <mergeCell ref="AE253:AF253"/>
    <mergeCell ref="AG253:AH253"/>
    <mergeCell ref="AI253:AJ253"/>
    <mergeCell ref="B253:C253"/>
    <mergeCell ref="D253:E253"/>
    <mergeCell ref="F253:G253"/>
    <mergeCell ref="H253:I253"/>
    <mergeCell ref="J253:L253"/>
    <mergeCell ref="T253:U253"/>
    <mergeCell ref="V253:W253"/>
    <mergeCell ref="X253:Y253"/>
    <mergeCell ref="Z253:AA253"/>
    <mergeCell ref="AB253:AD253"/>
    <mergeCell ref="B254:C254"/>
    <mergeCell ref="D254:E254"/>
    <mergeCell ref="B256:D256"/>
    <mergeCell ref="N256:P256"/>
    <mergeCell ref="T256:V256"/>
    <mergeCell ref="AF256:AH256"/>
    <mergeCell ref="B258:D258"/>
    <mergeCell ref="E258:J258"/>
    <mergeCell ref="K258:N258"/>
    <mergeCell ref="O258:R258"/>
    <mergeCell ref="T258:V258"/>
    <mergeCell ref="W258:AB258"/>
    <mergeCell ref="AC258:AF258"/>
    <mergeCell ref="AG258:AJ258"/>
    <mergeCell ref="AE254:AF254"/>
    <mergeCell ref="AG254:AH254"/>
    <mergeCell ref="AI254:AJ254"/>
    <mergeCell ref="B255:D255"/>
    <mergeCell ref="N255:P255"/>
    <mergeCell ref="T255:V255"/>
    <mergeCell ref="AF255:AH255"/>
    <mergeCell ref="M254:N254"/>
    <mergeCell ref="O254:P254"/>
    <mergeCell ref="Q254:R254"/>
    <mergeCell ref="E255:F255"/>
    <mergeCell ref="H255:J255"/>
    <mergeCell ref="K255:L255"/>
    <mergeCell ref="W255:X255"/>
    <mergeCell ref="Z255:AB255"/>
    <mergeCell ref="AC255:AD255"/>
    <mergeCell ref="E256:F256"/>
    <mergeCell ref="H256:J256"/>
    <mergeCell ref="B261:D261"/>
    <mergeCell ref="E261:I261"/>
    <mergeCell ref="T261:V261"/>
    <mergeCell ref="W261:AA261"/>
    <mergeCell ref="B262:E262"/>
    <mergeCell ref="F262:L262"/>
    <mergeCell ref="M262:R262"/>
    <mergeCell ref="T262:W262"/>
    <mergeCell ref="X262:AD262"/>
    <mergeCell ref="B259:D259"/>
    <mergeCell ref="E259:J259"/>
    <mergeCell ref="K259:N259"/>
    <mergeCell ref="O259:R259"/>
    <mergeCell ref="T259:V259"/>
    <mergeCell ref="W259:AB259"/>
    <mergeCell ref="AC259:AF259"/>
    <mergeCell ref="AG259:AJ259"/>
    <mergeCell ref="B260:D260"/>
    <mergeCell ref="K260:N260"/>
    <mergeCell ref="O260:R260"/>
    <mergeCell ref="T260:V260"/>
    <mergeCell ref="AC260:AF260"/>
    <mergeCell ref="AG260:AJ260"/>
    <mergeCell ref="AE262:AJ262"/>
    <mergeCell ref="M263:R263"/>
    <mergeCell ref="T263:W263"/>
    <mergeCell ref="X263:AD263"/>
    <mergeCell ref="AE263:AJ263"/>
    <mergeCell ref="B265:R265"/>
    <mergeCell ref="S265:S296"/>
    <mergeCell ref="T265:AJ265"/>
    <mergeCell ref="B266:R266"/>
    <mergeCell ref="T266:AJ266"/>
    <mergeCell ref="B267:D267"/>
    <mergeCell ref="E267:R267"/>
    <mergeCell ref="T267:V267"/>
    <mergeCell ref="W267:AJ267"/>
    <mergeCell ref="E268:R268"/>
    <mergeCell ref="W268:AJ268"/>
    <mergeCell ref="C269:D269"/>
    <mergeCell ref="E269:I269"/>
    <mergeCell ref="J269:K269"/>
    <mergeCell ref="L269:O269"/>
    <mergeCell ref="P269:R269"/>
    <mergeCell ref="U269:V269"/>
    <mergeCell ref="B271:D271"/>
    <mergeCell ref="E271:K271"/>
    <mergeCell ref="L271:O271"/>
    <mergeCell ref="P271:R271"/>
    <mergeCell ref="T271:V271"/>
    <mergeCell ref="W271:AC271"/>
    <mergeCell ref="AD271:AG271"/>
    <mergeCell ref="AH271:AJ271"/>
    <mergeCell ref="B272:D272"/>
    <mergeCell ref="E272:K272"/>
    <mergeCell ref="L272:O272"/>
    <mergeCell ref="P272:R272"/>
    <mergeCell ref="T272:V272"/>
    <mergeCell ref="W272:AC272"/>
    <mergeCell ref="AD272:AG272"/>
    <mergeCell ref="AH272:AJ272"/>
    <mergeCell ref="W269:AA269"/>
    <mergeCell ref="AB269:AC269"/>
    <mergeCell ref="AD269:AG269"/>
    <mergeCell ref="AH269:AJ269"/>
    <mergeCell ref="B270:D270"/>
    <mergeCell ref="E270:K270"/>
    <mergeCell ref="L270:O270"/>
    <mergeCell ref="P270:R270"/>
    <mergeCell ref="T270:V270"/>
    <mergeCell ref="W270:AC270"/>
    <mergeCell ref="AD270:AG270"/>
    <mergeCell ref="AH270:AJ270"/>
    <mergeCell ref="T274:T276"/>
    <mergeCell ref="U274:V274"/>
    <mergeCell ref="W274:X274"/>
    <mergeCell ref="AA274:AA275"/>
    <mergeCell ref="AB274:AD274"/>
    <mergeCell ref="AE274:AE275"/>
    <mergeCell ref="AF274:AH274"/>
    <mergeCell ref="AI274:AI275"/>
    <mergeCell ref="AJ274:AJ275"/>
    <mergeCell ref="B274:B276"/>
    <mergeCell ref="C274:D274"/>
    <mergeCell ref="E274:F274"/>
    <mergeCell ref="I274:I275"/>
    <mergeCell ref="J274:L274"/>
    <mergeCell ref="M274:M275"/>
    <mergeCell ref="N274:P274"/>
    <mergeCell ref="Q274:Q275"/>
    <mergeCell ref="R274:R275"/>
    <mergeCell ref="G274:H274"/>
    <mergeCell ref="Y274:Z274"/>
    <mergeCell ref="B284:R284"/>
    <mergeCell ref="T284:AJ284"/>
    <mergeCell ref="B285:R285"/>
    <mergeCell ref="T285:AJ285"/>
    <mergeCell ref="M286:N286"/>
    <mergeCell ref="O286:P286"/>
    <mergeCell ref="Q286:R286"/>
    <mergeCell ref="AE286:AF286"/>
    <mergeCell ref="AG286:AH286"/>
    <mergeCell ref="AI286:AJ286"/>
    <mergeCell ref="B286:C286"/>
    <mergeCell ref="D286:E286"/>
    <mergeCell ref="F286:G286"/>
    <mergeCell ref="H286:I286"/>
    <mergeCell ref="J286:L286"/>
    <mergeCell ref="T286:U286"/>
    <mergeCell ref="V286:W286"/>
    <mergeCell ref="X286:Y286"/>
    <mergeCell ref="Z286:AA286"/>
    <mergeCell ref="AB286:AD286"/>
    <mergeCell ref="B287:C287"/>
    <mergeCell ref="D287:E287"/>
    <mergeCell ref="B289:D289"/>
    <mergeCell ref="N289:P289"/>
    <mergeCell ref="T289:V289"/>
    <mergeCell ref="AF289:AH289"/>
    <mergeCell ref="B291:D291"/>
    <mergeCell ref="E291:J291"/>
    <mergeCell ref="K291:N291"/>
    <mergeCell ref="O291:R291"/>
    <mergeCell ref="T291:V291"/>
    <mergeCell ref="W291:AB291"/>
    <mergeCell ref="AC291:AF291"/>
    <mergeCell ref="AG291:AJ291"/>
    <mergeCell ref="AE287:AF287"/>
    <mergeCell ref="AG287:AH287"/>
    <mergeCell ref="AI287:AJ287"/>
    <mergeCell ref="B288:D288"/>
    <mergeCell ref="N288:P288"/>
    <mergeCell ref="T288:V288"/>
    <mergeCell ref="AF288:AH288"/>
    <mergeCell ref="M287:N287"/>
    <mergeCell ref="O287:P287"/>
    <mergeCell ref="Q287:R287"/>
    <mergeCell ref="E289:F289"/>
    <mergeCell ref="H289:J289"/>
    <mergeCell ref="K289:L289"/>
    <mergeCell ref="W289:X289"/>
    <mergeCell ref="Z289:AB289"/>
    <mergeCell ref="AC289:AD289"/>
    <mergeCell ref="B294:D294"/>
    <mergeCell ref="E294:I294"/>
    <mergeCell ref="T294:V294"/>
    <mergeCell ref="W294:AA294"/>
    <mergeCell ref="B295:E295"/>
    <mergeCell ref="F295:L295"/>
    <mergeCell ref="M295:R295"/>
    <mergeCell ref="T295:W295"/>
    <mergeCell ref="X295:AD295"/>
    <mergeCell ref="B292:D292"/>
    <mergeCell ref="E292:J292"/>
    <mergeCell ref="K292:N292"/>
    <mergeCell ref="O292:R292"/>
    <mergeCell ref="T292:V292"/>
    <mergeCell ref="W292:AB292"/>
    <mergeCell ref="AC292:AF292"/>
    <mergeCell ref="AG292:AJ292"/>
    <mergeCell ref="B293:D293"/>
    <mergeCell ref="K293:N293"/>
    <mergeCell ref="O293:R293"/>
    <mergeCell ref="T293:V293"/>
    <mergeCell ref="AC293:AF293"/>
    <mergeCell ref="AG293:AJ293"/>
    <mergeCell ref="AE295:AJ295"/>
    <mergeCell ref="B296:E296"/>
    <mergeCell ref="F296:L296"/>
    <mergeCell ref="M296:R296"/>
    <mergeCell ref="T296:W296"/>
    <mergeCell ref="X296:AD296"/>
    <mergeCell ref="AE296:AJ296"/>
    <mergeCell ref="B298:R298"/>
    <mergeCell ref="S298:S329"/>
    <mergeCell ref="T298:AJ298"/>
    <mergeCell ref="B299:R299"/>
    <mergeCell ref="T299:AJ299"/>
    <mergeCell ref="B300:D300"/>
    <mergeCell ref="E300:R300"/>
    <mergeCell ref="T300:V300"/>
    <mergeCell ref="W300:AJ300"/>
    <mergeCell ref="E301:R301"/>
    <mergeCell ref="W301:AJ301"/>
    <mergeCell ref="C302:D302"/>
    <mergeCell ref="E302:I302"/>
    <mergeCell ref="J302:K302"/>
    <mergeCell ref="L302:O302"/>
    <mergeCell ref="P302:R302"/>
    <mergeCell ref="U302:V302"/>
    <mergeCell ref="B304:D304"/>
    <mergeCell ref="E304:K304"/>
    <mergeCell ref="L304:O304"/>
    <mergeCell ref="P304:R304"/>
    <mergeCell ref="T304:V304"/>
    <mergeCell ref="W304:AC304"/>
    <mergeCell ref="AD304:AG304"/>
    <mergeCell ref="AH304:AJ304"/>
    <mergeCell ref="B305:D305"/>
    <mergeCell ref="E305:K305"/>
    <mergeCell ref="L305:O305"/>
    <mergeCell ref="P305:R305"/>
    <mergeCell ref="T305:V305"/>
    <mergeCell ref="W305:AC305"/>
    <mergeCell ref="AD305:AG305"/>
    <mergeCell ref="AH305:AJ305"/>
    <mergeCell ref="W302:AA302"/>
    <mergeCell ref="AB302:AC302"/>
    <mergeCell ref="AD302:AG302"/>
    <mergeCell ref="AH302:AJ302"/>
    <mergeCell ref="B303:D303"/>
    <mergeCell ref="E303:K303"/>
    <mergeCell ref="L303:O303"/>
    <mergeCell ref="P303:R303"/>
    <mergeCell ref="T303:V303"/>
    <mergeCell ref="W303:AC303"/>
    <mergeCell ref="AD303:AG303"/>
    <mergeCell ref="AH303:AJ303"/>
    <mergeCell ref="T307:T309"/>
    <mergeCell ref="U307:V307"/>
    <mergeCell ref="W307:X307"/>
    <mergeCell ref="AA307:AA308"/>
    <mergeCell ref="AB307:AD307"/>
    <mergeCell ref="AE307:AE308"/>
    <mergeCell ref="AF307:AH307"/>
    <mergeCell ref="AI307:AI308"/>
    <mergeCell ref="AJ307:AJ308"/>
    <mergeCell ref="B307:B309"/>
    <mergeCell ref="C307:D307"/>
    <mergeCell ref="E307:F307"/>
    <mergeCell ref="I307:I308"/>
    <mergeCell ref="J307:L307"/>
    <mergeCell ref="M307:M308"/>
    <mergeCell ref="N307:P307"/>
    <mergeCell ref="Q307:Q308"/>
    <mergeCell ref="R307:R308"/>
    <mergeCell ref="G307:H307"/>
    <mergeCell ref="Y307:Z307"/>
    <mergeCell ref="B317:R317"/>
    <mergeCell ref="T317:AJ317"/>
    <mergeCell ref="B318:R318"/>
    <mergeCell ref="T318:AJ318"/>
    <mergeCell ref="M319:N319"/>
    <mergeCell ref="O319:P319"/>
    <mergeCell ref="Q319:R319"/>
    <mergeCell ref="AE319:AF319"/>
    <mergeCell ref="AG319:AH319"/>
    <mergeCell ref="AI319:AJ319"/>
    <mergeCell ref="B319:C319"/>
    <mergeCell ref="D319:E319"/>
    <mergeCell ref="F319:G319"/>
    <mergeCell ref="H319:I319"/>
    <mergeCell ref="J319:L319"/>
    <mergeCell ref="T319:U319"/>
    <mergeCell ref="V319:W319"/>
    <mergeCell ref="X319:Y319"/>
    <mergeCell ref="Z319:AA319"/>
    <mergeCell ref="AB319:AD319"/>
    <mergeCell ref="B320:C320"/>
    <mergeCell ref="D320:E320"/>
    <mergeCell ref="B322:D322"/>
    <mergeCell ref="N322:P322"/>
    <mergeCell ref="T322:V322"/>
    <mergeCell ref="AF322:AH322"/>
    <mergeCell ref="B324:D324"/>
    <mergeCell ref="E324:J324"/>
    <mergeCell ref="K324:N324"/>
    <mergeCell ref="O324:R324"/>
    <mergeCell ref="T324:V324"/>
    <mergeCell ref="W324:AB324"/>
    <mergeCell ref="AC324:AF324"/>
    <mergeCell ref="AG324:AJ324"/>
    <mergeCell ref="AE320:AF320"/>
    <mergeCell ref="AG320:AH320"/>
    <mergeCell ref="AI320:AJ320"/>
    <mergeCell ref="B321:D321"/>
    <mergeCell ref="N321:P321"/>
    <mergeCell ref="T321:V321"/>
    <mergeCell ref="AF321:AH321"/>
    <mergeCell ref="M320:N320"/>
    <mergeCell ref="O320:P320"/>
    <mergeCell ref="Q320:R320"/>
    <mergeCell ref="F320:G320"/>
    <mergeCell ref="H320:I320"/>
    <mergeCell ref="J320:L320"/>
    <mergeCell ref="T320:U320"/>
    <mergeCell ref="V320:W320"/>
    <mergeCell ref="X320:Y320"/>
    <mergeCell ref="Z320:AA320"/>
    <mergeCell ref="AB320:AD320"/>
    <mergeCell ref="AE328:AJ328"/>
    <mergeCell ref="B329:E329"/>
    <mergeCell ref="F329:L329"/>
    <mergeCell ref="M329:R329"/>
    <mergeCell ref="T329:W329"/>
    <mergeCell ref="X329:AD329"/>
    <mergeCell ref="AE329:AJ329"/>
    <mergeCell ref="B327:D327"/>
    <mergeCell ref="E327:I327"/>
    <mergeCell ref="T327:V327"/>
    <mergeCell ref="W327:AA327"/>
    <mergeCell ref="B328:E328"/>
    <mergeCell ref="F328:L328"/>
    <mergeCell ref="M328:R328"/>
    <mergeCell ref="T328:W328"/>
    <mergeCell ref="X328:AD328"/>
    <mergeCell ref="B325:D325"/>
    <mergeCell ref="E325:J325"/>
    <mergeCell ref="K325:N325"/>
    <mergeCell ref="O325:R325"/>
    <mergeCell ref="T325:V325"/>
    <mergeCell ref="W325:AB325"/>
    <mergeCell ref="AC325:AF325"/>
    <mergeCell ref="AG325:AJ325"/>
    <mergeCell ref="B326:D326"/>
    <mergeCell ref="K326:N326"/>
    <mergeCell ref="O326:R326"/>
    <mergeCell ref="T326:V326"/>
    <mergeCell ref="AC326:AF326"/>
    <mergeCell ref="AG326:AJ326"/>
  </mergeCells>
  <conditionalFormatting sqref="B5:B9 J8:J9 B2:B3 T5:T9 AB8:AB9 T2:T3">
    <cfRule type="cellIs" dxfId="28" priority="184" stopIfTrue="1" operator="equal">
      <formula>0</formula>
    </cfRule>
  </conditionalFormatting>
  <conditionalFormatting sqref="B5:B9 J8:J9 B2:B3 T5:T9 AB8:AB9 T2:T3">
    <cfRule type="containsText" dxfId="27" priority="182" stopIfTrue="1" operator="containsText" text="f'k{kk foHkkx jktLFkku">
      <formula>NOT(ISERROR(SEARCH("f'k{kk foHkkx jktLFkku",B2)))</formula>
    </cfRule>
    <cfRule type="containsText" dxfId="26" priority="183" stopIfTrue="1" operator="containsText" text="iw.kkZad">
      <formula>NOT(ISERROR(SEARCH("iw.kkZad",B2)))</formula>
    </cfRule>
  </conditionalFormatting>
  <conditionalFormatting sqref="B5:B9 J8:J9 B2:B3 T5:T9 AB8:AB9 T2:T3">
    <cfRule type="containsText" dxfId="25" priority="181" stopIfTrue="1" operator="containsText" text="dsoy jktdh; fo|ky;ksa esa iz;ksx gsrq fu%'kqYd">
      <formula>NOT(ISERROR(SEARCH("dsoy jktdh; fo|ky;ksa esa iz;ksx gsrq fu%'kqYd",B2)))</formula>
    </cfRule>
  </conditionalFormatting>
  <conditionalFormatting sqref="I12 L12:M12 P12:Q12">
    <cfRule type="cellIs" dxfId="24" priority="175" operator="equal">
      <formula>0</formula>
    </cfRule>
  </conditionalFormatting>
  <conditionalFormatting sqref="AA12 AD12:AE12 AH12:AI12">
    <cfRule type="cellIs" dxfId="23" priority="174" operator="equal">
      <formula>0</formula>
    </cfRule>
  </conditionalFormatting>
  <conditionalFormatting sqref="E2:R9">
    <cfRule type="cellIs" dxfId="22" priority="173" stopIfTrue="1" operator="equal">
      <formula>0</formula>
    </cfRule>
  </conditionalFormatting>
  <conditionalFormatting sqref="E21:R23">
    <cfRule type="cellIs" dxfId="21" priority="172" stopIfTrue="1" operator="equal">
      <formula>0</formula>
    </cfRule>
  </conditionalFormatting>
  <conditionalFormatting sqref="B23:R23">
    <cfRule type="cellIs" dxfId="20" priority="171" stopIfTrue="1" operator="equal">
      <formula>0</formula>
    </cfRule>
  </conditionalFormatting>
  <conditionalFormatting sqref="K27:N29">
    <cfRule type="cellIs" dxfId="19" priority="170" stopIfTrue="1" operator="equal">
      <formula>0</formula>
    </cfRule>
  </conditionalFormatting>
  <conditionalFormatting sqref="AA12 AD12:AE12 AH12:AI12">
    <cfRule type="cellIs" dxfId="18" priority="169" operator="equal">
      <formula>0</formula>
    </cfRule>
  </conditionalFormatting>
  <conditionalFormatting sqref="W2:AJ9">
    <cfRule type="cellIs" dxfId="17" priority="168" stopIfTrue="1" operator="equal">
      <formula>0</formula>
    </cfRule>
  </conditionalFormatting>
  <conditionalFormatting sqref="W21:AJ23">
    <cfRule type="cellIs" dxfId="16" priority="167" stopIfTrue="1" operator="equal">
      <formula>0</formula>
    </cfRule>
  </conditionalFormatting>
  <conditionalFormatting sqref="T23:AJ23">
    <cfRule type="cellIs" dxfId="15" priority="166" stopIfTrue="1" operator="equal">
      <formula>0</formula>
    </cfRule>
  </conditionalFormatting>
  <conditionalFormatting sqref="AC27:AF29">
    <cfRule type="cellIs" dxfId="14" priority="165" stopIfTrue="1" operator="equal">
      <formula>0</formula>
    </cfRule>
  </conditionalFormatting>
  <conditionalFormatting sqref="AE1:AE329">
    <cfRule type="cellIs" dxfId="13" priority="31" stopIfTrue="1" operator="equal">
      <formula>0</formula>
    </cfRule>
  </conditionalFormatting>
  <conditionalFormatting sqref="M1:M329">
    <cfRule type="cellIs" dxfId="12" priority="30" stopIfTrue="1" operator="equal">
      <formula>0</formula>
    </cfRule>
  </conditionalFormatting>
  <conditionalFormatting sqref="B34:AJ329">
    <cfRule type="expression" dxfId="11" priority="29" stopIfTrue="1">
      <formula>$A34=""</formula>
    </cfRule>
  </conditionalFormatting>
  <conditionalFormatting sqref="I12 L12:M12 P12:Q12">
    <cfRule type="cellIs" dxfId="10" priority="28" stopIfTrue="1" operator="equal">
      <formula>0</formula>
    </cfRule>
  </conditionalFormatting>
  <conditionalFormatting sqref="M13">
    <cfRule type="cellIs" dxfId="9" priority="27" stopIfTrue="1" operator="equal">
      <formula>0</formula>
    </cfRule>
  </conditionalFormatting>
  <conditionalFormatting sqref="AA12 AD12:AE12 AH12:AI12">
    <cfRule type="cellIs" dxfId="8" priority="26" stopIfTrue="1" operator="equal">
      <formula>0</formula>
    </cfRule>
  </conditionalFormatting>
  <conditionalFormatting sqref="AE13">
    <cfRule type="cellIs" dxfId="7" priority="25" stopIfTrue="1" operator="equal">
      <formula>0</formula>
    </cfRule>
  </conditionalFormatting>
  <conditionalFormatting sqref="W23:AJ23">
    <cfRule type="cellIs" dxfId="6" priority="24" stopIfTrue="1" operator="equal">
      <formula>0</formula>
    </cfRule>
  </conditionalFormatting>
  <conditionalFormatting sqref="T23:AJ23">
    <cfRule type="cellIs" dxfId="5" priority="23" stopIfTrue="1" operator="equal">
      <formula>0</formula>
    </cfRule>
  </conditionalFormatting>
  <conditionalFormatting sqref="AE23:AE25">
    <cfRule type="cellIs" dxfId="4" priority="22" stopIfTrue="1" operator="equal">
      <formula>0</formula>
    </cfRule>
  </conditionalFormatting>
  <conditionalFormatting sqref="D23 E22 F22:F23 B23 M22:R23 H23:I23">
    <cfRule type="cellIs" dxfId="3" priority="21" stopIfTrue="1" operator="equal">
      <formula>0</formula>
    </cfRule>
  </conditionalFormatting>
  <conditionalFormatting sqref="V23 W22 X22:X23 T23 AE22:AJ23 Z23:AA23">
    <cfRule type="cellIs" dxfId="2" priority="20" stopIfTrue="1" operator="equal">
      <formula>0</formula>
    </cfRule>
  </conditionalFormatting>
  <conditionalFormatting sqref="K27:N29">
    <cfRule type="cellIs" dxfId="1" priority="19" stopIfTrue="1" operator="equal">
      <formula>0</formula>
    </cfRule>
  </conditionalFormatting>
  <conditionalFormatting sqref="AC27:AF29">
    <cfRule type="cellIs" dxfId="0" priority="18" stopIfTrue="1" operator="equal">
      <formula>0</formula>
    </cfRule>
  </conditionalFormatting>
  <pageMargins left="0.4" right="0.3" top="0.2" bottom="0.2" header="0.3" footer="0.3"/>
  <pageSetup paperSize="9" scale="74"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T59"/>
  <sheetViews>
    <sheetView workbookViewId="0">
      <selection activeCell="D16" sqref="D16"/>
    </sheetView>
  </sheetViews>
  <sheetFormatPr defaultColWidth="0" defaultRowHeight="0" customHeight="1" zeroHeight="1"/>
  <cols>
    <col min="1" max="2" width="4.25" style="56" customWidth="1"/>
    <col min="3" max="3" width="45.625" style="56" customWidth="1"/>
    <col min="4" max="4" width="66" style="56" customWidth="1"/>
    <col min="5" max="5" width="4.25" style="56" customWidth="1"/>
    <col min="6" max="6" width="5.5" style="56" customWidth="1"/>
    <col min="7" max="7" width="21.875" style="56" customWidth="1"/>
    <col min="8" max="8" width="16.75" style="56" customWidth="1"/>
    <col min="9" max="9" width="16.375" style="56" customWidth="1"/>
    <col min="10" max="10" width="10.125" style="56" customWidth="1"/>
    <col min="11" max="11" width="12.75" style="56" customWidth="1"/>
    <col min="12" max="12" width="16.25" style="56" hidden="1" customWidth="1"/>
    <col min="13" max="13" width="13.25" style="56" hidden="1" customWidth="1"/>
    <col min="14" max="14" width="18.625" style="56" hidden="1" customWidth="1"/>
    <col min="15" max="15" width="36.625" style="56" hidden="1" customWidth="1"/>
    <col min="16" max="16" width="16.25" style="56" hidden="1" customWidth="1"/>
    <col min="17" max="17" width="9" style="56" hidden="1" customWidth="1"/>
    <col min="18" max="18" width="10" style="56" hidden="1" customWidth="1"/>
    <col min="19" max="19" width="14.75" style="56" hidden="1" customWidth="1"/>
    <col min="20" max="20" width="23.625" style="56" hidden="1" customWidth="1"/>
    <col min="21" max="21" width="20" style="56" hidden="1" customWidth="1"/>
    <col min="22" max="22" width="20.125" style="56" hidden="1" customWidth="1"/>
    <col min="23" max="23" width="15.75" style="56" hidden="1" customWidth="1"/>
    <col min="24" max="24" width="19.125" style="56" hidden="1" customWidth="1"/>
    <col min="25" max="25" width="23.875" style="56" hidden="1" customWidth="1"/>
    <col min="26" max="30" width="24.375" style="56" hidden="1" customWidth="1"/>
    <col min="31" max="31" width="9" style="56" hidden="1" customWidth="1"/>
    <col min="32" max="32" width="10" style="56" hidden="1" customWidth="1"/>
    <col min="33" max="33" width="14.75" style="56" hidden="1" customWidth="1"/>
    <col min="34" max="34" width="23.625" style="56" hidden="1" customWidth="1"/>
    <col min="35" max="35" width="20" style="56" hidden="1" customWidth="1"/>
    <col min="36" max="36" width="20.125" style="56" hidden="1" customWidth="1"/>
    <col min="37" max="37" width="15.75" style="56" hidden="1" customWidth="1"/>
    <col min="38" max="38" width="19.125" style="56" hidden="1" customWidth="1"/>
    <col min="39" max="39" width="23.875" style="56" hidden="1" customWidth="1"/>
    <col min="40" max="46" width="24.375" style="56" hidden="1" customWidth="1"/>
    <col min="47" max="16384" width="9.125" style="56" hidden="1"/>
  </cols>
  <sheetData>
    <row r="1" spans="1:15" ht="15">
      <c r="A1" s="98"/>
      <c r="B1" s="98"/>
      <c r="C1" s="98"/>
      <c r="D1" s="98"/>
      <c r="E1" s="98"/>
      <c r="F1" s="98"/>
      <c r="G1" s="98"/>
      <c r="H1" s="98"/>
      <c r="I1" s="98"/>
      <c r="J1" s="98"/>
      <c r="K1" s="98"/>
    </row>
    <row r="2" spans="1:15" ht="15">
      <c r="A2" s="98"/>
      <c r="B2" s="99"/>
      <c r="C2" s="99"/>
      <c r="D2" s="99"/>
      <c r="E2" s="99"/>
      <c r="F2" s="99"/>
      <c r="G2" s="99"/>
      <c r="H2" s="99"/>
      <c r="I2" s="99"/>
      <c r="J2" s="99"/>
      <c r="K2" s="98"/>
    </row>
    <row r="3" spans="1:15" ht="26.25">
      <c r="A3" s="98"/>
      <c r="B3" s="99"/>
      <c r="C3" s="99"/>
      <c r="D3" s="100"/>
      <c r="E3" s="99"/>
      <c r="F3" s="99"/>
      <c r="G3" s="99"/>
      <c r="H3" s="99"/>
      <c r="I3" s="99"/>
      <c r="J3" s="99"/>
      <c r="K3" s="98"/>
    </row>
    <row r="4" spans="1:15" ht="21" thickBot="1">
      <c r="A4" s="101"/>
      <c r="B4" s="102"/>
      <c r="C4" s="102"/>
      <c r="D4" s="103"/>
      <c r="E4" s="103"/>
      <c r="F4" s="103"/>
      <c r="G4" s="103"/>
      <c r="H4" s="103"/>
      <c r="I4" s="103"/>
      <c r="J4" s="99"/>
      <c r="K4" s="98"/>
      <c r="O4" s="56" t="e">
        <f>IF(#REF!="","",#REF!)</f>
        <v>#REF!</v>
      </c>
    </row>
    <row r="5" spans="1:15" ht="24" thickBot="1">
      <c r="A5" s="104"/>
      <c r="B5" s="240"/>
      <c r="C5" s="241"/>
      <c r="D5" s="242"/>
      <c r="E5" s="243"/>
      <c r="F5" s="103"/>
      <c r="G5" s="103"/>
      <c r="H5" s="103"/>
      <c r="I5" s="103"/>
      <c r="J5" s="99"/>
      <c r="K5" s="98"/>
      <c r="O5" s="56" t="e">
        <f>IF(#REF!="","",#REF!)</f>
        <v>#REF!</v>
      </c>
    </row>
    <row r="6" spans="1:15" ht="24" customHeight="1">
      <c r="A6" s="105"/>
      <c r="B6" s="244"/>
      <c r="C6" s="255" t="s">
        <v>115</v>
      </c>
      <c r="D6" s="247" t="s">
        <v>119</v>
      </c>
      <c r="E6" s="261"/>
      <c r="F6" s="106">
        <v>1</v>
      </c>
      <c r="G6" s="107" t="str">
        <f>IF($D$11="Hindi","हिंदी","Hindi")</f>
        <v>हिंदी</v>
      </c>
      <c r="H6" s="568" t="s">
        <v>57</v>
      </c>
      <c r="I6" s="568"/>
      <c r="J6" s="99"/>
      <c r="K6" s="98"/>
      <c r="O6" s="56" t="e">
        <f>IF(#REF!="","",#REF!)</f>
        <v>#REF!</v>
      </c>
    </row>
    <row r="7" spans="1:15" ht="24" customHeight="1">
      <c r="A7" s="98"/>
      <c r="B7" s="245"/>
      <c r="C7" s="256" t="s">
        <v>116</v>
      </c>
      <c r="D7" s="248" t="s">
        <v>120</v>
      </c>
      <c r="E7" s="262"/>
      <c r="F7" s="106">
        <v>2</v>
      </c>
      <c r="G7" s="107" t="str">
        <f>IF($D$11="Hindi","अंग्रेजी","English")</f>
        <v>अंग्रेजी</v>
      </c>
      <c r="H7" s="568" t="s">
        <v>70</v>
      </c>
      <c r="I7" s="568"/>
      <c r="J7" s="99"/>
      <c r="K7" s="98"/>
      <c r="O7" s="56" t="e">
        <f>IF(#REF!="","",#REF!)</f>
        <v>#REF!</v>
      </c>
    </row>
    <row r="8" spans="1:15" ht="24" customHeight="1">
      <c r="A8" s="98"/>
      <c r="B8" s="245"/>
      <c r="C8" s="256" t="s">
        <v>117</v>
      </c>
      <c r="D8" s="249" t="s">
        <v>8</v>
      </c>
      <c r="E8" s="262"/>
      <c r="F8" s="106">
        <v>3</v>
      </c>
      <c r="G8" s="107" t="str">
        <f>IF($D$11="Hindi","तृतीय भाषा","Third Language")</f>
        <v>तृतीय भाषा</v>
      </c>
      <c r="H8" s="568" t="s">
        <v>72</v>
      </c>
      <c r="I8" s="568"/>
      <c r="J8" s="99"/>
      <c r="K8" s="98"/>
      <c r="O8" s="56" t="e">
        <f>IF(#REF!="","",#REF!)</f>
        <v>#REF!</v>
      </c>
    </row>
    <row r="9" spans="1:15" ht="24" customHeight="1">
      <c r="A9" s="98"/>
      <c r="B9" s="245"/>
      <c r="C9" s="256" t="s">
        <v>59</v>
      </c>
      <c r="D9" s="250" t="s">
        <v>60</v>
      </c>
      <c r="E9" s="262"/>
      <c r="F9" s="106">
        <v>4</v>
      </c>
      <c r="G9" s="107" t="str">
        <f>IF($D$11="Hindi","गणित","Maths")</f>
        <v>गणित</v>
      </c>
      <c r="H9" s="568" t="s">
        <v>71</v>
      </c>
      <c r="I9" s="568"/>
      <c r="J9" s="99"/>
      <c r="K9" s="98"/>
      <c r="O9" s="56" t="e">
        <f>IF(#REF!="","",#REF!)</f>
        <v>#REF!</v>
      </c>
    </row>
    <row r="10" spans="1:15" ht="24" customHeight="1">
      <c r="A10" s="98"/>
      <c r="B10" s="245"/>
      <c r="C10" s="256" t="s">
        <v>61</v>
      </c>
      <c r="D10" s="251">
        <v>45419</v>
      </c>
      <c r="E10" s="262"/>
      <c r="F10" s="106">
        <v>5</v>
      </c>
      <c r="G10" s="107" t="str">
        <f>IF($D$11="Hindi","विज्ञान","Science")</f>
        <v>विज्ञान</v>
      </c>
      <c r="H10" s="568" t="s">
        <v>58</v>
      </c>
      <c r="I10" s="568"/>
      <c r="J10" s="99"/>
      <c r="K10" s="98"/>
      <c r="O10" s="56" t="e">
        <f>IF(#REF!="","",#REF!)</f>
        <v>#REF!</v>
      </c>
    </row>
    <row r="11" spans="1:15" ht="24" customHeight="1">
      <c r="A11" s="98"/>
      <c r="B11" s="571"/>
      <c r="C11" s="257" t="s">
        <v>62</v>
      </c>
      <c r="D11" s="252" t="s">
        <v>193</v>
      </c>
      <c r="E11" s="569"/>
      <c r="F11" s="106">
        <v>6</v>
      </c>
      <c r="G11" s="107" t="str">
        <f>IF($D$11="Hindi","सामाजिक विज्ञान","Social Science")</f>
        <v>सामाजिक विज्ञान</v>
      </c>
      <c r="H11" s="568" t="s">
        <v>73</v>
      </c>
      <c r="I11" s="568"/>
      <c r="J11" s="99"/>
      <c r="K11" s="98"/>
      <c r="O11" s="56" t="e">
        <f>IF(#REF!="","",#REF!)</f>
        <v>#REF!</v>
      </c>
    </row>
    <row r="12" spans="1:15" ht="24" customHeight="1">
      <c r="A12" s="98"/>
      <c r="B12" s="571"/>
      <c r="C12" s="256" t="s">
        <v>63</v>
      </c>
      <c r="D12" s="253" t="s">
        <v>64</v>
      </c>
      <c r="E12" s="569"/>
      <c r="F12" s="106"/>
      <c r="G12" s="221" t="str">
        <f>IF(D11="Hindi","कक्षा 6 के कक्षाध्यापक","6th Class Teacher")</f>
        <v>कक्षा 6 के कक्षाध्यापक</v>
      </c>
      <c r="H12" s="568" t="s">
        <v>74</v>
      </c>
      <c r="I12" s="568"/>
      <c r="J12" s="99"/>
      <c r="K12" s="98"/>
      <c r="O12" s="56" t="e">
        <f>IF(#REF!="","",#REF!)</f>
        <v>#REF!</v>
      </c>
    </row>
    <row r="13" spans="1:15" ht="24" customHeight="1">
      <c r="A13" s="98"/>
      <c r="B13" s="245"/>
      <c r="C13" s="256" t="s">
        <v>65</v>
      </c>
      <c r="D13" s="253">
        <v>9828765219</v>
      </c>
      <c r="E13" s="262"/>
      <c r="F13" s="106"/>
      <c r="G13" s="99"/>
      <c r="H13" s="99"/>
      <c r="I13" s="99"/>
      <c r="J13" s="99"/>
      <c r="K13" s="98"/>
      <c r="O13" s="56" t="e">
        <f>IF(#REF!="","",#REF!)</f>
        <v>#REF!</v>
      </c>
    </row>
    <row r="14" spans="1:15" ht="24" customHeight="1">
      <c r="A14" s="98"/>
      <c r="B14" s="245"/>
      <c r="C14" s="256" t="s">
        <v>66</v>
      </c>
      <c r="D14" s="253" t="s">
        <v>227</v>
      </c>
      <c r="E14" s="262"/>
      <c r="F14" s="106"/>
      <c r="G14" s="99"/>
      <c r="H14" s="99"/>
      <c r="I14" s="99"/>
      <c r="J14" s="99"/>
      <c r="K14" s="98"/>
      <c r="O14" s="56" t="e">
        <f>IF(#REF!="","",#REF!)</f>
        <v>#REF!</v>
      </c>
    </row>
    <row r="15" spans="1:15" ht="24" customHeight="1">
      <c r="A15" s="98"/>
      <c r="B15" s="245"/>
      <c r="C15" s="256" t="s">
        <v>67</v>
      </c>
      <c r="D15" s="253" t="s">
        <v>57</v>
      </c>
      <c r="E15" s="262"/>
      <c r="F15" s="106">
        <v>1</v>
      </c>
      <c r="G15" s="107" t="str">
        <f>IF($D$11="Hindi","हिंदी","Hindi")</f>
        <v>हिंदी</v>
      </c>
      <c r="H15" s="568" t="s">
        <v>56</v>
      </c>
      <c r="I15" s="568"/>
      <c r="J15" s="99"/>
      <c r="K15" s="98"/>
      <c r="O15" s="56" t="e">
        <f>IF(#REF!="","",#REF!)</f>
        <v>#REF!</v>
      </c>
    </row>
    <row r="16" spans="1:15" ht="24" customHeight="1" thickBot="1">
      <c r="A16" s="98"/>
      <c r="B16" s="245"/>
      <c r="C16" s="258" t="s">
        <v>118</v>
      </c>
      <c r="D16" s="254" t="s">
        <v>121</v>
      </c>
      <c r="E16" s="262"/>
      <c r="F16" s="106">
        <v>2</v>
      </c>
      <c r="G16" s="107" t="str">
        <f>IF($D$11="Hindi","अंग्रेजी","English")</f>
        <v>अंग्रेजी</v>
      </c>
      <c r="H16" s="568" t="s">
        <v>70</v>
      </c>
      <c r="I16" s="568"/>
      <c r="J16" s="99"/>
      <c r="K16" s="98"/>
      <c r="O16" s="56" t="e">
        <f>IF(#REF!="","",#REF!)</f>
        <v>#REF!</v>
      </c>
    </row>
    <row r="17" spans="1:15" ht="24" customHeight="1" thickBot="1">
      <c r="A17" s="98"/>
      <c r="B17" s="246"/>
      <c r="C17" s="259"/>
      <c r="D17" s="259"/>
      <c r="E17" s="260"/>
      <c r="F17" s="106">
        <v>3</v>
      </c>
      <c r="G17" s="107" t="str">
        <f>IF($D$11="Hindi","तृतीय भाषा","Third Language")</f>
        <v>तृतीय भाषा</v>
      </c>
      <c r="H17" s="568" t="s">
        <v>72</v>
      </c>
      <c r="I17" s="568"/>
      <c r="J17" s="99"/>
      <c r="K17" s="98"/>
      <c r="O17" s="56" t="e">
        <f>IF(#REF!="","",#REF!)</f>
        <v>#REF!</v>
      </c>
    </row>
    <row r="18" spans="1:15" ht="24" customHeight="1">
      <c r="A18" s="98"/>
      <c r="B18" s="99"/>
      <c r="C18" s="99"/>
      <c r="D18" s="99"/>
      <c r="E18" s="106"/>
      <c r="F18" s="106">
        <v>4</v>
      </c>
      <c r="G18" s="107" t="str">
        <f>IF($D$11="Hindi","गणित","Maths")</f>
        <v>गणित</v>
      </c>
      <c r="H18" s="568" t="s">
        <v>71</v>
      </c>
      <c r="I18" s="568"/>
      <c r="J18" s="99"/>
      <c r="K18" s="98"/>
      <c r="O18" s="56" t="e">
        <f>IF(#REF!="","",#REF!)</f>
        <v>#REF!</v>
      </c>
    </row>
    <row r="19" spans="1:15" ht="24" customHeight="1">
      <c r="A19" s="98"/>
      <c r="B19" s="99"/>
      <c r="C19" s="99"/>
      <c r="D19" s="99"/>
      <c r="E19" s="106"/>
      <c r="F19" s="106">
        <v>5</v>
      </c>
      <c r="G19" s="107" t="str">
        <f>IF($D$11="Hindi","विज्ञान","Science")</f>
        <v>विज्ञान</v>
      </c>
      <c r="H19" s="568" t="s">
        <v>74</v>
      </c>
      <c r="I19" s="568"/>
      <c r="J19" s="99"/>
      <c r="K19" s="98"/>
      <c r="O19" s="56" t="e">
        <f>IF(#REF!="","",#REF!)</f>
        <v>#REF!</v>
      </c>
    </row>
    <row r="20" spans="1:15" ht="24" customHeight="1">
      <c r="A20" s="98"/>
      <c r="B20" s="99"/>
      <c r="C20" s="574" t="s">
        <v>104</v>
      </c>
      <c r="D20" s="99"/>
      <c r="E20" s="106"/>
      <c r="F20" s="106">
        <v>6</v>
      </c>
      <c r="G20" s="107" t="str">
        <f>IF($D$11="Hindi","सामाजिक विज्ञान","Social Science")</f>
        <v>सामाजिक विज्ञान</v>
      </c>
      <c r="H20" s="568" t="s">
        <v>73</v>
      </c>
      <c r="I20" s="568"/>
      <c r="J20" s="99"/>
      <c r="K20" s="98"/>
      <c r="O20" s="56" t="e">
        <f>IF(#REF!="","",#REF!)</f>
        <v>#REF!</v>
      </c>
    </row>
    <row r="21" spans="1:15" ht="24" customHeight="1">
      <c r="A21" s="98"/>
      <c r="B21" s="99"/>
      <c r="C21" s="574"/>
      <c r="D21" s="99"/>
      <c r="E21" s="106"/>
      <c r="F21" s="106"/>
      <c r="G21" s="221" t="str">
        <f>IF(D11="Hindi","कक्षा 7 के कक्षाध्यापक","7th Class Teacher")</f>
        <v>कक्षा 7 के कक्षाध्यापक</v>
      </c>
      <c r="H21" s="568" t="s">
        <v>73</v>
      </c>
      <c r="I21" s="568"/>
      <c r="J21" s="99"/>
      <c r="K21" s="98"/>
      <c r="O21" s="56" t="e">
        <f>IF(#REF!="","",#REF!)</f>
        <v>#REF!</v>
      </c>
    </row>
    <row r="22" spans="1:15" ht="15">
      <c r="A22" s="98"/>
      <c r="B22" s="99"/>
      <c r="C22" s="99"/>
      <c r="D22" s="99"/>
      <c r="E22" s="99"/>
      <c r="F22" s="99"/>
      <c r="G22" s="99"/>
      <c r="H22" s="99"/>
      <c r="I22" s="99"/>
      <c r="J22" s="99"/>
      <c r="K22" s="98"/>
      <c r="O22" s="56" t="e">
        <f>IF(#REF!="","",#REF!)</f>
        <v>#REF!</v>
      </c>
    </row>
    <row r="23" spans="1:15" ht="28.5" customHeight="1" thickBot="1">
      <c r="A23" s="98"/>
      <c r="B23" s="99"/>
      <c r="C23" s="263" t="s">
        <v>196</v>
      </c>
      <c r="D23" s="99"/>
      <c r="E23" s="394">
        <v>1</v>
      </c>
      <c r="F23" s="99"/>
      <c r="G23" s="99"/>
      <c r="H23" s="99"/>
      <c r="I23" s="99"/>
      <c r="J23" s="99"/>
      <c r="K23" s="98"/>
      <c r="O23" s="56" t="e">
        <f>IF(#REF!="","",#REF!)</f>
        <v>#REF!</v>
      </c>
    </row>
    <row r="24" spans="1:15" ht="45" customHeight="1" thickBot="1">
      <c r="A24" s="98"/>
      <c r="B24" s="99"/>
      <c r="C24" s="99"/>
      <c r="D24" s="237" t="s">
        <v>0</v>
      </c>
      <c r="E24" s="570"/>
      <c r="F24" s="99"/>
      <c r="G24" s="99"/>
      <c r="H24" s="99"/>
      <c r="I24" s="99"/>
      <c r="J24" s="99"/>
      <c r="K24" s="98"/>
      <c r="O24" s="56" t="e">
        <f>IF(#REF!="","",#REF!)</f>
        <v>#REF!</v>
      </c>
    </row>
    <row r="25" spans="1:15" ht="72" customHeight="1" thickTop="1" thickBot="1">
      <c r="A25" s="98"/>
      <c r="B25" s="99"/>
      <c r="C25" s="268" t="s">
        <v>125</v>
      </c>
      <c r="D25" s="264" t="s">
        <v>123</v>
      </c>
      <c r="E25" s="570"/>
      <c r="F25" s="99"/>
      <c r="G25" s="395">
        <v>1</v>
      </c>
      <c r="H25" s="266"/>
      <c r="I25" s="239"/>
      <c r="J25" s="99"/>
      <c r="K25" s="98"/>
      <c r="O25" s="56" t="e">
        <f>IF(#REF!="","",#REF!)</f>
        <v>#REF!</v>
      </c>
    </row>
    <row r="26" spans="1:15" ht="45" customHeight="1" thickTop="1" thickBot="1">
      <c r="A26" s="98"/>
      <c r="B26" s="99"/>
      <c r="C26" s="99"/>
      <c r="D26" s="265" t="s">
        <v>122</v>
      </c>
      <c r="E26" s="570"/>
      <c r="F26" s="99"/>
      <c r="G26" s="572"/>
      <c r="H26" s="573"/>
      <c r="I26" s="234"/>
      <c r="J26" s="99"/>
      <c r="K26" s="98"/>
      <c r="O26" s="56" t="e">
        <f>IF(#REF!="","",#REF!)</f>
        <v>#REF!</v>
      </c>
    </row>
    <row r="27" spans="1:15" ht="45" customHeight="1" thickTop="1" thickBot="1">
      <c r="A27" s="98"/>
      <c r="B27" s="99"/>
      <c r="C27" s="99"/>
      <c r="D27" s="238" t="s">
        <v>2</v>
      </c>
      <c r="E27" s="570"/>
      <c r="F27" s="99"/>
      <c r="G27" s="99"/>
      <c r="H27" s="99"/>
      <c r="I27" s="99"/>
      <c r="J27" s="99"/>
      <c r="K27" s="98"/>
      <c r="O27" s="56" t="e">
        <f>IF(#REF!="","",#REF!)</f>
        <v>#REF!</v>
      </c>
    </row>
    <row r="28" spans="1:15" ht="45" customHeight="1" thickTop="1" thickBot="1">
      <c r="A28" s="98"/>
      <c r="B28" s="99"/>
      <c r="C28" s="99"/>
      <c r="D28" s="235" t="s">
        <v>68</v>
      </c>
      <c r="E28" s="570"/>
      <c r="F28" s="99"/>
      <c r="G28" s="99"/>
      <c r="H28" s="99"/>
      <c r="I28" s="99"/>
      <c r="J28" s="99"/>
      <c r="K28" s="98"/>
      <c r="O28" s="56" t="e">
        <f>IF(#REF!="","",#REF!)</f>
        <v>#REF!</v>
      </c>
    </row>
    <row r="29" spans="1:15" ht="45" customHeight="1" thickTop="1">
      <c r="A29" s="98"/>
      <c r="B29" s="99"/>
      <c r="C29" s="267" t="s">
        <v>124</v>
      </c>
      <c r="D29" s="236" t="s">
        <v>69</v>
      </c>
      <c r="E29" s="570"/>
      <c r="F29" s="99"/>
      <c r="G29" s="99"/>
      <c r="H29" s="99"/>
      <c r="I29" s="99"/>
      <c r="J29" s="99"/>
      <c r="K29" s="98"/>
      <c r="O29" s="56" t="e">
        <f>IF(#REF!="","",#REF!)</f>
        <v>#REF!</v>
      </c>
    </row>
    <row r="30" spans="1:15" ht="15" customHeight="1">
      <c r="A30" s="98"/>
      <c r="B30" s="99"/>
      <c r="C30" s="99"/>
      <c r="D30" s="567"/>
      <c r="E30" s="567"/>
      <c r="F30" s="99"/>
      <c r="G30" s="99"/>
      <c r="H30" s="99"/>
      <c r="I30" s="99"/>
      <c r="J30" s="99"/>
      <c r="K30" s="98"/>
      <c r="O30" s="56" t="e">
        <f>IF(#REF!="","",#REF!)</f>
        <v>#REF!</v>
      </c>
    </row>
    <row r="31" spans="1:15" ht="15" customHeight="1">
      <c r="A31" s="98"/>
      <c r="B31" s="99"/>
      <c r="C31" s="99"/>
      <c r="D31" s="99"/>
      <c r="E31" s="99"/>
      <c r="F31" s="99"/>
      <c r="G31" s="99"/>
      <c r="H31" s="99"/>
      <c r="I31" s="99"/>
      <c r="J31" s="99"/>
      <c r="K31" s="98"/>
      <c r="O31" s="56" t="e">
        <f>IF(#REF!="","",#REF!)</f>
        <v>#REF!</v>
      </c>
    </row>
    <row r="32" spans="1:15" ht="15" customHeight="1">
      <c r="A32" s="98"/>
      <c r="B32" s="98"/>
      <c r="C32" s="98"/>
      <c r="D32" s="98"/>
      <c r="E32" s="98"/>
      <c r="F32" s="98"/>
      <c r="G32" s="98"/>
      <c r="H32" s="98"/>
      <c r="I32" s="98"/>
      <c r="J32" s="98"/>
      <c r="K32" s="98"/>
      <c r="O32" s="56" t="e">
        <f>IF(#REF!="","",#REF!)</f>
        <v>#REF!</v>
      </c>
    </row>
    <row r="33" spans="15:15" ht="15" hidden="1" customHeight="1">
      <c r="O33" s="56" t="e">
        <f>IF(#REF!="","",#REF!)</f>
        <v>#REF!</v>
      </c>
    </row>
    <row r="34" spans="15:15" ht="15" hidden="1" customHeight="1">
      <c r="O34" s="56" t="e">
        <f>IF(#REF!="","",#REF!)</f>
        <v>#REF!</v>
      </c>
    </row>
    <row r="35" spans="15:15" ht="15" hidden="1">
      <c r="O35" s="56" t="e">
        <f>IF(#REF!="","",#REF!)</f>
        <v>#REF!</v>
      </c>
    </row>
    <row r="36" spans="15:15" ht="15" hidden="1">
      <c r="O36" s="56" t="e">
        <f>IF(#REF!="","",#REF!)</f>
        <v>#REF!</v>
      </c>
    </row>
    <row r="37" spans="15:15" ht="15" hidden="1">
      <c r="O37" s="56" t="e">
        <f>IF(#REF!="","",#REF!)</f>
        <v>#REF!</v>
      </c>
    </row>
    <row r="38" spans="15:15" ht="15" hidden="1">
      <c r="O38" s="56" t="e">
        <f>IF(#REF!="","",#REF!)</f>
        <v>#REF!</v>
      </c>
    </row>
    <row r="39" spans="15:15" ht="15" hidden="1">
      <c r="O39" s="56" t="e">
        <f>IF(#REF!="","",#REF!)</f>
        <v>#REF!</v>
      </c>
    </row>
    <row r="40" spans="15:15" ht="15" hidden="1">
      <c r="O40" s="56" t="e">
        <f>IF(#REF!="","",#REF!)</f>
        <v>#REF!</v>
      </c>
    </row>
    <row r="41" spans="15:15" ht="15" hidden="1">
      <c r="O41" s="56" t="e">
        <f>IF(#REF!="","",#REF!)</f>
        <v>#REF!</v>
      </c>
    </row>
    <row r="42" spans="15:15" ht="15" hidden="1">
      <c r="O42" s="56" t="e">
        <f>IF(#REF!="","",#REF!)</f>
        <v>#REF!</v>
      </c>
    </row>
    <row r="43" spans="15:15" ht="15" hidden="1">
      <c r="O43" s="56" t="e">
        <f>IF(#REF!="","",#REF!)</f>
        <v>#REF!</v>
      </c>
    </row>
    <row r="44" spans="15:15" ht="15" hidden="1">
      <c r="O44" s="56" t="e">
        <f>IF(#REF!="","",#REF!)</f>
        <v>#REF!</v>
      </c>
    </row>
    <row r="45" spans="15:15" ht="15" hidden="1">
      <c r="O45" s="56" t="e">
        <f>IF(#REF!="","",#REF!)</f>
        <v>#REF!</v>
      </c>
    </row>
    <row r="46" spans="15:15" ht="15" hidden="1">
      <c r="O46" s="56" t="e">
        <f>IF(#REF!="","",#REF!)</f>
        <v>#REF!</v>
      </c>
    </row>
    <row r="47" spans="15:15" ht="15" hidden="1">
      <c r="O47" s="56" t="e">
        <f>IF(#REF!="","",#REF!)</f>
        <v>#REF!</v>
      </c>
    </row>
    <row r="48" spans="15:15" ht="15" hidden="1">
      <c r="O48" s="56" t="e">
        <f>IF(#REF!="","",#REF!)</f>
        <v>#REF!</v>
      </c>
    </row>
    <row r="49" spans="15:15" ht="15" hidden="1">
      <c r="O49" s="56" t="e">
        <f>IF(#REF!="","",#REF!)</f>
        <v>#REF!</v>
      </c>
    </row>
    <row r="50" spans="15:15" ht="15" hidden="1">
      <c r="O50" s="56" t="e">
        <f>IF(#REF!="","",#REF!)</f>
        <v>#REF!</v>
      </c>
    </row>
    <row r="51" spans="15:15" ht="15" hidden="1">
      <c r="O51" s="56" t="e">
        <f>IF(#REF!="","",#REF!)</f>
        <v>#REF!</v>
      </c>
    </row>
    <row r="52" spans="15:15" ht="15" hidden="1">
      <c r="O52" s="56" t="e">
        <f>IF(#REF!="","",#REF!)</f>
        <v>#REF!</v>
      </c>
    </row>
    <row r="53" spans="15:15" ht="15" hidden="1">
      <c r="O53" s="56" t="e">
        <f>IF(#REF!="","",#REF!)</f>
        <v>#REF!</v>
      </c>
    </row>
    <row r="54" spans="15:15" ht="15" hidden="1">
      <c r="O54" s="56" t="e">
        <f>IF(#REF!="","",#REF!)</f>
        <v>#REF!</v>
      </c>
    </row>
    <row r="55" spans="15:15" ht="15" hidden="1">
      <c r="O55" s="56" t="e">
        <f>IF(#REF!="","",#REF!)</f>
        <v>#REF!</v>
      </c>
    </row>
    <row r="56" spans="15:15" ht="15" hidden="1">
      <c r="O56" s="56" t="e">
        <f>IF(#REF!="","",#REF!)</f>
        <v>#REF!</v>
      </c>
    </row>
    <row r="57" spans="15:15" ht="15" hidden="1">
      <c r="O57" s="56" t="e">
        <f>IF(#REF!="","",#REF!)</f>
        <v>#REF!</v>
      </c>
    </row>
    <row r="58" spans="15:15" ht="15" hidden="1">
      <c r="O58" s="56" t="e">
        <f>IF(#REF!="","",#REF!)</f>
        <v>#REF!</v>
      </c>
    </row>
    <row r="59" spans="15:15" ht="15" hidden="1">
      <c r="O59" s="56" t="e">
        <f>IF(#REF!="","",#REF!)</f>
        <v>#REF!</v>
      </c>
    </row>
  </sheetData>
  <sheetProtection password="B470" sheet="1" formatColumns="0" formatRows="0" selectLockedCells="1"/>
  <protectedRanges>
    <protectedRange sqref="F13:F14 F6:G12 E18:G21 F15:G17" name="Range12"/>
    <protectedRange sqref="D5" name="Range11_2"/>
    <protectedRange sqref="D6:D16" name="Range12_1"/>
    <protectedRange sqref="C17:D17" name="Range11_4"/>
    <protectedRange sqref="E5:E17" name="Range11_5"/>
    <protectedRange sqref="B5:B17" name="Range11_6"/>
  </protectedRanges>
  <mergeCells count="20">
    <mergeCell ref="B11:B12"/>
    <mergeCell ref="G26:H26"/>
    <mergeCell ref="H11:I11"/>
    <mergeCell ref="H12:I12"/>
    <mergeCell ref="H15:I15"/>
    <mergeCell ref="H16:I16"/>
    <mergeCell ref="H17:I17"/>
    <mergeCell ref="H18:I18"/>
    <mergeCell ref="C20:C21"/>
    <mergeCell ref="D30:E30"/>
    <mergeCell ref="H6:I6"/>
    <mergeCell ref="H7:I7"/>
    <mergeCell ref="H8:I8"/>
    <mergeCell ref="H9:I9"/>
    <mergeCell ref="H10:I10"/>
    <mergeCell ref="E11:E12"/>
    <mergeCell ref="H19:I19"/>
    <mergeCell ref="H20:I20"/>
    <mergeCell ref="H21:I21"/>
    <mergeCell ref="E24:E29"/>
  </mergeCells>
  <dataValidations count="3">
    <dataValidation allowBlank="1" showErrorMessage="1" sqref="G6:G11 G15:G20"/>
    <dataValidation type="textLength" operator="equal" allowBlank="1" showInputMessage="1" showErrorMessage="1" error="मोबाइल नंबर दस अंकों में भरें " sqref="D13">
      <formula1>10</formula1>
    </dataValidation>
    <dataValidation type="list" allowBlank="1" showInputMessage="1" showErrorMessage="1" sqref="D11">
      <formula1>"Hindi, English"</formula1>
    </dataValidation>
  </dataValidations>
  <hyperlinks>
    <hyperlink ref="D29" r:id="rId1"/>
    <hyperlink ref="C23"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O413"/>
  <sheetViews>
    <sheetView showGridLines="0" workbookViewId="0">
      <pane xSplit="11" ySplit="6" topLeftCell="BF7" activePane="bottomRight" state="frozen"/>
      <selection pane="topRight" activeCell="J1" sqref="J1"/>
      <selection pane="bottomLeft" activeCell="A7" sqref="A7"/>
      <selection pane="bottomRight" activeCell="BY19" sqref="BY18:BY19"/>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7.75" style="2" customWidth="1"/>
    <col min="96" max="96" width="30" style="2" customWidth="1"/>
    <col min="97" max="97" width="8" style="2" customWidth="1"/>
    <col min="98" max="98" width="8.75" style="2" customWidth="1"/>
    <col min="99" max="99" width="9.125" style="2" customWidth="1"/>
    <col min="100" max="100" width="9.125" style="2" hidden="1" customWidth="1"/>
    <col min="101" max="145" width="6.75" style="2" hidden="1" customWidth="1"/>
    <col min="146" max="16384" width="5.75" style="2" hidden="1"/>
  </cols>
  <sheetData>
    <row r="1" spans="1:110" ht="24.75" customHeight="1" thickTop="1" thickBot="1">
      <c r="A1" s="623" t="str">
        <f>IF('Master sheet'!D11="Hindi",'Master sheet'!D8,'Master sheet'!D7)</f>
        <v xml:space="preserve">महात्मा गाँधी राजकीय विद्यालय (अंग्रेजी माध्यम) बर, पाली </v>
      </c>
      <c r="B1" s="624"/>
      <c r="C1" s="624"/>
      <c r="D1" s="624"/>
      <c r="E1" s="624"/>
      <c r="F1" s="624"/>
      <c r="G1" s="624"/>
      <c r="H1" s="624"/>
      <c r="I1" s="624"/>
      <c r="J1" s="624"/>
      <c r="K1" s="624"/>
      <c r="L1" s="624"/>
      <c r="M1" s="624"/>
      <c r="N1" s="624"/>
      <c r="O1" s="624"/>
      <c r="P1" s="624"/>
      <c r="Q1" s="624"/>
      <c r="R1" s="625"/>
      <c r="S1" s="634" t="s">
        <v>207</v>
      </c>
      <c r="T1" s="634"/>
      <c r="U1" s="634"/>
      <c r="V1" s="634"/>
      <c r="W1" s="634"/>
      <c r="X1" s="634"/>
      <c r="Y1" s="634"/>
      <c r="Z1" s="634"/>
      <c r="AA1" s="634"/>
      <c r="AB1" s="634"/>
      <c r="AC1" s="634"/>
      <c r="AD1" s="634"/>
      <c r="AE1" s="634"/>
      <c r="AF1" s="646"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647"/>
      <c r="AH1" s="647"/>
      <c r="AI1" s="647"/>
      <c r="AJ1" s="647"/>
      <c r="AK1" s="647"/>
      <c r="AL1" s="647"/>
      <c r="AM1" s="648"/>
      <c r="AN1" s="636"/>
      <c r="AO1" s="636"/>
      <c r="AP1" s="636"/>
      <c r="AQ1" s="636"/>
      <c r="AR1" s="636"/>
      <c r="AS1" s="636"/>
      <c r="AT1" s="636"/>
      <c r="AU1" s="636"/>
      <c r="AV1" s="636"/>
      <c r="AW1" s="636"/>
      <c r="AX1" s="636"/>
      <c r="AY1" s="636"/>
      <c r="AZ1" s="636"/>
      <c r="BA1" s="636"/>
      <c r="BB1" s="636"/>
      <c r="BC1" s="636"/>
      <c r="BD1" s="636"/>
      <c r="BE1" s="636"/>
      <c r="BF1" s="636"/>
      <c r="BG1" s="636"/>
      <c r="BH1" s="636"/>
      <c r="BI1" s="636"/>
      <c r="BJ1" s="636"/>
      <c r="BK1" s="636"/>
      <c r="BL1" s="636"/>
      <c r="BM1" s="636"/>
      <c r="BN1" s="636"/>
      <c r="BO1" s="636"/>
      <c r="BP1" s="636"/>
      <c r="BQ1" s="636"/>
      <c r="BR1" s="636"/>
      <c r="BS1" s="636"/>
      <c r="BT1" s="636"/>
      <c r="BU1" s="643" t="s">
        <v>42</v>
      </c>
      <c r="BV1" s="643"/>
      <c r="BW1" s="643"/>
      <c r="BX1" s="643"/>
      <c r="BY1" s="643"/>
      <c r="BZ1" s="643"/>
      <c r="CA1" s="643"/>
      <c r="CB1" s="643"/>
      <c r="CC1" s="643"/>
      <c r="CD1" s="643"/>
      <c r="CE1" s="643"/>
      <c r="CF1" s="643"/>
      <c r="CG1" s="643"/>
      <c r="CH1" s="643"/>
      <c r="CI1" s="643"/>
      <c r="CJ1" s="654" t="str">
        <f>IF('Master sheet'!$D$11="Hindi","अतिरिक्त विषय ","Extra Subject")</f>
        <v xml:space="preserve">अतिरिक्त विषय </v>
      </c>
      <c r="CK1" s="655"/>
      <c r="CL1" s="655"/>
      <c r="CM1" s="656"/>
      <c r="CN1" s="643"/>
      <c r="CO1" s="643"/>
      <c r="CP1" s="1"/>
      <c r="CQ1" s="1"/>
      <c r="CR1" s="1"/>
      <c r="CS1" s="1"/>
      <c r="CT1" s="1"/>
    </row>
    <row r="2" spans="1:110" ht="24.75" customHeight="1" thickTop="1" thickBot="1">
      <c r="A2" s="652" t="str">
        <f>IF('Master sheet'!D11="Hindi","रिजल्ट वर्कशीट","RESULT WORKSHEET")</f>
        <v>रिजल्ट वर्कशीट</v>
      </c>
      <c r="B2" s="653"/>
      <c r="C2" s="653"/>
      <c r="D2" s="653"/>
      <c r="E2" s="653"/>
      <c r="F2" s="653"/>
      <c r="G2" s="653"/>
      <c r="H2" s="653"/>
      <c r="I2" s="645" t="s">
        <v>214</v>
      </c>
      <c r="J2" s="645"/>
      <c r="K2" s="645"/>
      <c r="L2" s="287"/>
      <c r="M2" s="287"/>
      <c r="N2" s="287"/>
      <c r="O2" s="287"/>
      <c r="P2" s="287"/>
      <c r="Q2" s="287"/>
      <c r="R2" s="288"/>
      <c r="S2" s="635"/>
      <c r="T2" s="635"/>
      <c r="U2" s="635"/>
      <c r="V2" s="635"/>
      <c r="W2" s="635"/>
      <c r="X2" s="635"/>
      <c r="Y2" s="635"/>
      <c r="Z2" s="635"/>
      <c r="AA2" s="635"/>
      <c r="AB2" s="635"/>
      <c r="AC2" s="635"/>
      <c r="AD2" s="635"/>
      <c r="AE2" s="635"/>
      <c r="AF2" s="649"/>
      <c r="AG2" s="650"/>
      <c r="AH2" s="650"/>
      <c r="AI2" s="650"/>
      <c r="AJ2" s="650"/>
      <c r="AK2" s="650"/>
      <c r="AL2" s="650"/>
      <c r="AM2" s="651"/>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44"/>
      <c r="BV2" s="644"/>
      <c r="BW2" s="644"/>
      <c r="BX2" s="644"/>
      <c r="BY2" s="644"/>
      <c r="BZ2" s="644"/>
      <c r="CA2" s="644"/>
      <c r="CB2" s="644"/>
      <c r="CC2" s="644"/>
      <c r="CD2" s="644"/>
      <c r="CE2" s="644"/>
      <c r="CF2" s="644"/>
      <c r="CG2" s="644"/>
      <c r="CH2" s="644"/>
      <c r="CI2" s="644"/>
      <c r="CJ2" s="657"/>
      <c r="CK2" s="658"/>
      <c r="CL2" s="658"/>
      <c r="CM2" s="659"/>
      <c r="CN2" s="644"/>
      <c r="CO2" s="644"/>
      <c r="CP2" s="1"/>
      <c r="CQ2" s="1"/>
      <c r="CR2" s="1"/>
      <c r="CS2" s="1"/>
      <c r="CT2" s="1"/>
    </row>
    <row r="3" spans="1:110" s="5" customFormat="1" ht="28.5" customHeight="1" thickTop="1" thickBot="1">
      <c r="A3" s="608" t="str">
        <f>IF('Master sheet'!D11="Hindi","विद्यार्थी की सामान्य जानकारी","General Information of Students")</f>
        <v>विद्यार्थी की सामान्य जानकारी</v>
      </c>
      <c r="B3" s="609"/>
      <c r="C3" s="609"/>
      <c r="D3" s="609"/>
      <c r="E3" s="609"/>
      <c r="F3" s="609"/>
      <c r="G3" s="609"/>
      <c r="H3" s="609"/>
      <c r="I3" s="269" t="str">
        <f>IF('Master sheet'!D11="Hindi","कक्षा  :-","CLASS :- ")</f>
        <v>कक्षा  :-</v>
      </c>
      <c r="J3" s="270">
        <v>6</v>
      </c>
      <c r="K3" s="271"/>
      <c r="L3" s="593" t="str">
        <f>IF('Master sheet'!$D$11="Hindi","हिंदी","Hindi")</f>
        <v>हिंदी</v>
      </c>
      <c r="M3" s="594"/>
      <c r="N3" s="595"/>
      <c r="O3" s="596"/>
      <c r="P3" s="611" t="str">
        <f>UPPER('Master sheet'!H6)</f>
        <v>HEERALAL JAT</v>
      </c>
      <c r="Q3" s="612"/>
      <c r="R3" s="612"/>
      <c r="S3" s="612"/>
      <c r="T3" s="612"/>
      <c r="U3" s="613"/>
      <c r="V3" s="597" t="str">
        <f>IF('Master sheet'!$D$11="Hindi","अंग्रेजी","English")</f>
        <v>अंग्रेजी</v>
      </c>
      <c r="W3" s="598"/>
      <c r="X3" s="598"/>
      <c r="Y3" s="599"/>
      <c r="Z3" s="672" t="str">
        <f>UPPER('Master sheet'!H7)</f>
        <v>MAMTA LAWANIYA</v>
      </c>
      <c r="AA3" s="673"/>
      <c r="AB3" s="673"/>
      <c r="AC3" s="673"/>
      <c r="AD3" s="673"/>
      <c r="AE3" s="674"/>
      <c r="AF3" s="614" t="str">
        <f>IF('Master sheet'!$D$11="Hindi","तृतीय भाषा का चयन करें I","Select The Third Language")</f>
        <v>तृतीय भाषा का चयन करें I</v>
      </c>
      <c r="AG3" s="678" t="str">
        <f>IF('Master sheet'!$D$11="Hindi","तृतीय भाषा","Third Language")</f>
        <v>तृतीय भाषा</v>
      </c>
      <c r="AH3" s="679"/>
      <c r="AI3" s="680"/>
      <c r="AJ3" s="681" t="str">
        <f>UPPER('Master sheet'!H8)</f>
        <v>SURESH KUMAR</v>
      </c>
      <c r="AK3" s="682"/>
      <c r="AL3" s="682"/>
      <c r="AM3" s="682"/>
      <c r="AN3" s="682"/>
      <c r="AO3" s="682"/>
      <c r="AP3" s="683"/>
      <c r="AQ3" s="637" t="str">
        <f>IF('Master sheet'!$D$11="Hindi","गणित","Maths")</f>
        <v>गणित</v>
      </c>
      <c r="AR3" s="638"/>
      <c r="AS3" s="638"/>
      <c r="AT3" s="639"/>
      <c r="AU3" s="675" t="str">
        <f>UPPER('Master sheet'!H9)</f>
        <v>YOGENDRA</v>
      </c>
      <c r="AV3" s="676"/>
      <c r="AW3" s="676"/>
      <c r="AX3" s="676"/>
      <c r="AY3" s="676"/>
      <c r="AZ3" s="677"/>
      <c r="BA3" s="640" t="str">
        <f>IF('Master sheet'!$D$11="Hindi","विज्ञान","Science")</f>
        <v>विज्ञान</v>
      </c>
      <c r="BB3" s="641"/>
      <c r="BC3" s="641"/>
      <c r="BD3" s="642"/>
      <c r="BE3" s="617" t="str">
        <f>UPPER('Master sheet'!H10)</f>
        <v>RAKESH KUMAR</v>
      </c>
      <c r="BF3" s="618"/>
      <c r="BG3" s="618"/>
      <c r="BH3" s="618"/>
      <c r="BI3" s="618"/>
      <c r="BJ3" s="619"/>
      <c r="BK3" s="631" t="str">
        <f>IF('Master sheet'!$D$11="Hindi","सामाजिक विज्ञान","Social Science")</f>
        <v>सामाजिक विज्ञान</v>
      </c>
      <c r="BL3" s="632"/>
      <c r="BM3" s="632"/>
      <c r="BN3" s="633"/>
      <c r="BO3" s="620" t="str">
        <f>UPPER('Master sheet'!H11)</f>
        <v>SHARAD SHARMA</v>
      </c>
      <c r="BP3" s="621"/>
      <c r="BQ3" s="621"/>
      <c r="BR3" s="621"/>
      <c r="BS3" s="621"/>
      <c r="BT3" s="622"/>
      <c r="BU3" s="626" t="str">
        <f>IF('Master sheet'!$D$11="Hindi","कार्यानुभव","WORK EXP.")</f>
        <v>कार्यानुभव</v>
      </c>
      <c r="BV3" s="627"/>
      <c r="BW3" s="627"/>
      <c r="BX3" s="627"/>
      <c r="BY3" s="627"/>
      <c r="BZ3" s="626" t="str">
        <f>IF('Master sheet'!$D$11="Hindi","कला शिक्षा","ART EDU.")</f>
        <v>कला शिक्षा</v>
      </c>
      <c r="CA3" s="627"/>
      <c r="CB3" s="627"/>
      <c r="CC3" s="627"/>
      <c r="CD3" s="627"/>
      <c r="CE3" s="626" t="str">
        <f>IF('Master sheet'!$D$11="Hindi","स्वा. एवं शा. शिक्षा","HE.&amp;PH. EDU.")</f>
        <v>स्वा. एवं शा. शिक्षा</v>
      </c>
      <c r="CF3" s="627"/>
      <c r="CG3" s="627"/>
      <c r="CH3" s="627"/>
      <c r="CI3" s="628"/>
      <c r="CJ3" s="575"/>
      <c r="CK3" s="575"/>
      <c r="CL3" s="576"/>
      <c r="CM3" s="577"/>
      <c r="CN3" s="629" t="str">
        <f>IF('Master sheet'!$D$11="Hindi","उपस्थिति","Attendance")</f>
        <v>उपस्थिति</v>
      </c>
      <c r="CO3" s="630"/>
      <c r="CP3" s="1"/>
      <c r="CQ3" s="3"/>
      <c r="CR3" s="3"/>
      <c r="CS3" s="3"/>
      <c r="CT3" s="3"/>
    </row>
    <row r="4" spans="1:110" ht="26.25" customHeight="1" thickTop="1" thickBot="1">
      <c r="A4" s="600" t="str">
        <f>IF('Master sheet'!D11="Hindi","क्र. स.","Sr. No. ")</f>
        <v>क्र. स.</v>
      </c>
      <c r="B4" s="603" t="str">
        <f>IF('Master sheet'!D11="Hindi","कक्षा","CLASS ")</f>
        <v>कक्षा</v>
      </c>
      <c r="C4" s="603" t="str">
        <f>IF('Master sheet'!D11="Hindi","सेक्शन","Section ")</f>
        <v>सेक्शन</v>
      </c>
      <c r="D4" s="603" t="str">
        <f>IF('Master sheet'!D11="Hindi","प्रवेशांक","SR. NO.")</f>
        <v>प्रवेशांक</v>
      </c>
      <c r="E4" s="603" t="str">
        <f>IF('Master sheet'!D11="Hindi","जन्म दिनांक","Date of Birth")</f>
        <v>जन्म दिनांक</v>
      </c>
      <c r="F4" s="600" t="str">
        <f>IF('Master sheet'!D11="Hindi","विद्यार्थी का नाम","Student's Name")</f>
        <v>विद्यार्थी का नाम</v>
      </c>
      <c r="G4" s="600" t="str">
        <f>IF('Master sheet'!D11="Hindi","पिता का नाम","Father's Name")</f>
        <v>पिता का नाम</v>
      </c>
      <c r="H4" s="600" t="str">
        <f>IF('Master sheet'!D11="Hindi","माता का नाम ","Mother's Name")</f>
        <v xml:space="preserve">माता का नाम </v>
      </c>
      <c r="I4" s="603" t="str">
        <f>IF('Master sheet'!D11="Hindi","कक्षा रोल न. ","Class Roll No.")</f>
        <v xml:space="preserve">कक्षा रोल न. </v>
      </c>
      <c r="J4" s="604" t="str">
        <f>IF('Master sheet'!D11="Hindi","लिंग ","Gender")</f>
        <v xml:space="preserve">लिंग </v>
      </c>
      <c r="K4" s="610" t="str">
        <f>IF('Master sheet'!D11="Hindi","वर्ग  ","Category")</f>
        <v xml:space="preserve">वर्ग  </v>
      </c>
      <c r="L4" s="606" t="str">
        <f>IF('Master sheet'!$D$11="Hindi","प्रथम परख ","First Test")</f>
        <v xml:space="preserve">प्रथम परख </v>
      </c>
      <c r="M4" s="607"/>
      <c r="N4" s="606" t="str">
        <f>IF('Master sheet'!$D$11="Hindi","द्वितीय परख","Second Test")</f>
        <v>द्वितीय परख</v>
      </c>
      <c r="O4" s="607"/>
      <c r="P4" s="606" t="str">
        <f>IF('Master sheet'!$D$11="Hindi","तृतीय परख","Third Test")</f>
        <v>तृतीय परख</v>
      </c>
      <c r="Q4" s="607"/>
      <c r="R4" s="606" t="str">
        <f>IF('Master sheet'!$D$11="Hindi","अर्द्धवार्षिक","Half Yearly")</f>
        <v>अर्द्धवार्षिक</v>
      </c>
      <c r="S4" s="607"/>
      <c r="T4" s="606" t="str">
        <f>IF('Master sheet'!$D$11="Hindi","वार्षिक","Yearly")</f>
        <v>वार्षिक</v>
      </c>
      <c r="U4" s="607"/>
      <c r="V4" s="580" t="str">
        <f>IF('Master sheet'!$D$11="Hindi","प्रथम परख ","First Test")</f>
        <v xml:space="preserve">प्रथम परख </v>
      </c>
      <c r="W4" s="581"/>
      <c r="X4" s="580" t="str">
        <f>IF('Master sheet'!$D$11="Hindi","द्वितीय परख","Second Test")</f>
        <v>द्वितीय परख</v>
      </c>
      <c r="Y4" s="581"/>
      <c r="Z4" s="580" t="str">
        <f>IF('Master sheet'!$D$11="Hindi","तृतीय परख","Third Test")</f>
        <v>तृतीय परख</v>
      </c>
      <c r="AA4" s="581"/>
      <c r="AB4" s="580" t="str">
        <f>IF('Master sheet'!$D$11="Hindi","अर्द्धवार्षिक","Half Yearly")</f>
        <v>अर्द्धवार्षिक</v>
      </c>
      <c r="AC4" s="581"/>
      <c r="AD4" s="580" t="str">
        <f>IF('Master sheet'!$D$11="Hindi","वार्षिक","Yearly")</f>
        <v>वार्षिक</v>
      </c>
      <c r="AE4" s="581"/>
      <c r="AF4" s="615"/>
      <c r="AG4" s="589" t="str">
        <f>IF('Master sheet'!$D$11="Hindi","प्रथम परख ","First Test")</f>
        <v xml:space="preserve">प्रथम परख </v>
      </c>
      <c r="AH4" s="590"/>
      <c r="AI4" s="589" t="str">
        <f>IF('Master sheet'!$D$11="Hindi","द्वितीय परख","Second Test")</f>
        <v>द्वितीय परख</v>
      </c>
      <c r="AJ4" s="590"/>
      <c r="AK4" s="589" t="str">
        <f>IF('Master sheet'!$D$11="Hindi","तृतीय परख","Third Test")</f>
        <v>तृतीय परख</v>
      </c>
      <c r="AL4" s="590"/>
      <c r="AM4" s="589" t="str">
        <f>IF('Master sheet'!$D$11="Hindi","अर्द्धवार्षिक","Half Yearly")</f>
        <v>अर्द्धवार्षिक</v>
      </c>
      <c r="AN4" s="590"/>
      <c r="AO4" s="589" t="str">
        <f>IF('Master sheet'!$D$11="Hindi","वार्षिक","Yearly")</f>
        <v>वार्षिक</v>
      </c>
      <c r="AP4" s="590"/>
      <c r="AQ4" s="582" t="str">
        <f>IF('Master sheet'!$D$11="Hindi","प्रथम परख ","First Test")</f>
        <v xml:space="preserve">प्रथम परख </v>
      </c>
      <c r="AR4" s="583"/>
      <c r="AS4" s="582" t="str">
        <f>IF('Master sheet'!$D$11="Hindi","द्वितीय परख","Second Test")</f>
        <v>द्वितीय परख</v>
      </c>
      <c r="AT4" s="583"/>
      <c r="AU4" s="582" t="str">
        <f>IF('Master sheet'!$D$11="Hindi","तृतीय परख","Third Test")</f>
        <v>तृतीय परख</v>
      </c>
      <c r="AV4" s="583"/>
      <c r="AW4" s="582" t="str">
        <f>IF('Master sheet'!$D$11="Hindi","अर्द्धवार्षिक","Half Yearly")</f>
        <v>अर्द्धवार्षिक</v>
      </c>
      <c r="AX4" s="583"/>
      <c r="AY4" s="582" t="str">
        <f>IF('Master sheet'!$D$11="Hindi","वार्षिक","Yearly")</f>
        <v>वार्षिक</v>
      </c>
      <c r="AZ4" s="583"/>
      <c r="BA4" s="587" t="str">
        <f>IF('Master sheet'!$D$11="Hindi","प्रथम परख ","First Test")</f>
        <v xml:space="preserve">प्रथम परख </v>
      </c>
      <c r="BB4" s="588"/>
      <c r="BC4" s="587" t="str">
        <f>IF('Master sheet'!$D$11="Hindi","द्वितीय परख","Second Test")</f>
        <v>द्वितीय परख</v>
      </c>
      <c r="BD4" s="588"/>
      <c r="BE4" s="587" t="str">
        <f>IF('Master sheet'!$D$11="Hindi","तृतीय परख","Third Test")</f>
        <v>तृतीय परख</v>
      </c>
      <c r="BF4" s="588"/>
      <c r="BG4" s="587" t="str">
        <f>IF('Master sheet'!$D$11="Hindi","अर्द्धवार्षिक","Half Yearly")</f>
        <v>अर्द्धवार्षिक</v>
      </c>
      <c r="BH4" s="588"/>
      <c r="BI4" s="587" t="str">
        <f>IF('Master sheet'!$D$11="Hindi","वार्षिक","Yearly")</f>
        <v>वार्षिक</v>
      </c>
      <c r="BJ4" s="588"/>
      <c r="BK4" s="591" t="str">
        <f>IF('Master sheet'!$D$11="Hindi","प्रथम परख ","First Test")</f>
        <v xml:space="preserve">प्रथम परख </v>
      </c>
      <c r="BL4" s="592"/>
      <c r="BM4" s="591" t="str">
        <f>IF('Master sheet'!$D$11="Hindi","द्वितीय परख","Second Test")</f>
        <v>द्वितीय परख</v>
      </c>
      <c r="BN4" s="592"/>
      <c r="BO4" s="591" t="str">
        <f>IF('Master sheet'!$D$11="Hindi","तृतीय परख","Third Test")</f>
        <v>तृतीय परख</v>
      </c>
      <c r="BP4" s="592"/>
      <c r="BQ4" s="591" t="str">
        <f>IF('Master sheet'!$D$11="Hindi","अर्द्धवार्षिक","Half Yearly")</f>
        <v>अर्द्धवार्षिक</v>
      </c>
      <c r="BR4" s="592"/>
      <c r="BS4" s="591" t="str">
        <f>IF('Master sheet'!$D$11="Hindi","वार्षिक","Yearly")</f>
        <v>वार्षिक</v>
      </c>
      <c r="BT4" s="592"/>
      <c r="BU4" s="584" t="s">
        <v>105</v>
      </c>
      <c r="BV4" s="585"/>
      <c r="BW4" s="585"/>
      <c r="BX4" s="585"/>
      <c r="BY4" s="586"/>
      <c r="BZ4" s="584" t="s">
        <v>174</v>
      </c>
      <c r="CA4" s="585"/>
      <c r="CB4" s="585"/>
      <c r="CC4" s="585"/>
      <c r="CD4" s="586"/>
      <c r="CE4" s="584" t="s">
        <v>173</v>
      </c>
      <c r="CF4" s="585"/>
      <c r="CG4" s="585"/>
      <c r="CH4" s="585"/>
      <c r="CI4" s="586"/>
      <c r="CJ4" s="578"/>
      <c r="CK4" s="579"/>
      <c r="CL4" s="578"/>
      <c r="CM4" s="579"/>
      <c r="CN4" s="660" t="str">
        <f>IF('Master sheet'!$D$11="Hindi","कुल कार्य दिवस","Total Meeting")</f>
        <v>कुल कार्य दिवस</v>
      </c>
      <c r="CO4" s="660" t="str">
        <f>IF('Master sheet'!$D$11="Hindi","कुल उपस्थिति","Total Attendance")</f>
        <v>कुल उपस्थिति</v>
      </c>
      <c r="CP4" s="1"/>
      <c r="CQ4" s="1"/>
      <c r="CR4" s="1"/>
      <c r="CS4" s="1"/>
      <c r="CT4" s="1"/>
      <c r="DF4" s="23"/>
    </row>
    <row r="5" spans="1:110" ht="92.25" customHeight="1" thickTop="1" thickBot="1">
      <c r="A5" s="601"/>
      <c r="B5" s="604"/>
      <c r="C5" s="604"/>
      <c r="D5" s="604"/>
      <c r="E5" s="604"/>
      <c r="F5" s="601"/>
      <c r="G5" s="601"/>
      <c r="H5" s="601"/>
      <c r="I5" s="604"/>
      <c r="J5" s="604"/>
      <c r="K5" s="604"/>
      <c r="L5" s="273" t="str">
        <f>IF('Master sheet'!$D$11="Hindi","लिखित परीक्षा","Written")</f>
        <v>लिखित परीक्षा</v>
      </c>
      <c r="M5" s="272" t="str">
        <f>IF('Master sheet'!$D$11="Hindi","गतिविधि, मौखिक, प्रोजेक्ट, प्रायोगिक","Act, Oral, Project, Prac.")</f>
        <v>गतिविधि, मौखिक, प्रोजेक्ट, प्रायोगिक</v>
      </c>
      <c r="N5" s="273" t="str">
        <f>IF('Master sheet'!$D$11="Hindi","लिखित परीक्षा","Written")</f>
        <v>लिखित परीक्षा</v>
      </c>
      <c r="O5" s="272" t="str">
        <f>IF('Master sheet'!$D$11="Hindi","गतिविधि, मौखिक, प्रोजेक्ट, प्रायोगिक","Act, Oral, Project, Prac.")</f>
        <v>गतिविधि, मौखिक, प्रोजेक्ट, प्रायोगिक</v>
      </c>
      <c r="P5" s="273" t="str">
        <f>IF('Master sheet'!$D$11="Hindi","लिखित परीक्षा","Written")</f>
        <v>लिखित परीक्षा</v>
      </c>
      <c r="Q5" s="272" t="str">
        <f>IF('Master sheet'!$D$11="Hindi","गतिविधि, मौखिक, प्रोजेक्ट, प्रायोगिक","Act, Oral, Project, Prac.")</f>
        <v>गतिविधि, मौखिक, प्रोजेक्ट, प्रायोगिक</v>
      </c>
      <c r="R5" s="273" t="str">
        <f>IF('Master sheet'!$D$11="Hindi","लिखित परीक्षा","Written")</f>
        <v>लिखित परीक्षा</v>
      </c>
      <c r="S5" s="272" t="str">
        <f>IF('Master sheet'!$D$11="Hindi","गतिविधि, मौखिक, प्रोजेक्ट, प्रायोगिक","Act, Oral, Project, Prac.")</f>
        <v>गतिविधि, मौखिक, प्रोजेक्ट, प्रायोगिक</v>
      </c>
      <c r="T5" s="273" t="str">
        <f>IF('Master sheet'!$D$11="Hindi","लिखित परीक्षा","Written")</f>
        <v>लिखित परीक्षा</v>
      </c>
      <c r="U5" s="272" t="str">
        <f>IF('Master sheet'!$D$11="Hindi","गतिविधि, मौखिक, प्रोजेक्ट, प्रायोगिक","Act, Oral, Project, Prac.")</f>
        <v>गतिविधि, मौखिक, प्रोजेक्ट, प्रायोगिक</v>
      </c>
      <c r="V5" s="275" t="str">
        <f>IF('Master sheet'!$D$11="Hindi","लिखित परीक्षा","Written")</f>
        <v>लिखित परीक्षा</v>
      </c>
      <c r="W5" s="276" t="str">
        <f>IF('Master sheet'!$D$11="Hindi","गतिविधि, मौखिक, प्रोजेक्ट, प्रायोगिक","Act, Oral, Project, Prac.")</f>
        <v>गतिविधि, मौखिक, प्रोजेक्ट, प्रायोगिक</v>
      </c>
      <c r="X5" s="275" t="str">
        <f>IF('Master sheet'!$D$11="Hindi","लिखित परीक्षा","Written")</f>
        <v>लिखित परीक्षा</v>
      </c>
      <c r="Y5" s="276" t="str">
        <f>IF('Master sheet'!$D$11="Hindi","गतिविधि, मौखिक, प्रोजेक्ट, प्रायोगिक","Act, Oral, Project, Prac.")</f>
        <v>गतिविधि, मौखिक, प्रोजेक्ट, प्रायोगिक</v>
      </c>
      <c r="Z5" s="275" t="str">
        <f>IF('Master sheet'!$D$11="Hindi","लिखित परीक्षा","Written")</f>
        <v>लिखित परीक्षा</v>
      </c>
      <c r="AA5" s="276" t="str">
        <f>IF('Master sheet'!$D$11="Hindi","गतिविधि, मौखिक, प्रोजेक्ट, प्रायोगिक","Act, Oral, Project, Prac.")</f>
        <v>गतिविधि, मौखिक, प्रोजेक्ट, प्रायोगिक</v>
      </c>
      <c r="AB5" s="275" t="str">
        <f>IF('Master sheet'!$D$11="Hindi","लिखित परीक्षा","Written")</f>
        <v>लिखित परीक्षा</v>
      </c>
      <c r="AC5" s="276" t="str">
        <f>IF('Master sheet'!$D$11="Hindi","गतिविधि, मौखिक, प्रोजेक्ट, प्रायोगिक","Act, Oral, Project, Prac.")</f>
        <v>गतिविधि, मौखिक, प्रोजेक्ट, प्रायोगिक</v>
      </c>
      <c r="AD5" s="275" t="str">
        <f>IF('Master sheet'!$D$11="Hindi","लिखित परीक्षा","Written")</f>
        <v>लिखित परीक्षा</v>
      </c>
      <c r="AE5" s="276" t="str">
        <f>IF('Master sheet'!$D$11="Hindi","गतिविधि, मौखिक, प्रोजेक्ट, प्रायोगिक","Act, Oral, Project, Prac.")</f>
        <v>गतिविधि, मौखिक, प्रोजेक्ट, प्रायोगिक</v>
      </c>
      <c r="AF5" s="616"/>
      <c r="AG5" s="277" t="str">
        <f>IF('Master sheet'!$D$11="Hindi","लिखित परीक्षा","Written")</f>
        <v>लिखित परीक्षा</v>
      </c>
      <c r="AH5" s="278" t="str">
        <f>IF('Master sheet'!$D$11="Hindi","गतिविधि, मौखिक, प्रोजेक्ट, प्रायोगिक","Act, Oral, Project, Prac.")</f>
        <v>गतिविधि, मौखिक, प्रोजेक्ट, प्रायोगिक</v>
      </c>
      <c r="AI5" s="277" t="str">
        <f>IF('Master sheet'!$D$11="Hindi","लिखित परीक्षा","Written")</f>
        <v>लिखित परीक्षा</v>
      </c>
      <c r="AJ5" s="278" t="str">
        <f>IF('Master sheet'!$D$11="Hindi","गतिविधि, मौखिक, प्रोजेक्ट, प्रायोगिक","Act, Oral, Project, Prac.")</f>
        <v>गतिविधि, मौखिक, प्रोजेक्ट, प्रायोगिक</v>
      </c>
      <c r="AK5" s="277" t="str">
        <f>IF('Master sheet'!$D$11="Hindi","लिखित परीक्षा","Written")</f>
        <v>लिखित परीक्षा</v>
      </c>
      <c r="AL5" s="278" t="str">
        <f>IF('Master sheet'!$D$11="Hindi","गतिविधि, मौखिक, प्रोजेक्ट, प्रायोगिक","Act, Oral, Project, Prac.")</f>
        <v>गतिविधि, मौखिक, प्रोजेक्ट, प्रायोगिक</v>
      </c>
      <c r="AM5" s="277" t="str">
        <f>IF('Master sheet'!$D$11="Hindi","लिखित परीक्षा","Written")</f>
        <v>लिखित परीक्षा</v>
      </c>
      <c r="AN5" s="278" t="str">
        <f>IF('Master sheet'!$D$11="Hindi","गतिविधि, मौखिक, प्रोजेक्ट, प्रायोगिक","Act, Oral, Project, Prac.")</f>
        <v>गतिविधि, मौखिक, प्रोजेक्ट, प्रायोगिक</v>
      </c>
      <c r="AO5" s="277" t="str">
        <f>IF('Master sheet'!$D$11="Hindi","लिखित परीक्षा","Written")</f>
        <v>लिखित परीक्षा</v>
      </c>
      <c r="AP5" s="278" t="str">
        <f>IF('Master sheet'!$D$11="Hindi","गतिविधि, मौखिक, प्रोजेक्ट, प्रायोगिक","Act, Oral, Project, Prac.")</f>
        <v>गतिविधि, मौखिक, प्रोजेक्ट, प्रायोगिक</v>
      </c>
      <c r="AQ5" s="279" t="str">
        <f>IF('Master sheet'!$D$11="Hindi","लिखित परीक्षा","Written")</f>
        <v>लिखित परीक्षा</v>
      </c>
      <c r="AR5" s="280" t="str">
        <f>IF('Master sheet'!$D$11="Hindi","गतिविधि, मौखिक, प्रोजेक्ट, प्रायोगिक","Act, Oral, Project, Prac.")</f>
        <v>गतिविधि, मौखिक, प्रोजेक्ट, प्रायोगिक</v>
      </c>
      <c r="AS5" s="279" t="str">
        <f>IF('Master sheet'!$D$11="Hindi","लिखित परीक्षा","Written")</f>
        <v>लिखित परीक्षा</v>
      </c>
      <c r="AT5" s="280" t="str">
        <f>IF('Master sheet'!$D$11="Hindi","गतिविधि, मौखिक, प्रोजेक्ट, प्रायोगिक","Act, Oral, Project, Prac.")</f>
        <v>गतिविधि, मौखिक, प्रोजेक्ट, प्रायोगिक</v>
      </c>
      <c r="AU5" s="279" t="str">
        <f>IF('Master sheet'!$D$11="Hindi","लिखित परीक्षा","Written")</f>
        <v>लिखित परीक्षा</v>
      </c>
      <c r="AV5" s="280" t="str">
        <f>IF('Master sheet'!$D$11="Hindi","गतिविधि, मौखिक, प्रोजेक्ट, प्रायोगिक","Act, Oral, Project, Prac.")</f>
        <v>गतिविधि, मौखिक, प्रोजेक्ट, प्रायोगिक</v>
      </c>
      <c r="AW5" s="279" t="str">
        <f>IF('Master sheet'!$D$11="Hindi","लिखित परीक्षा","Written")</f>
        <v>लिखित परीक्षा</v>
      </c>
      <c r="AX5" s="280" t="str">
        <f>IF('Master sheet'!$D$11="Hindi","गतिविधि, मौखिक, प्रोजेक्ट, प्रायोगिक","Act, Oral, Project, Prac.")</f>
        <v>गतिविधि, मौखिक, प्रोजेक्ट, प्रायोगिक</v>
      </c>
      <c r="AY5" s="279" t="str">
        <f>IF('Master sheet'!$D$11="Hindi","लिखित परीक्षा","Written")</f>
        <v>लिखित परीक्षा</v>
      </c>
      <c r="AZ5" s="280" t="str">
        <f>IF('Master sheet'!$D$11="Hindi","गतिविधि, मौखिक, प्रोजेक्ट, प्रायोगिक","Act, Oral, Project, Prac.")</f>
        <v>गतिविधि, मौखिक, प्रोजेक्ट, प्रायोगिक</v>
      </c>
      <c r="BA5" s="281" t="str">
        <f>IF('Master sheet'!$D$11="Hindi","लिखित परीक्षा","Written")</f>
        <v>लिखित परीक्षा</v>
      </c>
      <c r="BB5" s="282" t="str">
        <f>IF('Master sheet'!$D$11="Hindi","गतिविधि, मौखिक, प्रोजेक्ट, प्रायोगिक","Act, Oral, Project, Prac.")</f>
        <v>गतिविधि, मौखिक, प्रोजेक्ट, प्रायोगिक</v>
      </c>
      <c r="BC5" s="281" t="str">
        <f>IF('Master sheet'!$D$11="Hindi","लिखित परीक्षा","Written")</f>
        <v>लिखित परीक्षा</v>
      </c>
      <c r="BD5" s="282" t="str">
        <f>IF('Master sheet'!$D$11="Hindi","गतिविधि, मौखिक, प्रोजेक्ट, प्रायोगिक","Act, Oral, Project, Prac.")</f>
        <v>गतिविधि, मौखिक, प्रोजेक्ट, प्रायोगिक</v>
      </c>
      <c r="BE5" s="281" t="str">
        <f>IF('Master sheet'!$D$11="Hindi","लिखित परीक्षा","Written")</f>
        <v>लिखित परीक्षा</v>
      </c>
      <c r="BF5" s="282" t="str">
        <f>IF('Master sheet'!$D$11="Hindi","गतिविधि, मौखिक, प्रोजेक्ट, प्रायोगिक","Act, Oral, Project, Prac.")</f>
        <v>गतिविधि, मौखिक, प्रोजेक्ट, प्रायोगिक</v>
      </c>
      <c r="BG5" s="281" t="str">
        <f>IF('Master sheet'!$D$11="Hindi","लिखित परीक्षा","Written")</f>
        <v>लिखित परीक्षा</v>
      </c>
      <c r="BH5" s="282" t="str">
        <f>IF('Master sheet'!$D$11="Hindi","गतिविधि, मौखिक, प्रोजेक्ट, प्रायोगिक","Act, Oral, Project, Prac.")</f>
        <v>गतिविधि, मौखिक, प्रोजेक्ट, प्रायोगिक</v>
      </c>
      <c r="BI5" s="281" t="str">
        <f>IF('Master sheet'!$D$11="Hindi","लिखित परीक्षा","Written")</f>
        <v>लिखित परीक्षा</v>
      </c>
      <c r="BJ5" s="282" t="str">
        <f>IF('Master sheet'!$D$11="Hindi","गतिविधि, मौखिक, प्रोजेक्ट, प्रायोगिक","Act, Oral, Project, Prac.")</f>
        <v>गतिविधि, मौखिक, प्रोजेक्ट, प्रायोगिक</v>
      </c>
      <c r="BK5" s="283" t="str">
        <f>IF('Master sheet'!$D$11="Hindi","लिखित परीक्षा","Written")</f>
        <v>लिखित परीक्षा</v>
      </c>
      <c r="BL5" s="284" t="str">
        <f>IF('Master sheet'!$D$11="Hindi","गतिविधि, मौखिक, प्रोजेक्ट, प्रायोगिक","Act, Oral, Project, Prac.")</f>
        <v>गतिविधि, मौखिक, प्रोजेक्ट, प्रायोगिक</v>
      </c>
      <c r="BM5" s="283" t="str">
        <f>IF('Master sheet'!$D$11="Hindi","लिखित परीक्षा","Written")</f>
        <v>लिखित परीक्षा</v>
      </c>
      <c r="BN5" s="284" t="str">
        <f>IF('Master sheet'!$D$11="Hindi","गतिविधि, मौखिक, प्रोजेक्ट, प्रायोगिक","Act, Oral, Project, Prac.")</f>
        <v>गतिविधि, मौखिक, प्रोजेक्ट, प्रायोगिक</v>
      </c>
      <c r="BO5" s="283" t="str">
        <f>IF('Master sheet'!$D$11="Hindi","लिखित परीक्षा","Written")</f>
        <v>लिखित परीक्षा</v>
      </c>
      <c r="BP5" s="284" t="str">
        <f>IF('Master sheet'!$D$11="Hindi","गतिविधि, मौखिक, प्रोजेक्ट, प्रायोगिक","Act, Oral, Project, Prac.")</f>
        <v>गतिविधि, मौखिक, प्रोजेक्ट, प्रायोगिक</v>
      </c>
      <c r="BQ5" s="283" t="str">
        <f>IF('Master sheet'!$D$11="Hindi","लिखित परीक्षा","Written")</f>
        <v>लिखित परीक्षा</v>
      </c>
      <c r="BR5" s="284" t="str">
        <f>IF('Master sheet'!$D$11="Hindi","गतिविधि, मौखिक, प्रोजेक्ट, प्रायोगिक","Act, Oral, Project, Prac.")</f>
        <v>गतिविधि, मौखिक, प्रोजेक्ट, प्रायोगिक</v>
      </c>
      <c r="BS5" s="283" t="str">
        <f>IF('Master sheet'!$D$11="Hindi","लिखित परीक्षा","Written")</f>
        <v>लिखित परीक्षा</v>
      </c>
      <c r="BT5" s="284" t="str">
        <f>IF('Master sheet'!$D$11="Hindi","गतिविधि, मौखिक, प्रोजेक्ट, प्रायोगिक","Act, Oral, Project, Prac.")</f>
        <v>गतिविधि, मौखिक, प्रोजेक्ट, प्रायोगिक</v>
      </c>
      <c r="BU5" s="285" t="str">
        <f>IF('Master sheet'!$D$11="Hindi","प्रथम मूल्यांकन","1st Assessment")</f>
        <v>प्रथम मूल्यांकन</v>
      </c>
      <c r="BV5" s="285" t="str">
        <f>IF('Master sheet'!$D$11="Hindi","द्वितीय मूल्यांकन","2nd Assessment")</f>
        <v>द्वितीय मूल्यांकन</v>
      </c>
      <c r="BW5" s="285" t="str">
        <f>IF('Master sheet'!$D$11="Hindi","तृतीय मूल्यांकन","3rd Assessment")</f>
        <v>तृतीय मूल्यांकन</v>
      </c>
      <c r="BX5" s="285" t="str">
        <f>IF('Master sheet'!$D$11="Hindi","चतुर्थ मूल्यांकन","4th Assessment")</f>
        <v>चतुर्थ मूल्यांकन</v>
      </c>
      <c r="BY5" s="285" t="str">
        <f>IF('Master sheet'!$D$11="Hindi","पंचम मूल्यांकन","5th Assessment")</f>
        <v>पंचम मूल्यांकन</v>
      </c>
      <c r="BZ5" s="285" t="str">
        <f>IF('Master sheet'!$D$11="Hindi","प्रथम मूल्यांकन","1st Assessment")</f>
        <v>प्रथम मूल्यांकन</v>
      </c>
      <c r="CA5" s="285" t="str">
        <f>IF('Master sheet'!$D$11="Hindi","द्वितीय मूल्यांकन","2nd Assessment")</f>
        <v>द्वितीय मूल्यांकन</v>
      </c>
      <c r="CB5" s="285" t="str">
        <f>IF('Master sheet'!$D$11="Hindi","तृतीय मूल्यांकन","3rd Assessment")</f>
        <v>तृतीय मूल्यांकन</v>
      </c>
      <c r="CC5" s="285" t="str">
        <f>IF('Master sheet'!$D$11="Hindi","चतुर्थ मूल्यांकन","4th Assessment")</f>
        <v>चतुर्थ मूल्यांकन</v>
      </c>
      <c r="CD5" s="285" t="str">
        <f>IF('Master sheet'!$D$11="Hindi","पंचम मूल्यांकन","5th Assessment")</f>
        <v>पंचम मूल्यांकन</v>
      </c>
      <c r="CE5" s="285" t="str">
        <f>IF('Master sheet'!$D$11="Hindi","प्रथम मूल्यांकन","1st Assessment")</f>
        <v>प्रथम मूल्यांकन</v>
      </c>
      <c r="CF5" s="285" t="str">
        <f>IF('Master sheet'!$D$11="Hindi","द्वितीय मूल्यांकन","2nd Assessment")</f>
        <v>द्वितीय मूल्यांकन</v>
      </c>
      <c r="CG5" s="285" t="str">
        <f>IF('Master sheet'!$D$11="Hindi","तृतीय मूल्यांकन","3rd Assessment")</f>
        <v>तृतीय मूल्यांकन</v>
      </c>
      <c r="CH5" s="285" t="str">
        <f>IF('Master sheet'!$D$11="Hindi","चतुर्थ मूल्यांकन","4th Assessment")</f>
        <v>चतुर्थ मूल्यांकन</v>
      </c>
      <c r="CI5" s="285" t="str">
        <f>IF('Master sheet'!$D$11="Hindi","पंचम मूल्यांकन","5th Assessment")</f>
        <v>पंचम मूल्यांकन</v>
      </c>
      <c r="CJ5" s="285" t="str">
        <f>IF('Master sheet'!$D$11="Hindi","अर्द्धवार्षिक","Half Yearly")</f>
        <v>अर्द्धवार्षिक</v>
      </c>
      <c r="CK5" s="285" t="str">
        <f>IF('Master sheet'!$D$11="Hindi","वार्षिक","Yearly")</f>
        <v>वार्षिक</v>
      </c>
      <c r="CL5" s="285" t="str">
        <f>IF('Master sheet'!$D$11="Hindi","अर्द्धवार्षिक","Half Yearly")</f>
        <v>अर्द्धवार्षिक</v>
      </c>
      <c r="CM5" s="285" t="str">
        <f>IF('Master sheet'!$D$11="Hindi","वार्षिक","Yearly")</f>
        <v>वार्षिक</v>
      </c>
      <c r="CN5" s="660"/>
      <c r="CO5" s="660"/>
      <c r="CP5" s="1"/>
      <c r="CQ5" s="1"/>
      <c r="CR5" s="1"/>
      <c r="CS5" s="1"/>
      <c r="CT5" s="1"/>
      <c r="DF5" s="23"/>
    </row>
    <row r="6" spans="1:110" ht="21" customHeight="1" thickTop="1" thickBot="1">
      <c r="A6" s="602"/>
      <c r="B6" s="605"/>
      <c r="C6" s="605"/>
      <c r="D6" s="605"/>
      <c r="E6" s="605"/>
      <c r="F6" s="602"/>
      <c r="G6" s="602"/>
      <c r="H6" s="602"/>
      <c r="I6" s="605"/>
      <c r="J6" s="605"/>
      <c r="K6" s="605"/>
      <c r="L6" s="274">
        <v>5</v>
      </c>
      <c r="M6" s="274">
        <v>5</v>
      </c>
      <c r="N6" s="274">
        <v>5</v>
      </c>
      <c r="O6" s="274">
        <v>5</v>
      </c>
      <c r="P6" s="274">
        <v>5</v>
      </c>
      <c r="Q6" s="274">
        <v>5</v>
      </c>
      <c r="R6" s="274">
        <v>50</v>
      </c>
      <c r="S6" s="274">
        <v>20</v>
      </c>
      <c r="T6" s="274">
        <v>70</v>
      </c>
      <c r="U6" s="274">
        <v>30</v>
      </c>
      <c r="V6" s="274">
        <v>5</v>
      </c>
      <c r="W6" s="274">
        <v>5</v>
      </c>
      <c r="X6" s="274">
        <v>5</v>
      </c>
      <c r="Y6" s="274">
        <v>5</v>
      </c>
      <c r="Z6" s="274">
        <v>5</v>
      </c>
      <c r="AA6" s="274">
        <v>5</v>
      </c>
      <c r="AB6" s="274">
        <v>50</v>
      </c>
      <c r="AC6" s="274">
        <v>20</v>
      </c>
      <c r="AD6" s="274">
        <v>70</v>
      </c>
      <c r="AE6" s="274">
        <v>30</v>
      </c>
      <c r="AF6" s="274"/>
      <c r="AG6" s="274">
        <v>5</v>
      </c>
      <c r="AH6" s="274">
        <v>5</v>
      </c>
      <c r="AI6" s="274">
        <v>5</v>
      </c>
      <c r="AJ6" s="274">
        <v>5</v>
      </c>
      <c r="AK6" s="274">
        <v>5</v>
      </c>
      <c r="AL6" s="274">
        <v>5</v>
      </c>
      <c r="AM6" s="274">
        <v>50</v>
      </c>
      <c r="AN6" s="274">
        <v>20</v>
      </c>
      <c r="AO6" s="274">
        <v>70</v>
      </c>
      <c r="AP6" s="274">
        <v>30</v>
      </c>
      <c r="AQ6" s="274">
        <v>5</v>
      </c>
      <c r="AR6" s="274">
        <v>5</v>
      </c>
      <c r="AS6" s="274">
        <v>5</v>
      </c>
      <c r="AT6" s="274">
        <v>5</v>
      </c>
      <c r="AU6" s="274">
        <v>5</v>
      </c>
      <c r="AV6" s="274">
        <v>5</v>
      </c>
      <c r="AW6" s="274">
        <v>50</v>
      </c>
      <c r="AX6" s="274">
        <v>20</v>
      </c>
      <c r="AY6" s="274">
        <v>70</v>
      </c>
      <c r="AZ6" s="274">
        <v>30</v>
      </c>
      <c r="BA6" s="274">
        <v>5</v>
      </c>
      <c r="BB6" s="274">
        <v>5</v>
      </c>
      <c r="BC6" s="274">
        <v>5</v>
      </c>
      <c r="BD6" s="274">
        <v>5</v>
      </c>
      <c r="BE6" s="274">
        <v>5</v>
      </c>
      <c r="BF6" s="274">
        <v>5</v>
      </c>
      <c r="BG6" s="274">
        <v>50</v>
      </c>
      <c r="BH6" s="274">
        <v>20</v>
      </c>
      <c r="BI6" s="274">
        <v>70</v>
      </c>
      <c r="BJ6" s="274">
        <v>30</v>
      </c>
      <c r="BK6" s="274">
        <v>5</v>
      </c>
      <c r="BL6" s="274">
        <v>5</v>
      </c>
      <c r="BM6" s="274">
        <v>5</v>
      </c>
      <c r="BN6" s="274">
        <v>5</v>
      </c>
      <c r="BO6" s="274">
        <v>5</v>
      </c>
      <c r="BP6" s="274">
        <v>5</v>
      </c>
      <c r="BQ6" s="274">
        <v>50</v>
      </c>
      <c r="BR6" s="274">
        <v>20</v>
      </c>
      <c r="BS6" s="274">
        <v>70</v>
      </c>
      <c r="BT6" s="274">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286">
        <v>350</v>
      </c>
      <c r="CO6" s="80"/>
      <c r="CP6" s="1"/>
      <c r="CQ6" s="665" t="s">
        <v>9</v>
      </c>
      <c r="CR6" s="666"/>
      <c r="CS6" s="666"/>
      <c r="CT6" s="1"/>
      <c r="DF6" s="23"/>
    </row>
    <row r="7" spans="1:110" ht="21.95" customHeight="1">
      <c r="A7" s="71">
        <v>1</v>
      </c>
      <c r="B7" s="397">
        <v>6</v>
      </c>
      <c r="C7" s="398" t="s">
        <v>6</v>
      </c>
      <c r="D7" s="399">
        <v>936</v>
      </c>
      <c r="E7" s="400">
        <v>41940</v>
      </c>
      <c r="F7" s="401" t="s">
        <v>127</v>
      </c>
      <c r="G7" s="401" t="s">
        <v>128</v>
      </c>
      <c r="H7" s="402" t="s">
        <v>129</v>
      </c>
      <c r="I7" s="403">
        <v>601</v>
      </c>
      <c r="J7" s="404" t="s">
        <v>169</v>
      </c>
      <c r="K7" s="405" t="s">
        <v>170</v>
      </c>
      <c r="L7" s="8">
        <v>4</v>
      </c>
      <c r="M7" s="9">
        <v>4</v>
      </c>
      <c r="N7" s="9">
        <v>4</v>
      </c>
      <c r="O7" s="9">
        <v>4</v>
      </c>
      <c r="P7" s="9">
        <v>4</v>
      </c>
      <c r="Q7" s="9">
        <v>4</v>
      </c>
      <c r="R7" s="9">
        <v>39</v>
      </c>
      <c r="S7" s="39">
        <v>10</v>
      </c>
      <c r="T7" s="42">
        <v>56</v>
      </c>
      <c r="U7" s="10">
        <v>25</v>
      </c>
      <c r="V7" s="15">
        <v>1</v>
      </c>
      <c r="W7" s="16">
        <v>2</v>
      </c>
      <c r="X7" s="16">
        <v>4</v>
      </c>
      <c r="Y7" s="16">
        <v>3</v>
      </c>
      <c r="Z7" s="16">
        <v>4</v>
      </c>
      <c r="AA7" s="16">
        <v>4</v>
      </c>
      <c r="AB7" s="9">
        <v>39</v>
      </c>
      <c r="AC7" s="44">
        <v>11</v>
      </c>
      <c r="AD7" s="42">
        <v>50</v>
      </c>
      <c r="AE7" s="10">
        <v>10</v>
      </c>
      <c r="AF7" s="292" t="s">
        <v>40</v>
      </c>
      <c r="AG7" s="8">
        <v>2</v>
      </c>
      <c r="AH7" s="9">
        <v>3</v>
      </c>
      <c r="AI7" s="9">
        <v>4</v>
      </c>
      <c r="AJ7" s="9">
        <v>5</v>
      </c>
      <c r="AK7" s="9">
        <v>5</v>
      </c>
      <c r="AL7" s="9">
        <v>5</v>
      </c>
      <c r="AM7" s="42">
        <v>10</v>
      </c>
      <c r="AN7" s="9">
        <v>21</v>
      </c>
      <c r="AO7" s="9">
        <v>16</v>
      </c>
      <c r="AP7" s="42">
        <v>10</v>
      </c>
      <c r="AQ7" s="8">
        <v>3</v>
      </c>
      <c r="AR7" s="9">
        <v>3</v>
      </c>
      <c r="AS7" s="9">
        <v>3</v>
      </c>
      <c r="AT7" s="9">
        <v>3</v>
      </c>
      <c r="AU7" s="9">
        <v>3</v>
      </c>
      <c r="AV7" s="9">
        <v>3</v>
      </c>
      <c r="AW7" s="9">
        <v>31</v>
      </c>
      <c r="AX7" s="39">
        <v>10</v>
      </c>
      <c r="AY7" s="42">
        <v>31</v>
      </c>
      <c r="AZ7" s="10">
        <v>4</v>
      </c>
      <c r="BA7" s="8">
        <v>5</v>
      </c>
      <c r="BB7" s="9">
        <v>5</v>
      </c>
      <c r="BC7" s="9">
        <v>5</v>
      </c>
      <c r="BD7" s="9">
        <v>5</v>
      </c>
      <c r="BE7" s="9">
        <v>5</v>
      </c>
      <c r="BF7" s="9">
        <v>3</v>
      </c>
      <c r="BG7" s="9">
        <v>22</v>
      </c>
      <c r="BH7" s="39">
        <v>8</v>
      </c>
      <c r="BI7" s="42">
        <v>45</v>
      </c>
      <c r="BJ7" s="10">
        <v>4</v>
      </c>
      <c r="BK7" s="8">
        <v>2</v>
      </c>
      <c r="BL7" s="9">
        <v>2</v>
      </c>
      <c r="BM7" s="9">
        <v>2</v>
      </c>
      <c r="BN7" s="9">
        <v>2</v>
      </c>
      <c r="BO7" s="9">
        <v>5</v>
      </c>
      <c r="BP7" s="9">
        <v>5</v>
      </c>
      <c r="BQ7" s="9">
        <v>10</v>
      </c>
      <c r="BR7" s="39">
        <v>10</v>
      </c>
      <c r="BS7" s="42">
        <v>62</v>
      </c>
      <c r="BT7" s="10">
        <v>17</v>
      </c>
      <c r="BU7" s="8">
        <v>15</v>
      </c>
      <c r="BV7" s="9">
        <v>18</v>
      </c>
      <c r="BW7" s="9">
        <v>17</v>
      </c>
      <c r="BX7" s="9">
        <v>19</v>
      </c>
      <c r="BY7" s="39">
        <v>16</v>
      </c>
      <c r="BZ7" s="8">
        <v>11</v>
      </c>
      <c r="CA7" s="9">
        <v>20</v>
      </c>
      <c r="CB7" s="9">
        <v>16</v>
      </c>
      <c r="CC7" s="9">
        <v>14</v>
      </c>
      <c r="CD7" s="10">
        <v>20</v>
      </c>
      <c r="CE7" s="8">
        <v>19</v>
      </c>
      <c r="CF7" s="9">
        <v>18</v>
      </c>
      <c r="CG7" s="9">
        <v>17</v>
      </c>
      <c r="CH7" s="9">
        <v>16</v>
      </c>
      <c r="CI7" s="39">
        <v>20</v>
      </c>
      <c r="CJ7" s="8">
        <v>45</v>
      </c>
      <c r="CK7" s="9">
        <v>36</v>
      </c>
      <c r="CL7" s="9">
        <v>45</v>
      </c>
      <c r="CM7" s="10">
        <v>41</v>
      </c>
      <c r="CN7" s="8">
        <v>220</v>
      </c>
      <c r="CO7" s="81">
        <v>170</v>
      </c>
      <c r="CP7" s="1"/>
      <c r="CQ7" s="1"/>
      <c r="CR7" s="1"/>
      <c r="CS7" s="1"/>
      <c r="CT7" s="3"/>
      <c r="DF7" s="23"/>
    </row>
    <row r="8" spans="1:110" ht="21.95" customHeight="1">
      <c r="A8" s="72">
        <v>2</v>
      </c>
      <c r="B8" s="406">
        <v>6</v>
      </c>
      <c r="C8" s="407" t="s">
        <v>6</v>
      </c>
      <c r="D8" s="408">
        <v>944</v>
      </c>
      <c r="E8" s="409">
        <v>42005</v>
      </c>
      <c r="F8" s="410" t="s">
        <v>130</v>
      </c>
      <c r="G8" s="410" t="s">
        <v>131</v>
      </c>
      <c r="H8" s="411" t="s">
        <v>132</v>
      </c>
      <c r="I8" s="412">
        <v>602</v>
      </c>
      <c r="J8" s="413" t="s">
        <v>168</v>
      </c>
      <c r="K8" s="414" t="s">
        <v>170</v>
      </c>
      <c r="L8" s="11">
        <v>3</v>
      </c>
      <c r="M8" s="6">
        <v>3</v>
      </c>
      <c r="N8" s="6">
        <v>3</v>
      </c>
      <c r="O8" s="6">
        <v>4</v>
      </c>
      <c r="P8" s="6">
        <v>4</v>
      </c>
      <c r="Q8" s="6">
        <v>4</v>
      </c>
      <c r="R8" s="6">
        <v>37</v>
      </c>
      <c r="S8" s="40">
        <v>11</v>
      </c>
      <c r="T8" s="43">
        <v>57</v>
      </c>
      <c r="U8" s="12">
        <v>22</v>
      </c>
      <c r="V8" s="17">
        <v>2</v>
      </c>
      <c r="W8" s="18">
        <v>2</v>
      </c>
      <c r="X8" s="18">
        <v>4</v>
      </c>
      <c r="Y8" s="18">
        <v>3</v>
      </c>
      <c r="Z8" s="18">
        <v>3</v>
      </c>
      <c r="AA8" s="18">
        <v>3</v>
      </c>
      <c r="AB8" s="6">
        <v>37</v>
      </c>
      <c r="AC8" s="45">
        <v>12</v>
      </c>
      <c r="AD8" s="43">
        <v>37</v>
      </c>
      <c r="AE8" s="12">
        <v>9</v>
      </c>
      <c r="AF8" s="293" t="s">
        <v>40</v>
      </c>
      <c r="AG8" s="11" t="s">
        <v>4</v>
      </c>
      <c r="AH8" s="6" t="s">
        <v>4</v>
      </c>
      <c r="AI8" s="6">
        <v>5</v>
      </c>
      <c r="AJ8" s="6">
        <v>5</v>
      </c>
      <c r="AK8" s="6">
        <v>5</v>
      </c>
      <c r="AL8" s="6">
        <v>5</v>
      </c>
      <c r="AM8" s="43">
        <v>12</v>
      </c>
      <c r="AN8" s="6">
        <v>41</v>
      </c>
      <c r="AO8" s="6">
        <v>25</v>
      </c>
      <c r="AP8" s="43">
        <v>9</v>
      </c>
      <c r="AQ8" s="11">
        <v>4</v>
      </c>
      <c r="AR8" s="6">
        <v>4</v>
      </c>
      <c r="AS8" s="6">
        <v>4</v>
      </c>
      <c r="AT8" s="6">
        <v>4</v>
      </c>
      <c r="AU8" s="6">
        <v>5</v>
      </c>
      <c r="AV8" s="6">
        <v>5</v>
      </c>
      <c r="AW8" s="6">
        <v>31</v>
      </c>
      <c r="AX8" s="40">
        <v>11</v>
      </c>
      <c r="AY8" s="43">
        <v>31</v>
      </c>
      <c r="AZ8" s="12">
        <v>4</v>
      </c>
      <c r="BA8" s="11">
        <v>3</v>
      </c>
      <c r="BB8" s="6">
        <v>3</v>
      </c>
      <c r="BC8" s="6">
        <v>3</v>
      </c>
      <c r="BD8" s="6">
        <v>3</v>
      </c>
      <c r="BE8" s="6">
        <v>3</v>
      </c>
      <c r="BF8" s="6">
        <v>5</v>
      </c>
      <c r="BG8" s="6">
        <v>14</v>
      </c>
      <c r="BH8" s="40">
        <v>9</v>
      </c>
      <c r="BI8" s="43">
        <v>14</v>
      </c>
      <c r="BJ8" s="12">
        <v>4</v>
      </c>
      <c r="BK8" s="11">
        <v>4</v>
      </c>
      <c r="BL8" s="6">
        <v>4</v>
      </c>
      <c r="BM8" s="6">
        <v>4</v>
      </c>
      <c r="BN8" s="6">
        <v>4</v>
      </c>
      <c r="BO8" s="6">
        <v>4</v>
      </c>
      <c r="BP8" s="6">
        <v>3</v>
      </c>
      <c r="BQ8" s="6">
        <v>35</v>
      </c>
      <c r="BR8" s="40">
        <v>11</v>
      </c>
      <c r="BS8" s="43">
        <v>66</v>
      </c>
      <c r="BT8" s="12">
        <v>18</v>
      </c>
      <c r="BU8" s="11">
        <v>19</v>
      </c>
      <c r="BV8" s="6">
        <v>18</v>
      </c>
      <c r="BW8" s="6">
        <v>17</v>
      </c>
      <c r="BX8" s="6">
        <v>19</v>
      </c>
      <c r="BY8" s="40">
        <v>16</v>
      </c>
      <c r="BZ8" s="11">
        <v>11</v>
      </c>
      <c r="CA8" s="6">
        <v>19</v>
      </c>
      <c r="CB8" s="6">
        <v>16</v>
      </c>
      <c r="CC8" s="6">
        <v>15</v>
      </c>
      <c r="CD8" s="12">
        <v>20</v>
      </c>
      <c r="CE8" s="11">
        <v>19</v>
      </c>
      <c r="CF8" s="6">
        <v>18</v>
      </c>
      <c r="CG8" s="6">
        <v>17</v>
      </c>
      <c r="CH8" s="6">
        <v>16</v>
      </c>
      <c r="CI8" s="40">
        <v>20</v>
      </c>
      <c r="CJ8" s="11">
        <v>30</v>
      </c>
      <c r="CK8" s="6">
        <v>32</v>
      </c>
      <c r="CL8" s="6">
        <v>40</v>
      </c>
      <c r="CM8" s="12">
        <v>41</v>
      </c>
      <c r="CN8" s="11">
        <v>220</v>
      </c>
      <c r="CO8" s="82">
        <v>168</v>
      </c>
      <c r="CP8" s="1"/>
      <c r="CQ8" s="667" t="s">
        <v>16</v>
      </c>
      <c r="CR8" s="667"/>
      <c r="CS8" s="667"/>
      <c r="CT8" s="1"/>
      <c r="DF8" s="23"/>
    </row>
    <row r="9" spans="1:110" ht="21.95" customHeight="1">
      <c r="A9" s="72">
        <v>3</v>
      </c>
      <c r="B9" s="406">
        <v>6</v>
      </c>
      <c r="C9" s="407" t="s">
        <v>6</v>
      </c>
      <c r="D9" s="408">
        <v>934</v>
      </c>
      <c r="E9" s="409">
        <v>42348</v>
      </c>
      <c r="F9" s="410" t="s">
        <v>133</v>
      </c>
      <c r="G9" s="410" t="s">
        <v>134</v>
      </c>
      <c r="H9" s="411" t="s">
        <v>135</v>
      </c>
      <c r="I9" s="412">
        <v>603</v>
      </c>
      <c r="J9" s="413" t="s">
        <v>168</v>
      </c>
      <c r="K9" s="414" t="s">
        <v>170</v>
      </c>
      <c r="L9" s="11">
        <v>3</v>
      </c>
      <c r="M9" s="6">
        <v>3</v>
      </c>
      <c r="N9" s="6">
        <v>3</v>
      </c>
      <c r="O9" s="6">
        <v>4</v>
      </c>
      <c r="P9" s="6">
        <v>4</v>
      </c>
      <c r="Q9" s="6">
        <v>4</v>
      </c>
      <c r="R9" s="6">
        <v>37</v>
      </c>
      <c r="S9" s="40">
        <v>11</v>
      </c>
      <c r="T9" s="43">
        <v>57</v>
      </c>
      <c r="U9" s="12">
        <v>22</v>
      </c>
      <c r="V9" s="17">
        <v>3</v>
      </c>
      <c r="W9" s="18">
        <v>2</v>
      </c>
      <c r="X9" s="18">
        <v>5</v>
      </c>
      <c r="Y9" s="18">
        <v>3</v>
      </c>
      <c r="Z9" s="18">
        <v>3</v>
      </c>
      <c r="AA9" s="18">
        <v>3</v>
      </c>
      <c r="AB9" s="18">
        <v>40</v>
      </c>
      <c r="AC9" s="45">
        <v>11</v>
      </c>
      <c r="AD9" s="43">
        <v>37</v>
      </c>
      <c r="AE9" s="12">
        <v>8</v>
      </c>
      <c r="AF9" s="293" t="s">
        <v>175</v>
      </c>
      <c r="AG9" s="11">
        <v>3</v>
      </c>
      <c r="AH9" s="6">
        <v>3</v>
      </c>
      <c r="AI9" s="6">
        <v>5</v>
      </c>
      <c r="AJ9" s="6">
        <v>5</v>
      </c>
      <c r="AK9" s="6">
        <v>5</v>
      </c>
      <c r="AL9" s="6">
        <v>5</v>
      </c>
      <c r="AM9" s="43">
        <v>11</v>
      </c>
      <c r="AN9" s="6">
        <v>55</v>
      </c>
      <c r="AO9" s="6">
        <v>30</v>
      </c>
      <c r="AP9" s="43">
        <v>8</v>
      </c>
      <c r="AQ9" s="11">
        <v>4</v>
      </c>
      <c r="AR9" s="6">
        <v>4</v>
      </c>
      <c r="AS9" s="6">
        <v>4</v>
      </c>
      <c r="AT9" s="6">
        <v>4</v>
      </c>
      <c r="AU9" s="6">
        <v>5</v>
      </c>
      <c r="AV9" s="6">
        <v>5</v>
      </c>
      <c r="AW9" s="6">
        <v>31</v>
      </c>
      <c r="AX9" s="40">
        <v>12</v>
      </c>
      <c r="AY9" s="43">
        <v>55</v>
      </c>
      <c r="AZ9" s="12">
        <v>8</v>
      </c>
      <c r="BA9" s="11">
        <v>3</v>
      </c>
      <c r="BB9" s="6">
        <v>3</v>
      </c>
      <c r="BC9" s="6">
        <v>3</v>
      </c>
      <c r="BD9" s="6">
        <v>3</v>
      </c>
      <c r="BE9" s="6">
        <v>3</v>
      </c>
      <c r="BF9" s="6">
        <v>5</v>
      </c>
      <c r="BG9" s="6">
        <v>23</v>
      </c>
      <c r="BH9" s="40">
        <v>10</v>
      </c>
      <c r="BI9" s="43">
        <v>58</v>
      </c>
      <c r="BJ9" s="12">
        <v>18</v>
      </c>
      <c r="BK9" s="11">
        <v>4</v>
      </c>
      <c r="BL9" s="6">
        <v>4</v>
      </c>
      <c r="BM9" s="6">
        <v>4</v>
      </c>
      <c r="BN9" s="6">
        <v>4</v>
      </c>
      <c r="BO9" s="6">
        <v>4</v>
      </c>
      <c r="BP9" s="6">
        <v>3</v>
      </c>
      <c r="BQ9" s="6">
        <v>35</v>
      </c>
      <c r="BR9" s="40">
        <v>12</v>
      </c>
      <c r="BS9" s="43">
        <v>66</v>
      </c>
      <c r="BT9" s="12">
        <v>18</v>
      </c>
      <c r="BU9" s="11">
        <v>19</v>
      </c>
      <c r="BV9" s="6">
        <v>18</v>
      </c>
      <c r="BW9" s="6">
        <v>17</v>
      </c>
      <c r="BX9" s="6">
        <v>19</v>
      </c>
      <c r="BY9" s="40">
        <v>15</v>
      </c>
      <c r="BZ9" s="11">
        <v>11</v>
      </c>
      <c r="CA9" s="6">
        <v>19</v>
      </c>
      <c r="CB9" s="6">
        <v>16</v>
      </c>
      <c r="CC9" s="6">
        <v>15</v>
      </c>
      <c r="CD9" s="12">
        <v>20</v>
      </c>
      <c r="CE9" s="11">
        <v>19</v>
      </c>
      <c r="CF9" s="6">
        <v>18</v>
      </c>
      <c r="CG9" s="6">
        <v>17</v>
      </c>
      <c r="CH9" s="6">
        <v>16</v>
      </c>
      <c r="CI9" s="40">
        <v>20</v>
      </c>
      <c r="CJ9" s="11"/>
      <c r="CK9" s="6"/>
      <c r="CL9" s="6"/>
      <c r="CM9" s="12"/>
      <c r="CN9" s="11">
        <v>360</v>
      </c>
      <c r="CO9" s="82">
        <v>160</v>
      </c>
      <c r="CP9" s="1"/>
      <c r="CQ9" s="1"/>
      <c r="CR9" s="1"/>
      <c r="CS9" s="1"/>
      <c r="CT9" s="1"/>
      <c r="DF9" s="23"/>
    </row>
    <row r="10" spans="1:110" ht="21.95" customHeight="1">
      <c r="A10" s="72">
        <v>4</v>
      </c>
      <c r="B10" s="406">
        <v>6</v>
      </c>
      <c r="C10" s="407" t="s">
        <v>6</v>
      </c>
      <c r="D10" s="408">
        <v>926</v>
      </c>
      <c r="E10" s="409">
        <v>42491</v>
      </c>
      <c r="F10" s="410" t="s">
        <v>136</v>
      </c>
      <c r="G10" s="410" t="s">
        <v>137</v>
      </c>
      <c r="H10" s="411" t="s">
        <v>138</v>
      </c>
      <c r="I10" s="412">
        <v>604</v>
      </c>
      <c r="J10" s="413" t="s">
        <v>168</v>
      </c>
      <c r="K10" s="414" t="s">
        <v>170</v>
      </c>
      <c r="L10" s="11">
        <v>3</v>
      </c>
      <c r="M10" s="6">
        <v>3</v>
      </c>
      <c r="N10" s="6">
        <v>3</v>
      </c>
      <c r="O10" s="6">
        <v>4</v>
      </c>
      <c r="P10" s="6">
        <v>4</v>
      </c>
      <c r="Q10" s="6">
        <v>4</v>
      </c>
      <c r="R10" s="6">
        <v>37</v>
      </c>
      <c r="S10" s="40">
        <v>11</v>
      </c>
      <c r="T10" s="43">
        <v>57</v>
      </c>
      <c r="U10" s="12">
        <v>22</v>
      </c>
      <c r="V10" s="17">
        <v>4</v>
      </c>
      <c r="W10" s="18">
        <v>2</v>
      </c>
      <c r="X10" s="18" t="s">
        <v>4</v>
      </c>
      <c r="Y10" s="18">
        <v>3</v>
      </c>
      <c r="Z10" s="18">
        <v>3</v>
      </c>
      <c r="AA10" s="18">
        <v>3</v>
      </c>
      <c r="AB10" s="18">
        <v>41</v>
      </c>
      <c r="AC10" s="45">
        <v>10</v>
      </c>
      <c r="AD10" s="43">
        <v>37</v>
      </c>
      <c r="AE10" s="12">
        <v>7</v>
      </c>
      <c r="AF10" s="293" t="s">
        <v>176</v>
      </c>
      <c r="AG10" s="11">
        <v>3</v>
      </c>
      <c r="AH10" s="6">
        <v>3</v>
      </c>
      <c r="AI10" s="6">
        <v>5</v>
      </c>
      <c r="AJ10" s="6">
        <v>5</v>
      </c>
      <c r="AK10" s="6">
        <v>5</v>
      </c>
      <c r="AL10" s="6">
        <v>5</v>
      </c>
      <c r="AM10" s="43">
        <v>11</v>
      </c>
      <c r="AN10" s="6">
        <v>55</v>
      </c>
      <c r="AO10" s="6">
        <v>36</v>
      </c>
      <c r="AP10" s="43">
        <v>6</v>
      </c>
      <c r="AQ10" s="11">
        <v>4</v>
      </c>
      <c r="AR10" s="6">
        <v>4</v>
      </c>
      <c r="AS10" s="6">
        <v>4</v>
      </c>
      <c r="AT10" s="6">
        <v>4</v>
      </c>
      <c r="AU10" s="6">
        <v>5</v>
      </c>
      <c r="AV10" s="6">
        <v>5</v>
      </c>
      <c r="AW10" s="6">
        <v>31</v>
      </c>
      <c r="AX10" s="40">
        <v>10</v>
      </c>
      <c r="AY10" s="43">
        <v>55</v>
      </c>
      <c r="AZ10" s="12">
        <v>8</v>
      </c>
      <c r="BA10" s="11">
        <v>3</v>
      </c>
      <c r="BB10" s="6">
        <v>3</v>
      </c>
      <c r="BC10" s="6">
        <v>3</v>
      </c>
      <c r="BD10" s="6">
        <v>3</v>
      </c>
      <c r="BE10" s="6">
        <v>3</v>
      </c>
      <c r="BF10" s="6">
        <v>5</v>
      </c>
      <c r="BG10" s="6">
        <v>25</v>
      </c>
      <c r="BH10" s="40">
        <v>11</v>
      </c>
      <c r="BI10" s="43">
        <v>58</v>
      </c>
      <c r="BJ10" s="12">
        <v>17</v>
      </c>
      <c r="BK10" s="11">
        <v>4</v>
      </c>
      <c r="BL10" s="6">
        <v>4</v>
      </c>
      <c r="BM10" s="6">
        <v>4</v>
      </c>
      <c r="BN10" s="6">
        <v>4</v>
      </c>
      <c r="BO10" s="6">
        <v>4</v>
      </c>
      <c r="BP10" s="6">
        <v>3</v>
      </c>
      <c r="BQ10" s="6">
        <v>35</v>
      </c>
      <c r="BR10" s="40">
        <v>10</v>
      </c>
      <c r="BS10" s="43">
        <v>66</v>
      </c>
      <c r="BT10" s="12">
        <v>18</v>
      </c>
      <c r="BU10" s="11">
        <v>19</v>
      </c>
      <c r="BV10" s="6">
        <v>18</v>
      </c>
      <c r="BW10" s="6">
        <v>17</v>
      </c>
      <c r="BX10" s="6">
        <v>19</v>
      </c>
      <c r="BY10" s="40">
        <v>14</v>
      </c>
      <c r="BZ10" s="11">
        <v>11</v>
      </c>
      <c r="CA10" s="6">
        <v>19</v>
      </c>
      <c r="CB10" s="6">
        <v>16</v>
      </c>
      <c r="CC10" s="6">
        <v>15</v>
      </c>
      <c r="CD10" s="12">
        <v>18</v>
      </c>
      <c r="CE10" s="11">
        <v>19</v>
      </c>
      <c r="CF10" s="6">
        <v>18</v>
      </c>
      <c r="CG10" s="6">
        <v>17</v>
      </c>
      <c r="CH10" s="6">
        <v>16</v>
      </c>
      <c r="CI10" s="40">
        <v>20</v>
      </c>
      <c r="CJ10" s="11"/>
      <c r="CK10" s="6"/>
      <c r="CL10" s="6"/>
      <c r="CM10" s="12"/>
      <c r="CN10" s="11">
        <v>220</v>
      </c>
      <c r="CO10" s="82">
        <v>188</v>
      </c>
      <c r="CP10" s="1"/>
      <c r="CQ10" s="661" t="s">
        <v>0</v>
      </c>
      <c r="CR10" s="662"/>
      <c r="CS10" s="662"/>
      <c r="CT10" s="1"/>
      <c r="DF10" s="23"/>
    </row>
    <row r="11" spans="1:110" ht="21.95" customHeight="1">
      <c r="A11" s="72">
        <v>5</v>
      </c>
      <c r="B11" s="406">
        <v>6</v>
      </c>
      <c r="C11" s="407" t="s">
        <v>6</v>
      </c>
      <c r="D11" s="408">
        <v>951</v>
      </c>
      <c r="E11" s="409" t="s">
        <v>139</v>
      </c>
      <c r="F11" s="410" t="s">
        <v>140</v>
      </c>
      <c r="G11" s="410" t="s">
        <v>141</v>
      </c>
      <c r="H11" s="411" t="s">
        <v>142</v>
      </c>
      <c r="I11" s="412">
        <v>605</v>
      </c>
      <c r="J11" s="413" t="s">
        <v>168</v>
      </c>
      <c r="K11" s="414" t="s">
        <v>171</v>
      </c>
      <c r="L11" s="11">
        <v>3</v>
      </c>
      <c r="M11" s="6">
        <v>3</v>
      </c>
      <c r="N11" s="6">
        <v>3</v>
      </c>
      <c r="O11" s="6">
        <v>4</v>
      </c>
      <c r="P11" s="6">
        <v>4</v>
      </c>
      <c r="Q11" s="6">
        <v>4</v>
      </c>
      <c r="R11" s="6">
        <v>37</v>
      </c>
      <c r="S11" s="40">
        <v>11</v>
      </c>
      <c r="T11" s="43">
        <v>57</v>
      </c>
      <c r="U11" s="12">
        <v>22</v>
      </c>
      <c r="V11" s="17">
        <v>5</v>
      </c>
      <c r="W11" s="18">
        <v>5</v>
      </c>
      <c r="X11" s="18">
        <v>4</v>
      </c>
      <c r="Y11" s="18">
        <v>3</v>
      </c>
      <c r="Z11" s="18">
        <v>3</v>
      </c>
      <c r="AA11" s="18">
        <v>3</v>
      </c>
      <c r="AB11" s="18">
        <v>40</v>
      </c>
      <c r="AC11" s="45">
        <v>10</v>
      </c>
      <c r="AD11" s="43">
        <v>37</v>
      </c>
      <c r="AE11" s="12">
        <v>6</v>
      </c>
      <c r="AF11" s="293" t="s">
        <v>177</v>
      </c>
      <c r="AG11" s="11" t="s">
        <v>3</v>
      </c>
      <c r="AH11" s="6">
        <v>3</v>
      </c>
      <c r="AI11" s="6">
        <v>5</v>
      </c>
      <c r="AJ11" s="6">
        <v>5</v>
      </c>
      <c r="AK11" s="6">
        <v>5</v>
      </c>
      <c r="AL11" s="6">
        <v>5</v>
      </c>
      <c r="AM11" s="43">
        <v>10</v>
      </c>
      <c r="AN11" s="6">
        <v>55</v>
      </c>
      <c r="AO11" s="6">
        <v>39</v>
      </c>
      <c r="AP11" s="43">
        <v>8</v>
      </c>
      <c r="AQ11" s="11">
        <v>4</v>
      </c>
      <c r="AR11" s="6">
        <v>4</v>
      </c>
      <c r="AS11" s="6">
        <v>4</v>
      </c>
      <c r="AT11" s="6">
        <v>4</v>
      </c>
      <c r="AU11" s="6">
        <v>5</v>
      </c>
      <c r="AV11" s="6">
        <v>5</v>
      </c>
      <c r="AW11" s="6">
        <v>31</v>
      </c>
      <c r="AX11" s="40">
        <v>8</v>
      </c>
      <c r="AY11" s="43">
        <v>55</v>
      </c>
      <c r="AZ11" s="12">
        <v>8</v>
      </c>
      <c r="BA11" s="11">
        <v>3</v>
      </c>
      <c r="BB11" s="6">
        <v>3</v>
      </c>
      <c r="BC11" s="6">
        <v>3</v>
      </c>
      <c r="BD11" s="6">
        <v>3</v>
      </c>
      <c r="BE11" s="6">
        <v>3</v>
      </c>
      <c r="BF11" s="6">
        <v>5</v>
      </c>
      <c r="BG11" s="6">
        <v>26</v>
      </c>
      <c r="BH11" s="40">
        <v>11</v>
      </c>
      <c r="BI11" s="43">
        <v>58</v>
      </c>
      <c r="BJ11" s="12">
        <v>16</v>
      </c>
      <c r="BK11" s="11">
        <v>4</v>
      </c>
      <c r="BL11" s="6">
        <v>4</v>
      </c>
      <c r="BM11" s="6">
        <v>4</v>
      </c>
      <c r="BN11" s="6">
        <v>4</v>
      </c>
      <c r="BO11" s="6">
        <v>4</v>
      </c>
      <c r="BP11" s="6">
        <v>3</v>
      </c>
      <c r="BQ11" s="6">
        <v>35</v>
      </c>
      <c r="BR11" s="40">
        <v>10</v>
      </c>
      <c r="BS11" s="43">
        <v>66</v>
      </c>
      <c r="BT11" s="12">
        <v>18</v>
      </c>
      <c r="BU11" s="11">
        <v>19</v>
      </c>
      <c r="BV11" s="6">
        <v>18</v>
      </c>
      <c r="BW11" s="6">
        <v>17</v>
      </c>
      <c r="BX11" s="6">
        <v>19</v>
      </c>
      <c r="BY11" s="40">
        <v>20</v>
      </c>
      <c r="BZ11" s="11">
        <v>11</v>
      </c>
      <c r="CA11" s="6">
        <v>19</v>
      </c>
      <c r="CB11" s="6">
        <v>16</v>
      </c>
      <c r="CC11" s="6">
        <v>15</v>
      </c>
      <c r="CD11" s="12">
        <v>18</v>
      </c>
      <c r="CE11" s="11">
        <v>19</v>
      </c>
      <c r="CF11" s="6">
        <v>18</v>
      </c>
      <c r="CG11" s="6">
        <v>17</v>
      </c>
      <c r="CH11" s="6">
        <v>16</v>
      </c>
      <c r="CI11" s="40">
        <v>20</v>
      </c>
      <c r="CJ11" s="11"/>
      <c r="CK11" s="6"/>
      <c r="CL11" s="6"/>
      <c r="CM11" s="12"/>
      <c r="CN11" s="11"/>
      <c r="CO11" s="82"/>
      <c r="CP11" s="1"/>
      <c r="CQ11" s="661"/>
      <c r="CR11" s="662"/>
      <c r="CS11" s="662"/>
      <c r="CT11" s="1"/>
      <c r="DF11" s="23"/>
    </row>
    <row r="12" spans="1:110" ht="21.95" customHeight="1">
      <c r="A12" s="72">
        <v>6</v>
      </c>
      <c r="B12" s="406">
        <v>6</v>
      </c>
      <c r="C12" s="407" t="s">
        <v>6</v>
      </c>
      <c r="D12" s="408">
        <v>939</v>
      </c>
      <c r="E12" s="409" t="s">
        <v>143</v>
      </c>
      <c r="F12" s="410" t="s">
        <v>144</v>
      </c>
      <c r="G12" s="410" t="s">
        <v>145</v>
      </c>
      <c r="H12" s="411" t="s">
        <v>146</v>
      </c>
      <c r="I12" s="412">
        <v>606</v>
      </c>
      <c r="J12" s="413" t="s">
        <v>169</v>
      </c>
      <c r="K12" s="414" t="s">
        <v>170</v>
      </c>
      <c r="L12" s="11">
        <v>3</v>
      </c>
      <c r="M12" s="6">
        <v>3</v>
      </c>
      <c r="N12" s="6">
        <v>3</v>
      </c>
      <c r="O12" s="6">
        <v>4</v>
      </c>
      <c r="P12" s="6">
        <v>4</v>
      </c>
      <c r="Q12" s="6">
        <v>4</v>
      </c>
      <c r="R12" s="6">
        <v>37</v>
      </c>
      <c r="S12" s="40">
        <v>11</v>
      </c>
      <c r="T12" s="43">
        <v>57</v>
      </c>
      <c r="U12" s="12">
        <v>22</v>
      </c>
      <c r="V12" s="17">
        <v>4</v>
      </c>
      <c r="W12" s="18">
        <v>5</v>
      </c>
      <c r="X12" s="18">
        <v>4</v>
      </c>
      <c r="Y12" s="18">
        <v>5</v>
      </c>
      <c r="Z12" s="18">
        <v>3</v>
      </c>
      <c r="AA12" s="18">
        <v>3</v>
      </c>
      <c r="AB12" s="18">
        <v>33</v>
      </c>
      <c r="AC12" s="45">
        <v>11</v>
      </c>
      <c r="AD12" s="43">
        <v>37</v>
      </c>
      <c r="AE12" s="12">
        <v>9</v>
      </c>
      <c r="AF12" s="293" t="s">
        <v>178</v>
      </c>
      <c r="AG12" s="11">
        <v>4</v>
      </c>
      <c r="AH12" s="6">
        <v>3</v>
      </c>
      <c r="AI12" s="6">
        <v>5</v>
      </c>
      <c r="AJ12" s="6">
        <v>5</v>
      </c>
      <c r="AK12" s="6">
        <v>5</v>
      </c>
      <c r="AL12" s="6">
        <v>5</v>
      </c>
      <c r="AM12" s="40">
        <v>10</v>
      </c>
      <c r="AN12" s="43">
        <v>55</v>
      </c>
      <c r="AO12" s="6">
        <v>40</v>
      </c>
      <c r="AP12" s="43">
        <v>8</v>
      </c>
      <c r="AQ12" s="11">
        <v>4</v>
      </c>
      <c r="AR12" s="6">
        <v>4</v>
      </c>
      <c r="AS12" s="6">
        <v>4</v>
      </c>
      <c r="AT12" s="6">
        <v>4</v>
      </c>
      <c r="AU12" s="6">
        <v>5</v>
      </c>
      <c r="AV12" s="6">
        <v>5</v>
      </c>
      <c r="AW12" s="6">
        <v>31</v>
      </c>
      <c r="AX12" s="40">
        <v>9</v>
      </c>
      <c r="AY12" s="43">
        <v>55</v>
      </c>
      <c r="AZ12" s="12">
        <v>8</v>
      </c>
      <c r="BA12" s="11">
        <v>3</v>
      </c>
      <c r="BB12" s="6">
        <v>3</v>
      </c>
      <c r="BC12" s="6">
        <v>3</v>
      </c>
      <c r="BD12" s="6">
        <v>3</v>
      </c>
      <c r="BE12" s="6">
        <v>3</v>
      </c>
      <c r="BF12" s="6">
        <v>5</v>
      </c>
      <c r="BG12" s="6">
        <v>28</v>
      </c>
      <c r="BH12" s="40">
        <v>11</v>
      </c>
      <c r="BI12" s="43">
        <v>58</v>
      </c>
      <c r="BJ12" s="12">
        <v>16</v>
      </c>
      <c r="BK12" s="11">
        <v>4</v>
      </c>
      <c r="BL12" s="6">
        <v>4</v>
      </c>
      <c r="BM12" s="6">
        <v>4</v>
      </c>
      <c r="BN12" s="6">
        <v>4</v>
      </c>
      <c r="BO12" s="6">
        <v>4</v>
      </c>
      <c r="BP12" s="6">
        <v>3</v>
      </c>
      <c r="BQ12" s="6">
        <v>35</v>
      </c>
      <c r="BR12" s="40">
        <v>10</v>
      </c>
      <c r="BS12" s="43">
        <v>66</v>
      </c>
      <c r="BT12" s="12">
        <v>18</v>
      </c>
      <c r="BU12" s="11">
        <v>19</v>
      </c>
      <c r="BV12" s="6">
        <v>18</v>
      </c>
      <c r="BW12" s="6">
        <v>17</v>
      </c>
      <c r="BX12" s="6">
        <v>19</v>
      </c>
      <c r="BY12" s="40">
        <v>20</v>
      </c>
      <c r="BZ12" s="11">
        <v>12</v>
      </c>
      <c r="CA12" s="6">
        <v>19</v>
      </c>
      <c r="CB12" s="6">
        <v>16</v>
      </c>
      <c r="CC12" s="6">
        <v>15</v>
      </c>
      <c r="CD12" s="12">
        <v>18</v>
      </c>
      <c r="CE12" s="11">
        <v>19</v>
      </c>
      <c r="CF12" s="6">
        <v>18</v>
      </c>
      <c r="CG12" s="6">
        <v>17</v>
      </c>
      <c r="CH12" s="6">
        <v>16</v>
      </c>
      <c r="CI12" s="40">
        <v>20</v>
      </c>
      <c r="CJ12" s="11"/>
      <c r="CK12" s="6"/>
      <c r="CL12" s="6"/>
      <c r="CM12" s="12"/>
      <c r="CN12" s="11"/>
      <c r="CO12" s="82"/>
      <c r="CP12" s="1"/>
      <c r="CQ12" s="670" t="s">
        <v>1</v>
      </c>
      <c r="CR12" s="671"/>
      <c r="CS12" s="671"/>
      <c r="CT12" s="1"/>
      <c r="DF12" s="23"/>
    </row>
    <row r="13" spans="1:110" ht="21.95" customHeight="1">
      <c r="A13" s="72">
        <v>7</v>
      </c>
      <c r="B13" s="406">
        <v>6</v>
      </c>
      <c r="C13" s="407" t="s">
        <v>6</v>
      </c>
      <c r="D13" s="408">
        <v>942</v>
      </c>
      <c r="E13" s="409" t="s">
        <v>147</v>
      </c>
      <c r="F13" s="410" t="s">
        <v>148</v>
      </c>
      <c r="G13" s="410" t="s">
        <v>149</v>
      </c>
      <c r="H13" s="411" t="s">
        <v>150</v>
      </c>
      <c r="I13" s="412">
        <v>607</v>
      </c>
      <c r="J13" s="413" t="s">
        <v>168</v>
      </c>
      <c r="K13" s="414" t="s">
        <v>170</v>
      </c>
      <c r="L13" s="11">
        <v>3</v>
      </c>
      <c r="M13" s="6">
        <v>3</v>
      </c>
      <c r="N13" s="6">
        <v>3</v>
      </c>
      <c r="O13" s="6">
        <v>4</v>
      </c>
      <c r="P13" s="6">
        <v>4</v>
      </c>
      <c r="Q13" s="6">
        <v>4</v>
      </c>
      <c r="R13" s="6">
        <v>37</v>
      </c>
      <c r="S13" s="40">
        <v>11</v>
      </c>
      <c r="T13" s="43">
        <v>57</v>
      </c>
      <c r="U13" s="12">
        <v>22</v>
      </c>
      <c r="V13" s="17">
        <v>4</v>
      </c>
      <c r="W13" s="18">
        <v>4</v>
      </c>
      <c r="X13" s="18">
        <v>4</v>
      </c>
      <c r="Y13" s="18">
        <v>4</v>
      </c>
      <c r="Z13" s="18">
        <v>4</v>
      </c>
      <c r="AA13" s="18">
        <v>4</v>
      </c>
      <c r="AB13" s="18">
        <v>36</v>
      </c>
      <c r="AC13" s="45">
        <v>12</v>
      </c>
      <c r="AD13" s="43">
        <v>57</v>
      </c>
      <c r="AE13" s="12">
        <v>27</v>
      </c>
      <c r="AF13" s="293" t="s">
        <v>40</v>
      </c>
      <c r="AG13" s="11">
        <v>4</v>
      </c>
      <c r="AH13" s="6">
        <v>3</v>
      </c>
      <c r="AI13" s="6">
        <v>5</v>
      </c>
      <c r="AJ13" s="6">
        <v>5</v>
      </c>
      <c r="AK13" s="6">
        <v>5</v>
      </c>
      <c r="AL13" s="6">
        <v>5</v>
      </c>
      <c r="AM13" s="40">
        <v>10</v>
      </c>
      <c r="AN13" s="43">
        <v>55</v>
      </c>
      <c r="AO13" s="6">
        <v>45</v>
      </c>
      <c r="AP13" s="43">
        <v>8</v>
      </c>
      <c r="AQ13" s="11">
        <v>4</v>
      </c>
      <c r="AR13" s="6">
        <v>4</v>
      </c>
      <c r="AS13" s="6">
        <v>4</v>
      </c>
      <c r="AT13" s="6">
        <v>4</v>
      </c>
      <c r="AU13" s="6">
        <v>5</v>
      </c>
      <c r="AV13" s="6">
        <v>5</v>
      </c>
      <c r="AW13" s="6">
        <v>31</v>
      </c>
      <c r="AX13" s="40">
        <v>10</v>
      </c>
      <c r="AY13" s="43">
        <v>55</v>
      </c>
      <c r="AZ13" s="12">
        <v>8</v>
      </c>
      <c r="BA13" s="11">
        <v>3</v>
      </c>
      <c r="BB13" s="6">
        <v>3</v>
      </c>
      <c r="BC13" s="6">
        <v>3</v>
      </c>
      <c r="BD13" s="6">
        <v>3</v>
      </c>
      <c r="BE13" s="6">
        <v>3</v>
      </c>
      <c r="BF13" s="6">
        <v>5</v>
      </c>
      <c r="BG13" s="6">
        <v>27</v>
      </c>
      <c r="BH13" s="40">
        <v>11</v>
      </c>
      <c r="BI13" s="43">
        <v>58</v>
      </c>
      <c r="BJ13" s="12">
        <v>16</v>
      </c>
      <c r="BK13" s="11">
        <v>4</v>
      </c>
      <c r="BL13" s="6">
        <v>4</v>
      </c>
      <c r="BM13" s="6">
        <v>4</v>
      </c>
      <c r="BN13" s="6">
        <v>4</v>
      </c>
      <c r="BO13" s="6">
        <v>4</v>
      </c>
      <c r="BP13" s="6">
        <v>3</v>
      </c>
      <c r="BQ13" s="6">
        <v>35</v>
      </c>
      <c r="BR13" s="40">
        <v>10</v>
      </c>
      <c r="BS13" s="43">
        <v>66</v>
      </c>
      <c r="BT13" s="12">
        <v>18</v>
      </c>
      <c r="BU13" s="11">
        <v>19</v>
      </c>
      <c r="BV13" s="6">
        <v>18</v>
      </c>
      <c r="BW13" s="6">
        <v>17</v>
      </c>
      <c r="BX13" s="6">
        <v>19</v>
      </c>
      <c r="BY13" s="40">
        <v>18</v>
      </c>
      <c r="BZ13" s="11">
        <v>13</v>
      </c>
      <c r="CA13" s="6">
        <v>19</v>
      </c>
      <c r="CB13" s="6">
        <v>16</v>
      </c>
      <c r="CC13" s="6">
        <v>15</v>
      </c>
      <c r="CD13" s="12">
        <v>18</v>
      </c>
      <c r="CE13" s="11">
        <v>19</v>
      </c>
      <c r="CF13" s="6">
        <v>18</v>
      </c>
      <c r="CG13" s="6">
        <v>17</v>
      </c>
      <c r="CH13" s="6">
        <v>16</v>
      </c>
      <c r="CI13" s="40">
        <v>20</v>
      </c>
      <c r="CJ13" s="11"/>
      <c r="CK13" s="6"/>
      <c r="CL13" s="6"/>
      <c r="CM13" s="12"/>
      <c r="CN13" s="11"/>
      <c r="CO13" s="82"/>
      <c r="CP13" s="1"/>
      <c r="CQ13" s="670"/>
      <c r="CR13" s="671"/>
      <c r="CS13" s="671"/>
      <c r="CT13" s="1"/>
      <c r="DF13" s="23"/>
    </row>
    <row r="14" spans="1:110" ht="21.95" customHeight="1">
      <c r="A14" s="72">
        <v>8</v>
      </c>
      <c r="B14" s="406">
        <v>6</v>
      </c>
      <c r="C14" s="407" t="s">
        <v>6</v>
      </c>
      <c r="D14" s="408">
        <v>925</v>
      </c>
      <c r="E14" s="409" t="s">
        <v>151</v>
      </c>
      <c r="F14" s="410" t="s">
        <v>152</v>
      </c>
      <c r="G14" s="410" t="s">
        <v>153</v>
      </c>
      <c r="H14" s="411" t="s">
        <v>154</v>
      </c>
      <c r="I14" s="412">
        <v>608</v>
      </c>
      <c r="J14" s="413" t="s">
        <v>169</v>
      </c>
      <c r="K14" s="414" t="s">
        <v>170</v>
      </c>
      <c r="L14" s="11">
        <v>3</v>
      </c>
      <c r="M14" s="6">
        <v>3</v>
      </c>
      <c r="N14" s="6">
        <v>3</v>
      </c>
      <c r="O14" s="6">
        <v>4</v>
      </c>
      <c r="P14" s="6">
        <v>4</v>
      </c>
      <c r="Q14" s="6">
        <v>4</v>
      </c>
      <c r="R14" s="6">
        <v>37</v>
      </c>
      <c r="S14" s="40">
        <v>11</v>
      </c>
      <c r="T14" s="43">
        <v>57</v>
      </c>
      <c r="U14" s="12">
        <v>22</v>
      </c>
      <c r="V14" s="17">
        <v>4</v>
      </c>
      <c r="W14" s="18">
        <v>4</v>
      </c>
      <c r="X14" s="18">
        <v>4</v>
      </c>
      <c r="Y14" s="18">
        <v>4</v>
      </c>
      <c r="Z14" s="18">
        <v>4</v>
      </c>
      <c r="AA14" s="18">
        <v>4</v>
      </c>
      <c r="AB14" s="18">
        <v>8</v>
      </c>
      <c r="AC14" s="45">
        <v>10</v>
      </c>
      <c r="AD14" s="43">
        <v>37</v>
      </c>
      <c r="AE14" s="12">
        <v>7</v>
      </c>
      <c r="AF14" s="293" t="s">
        <v>40</v>
      </c>
      <c r="AG14" s="11">
        <v>4</v>
      </c>
      <c r="AH14" s="6">
        <v>3</v>
      </c>
      <c r="AI14" s="6">
        <v>5</v>
      </c>
      <c r="AJ14" s="6">
        <v>5</v>
      </c>
      <c r="AK14" s="6">
        <v>5</v>
      </c>
      <c r="AL14" s="6">
        <v>5</v>
      </c>
      <c r="AM14" s="40">
        <v>10</v>
      </c>
      <c r="AN14" s="43">
        <v>55</v>
      </c>
      <c r="AO14" s="6">
        <v>65</v>
      </c>
      <c r="AP14" s="43">
        <v>8</v>
      </c>
      <c r="AQ14" s="11">
        <v>4</v>
      </c>
      <c r="AR14" s="6">
        <v>4</v>
      </c>
      <c r="AS14" s="6">
        <v>4</v>
      </c>
      <c r="AT14" s="6">
        <v>4</v>
      </c>
      <c r="AU14" s="6">
        <v>5</v>
      </c>
      <c r="AV14" s="6">
        <v>5</v>
      </c>
      <c r="AW14" s="6">
        <v>31</v>
      </c>
      <c r="AX14" s="40">
        <v>11</v>
      </c>
      <c r="AY14" s="43">
        <v>55</v>
      </c>
      <c r="AZ14" s="12">
        <v>8</v>
      </c>
      <c r="BA14" s="11">
        <v>3</v>
      </c>
      <c r="BB14" s="6">
        <v>3</v>
      </c>
      <c r="BC14" s="6">
        <v>3</v>
      </c>
      <c r="BD14" s="6">
        <v>3</v>
      </c>
      <c r="BE14" s="6">
        <v>3</v>
      </c>
      <c r="BF14" s="6">
        <v>5</v>
      </c>
      <c r="BG14" s="6">
        <v>29</v>
      </c>
      <c r="BH14" s="40">
        <v>11</v>
      </c>
      <c r="BI14" s="43">
        <v>58</v>
      </c>
      <c r="BJ14" s="12">
        <v>16</v>
      </c>
      <c r="BK14" s="11">
        <v>4</v>
      </c>
      <c r="BL14" s="6">
        <v>4</v>
      </c>
      <c r="BM14" s="6">
        <v>4</v>
      </c>
      <c r="BN14" s="6">
        <v>4</v>
      </c>
      <c r="BO14" s="6">
        <v>4</v>
      </c>
      <c r="BP14" s="6">
        <v>3</v>
      </c>
      <c r="BQ14" s="6">
        <v>35</v>
      </c>
      <c r="BR14" s="40">
        <v>10</v>
      </c>
      <c r="BS14" s="43">
        <v>66</v>
      </c>
      <c r="BT14" s="12">
        <v>18</v>
      </c>
      <c r="BU14" s="11">
        <v>19</v>
      </c>
      <c r="BV14" s="6">
        <v>18</v>
      </c>
      <c r="BW14" s="6">
        <v>17</v>
      </c>
      <c r="BX14" s="6">
        <v>19</v>
      </c>
      <c r="BY14" s="40">
        <v>19</v>
      </c>
      <c r="BZ14" s="11">
        <v>13</v>
      </c>
      <c r="CA14" s="6">
        <v>19</v>
      </c>
      <c r="CB14" s="6">
        <v>16</v>
      </c>
      <c r="CC14" s="6">
        <v>15</v>
      </c>
      <c r="CD14" s="12">
        <v>18</v>
      </c>
      <c r="CE14" s="11">
        <v>19</v>
      </c>
      <c r="CF14" s="6">
        <v>18</v>
      </c>
      <c r="CG14" s="6">
        <v>17</v>
      </c>
      <c r="CH14" s="6">
        <v>16</v>
      </c>
      <c r="CI14" s="40">
        <v>20</v>
      </c>
      <c r="CJ14" s="11"/>
      <c r="CK14" s="6"/>
      <c r="CL14" s="6"/>
      <c r="CM14" s="12"/>
      <c r="CN14" s="11"/>
      <c r="CO14" s="82"/>
      <c r="CP14" s="1"/>
      <c r="CQ14" s="668" t="s">
        <v>5</v>
      </c>
      <c r="CR14" s="669"/>
      <c r="CS14" s="669"/>
      <c r="CT14" s="1"/>
      <c r="DF14" s="23"/>
    </row>
    <row r="15" spans="1:110" ht="21.95" customHeight="1">
      <c r="A15" s="72">
        <v>9</v>
      </c>
      <c r="B15" s="406">
        <v>6</v>
      </c>
      <c r="C15" s="407" t="s">
        <v>6</v>
      </c>
      <c r="D15" s="408">
        <v>952</v>
      </c>
      <c r="E15" s="409">
        <v>42047</v>
      </c>
      <c r="F15" s="410" t="s">
        <v>155</v>
      </c>
      <c r="G15" s="410" t="s">
        <v>156</v>
      </c>
      <c r="H15" s="411" t="s">
        <v>157</v>
      </c>
      <c r="I15" s="412">
        <v>609</v>
      </c>
      <c r="J15" s="413" t="s">
        <v>168</v>
      </c>
      <c r="K15" s="414" t="s">
        <v>172</v>
      </c>
      <c r="L15" s="11">
        <v>3</v>
      </c>
      <c r="M15" s="6">
        <v>3</v>
      </c>
      <c r="N15" s="6">
        <v>3</v>
      </c>
      <c r="O15" s="6">
        <v>4</v>
      </c>
      <c r="P15" s="6">
        <v>4</v>
      </c>
      <c r="Q15" s="6">
        <v>4</v>
      </c>
      <c r="R15" s="6">
        <v>37</v>
      </c>
      <c r="S15" s="40">
        <v>11</v>
      </c>
      <c r="T15" s="43">
        <v>57</v>
      </c>
      <c r="U15" s="12">
        <v>22</v>
      </c>
      <c r="V15" s="17">
        <v>4</v>
      </c>
      <c r="W15" s="18">
        <v>4</v>
      </c>
      <c r="X15" s="18">
        <v>4</v>
      </c>
      <c r="Y15" s="18">
        <v>4</v>
      </c>
      <c r="Z15" s="18">
        <v>4</v>
      </c>
      <c r="AA15" s="18">
        <v>4</v>
      </c>
      <c r="AB15" s="18">
        <v>9</v>
      </c>
      <c r="AC15" s="45">
        <v>9</v>
      </c>
      <c r="AD15" s="43">
        <v>37</v>
      </c>
      <c r="AE15" s="12">
        <v>9</v>
      </c>
      <c r="AF15" s="293" t="s">
        <v>40</v>
      </c>
      <c r="AG15" s="11">
        <v>4</v>
      </c>
      <c r="AH15" s="6">
        <v>3</v>
      </c>
      <c r="AI15" s="6">
        <v>5</v>
      </c>
      <c r="AJ15" s="6">
        <v>5</v>
      </c>
      <c r="AK15" s="6">
        <v>5</v>
      </c>
      <c r="AL15" s="6">
        <v>5</v>
      </c>
      <c r="AM15" s="40">
        <v>10</v>
      </c>
      <c r="AN15" s="43">
        <v>55</v>
      </c>
      <c r="AO15" s="6">
        <v>64</v>
      </c>
      <c r="AP15" s="43">
        <v>8</v>
      </c>
      <c r="AQ15" s="11">
        <v>4</v>
      </c>
      <c r="AR15" s="6">
        <v>4</v>
      </c>
      <c r="AS15" s="6">
        <v>4</v>
      </c>
      <c r="AT15" s="6">
        <v>4</v>
      </c>
      <c r="AU15" s="6">
        <v>5</v>
      </c>
      <c r="AV15" s="6">
        <v>5</v>
      </c>
      <c r="AW15" s="6">
        <v>31</v>
      </c>
      <c r="AX15" s="40">
        <v>9</v>
      </c>
      <c r="AY15" s="43">
        <v>55</v>
      </c>
      <c r="AZ15" s="12">
        <v>8</v>
      </c>
      <c r="BA15" s="11">
        <v>3</v>
      </c>
      <c r="BB15" s="6">
        <v>3</v>
      </c>
      <c r="BC15" s="6">
        <v>3</v>
      </c>
      <c r="BD15" s="6">
        <v>3</v>
      </c>
      <c r="BE15" s="6">
        <v>3</v>
      </c>
      <c r="BF15" s="6">
        <v>5</v>
      </c>
      <c r="BG15" s="6">
        <v>30</v>
      </c>
      <c r="BH15" s="40">
        <v>11</v>
      </c>
      <c r="BI15" s="43">
        <v>58</v>
      </c>
      <c r="BJ15" s="12">
        <v>16</v>
      </c>
      <c r="BK15" s="11">
        <v>4</v>
      </c>
      <c r="BL15" s="6">
        <v>4</v>
      </c>
      <c r="BM15" s="6">
        <v>4</v>
      </c>
      <c r="BN15" s="6">
        <v>4</v>
      </c>
      <c r="BO15" s="6">
        <v>4</v>
      </c>
      <c r="BP15" s="6">
        <v>3</v>
      </c>
      <c r="BQ15" s="6">
        <v>35</v>
      </c>
      <c r="BR15" s="40">
        <v>10</v>
      </c>
      <c r="BS15" s="43">
        <v>66</v>
      </c>
      <c r="BT15" s="12">
        <v>18</v>
      </c>
      <c r="BU15" s="11">
        <v>19</v>
      </c>
      <c r="BV15" s="6">
        <v>18</v>
      </c>
      <c r="BW15" s="6">
        <v>17</v>
      </c>
      <c r="BX15" s="6">
        <v>19</v>
      </c>
      <c r="BY15" s="40">
        <v>19</v>
      </c>
      <c r="BZ15" s="11">
        <v>14</v>
      </c>
      <c r="CA15" s="6">
        <v>19</v>
      </c>
      <c r="CB15" s="6">
        <v>16</v>
      </c>
      <c r="CC15" s="6">
        <v>15</v>
      </c>
      <c r="CD15" s="12">
        <v>18</v>
      </c>
      <c r="CE15" s="11">
        <v>19</v>
      </c>
      <c r="CF15" s="6">
        <v>18</v>
      </c>
      <c r="CG15" s="6">
        <v>17</v>
      </c>
      <c r="CH15" s="6">
        <v>16</v>
      </c>
      <c r="CI15" s="40">
        <v>20</v>
      </c>
      <c r="CJ15" s="11"/>
      <c r="CK15" s="6"/>
      <c r="CL15" s="6"/>
      <c r="CM15" s="12"/>
      <c r="CN15" s="11"/>
      <c r="CO15" s="82"/>
      <c r="CP15" s="1"/>
      <c r="CQ15" s="668"/>
      <c r="CR15" s="669"/>
      <c r="CS15" s="669"/>
      <c r="CT15" s="1"/>
      <c r="DF15" s="23"/>
    </row>
    <row r="16" spans="1:110" ht="21.95" customHeight="1">
      <c r="A16" s="72">
        <v>10</v>
      </c>
      <c r="B16" s="406">
        <v>6</v>
      </c>
      <c r="C16" s="407" t="s">
        <v>6</v>
      </c>
      <c r="D16" s="408">
        <v>931</v>
      </c>
      <c r="E16" s="409" t="s">
        <v>158</v>
      </c>
      <c r="F16" s="410" t="s">
        <v>159</v>
      </c>
      <c r="G16" s="410" t="s">
        <v>160</v>
      </c>
      <c r="H16" s="411" t="s">
        <v>161</v>
      </c>
      <c r="I16" s="412">
        <v>610</v>
      </c>
      <c r="J16" s="413" t="s">
        <v>168</v>
      </c>
      <c r="K16" s="414" t="s">
        <v>170</v>
      </c>
      <c r="L16" s="11">
        <v>3</v>
      </c>
      <c r="M16" s="6">
        <v>3</v>
      </c>
      <c r="N16" s="6">
        <v>3</v>
      </c>
      <c r="O16" s="6">
        <v>4</v>
      </c>
      <c r="P16" s="6">
        <v>4</v>
      </c>
      <c r="Q16" s="6">
        <v>4</v>
      </c>
      <c r="R16" s="6">
        <v>37</v>
      </c>
      <c r="S16" s="40">
        <v>11</v>
      </c>
      <c r="T16" s="43">
        <v>57</v>
      </c>
      <c r="U16" s="12">
        <v>22</v>
      </c>
      <c r="V16" s="17">
        <v>4</v>
      </c>
      <c r="W16" s="18">
        <v>4</v>
      </c>
      <c r="X16" s="18">
        <v>4</v>
      </c>
      <c r="Y16" s="18">
        <v>4</v>
      </c>
      <c r="Z16" s="18">
        <v>4</v>
      </c>
      <c r="AA16" s="18">
        <v>4</v>
      </c>
      <c r="AB16" s="18">
        <v>10</v>
      </c>
      <c r="AC16" s="45">
        <v>8</v>
      </c>
      <c r="AD16" s="43">
        <v>45</v>
      </c>
      <c r="AE16" s="12">
        <v>8</v>
      </c>
      <c r="AF16" s="293" t="s">
        <v>40</v>
      </c>
      <c r="AG16" s="11">
        <v>4</v>
      </c>
      <c r="AH16" s="6">
        <v>3</v>
      </c>
      <c r="AI16" s="6">
        <v>5</v>
      </c>
      <c r="AJ16" s="6">
        <v>5</v>
      </c>
      <c r="AK16" s="6">
        <v>5</v>
      </c>
      <c r="AL16" s="6">
        <v>5</v>
      </c>
      <c r="AM16" s="40">
        <v>10</v>
      </c>
      <c r="AN16" s="43">
        <v>55</v>
      </c>
      <c r="AO16" s="6">
        <v>58</v>
      </c>
      <c r="AP16" s="43">
        <v>8</v>
      </c>
      <c r="AQ16" s="11">
        <v>4</v>
      </c>
      <c r="AR16" s="6">
        <v>4</v>
      </c>
      <c r="AS16" s="6">
        <v>4</v>
      </c>
      <c r="AT16" s="6">
        <v>4</v>
      </c>
      <c r="AU16" s="6">
        <v>5</v>
      </c>
      <c r="AV16" s="6">
        <v>5</v>
      </c>
      <c r="AW16" s="6" t="s">
        <v>3</v>
      </c>
      <c r="AX16" s="40">
        <v>9</v>
      </c>
      <c r="AY16" s="43">
        <v>55</v>
      </c>
      <c r="AZ16" s="12">
        <v>8</v>
      </c>
      <c r="BA16" s="11">
        <v>3</v>
      </c>
      <c r="BB16" s="6">
        <v>3</v>
      </c>
      <c r="BC16" s="6">
        <v>3</v>
      </c>
      <c r="BD16" s="6">
        <v>3</v>
      </c>
      <c r="BE16" s="6">
        <v>3</v>
      </c>
      <c r="BF16" s="6">
        <v>5</v>
      </c>
      <c r="BG16" s="6">
        <v>32</v>
      </c>
      <c r="BH16" s="40">
        <v>11</v>
      </c>
      <c r="BI16" s="43">
        <v>58</v>
      </c>
      <c r="BJ16" s="12">
        <v>16</v>
      </c>
      <c r="BK16" s="11">
        <v>4</v>
      </c>
      <c r="BL16" s="6">
        <v>4</v>
      </c>
      <c r="BM16" s="6">
        <v>4</v>
      </c>
      <c r="BN16" s="6">
        <v>4</v>
      </c>
      <c r="BO16" s="6">
        <v>4</v>
      </c>
      <c r="BP16" s="6">
        <v>3</v>
      </c>
      <c r="BQ16" s="6">
        <v>35</v>
      </c>
      <c r="BR16" s="40">
        <v>10</v>
      </c>
      <c r="BS16" s="43">
        <v>66</v>
      </c>
      <c r="BT16" s="12">
        <v>18</v>
      </c>
      <c r="BU16" s="11">
        <v>19</v>
      </c>
      <c r="BV16" s="6">
        <v>18</v>
      </c>
      <c r="BW16" s="6">
        <v>17</v>
      </c>
      <c r="BX16" s="6">
        <v>19</v>
      </c>
      <c r="BY16" s="40">
        <v>19</v>
      </c>
      <c r="BZ16" s="11">
        <v>15</v>
      </c>
      <c r="CA16" s="6">
        <v>19</v>
      </c>
      <c r="CB16" s="6">
        <v>16</v>
      </c>
      <c r="CC16" s="6">
        <v>15</v>
      </c>
      <c r="CD16" s="12">
        <v>18</v>
      </c>
      <c r="CE16" s="11">
        <v>19</v>
      </c>
      <c r="CF16" s="6">
        <v>18</v>
      </c>
      <c r="CG16" s="6">
        <v>17</v>
      </c>
      <c r="CH16" s="6">
        <v>16</v>
      </c>
      <c r="CI16" s="40">
        <v>20</v>
      </c>
      <c r="CJ16" s="11"/>
      <c r="CK16" s="6"/>
      <c r="CL16" s="6"/>
      <c r="CM16" s="12"/>
      <c r="CN16" s="11"/>
      <c r="CO16" s="82"/>
      <c r="CP16" s="1"/>
      <c r="CQ16" s="663" t="s">
        <v>2</v>
      </c>
      <c r="CR16" s="664"/>
      <c r="CS16" s="664"/>
      <c r="CT16" s="1"/>
      <c r="DF16" s="23"/>
    </row>
    <row r="17" spans="1:110" ht="21.95" customHeight="1">
      <c r="A17" s="72">
        <v>11</v>
      </c>
      <c r="B17" s="406">
        <v>6</v>
      </c>
      <c r="C17" s="407" t="s">
        <v>6</v>
      </c>
      <c r="D17" s="408">
        <v>932</v>
      </c>
      <c r="E17" s="409">
        <v>42319</v>
      </c>
      <c r="F17" s="410" t="s">
        <v>162</v>
      </c>
      <c r="G17" s="410" t="s">
        <v>163</v>
      </c>
      <c r="H17" s="411" t="s">
        <v>164</v>
      </c>
      <c r="I17" s="412">
        <v>611</v>
      </c>
      <c r="J17" s="413" t="s">
        <v>168</v>
      </c>
      <c r="K17" s="414" t="s">
        <v>171</v>
      </c>
      <c r="L17" s="11">
        <v>3</v>
      </c>
      <c r="M17" s="6">
        <v>3</v>
      </c>
      <c r="N17" s="6">
        <v>3</v>
      </c>
      <c r="O17" s="6">
        <v>4</v>
      </c>
      <c r="P17" s="6">
        <v>4</v>
      </c>
      <c r="Q17" s="6">
        <v>4</v>
      </c>
      <c r="R17" s="6">
        <v>37</v>
      </c>
      <c r="S17" s="40">
        <v>11</v>
      </c>
      <c r="T17" s="43">
        <v>57</v>
      </c>
      <c r="U17" s="12">
        <v>22</v>
      </c>
      <c r="V17" s="17">
        <v>4</v>
      </c>
      <c r="W17" s="18">
        <v>4</v>
      </c>
      <c r="X17" s="18">
        <v>4</v>
      </c>
      <c r="Y17" s="18">
        <v>4</v>
      </c>
      <c r="Z17" s="18">
        <v>4</v>
      </c>
      <c r="AA17" s="18">
        <v>4</v>
      </c>
      <c r="AB17" s="18">
        <v>11</v>
      </c>
      <c r="AC17" s="45">
        <v>9</v>
      </c>
      <c r="AD17" s="43">
        <v>46</v>
      </c>
      <c r="AE17" s="12">
        <v>7</v>
      </c>
      <c r="AF17" s="293" t="s">
        <v>40</v>
      </c>
      <c r="AG17" s="11">
        <v>4</v>
      </c>
      <c r="AH17" s="6">
        <v>3</v>
      </c>
      <c r="AI17" s="6">
        <v>5</v>
      </c>
      <c r="AJ17" s="6">
        <v>5</v>
      </c>
      <c r="AK17" s="6">
        <v>5</v>
      </c>
      <c r="AL17" s="6">
        <v>5</v>
      </c>
      <c r="AM17" s="40">
        <v>10</v>
      </c>
      <c r="AN17" s="43">
        <v>55</v>
      </c>
      <c r="AO17" s="6">
        <v>54</v>
      </c>
      <c r="AP17" s="43">
        <v>9</v>
      </c>
      <c r="AQ17" s="11">
        <v>4</v>
      </c>
      <c r="AR17" s="6">
        <v>4</v>
      </c>
      <c r="AS17" s="6">
        <v>4</v>
      </c>
      <c r="AT17" s="6">
        <v>4</v>
      </c>
      <c r="AU17" s="6">
        <v>5</v>
      </c>
      <c r="AV17" s="6">
        <v>5</v>
      </c>
      <c r="AW17" s="6" t="s">
        <v>4</v>
      </c>
      <c r="AX17" s="40">
        <v>9</v>
      </c>
      <c r="AY17" s="43">
        <v>55</v>
      </c>
      <c r="AZ17" s="12">
        <v>8</v>
      </c>
      <c r="BA17" s="11">
        <v>3</v>
      </c>
      <c r="BB17" s="6">
        <v>3</v>
      </c>
      <c r="BC17" s="6">
        <v>3</v>
      </c>
      <c r="BD17" s="6">
        <v>3</v>
      </c>
      <c r="BE17" s="6">
        <v>3</v>
      </c>
      <c r="BF17" s="6">
        <v>5</v>
      </c>
      <c r="BG17" s="6">
        <v>25</v>
      </c>
      <c r="BH17" s="40">
        <v>11</v>
      </c>
      <c r="BI17" s="43">
        <v>58</v>
      </c>
      <c r="BJ17" s="12">
        <v>16</v>
      </c>
      <c r="BK17" s="11">
        <v>4</v>
      </c>
      <c r="BL17" s="6">
        <v>4</v>
      </c>
      <c r="BM17" s="6">
        <v>4</v>
      </c>
      <c r="BN17" s="6">
        <v>4</v>
      </c>
      <c r="BO17" s="6">
        <v>4</v>
      </c>
      <c r="BP17" s="6">
        <v>3</v>
      </c>
      <c r="BQ17" s="6">
        <v>35</v>
      </c>
      <c r="BR17" s="40">
        <v>9</v>
      </c>
      <c r="BS17" s="43">
        <v>66</v>
      </c>
      <c r="BT17" s="12">
        <v>18</v>
      </c>
      <c r="BU17" s="11">
        <v>19</v>
      </c>
      <c r="BV17" s="6">
        <v>18</v>
      </c>
      <c r="BW17" s="6">
        <v>17</v>
      </c>
      <c r="BX17" s="6">
        <v>19</v>
      </c>
      <c r="BY17" s="40">
        <v>19</v>
      </c>
      <c r="BZ17" s="11">
        <v>15</v>
      </c>
      <c r="CA17" s="6">
        <v>19</v>
      </c>
      <c r="CB17" s="6">
        <v>16</v>
      </c>
      <c r="CC17" s="6">
        <v>15</v>
      </c>
      <c r="CD17" s="12">
        <v>18</v>
      </c>
      <c r="CE17" s="11">
        <v>19</v>
      </c>
      <c r="CF17" s="6">
        <v>18</v>
      </c>
      <c r="CG17" s="6">
        <v>17</v>
      </c>
      <c r="CH17" s="6">
        <v>16</v>
      </c>
      <c r="CI17" s="40">
        <v>20</v>
      </c>
      <c r="CJ17" s="11"/>
      <c r="CK17" s="6"/>
      <c r="CL17" s="6"/>
      <c r="CM17" s="12"/>
      <c r="CN17" s="11"/>
      <c r="CO17" s="82"/>
      <c r="CP17" s="1"/>
      <c r="CQ17" s="663"/>
      <c r="CR17" s="664"/>
      <c r="CS17" s="664"/>
      <c r="CT17" s="1"/>
      <c r="DF17" s="23"/>
    </row>
    <row r="18" spans="1:110" ht="21.95" customHeight="1">
      <c r="A18" s="72">
        <v>12</v>
      </c>
      <c r="B18" s="406">
        <v>6</v>
      </c>
      <c r="C18" s="407" t="s">
        <v>6</v>
      </c>
      <c r="D18" s="408">
        <v>933</v>
      </c>
      <c r="E18" s="409">
        <v>42287</v>
      </c>
      <c r="F18" s="410" t="s">
        <v>165</v>
      </c>
      <c r="G18" s="410" t="s">
        <v>166</v>
      </c>
      <c r="H18" s="411" t="s">
        <v>167</v>
      </c>
      <c r="I18" s="412">
        <v>612</v>
      </c>
      <c r="J18" s="413" t="s">
        <v>168</v>
      </c>
      <c r="K18" s="414" t="s">
        <v>170</v>
      </c>
      <c r="L18" s="11">
        <v>3</v>
      </c>
      <c r="M18" s="6">
        <v>3</v>
      </c>
      <c r="N18" s="6">
        <v>3</v>
      </c>
      <c r="O18" s="6">
        <v>4</v>
      </c>
      <c r="P18" s="6">
        <v>4</v>
      </c>
      <c r="Q18" s="6">
        <v>4</v>
      </c>
      <c r="R18" s="6">
        <v>37</v>
      </c>
      <c r="S18" s="40">
        <v>11</v>
      </c>
      <c r="T18" s="43">
        <v>57</v>
      </c>
      <c r="U18" s="12">
        <v>22</v>
      </c>
      <c r="V18" s="17">
        <v>4</v>
      </c>
      <c r="W18" s="18">
        <v>4</v>
      </c>
      <c r="X18" s="18">
        <v>4</v>
      </c>
      <c r="Y18" s="18">
        <v>4</v>
      </c>
      <c r="Z18" s="18">
        <v>4</v>
      </c>
      <c r="AA18" s="18">
        <v>4</v>
      </c>
      <c r="AB18" s="18">
        <v>19</v>
      </c>
      <c r="AC18" s="45">
        <v>10</v>
      </c>
      <c r="AD18" s="43">
        <v>47</v>
      </c>
      <c r="AE18" s="12">
        <v>10</v>
      </c>
      <c r="AF18" s="293" t="s">
        <v>40</v>
      </c>
      <c r="AG18" s="11">
        <v>4</v>
      </c>
      <c r="AH18" s="6">
        <v>3</v>
      </c>
      <c r="AI18" s="6">
        <v>5</v>
      </c>
      <c r="AJ18" s="6">
        <v>5</v>
      </c>
      <c r="AK18" s="6">
        <v>5</v>
      </c>
      <c r="AL18" s="6">
        <v>5</v>
      </c>
      <c r="AM18" s="40">
        <v>10</v>
      </c>
      <c r="AN18" s="43">
        <v>55</v>
      </c>
      <c r="AO18" s="6">
        <v>59</v>
      </c>
      <c r="AP18" s="43">
        <v>10</v>
      </c>
      <c r="AQ18" s="11">
        <v>4</v>
      </c>
      <c r="AR18" s="6">
        <v>4</v>
      </c>
      <c r="AS18" s="6">
        <v>4</v>
      </c>
      <c r="AT18" s="6">
        <v>4</v>
      </c>
      <c r="AU18" s="6">
        <v>5</v>
      </c>
      <c r="AV18" s="6">
        <v>5</v>
      </c>
      <c r="AW18" s="6">
        <v>30</v>
      </c>
      <c r="AX18" s="40">
        <v>9</v>
      </c>
      <c r="AY18" s="43">
        <v>55</v>
      </c>
      <c r="AZ18" s="12">
        <v>8</v>
      </c>
      <c r="BA18" s="11">
        <v>3</v>
      </c>
      <c r="BB18" s="6">
        <v>3</v>
      </c>
      <c r="BC18" s="6">
        <v>3</v>
      </c>
      <c r="BD18" s="6">
        <v>3</v>
      </c>
      <c r="BE18" s="6">
        <v>3</v>
      </c>
      <c r="BF18" s="6">
        <v>5</v>
      </c>
      <c r="BG18" s="6">
        <v>29</v>
      </c>
      <c r="BH18" s="40">
        <v>11</v>
      </c>
      <c r="BI18" s="43">
        <v>58</v>
      </c>
      <c r="BJ18" s="12">
        <v>16</v>
      </c>
      <c r="BK18" s="11">
        <v>4</v>
      </c>
      <c r="BL18" s="6">
        <v>4</v>
      </c>
      <c r="BM18" s="6">
        <v>4</v>
      </c>
      <c r="BN18" s="6">
        <v>4</v>
      </c>
      <c r="BO18" s="6">
        <v>4</v>
      </c>
      <c r="BP18" s="6">
        <v>3</v>
      </c>
      <c r="BQ18" s="6">
        <v>35</v>
      </c>
      <c r="BR18" s="40">
        <v>8</v>
      </c>
      <c r="BS18" s="43">
        <v>66</v>
      </c>
      <c r="BT18" s="12">
        <v>18</v>
      </c>
      <c r="BU18" s="11">
        <v>19</v>
      </c>
      <c r="BV18" s="6">
        <v>18</v>
      </c>
      <c r="BW18" s="6">
        <v>17</v>
      </c>
      <c r="BX18" s="6">
        <v>19</v>
      </c>
      <c r="BY18" s="40">
        <v>19</v>
      </c>
      <c r="BZ18" s="11">
        <v>15</v>
      </c>
      <c r="CA18" s="6">
        <v>19</v>
      </c>
      <c r="CB18" s="6">
        <v>16</v>
      </c>
      <c r="CC18" s="6">
        <v>15</v>
      </c>
      <c r="CD18" s="12">
        <v>18</v>
      </c>
      <c r="CE18" s="11">
        <v>19</v>
      </c>
      <c r="CF18" s="6">
        <v>18</v>
      </c>
      <c r="CG18" s="6">
        <v>17</v>
      </c>
      <c r="CH18" s="6">
        <v>16</v>
      </c>
      <c r="CI18" s="40">
        <v>20</v>
      </c>
      <c r="CJ18" s="11"/>
      <c r="CK18" s="6"/>
      <c r="CL18" s="6"/>
      <c r="CM18" s="12"/>
      <c r="CN18" s="11"/>
      <c r="CO18" s="82"/>
      <c r="CP18" s="1"/>
      <c r="CQ18" s="1"/>
      <c r="CR18" s="1"/>
      <c r="CS18" s="1"/>
      <c r="CT18" s="1"/>
      <c r="DF18" s="23"/>
    </row>
    <row r="19" spans="1:110" ht="21.95" customHeight="1">
      <c r="A19" s="72">
        <v>13</v>
      </c>
      <c r="B19" s="406">
        <v>6</v>
      </c>
      <c r="C19" s="407" t="s">
        <v>6</v>
      </c>
      <c r="D19" s="408">
        <v>905</v>
      </c>
      <c r="E19" s="409">
        <v>42370</v>
      </c>
      <c r="F19" s="410" t="s">
        <v>190</v>
      </c>
      <c r="G19" s="410" t="s">
        <v>191</v>
      </c>
      <c r="H19" s="411" t="s">
        <v>192</v>
      </c>
      <c r="I19" s="412" t="s">
        <v>86</v>
      </c>
      <c r="J19" s="413" t="s">
        <v>168</v>
      </c>
      <c r="K19" s="414" t="s">
        <v>172</v>
      </c>
      <c r="L19" s="11">
        <v>3</v>
      </c>
      <c r="M19" s="6">
        <v>3</v>
      </c>
      <c r="N19" s="6">
        <v>3</v>
      </c>
      <c r="O19" s="6">
        <v>4</v>
      </c>
      <c r="P19" s="6">
        <v>4</v>
      </c>
      <c r="Q19" s="6">
        <v>4</v>
      </c>
      <c r="R19" s="6">
        <v>37</v>
      </c>
      <c r="S19" s="40">
        <v>11</v>
      </c>
      <c r="T19" s="43">
        <v>57</v>
      </c>
      <c r="U19" s="12">
        <v>22</v>
      </c>
      <c r="V19" s="17">
        <v>4</v>
      </c>
      <c r="W19" s="18">
        <v>4</v>
      </c>
      <c r="X19" s="18">
        <v>4</v>
      </c>
      <c r="Y19" s="18">
        <v>4</v>
      </c>
      <c r="Z19" s="18">
        <v>4</v>
      </c>
      <c r="AA19" s="18">
        <v>4</v>
      </c>
      <c r="AB19" s="18">
        <v>18</v>
      </c>
      <c r="AC19" s="45">
        <v>9</v>
      </c>
      <c r="AD19" s="43">
        <v>48</v>
      </c>
      <c r="AE19" s="12">
        <v>9</v>
      </c>
      <c r="AF19" s="293" t="s">
        <v>40</v>
      </c>
      <c r="AG19" s="11">
        <v>4</v>
      </c>
      <c r="AH19" s="6">
        <v>3</v>
      </c>
      <c r="AI19" s="6">
        <v>5</v>
      </c>
      <c r="AJ19" s="6">
        <v>5</v>
      </c>
      <c r="AK19" s="6">
        <v>5</v>
      </c>
      <c r="AL19" s="6">
        <v>5</v>
      </c>
      <c r="AM19" s="40">
        <v>10</v>
      </c>
      <c r="AN19" s="43">
        <v>55</v>
      </c>
      <c r="AO19" s="6">
        <v>54</v>
      </c>
      <c r="AP19" s="43">
        <v>8</v>
      </c>
      <c r="AQ19" s="11">
        <v>4</v>
      </c>
      <c r="AR19" s="6">
        <v>4</v>
      </c>
      <c r="AS19" s="6">
        <v>4</v>
      </c>
      <c r="AT19" s="6">
        <v>4</v>
      </c>
      <c r="AU19" s="6">
        <v>5</v>
      </c>
      <c r="AV19" s="6">
        <v>5</v>
      </c>
      <c r="AW19" s="6">
        <v>31</v>
      </c>
      <c r="AX19" s="40">
        <v>9</v>
      </c>
      <c r="AY19" s="43">
        <v>55</v>
      </c>
      <c r="AZ19" s="12">
        <v>8</v>
      </c>
      <c r="BA19" s="11">
        <v>3</v>
      </c>
      <c r="BB19" s="6">
        <v>3</v>
      </c>
      <c r="BC19" s="6">
        <v>3</v>
      </c>
      <c r="BD19" s="6">
        <v>3</v>
      </c>
      <c r="BE19" s="6">
        <v>3</v>
      </c>
      <c r="BF19" s="6">
        <v>5</v>
      </c>
      <c r="BG19" s="6">
        <v>28</v>
      </c>
      <c r="BH19" s="40">
        <v>11</v>
      </c>
      <c r="BI19" s="43">
        <v>58</v>
      </c>
      <c r="BJ19" s="12">
        <v>16</v>
      </c>
      <c r="BK19" s="11">
        <v>4</v>
      </c>
      <c r="BL19" s="6">
        <v>4</v>
      </c>
      <c r="BM19" s="6">
        <v>4</v>
      </c>
      <c r="BN19" s="6">
        <v>4</v>
      </c>
      <c r="BO19" s="6">
        <v>4</v>
      </c>
      <c r="BP19" s="6">
        <v>3</v>
      </c>
      <c r="BQ19" s="6">
        <v>35</v>
      </c>
      <c r="BR19" s="40">
        <v>8</v>
      </c>
      <c r="BS19" s="43">
        <v>66</v>
      </c>
      <c r="BT19" s="12">
        <v>18</v>
      </c>
      <c r="BU19" s="11">
        <v>19</v>
      </c>
      <c r="BV19" s="6">
        <v>18</v>
      </c>
      <c r="BW19" s="6">
        <v>17</v>
      </c>
      <c r="BX19" s="6">
        <v>19</v>
      </c>
      <c r="BY19" s="40">
        <v>19</v>
      </c>
      <c r="BZ19" s="11">
        <v>15</v>
      </c>
      <c r="CA19" s="6">
        <v>19</v>
      </c>
      <c r="CB19" s="6">
        <v>16</v>
      </c>
      <c r="CC19" s="6">
        <v>15</v>
      </c>
      <c r="CD19" s="12">
        <v>18</v>
      </c>
      <c r="CE19" s="11">
        <v>19</v>
      </c>
      <c r="CF19" s="6">
        <v>18</v>
      </c>
      <c r="CG19" s="6">
        <v>17</v>
      </c>
      <c r="CH19" s="6">
        <v>16</v>
      </c>
      <c r="CI19" s="40">
        <v>20</v>
      </c>
      <c r="CJ19" s="11"/>
      <c r="CK19" s="6"/>
      <c r="CL19" s="6"/>
      <c r="CM19" s="12"/>
      <c r="CN19" s="11"/>
      <c r="CO19" s="82"/>
      <c r="CP19" s="1"/>
      <c r="CQ19" s="1"/>
      <c r="CR19" s="1"/>
      <c r="CS19" s="1"/>
      <c r="CT19" s="1"/>
      <c r="DF19" s="23"/>
    </row>
    <row r="20" spans="1:110" ht="21.95" customHeight="1">
      <c r="A20" s="72">
        <v>14</v>
      </c>
      <c r="B20" s="406"/>
      <c r="C20" s="407"/>
      <c r="D20" s="408"/>
      <c r="E20" s="409"/>
      <c r="F20" s="410"/>
      <c r="G20" s="410"/>
      <c r="H20" s="411"/>
      <c r="I20" s="412"/>
      <c r="J20" s="413"/>
      <c r="K20" s="414"/>
      <c r="L20" s="11">
        <v>3</v>
      </c>
      <c r="M20" s="6">
        <v>3</v>
      </c>
      <c r="N20" s="6">
        <v>3</v>
      </c>
      <c r="O20" s="6">
        <v>4</v>
      </c>
      <c r="P20" s="6">
        <v>4</v>
      </c>
      <c r="Q20" s="6">
        <v>4</v>
      </c>
      <c r="R20" s="6">
        <v>37</v>
      </c>
      <c r="S20" s="40">
        <v>11</v>
      </c>
      <c r="T20" s="43">
        <v>57</v>
      </c>
      <c r="U20" s="12">
        <v>22</v>
      </c>
      <c r="V20" s="17">
        <v>4</v>
      </c>
      <c r="W20" s="18">
        <v>4</v>
      </c>
      <c r="X20" s="18">
        <v>4</v>
      </c>
      <c r="Y20" s="18">
        <v>4</v>
      </c>
      <c r="Z20" s="18">
        <v>4</v>
      </c>
      <c r="AA20" s="18">
        <v>4</v>
      </c>
      <c r="AB20" s="18">
        <v>25</v>
      </c>
      <c r="AC20" s="45">
        <v>8</v>
      </c>
      <c r="AD20" s="43">
        <v>49</v>
      </c>
      <c r="AE20" s="12">
        <v>8</v>
      </c>
      <c r="AF20" s="293" t="s">
        <v>40</v>
      </c>
      <c r="AG20" s="11">
        <v>4</v>
      </c>
      <c r="AH20" s="6">
        <v>3</v>
      </c>
      <c r="AI20" s="6">
        <v>5</v>
      </c>
      <c r="AJ20" s="6">
        <v>5</v>
      </c>
      <c r="AK20" s="6">
        <v>5</v>
      </c>
      <c r="AL20" s="6">
        <v>5</v>
      </c>
      <c r="AM20" s="40">
        <v>10</v>
      </c>
      <c r="AN20" s="43">
        <v>55</v>
      </c>
      <c r="AO20" s="6">
        <v>52</v>
      </c>
      <c r="AP20" s="43">
        <v>9</v>
      </c>
      <c r="AQ20" s="11">
        <v>4</v>
      </c>
      <c r="AR20" s="6">
        <v>4</v>
      </c>
      <c r="AS20" s="6">
        <v>4</v>
      </c>
      <c r="AT20" s="6">
        <v>4</v>
      </c>
      <c r="AU20" s="6">
        <v>5</v>
      </c>
      <c r="AV20" s="6">
        <v>5</v>
      </c>
      <c r="AW20" s="6">
        <v>32</v>
      </c>
      <c r="AX20" s="40">
        <v>9</v>
      </c>
      <c r="AY20" s="43">
        <v>55</v>
      </c>
      <c r="AZ20" s="12">
        <v>8</v>
      </c>
      <c r="BA20" s="11">
        <v>3</v>
      </c>
      <c r="BB20" s="6">
        <v>3</v>
      </c>
      <c r="BC20" s="6">
        <v>3</v>
      </c>
      <c r="BD20" s="6">
        <v>3</v>
      </c>
      <c r="BE20" s="6">
        <v>3</v>
      </c>
      <c r="BF20" s="6">
        <v>5</v>
      </c>
      <c r="BG20" s="6">
        <v>27</v>
      </c>
      <c r="BH20" s="40">
        <v>12</v>
      </c>
      <c r="BI20" s="43">
        <v>58</v>
      </c>
      <c r="BJ20" s="12">
        <v>16</v>
      </c>
      <c r="BK20" s="11">
        <v>4</v>
      </c>
      <c r="BL20" s="6">
        <v>4</v>
      </c>
      <c r="BM20" s="6">
        <v>4</v>
      </c>
      <c r="BN20" s="6">
        <v>4</v>
      </c>
      <c r="BO20" s="6">
        <v>4</v>
      </c>
      <c r="BP20" s="6">
        <v>3</v>
      </c>
      <c r="BQ20" s="6">
        <v>35</v>
      </c>
      <c r="BR20" s="40">
        <v>10</v>
      </c>
      <c r="BS20" s="43">
        <v>66</v>
      </c>
      <c r="BT20" s="12">
        <v>18</v>
      </c>
      <c r="BU20" s="11"/>
      <c r="BV20" s="6"/>
      <c r="BW20" s="6"/>
      <c r="BX20" s="6"/>
      <c r="BY20" s="40"/>
      <c r="BZ20" s="11"/>
      <c r="CA20" s="6"/>
      <c r="CB20" s="6"/>
      <c r="CC20" s="6"/>
      <c r="CD20" s="12"/>
      <c r="CE20" s="11"/>
      <c r="CF20" s="6"/>
      <c r="CG20" s="6"/>
      <c r="CH20" s="6"/>
      <c r="CI20" s="40"/>
      <c r="CJ20" s="11"/>
      <c r="CK20" s="6"/>
      <c r="CL20" s="6"/>
      <c r="CM20" s="12"/>
      <c r="CN20" s="11"/>
      <c r="CO20" s="82"/>
      <c r="CP20" s="1"/>
      <c r="CQ20" s="1"/>
      <c r="CR20" s="37"/>
      <c r="CS20" s="1"/>
      <c r="CT20" s="1"/>
      <c r="DF20" s="23"/>
    </row>
    <row r="21" spans="1:110" ht="21.95" customHeight="1">
      <c r="A21" s="72">
        <v>15</v>
      </c>
      <c r="B21" s="406"/>
      <c r="C21" s="407"/>
      <c r="D21" s="408"/>
      <c r="E21" s="409"/>
      <c r="F21" s="410"/>
      <c r="G21" s="410"/>
      <c r="H21" s="411"/>
      <c r="I21" s="412"/>
      <c r="J21" s="413"/>
      <c r="K21" s="414"/>
      <c r="L21" s="11">
        <v>3</v>
      </c>
      <c r="M21" s="6">
        <v>3</v>
      </c>
      <c r="N21" s="6">
        <v>3</v>
      </c>
      <c r="O21" s="6">
        <v>4</v>
      </c>
      <c r="P21" s="6">
        <v>4</v>
      </c>
      <c r="Q21" s="6">
        <v>4</v>
      </c>
      <c r="R21" s="6">
        <v>37</v>
      </c>
      <c r="S21" s="40">
        <v>11</v>
      </c>
      <c r="T21" s="43">
        <v>57</v>
      </c>
      <c r="U21" s="12">
        <v>22</v>
      </c>
      <c r="V21" s="17">
        <v>4</v>
      </c>
      <c r="W21" s="18">
        <v>4</v>
      </c>
      <c r="X21" s="18">
        <v>4</v>
      </c>
      <c r="Y21" s="18">
        <v>4</v>
      </c>
      <c r="Z21" s="18">
        <v>4</v>
      </c>
      <c r="AA21" s="18">
        <v>4</v>
      </c>
      <c r="AB21" s="18">
        <v>26</v>
      </c>
      <c r="AC21" s="45">
        <v>9</v>
      </c>
      <c r="AD21" s="43">
        <v>54</v>
      </c>
      <c r="AE21" s="12">
        <v>9</v>
      </c>
      <c r="AF21" s="293" t="s">
        <v>40</v>
      </c>
      <c r="AG21" s="11">
        <v>4</v>
      </c>
      <c r="AH21" s="6">
        <v>3</v>
      </c>
      <c r="AI21" s="6">
        <v>5</v>
      </c>
      <c r="AJ21" s="6">
        <v>5</v>
      </c>
      <c r="AK21" s="6">
        <v>5</v>
      </c>
      <c r="AL21" s="6">
        <v>5</v>
      </c>
      <c r="AM21" s="40">
        <v>12</v>
      </c>
      <c r="AN21" s="43">
        <v>55</v>
      </c>
      <c r="AO21" s="6">
        <v>56</v>
      </c>
      <c r="AP21" s="43">
        <v>9</v>
      </c>
      <c r="AQ21" s="11">
        <v>4</v>
      </c>
      <c r="AR21" s="6">
        <v>4</v>
      </c>
      <c r="AS21" s="6">
        <v>4</v>
      </c>
      <c r="AT21" s="6">
        <v>4</v>
      </c>
      <c r="AU21" s="6">
        <v>5</v>
      </c>
      <c r="AV21" s="6">
        <v>5</v>
      </c>
      <c r="AW21" s="6">
        <v>36</v>
      </c>
      <c r="AX21" s="40">
        <v>9</v>
      </c>
      <c r="AY21" s="43">
        <v>55</v>
      </c>
      <c r="AZ21" s="12">
        <v>8</v>
      </c>
      <c r="BA21" s="11">
        <v>3</v>
      </c>
      <c r="BB21" s="6">
        <v>3</v>
      </c>
      <c r="BC21" s="6">
        <v>3</v>
      </c>
      <c r="BD21" s="6">
        <v>3</v>
      </c>
      <c r="BE21" s="6">
        <v>3</v>
      </c>
      <c r="BF21" s="6">
        <v>5</v>
      </c>
      <c r="BG21" s="6">
        <v>24</v>
      </c>
      <c r="BH21" s="40">
        <v>12</v>
      </c>
      <c r="BI21" s="43">
        <v>58</v>
      </c>
      <c r="BJ21" s="12">
        <v>16</v>
      </c>
      <c r="BK21" s="11">
        <v>4</v>
      </c>
      <c r="BL21" s="6">
        <v>4</v>
      </c>
      <c r="BM21" s="6">
        <v>4</v>
      </c>
      <c r="BN21" s="6">
        <v>4</v>
      </c>
      <c r="BO21" s="6">
        <v>4</v>
      </c>
      <c r="BP21" s="6">
        <v>3</v>
      </c>
      <c r="BQ21" s="6">
        <v>35</v>
      </c>
      <c r="BR21" s="40">
        <v>12</v>
      </c>
      <c r="BS21" s="43">
        <v>66</v>
      </c>
      <c r="BT21" s="12">
        <v>18</v>
      </c>
      <c r="BU21" s="11"/>
      <c r="BV21" s="6"/>
      <c r="BW21" s="6"/>
      <c r="BX21" s="6"/>
      <c r="BY21" s="40"/>
      <c r="BZ21" s="11"/>
      <c r="CA21" s="6"/>
      <c r="CB21" s="6"/>
      <c r="CC21" s="6"/>
      <c r="CD21" s="12"/>
      <c r="CE21" s="11"/>
      <c r="CF21" s="6"/>
      <c r="CG21" s="6"/>
      <c r="CH21" s="6"/>
      <c r="CI21" s="40"/>
      <c r="CJ21" s="11"/>
      <c r="CK21" s="6"/>
      <c r="CL21" s="6"/>
      <c r="CM21" s="12"/>
      <c r="CN21" s="11"/>
      <c r="CO21" s="82"/>
      <c r="CP21" s="1"/>
      <c r="CQ21" s="1"/>
      <c r="CR21" s="38"/>
      <c r="CS21" s="1"/>
      <c r="CT21" s="1"/>
      <c r="DF21" s="23"/>
    </row>
    <row r="22" spans="1:110" ht="21.95" customHeight="1">
      <c r="A22" s="72">
        <v>16</v>
      </c>
      <c r="B22" s="406"/>
      <c r="C22" s="407"/>
      <c r="D22" s="408"/>
      <c r="E22" s="409"/>
      <c r="F22" s="410"/>
      <c r="G22" s="410"/>
      <c r="H22" s="411"/>
      <c r="I22" s="412"/>
      <c r="J22" s="413"/>
      <c r="K22" s="414"/>
      <c r="L22" s="11">
        <v>3</v>
      </c>
      <c r="M22" s="6">
        <v>3</v>
      </c>
      <c r="N22" s="6">
        <v>3</v>
      </c>
      <c r="O22" s="6">
        <v>4</v>
      </c>
      <c r="P22" s="6">
        <v>4</v>
      </c>
      <c r="Q22" s="6">
        <v>4</v>
      </c>
      <c r="R22" s="6">
        <v>37</v>
      </c>
      <c r="S22" s="40">
        <v>11</v>
      </c>
      <c r="T22" s="43">
        <v>57</v>
      </c>
      <c r="U22" s="12">
        <v>22</v>
      </c>
      <c r="V22" s="17">
        <v>4</v>
      </c>
      <c r="W22" s="18">
        <v>4</v>
      </c>
      <c r="X22" s="18">
        <v>4</v>
      </c>
      <c r="Y22" s="18">
        <v>4</v>
      </c>
      <c r="Z22" s="18">
        <v>4</v>
      </c>
      <c r="AA22" s="18">
        <v>4</v>
      </c>
      <c r="AB22" s="18">
        <v>28</v>
      </c>
      <c r="AC22" s="45">
        <v>9</v>
      </c>
      <c r="AD22" s="43">
        <v>56</v>
      </c>
      <c r="AE22" s="12">
        <v>8</v>
      </c>
      <c r="AF22" s="293" t="s">
        <v>40</v>
      </c>
      <c r="AG22" s="11">
        <v>4</v>
      </c>
      <c r="AH22" s="6">
        <v>3</v>
      </c>
      <c r="AI22" s="6">
        <v>5</v>
      </c>
      <c r="AJ22" s="6">
        <v>5</v>
      </c>
      <c r="AK22" s="6">
        <v>5</v>
      </c>
      <c r="AL22" s="6">
        <v>5</v>
      </c>
      <c r="AM22" s="40">
        <v>10</v>
      </c>
      <c r="AN22" s="43">
        <v>55</v>
      </c>
      <c r="AO22" s="6">
        <v>54</v>
      </c>
      <c r="AP22" s="43">
        <v>9</v>
      </c>
      <c r="AQ22" s="11">
        <v>4</v>
      </c>
      <c r="AR22" s="6">
        <v>4</v>
      </c>
      <c r="AS22" s="6">
        <v>4</v>
      </c>
      <c r="AT22" s="6">
        <v>4</v>
      </c>
      <c r="AU22" s="6">
        <v>5</v>
      </c>
      <c r="AV22" s="6">
        <v>5</v>
      </c>
      <c r="AW22" s="6">
        <v>39</v>
      </c>
      <c r="AX22" s="40">
        <v>9</v>
      </c>
      <c r="AY22" s="43">
        <v>55</v>
      </c>
      <c r="AZ22" s="12">
        <v>8</v>
      </c>
      <c r="BA22" s="11">
        <v>3</v>
      </c>
      <c r="BB22" s="6">
        <v>3</v>
      </c>
      <c r="BC22" s="6">
        <v>3</v>
      </c>
      <c r="BD22" s="6">
        <v>3</v>
      </c>
      <c r="BE22" s="6">
        <v>3</v>
      </c>
      <c r="BF22" s="6">
        <v>5</v>
      </c>
      <c r="BG22" s="6">
        <v>21</v>
      </c>
      <c r="BH22" s="40">
        <v>12</v>
      </c>
      <c r="BI22" s="43">
        <v>58</v>
      </c>
      <c r="BJ22" s="12">
        <v>16</v>
      </c>
      <c r="BK22" s="11">
        <v>4</v>
      </c>
      <c r="BL22" s="6">
        <v>4</v>
      </c>
      <c r="BM22" s="6">
        <v>4</v>
      </c>
      <c r="BN22" s="6">
        <v>4</v>
      </c>
      <c r="BO22" s="6">
        <v>4</v>
      </c>
      <c r="BP22" s="6">
        <v>3</v>
      </c>
      <c r="BQ22" s="6">
        <v>35</v>
      </c>
      <c r="BR22" s="40">
        <v>10</v>
      </c>
      <c r="BS22" s="43">
        <v>66</v>
      </c>
      <c r="BT22" s="12">
        <v>18</v>
      </c>
      <c r="BU22" s="11"/>
      <c r="BV22" s="6"/>
      <c r="BW22" s="6"/>
      <c r="BX22" s="6"/>
      <c r="BY22" s="40"/>
      <c r="BZ22" s="11"/>
      <c r="CA22" s="6"/>
      <c r="CB22" s="6"/>
      <c r="CC22" s="6"/>
      <c r="CD22" s="12"/>
      <c r="CE22" s="11"/>
      <c r="CF22" s="6"/>
      <c r="CG22" s="6"/>
      <c r="CH22" s="6"/>
      <c r="CI22" s="40"/>
      <c r="CJ22" s="11"/>
      <c r="CK22" s="6"/>
      <c r="CL22" s="6"/>
      <c r="CM22" s="12"/>
      <c r="CN22" s="11"/>
      <c r="CO22" s="82"/>
      <c r="CP22" s="1"/>
      <c r="CQ22" s="1"/>
      <c r="CR22" s="34"/>
      <c r="CS22" s="1"/>
      <c r="CT22" s="1"/>
      <c r="DF22" s="23"/>
    </row>
    <row r="23" spans="1:110" ht="21.95" customHeight="1">
      <c r="A23" s="72">
        <v>17</v>
      </c>
      <c r="B23" s="406"/>
      <c r="C23" s="407"/>
      <c r="D23" s="408"/>
      <c r="E23" s="409"/>
      <c r="F23" s="410"/>
      <c r="G23" s="410"/>
      <c r="H23" s="411"/>
      <c r="I23" s="412"/>
      <c r="J23" s="413"/>
      <c r="K23" s="414"/>
      <c r="L23" s="11">
        <v>3</v>
      </c>
      <c r="M23" s="6">
        <v>3</v>
      </c>
      <c r="N23" s="6">
        <v>3</v>
      </c>
      <c r="O23" s="6">
        <v>4</v>
      </c>
      <c r="P23" s="6">
        <v>4</v>
      </c>
      <c r="Q23" s="6">
        <v>4</v>
      </c>
      <c r="R23" s="6">
        <v>37</v>
      </c>
      <c r="S23" s="40">
        <v>11</v>
      </c>
      <c r="T23" s="43">
        <v>57</v>
      </c>
      <c r="U23" s="12">
        <v>22</v>
      </c>
      <c r="V23" s="17">
        <v>4</v>
      </c>
      <c r="W23" s="18">
        <v>4</v>
      </c>
      <c r="X23" s="18">
        <v>4</v>
      </c>
      <c r="Y23" s="18">
        <v>4</v>
      </c>
      <c r="Z23" s="18">
        <v>4</v>
      </c>
      <c r="AA23" s="18">
        <v>4</v>
      </c>
      <c r="AB23" s="18">
        <v>29</v>
      </c>
      <c r="AC23" s="45">
        <v>9</v>
      </c>
      <c r="AD23" s="43">
        <v>58</v>
      </c>
      <c r="AE23" s="12">
        <v>9</v>
      </c>
      <c r="AF23" s="293" t="s">
        <v>40</v>
      </c>
      <c r="AG23" s="11">
        <v>4</v>
      </c>
      <c r="AH23" s="6">
        <v>3</v>
      </c>
      <c r="AI23" s="6">
        <v>5</v>
      </c>
      <c r="AJ23" s="6">
        <v>5</v>
      </c>
      <c r="AK23" s="6">
        <v>5</v>
      </c>
      <c r="AL23" s="6">
        <v>5</v>
      </c>
      <c r="AM23" s="40">
        <v>10</v>
      </c>
      <c r="AN23" s="43">
        <v>55</v>
      </c>
      <c r="AO23" s="6">
        <v>54</v>
      </c>
      <c r="AP23" s="43">
        <v>9</v>
      </c>
      <c r="AQ23" s="11">
        <v>4</v>
      </c>
      <c r="AR23" s="6">
        <v>4</v>
      </c>
      <c r="AS23" s="6">
        <v>4</v>
      </c>
      <c r="AT23" s="6">
        <v>4</v>
      </c>
      <c r="AU23" s="6">
        <v>5</v>
      </c>
      <c r="AV23" s="6">
        <v>5</v>
      </c>
      <c r="AW23" s="6">
        <v>38</v>
      </c>
      <c r="AX23" s="40">
        <v>9</v>
      </c>
      <c r="AY23" s="43">
        <v>55</v>
      </c>
      <c r="AZ23" s="12">
        <v>8</v>
      </c>
      <c r="BA23" s="11">
        <v>3</v>
      </c>
      <c r="BB23" s="6">
        <v>3</v>
      </c>
      <c r="BC23" s="6">
        <v>3</v>
      </c>
      <c r="BD23" s="6">
        <v>3</v>
      </c>
      <c r="BE23" s="6">
        <v>3</v>
      </c>
      <c r="BF23" s="6">
        <v>5</v>
      </c>
      <c r="BG23" s="6">
        <v>32</v>
      </c>
      <c r="BH23" s="40">
        <v>12</v>
      </c>
      <c r="BI23" s="43">
        <v>58</v>
      </c>
      <c r="BJ23" s="12">
        <v>16</v>
      </c>
      <c r="BK23" s="11">
        <v>4</v>
      </c>
      <c r="BL23" s="6">
        <v>4</v>
      </c>
      <c r="BM23" s="6">
        <v>4</v>
      </c>
      <c r="BN23" s="6">
        <v>4</v>
      </c>
      <c r="BO23" s="6">
        <v>4</v>
      </c>
      <c r="BP23" s="6">
        <v>3</v>
      </c>
      <c r="BQ23" s="6">
        <v>35</v>
      </c>
      <c r="BR23" s="40">
        <v>10</v>
      </c>
      <c r="BS23" s="43">
        <v>66</v>
      </c>
      <c r="BT23" s="12">
        <v>18</v>
      </c>
      <c r="BU23" s="11"/>
      <c r="BV23" s="6"/>
      <c r="BW23" s="6"/>
      <c r="BX23" s="6"/>
      <c r="BY23" s="40"/>
      <c r="BZ23" s="11"/>
      <c r="CA23" s="6"/>
      <c r="CB23" s="6"/>
      <c r="CC23" s="6"/>
      <c r="CD23" s="12"/>
      <c r="CE23" s="11"/>
      <c r="CF23" s="6"/>
      <c r="CG23" s="6"/>
      <c r="CH23" s="6"/>
      <c r="CI23" s="40"/>
      <c r="CJ23" s="11"/>
      <c r="CK23" s="6"/>
      <c r="CL23" s="6"/>
      <c r="CM23" s="12"/>
      <c r="CN23" s="11"/>
      <c r="CO23" s="82"/>
      <c r="CP23" s="1"/>
      <c r="CQ23" s="1"/>
      <c r="CR23" s="34"/>
      <c r="CS23" s="1"/>
      <c r="CT23" s="1"/>
      <c r="DF23" s="23"/>
    </row>
    <row r="24" spans="1:110" ht="21.95" customHeight="1">
      <c r="A24" s="72">
        <v>18</v>
      </c>
      <c r="B24" s="406"/>
      <c r="C24" s="407"/>
      <c r="D24" s="408"/>
      <c r="E24" s="409"/>
      <c r="F24" s="410"/>
      <c r="G24" s="410"/>
      <c r="H24" s="411"/>
      <c r="I24" s="412"/>
      <c r="J24" s="413"/>
      <c r="K24" s="414"/>
      <c r="L24" s="11">
        <v>3</v>
      </c>
      <c r="M24" s="6">
        <v>3</v>
      </c>
      <c r="N24" s="6">
        <v>3</v>
      </c>
      <c r="O24" s="6">
        <v>4</v>
      </c>
      <c r="P24" s="6">
        <v>4</v>
      </c>
      <c r="Q24" s="6">
        <v>4</v>
      </c>
      <c r="R24" s="6">
        <v>37</v>
      </c>
      <c r="S24" s="40">
        <v>11</v>
      </c>
      <c r="T24" s="43">
        <v>57</v>
      </c>
      <c r="U24" s="12">
        <v>22</v>
      </c>
      <c r="V24" s="17">
        <v>4</v>
      </c>
      <c r="W24" s="18">
        <v>4</v>
      </c>
      <c r="X24" s="18">
        <v>4</v>
      </c>
      <c r="Y24" s="18">
        <v>4</v>
      </c>
      <c r="Z24" s="18">
        <v>4</v>
      </c>
      <c r="AA24" s="18">
        <v>4</v>
      </c>
      <c r="AB24" s="18">
        <v>27</v>
      </c>
      <c r="AC24" s="45">
        <v>9</v>
      </c>
      <c r="AD24" s="43">
        <v>59</v>
      </c>
      <c r="AE24" s="12">
        <v>8</v>
      </c>
      <c r="AF24" s="293" t="s">
        <v>40</v>
      </c>
      <c r="AG24" s="11">
        <v>4</v>
      </c>
      <c r="AH24" s="6">
        <v>3</v>
      </c>
      <c r="AI24" s="6">
        <v>5</v>
      </c>
      <c r="AJ24" s="6">
        <v>5</v>
      </c>
      <c r="AK24" s="6">
        <v>5</v>
      </c>
      <c r="AL24" s="6">
        <v>5</v>
      </c>
      <c r="AM24" s="40">
        <v>9</v>
      </c>
      <c r="AN24" s="43">
        <v>55</v>
      </c>
      <c r="AO24" s="6">
        <v>45</v>
      </c>
      <c r="AP24" s="43">
        <v>9</v>
      </c>
      <c r="AQ24" s="11">
        <v>4</v>
      </c>
      <c r="AR24" s="6">
        <v>4</v>
      </c>
      <c r="AS24" s="6">
        <v>4</v>
      </c>
      <c r="AT24" s="6">
        <v>4</v>
      </c>
      <c r="AU24" s="6">
        <v>5</v>
      </c>
      <c r="AV24" s="6">
        <v>5</v>
      </c>
      <c r="AW24" s="6">
        <v>37</v>
      </c>
      <c r="AX24" s="40">
        <v>8</v>
      </c>
      <c r="AY24" s="43">
        <v>55</v>
      </c>
      <c r="AZ24" s="12">
        <v>8</v>
      </c>
      <c r="BA24" s="11">
        <v>3</v>
      </c>
      <c r="BB24" s="6">
        <v>3</v>
      </c>
      <c r="BC24" s="6">
        <v>3</v>
      </c>
      <c r="BD24" s="6">
        <v>3</v>
      </c>
      <c r="BE24" s="6">
        <v>3</v>
      </c>
      <c r="BF24" s="6">
        <v>5</v>
      </c>
      <c r="BG24" s="6">
        <v>30</v>
      </c>
      <c r="BH24" s="40">
        <v>12</v>
      </c>
      <c r="BI24" s="43">
        <v>58</v>
      </c>
      <c r="BJ24" s="12">
        <v>16</v>
      </c>
      <c r="BK24" s="11">
        <v>4</v>
      </c>
      <c r="BL24" s="6">
        <v>4</v>
      </c>
      <c r="BM24" s="6">
        <v>4</v>
      </c>
      <c r="BN24" s="6">
        <v>4</v>
      </c>
      <c r="BO24" s="6">
        <v>4</v>
      </c>
      <c r="BP24" s="6">
        <v>3</v>
      </c>
      <c r="BQ24" s="6">
        <v>35</v>
      </c>
      <c r="BR24" s="40">
        <v>11</v>
      </c>
      <c r="BS24" s="43">
        <v>62</v>
      </c>
      <c r="BT24" s="12">
        <v>18</v>
      </c>
      <c r="BU24" s="11"/>
      <c r="BV24" s="6"/>
      <c r="BW24" s="6"/>
      <c r="BX24" s="6"/>
      <c r="BY24" s="40"/>
      <c r="BZ24" s="11"/>
      <c r="CA24" s="6"/>
      <c r="CB24" s="6"/>
      <c r="CC24" s="6"/>
      <c r="CD24" s="12"/>
      <c r="CE24" s="11"/>
      <c r="CF24" s="6"/>
      <c r="CG24" s="6"/>
      <c r="CH24" s="6"/>
      <c r="CI24" s="40"/>
      <c r="CJ24" s="11"/>
      <c r="CK24" s="6"/>
      <c r="CL24" s="6"/>
      <c r="CM24" s="12"/>
      <c r="CN24" s="11"/>
      <c r="CO24" s="82"/>
      <c r="CP24" s="1"/>
      <c r="CQ24" s="1"/>
      <c r="CR24" s="34"/>
      <c r="CS24" s="1"/>
      <c r="CT24" s="1"/>
      <c r="DF24" s="23"/>
    </row>
    <row r="25" spans="1:110" ht="21.95" customHeight="1">
      <c r="A25" s="72">
        <v>19</v>
      </c>
      <c r="B25" s="406"/>
      <c r="C25" s="407"/>
      <c r="D25" s="408"/>
      <c r="E25" s="409"/>
      <c r="F25" s="410"/>
      <c r="G25" s="410"/>
      <c r="H25" s="411"/>
      <c r="I25" s="412"/>
      <c r="J25" s="413"/>
      <c r="K25" s="414"/>
      <c r="L25" s="11">
        <v>3</v>
      </c>
      <c r="M25" s="6">
        <v>3</v>
      </c>
      <c r="N25" s="6">
        <v>3</v>
      </c>
      <c r="O25" s="6">
        <v>4</v>
      </c>
      <c r="P25" s="6">
        <v>4</v>
      </c>
      <c r="Q25" s="6">
        <v>4</v>
      </c>
      <c r="R25" s="6">
        <v>37</v>
      </c>
      <c r="S25" s="40">
        <v>11</v>
      </c>
      <c r="T25" s="43">
        <v>57</v>
      </c>
      <c r="U25" s="12">
        <v>22</v>
      </c>
      <c r="V25" s="17">
        <v>4</v>
      </c>
      <c r="W25" s="18">
        <v>4</v>
      </c>
      <c r="X25" s="18">
        <v>4</v>
      </c>
      <c r="Y25" s="18">
        <v>4</v>
      </c>
      <c r="Z25" s="18">
        <v>4</v>
      </c>
      <c r="AA25" s="18">
        <v>4</v>
      </c>
      <c r="AB25" s="18">
        <v>23</v>
      </c>
      <c r="AC25" s="45">
        <v>9</v>
      </c>
      <c r="AD25" s="43">
        <v>65</v>
      </c>
      <c r="AE25" s="12">
        <v>9</v>
      </c>
      <c r="AF25" s="293" t="s">
        <v>40</v>
      </c>
      <c r="AG25" s="11">
        <v>4</v>
      </c>
      <c r="AH25" s="6">
        <v>3</v>
      </c>
      <c r="AI25" s="6">
        <v>5</v>
      </c>
      <c r="AJ25" s="6">
        <v>5</v>
      </c>
      <c r="AK25" s="6">
        <v>5</v>
      </c>
      <c r="AL25" s="6">
        <v>5</v>
      </c>
      <c r="AM25" s="40">
        <v>8</v>
      </c>
      <c r="AN25" s="43">
        <v>55</v>
      </c>
      <c r="AO25" s="6">
        <v>47</v>
      </c>
      <c r="AP25" s="43">
        <v>9</v>
      </c>
      <c r="AQ25" s="11">
        <v>4</v>
      </c>
      <c r="AR25" s="6">
        <v>4</v>
      </c>
      <c r="AS25" s="6">
        <v>4</v>
      </c>
      <c r="AT25" s="6">
        <v>4</v>
      </c>
      <c r="AU25" s="6">
        <v>5</v>
      </c>
      <c r="AV25" s="6">
        <v>5</v>
      </c>
      <c r="AW25" s="6">
        <v>32</v>
      </c>
      <c r="AX25" s="40">
        <v>9</v>
      </c>
      <c r="AY25" s="43">
        <v>55</v>
      </c>
      <c r="AZ25" s="12">
        <v>8</v>
      </c>
      <c r="BA25" s="11">
        <v>3</v>
      </c>
      <c r="BB25" s="6">
        <v>3</v>
      </c>
      <c r="BC25" s="6">
        <v>3</v>
      </c>
      <c r="BD25" s="6">
        <v>3</v>
      </c>
      <c r="BE25" s="6">
        <v>3</v>
      </c>
      <c r="BF25" s="6">
        <v>5</v>
      </c>
      <c r="BG25" s="6">
        <v>31</v>
      </c>
      <c r="BH25" s="40">
        <v>10</v>
      </c>
      <c r="BI25" s="43">
        <v>58</v>
      </c>
      <c r="BJ25" s="12">
        <v>16</v>
      </c>
      <c r="BK25" s="11">
        <v>4</v>
      </c>
      <c r="BL25" s="6">
        <v>4</v>
      </c>
      <c r="BM25" s="6">
        <v>4</v>
      </c>
      <c r="BN25" s="6">
        <v>4</v>
      </c>
      <c r="BO25" s="6">
        <v>4</v>
      </c>
      <c r="BP25" s="6">
        <v>3</v>
      </c>
      <c r="BQ25" s="6">
        <v>35</v>
      </c>
      <c r="BR25" s="40">
        <v>10</v>
      </c>
      <c r="BS25" s="43">
        <v>61</v>
      </c>
      <c r="BT25" s="12">
        <v>18</v>
      </c>
      <c r="BU25" s="11"/>
      <c r="BV25" s="6"/>
      <c r="BW25" s="6"/>
      <c r="BX25" s="6"/>
      <c r="BY25" s="40"/>
      <c r="BZ25" s="11"/>
      <c r="CA25" s="6"/>
      <c r="CB25" s="6"/>
      <c r="CC25" s="6"/>
      <c r="CD25" s="12"/>
      <c r="CE25" s="11"/>
      <c r="CF25" s="6"/>
      <c r="CG25" s="6"/>
      <c r="CH25" s="6"/>
      <c r="CI25" s="40"/>
      <c r="CJ25" s="11"/>
      <c r="CK25" s="6"/>
      <c r="CL25" s="6"/>
      <c r="CM25" s="12"/>
      <c r="CN25" s="11"/>
      <c r="CO25" s="82"/>
      <c r="CP25" s="1"/>
      <c r="CQ25" s="1"/>
      <c r="CR25" s="34"/>
      <c r="CS25" s="1"/>
      <c r="CT25" s="1"/>
      <c r="DF25" s="23"/>
    </row>
    <row r="26" spans="1:110" ht="21.95" customHeight="1">
      <c r="A26" s="72">
        <v>20</v>
      </c>
      <c r="B26" s="406"/>
      <c r="C26" s="407"/>
      <c r="D26" s="408"/>
      <c r="E26" s="409"/>
      <c r="F26" s="410"/>
      <c r="G26" s="410"/>
      <c r="H26" s="411"/>
      <c r="I26" s="412"/>
      <c r="J26" s="413"/>
      <c r="K26" s="414"/>
      <c r="L26" s="11">
        <v>3</v>
      </c>
      <c r="M26" s="6">
        <v>3</v>
      </c>
      <c r="N26" s="6">
        <v>3</v>
      </c>
      <c r="O26" s="6">
        <v>4</v>
      </c>
      <c r="P26" s="6">
        <v>4</v>
      </c>
      <c r="Q26" s="6">
        <v>4</v>
      </c>
      <c r="R26" s="6">
        <v>37</v>
      </c>
      <c r="S26" s="40">
        <v>11</v>
      </c>
      <c r="T26" s="43">
        <v>57</v>
      </c>
      <c r="U26" s="12">
        <v>22</v>
      </c>
      <c r="V26" s="17">
        <v>4</v>
      </c>
      <c r="W26" s="18">
        <v>4</v>
      </c>
      <c r="X26" s="18">
        <v>4</v>
      </c>
      <c r="Y26" s="18">
        <v>4</v>
      </c>
      <c r="Z26" s="18">
        <v>4</v>
      </c>
      <c r="AA26" s="18">
        <v>4</v>
      </c>
      <c r="AB26" s="18">
        <v>26</v>
      </c>
      <c r="AC26" s="45">
        <v>9</v>
      </c>
      <c r="AD26" s="43">
        <v>54</v>
      </c>
      <c r="AE26" s="12">
        <v>9</v>
      </c>
      <c r="AF26" s="293"/>
      <c r="AG26" s="11">
        <v>4</v>
      </c>
      <c r="AH26" s="6">
        <v>3</v>
      </c>
      <c r="AI26" s="6">
        <v>5</v>
      </c>
      <c r="AJ26" s="6">
        <v>5</v>
      </c>
      <c r="AK26" s="6">
        <v>5</v>
      </c>
      <c r="AL26" s="6">
        <v>5</v>
      </c>
      <c r="AM26" s="40">
        <v>9</v>
      </c>
      <c r="AN26" s="43">
        <v>55</v>
      </c>
      <c r="AO26" s="6">
        <v>59</v>
      </c>
      <c r="AP26" s="43">
        <v>8</v>
      </c>
      <c r="AQ26" s="11">
        <v>4</v>
      </c>
      <c r="AR26" s="6">
        <v>4</v>
      </c>
      <c r="AS26" s="6">
        <v>4</v>
      </c>
      <c r="AT26" s="6">
        <v>4</v>
      </c>
      <c r="AU26" s="6">
        <v>5</v>
      </c>
      <c r="AV26" s="6">
        <v>5</v>
      </c>
      <c r="AW26" s="6">
        <v>35</v>
      </c>
      <c r="AX26" s="40">
        <v>8</v>
      </c>
      <c r="AY26" s="43">
        <v>55</v>
      </c>
      <c r="AZ26" s="12">
        <v>8</v>
      </c>
      <c r="BA26" s="11">
        <v>3</v>
      </c>
      <c r="BB26" s="6">
        <v>3</v>
      </c>
      <c r="BC26" s="6">
        <v>3</v>
      </c>
      <c r="BD26" s="6">
        <v>3</v>
      </c>
      <c r="BE26" s="6">
        <v>3</v>
      </c>
      <c r="BF26" s="6">
        <v>5</v>
      </c>
      <c r="BG26" s="6">
        <v>32</v>
      </c>
      <c r="BH26" s="40">
        <v>10</v>
      </c>
      <c r="BI26" s="43">
        <v>58</v>
      </c>
      <c r="BJ26" s="12">
        <v>16</v>
      </c>
      <c r="BK26" s="11">
        <v>4</v>
      </c>
      <c r="BL26" s="6">
        <v>4</v>
      </c>
      <c r="BM26" s="6">
        <v>4</v>
      </c>
      <c r="BN26" s="6">
        <v>4</v>
      </c>
      <c r="BO26" s="6">
        <v>4</v>
      </c>
      <c r="BP26" s="6">
        <v>3</v>
      </c>
      <c r="BQ26" s="6">
        <v>35</v>
      </c>
      <c r="BR26" s="40">
        <v>10</v>
      </c>
      <c r="BS26" s="43">
        <v>62</v>
      </c>
      <c r="BT26" s="12">
        <v>18</v>
      </c>
      <c r="BU26" s="11"/>
      <c r="BV26" s="6"/>
      <c r="BW26" s="6"/>
      <c r="BX26" s="6"/>
      <c r="BY26" s="40"/>
      <c r="BZ26" s="11"/>
      <c r="CA26" s="6"/>
      <c r="CB26" s="6"/>
      <c r="CC26" s="6"/>
      <c r="CD26" s="12"/>
      <c r="CE26" s="11"/>
      <c r="CF26" s="6"/>
      <c r="CG26" s="6"/>
      <c r="CH26" s="6"/>
      <c r="CI26" s="40"/>
      <c r="CJ26" s="11"/>
      <c r="CK26" s="6"/>
      <c r="CL26" s="6"/>
      <c r="CM26" s="12"/>
      <c r="CN26" s="11"/>
      <c r="CO26" s="82"/>
      <c r="CP26" s="1"/>
      <c r="CQ26" s="1"/>
      <c r="CR26" s="34"/>
      <c r="CS26" s="1"/>
      <c r="CT26" s="1"/>
      <c r="DF26" s="23"/>
    </row>
    <row r="27" spans="1:110" ht="21.95" customHeight="1">
      <c r="A27" s="72">
        <v>21</v>
      </c>
      <c r="B27" s="406"/>
      <c r="C27" s="407"/>
      <c r="D27" s="408"/>
      <c r="E27" s="409"/>
      <c r="F27" s="410"/>
      <c r="G27" s="410"/>
      <c r="H27" s="411"/>
      <c r="I27" s="412"/>
      <c r="J27" s="413"/>
      <c r="K27" s="414"/>
      <c r="L27" s="11">
        <v>3</v>
      </c>
      <c r="M27" s="6">
        <v>3</v>
      </c>
      <c r="N27" s="6">
        <v>3</v>
      </c>
      <c r="O27" s="6">
        <v>4</v>
      </c>
      <c r="P27" s="6">
        <v>4</v>
      </c>
      <c r="Q27" s="6">
        <v>4</v>
      </c>
      <c r="R27" s="6">
        <v>37</v>
      </c>
      <c r="S27" s="40">
        <v>11</v>
      </c>
      <c r="T27" s="43">
        <v>57</v>
      </c>
      <c r="U27" s="12">
        <v>22</v>
      </c>
      <c r="V27" s="17">
        <v>4</v>
      </c>
      <c r="W27" s="18">
        <v>4</v>
      </c>
      <c r="X27" s="18">
        <v>4</v>
      </c>
      <c r="Y27" s="18">
        <v>4</v>
      </c>
      <c r="Z27" s="18">
        <v>4</v>
      </c>
      <c r="AA27" s="18">
        <v>4</v>
      </c>
      <c r="AB27" s="18">
        <v>36</v>
      </c>
      <c r="AC27" s="45">
        <v>9</v>
      </c>
      <c r="AD27" s="43">
        <v>52</v>
      </c>
      <c r="AE27" s="12">
        <v>9</v>
      </c>
      <c r="AF27" s="293"/>
      <c r="AG27" s="11">
        <v>4</v>
      </c>
      <c r="AH27" s="6">
        <v>3</v>
      </c>
      <c r="AI27" s="6">
        <v>5</v>
      </c>
      <c r="AJ27" s="6">
        <v>5</v>
      </c>
      <c r="AK27" s="6">
        <v>5</v>
      </c>
      <c r="AL27" s="6">
        <v>5</v>
      </c>
      <c r="AM27" s="40">
        <v>8</v>
      </c>
      <c r="AN27" s="43">
        <v>55</v>
      </c>
      <c r="AO27" s="6">
        <v>36</v>
      </c>
      <c r="AP27" s="43">
        <v>7</v>
      </c>
      <c r="AQ27" s="11">
        <v>4</v>
      </c>
      <c r="AR27" s="6">
        <v>4</v>
      </c>
      <c r="AS27" s="6">
        <v>4</v>
      </c>
      <c r="AT27" s="6">
        <v>4</v>
      </c>
      <c r="AU27" s="6">
        <v>5</v>
      </c>
      <c r="AV27" s="6">
        <v>5</v>
      </c>
      <c r="AW27" s="6">
        <v>36</v>
      </c>
      <c r="AX27" s="40">
        <v>9</v>
      </c>
      <c r="AY27" s="43">
        <v>55</v>
      </c>
      <c r="AZ27" s="12">
        <v>8</v>
      </c>
      <c r="BA27" s="11">
        <v>3</v>
      </c>
      <c r="BB27" s="6">
        <v>3</v>
      </c>
      <c r="BC27" s="6">
        <v>3</v>
      </c>
      <c r="BD27" s="6">
        <v>3</v>
      </c>
      <c r="BE27" s="6">
        <v>3</v>
      </c>
      <c r="BF27" s="6">
        <v>5</v>
      </c>
      <c r="BG27" s="6">
        <v>15</v>
      </c>
      <c r="BH27" s="40">
        <v>10</v>
      </c>
      <c r="BI27" s="43">
        <v>58</v>
      </c>
      <c r="BJ27" s="12">
        <v>16</v>
      </c>
      <c r="BK27" s="11">
        <v>4</v>
      </c>
      <c r="BL27" s="6">
        <v>4</v>
      </c>
      <c r="BM27" s="6">
        <v>4</v>
      </c>
      <c r="BN27" s="6">
        <v>4</v>
      </c>
      <c r="BO27" s="6">
        <v>4</v>
      </c>
      <c r="BP27" s="6">
        <v>3</v>
      </c>
      <c r="BQ27" s="6">
        <v>35</v>
      </c>
      <c r="BR27" s="40">
        <v>10</v>
      </c>
      <c r="BS27" s="43">
        <v>62</v>
      </c>
      <c r="BT27" s="12">
        <v>18</v>
      </c>
      <c r="BU27" s="11"/>
      <c r="BV27" s="6"/>
      <c r="BW27" s="6"/>
      <c r="BX27" s="6"/>
      <c r="BY27" s="40"/>
      <c r="BZ27" s="11"/>
      <c r="CA27" s="6"/>
      <c r="CB27" s="6"/>
      <c r="CC27" s="6"/>
      <c r="CD27" s="12"/>
      <c r="CE27" s="11"/>
      <c r="CF27" s="6"/>
      <c r="CG27" s="6"/>
      <c r="CH27" s="6"/>
      <c r="CI27" s="40"/>
      <c r="CJ27" s="11"/>
      <c r="CK27" s="6"/>
      <c r="CL27" s="6"/>
      <c r="CM27" s="12"/>
      <c r="CN27" s="11"/>
      <c r="CO27" s="82"/>
      <c r="CP27" s="1"/>
      <c r="CQ27" s="1"/>
      <c r="CR27" s="34"/>
      <c r="CS27" s="1"/>
      <c r="CT27" s="1"/>
      <c r="DF27" s="23"/>
    </row>
    <row r="28" spans="1:110" ht="21.95" customHeight="1">
      <c r="A28" s="72">
        <v>22</v>
      </c>
      <c r="B28" s="406"/>
      <c r="C28" s="407"/>
      <c r="D28" s="408"/>
      <c r="E28" s="409"/>
      <c r="F28" s="410"/>
      <c r="G28" s="410"/>
      <c r="H28" s="411"/>
      <c r="I28" s="412"/>
      <c r="J28" s="413"/>
      <c r="K28" s="414"/>
      <c r="L28" s="11">
        <v>3</v>
      </c>
      <c r="M28" s="6">
        <v>3</v>
      </c>
      <c r="N28" s="6">
        <v>3</v>
      </c>
      <c r="O28" s="6">
        <v>4</v>
      </c>
      <c r="P28" s="6">
        <v>4</v>
      </c>
      <c r="Q28" s="6">
        <v>4</v>
      </c>
      <c r="R28" s="6">
        <v>37</v>
      </c>
      <c r="S28" s="40">
        <v>11</v>
      </c>
      <c r="T28" s="43">
        <v>57</v>
      </c>
      <c r="U28" s="12">
        <v>22</v>
      </c>
      <c r="V28" s="17">
        <v>4</v>
      </c>
      <c r="W28" s="18">
        <v>4</v>
      </c>
      <c r="X28" s="18">
        <v>4</v>
      </c>
      <c r="Y28" s="18">
        <v>4</v>
      </c>
      <c r="Z28" s="18">
        <v>4</v>
      </c>
      <c r="AA28" s="18">
        <v>4</v>
      </c>
      <c r="AB28" s="18">
        <v>38</v>
      </c>
      <c r="AC28" s="45">
        <v>8</v>
      </c>
      <c r="AD28" s="43">
        <v>51</v>
      </c>
      <c r="AE28" s="12">
        <v>9</v>
      </c>
      <c r="AF28" s="293"/>
      <c r="AG28" s="11">
        <v>4</v>
      </c>
      <c r="AH28" s="6">
        <v>3</v>
      </c>
      <c r="AI28" s="6">
        <v>5</v>
      </c>
      <c r="AJ28" s="6">
        <v>5</v>
      </c>
      <c r="AK28" s="6">
        <v>5</v>
      </c>
      <c r="AL28" s="6">
        <v>5</v>
      </c>
      <c r="AM28" s="40">
        <v>10</v>
      </c>
      <c r="AN28" s="43">
        <v>55</v>
      </c>
      <c r="AO28" s="6">
        <v>63</v>
      </c>
      <c r="AP28" s="43">
        <v>6</v>
      </c>
      <c r="AQ28" s="11">
        <v>4</v>
      </c>
      <c r="AR28" s="6">
        <v>4</v>
      </c>
      <c r="AS28" s="6">
        <v>4</v>
      </c>
      <c r="AT28" s="6">
        <v>4</v>
      </c>
      <c r="AU28" s="6">
        <v>5</v>
      </c>
      <c r="AV28" s="6">
        <v>5</v>
      </c>
      <c r="AW28" s="6">
        <v>41</v>
      </c>
      <c r="AX28" s="40">
        <v>8</v>
      </c>
      <c r="AY28" s="43">
        <v>55</v>
      </c>
      <c r="AZ28" s="12">
        <v>8</v>
      </c>
      <c r="BA28" s="11">
        <v>3</v>
      </c>
      <c r="BB28" s="6">
        <v>3</v>
      </c>
      <c r="BC28" s="6">
        <v>3</v>
      </c>
      <c r="BD28" s="6">
        <v>3</v>
      </c>
      <c r="BE28" s="6">
        <v>3</v>
      </c>
      <c r="BF28" s="6">
        <v>5</v>
      </c>
      <c r="BG28" s="6">
        <v>16</v>
      </c>
      <c r="BH28" s="40">
        <v>10</v>
      </c>
      <c r="BI28" s="43">
        <v>58</v>
      </c>
      <c r="BJ28" s="12">
        <v>16</v>
      </c>
      <c r="BK28" s="11">
        <v>4</v>
      </c>
      <c r="BL28" s="6">
        <v>4</v>
      </c>
      <c r="BM28" s="6">
        <v>4</v>
      </c>
      <c r="BN28" s="6">
        <v>4</v>
      </c>
      <c r="BO28" s="6">
        <v>4</v>
      </c>
      <c r="BP28" s="6">
        <v>3</v>
      </c>
      <c r="BQ28" s="6">
        <v>35</v>
      </c>
      <c r="BR28" s="40">
        <v>10</v>
      </c>
      <c r="BS28" s="43">
        <v>62</v>
      </c>
      <c r="BT28" s="12">
        <v>18</v>
      </c>
      <c r="BU28" s="11"/>
      <c r="BV28" s="6"/>
      <c r="BW28" s="6"/>
      <c r="BX28" s="6"/>
      <c r="BY28" s="40"/>
      <c r="BZ28" s="11"/>
      <c r="CA28" s="6"/>
      <c r="CB28" s="6"/>
      <c r="CC28" s="6"/>
      <c r="CD28" s="12"/>
      <c r="CE28" s="11"/>
      <c r="CF28" s="6"/>
      <c r="CG28" s="6"/>
      <c r="CH28" s="6"/>
      <c r="CI28" s="40"/>
      <c r="CJ28" s="11"/>
      <c r="CK28" s="6"/>
      <c r="CL28" s="6"/>
      <c r="CM28" s="12"/>
      <c r="CN28" s="11"/>
      <c r="CO28" s="82"/>
      <c r="CP28" s="1"/>
      <c r="CQ28" s="1"/>
      <c r="CR28" s="34"/>
      <c r="CS28" s="1"/>
      <c r="CT28" s="1"/>
      <c r="DF28" s="23"/>
    </row>
    <row r="29" spans="1:110" ht="21.95" customHeight="1">
      <c r="A29" s="72">
        <v>23</v>
      </c>
      <c r="B29" s="406"/>
      <c r="C29" s="407"/>
      <c r="D29" s="408"/>
      <c r="E29" s="409"/>
      <c r="F29" s="410"/>
      <c r="G29" s="410"/>
      <c r="H29" s="411"/>
      <c r="I29" s="412"/>
      <c r="J29" s="413"/>
      <c r="K29" s="414"/>
      <c r="L29" s="11">
        <v>3</v>
      </c>
      <c r="M29" s="6">
        <v>3</v>
      </c>
      <c r="N29" s="6">
        <v>3</v>
      </c>
      <c r="O29" s="6">
        <v>4</v>
      </c>
      <c r="P29" s="6">
        <v>4</v>
      </c>
      <c r="Q29" s="6">
        <v>4</v>
      </c>
      <c r="R29" s="6">
        <v>37</v>
      </c>
      <c r="S29" s="40">
        <v>11</v>
      </c>
      <c r="T29" s="43">
        <v>57</v>
      </c>
      <c r="U29" s="12">
        <v>22</v>
      </c>
      <c r="V29" s="17">
        <v>4</v>
      </c>
      <c r="W29" s="18">
        <v>4</v>
      </c>
      <c r="X29" s="18">
        <v>4</v>
      </c>
      <c r="Y29" s="18">
        <v>4</v>
      </c>
      <c r="Z29" s="18">
        <v>4</v>
      </c>
      <c r="AA29" s="18">
        <v>4</v>
      </c>
      <c r="AB29" s="18">
        <v>41</v>
      </c>
      <c r="AC29" s="45">
        <v>9</v>
      </c>
      <c r="AD29" s="43">
        <v>50</v>
      </c>
      <c r="AE29" s="12">
        <v>9</v>
      </c>
      <c r="AF29" s="293"/>
      <c r="AG29" s="11">
        <v>4</v>
      </c>
      <c r="AH29" s="6">
        <v>3</v>
      </c>
      <c r="AI29" s="6">
        <v>5</v>
      </c>
      <c r="AJ29" s="6">
        <v>5</v>
      </c>
      <c r="AK29" s="6">
        <v>5</v>
      </c>
      <c r="AL29" s="6">
        <v>5</v>
      </c>
      <c r="AM29" s="40">
        <v>11</v>
      </c>
      <c r="AN29" s="43">
        <v>55</v>
      </c>
      <c r="AO29" s="6">
        <v>9</v>
      </c>
      <c r="AP29" s="43">
        <v>9</v>
      </c>
      <c r="AQ29" s="11">
        <v>4</v>
      </c>
      <c r="AR29" s="6">
        <v>4</v>
      </c>
      <c r="AS29" s="6">
        <v>4</v>
      </c>
      <c r="AT29" s="6">
        <v>4</v>
      </c>
      <c r="AU29" s="6">
        <v>5</v>
      </c>
      <c r="AV29" s="6">
        <v>5</v>
      </c>
      <c r="AW29" s="6">
        <v>45</v>
      </c>
      <c r="AX29" s="40">
        <v>9</v>
      </c>
      <c r="AY29" s="43">
        <v>55</v>
      </c>
      <c r="AZ29" s="12">
        <v>8</v>
      </c>
      <c r="BA29" s="11">
        <v>3</v>
      </c>
      <c r="BB29" s="6">
        <v>3</v>
      </c>
      <c r="BC29" s="6">
        <v>3</v>
      </c>
      <c r="BD29" s="6">
        <v>3</v>
      </c>
      <c r="BE29" s="6">
        <v>3</v>
      </c>
      <c r="BF29" s="6">
        <v>5</v>
      </c>
      <c r="BG29" s="6">
        <v>25</v>
      </c>
      <c r="BH29" s="40">
        <v>9</v>
      </c>
      <c r="BI29" s="43">
        <v>58</v>
      </c>
      <c r="BJ29" s="12">
        <v>16</v>
      </c>
      <c r="BK29" s="11">
        <v>4</v>
      </c>
      <c r="BL29" s="6">
        <v>4</v>
      </c>
      <c r="BM29" s="6">
        <v>4</v>
      </c>
      <c r="BN29" s="6">
        <v>4</v>
      </c>
      <c r="BO29" s="6">
        <v>4</v>
      </c>
      <c r="BP29" s="6">
        <v>3</v>
      </c>
      <c r="BQ29" s="6">
        <v>35</v>
      </c>
      <c r="BR29" s="47">
        <v>10</v>
      </c>
      <c r="BS29" s="43">
        <v>62</v>
      </c>
      <c r="BT29" s="12">
        <v>18</v>
      </c>
      <c r="BU29" s="11"/>
      <c r="BV29" s="6"/>
      <c r="BW29" s="6"/>
      <c r="BX29" s="6"/>
      <c r="BY29" s="40"/>
      <c r="BZ29" s="11"/>
      <c r="CA29" s="6"/>
      <c r="CB29" s="6"/>
      <c r="CC29" s="6"/>
      <c r="CD29" s="12"/>
      <c r="CE29" s="11"/>
      <c r="CF29" s="6"/>
      <c r="CG29" s="6"/>
      <c r="CH29" s="6"/>
      <c r="CI29" s="40"/>
      <c r="CJ29" s="11"/>
      <c r="CK29" s="6"/>
      <c r="CL29" s="6"/>
      <c r="CM29" s="12"/>
      <c r="CN29" s="11"/>
      <c r="CO29" s="82"/>
      <c r="CP29" s="1"/>
      <c r="CQ29" s="1"/>
      <c r="CR29" s="34"/>
      <c r="CS29" s="1"/>
      <c r="CT29" s="1"/>
      <c r="DF29" s="23"/>
    </row>
    <row r="30" spans="1:110" ht="21.95" customHeight="1">
      <c r="A30" s="72">
        <v>24</v>
      </c>
      <c r="B30" s="406"/>
      <c r="C30" s="407"/>
      <c r="D30" s="408"/>
      <c r="E30" s="409"/>
      <c r="F30" s="410"/>
      <c r="G30" s="410"/>
      <c r="H30" s="411"/>
      <c r="I30" s="412"/>
      <c r="J30" s="413"/>
      <c r="K30" s="414"/>
      <c r="L30" s="11">
        <v>3</v>
      </c>
      <c r="M30" s="6">
        <v>3</v>
      </c>
      <c r="N30" s="6">
        <v>3</v>
      </c>
      <c r="O30" s="6">
        <v>4</v>
      </c>
      <c r="P30" s="6">
        <v>4</v>
      </c>
      <c r="Q30" s="6">
        <v>4</v>
      </c>
      <c r="R30" s="6">
        <v>37</v>
      </c>
      <c r="S30" s="40">
        <v>11</v>
      </c>
      <c r="T30" s="43">
        <v>57</v>
      </c>
      <c r="U30" s="12">
        <v>22</v>
      </c>
      <c r="V30" s="17">
        <v>4</v>
      </c>
      <c r="W30" s="18">
        <v>4</v>
      </c>
      <c r="X30" s="18">
        <v>4</v>
      </c>
      <c r="Y30" s="18">
        <v>4</v>
      </c>
      <c r="Z30" s="18">
        <v>4</v>
      </c>
      <c r="AA30" s="18">
        <v>4</v>
      </c>
      <c r="AB30" s="18">
        <v>42</v>
      </c>
      <c r="AC30" s="45">
        <v>8</v>
      </c>
      <c r="AD30" s="43">
        <v>54</v>
      </c>
      <c r="AE30" s="12">
        <v>9</v>
      </c>
      <c r="AF30" s="293"/>
      <c r="AG30" s="11">
        <v>4</v>
      </c>
      <c r="AH30" s="6">
        <v>3</v>
      </c>
      <c r="AI30" s="6">
        <v>5</v>
      </c>
      <c r="AJ30" s="6">
        <v>5</v>
      </c>
      <c r="AK30" s="6">
        <v>5</v>
      </c>
      <c r="AL30" s="6">
        <v>5</v>
      </c>
      <c r="AM30" s="40">
        <v>12</v>
      </c>
      <c r="AN30" s="43">
        <v>55</v>
      </c>
      <c r="AO30" s="6">
        <v>9</v>
      </c>
      <c r="AP30" s="43">
        <v>9</v>
      </c>
      <c r="AQ30" s="11">
        <v>4</v>
      </c>
      <c r="AR30" s="6">
        <v>4</v>
      </c>
      <c r="AS30" s="6">
        <v>4</v>
      </c>
      <c r="AT30" s="6">
        <v>4</v>
      </c>
      <c r="AU30" s="6">
        <v>5</v>
      </c>
      <c r="AV30" s="6">
        <v>5</v>
      </c>
      <c r="AW30" s="6">
        <v>46</v>
      </c>
      <c r="AX30" s="40">
        <v>8</v>
      </c>
      <c r="AY30" s="43">
        <v>55</v>
      </c>
      <c r="AZ30" s="12">
        <v>8</v>
      </c>
      <c r="BA30" s="11">
        <v>3</v>
      </c>
      <c r="BB30" s="6">
        <v>3</v>
      </c>
      <c r="BC30" s="6">
        <v>3</v>
      </c>
      <c r="BD30" s="6">
        <v>3</v>
      </c>
      <c r="BE30" s="6">
        <v>3</v>
      </c>
      <c r="BF30" s="6">
        <v>5</v>
      </c>
      <c r="BG30" s="6">
        <v>32</v>
      </c>
      <c r="BH30" s="40">
        <v>9</v>
      </c>
      <c r="BI30" s="43">
        <v>58</v>
      </c>
      <c r="BJ30" s="12">
        <v>16</v>
      </c>
      <c r="BK30" s="11">
        <v>4</v>
      </c>
      <c r="BL30" s="6">
        <v>4</v>
      </c>
      <c r="BM30" s="6">
        <v>4</v>
      </c>
      <c r="BN30" s="6">
        <v>4</v>
      </c>
      <c r="BO30" s="6">
        <v>4</v>
      </c>
      <c r="BP30" s="6">
        <v>3</v>
      </c>
      <c r="BQ30" s="6">
        <v>35</v>
      </c>
      <c r="BR30" s="40">
        <v>10</v>
      </c>
      <c r="BS30" s="43">
        <v>62</v>
      </c>
      <c r="BT30" s="12">
        <v>18</v>
      </c>
      <c r="BU30" s="11"/>
      <c r="BV30" s="6"/>
      <c r="BW30" s="6"/>
      <c r="BX30" s="6"/>
      <c r="BY30" s="40"/>
      <c r="BZ30" s="11"/>
      <c r="CA30" s="6"/>
      <c r="CB30" s="6"/>
      <c r="CC30" s="6"/>
      <c r="CD30" s="12"/>
      <c r="CE30" s="11"/>
      <c r="CF30" s="6"/>
      <c r="CG30" s="6"/>
      <c r="CH30" s="6"/>
      <c r="CI30" s="40"/>
      <c r="CJ30" s="11"/>
      <c r="CK30" s="6"/>
      <c r="CL30" s="6"/>
      <c r="CM30" s="12"/>
      <c r="CN30" s="11"/>
      <c r="CO30" s="82"/>
      <c r="CP30" s="1"/>
      <c r="CQ30" s="1"/>
      <c r="CR30" s="34"/>
      <c r="CS30" s="1"/>
      <c r="CT30" s="1"/>
      <c r="DF30" s="23"/>
    </row>
    <row r="31" spans="1:110" ht="21.95" customHeight="1">
      <c r="A31" s="72">
        <v>25</v>
      </c>
      <c r="B31" s="406"/>
      <c r="C31" s="407"/>
      <c r="D31" s="408"/>
      <c r="E31" s="409"/>
      <c r="F31" s="410"/>
      <c r="G31" s="410"/>
      <c r="H31" s="411"/>
      <c r="I31" s="412"/>
      <c r="J31" s="413"/>
      <c r="K31" s="414"/>
      <c r="L31" s="11">
        <v>3</v>
      </c>
      <c r="M31" s="6">
        <v>3</v>
      </c>
      <c r="N31" s="6">
        <v>3</v>
      </c>
      <c r="O31" s="6">
        <v>4</v>
      </c>
      <c r="P31" s="6">
        <v>4</v>
      </c>
      <c r="Q31" s="6">
        <v>4</v>
      </c>
      <c r="R31" s="6">
        <v>37</v>
      </c>
      <c r="S31" s="40">
        <v>11</v>
      </c>
      <c r="T31" s="43">
        <v>57</v>
      </c>
      <c r="U31" s="12">
        <v>22</v>
      </c>
      <c r="V31" s="17">
        <v>4</v>
      </c>
      <c r="W31" s="18">
        <v>4</v>
      </c>
      <c r="X31" s="18">
        <v>4</v>
      </c>
      <c r="Y31" s="18">
        <v>4</v>
      </c>
      <c r="Z31" s="18">
        <v>4</v>
      </c>
      <c r="AA31" s="18">
        <v>4</v>
      </c>
      <c r="AB31" s="18">
        <v>33</v>
      </c>
      <c r="AC31" s="45">
        <v>9</v>
      </c>
      <c r="AD31" s="43">
        <v>58</v>
      </c>
      <c r="AE31" s="12">
        <v>9</v>
      </c>
      <c r="AF31" s="293"/>
      <c r="AG31" s="11">
        <v>4</v>
      </c>
      <c r="AH31" s="6">
        <v>3</v>
      </c>
      <c r="AI31" s="6">
        <v>5</v>
      </c>
      <c r="AJ31" s="6">
        <v>5</v>
      </c>
      <c r="AK31" s="6">
        <v>5</v>
      </c>
      <c r="AL31" s="6">
        <v>5</v>
      </c>
      <c r="AM31" s="40">
        <v>10</v>
      </c>
      <c r="AN31" s="43">
        <v>55</v>
      </c>
      <c r="AO31" s="6">
        <v>9</v>
      </c>
      <c r="AP31" s="43">
        <v>9</v>
      </c>
      <c r="AQ31" s="11">
        <v>4</v>
      </c>
      <c r="AR31" s="6">
        <v>4</v>
      </c>
      <c r="AS31" s="6">
        <v>4</v>
      </c>
      <c r="AT31" s="6">
        <v>4</v>
      </c>
      <c r="AU31" s="6">
        <v>5</v>
      </c>
      <c r="AV31" s="6">
        <v>5</v>
      </c>
      <c r="AW31" s="6">
        <v>47</v>
      </c>
      <c r="AX31" s="40">
        <v>9</v>
      </c>
      <c r="AY31" s="43">
        <v>55</v>
      </c>
      <c r="AZ31" s="12">
        <v>8</v>
      </c>
      <c r="BA31" s="11">
        <v>3</v>
      </c>
      <c r="BB31" s="6">
        <v>3</v>
      </c>
      <c r="BC31" s="6">
        <v>3</v>
      </c>
      <c r="BD31" s="6">
        <v>3</v>
      </c>
      <c r="BE31" s="6">
        <v>3</v>
      </c>
      <c r="BF31" s="6">
        <v>5</v>
      </c>
      <c r="BG31" s="6">
        <v>28</v>
      </c>
      <c r="BH31" s="40">
        <v>9</v>
      </c>
      <c r="BI31" s="43">
        <v>58</v>
      </c>
      <c r="BJ31" s="12">
        <v>16</v>
      </c>
      <c r="BK31" s="11">
        <v>4</v>
      </c>
      <c r="BL31" s="6">
        <v>4</v>
      </c>
      <c r="BM31" s="6">
        <v>4</v>
      </c>
      <c r="BN31" s="6">
        <v>4</v>
      </c>
      <c r="BO31" s="6">
        <v>4</v>
      </c>
      <c r="BP31" s="6">
        <v>3</v>
      </c>
      <c r="BQ31" s="6">
        <v>35</v>
      </c>
      <c r="BR31" s="40">
        <v>10</v>
      </c>
      <c r="BS31" s="43">
        <v>62</v>
      </c>
      <c r="BT31" s="12">
        <v>18</v>
      </c>
      <c r="BU31" s="11"/>
      <c r="BV31" s="6"/>
      <c r="BW31" s="6"/>
      <c r="BX31" s="6"/>
      <c r="BY31" s="40"/>
      <c r="BZ31" s="11"/>
      <c r="CA31" s="6"/>
      <c r="CB31" s="6"/>
      <c r="CC31" s="6"/>
      <c r="CD31" s="12"/>
      <c r="CE31" s="11"/>
      <c r="CF31" s="6"/>
      <c r="CG31" s="6"/>
      <c r="CH31" s="6"/>
      <c r="CI31" s="40"/>
      <c r="CJ31" s="11"/>
      <c r="CK31" s="6"/>
      <c r="CL31" s="6"/>
      <c r="CM31" s="12"/>
      <c r="CN31" s="11"/>
      <c r="CO31" s="82"/>
      <c r="CP31" s="1"/>
      <c r="CQ31" s="1"/>
      <c r="CR31" s="34"/>
      <c r="CS31" s="1"/>
      <c r="CT31" s="1"/>
      <c r="DF31" s="23"/>
    </row>
    <row r="32" spans="1:110" ht="21.95" customHeight="1">
      <c r="A32" s="72">
        <v>26</v>
      </c>
      <c r="B32" s="406"/>
      <c r="C32" s="407"/>
      <c r="D32" s="408"/>
      <c r="E32" s="409"/>
      <c r="F32" s="410"/>
      <c r="G32" s="410"/>
      <c r="H32" s="411"/>
      <c r="I32" s="412"/>
      <c r="J32" s="413"/>
      <c r="K32" s="414"/>
      <c r="L32" s="11">
        <v>3</v>
      </c>
      <c r="M32" s="6">
        <v>3</v>
      </c>
      <c r="N32" s="6">
        <v>3</v>
      </c>
      <c r="O32" s="6">
        <v>4</v>
      </c>
      <c r="P32" s="6">
        <v>4</v>
      </c>
      <c r="Q32" s="6">
        <v>4</v>
      </c>
      <c r="R32" s="6">
        <v>37</v>
      </c>
      <c r="S32" s="40">
        <v>11</v>
      </c>
      <c r="T32" s="43">
        <v>57</v>
      </c>
      <c r="U32" s="12">
        <v>22</v>
      </c>
      <c r="V32" s="17">
        <v>4</v>
      </c>
      <c r="W32" s="18">
        <v>4</v>
      </c>
      <c r="X32" s="18">
        <v>4</v>
      </c>
      <c r="Y32" s="18">
        <v>4</v>
      </c>
      <c r="Z32" s="18">
        <v>4</v>
      </c>
      <c r="AA32" s="18">
        <v>4</v>
      </c>
      <c r="AB32" s="18">
        <v>36</v>
      </c>
      <c r="AC32" s="45">
        <v>8</v>
      </c>
      <c r="AD32" s="43">
        <v>59</v>
      </c>
      <c r="AE32" s="12">
        <v>9</v>
      </c>
      <c r="AF32" s="293"/>
      <c r="AG32" s="11">
        <v>4</v>
      </c>
      <c r="AH32" s="6">
        <v>3</v>
      </c>
      <c r="AI32" s="6">
        <v>5</v>
      </c>
      <c r="AJ32" s="6">
        <v>5</v>
      </c>
      <c r="AK32" s="6">
        <v>5</v>
      </c>
      <c r="AL32" s="6">
        <v>5</v>
      </c>
      <c r="AM32" s="40">
        <v>11</v>
      </c>
      <c r="AN32" s="43">
        <v>55</v>
      </c>
      <c r="AO32" s="6">
        <v>9</v>
      </c>
      <c r="AP32" s="43">
        <v>8</v>
      </c>
      <c r="AQ32" s="11">
        <v>4</v>
      </c>
      <c r="AR32" s="6">
        <v>4</v>
      </c>
      <c r="AS32" s="6">
        <v>4</v>
      </c>
      <c r="AT32" s="6">
        <v>4</v>
      </c>
      <c r="AU32" s="6">
        <v>5</v>
      </c>
      <c r="AV32" s="6">
        <v>5</v>
      </c>
      <c r="AW32" s="6">
        <v>48</v>
      </c>
      <c r="AX32" s="40">
        <v>8</v>
      </c>
      <c r="AY32" s="43">
        <v>55</v>
      </c>
      <c r="AZ32" s="12">
        <v>8</v>
      </c>
      <c r="BA32" s="11">
        <v>3</v>
      </c>
      <c r="BB32" s="6">
        <v>3</v>
      </c>
      <c r="BC32" s="6">
        <v>3</v>
      </c>
      <c r="BD32" s="6">
        <v>3</v>
      </c>
      <c r="BE32" s="6">
        <v>3</v>
      </c>
      <c r="BF32" s="6">
        <v>5</v>
      </c>
      <c r="BG32" s="6">
        <v>29</v>
      </c>
      <c r="BH32" s="40">
        <v>9</v>
      </c>
      <c r="BI32" s="43">
        <v>58</v>
      </c>
      <c r="BJ32" s="12">
        <v>16</v>
      </c>
      <c r="BK32" s="11">
        <v>4</v>
      </c>
      <c r="BL32" s="6">
        <v>4</v>
      </c>
      <c r="BM32" s="6">
        <v>4</v>
      </c>
      <c r="BN32" s="6">
        <v>4</v>
      </c>
      <c r="BO32" s="6">
        <v>4</v>
      </c>
      <c r="BP32" s="6">
        <v>3</v>
      </c>
      <c r="BQ32" s="6">
        <v>35</v>
      </c>
      <c r="BR32" s="40">
        <v>10</v>
      </c>
      <c r="BS32" s="43">
        <v>62</v>
      </c>
      <c r="BT32" s="12">
        <v>18</v>
      </c>
      <c r="BU32" s="11"/>
      <c r="BV32" s="6"/>
      <c r="BW32" s="6"/>
      <c r="BX32" s="6"/>
      <c r="BY32" s="40"/>
      <c r="BZ32" s="11"/>
      <c r="CA32" s="6"/>
      <c r="CB32" s="6"/>
      <c r="CC32" s="6"/>
      <c r="CD32" s="12"/>
      <c r="CE32" s="11"/>
      <c r="CF32" s="6"/>
      <c r="CG32" s="6"/>
      <c r="CH32" s="6"/>
      <c r="CI32" s="40"/>
      <c r="CJ32" s="11"/>
      <c r="CK32" s="6"/>
      <c r="CL32" s="6"/>
      <c r="CM32" s="12"/>
      <c r="CN32" s="11"/>
      <c r="CO32" s="82"/>
      <c r="CP32" s="1"/>
      <c r="CQ32" s="1"/>
      <c r="CR32" s="34"/>
      <c r="CS32" s="1"/>
      <c r="CT32" s="1"/>
      <c r="DF32" s="23"/>
    </row>
    <row r="33" spans="1:110" ht="21.95" customHeight="1">
      <c r="A33" s="72">
        <v>27</v>
      </c>
      <c r="B33" s="406"/>
      <c r="C33" s="407"/>
      <c r="D33" s="408"/>
      <c r="E33" s="409"/>
      <c r="F33" s="410"/>
      <c r="G33" s="410"/>
      <c r="H33" s="411"/>
      <c r="I33" s="412"/>
      <c r="J33" s="413"/>
      <c r="K33" s="414"/>
      <c r="L33" s="11">
        <v>3</v>
      </c>
      <c r="M33" s="6">
        <v>3</v>
      </c>
      <c r="N33" s="6">
        <v>3</v>
      </c>
      <c r="O33" s="6">
        <v>4</v>
      </c>
      <c r="P33" s="6">
        <v>4</v>
      </c>
      <c r="Q33" s="6">
        <v>4</v>
      </c>
      <c r="R33" s="6">
        <v>37</v>
      </c>
      <c r="S33" s="40">
        <v>11</v>
      </c>
      <c r="T33" s="43">
        <v>57</v>
      </c>
      <c r="U33" s="12">
        <v>22</v>
      </c>
      <c r="V33" s="17">
        <v>4</v>
      </c>
      <c r="W33" s="18">
        <v>4</v>
      </c>
      <c r="X33" s="18">
        <v>4</v>
      </c>
      <c r="Y33" s="18">
        <v>4</v>
      </c>
      <c r="Z33" s="18">
        <v>4</v>
      </c>
      <c r="AA33" s="18">
        <v>4</v>
      </c>
      <c r="AB33" s="18">
        <v>40</v>
      </c>
      <c r="AC33" s="45">
        <v>9</v>
      </c>
      <c r="AD33" s="43">
        <v>47</v>
      </c>
      <c r="AE33" s="12">
        <v>9</v>
      </c>
      <c r="AF33" s="293"/>
      <c r="AG33" s="11">
        <v>4</v>
      </c>
      <c r="AH33" s="6">
        <v>3</v>
      </c>
      <c r="AI33" s="6">
        <v>5</v>
      </c>
      <c r="AJ33" s="6">
        <v>5</v>
      </c>
      <c r="AK33" s="6">
        <v>5</v>
      </c>
      <c r="AL33" s="6">
        <v>5</v>
      </c>
      <c r="AM33" s="40">
        <v>10</v>
      </c>
      <c r="AN33" s="43">
        <v>55</v>
      </c>
      <c r="AO33" s="6">
        <v>9</v>
      </c>
      <c r="AP33" s="43">
        <v>9</v>
      </c>
      <c r="AQ33" s="11">
        <v>4</v>
      </c>
      <c r="AR33" s="6">
        <v>4</v>
      </c>
      <c r="AS33" s="6">
        <v>4</v>
      </c>
      <c r="AT33" s="6">
        <v>4</v>
      </c>
      <c r="AU33" s="6">
        <v>5</v>
      </c>
      <c r="AV33" s="6">
        <v>5</v>
      </c>
      <c r="AW33" s="6">
        <v>31</v>
      </c>
      <c r="AX33" s="40">
        <v>9</v>
      </c>
      <c r="AY33" s="43">
        <v>55</v>
      </c>
      <c r="AZ33" s="12">
        <v>8</v>
      </c>
      <c r="BA33" s="11">
        <v>3</v>
      </c>
      <c r="BB33" s="6">
        <v>3</v>
      </c>
      <c r="BC33" s="6">
        <v>3</v>
      </c>
      <c r="BD33" s="6">
        <v>3</v>
      </c>
      <c r="BE33" s="6">
        <v>3</v>
      </c>
      <c r="BF33" s="6">
        <v>5</v>
      </c>
      <c r="BG33" s="6">
        <v>24</v>
      </c>
      <c r="BH33" s="40">
        <v>9</v>
      </c>
      <c r="BI33" s="43">
        <v>58</v>
      </c>
      <c r="BJ33" s="12">
        <v>16</v>
      </c>
      <c r="BK33" s="11">
        <v>4</v>
      </c>
      <c r="BL33" s="6">
        <v>4</v>
      </c>
      <c r="BM33" s="6">
        <v>4</v>
      </c>
      <c r="BN33" s="6">
        <v>4</v>
      </c>
      <c r="BO33" s="6">
        <v>4</v>
      </c>
      <c r="BP33" s="6">
        <v>3</v>
      </c>
      <c r="BQ33" s="6">
        <v>35</v>
      </c>
      <c r="BR33" s="40">
        <v>10</v>
      </c>
      <c r="BS33" s="43">
        <v>62</v>
      </c>
      <c r="BT33" s="12">
        <v>18</v>
      </c>
      <c r="BU33" s="11"/>
      <c r="BV33" s="6"/>
      <c r="BW33" s="6"/>
      <c r="BX33" s="6"/>
      <c r="BY33" s="40"/>
      <c r="BZ33" s="11"/>
      <c r="CA33" s="6"/>
      <c r="CB33" s="6"/>
      <c r="CC33" s="6"/>
      <c r="CD33" s="12"/>
      <c r="CE33" s="11"/>
      <c r="CF33" s="6"/>
      <c r="CG33" s="6"/>
      <c r="CH33" s="6"/>
      <c r="CI33" s="40"/>
      <c r="CJ33" s="11"/>
      <c r="CK33" s="6"/>
      <c r="CL33" s="6"/>
      <c r="CM33" s="12"/>
      <c r="CN33" s="11"/>
      <c r="CO33" s="82"/>
      <c r="CP33" s="1"/>
      <c r="CQ33" s="1"/>
      <c r="CR33" s="34"/>
      <c r="CS33" s="1"/>
      <c r="CT33" s="1"/>
      <c r="DF33" s="23"/>
    </row>
    <row r="34" spans="1:110" ht="21.95" customHeight="1">
      <c r="A34" s="72">
        <v>28</v>
      </c>
      <c r="B34" s="406"/>
      <c r="C34" s="407"/>
      <c r="D34" s="408"/>
      <c r="E34" s="409"/>
      <c r="F34" s="410"/>
      <c r="G34" s="410"/>
      <c r="H34" s="411"/>
      <c r="I34" s="412"/>
      <c r="J34" s="413"/>
      <c r="K34" s="414"/>
      <c r="L34" s="11">
        <v>3</v>
      </c>
      <c r="M34" s="6">
        <v>3</v>
      </c>
      <c r="N34" s="6">
        <v>3</v>
      </c>
      <c r="O34" s="6">
        <v>4</v>
      </c>
      <c r="P34" s="6">
        <v>4</v>
      </c>
      <c r="Q34" s="6">
        <v>4</v>
      </c>
      <c r="R34" s="6">
        <v>37</v>
      </c>
      <c r="S34" s="40">
        <v>11</v>
      </c>
      <c r="T34" s="43">
        <v>57</v>
      </c>
      <c r="U34" s="12">
        <v>22</v>
      </c>
      <c r="V34" s="17">
        <v>4</v>
      </c>
      <c r="W34" s="18">
        <v>4</v>
      </c>
      <c r="X34" s="18">
        <v>4</v>
      </c>
      <c r="Y34" s="18">
        <v>4</v>
      </c>
      <c r="Z34" s="18">
        <v>4</v>
      </c>
      <c r="AA34" s="18">
        <v>4</v>
      </c>
      <c r="AB34" s="18">
        <v>44</v>
      </c>
      <c r="AC34" s="45">
        <v>9</v>
      </c>
      <c r="AD34" s="43">
        <v>48</v>
      </c>
      <c r="AE34" s="12">
        <v>9</v>
      </c>
      <c r="AF34" s="293"/>
      <c r="AG34" s="11">
        <v>4</v>
      </c>
      <c r="AH34" s="6">
        <v>3</v>
      </c>
      <c r="AI34" s="6">
        <v>5</v>
      </c>
      <c r="AJ34" s="6">
        <v>5</v>
      </c>
      <c r="AK34" s="6">
        <v>5</v>
      </c>
      <c r="AL34" s="6">
        <v>5</v>
      </c>
      <c r="AM34" s="40">
        <v>10</v>
      </c>
      <c r="AN34" s="43">
        <v>55</v>
      </c>
      <c r="AO34" s="6">
        <v>9</v>
      </c>
      <c r="AP34" s="43">
        <v>8</v>
      </c>
      <c r="AQ34" s="11">
        <v>4</v>
      </c>
      <c r="AR34" s="6">
        <v>4</v>
      </c>
      <c r="AS34" s="6">
        <v>4</v>
      </c>
      <c r="AT34" s="6">
        <v>4</v>
      </c>
      <c r="AU34" s="6">
        <v>5</v>
      </c>
      <c r="AV34" s="6">
        <v>5</v>
      </c>
      <c r="AW34" s="6">
        <v>36</v>
      </c>
      <c r="AX34" s="40">
        <v>9</v>
      </c>
      <c r="AY34" s="43">
        <v>55</v>
      </c>
      <c r="AZ34" s="12">
        <v>8</v>
      </c>
      <c r="BA34" s="11">
        <v>3</v>
      </c>
      <c r="BB34" s="6">
        <v>3</v>
      </c>
      <c r="BC34" s="6">
        <v>3</v>
      </c>
      <c r="BD34" s="6">
        <v>3</v>
      </c>
      <c r="BE34" s="6">
        <v>3</v>
      </c>
      <c r="BF34" s="6">
        <v>5</v>
      </c>
      <c r="BG34" s="6">
        <v>25</v>
      </c>
      <c r="BH34" s="40">
        <v>9</v>
      </c>
      <c r="BI34" s="43">
        <v>58</v>
      </c>
      <c r="BJ34" s="12">
        <v>16</v>
      </c>
      <c r="BK34" s="11">
        <v>4</v>
      </c>
      <c r="BL34" s="6">
        <v>4</v>
      </c>
      <c r="BM34" s="6">
        <v>4</v>
      </c>
      <c r="BN34" s="6">
        <v>4</v>
      </c>
      <c r="BO34" s="6">
        <v>4</v>
      </c>
      <c r="BP34" s="6">
        <v>3</v>
      </c>
      <c r="BQ34" s="6">
        <v>35</v>
      </c>
      <c r="BR34" s="40">
        <v>9</v>
      </c>
      <c r="BS34" s="43">
        <v>62</v>
      </c>
      <c r="BT34" s="12">
        <v>18</v>
      </c>
      <c r="BU34" s="11"/>
      <c r="BV34" s="6"/>
      <c r="BW34" s="6"/>
      <c r="BX34" s="6"/>
      <c r="BY34" s="40"/>
      <c r="BZ34" s="11"/>
      <c r="CA34" s="6"/>
      <c r="CB34" s="6"/>
      <c r="CC34" s="6"/>
      <c r="CD34" s="12"/>
      <c r="CE34" s="11"/>
      <c r="CF34" s="6"/>
      <c r="CG34" s="6"/>
      <c r="CH34" s="6"/>
      <c r="CI34" s="40"/>
      <c r="CJ34" s="11"/>
      <c r="CK34" s="6"/>
      <c r="CL34" s="6"/>
      <c r="CM34" s="12"/>
      <c r="CN34" s="11"/>
      <c r="CO34" s="82"/>
      <c r="CP34" s="1"/>
      <c r="CQ34" s="1"/>
      <c r="CR34" s="34"/>
      <c r="CS34" s="1"/>
      <c r="CT34" s="1"/>
      <c r="DF34" s="23"/>
    </row>
    <row r="35" spans="1:110" ht="21.95" customHeight="1">
      <c r="A35" s="72">
        <v>29</v>
      </c>
      <c r="B35" s="406"/>
      <c r="C35" s="407"/>
      <c r="D35" s="408"/>
      <c r="E35" s="409"/>
      <c r="F35" s="410"/>
      <c r="G35" s="410"/>
      <c r="H35" s="411"/>
      <c r="I35" s="412"/>
      <c r="J35" s="413"/>
      <c r="K35" s="414"/>
      <c r="L35" s="11">
        <v>3</v>
      </c>
      <c r="M35" s="6">
        <v>3</v>
      </c>
      <c r="N35" s="6">
        <v>3</v>
      </c>
      <c r="O35" s="6">
        <v>4</v>
      </c>
      <c r="P35" s="6">
        <v>4</v>
      </c>
      <c r="Q35" s="6">
        <v>4</v>
      </c>
      <c r="R35" s="6">
        <v>37</v>
      </c>
      <c r="S35" s="40">
        <v>11</v>
      </c>
      <c r="T35" s="43">
        <v>57</v>
      </c>
      <c r="U35" s="12">
        <v>22</v>
      </c>
      <c r="V35" s="17">
        <v>4</v>
      </c>
      <c r="W35" s="18">
        <v>4</v>
      </c>
      <c r="X35" s="18">
        <v>4</v>
      </c>
      <c r="Y35" s="18">
        <v>4</v>
      </c>
      <c r="Z35" s="18">
        <v>4</v>
      </c>
      <c r="AA35" s="18">
        <v>4</v>
      </c>
      <c r="AB35" s="18">
        <v>41</v>
      </c>
      <c r="AC35" s="45">
        <v>8</v>
      </c>
      <c r="AD35" s="43">
        <v>47</v>
      </c>
      <c r="AE35" s="12">
        <v>9</v>
      </c>
      <c r="AF35" s="293"/>
      <c r="AG35" s="11">
        <v>4</v>
      </c>
      <c r="AH35" s="6">
        <v>3</v>
      </c>
      <c r="AI35" s="6">
        <v>5</v>
      </c>
      <c r="AJ35" s="6">
        <v>5</v>
      </c>
      <c r="AK35" s="6">
        <v>5</v>
      </c>
      <c r="AL35" s="6">
        <v>5</v>
      </c>
      <c r="AM35" s="40">
        <v>9</v>
      </c>
      <c r="AN35" s="43">
        <v>55</v>
      </c>
      <c r="AO35" s="6">
        <v>9</v>
      </c>
      <c r="AP35" s="43">
        <v>9</v>
      </c>
      <c r="AQ35" s="11">
        <v>4</v>
      </c>
      <c r="AR35" s="6">
        <v>4</v>
      </c>
      <c r="AS35" s="6">
        <v>4</v>
      </c>
      <c r="AT35" s="6">
        <v>4</v>
      </c>
      <c r="AU35" s="6">
        <v>5</v>
      </c>
      <c r="AV35" s="6">
        <v>5</v>
      </c>
      <c r="AW35" s="6">
        <v>41</v>
      </c>
      <c r="AX35" s="40">
        <v>9</v>
      </c>
      <c r="AY35" s="43">
        <v>55</v>
      </c>
      <c r="AZ35" s="12">
        <v>8</v>
      </c>
      <c r="BA35" s="11">
        <v>3</v>
      </c>
      <c r="BB35" s="6">
        <v>3</v>
      </c>
      <c r="BC35" s="6">
        <v>3</v>
      </c>
      <c r="BD35" s="6">
        <v>3</v>
      </c>
      <c r="BE35" s="6">
        <v>3</v>
      </c>
      <c r="BF35" s="6">
        <v>5</v>
      </c>
      <c r="BG35" s="6">
        <v>26</v>
      </c>
      <c r="BH35" s="40">
        <v>8</v>
      </c>
      <c r="BI35" s="43">
        <v>58</v>
      </c>
      <c r="BJ35" s="12">
        <v>16</v>
      </c>
      <c r="BK35" s="11">
        <v>4</v>
      </c>
      <c r="BL35" s="6">
        <v>4</v>
      </c>
      <c r="BM35" s="6">
        <v>4</v>
      </c>
      <c r="BN35" s="6">
        <v>4</v>
      </c>
      <c r="BO35" s="6">
        <v>4</v>
      </c>
      <c r="BP35" s="6">
        <v>3</v>
      </c>
      <c r="BQ35" s="6">
        <v>35</v>
      </c>
      <c r="BR35" s="40">
        <v>9</v>
      </c>
      <c r="BS35" s="43">
        <v>62</v>
      </c>
      <c r="BT35" s="12">
        <v>18</v>
      </c>
      <c r="BU35" s="11"/>
      <c r="BV35" s="6"/>
      <c r="BW35" s="6"/>
      <c r="BX35" s="6"/>
      <c r="BY35" s="40"/>
      <c r="BZ35" s="11"/>
      <c r="CA35" s="6"/>
      <c r="CB35" s="6"/>
      <c r="CC35" s="6"/>
      <c r="CD35" s="12"/>
      <c r="CE35" s="11"/>
      <c r="CF35" s="6"/>
      <c r="CG35" s="6"/>
      <c r="CH35" s="6"/>
      <c r="CI35" s="40"/>
      <c r="CJ35" s="11"/>
      <c r="CK35" s="6"/>
      <c r="CL35" s="6"/>
      <c r="CM35" s="12"/>
      <c r="CN35" s="11"/>
      <c r="CO35" s="82"/>
      <c r="CP35" s="1"/>
      <c r="CQ35" s="1"/>
      <c r="CR35" s="34"/>
      <c r="CS35" s="1"/>
      <c r="CT35" s="1"/>
      <c r="DF35" s="23"/>
    </row>
    <row r="36" spans="1:110" ht="21.95" customHeight="1">
      <c r="A36" s="72">
        <v>30</v>
      </c>
      <c r="B36" s="406"/>
      <c r="C36" s="407"/>
      <c r="D36" s="408"/>
      <c r="E36" s="409"/>
      <c r="F36" s="410"/>
      <c r="G36" s="410"/>
      <c r="H36" s="411"/>
      <c r="I36" s="412"/>
      <c r="J36" s="413"/>
      <c r="K36" s="414"/>
      <c r="L36" s="11">
        <v>3</v>
      </c>
      <c r="M36" s="6">
        <v>3</v>
      </c>
      <c r="N36" s="6">
        <v>3</v>
      </c>
      <c r="O36" s="6">
        <v>4</v>
      </c>
      <c r="P36" s="6">
        <v>4</v>
      </c>
      <c r="Q36" s="6">
        <v>4</v>
      </c>
      <c r="R36" s="6">
        <v>37</v>
      </c>
      <c r="S36" s="40">
        <v>11</v>
      </c>
      <c r="T36" s="43">
        <v>57</v>
      </c>
      <c r="U36" s="12">
        <v>22</v>
      </c>
      <c r="V36" s="17">
        <v>4</v>
      </c>
      <c r="W36" s="18">
        <v>4</v>
      </c>
      <c r="X36" s="18">
        <v>4</v>
      </c>
      <c r="Y36" s="18">
        <v>4</v>
      </c>
      <c r="Z36" s="18">
        <v>4</v>
      </c>
      <c r="AA36" s="18">
        <v>4</v>
      </c>
      <c r="AB36" s="18">
        <v>40</v>
      </c>
      <c r="AC36" s="45">
        <v>7</v>
      </c>
      <c r="AD36" s="43">
        <v>49</v>
      </c>
      <c r="AE36" s="12">
        <v>9</v>
      </c>
      <c r="AF36" s="293"/>
      <c r="AG36" s="11">
        <v>4</v>
      </c>
      <c r="AH36" s="6">
        <v>3</v>
      </c>
      <c r="AI36" s="6">
        <v>5</v>
      </c>
      <c r="AJ36" s="6">
        <v>5</v>
      </c>
      <c r="AK36" s="6">
        <v>5</v>
      </c>
      <c r="AL36" s="6">
        <v>5</v>
      </c>
      <c r="AM36" s="40">
        <v>8</v>
      </c>
      <c r="AN36" s="43">
        <v>55</v>
      </c>
      <c r="AO36" s="6">
        <v>9</v>
      </c>
      <c r="AP36" s="43">
        <v>6</v>
      </c>
      <c r="AQ36" s="11">
        <v>4</v>
      </c>
      <c r="AR36" s="6">
        <v>4</v>
      </c>
      <c r="AS36" s="6">
        <v>4</v>
      </c>
      <c r="AT36" s="6">
        <v>4</v>
      </c>
      <c r="AU36" s="6">
        <v>5</v>
      </c>
      <c r="AV36" s="6">
        <v>5</v>
      </c>
      <c r="AW36" s="6">
        <v>41</v>
      </c>
      <c r="AX36" s="40">
        <v>9</v>
      </c>
      <c r="AY36" s="43">
        <v>55</v>
      </c>
      <c r="AZ36" s="12">
        <v>8</v>
      </c>
      <c r="BA36" s="11">
        <v>3</v>
      </c>
      <c r="BB36" s="6">
        <v>3</v>
      </c>
      <c r="BC36" s="6">
        <v>3</v>
      </c>
      <c r="BD36" s="6">
        <v>3</v>
      </c>
      <c r="BE36" s="6">
        <v>3</v>
      </c>
      <c r="BF36" s="6">
        <v>5</v>
      </c>
      <c r="BG36" s="6">
        <v>27</v>
      </c>
      <c r="BH36" s="40">
        <v>8</v>
      </c>
      <c r="BI36" s="43">
        <v>58</v>
      </c>
      <c r="BJ36" s="12">
        <v>16</v>
      </c>
      <c r="BK36" s="11">
        <v>4</v>
      </c>
      <c r="BL36" s="6">
        <v>4</v>
      </c>
      <c r="BM36" s="6">
        <v>4</v>
      </c>
      <c r="BN36" s="6">
        <v>4</v>
      </c>
      <c r="BO36" s="6">
        <v>4</v>
      </c>
      <c r="BP36" s="6">
        <v>3</v>
      </c>
      <c r="BQ36" s="6">
        <v>35</v>
      </c>
      <c r="BR36" s="40">
        <v>9</v>
      </c>
      <c r="BS36" s="43">
        <v>62</v>
      </c>
      <c r="BT36" s="12">
        <v>18</v>
      </c>
      <c r="BU36" s="11"/>
      <c r="BV36" s="6"/>
      <c r="BW36" s="6"/>
      <c r="BX36" s="6"/>
      <c r="BY36" s="40"/>
      <c r="BZ36" s="11"/>
      <c r="CA36" s="6"/>
      <c r="CB36" s="6"/>
      <c r="CC36" s="6"/>
      <c r="CD36" s="12"/>
      <c r="CE36" s="11"/>
      <c r="CF36" s="6"/>
      <c r="CG36" s="6"/>
      <c r="CH36" s="6"/>
      <c r="CI36" s="40"/>
      <c r="CJ36" s="11"/>
      <c r="CK36" s="6"/>
      <c r="CL36" s="6"/>
      <c r="CM36" s="12"/>
      <c r="CN36" s="11"/>
      <c r="CO36" s="82"/>
      <c r="CP36" s="1"/>
      <c r="CQ36" s="1"/>
      <c r="CR36" s="34"/>
      <c r="CS36" s="1"/>
      <c r="CT36" s="1"/>
      <c r="DF36" s="23"/>
    </row>
    <row r="37" spans="1:110">
      <c r="A37" s="72">
        <v>31</v>
      </c>
      <c r="B37" s="406"/>
      <c r="C37" s="407"/>
      <c r="D37" s="408"/>
      <c r="E37" s="409"/>
      <c r="F37" s="410"/>
      <c r="G37" s="410"/>
      <c r="H37" s="411"/>
      <c r="I37" s="412"/>
      <c r="J37" s="413"/>
      <c r="K37" s="414"/>
      <c r="L37" s="11">
        <v>3</v>
      </c>
      <c r="M37" s="6">
        <v>3</v>
      </c>
      <c r="N37" s="6">
        <v>3</v>
      </c>
      <c r="O37" s="6">
        <v>4</v>
      </c>
      <c r="P37" s="6">
        <v>4</v>
      </c>
      <c r="Q37" s="6">
        <v>4</v>
      </c>
      <c r="R37" s="6">
        <v>37</v>
      </c>
      <c r="S37" s="40">
        <v>11</v>
      </c>
      <c r="T37" s="43">
        <v>57</v>
      </c>
      <c r="U37" s="12">
        <v>22</v>
      </c>
      <c r="V37" s="17">
        <v>4</v>
      </c>
      <c r="W37" s="18">
        <v>4</v>
      </c>
      <c r="X37" s="18">
        <v>4</v>
      </c>
      <c r="Y37" s="18">
        <v>4</v>
      </c>
      <c r="Z37" s="18">
        <v>4</v>
      </c>
      <c r="AA37" s="18">
        <v>4</v>
      </c>
      <c r="AB37" s="18">
        <v>40</v>
      </c>
      <c r="AC37" s="45">
        <v>7</v>
      </c>
      <c r="AD37" s="43">
        <v>41</v>
      </c>
      <c r="AE37" s="12">
        <v>9</v>
      </c>
      <c r="AF37" s="293"/>
      <c r="AG37" s="11">
        <v>4</v>
      </c>
      <c r="AH37" s="6">
        <v>3</v>
      </c>
      <c r="AI37" s="6">
        <v>5</v>
      </c>
      <c r="AJ37" s="6">
        <v>5</v>
      </c>
      <c r="AK37" s="6">
        <v>5</v>
      </c>
      <c r="AL37" s="6">
        <v>5</v>
      </c>
      <c r="AM37" s="40">
        <v>9</v>
      </c>
      <c r="AN37" s="43">
        <v>55</v>
      </c>
      <c r="AO37" s="6">
        <v>9</v>
      </c>
      <c r="AP37" s="43">
        <v>5</v>
      </c>
      <c r="AQ37" s="11">
        <v>4</v>
      </c>
      <c r="AR37" s="6">
        <v>4</v>
      </c>
      <c r="AS37" s="6">
        <v>4</v>
      </c>
      <c r="AT37" s="6">
        <v>4</v>
      </c>
      <c r="AU37" s="6">
        <v>5</v>
      </c>
      <c r="AV37" s="6">
        <v>5</v>
      </c>
      <c r="AW37" s="6">
        <v>41</v>
      </c>
      <c r="AX37" s="40">
        <v>9</v>
      </c>
      <c r="AY37" s="43">
        <v>55</v>
      </c>
      <c r="AZ37" s="12">
        <v>8</v>
      </c>
      <c r="BA37" s="11">
        <v>3</v>
      </c>
      <c r="BB37" s="6">
        <v>3</v>
      </c>
      <c r="BC37" s="6">
        <v>3</v>
      </c>
      <c r="BD37" s="6">
        <v>3</v>
      </c>
      <c r="BE37" s="6">
        <v>3</v>
      </c>
      <c r="BF37" s="6">
        <v>5</v>
      </c>
      <c r="BG37" s="6">
        <v>30</v>
      </c>
      <c r="BH37" s="40">
        <v>8</v>
      </c>
      <c r="BI37" s="43">
        <v>58</v>
      </c>
      <c r="BJ37" s="12">
        <v>16</v>
      </c>
      <c r="BK37" s="11">
        <v>4</v>
      </c>
      <c r="BL37" s="6">
        <v>4</v>
      </c>
      <c r="BM37" s="6">
        <v>4</v>
      </c>
      <c r="BN37" s="6">
        <v>4</v>
      </c>
      <c r="BO37" s="6">
        <v>4</v>
      </c>
      <c r="BP37" s="6">
        <v>3</v>
      </c>
      <c r="BQ37" s="6">
        <v>35</v>
      </c>
      <c r="BR37" s="40">
        <v>8</v>
      </c>
      <c r="BS37" s="43">
        <v>62</v>
      </c>
      <c r="BT37" s="12">
        <v>18</v>
      </c>
      <c r="BU37" s="11"/>
      <c r="BV37" s="6"/>
      <c r="BW37" s="6"/>
      <c r="BX37" s="6"/>
      <c r="BY37" s="40"/>
      <c r="BZ37" s="11"/>
      <c r="CA37" s="6"/>
      <c r="CB37" s="6"/>
      <c r="CC37" s="6"/>
      <c r="CD37" s="12"/>
      <c r="CE37" s="11"/>
      <c r="CF37" s="6"/>
      <c r="CG37" s="6"/>
      <c r="CH37" s="6"/>
      <c r="CI37" s="40"/>
      <c r="CJ37" s="11"/>
      <c r="CK37" s="6"/>
      <c r="CL37" s="6"/>
      <c r="CM37" s="12"/>
      <c r="CN37" s="11"/>
      <c r="CO37" s="82"/>
      <c r="CP37" s="1"/>
      <c r="CQ37" s="1"/>
      <c r="CR37" s="34"/>
      <c r="CS37" s="302" t="str">
        <f>'Master sheet'!D11</f>
        <v>Hindi</v>
      </c>
      <c r="CT37" s="1"/>
      <c r="DF37" s="23"/>
    </row>
    <row r="38" spans="1:110">
      <c r="A38" s="72">
        <v>32</v>
      </c>
      <c r="B38" s="406"/>
      <c r="C38" s="407"/>
      <c r="D38" s="408"/>
      <c r="E38" s="409"/>
      <c r="F38" s="410"/>
      <c r="G38" s="410"/>
      <c r="H38" s="411"/>
      <c r="I38" s="412"/>
      <c r="J38" s="413"/>
      <c r="K38" s="414"/>
      <c r="L38" s="11">
        <v>3</v>
      </c>
      <c r="M38" s="6">
        <v>3</v>
      </c>
      <c r="N38" s="6">
        <v>3</v>
      </c>
      <c r="O38" s="6">
        <v>4</v>
      </c>
      <c r="P38" s="6">
        <v>4</v>
      </c>
      <c r="Q38" s="6">
        <v>4</v>
      </c>
      <c r="R38" s="6">
        <v>37</v>
      </c>
      <c r="S38" s="40">
        <v>11</v>
      </c>
      <c r="T38" s="43">
        <v>57</v>
      </c>
      <c r="U38" s="12">
        <v>22</v>
      </c>
      <c r="V38" s="17">
        <v>4</v>
      </c>
      <c r="W38" s="18">
        <v>4</v>
      </c>
      <c r="X38" s="18">
        <v>4</v>
      </c>
      <c r="Y38" s="18">
        <v>4</v>
      </c>
      <c r="Z38" s="18">
        <v>4</v>
      </c>
      <c r="AA38" s="18">
        <v>4</v>
      </c>
      <c r="AB38" s="18">
        <v>40</v>
      </c>
      <c r="AC38" s="45">
        <v>7</v>
      </c>
      <c r="AD38" s="43">
        <v>40</v>
      </c>
      <c r="AE38" s="12">
        <v>9</v>
      </c>
      <c r="AF38" s="293"/>
      <c r="AG38" s="11"/>
      <c r="AH38" s="6"/>
      <c r="AI38" s="6"/>
      <c r="AJ38" s="6"/>
      <c r="AK38" s="6"/>
      <c r="AL38" s="6"/>
      <c r="AM38" s="40">
        <v>8</v>
      </c>
      <c r="AN38" s="43">
        <v>55</v>
      </c>
      <c r="AO38" s="6">
        <v>9</v>
      </c>
      <c r="AP38" s="43">
        <v>9</v>
      </c>
      <c r="AQ38" s="11">
        <v>4</v>
      </c>
      <c r="AR38" s="6">
        <v>4</v>
      </c>
      <c r="AS38" s="6">
        <v>4</v>
      </c>
      <c r="AT38" s="6">
        <v>4</v>
      </c>
      <c r="AU38" s="6">
        <v>5</v>
      </c>
      <c r="AV38" s="6">
        <v>5</v>
      </c>
      <c r="AW38" s="6">
        <v>41</v>
      </c>
      <c r="AX38" s="40">
        <v>9</v>
      </c>
      <c r="AY38" s="43">
        <v>55</v>
      </c>
      <c r="AZ38" s="12">
        <v>8</v>
      </c>
      <c r="BA38" s="11">
        <v>3</v>
      </c>
      <c r="BB38" s="6">
        <v>3</v>
      </c>
      <c r="BC38" s="6">
        <v>3</v>
      </c>
      <c r="BD38" s="6">
        <v>3</v>
      </c>
      <c r="BE38" s="6">
        <v>3</v>
      </c>
      <c r="BF38" s="6">
        <v>5</v>
      </c>
      <c r="BG38" s="6">
        <v>30</v>
      </c>
      <c r="BH38" s="40">
        <v>8</v>
      </c>
      <c r="BI38" s="43">
        <v>58</v>
      </c>
      <c r="BJ38" s="12">
        <v>16</v>
      </c>
      <c r="BK38" s="11">
        <v>4</v>
      </c>
      <c r="BL38" s="6">
        <v>4</v>
      </c>
      <c r="BM38" s="6">
        <v>4</v>
      </c>
      <c r="BN38" s="6">
        <v>4</v>
      </c>
      <c r="BO38" s="6">
        <v>4</v>
      </c>
      <c r="BP38" s="6">
        <v>3</v>
      </c>
      <c r="BQ38" s="6">
        <v>35</v>
      </c>
      <c r="BR38" s="40">
        <v>9</v>
      </c>
      <c r="BS38" s="43">
        <v>62</v>
      </c>
      <c r="BT38" s="12">
        <v>18</v>
      </c>
      <c r="BU38" s="11"/>
      <c r="BV38" s="6"/>
      <c r="BW38" s="6"/>
      <c r="BX38" s="6"/>
      <c r="BY38" s="40"/>
      <c r="BZ38" s="11"/>
      <c r="CA38" s="6"/>
      <c r="CB38" s="6"/>
      <c r="CC38" s="6"/>
      <c r="CD38" s="12"/>
      <c r="CE38" s="11"/>
      <c r="CF38" s="6"/>
      <c r="CG38" s="6"/>
      <c r="CH38" s="6"/>
      <c r="CI38" s="40"/>
      <c r="CJ38" s="11"/>
      <c r="CK38" s="6"/>
      <c r="CL38" s="6"/>
      <c r="CM38" s="12"/>
      <c r="CN38" s="11"/>
      <c r="CO38" s="82"/>
      <c r="CP38" s="1"/>
      <c r="CQ38" s="1"/>
      <c r="CR38" s="34"/>
      <c r="CS38" s="1"/>
      <c r="CT38" s="1"/>
      <c r="DF38" s="23"/>
    </row>
    <row r="39" spans="1:110">
      <c r="A39" s="72">
        <v>33</v>
      </c>
      <c r="B39" s="406"/>
      <c r="C39" s="407"/>
      <c r="D39" s="408"/>
      <c r="E39" s="409"/>
      <c r="F39" s="410"/>
      <c r="G39" s="410"/>
      <c r="H39" s="411"/>
      <c r="I39" s="412"/>
      <c r="J39" s="413"/>
      <c r="K39" s="414"/>
      <c r="L39" s="11">
        <v>3</v>
      </c>
      <c r="M39" s="6">
        <v>3</v>
      </c>
      <c r="N39" s="6">
        <v>3</v>
      </c>
      <c r="O39" s="6">
        <v>4</v>
      </c>
      <c r="P39" s="6">
        <v>4</v>
      </c>
      <c r="Q39" s="6">
        <v>4</v>
      </c>
      <c r="R39" s="6">
        <v>37</v>
      </c>
      <c r="S39" s="40">
        <v>11</v>
      </c>
      <c r="T39" s="43">
        <v>57</v>
      </c>
      <c r="U39" s="12">
        <v>22</v>
      </c>
      <c r="V39" s="17">
        <v>4</v>
      </c>
      <c r="W39" s="18">
        <v>4</v>
      </c>
      <c r="X39" s="18">
        <v>4</v>
      </c>
      <c r="Y39" s="18">
        <v>4</v>
      </c>
      <c r="Z39" s="18">
        <v>4</v>
      </c>
      <c r="AA39" s="18">
        <v>4</v>
      </c>
      <c r="AB39" s="18">
        <v>40</v>
      </c>
      <c r="AC39" s="45">
        <v>7</v>
      </c>
      <c r="AD39" s="43">
        <v>37</v>
      </c>
      <c r="AE39" s="12">
        <v>9</v>
      </c>
      <c r="AF39" s="293"/>
      <c r="AG39" s="11"/>
      <c r="AH39" s="6"/>
      <c r="AI39" s="6"/>
      <c r="AJ39" s="6"/>
      <c r="AK39" s="6"/>
      <c r="AL39" s="6"/>
      <c r="AM39" s="40"/>
      <c r="AN39" s="43">
        <v>55</v>
      </c>
      <c r="AO39" s="6">
        <v>9</v>
      </c>
      <c r="AP39" s="43">
        <v>8</v>
      </c>
      <c r="AQ39" s="11">
        <v>4</v>
      </c>
      <c r="AR39" s="6">
        <v>4</v>
      </c>
      <c r="AS39" s="6">
        <v>4</v>
      </c>
      <c r="AT39" s="6">
        <v>4</v>
      </c>
      <c r="AU39" s="6">
        <v>5</v>
      </c>
      <c r="AV39" s="6">
        <v>5</v>
      </c>
      <c r="AW39" s="6">
        <v>41</v>
      </c>
      <c r="AX39" s="40">
        <v>9</v>
      </c>
      <c r="AY39" s="43">
        <v>55</v>
      </c>
      <c r="AZ39" s="12">
        <v>8</v>
      </c>
      <c r="BA39" s="11">
        <v>3</v>
      </c>
      <c r="BB39" s="6">
        <v>3</v>
      </c>
      <c r="BC39" s="6">
        <v>3</v>
      </c>
      <c r="BD39" s="6">
        <v>3</v>
      </c>
      <c r="BE39" s="6">
        <v>3</v>
      </c>
      <c r="BF39" s="6">
        <v>5</v>
      </c>
      <c r="BG39" s="6">
        <v>31</v>
      </c>
      <c r="BH39" s="40">
        <v>8</v>
      </c>
      <c r="BI39" s="43">
        <v>58</v>
      </c>
      <c r="BJ39" s="12">
        <v>16</v>
      </c>
      <c r="BK39" s="11">
        <v>4</v>
      </c>
      <c r="BL39" s="6">
        <v>4</v>
      </c>
      <c r="BM39" s="6">
        <v>4</v>
      </c>
      <c r="BN39" s="6">
        <v>4</v>
      </c>
      <c r="BO39" s="6">
        <v>4</v>
      </c>
      <c r="BP39" s="6">
        <v>3</v>
      </c>
      <c r="BQ39" s="6">
        <v>35</v>
      </c>
      <c r="BR39" s="40">
        <v>9</v>
      </c>
      <c r="BS39" s="43">
        <v>62</v>
      </c>
      <c r="BT39" s="12">
        <v>18</v>
      </c>
      <c r="BU39" s="11"/>
      <c r="BV39" s="6"/>
      <c r="BW39" s="6"/>
      <c r="BX39" s="6"/>
      <c r="BY39" s="40"/>
      <c r="BZ39" s="11"/>
      <c r="CA39" s="6"/>
      <c r="CB39" s="6"/>
      <c r="CC39" s="6"/>
      <c r="CD39" s="12"/>
      <c r="CE39" s="11"/>
      <c r="CF39" s="6"/>
      <c r="CG39" s="6"/>
      <c r="CH39" s="6"/>
      <c r="CI39" s="40"/>
      <c r="CJ39" s="11"/>
      <c r="CK39" s="6"/>
      <c r="CL39" s="6"/>
      <c r="CM39" s="12"/>
      <c r="CN39" s="11"/>
      <c r="CO39" s="82"/>
      <c r="CP39" s="1"/>
      <c r="CQ39" s="1"/>
      <c r="CR39" s="34"/>
      <c r="CS39" s="1"/>
      <c r="CT39" s="1"/>
      <c r="DF39" s="23"/>
    </row>
    <row r="40" spans="1:110">
      <c r="A40" s="72">
        <v>34</v>
      </c>
      <c r="B40" s="406"/>
      <c r="C40" s="407"/>
      <c r="D40" s="408"/>
      <c r="E40" s="409"/>
      <c r="F40" s="410"/>
      <c r="G40" s="410"/>
      <c r="H40" s="411"/>
      <c r="I40" s="412"/>
      <c r="J40" s="413"/>
      <c r="K40" s="414"/>
      <c r="L40" s="11">
        <v>3</v>
      </c>
      <c r="M40" s="6">
        <v>3</v>
      </c>
      <c r="N40" s="6">
        <v>3</v>
      </c>
      <c r="O40" s="6">
        <v>4</v>
      </c>
      <c r="P40" s="6">
        <v>4</v>
      </c>
      <c r="Q40" s="6">
        <v>4</v>
      </c>
      <c r="R40" s="6">
        <v>37</v>
      </c>
      <c r="S40" s="40">
        <v>11</v>
      </c>
      <c r="T40" s="43">
        <v>57</v>
      </c>
      <c r="U40" s="12">
        <v>22</v>
      </c>
      <c r="V40" s="17">
        <v>4</v>
      </c>
      <c r="W40" s="18">
        <v>4</v>
      </c>
      <c r="X40" s="18">
        <v>4</v>
      </c>
      <c r="Y40" s="18">
        <v>4</v>
      </c>
      <c r="Z40" s="18">
        <v>4</v>
      </c>
      <c r="AA40" s="18">
        <v>4</v>
      </c>
      <c r="AB40" s="18">
        <v>40</v>
      </c>
      <c r="AC40" s="45">
        <v>7</v>
      </c>
      <c r="AD40" s="43">
        <v>37</v>
      </c>
      <c r="AE40" s="12">
        <v>9</v>
      </c>
      <c r="AF40" s="293"/>
      <c r="AG40" s="11"/>
      <c r="AH40" s="6"/>
      <c r="AI40" s="6"/>
      <c r="AJ40" s="6"/>
      <c r="AK40" s="6"/>
      <c r="AL40" s="6"/>
      <c r="AM40" s="40"/>
      <c r="AN40" s="43">
        <v>55</v>
      </c>
      <c r="AO40" s="6">
        <v>9</v>
      </c>
      <c r="AP40" s="43">
        <v>9</v>
      </c>
      <c r="AQ40" s="11">
        <v>4</v>
      </c>
      <c r="AR40" s="6">
        <v>4</v>
      </c>
      <c r="AS40" s="6">
        <v>4</v>
      </c>
      <c r="AT40" s="6">
        <v>4</v>
      </c>
      <c r="AU40" s="6">
        <v>5</v>
      </c>
      <c r="AV40" s="6">
        <v>5</v>
      </c>
      <c r="AW40" s="6">
        <v>41</v>
      </c>
      <c r="AX40" s="40">
        <v>9</v>
      </c>
      <c r="AY40" s="43">
        <v>55</v>
      </c>
      <c r="AZ40" s="12">
        <v>8</v>
      </c>
      <c r="BA40" s="11">
        <v>3</v>
      </c>
      <c r="BB40" s="6">
        <v>3</v>
      </c>
      <c r="BC40" s="6">
        <v>3</v>
      </c>
      <c r="BD40" s="6">
        <v>3</v>
      </c>
      <c r="BE40" s="6">
        <v>3</v>
      </c>
      <c r="BF40" s="6">
        <v>5</v>
      </c>
      <c r="BG40" s="6">
        <v>32</v>
      </c>
      <c r="BH40" s="40">
        <v>8</v>
      </c>
      <c r="BI40" s="43">
        <v>58</v>
      </c>
      <c r="BJ40" s="12">
        <v>16</v>
      </c>
      <c r="BK40" s="11">
        <v>4</v>
      </c>
      <c r="BL40" s="6">
        <v>4</v>
      </c>
      <c r="BM40" s="6">
        <v>4</v>
      </c>
      <c r="BN40" s="6">
        <v>4</v>
      </c>
      <c r="BO40" s="6">
        <v>4</v>
      </c>
      <c r="BP40" s="6">
        <v>3</v>
      </c>
      <c r="BQ40" s="6">
        <v>35</v>
      </c>
      <c r="BR40" s="40">
        <v>9</v>
      </c>
      <c r="BS40" s="43">
        <v>62</v>
      </c>
      <c r="BT40" s="12">
        <v>18</v>
      </c>
      <c r="BU40" s="11"/>
      <c r="BV40" s="6"/>
      <c r="BW40" s="6"/>
      <c r="BX40" s="6"/>
      <c r="BY40" s="40"/>
      <c r="BZ40" s="11"/>
      <c r="CA40" s="6"/>
      <c r="CB40" s="6"/>
      <c r="CC40" s="6"/>
      <c r="CD40" s="12"/>
      <c r="CE40" s="11"/>
      <c r="CF40" s="6"/>
      <c r="CG40" s="6"/>
      <c r="CH40" s="6"/>
      <c r="CI40" s="40"/>
      <c r="CJ40" s="11"/>
      <c r="CK40" s="6"/>
      <c r="CL40" s="6"/>
      <c r="CM40" s="12"/>
      <c r="CN40" s="11"/>
      <c r="CO40" s="82"/>
      <c r="CP40" s="1"/>
      <c r="CQ40" s="1"/>
      <c r="CR40" s="34"/>
      <c r="CS40" s="1"/>
      <c r="CT40" s="1"/>
      <c r="DF40" s="23"/>
    </row>
    <row r="41" spans="1:110">
      <c r="A41" s="72">
        <v>35</v>
      </c>
      <c r="B41" s="406"/>
      <c r="C41" s="407"/>
      <c r="D41" s="408"/>
      <c r="E41" s="409"/>
      <c r="F41" s="410"/>
      <c r="G41" s="410"/>
      <c r="H41" s="411"/>
      <c r="I41" s="412"/>
      <c r="J41" s="413"/>
      <c r="K41" s="414"/>
      <c r="L41" s="11">
        <v>3</v>
      </c>
      <c r="M41" s="6">
        <v>3</v>
      </c>
      <c r="N41" s="6">
        <v>3</v>
      </c>
      <c r="O41" s="6">
        <v>4</v>
      </c>
      <c r="P41" s="6">
        <v>4</v>
      </c>
      <c r="Q41" s="6">
        <v>4</v>
      </c>
      <c r="R41" s="6">
        <v>37</v>
      </c>
      <c r="S41" s="40">
        <v>11</v>
      </c>
      <c r="T41" s="43">
        <v>57</v>
      </c>
      <c r="U41" s="12">
        <v>22</v>
      </c>
      <c r="V41" s="17">
        <v>4</v>
      </c>
      <c r="W41" s="18">
        <v>4</v>
      </c>
      <c r="X41" s="18">
        <v>4</v>
      </c>
      <c r="Y41" s="18">
        <v>4</v>
      </c>
      <c r="Z41" s="18">
        <v>4</v>
      </c>
      <c r="AA41" s="18">
        <v>4</v>
      </c>
      <c r="AB41" s="18">
        <v>40</v>
      </c>
      <c r="AC41" s="45">
        <v>7</v>
      </c>
      <c r="AD41" s="43">
        <v>37</v>
      </c>
      <c r="AE41" s="12">
        <v>9</v>
      </c>
      <c r="AF41" s="293"/>
      <c r="AG41" s="11"/>
      <c r="AH41" s="6"/>
      <c r="AI41" s="6"/>
      <c r="AJ41" s="6"/>
      <c r="AK41" s="6"/>
      <c r="AL41" s="6"/>
      <c r="AM41" s="40"/>
      <c r="AN41" s="43">
        <v>55</v>
      </c>
      <c r="AO41" s="6">
        <v>9</v>
      </c>
      <c r="AP41" s="43">
        <v>8</v>
      </c>
      <c r="AQ41" s="11">
        <v>4</v>
      </c>
      <c r="AR41" s="6">
        <v>4</v>
      </c>
      <c r="AS41" s="6">
        <v>4</v>
      </c>
      <c r="AT41" s="6">
        <v>4</v>
      </c>
      <c r="AU41" s="6">
        <v>5</v>
      </c>
      <c r="AV41" s="6">
        <v>5</v>
      </c>
      <c r="AW41" s="6">
        <v>41</v>
      </c>
      <c r="AX41" s="40">
        <v>9</v>
      </c>
      <c r="AY41" s="43">
        <v>55</v>
      </c>
      <c r="AZ41" s="12">
        <v>8</v>
      </c>
      <c r="BA41" s="11">
        <v>3</v>
      </c>
      <c r="BB41" s="6">
        <v>3</v>
      </c>
      <c r="BC41" s="6">
        <v>3</v>
      </c>
      <c r="BD41" s="6">
        <v>3</v>
      </c>
      <c r="BE41" s="6">
        <v>3</v>
      </c>
      <c r="BF41" s="6">
        <v>5</v>
      </c>
      <c r="BG41" s="6">
        <v>32</v>
      </c>
      <c r="BH41" s="40">
        <v>9</v>
      </c>
      <c r="BI41" s="43">
        <v>58</v>
      </c>
      <c r="BJ41" s="12">
        <v>16</v>
      </c>
      <c r="BK41" s="11">
        <v>4</v>
      </c>
      <c r="BL41" s="6">
        <v>4</v>
      </c>
      <c r="BM41" s="6">
        <v>4</v>
      </c>
      <c r="BN41" s="6">
        <v>4</v>
      </c>
      <c r="BO41" s="6">
        <v>4</v>
      </c>
      <c r="BP41" s="6">
        <v>3</v>
      </c>
      <c r="BQ41" s="6">
        <v>35</v>
      </c>
      <c r="BR41" s="40">
        <v>8</v>
      </c>
      <c r="BS41" s="43">
        <v>62</v>
      </c>
      <c r="BT41" s="12">
        <v>18</v>
      </c>
      <c r="BU41" s="11"/>
      <c r="BV41" s="6"/>
      <c r="BW41" s="6"/>
      <c r="BX41" s="6"/>
      <c r="BY41" s="40"/>
      <c r="BZ41" s="11"/>
      <c r="CA41" s="6"/>
      <c r="CB41" s="6"/>
      <c r="CC41" s="6"/>
      <c r="CD41" s="12"/>
      <c r="CE41" s="11"/>
      <c r="CF41" s="6"/>
      <c r="CG41" s="6"/>
      <c r="CH41" s="6"/>
      <c r="CI41" s="40"/>
      <c r="CJ41" s="11"/>
      <c r="CK41" s="6"/>
      <c r="CL41" s="6"/>
      <c r="CM41" s="12"/>
      <c r="CN41" s="11"/>
      <c r="CO41" s="82"/>
      <c r="CP41" s="1"/>
      <c r="CQ41" s="1"/>
      <c r="CR41" s="34"/>
      <c r="CS41" s="1"/>
      <c r="CT41" s="1"/>
      <c r="DF41" s="23"/>
    </row>
    <row r="42" spans="1:110">
      <c r="A42" s="72">
        <v>36</v>
      </c>
      <c r="B42" s="406"/>
      <c r="C42" s="407"/>
      <c r="D42" s="408"/>
      <c r="E42" s="409"/>
      <c r="F42" s="410"/>
      <c r="G42" s="410"/>
      <c r="H42" s="411"/>
      <c r="I42" s="412"/>
      <c r="J42" s="413"/>
      <c r="K42" s="414"/>
      <c r="L42" s="11">
        <v>3</v>
      </c>
      <c r="M42" s="6">
        <v>3</v>
      </c>
      <c r="N42" s="6">
        <v>3</v>
      </c>
      <c r="O42" s="6">
        <v>4</v>
      </c>
      <c r="P42" s="6">
        <v>4</v>
      </c>
      <c r="Q42" s="6">
        <v>4</v>
      </c>
      <c r="R42" s="6">
        <v>37</v>
      </c>
      <c r="S42" s="40">
        <v>11</v>
      </c>
      <c r="T42" s="43">
        <v>57</v>
      </c>
      <c r="U42" s="12">
        <v>22</v>
      </c>
      <c r="V42" s="17">
        <v>4</v>
      </c>
      <c r="W42" s="18">
        <v>4</v>
      </c>
      <c r="X42" s="18">
        <v>4</v>
      </c>
      <c r="Y42" s="18">
        <v>4</v>
      </c>
      <c r="Z42" s="18">
        <v>4</v>
      </c>
      <c r="AA42" s="18">
        <v>4</v>
      </c>
      <c r="AB42" s="18">
        <v>40</v>
      </c>
      <c r="AC42" s="45">
        <v>7</v>
      </c>
      <c r="AD42" s="43">
        <v>47</v>
      </c>
      <c r="AE42" s="12">
        <v>9</v>
      </c>
      <c r="AF42" s="293"/>
      <c r="AG42" s="11"/>
      <c r="AH42" s="6"/>
      <c r="AI42" s="6"/>
      <c r="AJ42" s="6"/>
      <c r="AK42" s="6"/>
      <c r="AL42" s="6"/>
      <c r="AM42" s="40"/>
      <c r="AN42" s="43">
        <v>55</v>
      </c>
      <c r="AO42" s="6">
        <v>9</v>
      </c>
      <c r="AP42" s="43">
        <v>10</v>
      </c>
      <c r="AQ42" s="11">
        <v>4</v>
      </c>
      <c r="AR42" s="6">
        <v>4</v>
      </c>
      <c r="AS42" s="6">
        <v>4</v>
      </c>
      <c r="AT42" s="6">
        <v>4</v>
      </c>
      <c r="AU42" s="6">
        <v>5</v>
      </c>
      <c r="AV42" s="6">
        <v>5</v>
      </c>
      <c r="AW42" s="6">
        <v>41</v>
      </c>
      <c r="AX42" s="40">
        <v>9</v>
      </c>
      <c r="AY42" s="43">
        <v>55</v>
      </c>
      <c r="AZ42" s="12">
        <v>8</v>
      </c>
      <c r="BA42" s="11">
        <v>3</v>
      </c>
      <c r="BB42" s="6">
        <v>3</v>
      </c>
      <c r="BC42" s="6">
        <v>3</v>
      </c>
      <c r="BD42" s="6">
        <v>3</v>
      </c>
      <c r="BE42" s="6">
        <v>3</v>
      </c>
      <c r="BF42" s="6">
        <v>5</v>
      </c>
      <c r="BG42" s="6">
        <v>32</v>
      </c>
      <c r="BH42" s="40">
        <v>9</v>
      </c>
      <c r="BI42" s="43">
        <v>58</v>
      </c>
      <c r="BJ42" s="12">
        <v>16</v>
      </c>
      <c r="BK42" s="11">
        <v>4</v>
      </c>
      <c r="BL42" s="6">
        <v>4</v>
      </c>
      <c r="BM42" s="6">
        <v>4</v>
      </c>
      <c r="BN42" s="6">
        <v>4</v>
      </c>
      <c r="BO42" s="6">
        <v>4</v>
      </c>
      <c r="BP42" s="6">
        <v>3</v>
      </c>
      <c r="BQ42" s="6">
        <v>35</v>
      </c>
      <c r="BR42" s="40">
        <v>9</v>
      </c>
      <c r="BS42" s="43">
        <v>62</v>
      </c>
      <c r="BT42" s="12">
        <v>18</v>
      </c>
      <c r="BU42" s="11"/>
      <c r="BV42" s="6"/>
      <c r="BW42" s="6"/>
      <c r="BX42" s="6"/>
      <c r="BY42" s="40"/>
      <c r="BZ42" s="11"/>
      <c r="CA42" s="6"/>
      <c r="CB42" s="6"/>
      <c r="CC42" s="6"/>
      <c r="CD42" s="12"/>
      <c r="CE42" s="11"/>
      <c r="CF42" s="6"/>
      <c r="CG42" s="6"/>
      <c r="CH42" s="6"/>
      <c r="CI42" s="40"/>
      <c r="CJ42" s="11"/>
      <c r="CK42" s="6"/>
      <c r="CL42" s="6"/>
      <c r="CM42" s="12"/>
      <c r="CN42" s="11"/>
      <c r="CO42" s="82"/>
      <c r="CP42" s="1"/>
      <c r="CQ42" s="1"/>
      <c r="CR42" s="34"/>
      <c r="CS42" s="1"/>
      <c r="CT42" s="1"/>
      <c r="DF42" s="23"/>
    </row>
    <row r="43" spans="1:110">
      <c r="A43" s="72">
        <v>37</v>
      </c>
      <c r="B43" s="406"/>
      <c r="C43" s="407"/>
      <c r="D43" s="408"/>
      <c r="E43" s="409"/>
      <c r="F43" s="410"/>
      <c r="G43" s="410"/>
      <c r="H43" s="411"/>
      <c r="I43" s="412"/>
      <c r="J43" s="413"/>
      <c r="K43" s="414"/>
      <c r="L43" s="11"/>
      <c r="M43" s="6"/>
      <c r="N43" s="6"/>
      <c r="O43" s="6"/>
      <c r="P43" s="6"/>
      <c r="Q43" s="6"/>
      <c r="R43" s="6"/>
      <c r="S43" s="40"/>
      <c r="T43" s="43"/>
      <c r="U43" s="12"/>
      <c r="V43" s="17"/>
      <c r="W43" s="18"/>
      <c r="X43" s="18"/>
      <c r="Y43" s="18"/>
      <c r="Z43" s="18"/>
      <c r="AA43" s="18"/>
      <c r="AB43" s="18"/>
      <c r="AC43" s="45"/>
      <c r="AD43" s="43"/>
      <c r="AE43" s="12"/>
      <c r="AF43" s="293"/>
      <c r="AG43" s="11"/>
      <c r="AH43" s="6"/>
      <c r="AI43" s="6"/>
      <c r="AJ43" s="6"/>
      <c r="AK43" s="6"/>
      <c r="AL43" s="6"/>
      <c r="AM43" s="40"/>
      <c r="AN43" s="43"/>
      <c r="AO43" s="6"/>
      <c r="AP43" s="43"/>
      <c r="AQ43" s="11"/>
      <c r="AR43" s="6"/>
      <c r="AS43" s="6"/>
      <c r="AT43" s="6"/>
      <c r="AU43" s="6"/>
      <c r="AV43" s="6"/>
      <c r="AW43" s="6"/>
      <c r="AX43" s="40"/>
      <c r="AY43" s="43"/>
      <c r="AZ43" s="12"/>
      <c r="BA43" s="11"/>
      <c r="BB43" s="6"/>
      <c r="BC43" s="6"/>
      <c r="BD43" s="6"/>
      <c r="BE43" s="6"/>
      <c r="BF43" s="6"/>
      <c r="BG43" s="6"/>
      <c r="BH43" s="40"/>
      <c r="BI43" s="43"/>
      <c r="BJ43" s="12"/>
      <c r="BK43" s="11"/>
      <c r="BL43" s="6"/>
      <c r="BM43" s="6"/>
      <c r="BN43" s="6"/>
      <c r="BO43" s="6"/>
      <c r="BP43" s="6"/>
      <c r="BQ43" s="6"/>
      <c r="BR43" s="40"/>
      <c r="BS43" s="43"/>
      <c r="BT43" s="12"/>
      <c r="BU43" s="11"/>
      <c r="BV43" s="6"/>
      <c r="BW43" s="6"/>
      <c r="BX43" s="6"/>
      <c r="BY43" s="40"/>
      <c r="BZ43" s="11"/>
      <c r="CA43" s="6"/>
      <c r="CB43" s="6"/>
      <c r="CC43" s="6"/>
      <c r="CD43" s="12"/>
      <c r="CE43" s="11"/>
      <c r="CF43" s="6"/>
      <c r="CG43" s="6"/>
      <c r="CH43" s="6"/>
      <c r="CI43" s="40"/>
      <c r="CJ43" s="11"/>
      <c r="CK43" s="6"/>
      <c r="CL43" s="6"/>
      <c r="CM43" s="12"/>
      <c r="CN43" s="11"/>
      <c r="CO43" s="82"/>
      <c r="CP43" s="1"/>
      <c r="CQ43" s="1"/>
      <c r="CR43" s="34"/>
      <c r="CS43" s="1"/>
      <c r="CT43" s="1"/>
      <c r="DF43" s="23"/>
    </row>
    <row r="44" spans="1:110">
      <c r="A44" s="72">
        <v>38</v>
      </c>
      <c r="B44" s="406"/>
      <c r="C44" s="407"/>
      <c r="D44" s="408"/>
      <c r="E44" s="409"/>
      <c r="F44" s="410"/>
      <c r="G44" s="410"/>
      <c r="H44" s="411"/>
      <c r="I44" s="412"/>
      <c r="J44" s="413"/>
      <c r="K44" s="414"/>
      <c r="L44" s="11"/>
      <c r="M44" s="6"/>
      <c r="N44" s="6"/>
      <c r="O44" s="6"/>
      <c r="P44" s="6"/>
      <c r="Q44" s="6"/>
      <c r="R44" s="6"/>
      <c r="S44" s="40"/>
      <c r="T44" s="43"/>
      <c r="U44" s="12"/>
      <c r="V44" s="17"/>
      <c r="W44" s="18"/>
      <c r="X44" s="18"/>
      <c r="Y44" s="18"/>
      <c r="Z44" s="18"/>
      <c r="AA44" s="18"/>
      <c r="AB44" s="18"/>
      <c r="AC44" s="45"/>
      <c r="AD44" s="43"/>
      <c r="AE44" s="12"/>
      <c r="AF44" s="293"/>
      <c r="AG44" s="11"/>
      <c r="AH44" s="6"/>
      <c r="AI44" s="6"/>
      <c r="AJ44" s="6"/>
      <c r="AK44" s="6"/>
      <c r="AL44" s="6"/>
      <c r="AM44" s="40"/>
      <c r="AN44" s="43"/>
      <c r="AO44" s="6"/>
      <c r="AP44" s="43"/>
      <c r="AQ44" s="11"/>
      <c r="AR44" s="6"/>
      <c r="AS44" s="6"/>
      <c r="AT44" s="6"/>
      <c r="AU44" s="6"/>
      <c r="AV44" s="6"/>
      <c r="AW44" s="6"/>
      <c r="AX44" s="40"/>
      <c r="AY44" s="43"/>
      <c r="AZ44" s="12"/>
      <c r="BA44" s="11"/>
      <c r="BB44" s="6"/>
      <c r="BC44" s="6"/>
      <c r="BD44" s="6"/>
      <c r="BE44" s="6"/>
      <c r="BF44" s="6"/>
      <c r="BG44" s="6"/>
      <c r="BH44" s="40"/>
      <c r="BI44" s="43"/>
      <c r="BJ44" s="12"/>
      <c r="BK44" s="11"/>
      <c r="BL44" s="6"/>
      <c r="BM44" s="6"/>
      <c r="BN44" s="6"/>
      <c r="BO44" s="6"/>
      <c r="BP44" s="6"/>
      <c r="BQ44" s="6"/>
      <c r="BR44" s="40"/>
      <c r="BS44" s="43"/>
      <c r="BT44" s="12"/>
      <c r="BU44" s="11"/>
      <c r="BV44" s="6"/>
      <c r="BW44" s="6"/>
      <c r="BX44" s="6"/>
      <c r="BY44" s="40"/>
      <c r="BZ44" s="11"/>
      <c r="CA44" s="6"/>
      <c r="CB44" s="6"/>
      <c r="CC44" s="6"/>
      <c r="CD44" s="12"/>
      <c r="CE44" s="11"/>
      <c r="CF44" s="6"/>
      <c r="CG44" s="6"/>
      <c r="CH44" s="6"/>
      <c r="CI44" s="40"/>
      <c r="CJ44" s="11"/>
      <c r="CK44" s="6"/>
      <c r="CL44" s="6"/>
      <c r="CM44" s="12"/>
      <c r="CN44" s="11"/>
      <c r="CO44" s="82"/>
      <c r="CP44" s="1"/>
      <c r="CQ44" s="1"/>
      <c r="CR44" s="34"/>
      <c r="CS44" s="1"/>
      <c r="CT44" s="1"/>
      <c r="DF44" s="23"/>
    </row>
    <row r="45" spans="1:110">
      <c r="A45" s="72">
        <v>39</v>
      </c>
      <c r="B45" s="406"/>
      <c r="C45" s="407"/>
      <c r="D45" s="408"/>
      <c r="E45" s="409"/>
      <c r="F45" s="410"/>
      <c r="G45" s="410"/>
      <c r="H45" s="411"/>
      <c r="I45" s="412"/>
      <c r="J45" s="413"/>
      <c r="K45" s="414"/>
      <c r="L45" s="11"/>
      <c r="M45" s="6"/>
      <c r="N45" s="6"/>
      <c r="O45" s="6"/>
      <c r="P45" s="6"/>
      <c r="Q45" s="6"/>
      <c r="R45" s="6"/>
      <c r="S45" s="40"/>
      <c r="T45" s="43"/>
      <c r="U45" s="12"/>
      <c r="V45" s="17"/>
      <c r="W45" s="18"/>
      <c r="X45" s="18"/>
      <c r="Y45" s="18"/>
      <c r="Z45" s="18"/>
      <c r="AA45" s="18"/>
      <c r="AB45" s="18"/>
      <c r="AC45" s="45"/>
      <c r="AD45" s="43"/>
      <c r="AE45" s="12"/>
      <c r="AF45" s="293"/>
      <c r="AG45" s="11"/>
      <c r="AH45" s="6"/>
      <c r="AI45" s="6"/>
      <c r="AJ45" s="6"/>
      <c r="AK45" s="6"/>
      <c r="AL45" s="6"/>
      <c r="AM45" s="40"/>
      <c r="AN45" s="43"/>
      <c r="AO45" s="6"/>
      <c r="AP45" s="43"/>
      <c r="AQ45" s="11"/>
      <c r="AR45" s="6"/>
      <c r="AS45" s="6"/>
      <c r="AT45" s="6"/>
      <c r="AU45" s="6"/>
      <c r="AV45" s="6"/>
      <c r="AW45" s="6"/>
      <c r="AX45" s="40"/>
      <c r="AY45" s="43"/>
      <c r="AZ45" s="12"/>
      <c r="BA45" s="11"/>
      <c r="BB45" s="6"/>
      <c r="BC45" s="6"/>
      <c r="BD45" s="6"/>
      <c r="BE45" s="6"/>
      <c r="BF45" s="6"/>
      <c r="BG45" s="6"/>
      <c r="BH45" s="40"/>
      <c r="BI45" s="43"/>
      <c r="BJ45" s="12"/>
      <c r="BK45" s="11"/>
      <c r="BL45" s="6"/>
      <c r="BM45" s="6"/>
      <c r="BN45" s="6"/>
      <c r="BO45" s="6"/>
      <c r="BP45" s="6"/>
      <c r="BQ45" s="6"/>
      <c r="BR45" s="40"/>
      <c r="BS45" s="43"/>
      <c r="BT45" s="12"/>
      <c r="BU45" s="11"/>
      <c r="BV45" s="6"/>
      <c r="BW45" s="6"/>
      <c r="BX45" s="6"/>
      <c r="BY45" s="40"/>
      <c r="BZ45" s="11"/>
      <c r="CA45" s="6"/>
      <c r="CB45" s="6"/>
      <c r="CC45" s="6"/>
      <c r="CD45" s="12"/>
      <c r="CE45" s="11"/>
      <c r="CF45" s="6"/>
      <c r="CG45" s="6"/>
      <c r="CH45" s="6"/>
      <c r="CI45" s="40"/>
      <c r="CJ45" s="11"/>
      <c r="CK45" s="6"/>
      <c r="CL45" s="6"/>
      <c r="CM45" s="12"/>
      <c r="CN45" s="11"/>
      <c r="CO45" s="82"/>
      <c r="CP45" s="1"/>
      <c r="CQ45" s="1"/>
      <c r="CR45" s="34"/>
      <c r="CS45" s="1"/>
      <c r="CT45" s="1"/>
      <c r="DF45" s="23"/>
    </row>
    <row r="46" spans="1:110">
      <c r="A46" s="72">
        <v>40</v>
      </c>
      <c r="B46" s="406"/>
      <c r="C46" s="407"/>
      <c r="D46" s="408"/>
      <c r="E46" s="409"/>
      <c r="F46" s="410"/>
      <c r="G46" s="410"/>
      <c r="H46" s="411"/>
      <c r="I46" s="412"/>
      <c r="J46" s="413"/>
      <c r="K46" s="414"/>
      <c r="L46" s="11"/>
      <c r="M46" s="6"/>
      <c r="N46" s="6"/>
      <c r="O46" s="6"/>
      <c r="P46" s="6"/>
      <c r="Q46" s="6"/>
      <c r="R46" s="6"/>
      <c r="S46" s="40"/>
      <c r="T46" s="43"/>
      <c r="U46" s="12"/>
      <c r="V46" s="17"/>
      <c r="W46" s="18"/>
      <c r="X46" s="18"/>
      <c r="Y46" s="18"/>
      <c r="Z46" s="18"/>
      <c r="AA46" s="18"/>
      <c r="AB46" s="18"/>
      <c r="AC46" s="45"/>
      <c r="AD46" s="43"/>
      <c r="AE46" s="12"/>
      <c r="AF46" s="293"/>
      <c r="AG46" s="11"/>
      <c r="AH46" s="6"/>
      <c r="AI46" s="6"/>
      <c r="AJ46" s="6"/>
      <c r="AK46" s="6"/>
      <c r="AL46" s="6"/>
      <c r="AM46" s="40"/>
      <c r="AN46" s="43"/>
      <c r="AO46" s="6"/>
      <c r="AP46" s="43"/>
      <c r="AQ46" s="11"/>
      <c r="AR46" s="6"/>
      <c r="AS46" s="6"/>
      <c r="AT46" s="6"/>
      <c r="AU46" s="6"/>
      <c r="AV46" s="6"/>
      <c r="AW46" s="6"/>
      <c r="AX46" s="40"/>
      <c r="AY46" s="43"/>
      <c r="AZ46" s="12"/>
      <c r="BA46" s="11"/>
      <c r="BB46" s="6"/>
      <c r="BC46" s="6"/>
      <c r="BD46" s="6"/>
      <c r="BE46" s="6"/>
      <c r="BF46" s="6"/>
      <c r="BG46" s="6"/>
      <c r="BH46" s="40"/>
      <c r="BI46" s="43"/>
      <c r="BJ46" s="12"/>
      <c r="BK46" s="11"/>
      <c r="BL46" s="6"/>
      <c r="BM46" s="6"/>
      <c r="BN46" s="6"/>
      <c r="BO46" s="6"/>
      <c r="BP46" s="6"/>
      <c r="BQ46" s="6"/>
      <c r="BR46" s="40"/>
      <c r="BS46" s="43"/>
      <c r="BT46" s="12"/>
      <c r="BU46" s="11"/>
      <c r="BV46" s="6"/>
      <c r="BW46" s="6"/>
      <c r="BX46" s="6"/>
      <c r="BY46" s="40"/>
      <c r="BZ46" s="11"/>
      <c r="CA46" s="6"/>
      <c r="CB46" s="6"/>
      <c r="CC46" s="6"/>
      <c r="CD46" s="12"/>
      <c r="CE46" s="11"/>
      <c r="CF46" s="6"/>
      <c r="CG46" s="6"/>
      <c r="CH46" s="6"/>
      <c r="CI46" s="40"/>
      <c r="CJ46" s="11"/>
      <c r="CK46" s="6"/>
      <c r="CL46" s="6"/>
      <c r="CM46" s="12"/>
      <c r="CN46" s="11"/>
      <c r="CO46" s="82"/>
      <c r="CP46" s="1"/>
      <c r="CQ46" s="1"/>
      <c r="CR46" s="34"/>
      <c r="CS46" s="1"/>
      <c r="CT46" s="1"/>
      <c r="DF46" s="23"/>
    </row>
    <row r="47" spans="1:110">
      <c r="A47" s="72">
        <v>41</v>
      </c>
      <c r="B47" s="406"/>
      <c r="C47" s="407"/>
      <c r="D47" s="408"/>
      <c r="E47" s="409"/>
      <c r="F47" s="410"/>
      <c r="G47" s="410"/>
      <c r="H47" s="411"/>
      <c r="I47" s="412"/>
      <c r="J47" s="413"/>
      <c r="K47" s="414"/>
      <c r="L47" s="11"/>
      <c r="M47" s="6"/>
      <c r="N47" s="6"/>
      <c r="O47" s="6"/>
      <c r="P47" s="6"/>
      <c r="Q47" s="6"/>
      <c r="R47" s="6"/>
      <c r="S47" s="40"/>
      <c r="T47" s="43"/>
      <c r="U47" s="12"/>
      <c r="V47" s="17"/>
      <c r="W47" s="18"/>
      <c r="X47" s="18"/>
      <c r="Y47" s="18"/>
      <c r="Z47" s="18"/>
      <c r="AA47" s="18"/>
      <c r="AB47" s="18"/>
      <c r="AC47" s="45"/>
      <c r="AD47" s="43"/>
      <c r="AE47" s="12"/>
      <c r="AF47" s="293"/>
      <c r="AG47" s="11"/>
      <c r="AH47" s="6"/>
      <c r="AI47" s="6"/>
      <c r="AJ47" s="6"/>
      <c r="AK47" s="6"/>
      <c r="AL47" s="6"/>
      <c r="AM47" s="40"/>
      <c r="AN47" s="43"/>
      <c r="AO47" s="6"/>
      <c r="AP47" s="43"/>
      <c r="AQ47" s="11"/>
      <c r="AR47" s="6"/>
      <c r="AS47" s="6"/>
      <c r="AT47" s="6"/>
      <c r="AU47" s="6"/>
      <c r="AV47" s="6"/>
      <c r="AW47" s="6"/>
      <c r="AX47" s="40"/>
      <c r="AY47" s="43"/>
      <c r="AZ47" s="12"/>
      <c r="BA47" s="11"/>
      <c r="BB47" s="6"/>
      <c r="BC47" s="6"/>
      <c r="BD47" s="6"/>
      <c r="BE47" s="6"/>
      <c r="BF47" s="6"/>
      <c r="BG47" s="6"/>
      <c r="BH47" s="40"/>
      <c r="BI47" s="43"/>
      <c r="BJ47" s="12"/>
      <c r="BK47" s="11"/>
      <c r="BL47" s="6"/>
      <c r="BM47" s="6"/>
      <c r="BN47" s="6"/>
      <c r="BO47" s="6"/>
      <c r="BP47" s="6"/>
      <c r="BQ47" s="6"/>
      <c r="BR47" s="40"/>
      <c r="BS47" s="43"/>
      <c r="BT47" s="12"/>
      <c r="BU47" s="11"/>
      <c r="BV47" s="6"/>
      <c r="BW47" s="6"/>
      <c r="BX47" s="6"/>
      <c r="BY47" s="40"/>
      <c r="BZ47" s="11"/>
      <c r="CA47" s="6"/>
      <c r="CB47" s="6"/>
      <c r="CC47" s="6"/>
      <c r="CD47" s="12"/>
      <c r="CE47" s="11"/>
      <c r="CF47" s="6"/>
      <c r="CG47" s="6"/>
      <c r="CH47" s="6"/>
      <c r="CI47" s="40"/>
      <c r="CJ47" s="11"/>
      <c r="CK47" s="6"/>
      <c r="CL47" s="6"/>
      <c r="CM47" s="12"/>
      <c r="CN47" s="11"/>
      <c r="CO47" s="82"/>
      <c r="CP47" s="1"/>
      <c r="CQ47" s="1"/>
      <c r="CR47" s="34"/>
      <c r="CS47" s="1"/>
      <c r="CT47" s="1"/>
      <c r="DF47" s="23"/>
    </row>
    <row r="48" spans="1:110">
      <c r="A48" s="72">
        <v>42</v>
      </c>
      <c r="B48" s="406"/>
      <c r="C48" s="407"/>
      <c r="D48" s="408"/>
      <c r="E48" s="409"/>
      <c r="F48" s="410"/>
      <c r="G48" s="410"/>
      <c r="H48" s="411"/>
      <c r="I48" s="412"/>
      <c r="J48" s="413"/>
      <c r="K48" s="414"/>
      <c r="L48" s="11"/>
      <c r="M48" s="6"/>
      <c r="N48" s="6"/>
      <c r="O48" s="6"/>
      <c r="P48" s="6"/>
      <c r="Q48" s="6"/>
      <c r="R48" s="6"/>
      <c r="S48" s="40"/>
      <c r="T48" s="43"/>
      <c r="U48" s="12"/>
      <c r="V48" s="17"/>
      <c r="W48" s="18"/>
      <c r="X48" s="18"/>
      <c r="Y48" s="18"/>
      <c r="Z48" s="18"/>
      <c r="AA48" s="18"/>
      <c r="AB48" s="18"/>
      <c r="AC48" s="45"/>
      <c r="AD48" s="43"/>
      <c r="AE48" s="12"/>
      <c r="AF48" s="293"/>
      <c r="AG48" s="11"/>
      <c r="AH48" s="6"/>
      <c r="AI48" s="6"/>
      <c r="AJ48" s="6"/>
      <c r="AK48" s="6"/>
      <c r="AL48" s="6"/>
      <c r="AM48" s="40"/>
      <c r="AN48" s="43"/>
      <c r="AO48" s="6"/>
      <c r="AP48" s="43"/>
      <c r="AQ48" s="11"/>
      <c r="AR48" s="6"/>
      <c r="AS48" s="6"/>
      <c r="AT48" s="6"/>
      <c r="AU48" s="6"/>
      <c r="AV48" s="6"/>
      <c r="AW48" s="6"/>
      <c r="AX48" s="40"/>
      <c r="AY48" s="43"/>
      <c r="AZ48" s="12"/>
      <c r="BA48" s="11"/>
      <c r="BB48" s="6"/>
      <c r="BC48" s="6"/>
      <c r="BD48" s="6"/>
      <c r="BE48" s="6"/>
      <c r="BF48" s="6"/>
      <c r="BG48" s="6"/>
      <c r="BH48" s="40"/>
      <c r="BI48" s="43"/>
      <c r="BJ48" s="12"/>
      <c r="BK48" s="11"/>
      <c r="BL48" s="6"/>
      <c r="BM48" s="6"/>
      <c r="BN48" s="6"/>
      <c r="BO48" s="6"/>
      <c r="BP48" s="6"/>
      <c r="BQ48" s="6"/>
      <c r="BR48" s="40"/>
      <c r="BS48" s="43"/>
      <c r="BT48" s="12"/>
      <c r="BU48" s="11"/>
      <c r="BV48" s="6"/>
      <c r="BW48" s="6"/>
      <c r="BX48" s="6"/>
      <c r="BY48" s="40"/>
      <c r="BZ48" s="11"/>
      <c r="CA48" s="6"/>
      <c r="CB48" s="6"/>
      <c r="CC48" s="6"/>
      <c r="CD48" s="12"/>
      <c r="CE48" s="11"/>
      <c r="CF48" s="6"/>
      <c r="CG48" s="6"/>
      <c r="CH48" s="6"/>
      <c r="CI48" s="40"/>
      <c r="CJ48" s="11"/>
      <c r="CK48" s="6"/>
      <c r="CL48" s="6"/>
      <c r="CM48" s="12"/>
      <c r="CN48" s="11"/>
      <c r="CO48" s="82"/>
      <c r="CP48" s="1"/>
      <c r="CQ48" s="1"/>
      <c r="CR48" s="34"/>
      <c r="CS48" s="1"/>
      <c r="CT48" s="1"/>
      <c r="DF48" s="23"/>
    </row>
    <row r="49" spans="1:110">
      <c r="A49" s="72">
        <v>43</v>
      </c>
      <c r="B49" s="406"/>
      <c r="C49" s="407"/>
      <c r="D49" s="408"/>
      <c r="E49" s="409"/>
      <c r="F49" s="410"/>
      <c r="G49" s="410"/>
      <c r="H49" s="411"/>
      <c r="I49" s="412"/>
      <c r="J49" s="413"/>
      <c r="K49" s="414"/>
      <c r="L49" s="11"/>
      <c r="M49" s="6"/>
      <c r="N49" s="6"/>
      <c r="O49" s="6"/>
      <c r="P49" s="6"/>
      <c r="Q49" s="6"/>
      <c r="R49" s="6"/>
      <c r="S49" s="40"/>
      <c r="T49" s="43"/>
      <c r="U49" s="12"/>
      <c r="V49" s="17"/>
      <c r="W49" s="18"/>
      <c r="X49" s="18"/>
      <c r="Y49" s="18"/>
      <c r="Z49" s="18"/>
      <c r="AA49" s="18"/>
      <c r="AB49" s="18"/>
      <c r="AC49" s="45"/>
      <c r="AD49" s="43"/>
      <c r="AE49" s="12"/>
      <c r="AF49" s="293"/>
      <c r="AG49" s="11"/>
      <c r="AH49" s="6"/>
      <c r="AI49" s="6"/>
      <c r="AJ49" s="6"/>
      <c r="AK49" s="6"/>
      <c r="AL49" s="6"/>
      <c r="AM49" s="40"/>
      <c r="AN49" s="43"/>
      <c r="AO49" s="6"/>
      <c r="AP49" s="43"/>
      <c r="AQ49" s="11"/>
      <c r="AR49" s="6"/>
      <c r="AS49" s="6"/>
      <c r="AT49" s="6"/>
      <c r="AU49" s="6"/>
      <c r="AV49" s="6"/>
      <c r="AW49" s="6"/>
      <c r="AX49" s="40"/>
      <c r="AY49" s="43"/>
      <c r="AZ49" s="12"/>
      <c r="BA49" s="11"/>
      <c r="BB49" s="6"/>
      <c r="BC49" s="6"/>
      <c r="BD49" s="6"/>
      <c r="BE49" s="6"/>
      <c r="BF49" s="6"/>
      <c r="BG49" s="6"/>
      <c r="BH49" s="40"/>
      <c r="BI49" s="43"/>
      <c r="BJ49" s="12"/>
      <c r="BK49" s="11"/>
      <c r="BL49" s="6"/>
      <c r="BM49" s="6"/>
      <c r="BN49" s="6"/>
      <c r="BO49" s="6"/>
      <c r="BP49" s="6"/>
      <c r="BQ49" s="6"/>
      <c r="BR49" s="40"/>
      <c r="BS49" s="43"/>
      <c r="BT49" s="12"/>
      <c r="BU49" s="11"/>
      <c r="BV49" s="6"/>
      <c r="BW49" s="6"/>
      <c r="BX49" s="6"/>
      <c r="BY49" s="40"/>
      <c r="BZ49" s="11"/>
      <c r="CA49" s="6"/>
      <c r="CB49" s="6"/>
      <c r="CC49" s="6"/>
      <c r="CD49" s="12"/>
      <c r="CE49" s="11"/>
      <c r="CF49" s="6"/>
      <c r="CG49" s="6"/>
      <c r="CH49" s="6"/>
      <c r="CI49" s="40"/>
      <c r="CJ49" s="11"/>
      <c r="CK49" s="6"/>
      <c r="CL49" s="6"/>
      <c r="CM49" s="12"/>
      <c r="CN49" s="11"/>
      <c r="CO49" s="82"/>
      <c r="CP49" s="1"/>
      <c r="CQ49" s="1"/>
      <c r="CR49" s="34"/>
      <c r="CS49" s="1"/>
      <c r="CT49" s="1"/>
      <c r="DF49" s="23"/>
    </row>
    <row r="50" spans="1:110">
      <c r="A50" s="72">
        <v>44</v>
      </c>
      <c r="B50" s="406"/>
      <c r="C50" s="407"/>
      <c r="D50" s="408"/>
      <c r="E50" s="409"/>
      <c r="F50" s="410"/>
      <c r="G50" s="410"/>
      <c r="H50" s="411"/>
      <c r="I50" s="412"/>
      <c r="J50" s="413"/>
      <c r="K50" s="414"/>
      <c r="L50" s="11"/>
      <c r="M50" s="6"/>
      <c r="N50" s="6"/>
      <c r="O50" s="6"/>
      <c r="P50" s="6"/>
      <c r="Q50" s="6"/>
      <c r="R50" s="6"/>
      <c r="S50" s="40"/>
      <c r="T50" s="43"/>
      <c r="U50" s="12"/>
      <c r="V50" s="17"/>
      <c r="W50" s="18"/>
      <c r="X50" s="18"/>
      <c r="Y50" s="18"/>
      <c r="Z50" s="18"/>
      <c r="AA50" s="18"/>
      <c r="AB50" s="18"/>
      <c r="AC50" s="45"/>
      <c r="AD50" s="43"/>
      <c r="AE50" s="12"/>
      <c r="AF50" s="293"/>
      <c r="AG50" s="11"/>
      <c r="AH50" s="6"/>
      <c r="AI50" s="6"/>
      <c r="AJ50" s="6"/>
      <c r="AK50" s="6"/>
      <c r="AL50" s="6"/>
      <c r="AM50" s="40"/>
      <c r="AN50" s="43"/>
      <c r="AO50" s="6"/>
      <c r="AP50" s="43"/>
      <c r="AQ50" s="11"/>
      <c r="AR50" s="6"/>
      <c r="AS50" s="6"/>
      <c r="AT50" s="6"/>
      <c r="AU50" s="6"/>
      <c r="AV50" s="6"/>
      <c r="AW50" s="6"/>
      <c r="AX50" s="40"/>
      <c r="AY50" s="43"/>
      <c r="AZ50" s="12"/>
      <c r="BA50" s="11"/>
      <c r="BB50" s="6"/>
      <c r="BC50" s="6"/>
      <c r="BD50" s="6"/>
      <c r="BE50" s="6"/>
      <c r="BF50" s="6"/>
      <c r="BG50" s="6"/>
      <c r="BH50" s="40"/>
      <c r="BI50" s="43"/>
      <c r="BJ50" s="12"/>
      <c r="BK50" s="11"/>
      <c r="BL50" s="6"/>
      <c r="BM50" s="6"/>
      <c r="BN50" s="6"/>
      <c r="BO50" s="6"/>
      <c r="BP50" s="6"/>
      <c r="BQ50" s="6"/>
      <c r="BR50" s="40"/>
      <c r="BS50" s="43"/>
      <c r="BT50" s="12"/>
      <c r="BU50" s="11"/>
      <c r="BV50" s="6"/>
      <c r="BW50" s="6"/>
      <c r="BX50" s="6"/>
      <c r="BY50" s="40"/>
      <c r="BZ50" s="11"/>
      <c r="CA50" s="6"/>
      <c r="CB50" s="6"/>
      <c r="CC50" s="6"/>
      <c r="CD50" s="12"/>
      <c r="CE50" s="11"/>
      <c r="CF50" s="6"/>
      <c r="CG50" s="6"/>
      <c r="CH50" s="6"/>
      <c r="CI50" s="40"/>
      <c r="CJ50" s="11"/>
      <c r="CK50" s="6"/>
      <c r="CL50" s="6"/>
      <c r="CM50" s="12"/>
      <c r="CN50" s="11"/>
      <c r="CO50" s="82"/>
      <c r="CP50" s="1"/>
      <c r="CQ50" s="1"/>
      <c r="CR50" s="34"/>
      <c r="CS50" s="1"/>
      <c r="CT50" s="1"/>
      <c r="DF50" s="23"/>
    </row>
    <row r="51" spans="1:110">
      <c r="A51" s="72">
        <v>45</v>
      </c>
      <c r="B51" s="406"/>
      <c r="C51" s="407"/>
      <c r="D51" s="408"/>
      <c r="E51" s="409"/>
      <c r="F51" s="410"/>
      <c r="G51" s="410"/>
      <c r="H51" s="411"/>
      <c r="I51" s="412"/>
      <c r="J51" s="413"/>
      <c r="K51" s="414"/>
      <c r="L51" s="11"/>
      <c r="M51" s="6"/>
      <c r="N51" s="6"/>
      <c r="O51" s="6"/>
      <c r="P51" s="6"/>
      <c r="Q51" s="6"/>
      <c r="R51" s="6"/>
      <c r="S51" s="40"/>
      <c r="T51" s="43"/>
      <c r="U51" s="12"/>
      <c r="V51" s="17"/>
      <c r="W51" s="18"/>
      <c r="X51" s="18"/>
      <c r="Y51" s="18"/>
      <c r="Z51" s="18"/>
      <c r="AA51" s="18"/>
      <c r="AB51" s="18"/>
      <c r="AC51" s="45"/>
      <c r="AD51" s="43"/>
      <c r="AE51" s="12"/>
      <c r="AF51" s="293"/>
      <c r="AG51" s="11"/>
      <c r="AH51" s="6"/>
      <c r="AI51" s="6"/>
      <c r="AJ51" s="6"/>
      <c r="AK51" s="6"/>
      <c r="AL51" s="6"/>
      <c r="AM51" s="40"/>
      <c r="AN51" s="43"/>
      <c r="AO51" s="6"/>
      <c r="AP51" s="43"/>
      <c r="AQ51" s="11"/>
      <c r="AR51" s="6"/>
      <c r="AS51" s="6"/>
      <c r="AT51" s="6"/>
      <c r="AU51" s="6"/>
      <c r="AV51" s="6"/>
      <c r="AW51" s="6"/>
      <c r="AX51" s="40"/>
      <c r="AY51" s="43"/>
      <c r="AZ51" s="12"/>
      <c r="BA51" s="11"/>
      <c r="BB51" s="6"/>
      <c r="BC51" s="6"/>
      <c r="BD51" s="6"/>
      <c r="BE51" s="6"/>
      <c r="BF51" s="6"/>
      <c r="BG51" s="6"/>
      <c r="BH51" s="40"/>
      <c r="BI51" s="43"/>
      <c r="BJ51" s="12"/>
      <c r="BK51" s="11"/>
      <c r="BL51" s="6"/>
      <c r="BM51" s="6"/>
      <c r="BN51" s="6"/>
      <c r="BO51" s="6"/>
      <c r="BP51" s="6"/>
      <c r="BQ51" s="6"/>
      <c r="BR51" s="40"/>
      <c r="BS51" s="43"/>
      <c r="BT51" s="12"/>
      <c r="BU51" s="11"/>
      <c r="BV51" s="6"/>
      <c r="BW51" s="6"/>
      <c r="BX51" s="6"/>
      <c r="BY51" s="40"/>
      <c r="BZ51" s="11"/>
      <c r="CA51" s="6"/>
      <c r="CB51" s="6"/>
      <c r="CC51" s="6"/>
      <c r="CD51" s="12"/>
      <c r="CE51" s="11"/>
      <c r="CF51" s="6"/>
      <c r="CG51" s="6"/>
      <c r="CH51" s="6"/>
      <c r="CI51" s="40"/>
      <c r="CJ51" s="11"/>
      <c r="CK51" s="6"/>
      <c r="CL51" s="6"/>
      <c r="CM51" s="12"/>
      <c r="CN51" s="11"/>
      <c r="CO51" s="82"/>
      <c r="CP51" s="1"/>
      <c r="CQ51" s="1"/>
      <c r="CR51" s="34"/>
      <c r="CS51" s="1"/>
      <c r="CT51" s="1"/>
      <c r="DF51" s="23"/>
    </row>
    <row r="52" spans="1:110">
      <c r="A52" s="72">
        <v>46</v>
      </c>
      <c r="B52" s="406"/>
      <c r="C52" s="407"/>
      <c r="D52" s="408"/>
      <c r="E52" s="409"/>
      <c r="F52" s="410"/>
      <c r="G52" s="410"/>
      <c r="H52" s="411"/>
      <c r="I52" s="412"/>
      <c r="J52" s="413"/>
      <c r="K52" s="414"/>
      <c r="L52" s="11"/>
      <c r="M52" s="6"/>
      <c r="N52" s="6"/>
      <c r="O52" s="6"/>
      <c r="P52" s="6"/>
      <c r="Q52" s="6"/>
      <c r="R52" s="6"/>
      <c r="S52" s="40"/>
      <c r="T52" s="43"/>
      <c r="U52" s="12"/>
      <c r="V52" s="17"/>
      <c r="W52" s="18"/>
      <c r="X52" s="18"/>
      <c r="Y52" s="18"/>
      <c r="Z52" s="18"/>
      <c r="AA52" s="18"/>
      <c r="AB52" s="18"/>
      <c r="AC52" s="45"/>
      <c r="AD52" s="43"/>
      <c r="AE52" s="12"/>
      <c r="AF52" s="293"/>
      <c r="AG52" s="11"/>
      <c r="AH52" s="6"/>
      <c r="AI52" s="6"/>
      <c r="AJ52" s="6"/>
      <c r="AK52" s="6"/>
      <c r="AL52" s="6"/>
      <c r="AM52" s="40"/>
      <c r="AN52" s="43"/>
      <c r="AO52" s="6"/>
      <c r="AP52" s="43"/>
      <c r="AQ52" s="11"/>
      <c r="AR52" s="6"/>
      <c r="AS52" s="6"/>
      <c r="AT52" s="6"/>
      <c r="AU52" s="6"/>
      <c r="AV52" s="6"/>
      <c r="AW52" s="6"/>
      <c r="AX52" s="40"/>
      <c r="AY52" s="43"/>
      <c r="AZ52" s="12"/>
      <c r="BA52" s="11"/>
      <c r="BB52" s="6"/>
      <c r="BC52" s="6"/>
      <c r="BD52" s="6"/>
      <c r="BE52" s="6"/>
      <c r="BF52" s="6"/>
      <c r="BG52" s="6"/>
      <c r="BH52" s="40"/>
      <c r="BI52" s="43"/>
      <c r="BJ52" s="12"/>
      <c r="BK52" s="11"/>
      <c r="BL52" s="6"/>
      <c r="BM52" s="6"/>
      <c r="BN52" s="6"/>
      <c r="BO52" s="6"/>
      <c r="BP52" s="6"/>
      <c r="BQ52" s="6"/>
      <c r="BR52" s="40"/>
      <c r="BS52" s="43"/>
      <c r="BT52" s="12"/>
      <c r="BU52" s="11"/>
      <c r="BV52" s="6"/>
      <c r="BW52" s="6"/>
      <c r="BX52" s="6"/>
      <c r="BY52" s="40"/>
      <c r="BZ52" s="11"/>
      <c r="CA52" s="6"/>
      <c r="CB52" s="6"/>
      <c r="CC52" s="6"/>
      <c r="CD52" s="12"/>
      <c r="CE52" s="11"/>
      <c r="CF52" s="6"/>
      <c r="CG52" s="6"/>
      <c r="CH52" s="6"/>
      <c r="CI52" s="40"/>
      <c r="CJ52" s="11"/>
      <c r="CK52" s="6"/>
      <c r="CL52" s="6"/>
      <c r="CM52" s="12"/>
      <c r="CN52" s="11"/>
      <c r="CO52" s="82"/>
      <c r="CP52" s="1"/>
      <c r="CQ52" s="1"/>
      <c r="CR52" s="34"/>
      <c r="CS52" s="1"/>
      <c r="CT52" s="1"/>
      <c r="DF52" s="23"/>
    </row>
    <row r="53" spans="1:110">
      <c r="A53" s="72">
        <v>47</v>
      </c>
      <c r="B53" s="406"/>
      <c r="C53" s="407"/>
      <c r="D53" s="408"/>
      <c r="E53" s="409"/>
      <c r="F53" s="410"/>
      <c r="G53" s="410"/>
      <c r="H53" s="411"/>
      <c r="I53" s="412"/>
      <c r="J53" s="413"/>
      <c r="K53" s="414"/>
      <c r="L53" s="11"/>
      <c r="M53" s="6"/>
      <c r="N53" s="6"/>
      <c r="O53" s="6"/>
      <c r="P53" s="6"/>
      <c r="Q53" s="6"/>
      <c r="R53" s="6"/>
      <c r="S53" s="40"/>
      <c r="T53" s="43"/>
      <c r="U53" s="12"/>
      <c r="V53" s="17"/>
      <c r="W53" s="18"/>
      <c r="X53" s="18"/>
      <c r="Y53" s="18"/>
      <c r="Z53" s="18"/>
      <c r="AA53" s="18"/>
      <c r="AB53" s="18"/>
      <c r="AC53" s="45"/>
      <c r="AD53" s="43"/>
      <c r="AE53" s="12"/>
      <c r="AF53" s="293"/>
      <c r="AG53" s="11"/>
      <c r="AH53" s="6"/>
      <c r="AI53" s="6"/>
      <c r="AJ53" s="6"/>
      <c r="AK53" s="6"/>
      <c r="AL53" s="6"/>
      <c r="AM53" s="40"/>
      <c r="AN53" s="43"/>
      <c r="AO53" s="6"/>
      <c r="AP53" s="43"/>
      <c r="AQ53" s="11"/>
      <c r="AR53" s="6"/>
      <c r="AS53" s="6"/>
      <c r="AT53" s="6"/>
      <c r="AU53" s="6"/>
      <c r="AV53" s="6"/>
      <c r="AW53" s="6"/>
      <c r="AX53" s="40"/>
      <c r="AY53" s="43"/>
      <c r="AZ53" s="12"/>
      <c r="BA53" s="11"/>
      <c r="BB53" s="6"/>
      <c r="BC53" s="6"/>
      <c r="BD53" s="6"/>
      <c r="BE53" s="6"/>
      <c r="BF53" s="6"/>
      <c r="BG53" s="6"/>
      <c r="BH53" s="40"/>
      <c r="BI53" s="43"/>
      <c r="BJ53" s="12"/>
      <c r="BK53" s="11"/>
      <c r="BL53" s="6"/>
      <c r="BM53" s="6"/>
      <c r="BN53" s="6"/>
      <c r="BO53" s="6"/>
      <c r="BP53" s="6"/>
      <c r="BQ53" s="6"/>
      <c r="BR53" s="40"/>
      <c r="BS53" s="43"/>
      <c r="BT53" s="12"/>
      <c r="BU53" s="11"/>
      <c r="BV53" s="6"/>
      <c r="BW53" s="6"/>
      <c r="BX53" s="6"/>
      <c r="BY53" s="40"/>
      <c r="BZ53" s="11"/>
      <c r="CA53" s="6"/>
      <c r="CB53" s="6"/>
      <c r="CC53" s="6"/>
      <c r="CD53" s="12"/>
      <c r="CE53" s="11"/>
      <c r="CF53" s="6"/>
      <c r="CG53" s="6"/>
      <c r="CH53" s="6"/>
      <c r="CI53" s="40"/>
      <c r="CJ53" s="11"/>
      <c r="CK53" s="6"/>
      <c r="CL53" s="6"/>
      <c r="CM53" s="12"/>
      <c r="CN53" s="11"/>
      <c r="CO53" s="82"/>
      <c r="CP53" s="1"/>
      <c r="CQ53" s="1"/>
      <c r="CR53" s="34"/>
      <c r="CS53" s="1"/>
      <c r="CT53" s="1"/>
      <c r="DF53" s="23"/>
    </row>
    <row r="54" spans="1:110">
      <c r="A54" s="72">
        <v>48</v>
      </c>
      <c r="B54" s="406"/>
      <c r="C54" s="407"/>
      <c r="D54" s="408"/>
      <c r="E54" s="409"/>
      <c r="F54" s="410"/>
      <c r="G54" s="410"/>
      <c r="H54" s="411"/>
      <c r="I54" s="412"/>
      <c r="J54" s="413"/>
      <c r="K54" s="414"/>
      <c r="L54" s="11"/>
      <c r="M54" s="6"/>
      <c r="N54" s="6"/>
      <c r="O54" s="6"/>
      <c r="P54" s="6"/>
      <c r="Q54" s="6"/>
      <c r="R54" s="6"/>
      <c r="S54" s="40"/>
      <c r="T54" s="43"/>
      <c r="U54" s="12"/>
      <c r="V54" s="17"/>
      <c r="W54" s="18"/>
      <c r="X54" s="18"/>
      <c r="Y54" s="18"/>
      <c r="Z54" s="18"/>
      <c r="AA54" s="18"/>
      <c r="AB54" s="18"/>
      <c r="AC54" s="45"/>
      <c r="AD54" s="43"/>
      <c r="AE54" s="12"/>
      <c r="AF54" s="293"/>
      <c r="AG54" s="11"/>
      <c r="AH54" s="6"/>
      <c r="AI54" s="6"/>
      <c r="AJ54" s="6"/>
      <c r="AK54" s="6"/>
      <c r="AL54" s="6"/>
      <c r="AM54" s="40"/>
      <c r="AN54" s="43"/>
      <c r="AO54" s="6"/>
      <c r="AP54" s="43"/>
      <c r="AQ54" s="11"/>
      <c r="AR54" s="6"/>
      <c r="AS54" s="6"/>
      <c r="AT54" s="6"/>
      <c r="AU54" s="6"/>
      <c r="AV54" s="6"/>
      <c r="AW54" s="6"/>
      <c r="AX54" s="40"/>
      <c r="AY54" s="43"/>
      <c r="AZ54" s="12"/>
      <c r="BA54" s="11"/>
      <c r="BB54" s="6"/>
      <c r="BC54" s="6"/>
      <c r="BD54" s="6"/>
      <c r="BE54" s="6"/>
      <c r="BF54" s="6"/>
      <c r="BG54" s="6"/>
      <c r="BH54" s="40"/>
      <c r="BI54" s="43"/>
      <c r="BJ54" s="12"/>
      <c r="BK54" s="11"/>
      <c r="BL54" s="6"/>
      <c r="BM54" s="6"/>
      <c r="BN54" s="6"/>
      <c r="BO54" s="6"/>
      <c r="BP54" s="6"/>
      <c r="BQ54" s="6"/>
      <c r="BR54" s="40"/>
      <c r="BS54" s="43"/>
      <c r="BT54" s="12"/>
      <c r="BU54" s="11"/>
      <c r="BV54" s="6"/>
      <c r="BW54" s="6"/>
      <c r="BX54" s="6"/>
      <c r="BY54" s="40"/>
      <c r="BZ54" s="11"/>
      <c r="CA54" s="6"/>
      <c r="CB54" s="6"/>
      <c r="CC54" s="6"/>
      <c r="CD54" s="12"/>
      <c r="CE54" s="11"/>
      <c r="CF54" s="6"/>
      <c r="CG54" s="6"/>
      <c r="CH54" s="6"/>
      <c r="CI54" s="40"/>
      <c r="CJ54" s="11"/>
      <c r="CK54" s="6"/>
      <c r="CL54" s="6"/>
      <c r="CM54" s="12"/>
      <c r="CN54" s="11"/>
      <c r="CO54" s="82"/>
      <c r="CP54" s="1"/>
      <c r="CQ54" s="1"/>
      <c r="CR54" s="34"/>
      <c r="CS54" s="1"/>
      <c r="CT54" s="1"/>
      <c r="DF54" s="23"/>
    </row>
    <row r="55" spans="1:110">
      <c r="A55" s="72">
        <v>49</v>
      </c>
      <c r="B55" s="406"/>
      <c r="C55" s="407"/>
      <c r="D55" s="408"/>
      <c r="E55" s="409"/>
      <c r="F55" s="410"/>
      <c r="G55" s="410"/>
      <c r="H55" s="411"/>
      <c r="I55" s="412"/>
      <c r="J55" s="413"/>
      <c r="K55" s="414"/>
      <c r="L55" s="11"/>
      <c r="M55" s="6"/>
      <c r="N55" s="6"/>
      <c r="O55" s="6"/>
      <c r="P55" s="6"/>
      <c r="Q55" s="6"/>
      <c r="R55" s="6"/>
      <c r="S55" s="40"/>
      <c r="T55" s="43"/>
      <c r="U55" s="12"/>
      <c r="V55" s="17"/>
      <c r="W55" s="18"/>
      <c r="X55" s="18"/>
      <c r="Y55" s="18"/>
      <c r="Z55" s="18"/>
      <c r="AA55" s="18"/>
      <c r="AB55" s="18"/>
      <c r="AC55" s="45"/>
      <c r="AD55" s="43"/>
      <c r="AE55" s="12"/>
      <c r="AF55" s="293"/>
      <c r="AG55" s="11"/>
      <c r="AH55" s="6"/>
      <c r="AI55" s="6"/>
      <c r="AJ55" s="6"/>
      <c r="AK55" s="6"/>
      <c r="AL55" s="6"/>
      <c r="AM55" s="40"/>
      <c r="AN55" s="43"/>
      <c r="AO55" s="6"/>
      <c r="AP55" s="43"/>
      <c r="AQ55" s="11"/>
      <c r="AR55" s="6"/>
      <c r="AS55" s="6"/>
      <c r="AT55" s="6"/>
      <c r="AU55" s="6"/>
      <c r="AV55" s="6"/>
      <c r="AW55" s="6"/>
      <c r="AX55" s="40"/>
      <c r="AY55" s="43"/>
      <c r="AZ55" s="12"/>
      <c r="BA55" s="11"/>
      <c r="BB55" s="6"/>
      <c r="BC55" s="6"/>
      <c r="BD55" s="6"/>
      <c r="BE55" s="6"/>
      <c r="BF55" s="6"/>
      <c r="BG55" s="6"/>
      <c r="BH55" s="40"/>
      <c r="BI55" s="43"/>
      <c r="BJ55" s="12"/>
      <c r="BK55" s="11"/>
      <c r="BL55" s="6"/>
      <c r="BM55" s="6"/>
      <c r="BN55" s="6"/>
      <c r="BO55" s="6"/>
      <c r="BP55" s="6"/>
      <c r="BQ55" s="6"/>
      <c r="BR55" s="40"/>
      <c r="BS55" s="43"/>
      <c r="BT55" s="12"/>
      <c r="BU55" s="11"/>
      <c r="BV55" s="6"/>
      <c r="BW55" s="6"/>
      <c r="BX55" s="6"/>
      <c r="BY55" s="40"/>
      <c r="BZ55" s="11"/>
      <c r="CA55" s="6"/>
      <c r="CB55" s="6"/>
      <c r="CC55" s="6"/>
      <c r="CD55" s="12"/>
      <c r="CE55" s="11"/>
      <c r="CF55" s="6"/>
      <c r="CG55" s="6"/>
      <c r="CH55" s="6"/>
      <c r="CI55" s="40"/>
      <c r="CJ55" s="11"/>
      <c r="CK55" s="6"/>
      <c r="CL55" s="6"/>
      <c r="CM55" s="12"/>
      <c r="CN55" s="11"/>
      <c r="CO55" s="82"/>
      <c r="CP55" s="1"/>
      <c r="CQ55" s="1"/>
      <c r="CR55" s="34"/>
      <c r="CS55" s="1"/>
      <c r="CT55" s="1"/>
      <c r="DF55" s="23"/>
    </row>
    <row r="56" spans="1:110">
      <c r="A56" s="72">
        <v>50</v>
      </c>
      <c r="B56" s="406"/>
      <c r="C56" s="407"/>
      <c r="D56" s="408"/>
      <c r="E56" s="409"/>
      <c r="F56" s="410"/>
      <c r="G56" s="410"/>
      <c r="H56" s="411"/>
      <c r="I56" s="412"/>
      <c r="J56" s="413"/>
      <c r="K56" s="414"/>
      <c r="L56" s="11"/>
      <c r="M56" s="6"/>
      <c r="N56" s="6"/>
      <c r="O56" s="6"/>
      <c r="P56" s="6"/>
      <c r="Q56" s="6"/>
      <c r="R56" s="6"/>
      <c r="S56" s="40"/>
      <c r="T56" s="43"/>
      <c r="U56" s="12"/>
      <c r="V56" s="17"/>
      <c r="W56" s="18"/>
      <c r="X56" s="18"/>
      <c r="Y56" s="18"/>
      <c r="Z56" s="18"/>
      <c r="AA56" s="18"/>
      <c r="AB56" s="18"/>
      <c r="AC56" s="45"/>
      <c r="AD56" s="43"/>
      <c r="AE56" s="12"/>
      <c r="AF56" s="293"/>
      <c r="AG56" s="11"/>
      <c r="AH56" s="6"/>
      <c r="AI56" s="6"/>
      <c r="AJ56" s="6"/>
      <c r="AK56" s="6"/>
      <c r="AL56" s="6"/>
      <c r="AM56" s="40"/>
      <c r="AN56" s="43"/>
      <c r="AO56" s="6"/>
      <c r="AP56" s="43"/>
      <c r="AQ56" s="11"/>
      <c r="AR56" s="6"/>
      <c r="AS56" s="6"/>
      <c r="AT56" s="6"/>
      <c r="AU56" s="6"/>
      <c r="AV56" s="6"/>
      <c r="AW56" s="6"/>
      <c r="AX56" s="40"/>
      <c r="AY56" s="43"/>
      <c r="AZ56" s="12"/>
      <c r="BA56" s="11"/>
      <c r="BB56" s="6"/>
      <c r="BC56" s="6"/>
      <c r="BD56" s="6"/>
      <c r="BE56" s="6"/>
      <c r="BF56" s="6"/>
      <c r="BG56" s="6"/>
      <c r="BH56" s="40"/>
      <c r="BI56" s="43"/>
      <c r="BJ56" s="12"/>
      <c r="BK56" s="11"/>
      <c r="BL56" s="6"/>
      <c r="BM56" s="6"/>
      <c r="BN56" s="6"/>
      <c r="BO56" s="6"/>
      <c r="BP56" s="6"/>
      <c r="BQ56" s="6"/>
      <c r="BR56" s="40"/>
      <c r="BS56" s="43"/>
      <c r="BT56" s="12"/>
      <c r="BU56" s="11"/>
      <c r="BV56" s="6"/>
      <c r="BW56" s="6"/>
      <c r="BX56" s="6"/>
      <c r="BY56" s="40"/>
      <c r="BZ56" s="11"/>
      <c r="CA56" s="6"/>
      <c r="CB56" s="6"/>
      <c r="CC56" s="6"/>
      <c r="CD56" s="12"/>
      <c r="CE56" s="11"/>
      <c r="CF56" s="6"/>
      <c r="CG56" s="6"/>
      <c r="CH56" s="6"/>
      <c r="CI56" s="40"/>
      <c r="CJ56" s="11"/>
      <c r="CK56" s="6"/>
      <c r="CL56" s="6"/>
      <c r="CM56" s="12"/>
      <c r="CN56" s="11"/>
      <c r="CO56" s="82"/>
      <c r="CP56" s="1"/>
      <c r="CQ56" s="1"/>
      <c r="CR56" s="34"/>
      <c r="CS56" s="1"/>
      <c r="CT56" s="1"/>
      <c r="DF56" s="23"/>
    </row>
    <row r="57" spans="1:110">
      <c r="A57" s="72">
        <v>51</v>
      </c>
      <c r="B57" s="406"/>
      <c r="C57" s="407"/>
      <c r="D57" s="408"/>
      <c r="E57" s="409"/>
      <c r="F57" s="410"/>
      <c r="G57" s="410"/>
      <c r="H57" s="411"/>
      <c r="I57" s="412"/>
      <c r="J57" s="413"/>
      <c r="K57" s="414"/>
      <c r="L57" s="11"/>
      <c r="M57" s="6"/>
      <c r="N57" s="6"/>
      <c r="O57" s="6"/>
      <c r="P57" s="6"/>
      <c r="Q57" s="6"/>
      <c r="R57" s="6"/>
      <c r="S57" s="40"/>
      <c r="T57" s="43"/>
      <c r="U57" s="12"/>
      <c r="V57" s="17"/>
      <c r="W57" s="18"/>
      <c r="X57" s="18"/>
      <c r="Y57" s="18"/>
      <c r="Z57" s="18"/>
      <c r="AA57" s="18"/>
      <c r="AB57" s="18"/>
      <c r="AC57" s="45"/>
      <c r="AD57" s="43"/>
      <c r="AE57" s="12"/>
      <c r="AF57" s="293"/>
      <c r="AG57" s="11"/>
      <c r="AH57" s="6"/>
      <c r="AI57" s="6"/>
      <c r="AJ57" s="6"/>
      <c r="AK57" s="6"/>
      <c r="AL57" s="6"/>
      <c r="AM57" s="40"/>
      <c r="AN57" s="43"/>
      <c r="AO57" s="6"/>
      <c r="AP57" s="43"/>
      <c r="AQ57" s="11"/>
      <c r="AR57" s="6"/>
      <c r="AS57" s="6"/>
      <c r="AT57" s="6"/>
      <c r="AU57" s="6"/>
      <c r="AV57" s="6"/>
      <c r="AW57" s="6"/>
      <c r="AX57" s="40"/>
      <c r="AY57" s="43"/>
      <c r="AZ57" s="12"/>
      <c r="BA57" s="11"/>
      <c r="BB57" s="6"/>
      <c r="BC57" s="6"/>
      <c r="BD57" s="6"/>
      <c r="BE57" s="6"/>
      <c r="BF57" s="6"/>
      <c r="BG57" s="6"/>
      <c r="BH57" s="40"/>
      <c r="BI57" s="43"/>
      <c r="BJ57" s="12"/>
      <c r="BK57" s="11"/>
      <c r="BL57" s="6"/>
      <c r="BM57" s="6"/>
      <c r="BN57" s="6"/>
      <c r="BO57" s="6"/>
      <c r="BP57" s="6"/>
      <c r="BQ57" s="6"/>
      <c r="BR57" s="40"/>
      <c r="BS57" s="43"/>
      <c r="BT57" s="12"/>
      <c r="BU57" s="11"/>
      <c r="BV57" s="6"/>
      <c r="BW57" s="6"/>
      <c r="BX57" s="6"/>
      <c r="BY57" s="40"/>
      <c r="BZ57" s="11"/>
      <c r="CA57" s="6"/>
      <c r="CB57" s="6"/>
      <c r="CC57" s="6"/>
      <c r="CD57" s="12"/>
      <c r="CE57" s="11"/>
      <c r="CF57" s="6"/>
      <c r="CG57" s="6"/>
      <c r="CH57" s="6"/>
      <c r="CI57" s="40"/>
      <c r="CJ57" s="11"/>
      <c r="CK57" s="6"/>
      <c r="CL57" s="6"/>
      <c r="CM57" s="12"/>
      <c r="CN57" s="11"/>
      <c r="CO57" s="82"/>
      <c r="CP57" s="1"/>
      <c r="CQ57" s="1"/>
      <c r="CR57" s="34"/>
      <c r="CS57" s="1"/>
      <c r="CT57" s="1"/>
      <c r="DF57" s="23"/>
    </row>
    <row r="58" spans="1:110">
      <c r="A58" s="72">
        <v>52</v>
      </c>
      <c r="B58" s="406"/>
      <c r="C58" s="407"/>
      <c r="D58" s="408"/>
      <c r="E58" s="409"/>
      <c r="F58" s="410"/>
      <c r="G58" s="410"/>
      <c r="H58" s="411"/>
      <c r="I58" s="412"/>
      <c r="J58" s="413"/>
      <c r="K58" s="414"/>
      <c r="L58" s="11"/>
      <c r="M58" s="6"/>
      <c r="N58" s="6"/>
      <c r="O58" s="6"/>
      <c r="P58" s="6"/>
      <c r="Q58" s="6"/>
      <c r="R58" s="6"/>
      <c r="S58" s="40"/>
      <c r="T58" s="43"/>
      <c r="U58" s="12"/>
      <c r="V58" s="17"/>
      <c r="W58" s="18"/>
      <c r="X58" s="18"/>
      <c r="Y58" s="18"/>
      <c r="Z58" s="18"/>
      <c r="AA58" s="18"/>
      <c r="AB58" s="18"/>
      <c r="AC58" s="45"/>
      <c r="AD58" s="43"/>
      <c r="AE58" s="12"/>
      <c r="AF58" s="293"/>
      <c r="AG58" s="11"/>
      <c r="AH58" s="6"/>
      <c r="AI58" s="6"/>
      <c r="AJ58" s="6"/>
      <c r="AK58" s="6"/>
      <c r="AL58" s="6"/>
      <c r="AM58" s="40"/>
      <c r="AN58" s="43"/>
      <c r="AO58" s="6"/>
      <c r="AP58" s="43"/>
      <c r="AQ58" s="11"/>
      <c r="AR58" s="6"/>
      <c r="AS58" s="6"/>
      <c r="AT58" s="6"/>
      <c r="AU58" s="6"/>
      <c r="AV58" s="6"/>
      <c r="AW58" s="6"/>
      <c r="AX58" s="40"/>
      <c r="AY58" s="43"/>
      <c r="AZ58" s="12"/>
      <c r="BA58" s="11"/>
      <c r="BB58" s="6"/>
      <c r="BC58" s="6"/>
      <c r="BD58" s="6"/>
      <c r="BE58" s="6"/>
      <c r="BF58" s="6"/>
      <c r="BG58" s="6"/>
      <c r="BH58" s="40"/>
      <c r="BI58" s="43"/>
      <c r="BJ58" s="12"/>
      <c r="BK58" s="11"/>
      <c r="BL58" s="6"/>
      <c r="BM58" s="6"/>
      <c r="BN58" s="6"/>
      <c r="BO58" s="6"/>
      <c r="BP58" s="6"/>
      <c r="BQ58" s="6"/>
      <c r="BR58" s="40"/>
      <c r="BS58" s="43"/>
      <c r="BT58" s="12"/>
      <c r="BU58" s="11"/>
      <c r="BV58" s="6"/>
      <c r="BW58" s="6"/>
      <c r="BX58" s="6"/>
      <c r="BY58" s="40"/>
      <c r="BZ58" s="11"/>
      <c r="CA58" s="6"/>
      <c r="CB58" s="6"/>
      <c r="CC58" s="6"/>
      <c r="CD58" s="12"/>
      <c r="CE58" s="11"/>
      <c r="CF58" s="6"/>
      <c r="CG58" s="6"/>
      <c r="CH58" s="6"/>
      <c r="CI58" s="40"/>
      <c r="CJ58" s="11"/>
      <c r="CK58" s="6"/>
      <c r="CL58" s="6"/>
      <c r="CM58" s="12"/>
      <c r="CN58" s="11"/>
      <c r="CO58" s="82"/>
      <c r="CP58" s="1"/>
      <c r="CQ58" s="1"/>
      <c r="CR58" s="34"/>
      <c r="CS58" s="1"/>
      <c r="CT58" s="1"/>
      <c r="DF58" s="23"/>
    </row>
    <row r="59" spans="1:110">
      <c r="A59" s="72">
        <v>53</v>
      </c>
      <c r="B59" s="406"/>
      <c r="C59" s="407"/>
      <c r="D59" s="408"/>
      <c r="E59" s="409"/>
      <c r="F59" s="410"/>
      <c r="G59" s="410"/>
      <c r="H59" s="411"/>
      <c r="I59" s="412"/>
      <c r="J59" s="413"/>
      <c r="K59" s="414"/>
      <c r="L59" s="11"/>
      <c r="M59" s="6"/>
      <c r="N59" s="6"/>
      <c r="O59" s="6"/>
      <c r="P59" s="6"/>
      <c r="Q59" s="6"/>
      <c r="R59" s="6"/>
      <c r="S59" s="40"/>
      <c r="T59" s="43"/>
      <c r="U59" s="12"/>
      <c r="V59" s="17"/>
      <c r="W59" s="18"/>
      <c r="X59" s="18"/>
      <c r="Y59" s="18"/>
      <c r="Z59" s="18"/>
      <c r="AA59" s="18"/>
      <c r="AB59" s="18"/>
      <c r="AC59" s="45"/>
      <c r="AD59" s="43"/>
      <c r="AE59" s="12"/>
      <c r="AF59" s="293"/>
      <c r="AG59" s="11"/>
      <c r="AH59" s="6"/>
      <c r="AI59" s="6"/>
      <c r="AJ59" s="6"/>
      <c r="AK59" s="6"/>
      <c r="AL59" s="6"/>
      <c r="AM59" s="40"/>
      <c r="AN59" s="43"/>
      <c r="AO59" s="6"/>
      <c r="AP59" s="43"/>
      <c r="AQ59" s="11"/>
      <c r="AR59" s="6"/>
      <c r="AS59" s="6"/>
      <c r="AT59" s="6"/>
      <c r="AU59" s="6"/>
      <c r="AV59" s="6"/>
      <c r="AW59" s="6"/>
      <c r="AX59" s="40"/>
      <c r="AY59" s="43"/>
      <c r="AZ59" s="12"/>
      <c r="BA59" s="11"/>
      <c r="BB59" s="6"/>
      <c r="BC59" s="6"/>
      <c r="BD59" s="6"/>
      <c r="BE59" s="6"/>
      <c r="BF59" s="6"/>
      <c r="BG59" s="6"/>
      <c r="BH59" s="40"/>
      <c r="BI59" s="43"/>
      <c r="BJ59" s="12"/>
      <c r="BK59" s="11"/>
      <c r="BL59" s="6"/>
      <c r="BM59" s="6"/>
      <c r="BN59" s="6"/>
      <c r="BO59" s="6"/>
      <c r="BP59" s="6"/>
      <c r="BQ59" s="6"/>
      <c r="BR59" s="40"/>
      <c r="BS59" s="43"/>
      <c r="BT59" s="12"/>
      <c r="BU59" s="11"/>
      <c r="BV59" s="6"/>
      <c r="BW59" s="6"/>
      <c r="BX59" s="6"/>
      <c r="BY59" s="40"/>
      <c r="BZ59" s="11"/>
      <c r="CA59" s="6"/>
      <c r="CB59" s="6"/>
      <c r="CC59" s="6"/>
      <c r="CD59" s="12"/>
      <c r="CE59" s="11"/>
      <c r="CF59" s="6"/>
      <c r="CG59" s="6"/>
      <c r="CH59" s="6"/>
      <c r="CI59" s="40"/>
      <c r="CJ59" s="11"/>
      <c r="CK59" s="6"/>
      <c r="CL59" s="6"/>
      <c r="CM59" s="12"/>
      <c r="CN59" s="11"/>
      <c r="CO59" s="82"/>
      <c r="CP59" s="1"/>
      <c r="CQ59" s="1"/>
      <c r="CR59" s="34"/>
      <c r="CS59" s="1"/>
      <c r="CT59" s="1"/>
      <c r="DF59" s="23"/>
    </row>
    <row r="60" spans="1:110">
      <c r="A60" s="72">
        <v>54</v>
      </c>
      <c r="B60" s="406"/>
      <c r="C60" s="407"/>
      <c r="D60" s="408"/>
      <c r="E60" s="409"/>
      <c r="F60" s="410"/>
      <c r="G60" s="410"/>
      <c r="H60" s="411"/>
      <c r="I60" s="412"/>
      <c r="J60" s="413"/>
      <c r="K60" s="414"/>
      <c r="L60" s="11"/>
      <c r="M60" s="6"/>
      <c r="N60" s="6"/>
      <c r="O60" s="6"/>
      <c r="P60" s="6"/>
      <c r="Q60" s="6"/>
      <c r="R60" s="6"/>
      <c r="S60" s="40"/>
      <c r="T60" s="43"/>
      <c r="U60" s="12"/>
      <c r="V60" s="17"/>
      <c r="W60" s="18"/>
      <c r="X60" s="18"/>
      <c r="Y60" s="18"/>
      <c r="Z60" s="18"/>
      <c r="AA60" s="18"/>
      <c r="AB60" s="18"/>
      <c r="AC60" s="45"/>
      <c r="AD60" s="43"/>
      <c r="AE60" s="12"/>
      <c r="AF60" s="293"/>
      <c r="AG60" s="11"/>
      <c r="AH60" s="6"/>
      <c r="AI60" s="6"/>
      <c r="AJ60" s="6"/>
      <c r="AK60" s="6"/>
      <c r="AL60" s="6"/>
      <c r="AM60" s="40"/>
      <c r="AN60" s="43"/>
      <c r="AO60" s="6"/>
      <c r="AP60" s="43"/>
      <c r="AQ60" s="11"/>
      <c r="AR60" s="6"/>
      <c r="AS60" s="6"/>
      <c r="AT60" s="6"/>
      <c r="AU60" s="6"/>
      <c r="AV60" s="6"/>
      <c r="AW60" s="6"/>
      <c r="AX60" s="40"/>
      <c r="AY60" s="43"/>
      <c r="AZ60" s="12"/>
      <c r="BA60" s="11"/>
      <c r="BB60" s="6"/>
      <c r="BC60" s="6"/>
      <c r="BD60" s="6"/>
      <c r="BE60" s="6"/>
      <c r="BF60" s="6"/>
      <c r="BG60" s="6"/>
      <c r="BH60" s="40"/>
      <c r="BI60" s="43"/>
      <c r="BJ60" s="12"/>
      <c r="BK60" s="11"/>
      <c r="BL60" s="6"/>
      <c r="BM60" s="6"/>
      <c r="BN60" s="6"/>
      <c r="BO60" s="6"/>
      <c r="BP60" s="6"/>
      <c r="BQ60" s="6"/>
      <c r="BR60" s="40"/>
      <c r="BS60" s="43"/>
      <c r="BT60" s="12"/>
      <c r="BU60" s="11"/>
      <c r="BV60" s="6"/>
      <c r="BW60" s="6"/>
      <c r="BX60" s="6"/>
      <c r="BY60" s="40"/>
      <c r="BZ60" s="11"/>
      <c r="CA60" s="6"/>
      <c r="CB60" s="6"/>
      <c r="CC60" s="6"/>
      <c r="CD60" s="12"/>
      <c r="CE60" s="11"/>
      <c r="CF60" s="6"/>
      <c r="CG60" s="6"/>
      <c r="CH60" s="6"/>
      <c r="CI60" s="40"/>
      <c r="CJ60" s="11"/>
      <c r="CK60" s="6"/>
      <c r="CL60" s="6"/>
      <c r="CM60" s="12"/>
      <c r="CN60" s="11"/>
      <c r="CO60" s="82"/>
      <c r="CP60" s="1"/>
      <c r="CQ60" s="1"/>
      <c r="CR60" s="34"/>
      <c r="CS60" s="1"/>
      <c r="CT60" s="1"/>
      <c r="DF60" s="23"/>
    </row>
    <row r="61" spans="1:110">
      <c r="A61" s="72">
        <v>55</v>
      </c>
      <c r="B61" s="406"/>
      <c r="C61" s="407"/>
      <c r="D61" s="408"/>
      <c r="E61" s="409"/>
      <c r="F61" s="410"/>
      <c r="G61" s="410"/>
      <c r="H61" s="411"/>
      <c r="I61" s="412"/>
      <c r="J61" s="413"/>
      <c r="K61" s="414"/>
      <c r="L61" s="11"/>
      <c r="M61" s="6"/>
      <c r="N61" s="6"/>
      <c r="O61" s="6"/>
      <c r="P61" s="6"/>
      <c r="Q61" s="6"/>
      <c r="R61" s="6"/>
      <c r="S61" s="40"/>
      <c r="T61" s="43"/>
      <c r="U61" s="12"/>
      <c r="V61" s="17"/>
      <c r="W61" s="18"/>
      <c r="X61" s="18"/>
      <c r="Y61" s="18"/>
      <c r="Z61" s="18"/>
      <c r="AA61" s="18"/>
      <c r="AB61" s="18"/>
      <c r="AC61" s="45"/>
      <c r="AD61" s="43"/>
      <c r="AE61" s="12"/>
      <c r="AF61" s="293"/>
      <c r="AG61" s="11"/>
      <c r="AH61" s="6"/>
      <c r="AI61" s="6"/>
      <c r="AJ61" s="6"/>
      <c r="AK61" s="6"/>
      <c r="AL61" s="6"/>
      <c r="AM61" s="40"/>
      <c r="AN61" s="43"/>
      <c r="AO61" s="6"/>
      <c r="AP61" s="43"/>
      <c r="AQ61" s="11"/>
      <c r="AR61" s="6"/>
      <c r="AS61" s="6"/>
      <c r="AT61" s="6"/>
      <c r="AU61" s="6"/>
      <c r="AV61" s="6"/>
      <c r="AW61" s="6"/>
      <c r="AX61" s="40"/>
      <c r="AY61" s="43"/>
      <c r="AZ61" s="12"/>
      <c r="BA61" s="11"/>
      <c r="BB61" s="6"/>
      <c r="BC61" s="6"/>
      <c r="BD61" s="6"/>
      <c r="BE61" s="6"/>
      <c r="BF61" s="6"/>
      <c r="BG61" s="6"/>
      <c r="BH61" s="40"/>
      <c r="BI61" s="43"/>
      <c r="BJ61" s="12"/>
      <c r="BK61" s="11"/>
      <c r="BL61" s="6"/>
      <c r="BM61" s="6"/>
      <c r="BN61" s="6"/>
      <c r="BO61" s="6"/>
      <c r="BP61" s="6"/>
      <c r="BQ61" s="6"/>
      <c r="BR61" s="40"/>
      <c r="BS61" s="43"/>
      <c r="BT61" s="12"/>
      <c r="BU61" s="11"/>
      <c r="BV61" s="6"/>
      <c r="BW61" s="6"/>
      <c r="BX61" s="6"/>
      <c r="BY61" s="40"/>
      <c r="BZ61" s="11"/>
      <c r="CA61" s="6"/>
      <c r="CB61" s="6"/>
      <c r="CC61" s="6"/>
      <c r="CD61" s="12"/>
      <c r="CE61" s="11"/>
      <c r="CF61" s="6"/>
      <c r="CG61" s="6"/>
      <c r="CH61" s="6"/>
      <c r="CI61" s="40"/>
      <c r="CJ61" s="11"/>
      <c r="CK61" s="6"/>
      <c r="CL61" s="6"/>
      <c r="CM61" s="12"/>
      <c r="CN61" s="11"/>
      <c r="CO61" s="82"/>
      <c r="CP61" s="1"/>
      <c r="CQ61" s="1"/>
      <c r="CR61" s="34"/>
      <c r="CS61" s="1"/>
      <c r="CT61" s="1"/>
      <c r="DF61" s="23"/>
    </row>
    <row r="62" spans="1:110">
      <c r="A62" s="72">
        <v>56</v>
      </c>
      <c r="B62" s="406"/>
      <c r="C62" s="407"/>
      <c r="D62" s="408"/>
      <c r="E62" s="409"/>
      <c r="F62" s="410"/>
      <c r="G62" s="410"/>
      <c r="H62" s="411"/>
      <c r="I62" s="412"/>
      <c r="J62" s="413"/>
      <c r="K62" s="414"/>
      <c r="L62" s="11"/>
      <c r="M62" s="6"/>
      <c r="N62" s="6"/>
      <c r="O62" s="6"/>
      <c r="P62" s="6"/>
      <c r="Q62" s="6"/>
      <c r="R62" s="6"/>
      <c r="S62" s="40"/>
      <c r="T62" s="43"/>
      <c r="U62" s="12"/>
      <c r="V62" s="17"/>
      <c r="W62" s="18"/>
      <c r="X62" s="18"/>
      <c r="Y62" s="18"/>
      <c r="Z62" s="18"/>
      <c r="AA62" s="18"/>
      <c r="AB62" s="18"/>
      <c r="AC62" s="45"/>
      <c r="AD62" s="43"/>
      <c r="AE62" s="12"/>
      <c r="AF62" s="293"/>
      <c r="AG62" s="11"/>
      <c r="AH62" s="6"/>
      <c r="AI62" s="6"/>
      <c r="AJ62" s="6"/>
      <c r="AK62" s="6"/>
      <c r="AL62" s="6"/>
      <c r="AM62" s="40"/>
      <c r="AN62" s="43"/>
      <c r="AO62" s="6"/>
      <c r="AP62" s="43"/>
      <c r="AQ62" s="11"/>
      <c r="AR62" s="6"/>
      <c r="AS62" s="6"/>
      <c r="AT62" s="6"/>
      <c r="AU62" s="6"/>
      <c r="AV62" s="6"/>
      <c r="AW62" s="6"/>
      <c r="AX62" s="40"/>
      <c r="AY62" s="43"/>
      <c r="AZ62" s="12"/>
      <c r="BA62" s="11"/>
      <c r="BB62" s="6"/>
      <c r="BC62" s="6"/>
      <c r="BD62" s="6"/>
      <c r="BE62" s="6"/>
      <c r="BF62" s="6"/>
      <c r="BG62" s="6"/>
      <c r="BH62" s="40"/>
      <c r="BI62" s="43"/>
      <c r="BJ62" s="12"/>
      <c r="BK62" s="11"/>
      <c r="BL62" s="6"/>
      <c r="BM62" s="6"/>
      <c r="BN62" s="6"/>
      <c r="BO62" s="6"/>
      <c r="BP62" s="6"/>
      <c r="BQ62" s="6"/>
      <c r="BR62" s="40"/>
      <c r="BS62" s="43"/>
      <c r="BT62" s="12"/>
      <c r="BU62" s="11"/>
      <c r="BV62" s="6"/>
      <c r="BW62" s="6"/>
      <c r="BX62" s="6"/>
      <c r="BY62" s="40"/>
      <c r="BZ62" s="11"/>
      <c r="CA62" s="6"/>
      <c r="CB62" s="6"/>
      <c r="CC62" s="6"/>
      <c r="CD62" s="12"/>
      <c r="CE62" s="11"/>
      <c r="CF62" s="6"/>
      <c r="CG62" s="6"/>
      <c r="CH62" s="6"/>
      <c r="CI62" s="40"/>
      <c r="CJ62" s="11"/>
      <c r="CK62" s="6"/>
      <c r="CL62" s="6"/>
      <c r="CM62" s="12"/>
      <c r="CN62" s="11"/>
      <c r="CO62" s="82"/>
      <c r="CP62" s="1"/>
      <c r="CQ62" s="1"/>
      <c r="CR62" s="34"/>
      <c r="CS62" s="1"/>
      <c r="CT62" s="1"/>
      <c r="DF62" s="23"/>
    </row>
    <row r="63" spans="1:110">
      <c r="A63" s="72">
        <v>57</v>
      </c>
      <c r="B63" s="406"/>
      <c r="C63" s="407"/>
      <c r="D63" s="408"/>
      <c r="E63" s="409"/>
      <c r="F63" s="410"/>
      <c r="G63" s="410"/>
      <c r="H63" s="411"/>
      <c r="I63" s="412"/>
      <c r="J63" s="413"/>
      <c r="K63" s="414"/>
      <c r="L63" s="11"/>
      <c r="M63" s="6"/>
      <c r="N63" s="6"/>
      <c r="O63" s="6"/>
      <c r="P63" s="6"/>
      <c r="Q63" s="6"/>
      <c r="R63" s="6"/>
      <c r="S63" s="40"/>
      <c r="T63" s="43"/>
      <c r="U63" s="12"/>
      <c r="V63" s="17"/>
      <c r="W63" s="18"/>
      <c r="X63" s="18"/>
      <c r="Y63" s="18"/>
      <c r="Z63" s="18"/>
      <c r="AA63" s="18"/>
      <c r="AB63" s="18"/>
      <c r="AC63" s="45"/>
      <c r="AD63" s="43"/>
      <c r="AE63" s="12"/>
      <c r="AF63" s="293"/>
      <c r="AG63" s="11"/>
      <c r="AH63" s="6"/>
      <c r="AI63" s="6"/>
      <c r="AJ63" s="6"/>
      <c r="AK63" s="6"/>
      <c r="AL63" s="6"/>
      <c r="AM63" s="40"/>
      <c r="AN63" s="43"/>
      <c r="AO63" s="6"/>
      <c r="AP63" s="43"/>
      <c r="AQ63" s="11"/>
      <c r="AR63" s="6"/>
      <c r="AS63" s="6"/>
      <c r="AT63" s="6"/>
      <c r="AU63" s="6"/>
      <c r="AV63" s="6"/>
      <c r="AW63" s="6"/>
      <c r="AX63" s="40"/>
      <c r="AY63" s="43"/>
      <c r="AZ63" s="12"/>
      <c r="BA63" s="11"/>
      <c r="BB63" s="6"/>
      <c r="BC63" s="6"/>
      <c r="BD63" s="6"/>
      <c r="BE63" s="6"/>
      <c r="BF63" s="6"/>
      <c r="BG63" s="6"/>
      <c r="BH63" s="40"/>
      <c r="BI63" s="43"/>
      <c r="BJ63" s="12"/>
      <c r="BK63" s="11"/>
      <c r="BL63" s="6"/>
      <c r="BM63" s="6"/>
      <c r="BN63" s="6"/>
      <c r="BO63" s="6"/>
      <c r="BP63" s="6"/>
      <c r="BQ63" s="6"/>
      <c r="BR63" s="40"/>
      <c r="BS63" s="43"/>
      <c r="BT63" s="12"/>
      <c r="BU63" s="11"/>
      <c r="BV63" s="6"/>
      <c r="BW63" s="6"/>
      <c r="BX63" s="6"/>
      <c r="BY63" s="40"/>
      <c r="BZ63" s="11"/>
      <c r="CA63" s="6"/>
      <c r="CB63" s="6"/>
      <c r="CC63" s="6"/>
      <c r="CD63" s="12"/>
      <c r="CE63" s="11"/>
      <c r="CF63" s="6"/>
      <c r="CG63" s="6"/>
      <c r="CH63" s="6"/>
      <c r="CI63" s="40"/>
      <c r="CJ63" s="11"/>
      <c r="CK63" s="6"/>
      <c r="CL63" s="6"/>
      <c r="CM63" s="12"/>
      <c r="CN63" s="11"/>
      <c r="CO63" s="82"/>
      <c r="CP63" s="1"/>
      <c r="CQ63" s="1"/>
      <c r="CR63" s="34"/>
      <c r="CS63" s="1"/>
      <c r="CT63" s="1"/>
      <c r="DF63" s="23"/>
    </row>
    <row r="64" spans="1:110">
      <c r="A64" s="72">
        <v>58</v>
      </c>
      <c r="B64" s="406"/>
      <c r="C64" s="407"/>
      <c r="D64" s="408"/>
      <c r="E64" s="409"/>
      <c r="F64" s="410"/>
      <c r="G64" s="410"/>
      <c r="H64" s="411"/>
      <c r="I64" s="412"/>
      <c r="J64" s="413"/>
      <c r="K64" s="414"/>
      <c r="L64" s="11"/>
      <c r="M64" s="6"/>
      <c r="N64" s="6"/>
      <c r="O64" s="6"/>
      <c r="P64" s="6"/>
      <c r="Q64" s="6"/>
      <c r="R64" s="6"/>
      <c r="S64" s="40"/>
      <c r="T64" s="43"/>
      <c r="U64" s="12"/>
      <c r="V64" s="17"/>
      <c r="W64" s="18"/>
      <c r="X64" s="18"/>
      <c r="Y64" s="18"/>
      <c r="Z64" s="18"/>
      <c r="AA64" s="18"/>
      <c r="AB64" s="18"/>
      <c r="AC64" s="45"/>
      <c r="AD64" s="43"/>
      <c r="AE64" s="12"/>
      <c r="AF64" s="293"/>
      <c r="AG64" s="11"/>
      <c r="AH64" s="6"/>
      <c r="AI64" s="6"/>
      <c r="AJ64" s="6"/>
      <c r="AK64" s="6"/>
      <c r="AL64" s="6"/>
      <c r="AM64" s="40"/>
      <c r="AN64" s="43"/>
      <c r="AO64" s="6"/>
      <c r="AP64" s="43"/>
      <c r="AQ64" s="11"/>
      <c r="AR64" s="6"/>
      <c r="AS64" s="6"/>
      <c r="AT64" s="6"/>
      <c r="AU64" s="6"/>
      <c r="AV64" s="6"/>
      <c r="AW64" s="6"/>
      <c r="AX64" s="40"/>
      <c r="AY64" s="43"/>
      <c r="AZ64" s="12"/>
      <c r="BA64" s="11"/>
      <c r="BB64" s="6"/>
      <c r="BC64" s="6"/>
      <c r="BD64" s="6"/>
      <c r="BE64" s="6"/>
      <c r="BF64" s="6"/>
      <c r="BG64" s="6"/>
      <c r="BH64" s="40"/>
      <c r="BI64" s="43"/>
      <c r="BJ64" s="12"/>
      <c r="BK64" s="11"/>
      <c r="BL64" s="6"/>
      <c r="BM64" s="6"/>
      <c r="BN64" s="6"/>
      <c r="BO64" s="6"/>
      <c r="BP64" s="6"/>
      <c r="BQ64" s="6"/>
      <c r="BR64" s="40"/>
      <c r="BS64" s="43"/>
      <c r="BT64" s="12"/>
      <c r="BU64" s="11"/>
      <c r="BV64" s="6"/>
      <c r="BW64" s="6"/>
      <c r="BX64" s="6"/>
      <c r="BY64" s="40"/>
      <c r="BZ64" s="11"/>
      <c r="CA64" s="6"/>
      <c r="CB64" s="6"/>
      <c r="CC64" s="6"/>
      <c r="CD64" s="12"/>
      <c r="CE64" s="11"/>
      <c r="CF64" s="6"/>
      <c r="CG64" s="6"/>
      <c r="CH64" s="6"/>
      <c r="CI64" s="40"/>
      <c r="CJ64" s="11"/>
      <c r="CK64" s="6"/>
      <c r="CL64" s="6"/>
      <c r="CM64" s="12"/>
      <c r="CN64" s="11"/>
      <c r="CO64" s="82"/>
      <c r="CP64" s="1"/>
      <c r="CQ64" s="1"/>
      <c r="CR64" s="34"/>
      <c r="CS64" s="1"/>
      <c r="CT64" s="1"/>
      <c r="DF64" s="23"/>
    </row>
    <row r="65" spans="1:110">
      <c r="A65" s="72">
        <v>59</v>
      </c>
      <c r="B65" s="406"/>
      <c r="C65" s="407"/>
      <c r="D65" s="408"/>
      <c r="E65" s="409"/>
      <c r="F65" s="410"/>
      <c r="G65" s="410"/>
      <c r="H65" s="411"/>
      <c r="I65" s="412"/>
      <c r="J65" s="413"/>
      <c r="K65" s="414"/>
      <c r="L65" s="11"/>
      <c r="M65" s="6"/>
      <c r="N65" s="6"/>
      <c r="O65" s="6"/>
      <c r="P65" s="6"/>
      <c r="Q65" s="6"/>
      <c r="R65" s="6"/>
      <c r="S65" s="40"/>
      <c r="T65" s="43"/>
      <c r="U65" s="12"/>
      <c r="V65" s="17"/>
      <c r="W65" s="18"/>
      <c r="X65" s="18"/>
      <c r="Y65" s="18"/>
      <c r="Z65" s="18"/>
      <c r="AA65" s="18"/>
      <c r="AB65" s="18"/>
      <c r="AC65" s="45"/>
      <c r="AD65" s="43"/>
      <c r="AE65" s="12"/>
      <c r="AF65" s="293"/>
      <c r="AG65" s="11"/>
      <c r="AH65" s="6"/>
      <c r="AI65" s="6"/>
      <c r="AJ65" s="6"/>
      <c r="AK65" s="6"/>
      <c r="AL65" s="6"/>
      <c r="AM65" s="40"/>
      <c r="AN65" s="43"/>
      <c r="AO65" s="6"/>
      <c r="AP65" s="43"/>
      <c r="AQ65" s="11"/>
      <c r="AR65" s="6"/>
      <c r="AS65" s="6"/>
      <c r="AT65" s="6"/>
      <c r="AU65" s="6"/>
      <c r="AV65" s="6"/>
      <c r="AW65" s="6"/>
      <c r="AX65" s="40"/>
      <c r="AY65" s="43"/>
      <c r="AZ65" s="12"/>
      <c r="BA65" s="11"/>
      <c r="BB65" s="6"/>
      <c r="BC65" s="6"/>
      <c r="BD65" s="6"/>
      <c r="BE65" s="6"/>
      <c r="BF65" s="6"/>
      <c r="BG65" s="6"/>
      <c r="BH65" s="40"/>
      <c r="BI65" s="43"/>
      <c r="BJ65" s="12"/>
      <c r="BK65" s="11"/>
      <c r="BL65" s="6"/>
      <c r="BM65" s="6"/>
      <c r="BN65" s="6"/>
      <c r="BO65" s="6"/>
      <c r="BP65" s="6"/>
      <c r="BQ65" s="6"/>
      <c r="BR65" s="40"/>
      <c r="BS65" s="43"/>
      <c r="BT65" s="12"/>
      <c r="BU65" s="11"/>
      <c r="BV65" s="6"/>
      <c r="BW65" s="6"/>
      <c r="BX65" s="6"/>
      <c r="BY65" s="40"/>
      <c r="BZ65" s="11"/>
      <c r="CA65" s="6"/>
      <c r="CB65" s="6"/>
      <c r="CC65" s="6"/>
      <c r="CD65" s="12"/>
      <c r="CE65" s="11"/>
      <c r="CF65" s="6"/>
      <c r="CG65" s="6"/>
      <c r="CH65" s="6"/>
      <c r="CI65" s="40"/>
      <c r="CJ65" s="11"/>
      <c r="CK65" s="6"/>
      <c r="CL65" s="6"/>
      <c r="CM65" s="12"/>
      <c r="CN65" s="11"/>
      <c r="CO65" s="82"/>
      <c r="CP65" s="1"/>
      <c r="CQ65" s="1"/>
      <c r="CR65" s="34"/>
      <c r="CS65" s="1"/>
      <c r="CT65" s="1"/>
      <c r="DF65" s="23"/>
    </row>
    <row r="66" spans="1:110">
      <c r="A66" s="72">
        <v>60</v>
      </c>
      <c r="B66" s="406"/>
      <c r="C66" s="407"/>
      <c r="D66" s="408"/>
      <c r="E66" s="409"/>
      <c r="F66" s="410"/>
      <c r="G66" s="410"/>
      <c r="H66" s="411"/>
      <c r="I66" s="412"/>
      <c r="J66" s="413"/>
      <c r="K66" s="414"/>
      <c r="L66" s="11"/>
      <c r="M66" s="6"/>
      <c r="N66" s="6"/>
      <c r="O66" s="6"/>
      <c r="P66" s="6"/>
      <c r="Q66" s="6"/>
      <c r="R66" s="6"/>
      <c r="S66" s="40"/>
      <c r="T66" s="43"/>
      <c r="U66" s="12"/>
      <c r="V66" s="17"/>
      <c r="W66" s="18"/>
      <c r="X66" s="18"/>
      <c r="Y66" s="18"/>
      <c r="Z66" s="18"/>
      <c r="AA66" s="18"/>
      <c r="AB66" s="18"/>
      <c r="AC66" s="45"/>
      <c r="AD66" s="43"/>
      <c r="AE66" s="12"/>
      <c r="AF66" s="293"/>
      <c r="AG66" s="11"/>
      <c r="AH66" s="6"/>
      <c r="AI66" s="6"/>
      <c r="AJ66" s="6"/>
      <c r="AK66" s="6"/>
      <c r="AL66" s="6"/>
      <c r="AM66" s="40"/>
      <c r="AN66" s="43"/>
      <c r="AO66" s="6"/>
      <c r="AP66" s="43"/>
      <c r="AQ66" s="11"/>
      <c r="AR66" s="6"/>
      <c r="AS66" s="6"/>
      <c r="AT66" s="6"/>
      <c r="AU66" s="6"/>
      <c r="AV66" s="6"/>
      <c r="AW66" s="6"/>
      <c r="AX66" s="40"/>
      <c r="AY66" s="43"/>
      <c r="AZ66" s="12"/>
      <c r="BA66" s="11"/>
      <c r="BB66" s="6"/>
      <c r="BC66" s="6"/>
      <c r="BD66" s="6"/>
      <c r="BE66" s="6"/>
      <c r="BF66" s="6"/>
      <c r="BG66" s="6"/>
      <c r="BH66" s="40"/>
      <c r="BI66" s="43"/>
      <c r="BJ66" s="12"/>
      <c r="BK66" s="11"/>
      <c r="BL66" s="6"/>
      <c r="BM66" s="6"/>
      <c r="BN66" s="6"/>
      <c r="BO66" s="6"/>
      <c r="BP66" s="6"/>
      <c r="BQ66" s="6"/>
      <c r="BR66" s="40"/>
      <c r="BS66" s="43"/>
      <c r="BT66" s="12"/>
      <c r="BU66" s="11"/>
      <c r="BV66" s="6"/>
      <c r="BW66" s="6"/>
      <c r="BX66" s="6"/>
      <c r="BY66" s="40"/>
      <c r="BZ66" s="11"/>
      <c r="CA66" s="6"/>
      <c r="CB66" s="6"/>
      <c r="CC66" s="6"/>
      <c r="CD66" s="12"/>
      <c r="CE66" s="11"/>
      <c r="CF66" s="6"/>
      <c r="CG66" s="6"/>
      <c r="CH66" s="6"/>
      <c r="CI66" s="40"/>
      <c r="CJ66" s="11"/>
      <c r="CK66" s="6"/>
      <c r="CL66" s="6"/>
      <c r="CM66" s="12"/>
      <c r="CN66" s="11"/>
      <c r="CO66" s="82"/>
      <c r="CP66" s="1"/>
      <c r="CQ66" s="1"/>
      <c r="CR66" s="34"/>
      <c r="CS66" s="1"/>
      <c r="CT66" s="1"/>
      <c r="DF66" s="23"/>
    </row>
    <row r="67" spans="1:110">
      <c r="A67" s="72">
        <v>61</v>
      </c>
      <c r="B67" s="406"/>
      <c r="C67" s="407"/>
      <c r="D67" s="408"/>
      <c r="E67" s="409"/>
      <c r="F67" s="410"/>
      <c r="G67" s="410"/>
      <c r="H67" s="411"/>
      <c r="I67" s="412"/>
      <c r="J67" s="413"/>
      <c r="K67" s="414"/>
      <c r="L67" s="11"/>
      <c r="M67" s="6"/>
      <c r="N67" s="6"/>
      <c r="O67" s="6"/>
      <c r="P67" s="6"/>
      <c r="Q67" s="6"/>
      <c r="R67" s="6"/>
      <c r="S67" s="40"/>
      <c r="T67" s="43"/>
      <c r="U67" s="12"/>
      <c r="V67" s="17"/>
      <c r="W67" s="18"/>
      <c r="X67" s="18"/>
      <c r="Y67" s="18"/>
      <c r="Z67" s="18"/>
      <c r="AA67" s="18"/>
      <c r="AB67" s="18"/>
      <c r="AC67" s="45"/>
      <c r="AD67" s="43"/>
      <c r="AE67" s="12"/>
      <c r="AF67" s="293"/>
      <c r="AG67" s="11"/>
      <c r="AH67" s="6"/>
      <c r="AI67" s="6"/>
      <c r="AJ67" s="6"/>
      <c r="AK67" s="6"/>
      <c r="AL67" s="6"/>
      <c r="AM67" s="40"/>
      <c r="AN67" s="43"/>
      <c r="AO67" s="6"/>
      <c r="AP67" s="43"/>
      <c r="AQ67" s="11"/>
      <c r="AR67" s="6"/>
      <c r="AS67" s="6"/>
      <c r="AT67" s="6"/>
      <c r="AU67" s="6"/>
      <c r="AV67" s="6"/>
      <c r="AW67" s="6"/>
      <c r="AX67" s="40"/>
      <c r="AY67" s="43"/>
      <c r="AZ67" s="12"/>
      <c r="BA67" s="11"/>
      <c r="BB67" s="6"/>
      <c r="BC67" s="6"/>
      <c r="BD67" s="6"/>
      <c r="BE67" s="6"/>
      <c r="BF67" s="6"/>
      <c r="BG67" s="6"/>
      <c r="BH67" s="40"/>
      <c r="BI67" s="43"/>
      <c r="BJ67" s="12"/>
      <c r="BK67" s="11"/>
      <c r="BL67" s="6"/>
      <c r="BM67" s="6"/>
      <c r="BN67" s="6"/>
      <c r="BO67" s="6"/>
      <c r="BP67" s="6"/>
      <c r="BQ67" s="6"/>
      <c r="BR67" s="40"/>
      <c r="BS67" s="43"/>
      <c r="BT67" s="12"/>
      <c r="BU67" s="11"/>
      <c r="BV67" s="6"/>
      <c r="BW67" s="6"/>
      <c r="BX67" s="6"/>
      <c r="BY67" s="40"/>
      <c r="BZ67" s="11"/>
      <c r="CA67" s="6"/>
      <c r="CB67" s="6"/>
      <c r="CC67" s="6"/>
      <c r="CD67" s="12"/>
      <c r="CE67" s="11"/>
      <c r="CF67" s="6"/>
      <c r="CG67" s="6"/>
      <c r="CH67" s="6"/>
      <c r="CI67" s="40"/>
      <c r="CJ67" s="11"/>
      <c r="CK67" s="6"/>
      <c r="CL67" s="6"/>
      <c r="CM67" s="12"/>
      <c r="CN67" s="11"/>
      <c r="CO67" s="82"/>
      <c r="CP67" s="1"/>
      <c r="CQ67" s="1"/>
      <c r="CR67" s="1"/>
      <c r="CS67" s="1"/>
      <c r="CT67" s="1"/>
      <c r="DF67" s="23"/>
    </row>
    <row r="68" spans="1:110">
      <c r="A68" s="72">
        <v>62</v>
      </c>
      <c r="B68" s="406"/>
      <c r="C68" s="407"/>
      <c r="D68" s="408"/>
      <c r="E68" s="409"/>
      <c r="F68" s="410"/>
      <c r="G68" s="410"/>
      <c r="H68" s="411"/>
      <c r="I68" s="412"/>
      <c r="J68" s="413"/>
      <c r="K68" s="414"/>
      <c r="L68" s="11"/>
      <c r="M68" s="6"/>
      <c r="N68" s="6"/>
      <c r="O68" s="6"/>
      <c r="P68" s="6"/>
      <c r="Q68" s="6"/>
      <c r="R68" s="6"/>
      <c r="S68" s="40"/>
      <c r="T68" s="43"/>
      <c r="U68" s="12"/>
      <c r="V68" s="17"/>
      <c r="W68" s="18"/>
      <c r="X68" s="18"/>
      <c r="Y68" s="18"/>
      <c r="Z68" s="18"/>
      <c r="AA68" s="18"/>
      <c r="AB68" s="18"/>
      <c r="AC68" s="45"/>
      <c r="AD68" s="43"/>
      <c r="AE68" s="12"/>
      <c r="AF68" s="293"/>
      <c r="AG68" s="11"/>
      <c r="AH68" s="6"/>
      <c r="AI68" s="6"/>
      <c r="AJ68" s="6"/>
      <c r="AK68" s="6"/>
      <c r="AL68" s="6"/>
      <c r="AM68" s="40"/>
      <c r="AN68" s="43"/>
      <c r="AO68" s="6"/>
      <c r="AP68" s="43"/>
      <c r="AQ68" s="11"/>
      <c r="AR68" s="6"/>
      <c r="AS68" s="6"/>
      <c r="AT68" s="6"/>
      <c r="AU68" s="6"/>
      <c r="AV68" s="6"/>
      <c r="AW68" s="6"/>
      <c r="AX68" s="40"/>
      <c r="AY68" s="43"/>
      <c r="AZ68" s="12"/>
      <c r="BA68" s="11"/>
      <c r="BB68" s="6"/>
      <c r="BC68" s="6"/>
      <c r="BD68" s="6"/>
      <c r="BE68" s="6"/>
      <c r="BF68" s="6"/>
      <c r="BG68" s="6"/>
      <c r="BH68" s="40"/>
      <c r="BI68" s="43"/>
      <c r="BJ68" s="12"/>
      <c r="BK68" s="11"/>
      <c r="BL68" s="6"/>
      <c r="BM68" s="6"/>
      <c r="BN68" s="6"/>
      <c r="BO68" s="6"/>
      <c r="BP68" s="6"/>
      <c r="BQ68" s="6"/>
      <c r="BR68" s="40"/>
      <c r="BS68" s="43"/>
      <c r="BT68" s="12"/>
      <c r="BU68" s="11"/>
      <c r="BV68" s="6"/>
      <c r="BW68" s="6"/>
      <c r="BX68" s="6"/>
      <c r="BY68" s="40"/>
      <c r="BZ68" s="11"/>
      <c r="CA68" s="6"/>
      <c r="CB68" s="6"/>
      <c r="CC68" s="6"/>
      <c r="CD68" s="12"/>
      <c r="CE68" s="11"/>
      <c r="CF68" s="6"/>
      <c r="CG68" s="6"/>
      <c r="CH68" s="6"/>
      <c r="CI68" s="40"/>
      <c r="CJ68" s="11"/>
      <c r="CK68" s="6"/>
      <c r="CL68" s="6"/>
      <c r="CM68" s="12"/>
      <c r="CN68" s="11"/>
      <c r="CO68" s="82"/>
      <c r="CP68" s="1"/>
      <c r="CQ68" s="1"/>
      <c r="CR68" s="1"/>
      <c r="CS68" s="1"/>
      <c r="CT68" s="1"/>
      <c r="DF68" s="23"/>
    </row>
    <row r="69" spans="1:110">
      <c r="A69" s="72">
        <v>63</v>
      </c>
      <c r="B69" s="406"/>
      <c r="C69" s="407"/>
      <c r="D69" s="408"/>
      <c r="E69" s="409"/>
      <c r="F69" s="410"/>
      <c r="G69" s="410"/>
      <c r="H69" s="411"/>
      <c r="I69" s="412"/>
      <c r="J69" s="413"/>
      <c r="K69" s="414"/>
      <c r="L69" s="11"/>
      <c r="M69" s="6"/>
      <c r="N69" s="6"/>
      <c r="O69" s="6"/>
      <c r="P69" s="6"/>
      <c r="Q69" s="6"/>
      <c r="R69" s="6"/>
      <c r="S69" s="40"/>
      <c r="T69" s="43"/>
      <c r="U69" s="12"/>
      <c r="V69" s="17"/>
      <c r="W69" s="18"/>
      <c r="X69" s="18"/>
      <c r="Y69" s="18"/>
      <c r="Z69" s="18"/>
      <c r="AA69" s="18"/>
      <c r="AB69" s="18"/>
      <c r="AC69" s="45"/>
      <c r="AD69" s="43"/>
      <c r="AE69" s="12"/>
      <c r="AF69" s="293"/>
      <c r="AG69" s="11"/>
      <c r="AH69" s="6"/>
      <c r="AI69" s="6"/>
      <c r="AJ69" s="6"/>
      <c r="AK69" s="6"/>
      <c r="AL69" s="6"/>
      <c r="AM69" s="40"/>
      <c r="AN69" s="43"/>
      <c r="AO69" s="6"/>
      <c r="AP69" s="43"/>
      <c r="AQ69" s="11"/>
      <c r="AR69" s="6"/>
      <c r="AS69" s="6"/>
      <c r="AT69" s="6"/>
      <c r="AU69" s="6"/>
      <c r="AV69" s="6"/>
      <c r="AW69" s="6"/>
      <c r="AX69" s="40"/>
      <c r="AY69" s="43"/>
      <c r="AZ69" s="12"/>
      <c r="BA69" s="11"/>
      <c r="BB69" s="6"/>
      <c r="BC69" s="6"/>
      <c r="BD69" s="6"/>
      <c r="BE69" s="6"/>
      <c r="BF69" s="6"/>
      <c r="BG69" s="6"/>
      <c r="BH69" s="40"/>
      <c r="BI69" s="43"/>
      <c r="BJ69" s="12"/>
      <c r="BK69" s="11"/>
      <c r="BL69" s="6"/>
      <c r="BM69" s="6"/>
      <c r="BN69" s="6"/>
      <c r="BO69" s="6"/>
      <c r="BP69" s="6"/>
      <c r="BQ69" s="6"/>
      <c r="BR69" s="40"/>
      <c r="BS69" s="43"/>
      <c r="BT69" s="12"/>
      <c r="BU69" s="11"/>
      <c r="BV69" s="6"/>
      <c r="BW69" s="6"/>
      <c r="BX69" s="6"/>
      <c r="BY69" s="40"/>
      <c r="BZ69" s="11"/>
      <c r="CA69" s="6"/>
      <c r="CB69" s="6"/>
      <c r="CC69" s="6"/>
      <c r="CD69" s="12"/>
      <c r="CE69" s="11"/>
      <c r="CF69" s="6"/>
      <c r="CG69" s="6"/>
      <c r="CH69" s="6"/>
      <c r="CI69" s="40"/>
      <c r="CJ69" s="11"/>
      <c r="CK69" s="6"/>
      <c r="CL69" s="6"/>
      <c r="CM69" s="12"/>
      <c r="CN69" s="11"/>
      <c r="CO69" s="82"/>
      <c r="CP69" s="1"/>
      <c r="CQ69" s="1"/>
      <c r="CR69" s="1"/>
      <c r="CS69" s="1"/>
      <c r="CT69" s="1"/>
      <c r="DF69" s="23"/>
    </row>
    <row r="70" spans="1:110">
      <c r="A70" s="72">
        <v>64</v>
      </c>
      <c r="B70" s="406"/>
      <c r="C70" s="407"/>
      <c r="D70" s="408"/>
      <c r="E70" s="409"/>
      <c r="F70" s="410"/>
      <c r="G70" s="410"/>
      <c r="H70" s="411"/>
      <c r="I70" s="412"/>
      <c r="J70" s="413"/>
      <c r="K70" s="414"/>
      <c r="L70" s="11"/>
      <c r="M70" s="6"/>
      <c r="N70" s="6"/>
      <c r="O70" s="6"/>
      <c r="P70" s="6"/>
      <c r="Q70" s="6"/>
      <c r="R70" s="6"/>
      <c r="S70" s="40"/>
      <c r="T70" s="43"/>
      <c r="U70" s="12"/>
      <c r="V70" s="17"/>
      <c r="W70" s="18"/>
      <c r="X70" s="18"/>
      <c r="Y70" s="18"/>
      <c r="Z70" s="18"/>
      <c r="AA70" s="18"/>
      <c r="AB70" s="18"/>
      <c r="AC70" s="45"/>
      <c r="AD70" s="43"/>
      <c r="AE70" s="12"/>
      <c r="AF70" s="293"/>
      <c r="AG70" s="11"/>
      <c r="AH70" s="6"/>
      <c r="AI70" s="6"/>
      <c r="AJ70" s="6"/>
      <c r="AK70" s="6"/>
      <c r="AL70" s="6"/>
      <c r="AM70" s="40"/>
      <c r="AN70" s="43"/>
      <c r="AO70" s="6"/>
      <c r="AP70" s="43"/>
      <c r="AQ70" s="11"/>
      <c r="AR70" s="6"/>
      <c r="AS70" s="6"/>
      <c r="AT70" s="6"/>
      <c r="AU70" s="6"/>
      <c r="AV70" s="6"/>
      <c r="AW70" s="6"/>
      <c r="AX70" s="40"/>
      <c r="AY70" s="43"/>
      <c r="AZ70" s="12"/>
      <c r="BA70" s="11"/>
      <c r="BB70" s="6"/>
      <c r="BC70" s="6"/>
      <c r="BD70" s="6"/>
      <c r="BE70" s="6"/>
      <c r="BF70" s="6"/>
      <c r="BG70" s="6"/>
      <c r="BH70" s="40"/>
      <c r="BI70" s="43"/>
      <c r="BJ70" s="12"/>
      <c r="BK70" s="11"/>
      <c r="BL70" s="6"/>
      <c r="BM70" s="6"/>
      <c r="BN70" s="6"/>
      <c r="BO70" s="6"/>
      <c r="BP70" s="6"/>
      <c r="BQ70" s="6"/>
      <c r="BR70" s="40"/>
      <c r="BS70" s="43"/>
      <c r="BT70" s="12"/>
      <c r="BU70" s="11"/>
      <c r="BV70" s="6"/>
      <c r="BW70" s="6"/>
      <c r="BX70" s="6"/>
      <c r="BY70" s="40"/>
      <c r="BZ70" s="11"/>
      <c r="CA70" s="6"/>
      <c r="CB70" s="6"/>
      <c r="CC70" s="6"/>
      <c r="CD70" s="12"/>
      <c r="CE70" s="11"/>
      <c r="CF70" s="6"/>
      <c r="CG70" s="6"/>
      <c r="CH70" s="6"/>
      <c r="CI70" s="40"/>
      <c r="CJ70" s="11"/>
      <c r="CK70" s="6"/>
      <c r="CL70" s="6"/>
      <c r="CM70" s="12"/>
      <c r="CN70" s="11"/>
      <c r="CO70" s="82"/>
      <c r="CP70" s="1"/>
      <c r="CQ70" s="1"/>
      <c r="CR70" s="1"/>
      <c r="CS70" s="1"/>
      <c r="CT70" s="1"/>
      <c r="DF70" s="23"/>
    </row>
    <row r="71" spans="1:110">
      <c r="A71" s="72">
        <v>65</v>
      </c>
      <c r="B71" s="406"/>
      <c r="C71" s="407"/>
      <c r="D71" s="408"/>
      <c r="E71" s="409"/>
      <c r="F71" s="410"/>
      <c r="G71" s="410"/>
      <c r="H71" s="411"/>
      <c r="I71" s="412"/>
      <c r="J71" s="413"/>
      <c r="K71" s="414"/>
      <c r="L71" s="11"/>
      <c r="M71" s="6"/>
      <c r="N71" s="6"/>
      <c r="O71" s="6"/>
      <c r="P71" s="6"/>
      <c r="Q71" s="6"/>
      <c r="R71" s="6"/>
      <c r="S71" s="40"/>
      <c r="T71" s="43"/>
      <c r="U71" s="12"/>
      <c r="V71" s="17"/>
      <c r="W71" s="18"/>
      <c r="X71" s="18"/>
      <c r="Y71" s="18"/>
      <c r="Z71" s="18"/>
      <c r="AA71" s="18"/>
      <c r="AB71" s="18"/>
      <c r="AC71" s="45"/>
      <c r="AD71" s="43"/>
      <c r="AE71" s="12"/>
      <c r="AF71" s="293"/>
      <c r="AG71" s="11"/>
      <c r="AH71" s="6"/>
      <c r="AI71" s="6"/>
      <c r="AJ71" s="6"/>
      <c r="AK71" s="6"/>
      <c r="AL71" s="6"/>
      <c r="AM71" s="40"/>
      <c r="AN71" s="43"/>
      <c r="AO71" s="6"/>
      <c r="AP71" s="43"/>
      <c r="AQ71" s="11"/>
      <c r="AR71" s="6"/>
      <c r="AS71" s="6"/>
      <c r="AT71" s="6"/>
      <c r="AU71" s="6"/>
      <c r="AV71" s="6"/>
      <c r="AW71" s="6"/>
      <c r="AX71" s="40"/>
      <c r="AY71" s="43"/>
      <c r="AZ71" s="12"/>
      <c r="BA71" s="11"/>
      <c r="BB71" s="6"/>
      <c r="BC71" s="6"/>
      <c r="BD71" s="6"/>
      <c r="BE71" s="6"/>
      <c r="BF71" s="6"/>
      <c r="BG71" s="6"/>
      <c r="BH71" s="40"/>
      <c r="BI71" s="43"/>
      <c r="BJ71" s="12"/>
      <c r="BK71" s="11"/>
      <c r="BL71" s="6"/>
      <c r="BM71" s="6"/>
      <c r="BN71" s="6"/>
      <c r="BO71" s="6"/>
      <c r="BP71" s="6"/>
      <c r="BQ71" s="6"/>
      <c r="BR71" s="40"/>
      <c r="BS71" s="43"/>
      <c r="BT71" s="12"/>
      <c r="BU71" s="11"/>
      <c r="BV71" s="6"/>
      <c r="BW71" s="6"/>
      <c r="BX71" s="6"/>
      <c r="BY71" s="40"/>
      <c r="BZ71" s="11"/>
      <c r="CA71" s="6"/>
      <c r="CB71" s="6"/>
      <c r="CC71" s="6"/>
      <c r="CD71" s="12"/>
      <c r="CE71" s="11"/>
      <c r="CF71" s="6"/>
      <c r="CG71" s="6"/>
      <c r="CH71" s="6"/>
      <c r="CI71" s="40"/>
      <c r="CJ71" s="11"/>
      <c r="CK71" s="6"/>
      <c r="CL71" s="6"/>
      <c r="CM71" s="12"/>
      <c r="CN71" s="11"/>
      <c r="CO71" s="82"/>
      <c r="CP71" s="1"/>
      <c r="CQ71" s="1"/>
      <c r="CR71" s="1"/>
      <c r="CS71" s="1"/>
      <c r="CT71" s="1"/>
      <c r="DF71" s="23"/>
    </row>
    <row r="72" spans="1:110">
      <c r="A72" s="72">
        <v>66</v>
      </c>
      <c r="B72" s="406"/>
      <c r="C72" s="407"/>
      <c r="D72" s="408"/>
      <c r="E72" s="409"/>
      <c r="F72" s="410"/>
      <c r="G72" s="410"/>
      <c r="H72" s="411"/>
      <c r="I72" s="412"/>
      <c r="J72" s="413"/>
      <c r="K72" s="414"/>
      <c r="L72" s="11"/>
      <c r="M72" s="6"/>
      <c r="N72" s="6"/>
      <c r="O72" s="6"/>
      <c r="P72" s="6"/>
      <c r="Q72" s="6"/>
      <c r="R72" s="6"/>
      <c r="S72" s="40"/>
      <c r="T72" s="43"/>
      <c r="U72" s="12"/>
      <c r="V72" s="17"/>
      <c r="W72" s="18"/>
      <c r="X72" s="18"/>
      <c r="Y72" s="18"/>
      <c r="Z72" s="18"/>
      <c r="AA72" s="18"/>
      <c r="AB72" s="18"/>
      <c r="AC72" s="45"/>
      <c r="AD72" s="43"/>
      <c r="AE72" s="12"/>
      <c r="AF72" s="293"/>
      <c r="AG72" s="11"/>
      <c r="AH72" s="6"/>
      <c r="AI72" s="6"/>
      <c r="AJ72" s="6"/>
      <c r="AK72" s="6"/>
      <c r="AL72" s="6"/>
      <c r="AM72" s="40"/>
      <c r="AN72" s="43"/>
      <c r="AO72" s="6"/>
      <c r="AP72" s="43"/>
      <c r="AQ72" s="11"/>
      <c r="AR72" s="6"/>
      <c r="AS72" s="6"/>
      <c r="AT72" s="6"/>
      <c r="AU72" s="6"/>
      <c r="AV72" s="6"/>
      <c r="AW72" s="6"/>
      <c r="AX72" s="40"/>
      <c r="AY72" s="43"/>
      <c r="AZ72" s="12"/>
      <c r="BA72" s="11"/>
      <c r="BB72" s="6"/>
      <c r="BC72" s="6"/>
      <c r="BD72" s="6"/>
      <c r="BE72" s="6"/>
      <c r="BF72" s="6"/>
      <c r="BG72" s="6"/>
      <c r="BH72" s="40"/>
      <c r="BI72" s="43"/>
      <c r="BJ72" s="12"/>
      <c r="BK72" s="11"/>
      <c r="BL72" s="6"/>
      <c r="BM72" s="6"/>
      <c r="BN72" s="6"/>
      <c r="BO72" s="6"/>
      <c r="BP72" s="6"/>
      <c r="BQ72" s="6"/>
      <c r="BR72" s="40"/>
      <c r="BS72" s="43"/>
      <c r="BT72" s="12"/>
      <c r="BU72" s="11"/>
      <c r="BV72" s="6"/>
      <c r="BW72" s="6"/>
      <c r="BX72" s="6"/>
      <c r="BY72" s="40"/>
      <c r="BZ72" s="11"/>
      <c r="CA72" s="6"/>
      <c r="CB72" s="6"/>
      <c r="CC72" s="6"/>
      <c r="CD72" s="12"/>
      <c r="CE72" s="11"/>
      <c r="CF72" s="6"/>
      <c r="CG72" s="6"/>
      <c r="CH72" s="6"/>
      <c r="CI72" s="40"/>
      <c r="CJ72" s="11"/>
      <c r="CK72" s="6"/>
      <c r="CL72" s="6"/>
      <c r="CM72" s="12"/>
      <c r="CN72" s="11"/>
      <c r="CO72" s="82"/>
      <c r="CP72" s="1"/>
      <c r="CQ72" s="1"/>
      <c r="CR72" s="1"/>
      <c r="CS72" s="1"/>
      <c r="CT72" s="1"/>
      <c r="DF72" s="23"/>
    </row>
    <row r="73" spans="1:110">
      <c r="A73" s="72">
        <v>67</v>
      </c>
      <c r="B73" s="406"/>
      <c r="C73" s="407"/>
      <c r="D73" s="408"/>
      <c r="E73" s="409"/>
      <c r="F73" s="410"/>
      <c r="G73" s="410"/>
      <c r="H73" s="411"/>
      <c r="I73" s="412"/>
      <c r="J73" s="413"/>
      <c r="K73" s="414"/>
      <c r="L73" s="11"/>
      <c r="M73" s="6"/>
      <c r="N73" s="6"/>
      <c r="O73" s="6"/>
      <c r="P73" s="6"/>
      <c r="Q73" s="6"/>
      <c r="R73" s="6"/>
      <c r="S73" s="40"/>
      <c r="T73" s="43"/>
      <c r="U73" s="12"/>
      <c r="V73" s="17"/>
      <c r="W73" s="18"/>
      <c r="X73" s="18"/>
      <c r="Y73" s="18"/>
      <c r="Z73" s="18"/>
      <c r="AA73" s="18"/>
      <c r="AB73" s="18"/>
      <c r="AC73" s="45"/>
      <c r="AD73" s="43"/>
      <c r="AE73" s="12"/>
      <c r="AF73" s="293"/>
      <c r="AG73" s="11"/>
      <c r="AH73" s="6"/>
      <c r="AI73" s="6"/>
      <c r="AJ73" s="6"/>
      <c r="AK73" s="6"/>
      <c r="AL73" s="6"/>
      <c r="AM73" s="40"/>
      <c r="AN73" s="43"/>
      <c r="AO73" s="6"/>
      <c r="AP73" s="43"/>
      <c r="AQ73" s="11"/>
      <c r="AR73" s="6"/>
      <c r="AS73" s="6"/>
      <c r="AT73" s="6"/>
      <c r="AU73" s="6"/>
      <c r="AV73" s="6"/>
      <c r="AW73" s="6"/>
      <c r="AX73" s="40"/>
      <c r="AY73" s="43"/>
      <c r="AZ73" s="12"/>
      <c r="BA73" s="11"/>
      <c r="BB73" s="6"/>
      <c r="BC73" s="6"/>
      <c r="BD73" s="6"/>
      <c r="BE73" s="6"/>
      <c r="BF73" s="6"/>
      <c r="BG73" s="6"/>
      <c r="BH73" s="40"/>
      <c r="BI73" s="43"/>
      <c r="BJ73" s="12"/>
      <c r="BK73" s="11"/>
      <c r="BL73" s="6"/>
      <c r="BM73" s="6"/>
      <c r="BN73" s="6"/>
      <c r="BO73" s="6"/>
      <c r="BP73" s="6"/>
      <c r="BQ73" s="6"/>
      <c r="BR73" s="40"/>
      <c r="BS73" s="43"/>
      <c r="BT73" s="12"/>
      <c r="BU73" s="11"/>
      <c r="BV73" s="6"/>
      <c r="BW73" s="6"/>
      <c r="BX73" s="6"/>
      <c r="BY73" s="40"/>
      <c r="BZ73" s="11"/>
      <c r="CA73" s="6"/>
      <c r="CB73" s="6"/>
      <c r="CC73" s="6"/>
      <c r="CD73" s="12"/>
      <c r="CE73" s="11"/>
      <c r="CF73" s="6"/>
      <c r="CG73" s="6"/>
      <c r="CH73" s="6"/>
      <c r="CI73" s="40"/>
      <c r="CJ73" s="11"/>
      <c r="CK73" s="6"/>
      <c r="CL73" s="6"/>
      <c r="CM73" s="12"/>
      <c r="CN73" s="11"/>
      <c r="CO73" s="82"/>
      <c r="CP73" s="1"/>
      <c r="CQ73" s="1"/>
      <c r="CR73" s="1"/>
      <c r="CS73" s="1"/>
      <c r="CT73" s="1"/>
      <c r="DF73" s="23"/>
    </row>
    <row r="74" spans="1:110">
      <c r="A74" s="72">
        <v>68</v>
      </c>
      <c r="B74" s="406"/>
      <c r="C74" s="407"/>
      <c r="D74" s="408"/>
      <c r="E74" s="409"/>
      <c r="F74" s="410"/>
      <c r="G74" s="410"/>
      <c r="H74" s="411"/>
      <c r="I74" s="412"/>
      <c r="J74" s="413"/>
      <c r="K74" s="414"/>
      <c r="L74" s="11"/>
      <c r="M74" s="6"/>
      <c r="N74" s="6"/>
      <c r="O74" s="6"/>
      <c r="P74" s="6"/>
      <c r="Q74" s="6"/>
      <c r="R74" s="6"/>
      <c r="S74" s="40"/>
      <c r="T74" s="43"/>
      <c r="U74" s="12"/>
      <c r="V74" s="17"/>
      <c r="W74" s="18"/>
      <c r="X74" s="18"/>
      <c r="Y74" s="18"/>
      <c r="Z74" s="18"/>
      <c r="AA74" s="18"/>
      <c r="AB74" s="18"/>
      <c r="AC74" s="45"/>
      <c r="AD74" s="43"/>
      <c r="AE74" s="12"/>
      <c r="AF74" s="293"/>
      <c r="AG74" s="11"/>
      <c r="AH74" s="6"/>
      <c r="AI74" s="6"/>
      <c r="AJ74" s="6"/>
      <c r="AK74" s="6"/>
      <c r="AL74" s="6"/>
      <c r="AM74" s="40"/>
      <c r="AN74" s="43"/>
      <c r="AO74" s="6"/>
      <c r="AP74" s="43"/>
      <c r="AQ74" s="11"/>
      <c r="AR74" s="6"/>
      <c r="AS74" s="6"/>
      <c r="AT74" s="6"/>
      <c r="AU74" s="6"/>
      <c r="AV74" s="6"/>
      <c r="AW74" s="6"/>
      <c r="AX74" s="40"/>
      <c r="AY74" s="43"/>
      <c r="AZ74" s="12"/>
      <c r="BA74" s="11"/>
      <c r="BB74" s="6"/>
      <c r="BC74" s="6"/>
      <c r="BD74" s="6"/>
      <c r="BE74" s="6"/>
      <c r="BF74" s="6"/>
      <c r="BG74" s="6"/>
      <c r="BH74" s="40"/>
      <c r="BI74" s="43"/>
      <c r="BJ74" s="12"/>
      <c r="BK74" s="11"/>
      <c r="BL74" s="6"/>
      <c r="BM74" s="6"/>
      <c r="BN74" s="6"/>
      <c r="BO74" s="6"/>
      <c r="BP74" s="6"/>
      <c r="BQ74" s="6"/>
      <c r="BR74" s="40"/>
      <c r="BS74" s="43"/>
      <c r="BT74" s="12"/>
      <c r="BU74" s="11"/>
      <c r="BV74" s="6"/>
      <c r="BW74" s="6"/>
      <c r="BX74" s="6"/>
      <c r="BY74" s="40"/>
      <c r="BZ74" s="11"/>
      <c r="CA74" s="6"/>
      <c r="CB74" s="6"/>
      <c r="CC74" s="6"/>
      <c r="CD74" s="12"/>
      <c r="CE74" s="11"/>
      <c r="CF74" s="6"/>
      <c r="CG74" s="6"/>
      <c r="CH74" s="6"/>
      <c r="CI74" s="40"/>
      <c r="CJ74" s="11"/>
      <c r="CK74" s="6"/>
      <c r="CL74" s="6"/>
      <c r="CM74" s="12"/>
      <c r="CN74" s="11"/>
      <c r="CO74" s="82"/>
      <c r="CP74" s="1"/>
      <c r="CQ74" s="1"/>
      <c r="CR74" s="1"/>
      <c r="CS74" s="1"/>
      <c r="CT74" s="1"/>
      <c r="DF74" s="23"/>
    </row>
    <row r="75" spans="1:110">
      <c r="A75" s="72">
        <v>69</v>
      </c>
      <c r="B75" s="406"/>
      <c r="C75" s="407"/>
      <c r="D75" s="408"/>
      <c r="E75" s="409"/>
      <c r="F75" s="410"/>
      <c r="G75" s="410"/>
      <c r="H75" s="411"/>
      <c r="I75" s="412"/>
      <c r="J75" s="413"/>
      <c r="K75" s="414"/>
      <c r="L75" s="11"/>
      <c r="M75" s="6"/>
      <c r="N75" s="6"/>
      <c r="O75" s="6"/>
      <c r="P75" s="6"/>
      <c r="Q75" s="6"/>
      <c r="R75" s="6"/>
      <c r="S75" s="40"/>
      <c r="T75" s="43"/>
      <c r="U75" s="12"/>
      <c r="V75" s="17"/>
      <c r="W75" s="18"/>
      <c r="X75" s="18"/>
      <c r="Y75" s="18"/>
      <c r="Z75" s="18"/>
      <c r="AA75" s="18"/>
      <c r="AB75" s="18"/>
      <c r="AC75" s="45"/>
      <c r="AD75" s="43"/>
      <c r="AE75" s="12"/>
      <c r="AF75" s="293"/>
      <c r="AG75" s="11"/>
      <c r="AH75" s="6"/>
      <c r="AI75" s="6"/>
      <c r="AJ75" s="6"/>
      <c r="AK75" s="6"/>
      <c r="AL75" s="6"/>
      <c r="AM75" s="40"/>
      <c r="AN75" s="43"/>
      <c r="AO75" s="6"/>
      <c r="AP75" s="43"/>
      <c r="AQ75" s="11"/>
      <c r="AR75" s="6"/>
      <c r="AS75" s="6"/>
      <c r="AT75" s="6"/>
      <c r="AU75" s="6"/>
      <c r="AV75" s="6"/>
      <c r="AW75" s="6"/>
      <c r="AX75" s="40"/>
      <c r="AY75" s="43"/>
      <c r="AZ75" s="12"/>
      <c r="BA75" s="11"/>
      <c r="BB75" s="6"/>
      <c r="BC75" s="6"/>
      <c r="BD75" s="6"/>
      <c r="BE75" s="6"/>
      <c r="BF75" s="6"/>
      <c r="BG75" s="6"/>
      <c r="BH75" s="40"/>
      <c r="BI75" s="43"/>
      <c r="BJ75" s="12"/>
      <c r="BK75" s="11"/>
      <c r="BL75" s="6"/>
      <c r="BM75" s="6"/>
      <c r="BN75" s="6"/>
      <c r="BO75" s="6"/>
      <c r="BP75" s="6"/>
      <c r="BQ75" s="6"/>
      <c r="BR75" s="40"/>
      <c r="BS75" s="43"/>
      <c r="BT75" s="12"/>
      <c r="BU75" s="11"/>
      <c r="BV75" s="6"/>
      <c r="BW75" s="6"/>
      <c r="BX75" s="6"/>
      <c r="BY75" s="40"/>
      <c r="BZ75" s="11"/>
      <c r="CA75" s="6"/>
      <c r="CB75" s="6"/>
      <c r="CC75" s="6"/>
      <c r="CD75" s="12"/>
      <c r="CE75" s="11"/>
      <c r="CF75" s="6"/>
      <c r="CG75" s="6"/>
      <c r="CH75" s="6"/>
      <c r="CI75" s="40"/>
      <c r="CJ75" s="11"/>
      <c r="CK75" s="6"/>
      <c r="CL75" s="6"/>
      <c r="CM75" s="12"/>
      <c r="CN75" s="11"/>
      <c r="CO75" s="82"/>
      <c r="CP75" s="1"/>
      <c r="CQ75" s="1"/>
      <c r="CR75" s="1"/>
      <c r="CS75" s="1"/>
      <c r="CT75" s="1"/>
      <c r="DF75" s="23"/>
    </row>
    <row r="76" spans="1:110">
      <c r="A76" s="72">
        <v>70</v>
      </c>
      <c r="B76" s="406"/>
      <c r="C76" s="407"/>
      <c r="D76" s="408"/>
      <c r="E76" s="409"/>
      <c r="F76" s="410"/>
      <c r="G76" s="410"/>
      <c r="H76" s="411"/>
      <c r="I76" s="412"/>
      <c r="J76" s="413"/>
      <c r="K76" s="414"/>
      <c r="L76" s="11"/>
      <c r="M76" s="6"/>
      <c r="N76" s="6"/>
      <c r="O76" s="6"/>
      <c r="P76" s="6"/>
      <c r="Q76" s="6"/>
      <c r="R76" s="6"/>
      <c r="S76" s="40"/>
      <c r="T76" s="43"/>
      <c r="U76" s="12"/>
      <c r="V76" s="17"/>
      <c r="W76" s="18"/>
      <c r="X76" s="18"/>
      <c r="Y76" s="18"/>
      <c r="Z76" s="18"/>
      <c r="AA76" s="18"/>
      <c r="AB76" s="18"/>
      <c r="AC76" s="45"/>
      <c r="AD76" s="43"/>
      <c r="AE76" s="12"/>
      <c r="AF76" s="293"/>
      <c r="AG76" s="11"/>
      <c r="AH76" s="6"/>
      <c r="AI76" s="6"/>
      <c r="AJ76" s="6"/>
      <c r="AK76" s="6"/>
      <c r="AL76" s="6"/>
      <c r="AM76" s="40"/>
      <c r="AN76" s="43"/>
      <c r="AO76" s="6"/>
      <c r="AP76" s="43"/>
      <c r="AQ76" s="11"/>
      <c r="AR76" s="6"/>
      <c r="AS76" s="6"/>
      <c r="AT76" s="6"/>
      <c r="AU76" s="6"/>
      <c r="AV76" s="6"/>
      <c r="AW76" s="6"/>
      <c r="AX76" s="40"/>
      <c r="AY76" s="43"/>
      <c r="AZ76" s="12"/>
      <c r="BA76" s="11"/>
      <c r="BB76" s="6"/>
      <c r="BC76" s="6"/>
      <c r="BD76" s="6"/>
      <c r="BE76" s="6"/>
      <c r="BF76" s="6"/>
      <c r="BG76" s="6"/>
      <c r="BH76" s="40"/>
      <c r="BI76" s="43"/>
      <c r="BJ76" s="12"/>
      <c r="BK76" s="11"/>
      <c r="BL76" s="6"/>
      <c r="BM76" s="6"/>
      <c r="BN76" s="6"/>
      <c r="BO76" s="6"/>
      <c r="BP76" s="6"/>
      <c r="BQ76" s="6"/>
      <c r="BR76" s="40"/>
      <c r="BS76" s="43"/>
      <c r="BT76" s="12"/>
      <c r="BU76" s="11"/>
      <c r="BV76" s="6"/>
      <c r="BW76" s="6"/>
      <c r="BX76" s="6"/>
      <c r="BY76" s="40"/>
      <c r="BZ76" s="11"/>
      <c r="CA76" s="6"/>
      <c r="CB76" s="6"/>
      <c r="CC76" s="6"/>
      <c r="CD76" s="12"/>
      <c r="CE76" s="11"/>
      <c r="CF76" s="6"/>
      <c r="CG76" s="6"/>
      <c r="CH76" s="6"/>
      <c r="CI76" s="40"/>
      <c r="CJ76" s="11"/>
      <c r="CK76" s="6"/>
      <c r="CL76" s="6"/>
      <c r="CM76" s="12"/>
      <c r="CN76" s="11"/>
      <c r="CO76" s="82"/>
      <c r="CP76" s="1"/>
      <c r="CQ76" s="1"/>
      <c r="CR76" s="1"/>
      <c r="CS76" s="1"/>
      <c r="CT76" s="1"/>
      <c r="DF76" s="23"/>
    </row>
    <row r="77" spans="1:110">
      <c r="A77" s="72">
        <v>71</v>
      </c>
      <c r="B77" s="406"/>
      <c r="C77" s="407"/>
      <c r="D77" s="408"/>
      <c r="E77" s="409"/>
      <c r="F77" s="410"/>
      <c r="G77" s="410"/>
      <c r="H77" s="411"/>
      <c r="I77" s="412"/>
      <c r="J77" s="413"/>
      <c r="K77" s="414"/>
      <c r="L77" s="11"/>
      <c r="M77" s="6"/>
      <c r="N77" s="6"/>
      <c r="O77" s="6"/>
      <c r="P77" s="6"/>
      <c r="Q77" s="6"/>
      <c r="R77" s="6"/>
      <c r="S77" s="40"/>
      <c r="T77" s="43"/>
      <c r="U77" s="12"/>
      <c r="V77" s="17"/>
      <c r="W77" s="18"/>
      <c r="X77" s="18"/>
      <c r="Y77" s="18"/>
      <c r="Z77" s="18"/>
      <c r="AA77" s="18"/>
      <c r="AB77" s="18"/>
      <c r="AC77" s="45"/>
      <c r="AD77" s="43"/>
      <c r="AE77" s="12"/>
      <c r="AF77" s="293"/>
      <c r="AG77" s="11"/>
      <c r="AH77" s="6"/>
      <c r="AI77" s="6"/>
      <c r="AJ77" s="6"/>
      <c r="AK77" s="6"/>
      <c r="AL77" s="6"/>
      <c r="AM77" s="40"/>
      <c r="AN77" s="43"/>
      <c r="AO77" s="6"/>
      <c r="AP77" s="43"/>
      <c r="AQ77" s="11"/>
      <c r="AR77" s="6"/>
      <c r="AS77" s="6"/>
      <c r="AT77" s="6"/>
      <c r="AU77" s="6"/>
      <c r="AV77" s="6"/>
      <c r="AW77" s="6"/>
      <c r="AX77" s="40"/>
      <c r="AY77" s="43"/>
      <c r="AZ77" s="12"/>
      <c r="BA77" s="11"/>
      <c r="BB77" s="6"/>
      <c r="BC77" s="6"/>
      <c r="BD77" s="6"/>
      <c r="BE77" s="6"/>
      <c r="BF77" s="6"/>
      <c r="BG77" s="6"/>
      <c r="BH77" s="40"/>
      <c r="BI77" s="43"/>
      <c r="BJ77" s="12"/>
      <c r="BK77" s="11"/>
      <c r="BL77" s="6"/>
      <c r="BM77" s="6"/>
      <c r="BN77" s="6"/>
      <c r="BO77" s="6"/>
      <c r="BP77" s="6"/>
      <c r="BQ77" s="6"/>
      <c r="BR77" s="40"/>
      <c r="BS77" s="43"/>
      <c r="BT77" s="12"/>
      <c r="BU77" s="11"/>
      <c r="BV77" s="6"/>
      <c r="BW77" s="6"/>
      <c r="BX77" s="6"/>
      <c r="BY77" s="40"/>
      <c r="BZ77" s="11"/>
      <c r="CA77" s="6"/>
      <c r="CB77" s="6"/>
      <c r="CC77" s="6"/>
      <c r="CD77" s="12"/>
      <c r="CE77" s="11"/>
      <c r="CF77" s="6"/>
      <c r="CG77" s="6"/>
      <c r="CH77" s="6"/>
      <c r="CI77" s="40"/>
      <c r="CJ77" s="11"/>
      <c r="CK77" s="6"/>
      <c r="CL77" s="6"/>
      <c r="CM77" s="12"/>
      <c r="CN77" s="11"/>
      <c r="CO77" s="82"/>
      <c r="CP77" s="1"/>
      <c r="CQ77" s="1"/>
      <c r="CR77" s="1"/>
      <c r="CS77" s="1"/>
      <c r="CT77" s="1"/>
      <c r="DF77" s="23"/>
    </row>
    <row r="78" spans="1:110">
      <c r="A78" s="72">
        <v>72</v>
      </c>
      <c r="B78" s="406"/>
      <c r="C78" s="407"/>
      <c r="D78" s="408"/>
      <c r="E78" s="409"/>
      <c r="F78" s="410"/>
      <c r="G78" s="410"/>
      <c r="H78" s="411"/>
      <c r="I78" s="412"/>
      <c r="J78" s="413"/>
      <c r="K78" s="414"/>
      <c r="L78" s="11"/>
      <c r="M78" s="6"/>
      <c r="N78" s="6"/>
      <c r="O78" s="6"/>
      <c r="P78" s="6"/>
      <c r="Q78" s="6"/>
      <c r="R78" s="6"/>
      <c r="S78" s="40"/>
      <c r="T78" s="43"/>
      <c r="U78" s="12"/>
      <c r="V78" s="17"/>
      <c r="W78" s="18"/>
      <c r="X78" s="18"/>
      <c r="Y78" s="18"/>
      <c r="Z78" s="18"/>
      <c r="AA78" s="18"/>
      <c r="AB78" s="18"/>
      <c r="AC78" s="45"/>
      <c r="AD78" s="43"/>
      <c r="AE78" s="12"/>
      <c r="AF78" s="293"/>
      <c r="AG78" s="11"/>
      <c r="AH78" s="6"/>
      <c r="AI78" s="6"/>
      <c r="AJ78" s="6"/>
      <c r="AK78" s="6"/>
      <c r="AL78" s="6"/>
      <c r="AM78" s="40"/>
      <c r="AN78" s="43"/>
      <c r="AO78" s="6"/>
      <c r="AP78" s="43"/>
      <c r="AQ78" s="11"/>
      <c r="AR78" s="6"/>
      <c r="AS78" s="6"/>
      <c r="AT78" s="6"/>
      <c r="AU78" s="6"/>
      <c r="AV78" s="6"/>
      <c r="AW78" s="6"/>
      <c r="AX78" s="40"/>
      <c r="AY78" s="43"/>
      <c r="AZ78" s="12"/>
      <c r="BA78" s="11"/>
      <c r="BB78" s="6"/>
      <c r="BC78" s="6"/>
      <c r="BD78" s="6"/>
      <c r="BE78" s="6"/>
      <c r="BF78" s="6"/>
      <c r="BG78" s="6"/>
      <c r="BH78" s="40"/>
      <c r="BI78" s="43"/>
      <c r="BJ78" s="12"/>
      <c r="BK78" s="11"/>
      <c r="BL78" s="6"/>
      <c r="BM78" s="6"/>
      <c r="BN78" s="6"/>
      <c r="BO78" s="6"/>
      <c r="BP78" s="6"/>
      <c r="BQ78" s="6"/>
      <c r="BR78" s="40"/>
      <c r="BS78" s="43"/>
      <c r="BT78" s="12"/>
      <c r="BU78" s="11"/>
      <c r="BV78" s="6"/>
      <c r="BW78" s="6"/>
      <c r="BX78" s="6"/>
      <c r="BY78" s="40"/>
      <c r="BZ78" s="11"/>
      <c r="CA78" s="6"/>
      <c r="CB78" s="6"/>
      <c r="CC78" s="6"/>
      <c r="CD78" s="12"/>
      <c r="CE78" s="11"/>
      <c r="CF78" s="6"/>
      <c r="CG78" s="6"/>
      <c r="CH78" s="6"/>
      <c r="CI78" s="40"/>
      <c r="CJ78" s="11"/>
      <c r="CK78" s="6"/>
      <c r="CL78" s="6"/>
      <c r="CM78" s="12"/>
      <c r="CN78" s="11"/>
      <c r="CO78" s="82"/>
      <c r="CP78" s="1"/>
      <c r="CQ78" s="1"/>
      <c r="CR78" s="1"/>
      <c r="CS78" s="1"/>
      <c r="CT78" s="1"/>
      <c r="DF78" s="23"/>
    </row>
    <row r="79" spans="1:110">
      <c r="A79" s="72">
        <v>73</v>
      </c>
      <c r="B79" s="406"/>
      <c r="C79" s="407"/>
      <c r="D79" s="408"/>
      <c r="E79" s="409"/>
      <c r="F79" s="410"/>
      <c r="G79" s="410"/>
      <c r="H79" s="411"/>
      <c r="I79" s="412"/>
      <c r="J79" s="413"/>
      <c r="K79" s="414"/>
      <c r="L79" s="11"/>
      <c r="M79" s="6"/>
      <c r="N79" s="6"/>
      <c r="O79" s="6"/>
      <c r="P79" s="6"/>
      <c r="Q79" s="6"/>
      <c r="R79" s="6"/>
      <c r="S79" s="40"/>
      <c r="T79" s="43"/>
      <c r="U79" s="12"/>
      <c r="V79" s="17"/>
      <c r="W79" s="18"/>
      <c r="X79" s="18"/>
      <c r="Y79" s="18"/>
      <c r="Z79" s="18"/>
      <c r="AA79" s="18"/>
      <c r="AB79" s="18"/>
      <c r="AC79" s="45"/>
      <c r="AD79" s="43"/>
      <c r="AE79" s="12"/>
      <c r="AF79" s="293"/>
      <c r="AG79" s="11"/>
      <c r="AH79" s="6"/>
      <c r="AI79" s="6"/>
      <c r="AJ79" s="6"/>
      <c r="AK79" s="6"/>
      <c r="AL79" s="6"/>
      <c r="AM79" s="40"/>
      <c r="AN79" s="43"/>
      <c r="AO79" s="6"/>
      <c r="AP79" s="43"/>
      <c r="AQ79" s="11"/>
      <c r="AR79" s="6"/>
      <c r="AS79" s="6"/>
      <c r="AT79" s="6"/>
      <c r="AU79" s="6"/>
      <c r="AV79" s="6"/>
      <c r="AW79" s="6"/>
      <c r="AX79" s="40"/>
      <c r="AY79" s="43"/>
      <c r="AZ79" s="12"/>
      <c r="BA79" s="11"/>
      <c r="BB79" s="6"/>
      <c r="BC79" s="6"/>
      <c r="BD79" s="6"/>
      <c r="BE79" s="6"/>
      <c r="BF79" s="6"/>
      <c r="BG79" s="6"/>
      <c r="BH79" s="40"/>
      <c r="BI79" s="43"/>
      <c r="BJ79" s="12"/>
      <c r="BK79" s="11"/>
      <c r="BL79" s="6"/>
      <c r="BM79" s="6"/>
      <c r="BN79" s="6"/>
      <c r="BO79" s="6"/>
      <c r="BP79" s="6"/>
      <c r="BQ79" s="6"/>
      <c r="BR79" s="40"/>
      <c r="BS79" s="43"/>
      <c r="BT79" s="12"/>
      <c r="BU79" s="11"/>
      <c r="BV79" s="6"/>
      <c r="BW79" s="6"/>
      <c r="BX79" s="6"/>
      <c r="BY79" s="40"/>
      <c r="BZ79" s="11"/>
      <c r="CA79" s="6"/>
      <c r="CB79" s="6"/>
      <c r="CC79" s="6"/>
      <c r="CD79" s="12"/>
      <c r="CE79" s="11"/>
      <c r="CF79" s="6"/>
      <c r="CG79" s="6"/>
      <c r="CH79" s="6"/>
      <c r="CI79" s="40"/>
      <c r="CJ79" s="11"/>
      <c r="CK79" s="6"/>
      <c r="CL79" s="6"/>
      <c r="CM79" s="12"/>
      <c r="CN79" s="11"/>
      <c r="CO79" s="82"/>
      <c r="CP79" s="1"/>
      <c r="CQ79" s="1"/>
      <c r="CR79" s="1"/>
      <c r="CS79" s="1"/>
      <c r="CT79" s="1"/>
      <c r="DF79" s="23"/>
    </row>
    <row r="80" spans="1:110">
      <c r="A80" s="72">
        <v>74</v>
      </c>
      <c r="B80" s="406"/>
      <c r="C80" s="407"/>
      <c r="D80" s="408"/>
      <c r="E80" s="409"/>
      <c r="F80" s="410"/>
      <c r="G80" s="410"/>
      <c r="H80" s="411"/>
      <c r="I80" s="412"/>
      <c r="J80" s="413"/>
      <c r="K80" s="414"/>
      <c r="L80" s="11"/>
      <c r="M80" s="6"/>
      <c r="N80" s="6"/>
      <c r="O80" s="6"/>
      <c r="P80" s="6"/>
      <c r="Q80" s="6"/>
      <c r="R80" s="6"/>
      <c r="S80" s="40"/>
      <c r="T80" s="43"/>
      <c r="U80" s="12"/>
      <c r="V80" s="17"/>
      <c r="W80" s="18"/>
      <c r="X80" s="18"/>
      <c r="Y80" s="18"/>
      <c r="Z80" s="18"/>
      <c r="AA80" s="18"/>
      <c r="AB80" s="18"/>
      <c r="AC80" s="45"/>
      <c r="AD80" s="43"/>
      <c r="AE80" s="12"/>
      <c r="AF80" s="293"/>
      <c r="AG80" s="11"/>
      <c r="AH80" s="6"/>
      <c r="AI80" s="6"/>
      <c r="AJ80" s="6"/>
      <c r="AK80" s="6"/>
      <c r="AL80" s="6"/>
      <c r="AM80" s="40"/>
      <c r="AN80" s="43"/>
      <c r="AO80" s="6"/>
      <c r="AP80" s="43"/>
      <c r="AQ80" s="11"/>
      <c r="AR80" s="6"/>
      <c r="AS80" s="6"/>
      <c r="AT80" s="6"/>
      <c r="AU80" s="6"/>
      <c r="AV80" s="6"/>
      <c r="AW80" s="6"/>
      <c r="AX80" s="40"/>
      <c r="AY80" s="43"/>
      <c r="AZ80" s="12"/>
      <c r="BA80" s="11"/>
      <c r="BB80" s="6"/>
      <c r="BC80" s="6"/>
      <c r="BD80" s="6"/>
      <c r="BE80" s="6"/>
      <c r="BF80" s="6"/>
      <c r="BG80" s="6"/>
      <c r="BH80" s="40"/>
      <c r="BI80" s="43"/>
      <c r="BJ80" s="12"/>
      <c r="BK80" s="11"/>
      <c r="BL80" s="6"/>
      <c r="BM80" s="6"/>
      <c r="BN80" s="6"/>
      <c r="BO80" s="6"/>
      <c r="BP80" s="6"/>
      <c r="BQ80" s="6"/>
      <c r="BR80" s="40"/>
      <c r="BS80" s="43"/>
      <c r="BT80" s="12"/>
      <c r="BU80" s="11"/>
      <c r="BV80" s="6"/>
      <c r="BW80" s="6"/>
      <c r="BX80" s="6"/>
      <c r="BY80" s="40"/>
      <c r="BZ80" s="11"/>
      <c r="CA80" s="6"/>
      <c r="CB80" s="6"/>
      <c r="CC80" s="6"/>
      <c r="CD80" s="12"/>
      <c r="CE80" s="11"/>
      <c r="CF80" s="6"/>
      <c r="CG80" s="6"/>
      <c r="CH80" s="6"/>
      <c r="CI80" s="40"/>
      <c r="CJ80" s="11"/>
      <c r="CK80" s="6"/>
      <c r="CL80" s="6"/>
      <c r="CM80" s="12"/>
      <c r="CN80" s="11"/>
      <c r="CO80" s="82"/>
      <c r="CP80" s="1"/>
      <c r="CQ80" s="1"/>
      <c r="CR80" s="1"/>
      <c r="CS80" s="1"/>
      <c r="CT80" s="1"/>
      <c r="DF80" s="23"/>
    </row>
    <row r="81" spans="1:110">
      <c r="A81" s="72">
        <v>75</v>
      </c>
      <c r="B81" s="406"/>
      <c r="C81" s="407"/>
      <c r="D81" s="408"/>
      <c r="E81" s="409"/>
      <c r="F81" s="410"/>
      <c r="G81" s="410"/>
      <c r="H81" s="411"/>
      <c r="I81" s="412"/>
      <c r="J81" s="413"/>
      <c r="K81" s="414"/>
      <c r="L81" s="11"/>
      <c r="M81" s="6"/>
      <c r="N81" s="6"/>
      <c r="O81" s="6"/>
      <c r="P81" s="6"/>
      <c r="Q81" s="6"/>
      <c r="R81" s="6"/>
      <c r="S81" s="40"/>
      <c r="T81" s="43"/>
      <c r="U81" s="12"/>
      <c r="V81" s="17"/>
      <c r="W81" s="18"/>
      <c r="X81" s="18"/>
      <c r="Y81" s="18"/>
      <c r="Z81" s="18"/>
      <c r="AA81" s="18"/>
      <c r="AB81" s="18"/>
      <c r="AC81" s="45"/>
      <c r="AD81" s="43"/>
      <c r="AE81" s="12"/>
      <c r="AF81" s="293"/>
      <c r="AG81" s="11"/>
      <c r="AH81" s="6"/>
      <c r="AI81" s="6"/>
      <c r="AJ81" s="6"/>
      <c r="AK81" s="6"/>
      <c r="AL81" s="6"/>
      <c r="AM81" s="40"/>
      <c r="AN81" s="43"/>
      <c r="AO81" s="6"/>
      <c r="AP81" s="43"/>
      <c r="AQ81" s="11"/>
      <c r="AR81" s="6"/>
      <c r="AS81" s="6"/>
      <c r="AT81" s="6"/>
      <c r="AU81" s="6"/>
      <c r="AV81" s="6"/>
      <c r="AW81" s="6"/>
      <c r="AX81" s="40"/>
      <c r="AY81" s="43"/>
      <c r="AZ81" s="12"/>
      <c r="BA81" s="11"/>
      <c r="BB81" s="6"/>
      <c r="BC81" s="6"/>
      <c r="BD81" s="6"/>
      <c r="BE81" s="6"/>
      <c r="BF81" s="6"/>
      <c r="BG81" s="6"/>
      <c r="BH81" s="40"/>
      <c r="BI81" s="43"/>
      <c r="BJ81" s="12"/>
      <c r="BK81" s="11"/>
      <c r="BL81" s="6"/>
      <c r="BM81" s="6"/>
      <c r="BN81" s="6"/>
      <c r="BO81" s="6"/>
      <c r="BP81" s="6"/>
      <c r="BQ81" s="6"/>
      <c r="BR81" s="40"/>
      <c r="BS81" s="43"/>
      <c r="BT81" s="12"/>
      <c r="BU81" s="11"/>
      <c r="BV81" s="6"/>
      <c r="BW81" s="6"/>
      <c r="BX81" s="6"/>
      <c r="BY81" s="40"/>
      <c r="BZ81" s="11"/>
      <c r="CA81" s="6"/>
      <c r="CB81" s="6"/>
      <c r="CC81" s="6"/>
      <c r="CD81" s="12"/>
      <c r="CE81" s="11"/>
      <c r="CF81" s="6"/>
      <c r="CG81" s="6"/>
      <c r="CH81" s="6"/>
      <c r="CI81" s="40"/>
      <c r="CJ81" s="11"/>
      <c r="CK81" s="6"/>
      <c r="CL81" s="6"/>
      <c r="CM81" s="12"/>
      <c r="CN81" s="11"/>
      <c r="CO81" s="82"/>
      <c r="CP81" s="1"/>
      <c r="CQ81" s="1"/>
      <c r="CR81" s="1"/>
      <c r="CS81" s="1"/>
      <c r="CT81" s="1"/>
      <c r="DF81" s="23"/>
    </row>
    <row r="82" spans="1:110">
      <c r="A82" s="72">
        <v>76</v>
      </c>
      <c r="B82" s="406"/>
      <c r="C82" s="407"/>
      <c r="D82" s="408"/>
      <c r="E82" s="409"/>
      <c r="F82" s="410"/>
      <c r="G82" s="410"/>
      <c r="H82" s="411"/>
      <c r="I82" s="412"/>
      <c r="J82" s="413"/>
      <c r="K82" s="414"/>
      <c r="L82" s="11"/>
      <c r="M82" s="6"/>
      <c r="N82" s="6"/>
      <c r="O82" s="6"/>
      <c r="P82" s="6"/>
      <c r="Q82" s="6"/>
      <c r="R82" s="6"/>
      <c r="S82" s="40"/>
      <c r="T82" s="43"/>
      <c r="U82" s="12"/>
      <c r="V82" s="17"/>
      <c r="W82" s="18"/>
      <c r="X82" s="18"/>
      <c r="Y82" s="18"/>
      <c r="Z82" s="18"/>
      <c r="AA82" s="18"/>
      <c r="AB82" s="18"/>
      <c r="AC82" s="45"/>
      <c r="AD82" s="43"/>
      <c r="AE82" s="12"/>
      <c r="AF82" s="293"/>
      <c r="AG82" s="11"/>
      <c r="AH82" s="6"/>
      <c r="AI82" s="6"/>
      <c r="AJ82" s="6"/>
      <c r="AK82" s="6"/>
      <c r="AL82" s="6"/>
      <c r="AM82" s="40"/>
      <c r="AN82" s="43"/>
      <c r="AO82" s="6"/>
      <c r="AP82" s="43"/>
      <c r="AQ82" s="11"/>
      <c r="AR82" s="6"/>
      <c r="AS82" s="6"/>
      <c r="AT82" s="6"/>
      <c r="AU82" s="6"/>
      <c r="AV82" s="6"/>
      <c r="AW82" s="6"/>
      <c r="AX82" s="40"/>
      <c r="AY82" s="43"/>
      <c r="AZ82" s="12"/>
      <c r="BA82" s="11"/>
      <c r="BB82" s="6"/>
      <c r="BC82" s="6"/>
      <c r="BD82" s="6"/>
      <c r="BE82" s="6"/>
      <c r="BF82" s="6"/>
      <c r="BG82" s="6"/>
      <c r="BH82" s="40"/>
      <c r="BI82" s="43"/>
      <c r="BJ82" s="12"/>
      <c r="BK82" s="11"/>
      <c r="BL82" s="6"/>
      <c r="BM82" s="6"/>
      <c r="BN82" s="6"/>
      <c r="BO82" s="6"/>
      <c r="BP82" s="6"/>
      <c r="BQ82" s="6"/>
      <c r="BR82" s="40"/>
      <c r="BS82" s="43"/>
      <c r="BT82" s="12"/>
      <c r="BU82" s="11"/>
      <c r="BV82" s="6"/>
      <c r="BW82" s="6"/>
      <c r="BX82" s="6"/>
      <c r="BY82" s="40"/>
      <c r="BZ82" s="11"/>
      <c r="CA82" s="6"/>
      <c r="CB82" s="6"/>
      <c r="CC82" s="6"/>
      <c r="CD82" s="12"/>
      <c r="CE82" s="11"/>
      <c r="CF82" s="6"/>
      <c r="CG82" s="6"/>
      <c r="CH82" s="6"/>
      <c r="CI82" s="40"/>
      <c r="CJ82" s="11"/>
      <c r="CK82" s="6"/>
      <c r="CL82" s="6"/>
      <c r="CM82" s="12"/>
      <c r="CN82" s="11"/>
      <c r="CO82" s="82"/>
      <c r="CP82" s="1"/>
      <c r="CQ82" s="1"/>
      <c r="CR82" s="1"/>
      <c r="CS82" s="1"/>
      <c r="CT82" s="1"/>
      <c r="DF82" s="23"/>
    </row>
    <row r="83" spans="1:110">
      <c r="A83" s="72">
        <v>77</v>
      </c>
      <c r="B83" s="406"/>
      <c r="C83" s="407"/>
      <c r="D83" s="408"/>
      <c r="E83" s="409"/>
      <c r="F83" s="410"/>
      <c r="G83" s="410"/>
      <c r="H83" s="411"/>
      <c r="I83" s="412"/>
      <c r="J83" s="413"/>
      <c r="K83" s="414"/>
      <c r="L83" s="11"/>
      <c r="M83" s="6"/>
      <c r="N83" s="6"/>
      <c r="O83" s="6"/>
      <c r="P83" s="6"/>
      <c r="Q83" s="6"/>
      <c r="R83" s="6"/>
      <c r="S83" s="40"/>
      <c r="T83" s="43"/>
      <c r="U83" s="12"/>
      <c r="V83" s="17"/>
      <c r="W83" s="18"/>
      <c r="X83" s="18"/>
      <c r="Y83" s="18"/>
      <c r="Z83" s="18"/>
      <c r="AA83" s="18"/>
      <c r="AB83" s="18"/>
      <c r="AC83" s="45"/>
      <c r="AD83" s="43"/>
      <c r="AE83" s="12"/>
      <c r="AF83" s="293"/>
      <c r="AG83" s="11"/>
      <c r="AH83" s="6"/>
      <c r="AI83" s="6"/>
      <c r="AJ83" s="6"/>
      <c r="AK83" s="6"/>
      <c r="AL83" s="6"/>
      <c r="AM83" s="40"/>
      <c r="AN83" s="43"/>
      <c r="AO83" s="6"/>
      <c r="AP83" s="43"/>
      <c r="AQ83" s="11"/>
      <c r="AR83" s="6"/>
      <c r="AS83" s="6"/>
      <c r="AT83" s="6"/>
      <c r="AU83" s="6"/>
      <c r="AV83" s="6"/>
      <c r="AW83" s="6"/>
      <c r="AX83" s="40"/>
      <c r="AY83" s="43"/>
      <c r="AZ83" s="12"/>
      <c r="BA83" s="11"/>
      <c r="BB83" s="6"/>
      <c r="BC83" s="6"/>
      <c r="BD83" s="6"/>
      <c r="BE83" s="6"/>
      <c r="BF83" s="6"/>
      <c r="BG83" s="6"/>
      <c r="BH83" s="40"/>
      <c r="BI83" s="43"/>
      <c r="BJ83" s="12"/>
      <c r="BK83" s="11"/>
      <c r="BL83" s="6"/>
      <c r="BM83" s="6"/>
      <c r="BN83" s="6"/>
      <c r="BO83" s="6"/>
      <c r="BP83" s="6"/>
      <c r="BQ83" s="6"/>
      <c r="BR83" s="40"/>
      <c r="BS83" s="43"/>
      <c r="BT83" s="12"/>
      <c r="BU83" s="11"/>
      <c r="BV83" s="6"/>
      <c r="BW83" s="6"/>
      <c r="BX83" s="6"/>
      <c r="BY83" s="40"/>
      <c r="BZ83" s="11"/>
      <c r="CA83" s="6"/>
      <c r="CB83" s="6"/>
      <c r="CC83" s="6"/>
      <c r="CD83" s="12"/>
      <c r="CE83" s="11"/>
      <c r="CF83" s="6"/>
      <c r="CG83" s="6"/>
      <c r="CH83" s="6"/>
      <c r="CI83" s="40"/>
      <c r="CJ83" s="11"/>
      <c r="CK83" s="6"/>
      <c r="CL83" s="6"/>
      <c r="CM83" s="12"/>
      <c r="CN83" s="11"/>
      <c r="CO83" s="82"/>
      <c r="CP83" s="1"/>
      <c r="CQ83" s="1"/>
      <c r="CR83" s="1"/>
      <c r="CS83" s="1"/>
      <c r="CT83" s="1"/>
      <c r="DF83" s="23"/>
    </row>
    <row r="84" spans="1:110">
      <c r="A84" s="72">
        <v>78</v>
      </c>
      <c r="B84" s="406"/>
      <c r="C84" s="407"/>
      <c r="D84" s="408"/>
      <c r="E84" s="409"/>
      <c r="F84" s="410"/>
      <c r="G84" s="410"/>
      <c r="H84" s="411"/>
      <c r="I84" s="412"/>
      <c r="J84" s="413"/>
      <c r="K84" s="414"/>
      <c r="L84" s="11"/>
      <c r="M84" s="6"/>
      <c r="N84" s="6"/>
      <c r="O84" s="6"/>
      <c r="P84" s="6"/>
      <c r="Q84" s="6"/>
      <c r="R84" s="6"/>
      <c r="S84" s="40"/>
      <c r="T84" s="43"/>
      <c r="U84" s="12"/>
      <c r="V84" s="17"/>
      <c r="W84" s="18"/>
      <c r="X84" s="18"/>
      <c r="Y84" s="18"/>
      <c r="Z84" s="18"/>
      <c r="AA84" s="18"/>
      <c r="AB84" s="18"/>
      <c r="AC84" s="45"/>
      <c r="AD84" s="43"/>
      <c r="AE84" s="12"/>
      <c r="AF84" s="293"/>
      <c r="AG84" s="11"/>
      <c r="AH84" s="6"/>
      <c r="AI84" s="6"/>
      <c r="AJ84" s="6"/>
      <c r="AK84" s="6"/>
      <c r="AL84" s="6"/>
      <c r="AM84" s="40"/>
      <c r="AN84" s="43"/>
      <c r="AO84" s="6"/>
      <c r="AP84" s="43"/>
      <c r="AQ84" s="11"/>
      <c r="AR84" s="6"/>
      <c r="AS84" s="6"/>
      <c r="AT84" s="6"/>
      <c r="AU84" s="6"/>
      <c r="AV84" s="6"/>
      <c r="AW84" s="6"/>
      <c r="AX84" s="40"/>
      <c r="AY84" s="43"/>
      <c r="AZ84" s="12"/>
      <c r="BA84" s="11"/>
      <c r="BB84" s="6"/>
      <c r="BC84" s="6"/>
      <c r="BD84" s="6"/>
      <c r="BE84" s="6"/>
      <c r="BF84" s="6"/>
      <c r="BG84" s="6"/>
      <c r="BH84" s="40"/>
      <c r="BI84" s="43"/>
      <c r="BJ84" s="12"/>
      <c r="BK84" s="11"/>
      <c r="BL84" s="6"/>
      <c r="BM84" s="6"/>
      <c r="BN84" s="6"/>
      <c r="BO84" s="6"/>
      <c r="BP84" s="6"/>
      <c r="BQ84" s="6"/>
      <c r="BR84" s="40"/>
      <c r="BS84" s="43"/>
      <c r="BT84" s="12"/>
      <c r="BU84" s="11"/>
      <c r="BV84" s="6"/>
      <c r="BW84" s="6"/>
      <c r="BX84" s="6"/>
      <c r="BY84" s="40"/>
      <c r="BZ84" s="11"/>
      <c r="CA84" s="6"/>
      <c r="CB84" s="6"/>
      <c r="CC84" s="6"/>
      <c r="CD84" s="12"/>
      <c r="CE84" s="11"/>
      <c r="CF84" s="6"/>
      <c r="CG84" s="6"/>
      <c r="CH84" s="6"/>
      <c r="CI84" s="40"/>
      <c r="CJ84" s="11"/>
      <c r="CK84" s="6"/>
      <c r="CL84" s="6"/>
      <c r="CM84" s="12"/>
      <c r="CN84" s="11"/>
      <c r="CO84" s="82"/>
      <c r="CP84" s="1"/>
      <c r="CQ84" s="1"/>
      <c r="CR84" s="1"/>
      <c r="CS84" s="1"/>
      <c r="CT84" s="1"/>
      <c r="DF84" s="23"/>
    </row>
    <row r="85" spans="1:110">
      <c r="A85" s="72">
        <v>79</v>
      </c>
      <c r="B85" s="406"/>
      <c r="C85" s="407"/>
      <c r="D85" s="408"/>
      <c r="E85" s="409"/>
      <c r="F85" s="410"/>
      <c r="G85" s="410"/>
      <c r="H85" s="411"/>
      <c r="I85" s="412"/>
      <c r="J85" s="413"/>
      <c r="K85" s="414"/>
      <c r="L85" s="11"/>
      <c r="M85" s="6"/>
      <c r="N85" s="6"/>
      <c r="O85" s="6"/>
      <c r="P85" s="6"/>
      <c r="Q85" s="6"/>
      <c r="R85" s="6"/>
      <c r="S85" s="40"/>
      <c r="T85" s="43"/>
      <c r="U85" s="12"/>
      <c r="V85" s="17"/>
      <c r="W85" s="18"/>
      <c r="X85" s="18"/>
      <c r="Y85" s="18"/>
      <c r="Z85" s="18"/>
      <c r="AA85" s="18"/>
      <c r="AB85" s="18"/>
      <c r="AC85" s="45"/>
      <c r="AD85" s="43"/>
      <c r="AE85" s="12"/>
      <c r="AF85" s="293"/>
      <c r="AG85" s="11"/>
      <c r="AH85" s="6"/>
      <c r="AI85" s="6"/>
      <c r="AJ85" s="6"/>
      <c r="AK85" s="6"/>
      <c r="AL85" s="6"/>
      <c r="AM85" s="40"/>
      <c r="AN85" s="43"/>
      <c r="AO85" s="6"/>
      <c r="AP85" s="43"/>
      <c r="AQ85" s="11"/>
      <c r="AR85" s="6"/>
      <c r="AS85" s="6"/>
      <c r="AT85" s="6"/>
      <c r="AU85" s="6"/>
      <c r="AV85" s="6"/>
      <c r="AW85" s="6"/>
      <c r="AX85" s="40"/>
      <c r="AY85" s="43"/>
      <c r="AZ85" s="12"/>
      <c r="BA85" s="11"/>
      <c r="BB85" s="6"/>
      <c r="BC85" s="6"/>
      <c r="BD85" s="6"/>
      <c r="BE85" s="6"/>
      <c r="BF85" s="6"/>
      <c r="BG85" s="6"/>
      <c r="BH85" s="40"/>
      <c r="BI85" s="43"/>
      <c r="BJ85" s="12"/>
      <c r="BK85" s="11"/>
      <c r="BL85" s="6"/>
      <c r="BM85" s="6"/>
      <c r="BN85" s="6"/>
      <c r="BO85" s="6"/>
      <c r="BP85" s="6"/>
      <c r="BQ85" s="6"/>
      <c r="BR85" s="40"/>
      <c r="BS85" s="43"/>
      <c r="BT85" s="12"/>
      <c r="BU85" s="11"/>
      <c r="BV85" s="6"/>
      <c r="BW85" s="6"/>
      <c r="BX85" s="6"/>
      <c r="BY85" s="40"/>
      <c r="BZ85" s="11"/>
      <c r="CA85" s="6"/>
      <c r="CB85" s="6"/>
      <c r="CC85" s="6"/>
      <c r="CD85" s="12"/>
      <c r="CE85" s="11"/>
      <c r="CF85" s="6"/>
      <c r="CG85" s="6"/>
      <c r="CH85" s="6"/>
      <c r="CI85" s="40"/>
      <c r="CJ85" s="11"/>
      <c r="CK85" s="6"/>
      <c r="CL85" s="6"/>
      <c r="CM85" s="12"/>
      <c r="CN85" s="11"/>
      <c r="CO85" s="82"/>
      <c r="CP85" s="1"/>
      <c r="CQ85" s="1"/>
      <c r="CR85" s="1"/>
      <c r="CS85" s="1"/>
      <c r="CT85" s="1"/>
      <c r="DF85" s="23"/>
    </row>
    <row r="86" spans="1:110">
      <c r="A86" s="72">
        <v>80</v>
      </c>
      <c r="B86" s="406"/>
      <c r="C86" s="407"/>
      <c r="D86" s="408"/>
      <c r="E86" s="409"/>
      <c r="F86" s="410"/>
      <c r="G86" s="410"/>
      <c r="H86" s="411"/>
      <c r="I86" s="412"/>
      <c r="J86" s="413"/>
      <c r="K86" s="414"/>
      <c r="L86" s="11"/>
      <c r="M86" s="6"/>
      <c r="N86" s="6"/>
      <c r="O86" s="6"/>
      <c r="P86" s="6"/>
      <c r="Q86" s="6"/>
      <c r="R86" s="6"/>
      <c r="S86" s="40"/>
      <c r="T86" s="43"/>
      <c r="U86" s="12"/>
      <c r="V86" s="17"/>
      <c r="W86" s="18"/>
      <c r="X86" s="18"/>
      <c r="Y86" s="18"/>
      <c r="Z86" s="18"/>
      <c r="AA86" s="18"/>
      <c r="AB86" s="18"/>
      <c r="AC86" s="45"/>
      <c r="AD86" s="43"/>
      <c r="AE86" s="12"/>
      <c r="AF86" s="293"/>
      <c r="AG86" s="11"/>
      <c r="AH86" s="6"/>
      <c r="AI86" s="6"/>
      <c r="AJ86" s="6"/>
      <c r="AK86" s="6"/>
      <c r="AL86" s="6"/>
      <c r="AM86" s="40"/>
      <c r="AN86" s="43"/>
      <c r="AO86" s="6"/>
      <c r="AP86" s="43"/>
      <c r="AQ86" s="11"/>
      <c r="AR86" s="6"/>
      <c r="AS86" s="6"/>
      <c r="AT86" s="6"/>
      <c r="AU86" s="6"/>
      <c r="AV86" s="6"/>
      <c r="AW86" s="6"/>
      <c r="AX86" s="40"/>
      <c r="AY86" s="43"/>
      <c r="AZ86" s="12"/>
      <c r="BA86" s="11"/>
      <c r="BB86" s="6"/>
      <c r="BC86" s="6"/>
      <c r="BD86" s="6"/>
      <c r="BE86" s="6"/>
      <c r="BF86" s="6"/>
      <c r="BG86" s="6"/>
      <c r="BH86" s="40"/>
      <c r="BI86" s="43"/>
      <c r="BJ86" s="12"/>
      <c r="BK86" s="11"/>
      <c r="BL86" s="6"/>
      <c r="BM86" s="6"/>
      <c r="BN86" s="6"/>
      <c r="BO86" s="6"/>
      <c r="BP86" s="6"/>
      <c r="BQ86" s="6"/>
      <c r="BR86" s="40"/>
      <c r="BS86" s="43"/>
      <c r="BT86" s="12"/>
      <c r="BU86" s="11"/>
      <c r="BV86" s="6"/>
      <c r="BW86" s="6"/>
      <c r="BX86" s="6"/>
      <c r="BY86" s="40"/>
      <c r="BZ86" s="11"/>
      <c r="CA86" s="6"/>
      <c r="CB86" s="6"/>
      <c r="CC86" s="6"/>
      <c r="CD86" s="12"/>
      <c r="CE86" s="11"/>
      <c r="CF86" s="6"/>
      <c r="CG86" s="6"/>
      <c r="CH86" s="6"/>
      <c r="CI86" s="40"/>
      <c r="CJ86" s="11"/>
      <c r="CK86" s="6"/>
      <c r="CL86" s="6"/>
      <c r="CM86" s="12"/>
      <c r="CN86" s="11"/>
      <c r="CO86" s="82"/>
      <c r="CP86" s="1"/>
      <c r="CQ86" s="1"/>
      <c r="CR86" s="1"/>
      <c r="CS86" s="1"/>
      <c r="CT86" s="1"/>
      <c r="DF86" s="23"/>
    </row>
    <row r="87" spans="1:110">
      <c r="A87" s="72">
        <v>81</v>
      </c>
      <c r="B87" s="406"/>
      <c r="C87" s="407"/>
      <c r="D87" s="408"/>
      <c r="E87" s="409"/>
      <c r="F87" s="410"/>
      <c r="G87" s="410"/>
      <c r="H87" s="411"/>
      <c r="I87" s="412"/>
      <c r="J87" s="413"/>
      <c r="K87" s="414"/>
      <c r="L87" s="11"/>
      <c r="M87" s="6"/>
      <c r="N87" s="6"/>
      <c r="O87" s="6"/>
      <c r="P87" s="6"/>
      <c r="Q87" s="6"/>
      <c r="R87" s="6"/>
      <c r="S87" s="40"/>
      <c r="T87" s="43"/>
      <c r="U87" s="12"/>
      <c r="V87" s="17"/>
      <c r="W87" s="18"/>
      <c r="X87" s="18"/>
      <c r="Y87" s="18"/>
      <c r="Z87" s="18"/>
      <c r="AA87" s="18"/>
      <c r="AB87" s="18"/>
      <c r="AC87" s="45"/>
      <c r="AD87" s="43"/>
      <c r="AE87" s="12"/>
      <c r="AF87" s="293"/>
      <c r="AG87" s="11"/>
      <c r="AH87" s="6"/>
      <c r="AI87" s="6"/>
      <c r="AJ87" s="6"/>
      <c r="AK87" s="6"/>
      <c r="AL87" s="6"/>
      <c r="AM87" s="40"/>
      <c r="AN87" s="43"/>
      <c r="AO87" s="6"/>
      <c r="AP87" s="43"/>
      <c r="AQ87" s="11"/>
      <c r="AR87" s="6"/>
      <c r="AS87" s="6"/>
      <c r="AT87" s="6"/>
      <c r="AU87" s="6"/>
      <c r="AV87" s="6"/>
      <c r="AW87" s="6"/>
      <c r="AX87" s="40"/>
      <c r="AY87" s="43"/>
      <c r="AZ87" s="12"/>
      <c r="BA87" s="11"/>
      <c r="BB87" s="6"/>
      <c r="BC87" s="6"/>
      <c r="BD87" s="6"/>
      <c r="BE87" s="6"/>
      <c r="BF87" s="6"/>
      <c r="BG87" s="6"/>
      <c r="BH87" s="40"/>
      <c r="BI87" s="43"/>
      <c r="BJ87" s="12"/>
      <c r="BK87" s="11"/>
      <c r="BL87" s="6"/>
      <c r="BM87" s="6"/>
      <c r="BN87" s="6"/>
      <c r="BO87" s="6"/>
      <c r="BP87" s="6"/>
      <c r="BQ87" s="6"/>
      <c r="BR87" s="40"/>
      <c r="BS87" s="43"/>
      <c r="BT87" s="12"/>
      <c r="BU87" s="11"/>
      <c r="BV87" s="6"/>
      <c r="BW87" s="6"/>
      <c r="BX87" s="6"/>
      <c r="BY87" s="40"/>
      <c r="BZ87" s="11"/>
      <c r="CA87" s="6"/>
      <c r="CB87" s="6"/>
      <c r="CC87" s="6"/>
      <c r="CD87" s="12"/>
      <c r="CE87" s="11"/>
      <c r="CF87" s="6"/>
      <c r="CG87" s="6"/>
      <c r="CH87" s="6"/>
      <c r="CI87" s="40"/>
      <c r="CJ87" s="11"/>
      <c r="CK87" s="6"/>
      <c r="CL87" s="6"/>
      <c r="CM87" s="12"/>
      <c r="CN87" s="11"/>
      <c r="CO87" s="82"/>
      <c r="CP87" s="1"/>
      <c r="CQ87" s="1"/>
      <c r="CR87" s="1"/>
      <c r="CS87" s="1"/>
      <c r="CT87" s="1"/>
      <c r="DF87" s="23"/>
    </row>
    <row r="88" spans="1:110">
      <c r="A88" s="72">
        <v>82</v>
      </c>
      <c r="B88" s="406"/>
      <c r="C88" s="407"/>
      <c r="D88" s="408"/>
      <c r="E88" s="409"/>
      <c r="F88" s="410"/>
      <c r="G88" s="410"/>
      <c r="H88" s="411"/>
      <c r="I88" s="412"/>
      <c r="J88" s="413"/>
      <c r="K88" s="414"/>
      <c r="L88" s="11"/>
      <c r="M88" s="6"/>
      <c r="N88" s="6"/>
      <c r="O88" s="6"/>
      <c r="P88" s="6"/>
      <c r="Q88" s="6"/>
      <c r="R88" s="6"/>
      <c r="S88" s="40"/>
      <c r="T88" s="43"/>
      <c r="U88" s="12"/>
      <c r="V88" s="17"/>
      <c r="W88" s="18"/>
      <c r="X88" s="18"/>
      <c r="Y88" s="18"/>
      <c r="Z88" s="18"/>
      <c r="AA88" s="18"/>
      <c r="AB88" s="18"/>
      <c r="AC88" s="45"/>
      <c r="AD88" s="43"/>
      <c r="AE88" s="12"/>
      <c r="AF88" s="293"/>
      <c r="AG88" s="11"/>
      <c r="AH88" s="6"/>
      <c r="AI88" s="6"/>
      <c r="AJ88" s="6"/>
      <c r="AK88" s="6"/>
      <c r="AL88" s="6"/>
      <c r="AM88" s="40"/>
      <c r="AN88" s="43"/>
      <c r="AO88" s="6"/>
      <c r="AP88" s="43"/>
      <c r="AQ88" s="11"/>
      <c r="AR88" s="6"/>
      <c r="AS88" s="6"/>
      <c r="AT88" s="6"/>
      <c r="AU88" s="6"/>
      <c r="AV88" s="6"/>
      <c r="AW88" s="6"/>
      <c r="AX88" s="40"/>
      <c r="AY88" s="43"/>
      <c r="AZ88" s="12"/>
      <c r="BA88" s="11"/>
      <c r="BB88" s="6"/>
      <c r="BC88" s="6"/>
      <c r="BD88" s="6"/>
      <c r="BE88" s="6"/>
      <c r="BF88" s="6"/>
      <c r="BG88" s="6"/>
      <c r="BH88" s="40"/>
      <c r="BI88" s="43"/>
      <c r="BJ88" s="12"/>
      <c r="BK88" s="11"/>
      <c r="BL88" s="6"/>
      <c r="BM88" s="6"/>
      <c r="BN88" s="6"/>
      <c r="BO88" s="6"/>
      <c r="BP88" s="6"/>
      <c r="BQ88" s="6"/>
      <c r="BR88" s="40"/>
      <c r="BS88" s="43"/>
      <c r="BT88" s="12"/>
      <c r="BU88" s="11"/>
      <c r="BV88" s="6"/>
      <c r="BW88" s="6"/>
      <c r="BX88" s="6"/>
      <c r="BY88" s="40"/>
      <c r="BZ88" s="11"/>
      <c r="CA88" s="6"/>
      <c r="CB88" s="6"/>
      <c r="CC88" s="6"/>
      <c r="CD88" s="12"/>
      <c r="CE88" s="11"/>
      <c r="CF88" s="6"/>
      <c r="CG88" s="6"/>
      <c r="CH88" s="6"/>
      <c r="CI88" s="40"/>
      <c r="CJ88" s="11"/>
      <c r="CK88" s="6"/>
      <c r="CL88" s="6"/>
      <c r="CM88" s="12"/>
      <c r="CN88" s="11"/>
      <c r="CO88" s="82"/>
      <c r="CP88" s="1"/>
      <c r="CQ88" s="1"/>
      <c r="CR88" s="1"/>
      <c r="CS88" s="1"/>
      <c r="CT88" s="1"/>
      <c r="DF88" s="23"/>
    </row>
    <row r="89" spans="1:110">
      <c r="A89" s="72">
        <v>83</v>
      </c>
      <c r="B89" s="406"/>
      <c r="C89" s="407"/>
      <c r="D89" s="408"/>
      <c r="E89" s="409"/>
      <c r="F89" s="410"/>
      <c r="G89" s="410"/>
      <c r="H89" s="411"/>
      <c r="I89" s="412"/>
      <c r="J89" s="413"/>
      <c r="K89" s="414"/>
      <c r="L89" s="11"/>
      <c r="M89" s="6"/>
      <c r="N89" s="6"/>
      <c r="O89" s="6"/>
      <c r="P89" s="6"/>
      <c r="Q89" s="6"/>
      <c r="R89" s="6"/>
      <c r="S89" s="40"/>
      <c r="T89" s="43"/>
      <c r="U89" s="12"/>
      <c r="V89" s="17"/>
      <c r="W89" s="18"/>
      <c r="X89" s="18"/>
      <c r="Y89" s="18"/>
      <c r="Z89" s="18"/>
      <c r="AA89" s="18"/>
      <c r="AB89" s="18"/>
      <c r="AC89" s="45"/>
      <c r="AD89" s="43"/>
      <c r="AE89" s="12"/>
      <c r="AF89" s="293"/>
      <c r="AG89" s="11"/>
      <c r="AH89" s="6"/>
      <c r="AI89" s="6"/>
      <c r="AJ89" s="6"/>
      <c r="AK89" s="6"/>
      <c r="AL89" s="6"/>
      <c r="AM89" s="40"/>
      <c r="AN89" s="43"/>
      <c r="AO89" s="6"/>
      <c r="AP89" s="43"/>
      <c r="AQ89" s="11"/>
      <c r="AR89" s="6"/>
      <c r="AS89" s="6"/>
      <c r="AT89" s="6"/>
      <c r="AU89" s="6"/>
      <c r="AV89" s="6"/>
      <c r="AW89" s="6"/>
      <c r="AX89" s="40"/>
      <c r="AY89" s="43"/>
      <c r="AZ89" s="12"/>
      <c r="BA89" s="11"/>
      <c r="BB89" s="6"/>
      <c r="BC89" s="6"/>
      <c r="BD89" s="6"/>
      <c r="BE89" s="6"/>
      <c r="BF89" s="6"/>
      <c r="BG89" s="6"/>
      <c r="BH89" s="40"/>
      <c r="BI89" s="43"/>
      <c r="BJ89" s="12"/>
      <c r="BK89" s="11"/>
      <c r="BL89" s="6"/>
      <c r="BM89" s="6"/>
      <c r="BN89" s="6"/>
      <c r="BO89" s="6"/>
      <c r="BP89" s="6"/>
      <c r="BQ89" s="6"/>
      <c r="BR89" s="40"/>
      <c r="BS89" s="43"/>
      <c r="BT89" s="12"/>
      <c r="BU89" s="11"/>
      <c r="BV89" s="6"/>
      <c r="BW89" s="6"/>
      <c r="BX89" s="6"/>
      <c r="BY89" s="40"/>
      <c r="BZ89" s="11"/>
      <c r="CA89" s="6"/>
      <c r="CB89" s="6"/>
      <c r="CC89" s="6"/>
      <c r="CD89" s="12"/>
      <c r="CE89" s="11"/>
      <c r="CF89" s="6"/>
      <c r="CG89" s="6"/>
      <c r="CH89" s="6"/>
      <c r="CI89" s="40"/>
      <c r="CJ89" s="11"/>
      <c r="CK89" s="6"/>
      <c r="CL89" s="6"/>
      <c r="CM89" s="12"/>
      <c r="CN89" s="11"/>
      <c r="CO89" s="82"/>
      <c r="CP89" s="1"/>
      <c r="CQ89" s="1"/>
      <c r="CR89" s="1"/>
      <c r="CS89" s="1"/>
      <c r="CT89" s="1"/>
      <c r="DF89" s="23"/>
    </row>
    <row r="90" spans="1:110">
      <c r="A90" s="72">
        <v>84</v>
      </c>
      <c r="B90" s="406"/>
      <c r="C90" s="407"/>
      <c r="D90" s="408"/>
      <c r="E90" s="409"/>
      <c r="F90" s="410"/>
      <c r="G90" s="410"/>
      <c r="H90" s="411"/>
      <c r="I90" s="412"/>
      <c r="J90" s="413"/>
      <c r="K90" s="414"/>
      <c r="L90" s="11"/>
      <c r="M90" s="6"/>
      <c r="N90" s="6"/>
      <c r="O90" s="6"/>
      <c r="P90" s="6"/>
      <c r="Q90" s="6"/>
      <c r="R90" s="6"/>
      <c r="S90" s="40"/>
      <c r="T90" s="43"/>
      <c r="U90" s="12"/>
      <c r="V90" s="17"/>
      <c r="W90" s="18"/>
      <c r="X90" s="18"/>
      <c r="Y90" s="18"/>
      <c r="Z90" s="18"/>
      <c r="AA90" s="18"/>
      <c r="AB90" s="18"/>
      <c r="AC90" s="45"/>
      <c r="AD90" s="43"/>
      <c r="AE90" s="12"/>
      <c r="AF90" s="293"/>
      <c r="AG90" s="11"/>
      <c r="AH90" s="6"/>
      <c r="AI90" s="6"/>
      <c r="AJ90" s="6"/>
      <c r="AK90" s="6"/>
      <c r="AL90" s="6"/>
      <c r="AM90" s="40"/>
      <c r="AN90" s="43"/>
      <c r="AO90" s="6"/>
      <c r="AP90" s="43"/>
      <c r="AQ90" s="11"/>
      <c r="AR90" s="6"/>
      <c r="AS90" s="6"/>
      <c r="AT90" s="6"/>
      <c r="AU90" s="6"/>
      <c r="AV90" s="6"/>
      <c r="AW90" s="6"/>
      <c r="AX90" s="40"/>
      <c r="AY90" s="43"/>
      <c r="AZ90" s="12"/>
      <c r="BA90" s="11"/>
      <c r="BB90" s="6"/>
      <c r="BC90" s="6"/>
      <c r="BD90" s="6"/>
      <c r="BE90" s="6"/>
      <c r="BF90" s="6"/>
      <c r="BG90" s="6"/>
      <c r="BH90" s="40"/>
      <c r="BI90" s="43"/>
      <c r="BJ90" s="12"/>
      <c r="BK90" s="11"/>
      <c r="BL90" s="6"/>
      <c r="BM90" s="6"/>
      <c r="BN90" s="6"/>
      <c r="BO90" s="6"/>
      <c r="BP90" s="6"/>
      <c r="BQ90" s="6"/>
      <c r="BR90" s="40"/>
      <c r="BS90" s="43"/>
      <c r="BT90" s="12"/>
      <c r="BU90" s="11"/>
      <c r="BV90" s="6"/>
      <c r="BW90" s="6"/>
      <c r="BX90" s="6"/>
      <c r="BY90" s="40"/>
      <c r="BZ90" s="11"/>
      <c r="CA90" s="6"/>
      <c r="CB90" s="6"/>
      <c r="CC90" s="6"/>
      <c r="CD90" s="12"/>
      <c r="CE90" s="11"/>
      <c r="CF90" s="6"/>
      <c r="CG90" s="6"/>
      <c r="CH90" s="6"/>
      <c r="CI90" s="40"/>
      <c r="CJ90" s="11"/>
      <c r="CK90" s="6"/>
      <c r="CL90" s="6"/>
      <c r="CM90" s="12"/>
      <c r="CN90" s="11"/>
      <c r="CO90" s="82"/>
      <c r="CP90" s="1"/>
      <c r="CQ90" s="1"/>
      <c r="CR90" s="1"/>
      <c r="CS90" s="1"/>
      <c r="CT90" s="1"/>
      <c r="DF90" s="23"/>
    </row>
    <row r="91" spans="1:110">
      <c r="A91" s="72">
        <v>85</v>
      </c>
      <c r="B91" s="406"/>
      <c r="C91" s="407"/>
      <c r="D91" s="408"/>
      <c r="E91" s="409"/>
      <c r="F91" s="410"/>
      <c r="G91" s="410"/>
      <c r="H91" s="411"/>
      <c r="I91" s="412"/>
      <c r="J91" s="413"/>
      <c r="K91" s="414"/>
      <c r="L91" s="11"/>
      <c r="M91" s="6"/>
      <c r="N91" s="6"/>
      <c r="O91" s="6"/>
      <c r="P91" s="6"/>
      <c r="Q91" s="6"/>
      <c r="R91" s="6"/>
      <c r="S91" s="40"/>
      <c r="T91" s="43"/>
      <c r="U91" s="12"/>
      <c r="V91" s="17"/>
      <c r="W91" s="18"/>
      <c r="X91" s="18"/>
      <c r="Y91" s="18"/>
      <c r="Z91" s="18"/>
      <c r="AA91" s="18"/>
      <c r="AB91" s="18"/>
      <c r="AC91" s="45"/>
      <c r="AD91" s="43"/>
      <c r="AE91" s="12"/>
      <c r="AF91" s="293"/>
      <c r="AG91" s="11"/>
      <c r="AH91" s="6"/>
      <c r="AI91" s="6"/>
      <c r="AJ91" s="6"/>
      <c r="AK91" s="6"/>
      <c r="AL91" s="6"/>
      <c r="AM91" s="40"/>
      <c r="AN91" s="43"/>
      <c r="AO91" s="6"/>
      <c r="AP91" s="43"/>
      <c r="AQ91" s="11"/>
      <c r="AR91" s="6"/>
      <c r="AS91" s="6"/>
      <c r="AT91" s="6"/>
      <c r="AU91" s="6"/>
      <c r="AV91" s="6"/>
      <c r="AW91" s="6"/>
      <c r="AX91" s="40"/>
      <c r="AY91" s="43"/>
      <c r="AZ91" s="12"/>
      <c r="BA91" s="11"/>
      <c r="BB91" s="6"/>
      <c r="BC91" s="6"/>
      <c r="BD91" s="6"/>
      <c r="BE91" s="6"/>
      <c r="BF91" s="6"/>
      <c r="BG91" s="6"/>
      <c r="BH91" s="40"/>
      <c r="BI91" s="43"/>
      <c r="BJ91" s="12"/>
      <c r="BK91" s="11"/>
      <c r="BL91" s="6"/>
      <c r="BM91" s="6"/>
      <c r="BN91" s="6"/>
      <c r="BO91" s="6"/>
      <c r="BP91" s="6"/>
      <c r="BQ91" s="6"/>
      <c r="BR91" s="40"/>
      <c r="BS91" s="43"/>
      <c r="BT91" s="12"/>
      <c r="BU91" s="11"/>
      <c r="BV91" s="6"/>
      <c r="BW91" s="6"/>
      <c r="BX91" s="6"/>
      <c r="BY91" s="40"/>
      <c r="BZ91" s="11"/>
      <c r="CA91" s="6"/>
      <c r="CB91" s="6"/>
      <c r="CC91" s="6"/>
      <c r="CD91" s="12"/>
      <c r="CE91" s="11"/>
      <c r="CF91" s="6"/>
      <c r="CG91" s="6"/>
      <c r="CH91" s="6"/>
      <c r="CI91" s="40"/>
      <c r="CJ91" s="11"/>
      <c r="CK91" s="6"/>
      <c r="CL91" s="6"/>
      <c r="CM91" s="12"/>
      <c r="CN91" s="11"/>
      <c r="CO91" s="82"/>
      <c r="CP91" s="1"/>
      <c r="CQ91" s="1"/>
      <c r="CR91" s="1"/>
      <c r="CS91" s="1"/>
      <c r="CT91" s="1"/>
      <c r="DF91" s="23"/>
    </row>
    <row r="92" spans="1:110">
      <c r="A92" s="72">
        <v>86</v>
      </c>
      <c r="B92" s="406"/>
      <c r="C92" s="407"/>
      <c r="D92" s="408"/>
      <c r="E92" s="409"/>
      <c r="F92" s="410"/>
      <c r="G92" s="410"/>
      <c r="H92" s="411"/>
      <c r="I92" s="412"/>
      <c r="J92" s="413"/>
      <c r="K92" s="414"/>
      <c r="L92" s="11"/>
      <c r="M92" s="6"/>
      <c r="N92" s="6"/>
      <c r="O92" s="6"/>
      <c r="P92" s="6"/>
      <c r="Q92" s="6"/>
      <c r="R92" s="6"/>
      <c r="S92" s="40"/>
      <c r="T92" s="43"/>
      <c r="U92" s="12"/>
      <c r="V92" s="17"/>
      <c r="W92" s="18"/>
      <c r="X92" s="18"/>
      <c r="Y92" s="18"/>
      <c r="Z92" s="18"/>
      <c r="AA92" s="18"/>
      <c r="AB92" s="18"/>
      <c r="AC92" s="45"/>
      <c r="AD92" s="43"/>
      <c r="AE92" s="12"/>
      <c r="AF92" s="293"/>
      <c r="AG92" s="11"/>
      <c r="AH92" s="6"/>
      <c r="AI92" s="6"/>
      <c r="AJ92" s="6"/>
      <c r="AK92" s="6"/>
      <c r="AL92" s="6"/>
      <c r="AM92" s="40"/>
      <c r="AN92" s="43"/>
      <c r="AO92" s="6"/>
      <c r="AP92" s="43"/>
      <c r="AQ92" s="11"/>
      <c r="AR92" s="6"/>
      <c r="AS92" s="6"/>
      <c r="AT92" s="6"/>
      <c r="AU92" s="6"/>
      <c r="AV92" s="6"/>
      <c r="AW92" s="6"/>
      <c r="AX92" s="40"/>
      <c r="AY92" s="43"/>
      <c r="AZ92" s="12"/>
      <c r="BA92" s="11"/>
      <c r="BB92" s="6"/>
      <c r="BC92" s="6"/>
      <c r="BD92" s="6"/>
      <c r="BE92" s="6"/>
      <c r="BF92" s="6"/>
      <c r="BG92" s="6"/>
      <c r="BH92" s="40"/>
      <c r="BI92" s="43"/>
      <c r="BJ92" s="12"/>
      <c r="BK92" s="11"/>
      <c r="BL92" s="6"/>
      <c r="BM92" s="6"/>
      <c r="BN92" s="6"/>
      <c r="BO92" s="6"/>
      <c r="BP92" s="6"/>
      <c r="BQ92" s="6"/>
      <c r="BR92" s="40"/>
      <c r="BS92" s="43"/>
      <c r="BT92" s="12"/>
      <c r="BU92" s="11"/>
      <c r="BV92" s="6"/>
      <c r="BW92" s="6"/>
      <c r="BX92" s="6"/>
      <c r="BY92" s="40"/>
      <c r="BZ92" s="11"/>
      <c r="CA92" s="6"/>
      <c r="CB92" s="6"/>
      <c r="CC92" s="6"/>
      <c r="CD92" s="12"/>
      <c r="CE92" s="11"/>
      <c r="CF92" s="6"/>
      <c r="CG92" s="6"/>
      <c r="CH92" s="6"/>
      <c r="CI92" s="40"/>
      <c r="CJ92" s="11"/>
      <c r="CK92" s="6"/>
      <c r="CL92" s="6"/>
      <c r="CM92" s="12"/>
      <c r="CN92" s="11"/>
      <c r="CO92" s="82"/>
      <c r="CP92" s="1"/>
      <c r="CQ92" s="1"/>
      <c r="CR92" s="1"/>
      <c r="CS92" s="1"/>
      <c r="CT92" s="1"/>
      <c r="DF92" s="23"/>
    </row>
    <row r="93" spans="1:110">
      <c r="A93" s="72">
        <v>87</v>
      </c>
      <c r="B93" s="406"/>
      <c r="C93" s="407"/>
      <c r="D93" s="408"/>
      <c r="E93" s="409"/>
      <c r="F93" s="410"/>
      <c r="G93" s="410"/>
      <c r="H93" s="411"/>
      <c r="I93" s="412"/>
      <c r="J93" s="413"/>
      <c r="K93" s="414"/>
      <c r="L93" s="11"/>
      <c r="M93" s="6"/>
      <c r="N93" s="6"/>
      <c r="O93" s="6"/>
      <c r="P93" s="6"/>
      <c r="Q93" s="6"/>
      <c r="R93" s="6"/>
      <c r="S93" s="40"/>
      <c r="T93" s="43"/>
      <c r="U93" s="12"/>
      <c r="V93" s="17"/>
      <c r="W93" s="18"/>
      <c r="X93" s="18"/>
      <c r="Y93" s="18"/>
      <c r="Z93" s="18"/>
      <c r="AA93" s="18"/>
      <c r="AB93" s="18"/>
      <c r="AC93" s="45"/>
      <c r="AD93" s="43"/>
      <c r="AE93" s="12"/>
      <c r="AF93" s="293"/>
      <c r="AG93" s="11"/>
      <c r="AH93" s="6"/>
      <c r="AI93" s="6"/>
      <c r="AJ93" s="6"/>
      <c r="AK93" s="6"/>
      <c r="AL93" s="6"/>
      <c r="AM93" s="40"/>
      <c r="AN93" s="43"/>
      <c r="AO93" s="6"/>
      <c r="AP93" s="43"/>
      <c r="AQ93" s="11"/>
      <c r="AR93" s="6"/>
      <c r="AS93" s="6"/>
      <c r="AT93" s="6"/>
      <c r="AU93" s="6"/>
      <c r="AV93" s="6"/>
      <c r="AW93" s="6"/>
      <c r="AX93" s="40"/>
      <c r="AY93" s="43"/>
      <c r="AZ93" s="12"/>
      <c r="BA93" s="11"/>
      <c r="BB93" s="6"/>
      <c r="BC93" s="6"/>
      <c r="BD93" s="6"/>
      <c r="BE93" s="6"/>
      <c r="BF93" s="6"/>
      <c r="BG93" s="6"/>
      <c r="BH93" s="40"/>
      <c r="BI93" s="43"/>
      <c r="BJ93" s="12"/>
      <c r="BK93" s="11"/>
      <c r="BL93" s="6"/>
      <c r="BM93" s="6"/>
      <c r="BN93" s="6"/>
      <c r="BO93" s="6"/>
      <c r="BP93" s="6"/>
      <c r="BQ93" s="6"/>
      <c r="BR93" s="40"/>
      <c r="BS93" s="43"/>
      <c r="BT93" s="12"/>
      <c r="BU93" s="11"/>
      <c r="BV93" s="6"/>
      <c r="BW93" s="6"/>
      <c r="BX93" s="6"/>
      <c r="BY93" s="40"/>
      <c r="BZ93" s="11"/>
      <c r="CA93" s="6"/>
      <c r="CB93" s="6"/>
      <c r="CC93" s="6"/>
      <c r="CD93" s="12"/>
      <c r="CE93" s="11"/>
      <c r="CF93" s="6"/>
      <c r="CG93" s="6"/>
      <c r="CH93" s="6"/>
      <c r="CI93" s="40"/>
      <c r="CJ93" s="11"/>
      <c r="CK93" s="6"/>
      <c r="CL93" s="6"/>
      <c r="CM93" s="12"/>
      <c r="CN93" s="11"/>
      <c r="CO93" s="82"/>
      <c r="CP93" s="1"/>
      <c r="CQ93" s="1"/>
      <c r="CR93" s="1"/>
      <c r="CS93" s="1"/>
      <c r="CT93" s="1"/>
      <c r="DF93" s="23"/>
    </row>
    <row r="94" spans="1:110">
      <c r="A94" s="72">
        <v>88</v>
      </c>
      <c r="B94" s="406"/>
      <c r="C94" s="407"/>
      <c r="D94" s="408"/>
      <c r="E94" s="409"/>
      <c r="F94" s="410"/>
      <c r="G94" s="410"/>
      <c r="H94" s="411"/>
      <c r="I94" s="412"/>
      <c r="J94" s="413"/>
      <c r="K94" s="414"/>
      <c r="L94" s="11"/>
      <c r="M94" s="6"/>
      <c r="N94" s="6"/>
      <c r="O94" s="6"/>
      <c r="P94" s="6"/>
      <c r="Q94" s="6"/>
      <c r="R94" s="6"/>
      <c r="S94" s="40"/>
      <c r="T94" s="43"/>
      <c r="U94" s="12"/>
      <c r="V94" s="17"/>
      <c r="W94" s="18"/>
      <c r="X94" s="18"/>
      <c r="Y94" s="18"/>
      <c r="Z94" s="18"/>
      <c r="AA94" s="18"/>
      <c r="AB94" s="18"/>
      <c r="AC94" s="45"/>
      <c r="AD94" s="43"/>
      <c r="AE94" s="12"/>
      <c r="AF94" s="293"/>
      <c r="AG94" s="11"/>
      <c r="AH94" s="6"/>
      <c r="AI94" s="6"/>
      <c r="AJ94" s="6"/>
      <c r="AK94" s="6"/>
      <c r="AL94" s="6"/>
      <c r="AM94" s="40"/>
      <c r="AN94" s="43"/>
      <c r="AO94" s="6"/>
      <c r="AP94" s="43"/>
      <c r="AQ94" s="11"/>
      <c r="AR94" s="6"/>
      <c r="AS94" s="6"/>
      <c r="AT94" s="6"/>
      <c r="AU94" s="6"/>
      <c r="AV94" s="6"/>
      <c r="AW94" s="6"/>
      <c r="AX94" s="40"/>
      <c r="AY94" s="43"/>
      <c r="AZ94" s="12"/>
      <c r="BA94" s="11"/>
      <c r="BB94" s="6"/>
      <c r="BC94" s="6"/>
      <c r="BD94" s="6"/>
      <c r="BE94" s="6"/>
      <c r="BF94" s="6"/>
      <c r="BG94" s="6"/>
      <c r="BH94" s="40"/>
      <c r="BI94" s="43"/>
      <c r="BJ94" s="12"/>
      <c r="BK94" s="11"/>
      <c r="BL94" s="6"/>
      <c r="BM94" s="6"/>
      <c r="BN94" s="6"/>
      <c r="BO94" s="6"/>
      <c r="BP94" s="6"/>
      <c r="BQ94" s="6"/>
      <c r="BR94" s="40"/>
      <c r="BS94" s="43"/>
      <c r="BT94" s="12"/>
      <c r="BU94" s="11"/>
      <c r="BV94" s="6"/>
      <c r="BW94" s="6"/>
      <c r="BX94" s="6"/>
      <c r="BY94" s="40"/>
      <c r="BZ94" s="11"/>
      <c r="CA94" s="6"/>
      <c r="CB94" s="6"/>
      <c r="CC94" s="6"/>
      <c r="CD94" s="12"/>
      <c r="CE94" s="11"/>
      <c r="CF94" s="6"/>
      <c r="CG94" s="6"/>
      <c r="CH94" s="6"/>
      <c r="CI94" s="40"/>
      <c r="CJ94" s="11"/>
      <c r="CK94" s="6"/>
      <c r="CL94" s="6"/>
      <c r="CM94" s="12"/>
      <c r="CN94" s="11"/>
      <c r="CO94" s="82"/>
      <c r="CP94" s="1"/>
      <c r="CQ94" s="1"/>
      <c r="CR94" s="1"/>
      <c r="CS94" s="1"/>
      <c r="CT94" s="1"/>
      <c r="DF94" s="23"/>
    </row>
    <row r="95" spans="1:110">
      <c r="A95" s="72">
        <v>89</v>
      </c>
      <c r="B95" s="406"/>
      <c r="C95" s="407"/>
      <c r="D95" s="408"/>
      <c r="E95" s="409"/>
      <c r="F95" s="410"/>
      <c r="G95" s="410"/>
      <c r="H95" s="411"/>
      <c r="I95" s="412"/>
      <c r="J95" s="413"/>
      <c r="K95" s="414"/>
      <c r="L95" s="11"/>
      <c r="M95" s="6"/>
      <c r="N95" s="6"/>
      <c r="O95" s="6"/>
      <c r="P95" s="6"/>
      <c r="Q95" s="6"/>
      <c r="R95" s="6"/>
      <c r="S95" s="40"/>
      <c r="T95" s="43"/>
      <c r="U95" s="12"/>
      <c r="V95" s="17"/>
      <c r="W95" s="18"/>
      <c r="X95" s="18"/>
      <c r="Y95" s="18"/>
      <c r="Z95" s="18"/>
      <c r="AA95" s="18"/>
      <c r="AB95" s="18"/>
      <c r="AC95" s="45"/>
      <c r="AD95" s="43"/>
      <c r="AE95" s="12"/>
      <c r="AF95" s="293"/>
      <c r="AG95" s="11"/>
      <c r="AH95" s="6"/>
      <c r="AI95" s="6"/>
      <c r="AJ95" s="6"/>
      <c r="AK95" s="6"/>
      <c r="AL95" s="6"/>
      <c r="AM95" s="40"/>
      <c r="AN95" s="43"/>
      <c r="AO95" s="6"/>
      <c r="AP95" s="43"/>
      <c r="AQ95" s="11"/>
      <c r="AR95" s="6"/>
      <c r="AS95" s="6"/>
      <c r="AT95" s="6"/>
      <c r="AU95" s="6"/>
      <c r="AV95" s="6"/>
      <c r="AW95" s="6"/>
      <c r="AX95" s="40"/>
      <c r="AY95" s="43"/>
      <c r="AZ95" s="12"/>
      <c r="BA95" s="11"/>
      <c r="BB95" s="6"/>
      <c r="BC95" s="6"/>
      <c r="BD95" s="6"/>
      <c r="BE95" s="6"/>
      <c r="BF95" s="6"/>
      <c r="BG95" s="6"/>
      <c r="BH95" s="40"/>
      <c r="BI95" s="43"/>
      <c r="BJ95" s="12"/>
      <c r="BK95" s="11"/>
      <c r="BL95" s="6"/>
      <c r="BM95" s="6"/>
      <c r="BN95" s="6"/>
      <c r="BO95" s="6"/>
      <c r="BP95" s="6"/>
      <c r="BQ95" s="6"/>
      <c r="BR95" s="40"/>
      <c r="BS95" s="43"/>
      <c r="BT95" s="12"/>
      <c r="BU95" s="11"/>
      <c r="BV95" s="6"/>
      <c r="BW95" s="6"/>
      <c r="BX95" s="6"/>
      <c r="BY95" s="40"/>
      <c r="BZ95" s="11"/>
      <c r="CA95" s="6"/>
      <c r="CB95" s="6"/>
      <c r="CC95" s="6"/>
      <c r="CD95" s="12"/>
      <c r="CE95" s="11"/>
      <c r="CF95" s="6"/>
      <c r="CG95" s="6"/>
      <c r="CH95" s="6"/>
      <c r="CI95" s="40"/>
      <c r="CJ95" s="11"/>
      <c r="CK95" s="6"/>
      <c r="CL95" s="6"/>
      <c r="CM95" s="12"/>
      <c r="CN95" s="11"/>
      <c r="CO95" s="82"/>
      <c r="CP95" s="1"/>
      <c r="CQ95" s="1"/>
      <c r="CR95" s="1"/>
      <c r="CS95" s="1"/>
      <c r="CT95" s="1"/>
      <c r="DF95" s="23"/>
    </row>
    <row r="96" spans="1:110">
      <c r="A96" s="72">
        <v>90</v>
      </c>
      <c r="B96" s="406"/>
      <c r="C96" s="407"/>
      <c r="D96" s="408"/>
      <c r="E96" s="409"/>
      <c r="F96" s="410"/>
      <c r="G96" s="410"/>
      <c r="H96" s="411"/>
      <c r="I96" s="412"/>
      <c r="J96" s="413"/>
      <c r="K96" s="414"/>
      <c r="L96" s="11"/>
      <c r="M96" s="6"/>
      <c r="N96" s="6"/>
      <c r="O96" s="6"/>
      <c r="P96" s="6"/>
      <c r="Q96" s="6"/>
      <c r="R96" s="6"/>
      <c r="S96" s="40"/>
      <c r="T96" s="43"/>
      <c r="U96" s="12"/>
      <c r="V96" s="17"/>
      <c r="W96" s="18"/>
      <c r="X96" s="18"/>
      <c r="Y96" s="18"/>
      <c r="Z96" s="18"/>
      <c r="AA96" s="18"/>
      <c r="AB96" s="18"/>
      <c r="AC96" s="45"/>
      <c r="AD96" s="43"/>
      <c r="AE96" s="12"/>
      <c r="AF96" s="293"/>
      <c r="AG96" s="11"/>
      <c r="AH96" s="6"/>
      <c r="AI96" s="6"/>
      <c r="AJ96" s="6"/>
      <c r="AK96" s="6"/>
      <c r="AL96" s="6"/>
      <c r="AM96" s="40"/>
      <c r="AN96" s="43"/>
      <c r="AO96" s="6"/>
      <c r="AP96" s="43"/>
      <c r="AQ96" s="11"/>
      <c r="AR96" s="6"/>
      <c r="AS96" s="6"/>
      <c r="AT96" s="6"/>
      <c r="AU96" s="6"/>
      <c r="AV96" s="6"/>
      <c r="AW96" s="6"/>
      <c r="AX96" s="40"/>
      <c r="AY96" s="43"/>
      <c r="AZ96" s="12"/>
      <c r="BA96" s="11"/>
      <c r="BB96" s="6"/>
      <c r="BC96" s="6"/>
      <c r="BD96" s="6"/>
      <c r="BE96" s="6"/>
      <c r="BF96" s="6"/>
      <c r="BG96" s="6"/>
      <c r="BH96" s="40"/>
      <c r="BI96" s="43"/>
      <c r="BJ96" s="12"/>
      <c r="BK96" s="11"/>
      <c r="BL96" s="6"/>
      <c r="BM96" s="6"/>
      <c r="BN96" s="6"/>
      <c r="BO96" s="6"/>
      <c r="BP96" s="6"/>
      <c r="BQ96" s="6"/>
      <c r="BR96" s="40"/>
      <c r="BS96" s="43"/>
      <c r="BT96" s="12"/>
      <c r="BU96" s="11"/>
      <c r="BV96" s="6"/>
      <c r="BW96" s="6"/>
      <c r="BX96" s="6"/>
      <c r="BY96" s="40"/>
      <c r="BZ96" s="11"/>
      <c r="CA96" s="6"/>
      <c r="CB96" s="6"/>
      <c r="CC96" s="6"/>
      <c r="CD96" s="12"/>
      <c r="CE96" s="11"/>
      <c r="CF96" s="6"/>
      <c r="CG96" s="6"/>
      <c r="CH96" s="6"/>
      <c r="CI96" s="40"/>
      <c r="CJ96" s="11"/>
      <c r="CK96" s="6"/>
      <c r="CL96" s="6"/>
      <c r="CM96" s="12"/>
      <c r="CN96" s="11"/>
      <c r="CO96" s="82"/>
      <c r="CP96" s="1"/>
      <c r="CQ96" s="1"/>
      <c r="CR96" s="1"/>
      <c r="CS96" s="1"/>
      <c r="CT96" s="1"/>
      <c r="DF96" s="23"/>
    </row>
    <row r="97" spans="1:110">
      <c r="A97" s="72">
        <v>91</v>
      </c>
      <c r="B97" s="406"/>
      <c r="C97" s="407"/>
      <c r="D97" s="408"/>
      <c r="E97" s="409"/>
      <c r="F97" s="410"/>
      <c r="G97" s="410"/>
      <c r="H97" s="411"/>
      <c r="I97" s="412"/>
      <c r="J97" s="413"/>
      <c r="K97" s="414"/>
      <c r="L97" s="11"/>
      <c r="M97" s="6"/>
      <c r="N97" s="6"/>
      <c r="O97" s="6"/>
      <c r="P97" s="6"/>
      <c r="Q97" s="6"/>
      <c r="R97" s="6"/>
      <c r="S97" s="40"/>
      <c r="T97" s="43"/>
      <c r="U97" s="12"/>
      <c r="V97" s="17"/>
      <c r="W97" s="18"/>
      <c r="X97" s="18"/>
      <c r="Y97" s="18"/>
      <c r="Z97" s="18"/>
      <c r="AA97" s="18"/>
      <c r="AB97" s="18"/>
      <c r="AC97" s="45"/>
      <c r="AD97" s="43"/>
      <c r="AE97" s="12"/>
      <c r="AF97" s="293"/>
      <c r="AG97" s="11"/>
      <c r="AH97" s="6"/>
      <c r="AI97" s="6"/>
      <c r="AJ97" s="6"/>
      <c r="AK97" s="6"/>
      <c r="AL97" s="6"/>
      <c r="AM97" s="40"/>
      <c r="AN97" s="43"/>
      <c r="AO97" s="6"/>
      <c r="AP97" s="43"/>
      <c r="AQ97" s="11"/>
      <c r="AR97" s="6"/>
      <c r="AS97" s="6"/>
      <c r="AT97" s="6"/>
      <c r="AU97" s="6"/>
      <c r="AV97" s="6"/>
      <c r="AW97" s="6"/>
      <c r="AX97" s="40"/>
      <c r="AY97" s="43"/>
      <c r="AZ97" s="12"/>
      <c r="BA97" s="11"/>
      <c r="BB97" s="6"/>
      <c r="BC97" s="6"/>
      <c r="BD97" s="6"/>
      <c r="BE97" s="6"/>
      <c r="BF97" s="6"/>
      <c r="BG97" s="6"/>
      <c r="BH97" s="40"/>
      <c r="BI97" s="43"/>
      <c r="BJ97" s="12"/>
      <c r="BK97" s="11"/>
      <c r="BL97" s="6"/>
      <c r="BM97" s="6"/>
      <c r="BN97" s="6"/>
      <c r="BO97" s="6"/>
      <c r="BP97" s="6"/>
      <c r="BQ97" s="6"/>
      <c r="BR97" s="40"/>
      <c r="BS97" s="43"/>
      <c r="BT97" s="12"/>
      <c r="BU97" s="11"/>
      <c r="BV97" s="6"/>
      <c r="BW97" s="6"/>
      <c r="BX97" s="6"/>
      <c r="BY97" s="40"/>
      <c r="BZ97" s="11"/>
      <c r="CA97" s="6"/>
      <c r="CB97" s="6"/>
      <c r="CC97" s="6"/>
      <c r="CD97" s="12"/>
      <c r="CE97" s="11"/>
      <c r="CF97" s="6"/>
      <c r="CG97" s="6"/>
      <c r="CH97" s="6"/>
      <c r="CI97" s="40"/>
      <c r="CJ97" s="11"/>
      <c r="CK97" s="6"/>
      <c r="CL97" s="6"/>
      <c r="CM97" s="12"/>
      <c r="CN97" s="11"/>
      <c r="CO97" s="82"/>
      <c r="CP97" s="1"/>
      <c r="CQ97" s="1"/>
      <c r="CR97" s="1"/>
      <c r="CS97" s="1"/>
      <c r="CT97" s="1"/>
      <c r="DF97" s="23"/>
    </row>
    <row r="98" spans="1:110">
      <c r="A98" s="72">
        <v>92</v>
      </c>
      <c r="B98" s="406"/>
      <c r="C98" s="407"/>
      <c r="D98" s="408"/>
      <c r="E98" s="409"/>
      <c r="F98" s="410"/>
      <c r="G98" s="410"/>
      <c r="H98" s="411"/>
      <c r="I98" s="412"/>
      <c r="J98" s="413"/>
      <c r="K98" s="414"/>
      <c r="L98" s="11"/>
      <c r="M98" s="6"/>
      <c r="N98" s="6"/>
      <c r="O98" s="6"/>
      <c r="P98" s="6"/>
      <c r="Q98" s="6"/>
      <c r="R98" s="6"/>
      <c r="S98" s="40"/>
      <c r="T98" s="43"/>
      <c r="U98" s="12"/>
      <c r="V98" s="17"/>
      <c r="W98" s="18"/>
      <c r="X98" s="18"/>
      <c r="Y98" s="18"/>
      <c r="Z98" s="18"/>
      <c r="AA98" s="18"/>
      <c r="AB98" s="18"/>
      <c r="AC98" s="45"/>
      <c r="AD98" s="43"/>
      <c r="AE98" s="12"/>
      <c r="AF98" s="293"/>
      <c r="AG98" s="11"/>
      <c r="AH98" s="6"/>
      <c r="AI98" s="6"/>
      <c r="AJ98" s="6"/>
      <c r="AK98" s="6"/>
      <c r="AL98" s="6"/>
      <c r="AM98" s="40"/>
      <c r="AN98" s="43"/>
      <c r="AO98" s="6"/>
      <c r="AP98" s="43"/>
      <c r="AQ98" s="11"/>
      <c r="AR98" s="6"/>
      <c r="AS98" s="6"/>
      <c r="AT98" s="6"/>
      <c r="AU98" s="6"/>
      <c r="AV98" s="6"/>
      <c r="AW98" s="6"/>
      <c r="AX98" s="40"/>
      <c r="AY98" s="43"/>
      <c r="AZ98" s="12"/>
      <c r="BA98" s="11"/>
      <c r="BB98" s="6"/>
      <c r="BC98" s="6"/>
      <c r="BD98" s="6"/>
      <c r="BE98" s="6"/>
      <c r="BF98" s="6"/>
      <c r="BG98" s="6"/>
      <c r="BH98" s="40"/>
      <c r="BI98" s="43"/>
      <c r="BJ98" s="12"/>
      <c r="BK98" s="11"/>
      <c r="BL98" s="6"/>
      <c r="BM98" s="6"/>
      <c r="BN98" s="6"/>
      <c r="BO98" s="6"/>
      <c r="BP98" s="6"/>
      <c r="BQ98" s="6"/>
      <c r="BR98" s="40"/>
      <c r="BS98" s="43"/>
      <c r="BT98" s="12"/>
      <c r="BU98" s="11"/>
      <c r="BV98" s="6"/>
      <c r="BW98" s="6"/>
      <c r="BX98" s="6"/>
      <c r="BY98" s="40"/>
      <c r="BZ98" s="11"/>
      <c r="CA98" s="6"/>
      <c r="CB98" s="6"/>
      <c r="CC98" s="6"/>
      <c r="CD98" s="12"/>
      <c r="CE98" s="11"/>
      <c r="CF98" s="6"/>
      <c r="CG98" s="6"/>
      <c r="CH98" s="6"/>
      <c r="CI98" s="40"/>
      <c r="CJ98" s="11"/>
      <c r="CK98" s="6"/>
      <c r="CL98" s="6"/>
      <c r="CM98" s="12"/>
      <c r="CN98" s="11"/>
      <c r="CO98" s="82"/>
      <c r="CP98" s="1"/>
      <c r="CQ98" s="1"/>
      <c r="CR98" s="1"/>
      <c r="CS98" s="1"/>
      <c r="CT98" s="1"/>
      <c r="DF98" s="23"/>
    </row>
    <row r="99" spans="1:110">
      <c r="A99" s="72">
        <v>93</v>
      </c>
      <c r="B99" s="406"/>
      <c r="C99" s="407"/>
      <c r="D99" s="408"/>
      <c r="E99" s="409"/>
      <c r="F99" s="410"/>
      <c r="G99" s="410"/>
      <c r="H99" s="411"/>
      <c r="I99" s="412"/>
      <c r="J99" s="413"/>
      <c r="K99" s="414"/>
      <c r="L99" s="11"/>
      <c r="M99" s="6"/>
      <c r="N99" s="6"/>
      <c r="O99" s="6"/>
      <c r="P99" s="6"/>
      <c r="Q99" s="6"/>
      <c r="R99" s="6"/>
      <c r="S99" s="40"/>
      <c r="T99" s="43"/>
      <c r="U99" s="12"/>
      <c r="V99" s="17"/>
      <c r="W99" s="18"/>
      <c r="X99" s="18"/>
      <c r="Y99" s="18"/>
      <c r="Z99" s="18"/>
      <c r="AA99" s="18"/>
      <c r="AB99" s="18"/>
      <c r="AC99" s="45"/>
      <c r="AD99" s="43"/>
      <c r="AE99" s="12"/>
      <c r="AF99" s="293"/>
      <c r="AG99" s="11"/>
      <c r="AH99" s="6"/>
      <c r="AI99" s="6"/>
      <c r="AJ99" s="6"/>
      <c r="AK99" s="6"/>
      <c r="AL99" s="6"/>
      <c r="AM99" s="40"/>
      <c r="AN99" s="43"/>
      <c r="AO99" s="6"/>
      <c r="AP99" s="43"/>
      <c r="AQ99" s="11"/>
      <c r="AR99" s="6"/>
      <c r="AS99" s="6"/>
      <c r="AT99" s="6"/>
      <c r="AU99" s="6"/>
      <c r="AV99" s="6"/>
      <c r="AW99" s="6"/>
      <c r="AX99" s="40"/>
      <c r="AY99" s="43"/>
      <c r="AZ99" s="12"/>
      <c r="BA99" s="11"/>
      <c r="BB99" s="6"/>
      <c r="BC99" s="6"/>
      <c r="BD99" s="6"/>
      <c r="BE99" s="6"/>
      <c r="BF99" s="6"/>
      <c r="BG99" s="6"/>
      <c r="BH99" s="40"/>
      <c r="BI99" s="43"/>
      <c r="BJ99" s="12"/>
      <c r="BK99" s="11"/>
      <c r="BL99" s="6"/>
      <c r="BM99" s="6"/>
      <c r="BN99" s="6"/>
      <c r="BO99" s="6"/>
      <c r="BP99" s="6"/>
      <c r="BQ99" s="6"/>
      <c r="BR99" s="40"/>
      <c r="BS99" s="43"/>
      <c r="BT99" s="12"/>
      <c r="BU99" s="11"/>
      <c r="BV99" s="6"/>
      <c r="BW99" s="6"/>
      <c r="BX99" s="6"/>
      <c r="BY99" s="40"/>
      <c r="BZ99" s="11"/>
      <c r="CA99" s="6"/>
      <c r="CB99" s="6"/>
      <c r="CC99" s="6"/>
      <c r="CD99" s="12"/>
      <c r="CE99" s="11"/>
      <c r="CF99" s="6"/>
      <c r="CG99" s="6"/>
      <c r="CH99" s="6"/>
      <c r="CI99" s="40"/>
      <c r="CJ99" s="11"/>
      <c r="CK99" s="6"/>
      <c r="CL99" s="6"/>
      <c r="CM99" s="12"/>
      <c r="CN99" s="11"/>
      <c r="CO99" s="82"/>
      <c r="CP99" s="1"/>
      <c r="CQ99" s="1"/>
      <c r="CR99" s="1"/>
      <c r="CS99" s="1"/>
      <c r="CT99" s="1"/>
      <c r="DF99" s="23"/>
    </row>
    <row r="100" spans="1:110">
      <c r="A100" s="72">
        <v>94</v>
      </c>
      <c r="B100" s="406"/>
      <c r="C100" s="407"/>
      <c r="D100" s="408"/>
      <c r="E100" s="409"/>
      <c r="F100" s="410"/>
      <c r="G100" s="410"/>
      <c r="H100" s="411"/>
      <c r="I100" s="412"/>
      <c r="J100" s="413"/>
      <c r="K100" s="414"/>
      <c r="L100" s="11"/>
      <c r="M100" s="6"/>
      <c r="N100" s="6"/>
      <c r="O100" s="6"/>
      <c r="P100" s="6"/>
      <c r="Q100" s="6"/>
      <c r="R100" s="6"/>
      <c r="S100" s="40"/>
      <c r="T100" s="43"/>
      <c r="U100" s="12"/>
      <c r="V100" s="17"/>
      <c r="W100" s="18"/>
      <c r="X100" s="18"/>
      <c r="Y100" s="18"/>
      <c r="Z100" s="18"/>
      <c r="AA100" s="18"/>
      <c r="AB100" s="18"/>
      <c r="AC100" s="45"/>
      <c r="AD100" s="43"/>
      <c r="AE100" s="12"/>
      <c r="AF100" s="293"/>
      <c r="AG100" s="11"/>
      <c r="AH100" s="6"/>
      <c r="AI100" s="6"/>
      <c r="AJ100" s="6"/>
      <c r="AK100" s="6"/>
      <c r="AL100" s="6"/>
      <c r="AM100" s="40"/>
      <c r="AN100" s="43"/>
      <c r="AO100" s="6"/>
      <c r="AP100" s="43"/>
      <c r="AQ100" s="11"/>
      <c r="AR100" s="6"/>
      <c r="AS100" s="6"/>
      <c r="AT100" s="6"/>
      <c r="AU100" s="6"/>
      <c r="AV100" s="6"/>
      <c r="AW100" s="6"/>
      <c r="AX100" s="40"/>
      <c r="AY100" s="43"/>
      <c r="AZ100" s="12"/>
      <c r="BA100" s="11"/>
      <c r="BB100" s="6"/>
      <c r="BC100" s="6"/>
      <c r="BD100" s="6"/>
      <c r="BE100" s="6"/>
      <c r="BF100" s="6"/>
      <c r="BG100" s="6"/>
      <c r="BH100" s="40"/>
      <c r="BI100" s="43"/>
      <c r="BJ100" s="12"/>
      <c r="BK100" s="11"/>
      <c r="BL100" s="6"/>
      <c r="BM100" s="6"/>
      <c r="BN100" s="6"/>
      <c r="BO100" s="6"/>
      <c r="BP100" s="6"/>
      <c r="BQ100" s="6"/>
      <c r="BR100" s="40"/>
      <c r="BS100" s="43"/>
      <c r="BT100" s="12"/>
      <c r="BU100" s="11"/>
      <c r="BV100" s="6"/>
      <c r="BW100" s="6"/>
      <c r="BX100" s="6"/>
      <c r="BY100" s="40"/>
      <c r="BZ100" s="11"/>
      <c r="CA100" s="6"/>
      <c r="CB100" s="6"/>
      <c r="CC100" s="6"/>
      <c r="CD100" s="12"/>
      <c r="CE100" s="11"/>
      <c r="CF100" s="6"/>
      <c r="CG100" s="6"/>
      <c r="CH100" s="6"/>
      <c r="CI100" s="40"/>
      <c r="CJ100" s="11"/>
      <c r="CK100" s="6"/>
      <c r="CL100" s="6"/>
      <c r="CM100" s="12"/>
      <c r="CN100" s="11"/>
      <c r="CO100" s="82"/>
      <c r="CP100" s="1"/>
      <c r="CQ100" s="1"/>
      <c r="CR100" s="1"/>
      <c r="CS100" s="1"/>
      <c r="CT100" s="1"/>
      <c r="DF100" s="23"/>
    </row>
    <row r="101" spans="1:110">
      <c r="A101" s="72">
        <v>95</v>
      </c>
      <c r="B101" s="406"/>
      <c r="C101" s="407"/>
      <c r="D101" s="408"/>
      <c r="E101" s="409"/>
      <c r="F101" s="410"/>
      <c r="G101" s="410"/>
      <c r="H101" s="411"/>
      <c r="I101" s="412"/>
      <c r="J101" s="413"/>
      <c r="K101" s="414"/>
      <c r="L101" s="11"/>
      <c r="M101" s="6"/>
      <c r="N101" s="6"/>
      <c r="O101" s="6"/>
      <c r="P101" s="6"/>
      <c r="Q101" s="6"/>
      <c r="R101" s="6"/>
      <c r="S101" s="40"/>
      <c r="T101" s="43"/>
      <c r="U101" s="12"/>
      <c r="V101" s="17"/>
      <c r="W101" s="18"/>
      <c r="X101" s="18"/>
      <c r="Y101" s="18"/>
      <c r="Z101" s="18"/>
      <c r="AA101" s="18"/>
      <c r="AB101" s="18"/>
      <c r="AC101" s="45"/>
      <c r="AD101" s="43"/>
      <c r="AE101" s="12"/>
      <c r="AF101" s="293"/>
      <c r="AG101" s="11"/>
      <c r="AH101" s="6"/>
      <c r="AI101" s="6"/>
      <c r="AJ101" s="6"/>
      <c r="AK101" s="6"/>
      <c r="AL101" s="6"/>
      <c r="AM101" s="40"/>
      <c r="AN101" s="43"/>
      <c r="AO101" s="6"/>
      <c r="AP101" s="43"/>
      <c r="AQ101" s="11"/>
      <c r="AR101" s="6"/>
      <c r="AS101" s="6"/>
      <c r="AT101" s="6"/>
      <c r="AU101" s="6"/>
      <c r="AV101" s="6"/>
      <c r="AW101" s="6"/>
      <c r="AX101" s="40"/>
      <c r="AY101" s="43"/>
      <c r="AZ101" s="12"/>
      <c r="BA101" s="11"/>
      <c r="BB101" s="6"/>
      <c r="BC101" s="6"/>
      <c r="BD101" s="6"/>
      <c r="BE101" s="6"/>
      <c r="BF101" s="6"/>
      <c r="BG101" s="6"/>
      <c r="BH101" s="40"/>
      <c r="BI101" s="43"/>
      <c r="BJ101" s="12"/>
      <c r="BK101" s="11"/>
      <c r="BL101" s="6"/>
      <c r="BM101" s="6"/>
      <c r="BN101" s="6"/>
      <c r="BO101" s="6"/>
      <c r="BP101" s="6"/>
      <c r="BQ101" s="6"/>
      <c r="BR101" s="40"/>
      <c r="BS101" s="43"/>
      <c r="BT101" s="12"/>
      <c r="BU101" s="11"/>
      <c r="BV101" s="6"/>
      <c r="BW101" s="6"/>
      <c r="BX101" s="6"/>
      <c r="BY101" s="40"/>
      <c r="BZ101" s="11"/>
      <c r="CA101" s="6"/>
      <c r="CB101" s="6"/>
      <c r="CC101" s="6"/>
      <c r="CD101" s="12"/>
      <c r="CE101" s="11"/>
      <c r="CF101" s="6"/>
      <c r="CG101" s="6"/>
      <c r="CH101" s="6"/>
      <c r="CI101" s="40"/>
      <c r="CJ101" s="11"/>
      <c r="CK101" s="6"/>
      <c r="CL101" s="6"/>
      <c r="CM101" s="12"/>
      <c r="CN101" s="11"/>
      <c r="CO101" s="82"/>
      <c r="CP101" s="1"/>
      <c r="CQ101" s="1"/>
      <c r="CR101" s="1"/>
      <c r="CS101" s="1"/>
      <c r="CT101" s="1"/>
      <c r="DF101" s="23"/>
    </row>
    <row r="102" spans="1:110">
      <c r="A102" s="72">
        <v>96</v>
      </c>
      <c r="B102" s="406"/>
      <c r="C102" s="407"/>
      <c r="D102" s="408"/>
      <c r="E102" s="409"/>
      <c r="F102" s="410"/>
      <c r="G102" s="410"/>
      <c r="H102" s="411"/>
      <c r="I102" s="412"/>
      <c r="J102" s="413"/>
      <c r="K102" s="414"/>
      <c r="L102" s="11"/>
      <c r="M102" s="6"/>
      <c r="N102" s="6"/>
      <c r="O102" s="6"/>
      <c r="P102" s="6"/>
      <c r="Q102" s="6"/>
      <c r="R102" s="6"/>
      <c r="S102" s="40"/>
      <c r="T102" s="43"/>
      <c r="U102" s="12"/>
      <c r="V102" s="17"/>
      <c r="W102" s="18"/>
      <c r="X102" s="18"/>
      <c r="Y102" s="18"/>
      <c r="Z102" s="18"/>
      <c r="AA102" s="18"/>
      <c r="AB102" s="18"/>
      <c r="AC102" s="45"/>
      <c r="AD102" s="43"/>
      <c r="AE102" s="12"/>
      <c r="AF102" s="293"/>
      <c r="AG102" s="11"/>
      <c r="AH102" s="6"/>
      <c r="AI102" s="6"/>
      <c r="AJ102" s="6"/>
      <c r="AK102" s="6"/>
      <c r="AL102" s="6"/>
      <c r="AM102" s="40"/>
      <c r="AN102" s="43"/>
      <c r="AO102" s="6"/>
      <c r="AP102" s="43"/>
      <c r="AQ102" s="11"/>
      <c r="AR102" s="6"/>
      <c r="AS102" s="6"/>
      <c r="AT102" s="6"/>
      <c r="AU102" s="6"/>
      <c r="AV102" s="6"/>
      <c r="AW102" s="6"/>
      <c r="AX102" s="40"/>
      <c r="AY102" s="43"/>
      <c r="AZ102" s="12"/>
      <c r="BA102" s="11"/>
      <c r="BB102" s="6"/>
      <c r="BC102" s="6"/>
      <c r="BD102" s="6"/>
      <c r="BE102" s="6"/>
      <c r="BF102" s="6"/>
      <c r="BG102" s="6"/>
      <c r="BH102" s="40"/>
      <c r="BI102" s="43"/>
      <c r="BJ102" s="12"/>
      <c r="BK102" s="11"/>
      <c r="BL102" s="6"/>
      <c r="BM102" s="6"/>
      <c r="BN102" s="6"/>
      <c r="BO102" s="6"/>
      <c r="BP102" s="6"/>
      <c r="BQ102" s="6"/>
      <c r="BR102" s="40"/>
      <c r="BS102" s="43"/>
      <c r="BT102" s="12"/>
      <c r="BU102" s="11"/>
      <c r="BV102" s="6"/>
      <c r="BW102" s="6"/>
      <c r="BX102" s="6"/>
      <c r="BY102" s="40"/>
      <c r="BZ102" s="11"/>
      <c r="CA102" s="6"/>
      <c r="CB102" s="6"/>
      <c r="CC102" s="6"/>
      <c r="CD102" s="12"/>
      <c r="CE102" s="11"/>
      <c r="CF102" s="6"/>
      <c r="CG102" s="6"/>
      <c r="CH102" s="6"/>
      <c r="CI102" s="40"/>
      <c r="CJ102" s="11"/>
      <c r="CK102" s="6"/>
      <c r="CL102" s="6"/>
      <c r="CM102" s="12"/>
      <c r="CN102" s="11"/>
      <c r="CO102" s="82"/>
      <c r="CP102" s="1"/>
      <c r="CQ102" s="1"/>
      <c r="CR102" s="1"/>
      <c r="CS102" s="1"/>
      <c r="CT102" s="1"/>
      <c r="DF102" s="23"/>
    </row>
    <row r="103" spans="1:110">
      <c r="A103" s="72">
        <v>97</v>
      </c>
      <c r="B103" s="406"/>
      <c r="C103" s="407"/>
      <c r="D103" s="408"/>
      <c r="E103" s="409"/>
      <c r="F103" s="410"/>
      <c r="G103" s="410"/>
      <c r="H103" s="411"/>
      <c r="I103" s="412"/>
      <c r="J103" s="413"/>
      <c r="K103" s="414"/>
      <c r="L103" s="11"/>
      <c r="M103" s="6"/>
      <c r="N103" s="6"/>
      <c r="O103" s="6"/>
      <c r="P103" s="6"/>
      <c r="Q103" s="6"/>
      <c r="R103" s="6"/>
      <c r="S103" s="40"/>
      <c r="T103" s="43"/>
      <c r="U103" s="12"/>
      <c r="V103" s="17"/>
      <c r="W103" s="18"/>
      <c r="X103" s="18"/>
      <c r="Y103" s="18"/>
      <c r="Z103" s="18"/>
      <c r="AA103" s="18"/>
      <c r="AB103" s="18"/>
      <c r="AC103" s="45"/>
      <c r="AD103" s="43"/>
      <c r="AE103" s="12"/>
      <c r="AF103" s="293"/>
      <c r="AG103" s="11"/>
      <c r="AH103" s="6"/>
      <c r="AI103" s="6"/>
      <c r="AJ103" s="6"/>
      <c r="AK103" s="6"/>
      <c r="AL103" s="6"/>
      <c r="AM103" s="40"/>
      <c r="AN103" s="43"/>
      <c r="AO103" s="6"/>
      <c r="AP103" s="43"/>
      <c r="AQ103" s="11"/>
      <c r="AR103" s="6"/>
      <c r="AS103" s="6"/>
      <c r="AT103" s="6"/>
      <c r="AU103" s="6"/>
      <c r="AV103" s="6"/>
      <c r="AW103" s="6"/>
      <c r="AX103" s="40"/>
      <c r="AY103" s="43"/>
      <c r="AZ103" s="12"/>
      <c r="BA103" s="11"/>
      <c r="BB103" s="6"/>
      <c r="BC103" s="6"/>
      <c r="BD103" s="6"/>
      <c r="BE103" s="6"/>
      <c r="BF103" s="6"/>
      <c r="BG103" s="6"/>
      <c r="BH103" s="40"/>
      <c r="BI103" s="43"/>
      <c r="BJ103" s="12"/>
      <c r="BK103" s="11"/>
      <c r="BL103" s="6"/>
      <c r="BM103" s="6"/>
      <c r="BN103" s="6"/>
      <c r="BO103" s="6"/>
      <c r="BP103" s="6"/>
      <c r="BQ103" s="6"/>
      <c r="BR103" s="40"/>
      <c r="BS103" s="43"/>
      <c r="BT103" s="12"/>
      <c r="BU103" s="11"/>
      <c r="BV103" s="6"/>
      <c r="BW103" s="6"/>
      <c r="BX103" s="6"/>
      <c r="BY103" s="40"/>
      <c r="BZ103" s="11"/>
      <c r="CA103" s="6"/>
      <c r="CB103" s="6"/>
      <c r="CC103" s="6"/>
      <c r="CD103" s="12"/>
      <c r="CE103" s="11"/>
      <c r="CF103" s="6"/>
      <c r="CG103" s="6"/>
      <c r="CH103" s="6"/>
      <c r="CI103" s="40"/>
      <c r="CJ103" s="11"/>
      <c r="CK103" s="6"/>
      <c r="CL103" s="6"/>
      <c r="CM103" s="12"/>
      <c r="CN103" s="11"/>
      <c r="CO103" s="82"/>
      <c r="CP103" s="1"/>
      <c r="CQ103" s="1"/>
      <c r="CR103" s="1"/>
      <c r="CS103" s="1"/>
      <c r="CT103" s="1"/>
      <c r="DF103" s="23"/>
    </row>
    <row r="104" spans="1:110">
      <c r="A104" s="72">
        <v>98</v>
      </c>
      <c r="B104" s="406"/>
      <c r="C104" s="407"/>
      <c r="D104" s="408"/>
      <c r="E104" s="409"/>
      <c r="F104" s="410"/>
      <c r="G104" s="410"/>
      <c r="H104" s="411"/>
      <c r="I104" s="412"/>
      <c r="J104" s="413"/>
      <c r="K104" s="414"/>
      <c r="L104" s="11"/>
      <c r="M104" s="6"/>
      <c r="N104" s="6"/>
      <c r="O104" s="6"/>
      <c r="P104" s="6"/>
      <c r="Q104" s="6"/>
      <c r="R104" s="6"/>
      <c r="S104" s="40"/>
      <c r="T104" s="43"/>
      <c r="U104" s="12"/>
      <c r="V104" s="17"/>
      <c r="W104" s="18"/>
      <c r="X104" s="18"/>
      <c r="Y104" s="18"/>
      <c r="Z104" s="18"/>
      <c r="AA104" s="18"/>
      <c r="AB104" s="18"/>
      <c r="AC104" s="45"/>
      <c r="AD104" s="43"/>
      <c r="AE104" s="12"/>
      <c r="AF104" s="293"/>
      <c r="AG104" s="11"/>
      <c r="AH104" s="6"/>
      <c r="AI104" s="6"/>
      <c r="AJ104" s="6"/>
      <c r="AK104" s="6"/>
      <c r="AL104" s="6"/>
      <c r="AM104" s="40"/>
      <c r="AN104" s="43"/>
      <c r="AO104" s="6"/>
      <c r="AP104" s="43"/>
      <c r="AQ104" s="11"/>
      <c r="AR104" s="6"/>
      <c r="AS104" s="6"/>
      <c r="AT104" s="6"/>
      <c r="AU104" s="6"/>
      <c r="AV104" s="6"/>
      <c r="AW104" s="6"/>
      <c r="AX104" s="40"/>
      <c r="AY104" s="43"/>
      <c r="AZ104" s="12"/>
      <c r="BA104" s="11"/>
      <c r="BB104" s="6"/>
      <c r="BC104" s="6"/>
      <c r="BD104" s="6"/>
      <c r="BE104" s="6"/>
      <c r="BF104" s="6"/>
      <c r="BG104" s="6"/>
      <c r="BH104" s="40"/>
      <c r="BI104" s="43"/>
      <c r="BJ104" s="12"/>
      <c r="BK104" s="11"/>
      <c r="BL104" s="6"/>
      <c r="BM104" s="6"/>
      <c r="BN104" s="6"/>
      <c r="BO104" s="6"/>
      <c r="BP104" s="6"/>
      <c r="BQ104" s="6"/>
      <c r="BR104" s="40"/>
      <c r="BS104" s="43"/>
      <c r="BT104" s="12"/>
      <c r="BU104" s="11"/>
      <c r="BV104" s="6"/>
      <c r="BW104" s="6"/>
      <c r="BX104" s="6"/>
      <c r="BY104" s="40"/>
      <c r="BZ104" s="11"/>
      <c r="CA104" s="6"/>
      <c r="CB104" s="6"/>
      <c r="CC104" s="6"/>
      <c r="CD104" s="12"/>
      <c r="CE104" s="11"/>
      <c r="CF104" s="6"/>
      <c r="CG104" s="6"/>
      <c r="CH104" s="6"/>
      <c r="CI104" s="40"/>
      <c r="CJ104" s="11"/>
      <c r="CK104" s="6"/>
      <c r="CL104" s="6"/>
      <c r="CM104" s="12"/>
      <c r="CN104" s="11"/>
      <c r="CO104" s="82"/>
      <c r="CP104" s="1"/>
      <c r="CQ104" s="1"/>
      <c r="CR104" s="1"/>
      <c r="CS104" s="1"/>
      <c r="CT104" s="1"/>
      <c r="DF104" s="23"/>
    </row>
    <row r="105" spans="1:110">
      <c r="A105" s="72">
        <v>99</v>
      </c>
      <c r="B105" s="406"/>
      <c r="C105" s="407"/>
      <c r="D105" s="408"/>
      <c r="E105" s="409"/>
      <c r="F105" s="410"/>
      <c r="G105" s="410"/>
      <c r="H105" s="411"/>
      <c r="I105" s="412"/>
      <c r="J105" s="413"/>
      <c r="K105" s="414"/>
      <c r="L105" s="11"/>
      <c r="M105" s="6"/>
      <c r="N105" s="6"/>
      <c r="O105" s="6"/>
      <c r="P105" s="6"/>
      <c r="Q105" s="6"/>
      <c r="R105" s="6"/>
      <c r="S105" s="40"/>
      <c r="T105" s="43"/>
      <c r="U105" s="12"/>
      <c r="V105" s="17"/>
      <c r="W105" s="18"/>
      <c r="X105" s="18"/>
      <c r="Y105" s="18"/>
      <c r="Z105" s="18"/>
      <c r="AA105" s="18"/>
      <c r="AB105" s="18"/>
      <c r="AC105" s="45"/>
      <c r="AD105" s="43"/>
      <c r="AE105" s="12"/>
      <c r="AF105" s="293"/>
      <c r="AG105" s="11"/>
      <c r="AH105" s="6"/>
      <c r="AI105" s="6"/>
      <c r="AJ105" s="6"/>
      <c r="AK105" s="6"/>
      <c r="AL105" s="6"/>
      <c r="AM105" s="40"/>
      <c r="AN105" s="43"/>
      <c r="AO105" s="6"/>
      <c r="AP105" s="43"/>
      <c r="AQ105" s="11"/>
      <c r="AR105" s="6"/>
      <c r="AS105" s="6"/>
      <c r="AT105" s="6"/>
      <c r="AU105" s="6"/>
      <c r="AV105" s="6"/>
      <c r="AW105" s="6"/>
      <c r="AX105" s="40"/>
      <c r="AY105" s="43"/>
      <c r="AZ105" s="12"/>
      <c r="BA105" s="11"/>
      <c r="BB105" s="6"/>
      <c r="BC105" s="6"/>
      <c r="BD105" s="6"/>
      <c r="BE105" s="6"/>
      <c r="BF105" s="6"/>
      <c r="BG105" s="6"/>
      <c r="BH105" s="40"/>
      <c r="BI105" s="43"/>
      <c r="BJ105" s="12"/>
      <c r="BK105" s="11"/>
      <c r="BL105" s="6"/>
      <c r="BM105" s="6"/>
      <c r="BN105" s="6"/>
      <c r="BO105" s="6"/>
      <c r="BP105" s="6"/>
      <c r="BQ105" s="6"/>
      <c r="BR105" s="40"/>
      <c r="BS105" s="43"/>
      <c r="BT105" s="12"/>
      <c r="BU105" s="11"/>
      <c r="BV105" s="6"/>
      <c r="BW105" s="6"/>
      <c r="BX105" s="6"/>
      <c r="BY105" s="40"/>
      <c r="BZ105" s="11"/>
      <c r="CA105" s="6"/>
      <c r="CB105" s="6"/>
      <c r="CC105" s="6"/>
      <c r="CD105" s="12"/>
      <c r="CE105" s="11"/>
      <c r="CF105" s="6"/>
      <c r="CG105" s="6"/>
      <c r="CH105" s="6"/>
      <c r="CI105" s="40"/>
      <c r="CJ105" s="11"/>
      <c r="CK105" s="6"/>
      <c r="CL105" s="6"/>
      <c r="CM105" s="12"/>
      <c r="CN105" s="11"/>
      <c r="CO105" s="82"/>
      <c r="CP105" s="1"/>
      <c r="CQ105" s="1"/>
      <c r="CR105" s="1"/>
      <c r="CS105" s="1"/>
      <c r="CT105" s="1"/>
      <c r="DF105" s="23"/>
    </row>
    <row r="106" spans="1:110">
      <c r="A106" s="72">
        <v>100</v>
      </c>
      <c r="B106" s="406"/>
      <c r="C106" s="407"/>
      <c r="D106" s="408"/>
      <c r="E106" s="409"/>
      <c r="F106" s="410"/>
      <c r="G106" s="410"/>
      <c r="H106" s="411"/>
      <c r="I106" s="412"/>
      <c r="J106" s="413"/>
      <c r="K106" s="414"/>
      <c r="L106" s="11"/>
      <c r="M106" s="6"/>
      <c r="N106" s="6"/>
      <c r="O106" s="6"/>
      <c r="P106" s="6"/>
      <c r="Q106" s="6"/>
      <c r="R106" s="6"/>
      <c r="S106" s="40"/>
      <c r="T106" s="43"/>
      <c r="U106" s="12"/>
      <c r="V106" s="17"/>
      <c r="W106" s="18"/>
      <c r="X106" s="18"/>
      <c r="Y106" s="18"/>
      <c r="Z106" s="18"/>
      <c r="AA106" s="18"/>
      <c r="AB106" s="18"/>
      <c r="AC106" s="45"/>
      <c r="AD106" s="43"/>
      <c r="AE106" s="12"/>
      <c r="AF106" s="293"/>
      <c r="AG106" s="11"/>
      <c r="AH106" s="6"/>
      <c r="AI106" s="6"/>
      <c r="AJ106" s="6"/>
      <c r="AK106" s="6"/>
      <c r="AL106" s="6"/>
      <c r="AM106" s="40"/>
      <c r="AN106" s="43"/>
      <c r="AO106" s="6"/>
      <c r="AP106" s="43"/>
      <c r="AQ106" s="11"/>
      <c r="AR106" s="6"/>
      <c r="AS106" s="6"/>
      <c r="AT106" s="6"/>
      <c r="AU106" s="6"/>
      <c r="AV106" s="6"/>
      <c r="AW106" s="6"/>
      <c r="AX106" s="40"/>
      <c r="AY106" s="43"/>
      <c r="AZ106" s="12"/>
      <c r="BA106" s="11"/>
      <c r="BB106" s="6"/>
      <c r="BC106" s="6"/>
      <c r="BD106" s="6"/>
      <c r="BE106" s="6"/>
      <c r="BF106" s="6"/>
      <c r="BG106" s="6"/>
      <c r="BH106" s="40"/>
      <c r="BI106" s="43"/>
      <c r="BJ106" s="12"/>
      <c r="BK106" s="11"/>
      <c r="BL106" s="6"/>
      <c r="BM106" s="6"/>
      <c r="BN106" s="6"/>
      <c r="BO106" s="6"/>
      <c r="BP106" s="6"/>
      <c r="BQ106" s="6"/>
      <c r="BR106" s="40"/>
      <c r="BS106" s="43"/>
      <c r="BT106" s="12"/>
      <c r="BU106" s="11"/>
      <c r="BV106" s="6"/>
      <c r="BW106" s="6"/>
      <c r="BX106" s="6"/>
      <c r="BY106" s="40"/>
      <c r="BZ106" s="11"/>
      <c r="CA106" s="6"/>
      <c r="CB106" s="6"/>
      <c r="CC106" s="6"/>
      <c r="CD106" s="12"/>
      <c r="CE106" s="11"/>
      <c r="CF106" s="6"/>
      <c r="CG106" s="6"/>
      <c r="CH106" s="6"/>
      <c r="CI106" s="40"/>
      <c r="CJ106" s="11"/>
      <c r="CK106" s="6"/>
      <c r="CL106" s="6"/>
      <c r="CM106" s="12"/>
      <c r="CN106" s="11"/>
      <c r="CO106" s="82"/>
      <c r="CP106" s="1"/>
      <c r="CQ106" s="1"/>
      <c r="CR106" s="1"/>
      <c r="CS106" s="1"/>
      <c r="CT106" s="1"/>
      <c r="DF106" s="23"/>
    </row>
    <row r="107" spans="1:110">
      <c r="A107" s="72">
        <v>101</v>
      </c>
      <c r="B107" s="406"/>
      <c r="C107" s="407"/>
      <c r="D107" s="408"/>
      <c r="E107" s="409"/>
      <c r="F107" s="410"/>
      <c r="G107" s="410"/>
      <c r="H107" s="411"/>
      <c r="I107" s="412"/>
      <c r="J107" s="413"/>
      <c r="K107" s="414"/>
      <c r="L107" s="11"/>
      <c r="M107" s="6"/>
      <c r="N107" s="6"/>
      <c r="O107" s="6"/>
      <c r="P107" s="6"/>
      <c r="Q107" s="6"/>
      <c r="R107" s="6"/>
      <c r="S107" s="40"/>
      <c r="T107" s="43"/>
      <c r="U107" s="12"/>
      <c r="V107" s="17"/>
      <c r="W107" s="18"/>
      <c r="X107" s="18"/>
      <c r="Y107" s="18"/>
      <c r="Z107" s="18"/>
      <c r="AA107" s="18"/>
      <c r="AB107" s="18"/>
      <c r="AC107" s="45"/>
      <c r="AD107" s="43"/>
      <c r="AE107" s="12"/>
      <c r="AF107" s="293"/>
      <c r="AG107" s="11"/>
      <c r="AH107" s="6"/>
      <c r="AI107" s="6"/>
      <c r="AJ107" s="6"/>
      <c r="AK107" s="6"/>
      <c r="AL107" s="6"/>
      <c r="AM107" s="40"/>
      <c r="AN107" s="43"/>
      <c r="AO107" s="6"/>
      <c r="AP107" s="43"/>
      <c r="AQ107" s="11"/>
      <c r="AR107" s="6"/>
      <c r="AS107" s="6"/>
      <c r="AT107" s="6"/>
      <c r="AU107" s="6"/>
      <c r="AV107" s="6"/>
      <c r="AW107" s="6"/>
      <c r="AX107" s="40"/>
      <c r="AY107" s="43"/>
      <c r="AZ107" s="12"/>
      <c r="BA107" s="11"/>
      <c r="BB107" s="6"/>
      <c r="BC107" s="6"/>
      <c r="BD107" s="6"/>
      <c r="BE107" s="6"/>
      <c r="BF107" s="6"/>
      <c r="BG107" s="6"/>
      <c r="BH107" s="40"/>
      <c r="BI107" s="43"/>
      <c r="BJ107" s="12"/>
      <c r="BK107" s="11"/>
      <c r="BL107" s="6"/>
      <c r="BM107" s="6"/>
      <c r="BN107" s="6"/>
      <c r="BO107" s="6"/>
      <c r="BP107" s="6"/>
      <c r="BQ107" s="6"/>
      <c r="BR107" s="40"/>
      <c r="BS107" s="43"/>
      <c r="BT107" s="12"/>
      <c r="BU107" s="11"/>
      <c r="BV107" s="6"/>
      <c r="BW107" s="6"/>
      <c r="BX107" s="6"/>
      <c r="BY107" s="40"/>
      <c r="BZ107" s="11"/>
      <c r="CA107" s="6"/>
      <c r="CB107" s="6"/>
      <c r="CC107" s="6"/>
      <c r="CD107" s="12"/>
      <c r="CE107" s="11"/>
      <c r="CF107" s="6"/>
      <c r="CG107" s="6"/>
      <c r="CH107" s="6"/>
      <c r="CI107" s="40"/>
      <c r="CJ107" s="11"/>
      <c r="CK107" s="6"/>
      <c r="CL107" s="6"/>
      <c r="CM107" s="12"/>
      <c r="CN107" s="11"/>
      <c r="CO107" s="82"/>
      <c r="CP107" s="1"/>
      <c r="CQ107" s="1"/>
      <c r="CR107" s="1"/>
      <c r="CS107" s="1"/>
      <c r="CT107" s="1"/>
      <c r="DF107" s="23"/>
    </row>
    <row r="108" spans="1:110">
      <c r="A108" s="72">
        <v>102</v>
      </c>
      <c r="B108" s="406"/>
      <c r="C108" s="407"/>
      <c r="D108" s="408"/>
      <c r="E108" s="409"/>
      <c r="F108" s="410"/>
      <c r="G108" s="410"/>
      <c r="H108" s="411"/>
      <c r="I108" s="412"/>
      <c r="J108" s="413"/>
      <c r="K108" s="414"/>
      <c r="L108" s="11"/>
      <c r="M108" s="6"/>
      <c r="N108" s="6"/>
      <c r="O108" s="6"/>
      <c r="P108" s="6"/>
      <c r="Q108" s="6"/>
      <c r="R108" s="6"/>
      <c r="S108" s="40"/>
      <c r="T108" s="43"/>
      <c r="U108" s="12"/>
      <c r="V108" s="17"/>
      <c r="W108" s="18"/>
      <c r="X108" s="18"/>
      <c r="Y108" s="18"/>
      <c r="Z108" s="18"/>
      <c r="AA108" s="18"/>
      <c r="AB108" s="18"/>
      <c r="AC108" s="45"/>
      <c r="AD108" s="43"/>
      <c r="AE108" s="12"/>
      <c r="AF108" s="293"/>
      <c r="AG108" s="11"/>
      <c r="AH108" s="6"/>
      <c r="AI108" s="6"/>
      <c r="AJ108" s="6"/>
      <c r="AK108" s="6"/>
      <c r="AL108" s="6"/>
      <c r="AM108" s="40"/>
      <c r="AN108" s="43"/>
      <c r="AO108" s="6"/>
      <c r="AP108" s="43"/>
      <c r="AQ108" s="11"/>
      <c r="AR108" s="6"/>
      <c r="AS108" s="6"/>
      <c r="AT108" s="6"/>
      <c r="AU108" s="6"/>
      <c r="AV108" s="6"/>
      <c r="AW108" s="6"/>
      <c r="AX108" s="40"/>
      <c r="AY108" s="43"/>
      <c r="AZ108" s="12"/>
      <c r="BA108" s="11"/>
      <c r="BB108" s="6"/>
      <c r="BC108" s="6"/>
      <c r="BD108" s="6"/>
      <c r="BE108" s="6"/>
      <c r="BF108" s="6"/>
      <c r="BG108" s="6"/>
      <c r="BH108" s="40"/>
      <c r="BI108" s="43"/>
      <c r="BJ108" s="12"/>
      <c r="BK108" s="11"/>
      <c r="BL108" s="6"/>
      <c r="BM108" s="6"/>
      <c r="BN108" s="6"/>
      <c r="BO108" s="6"/>
      <c r="BP108" s="6"/>
      <c r="BQ108" s="6"/>
      <c r="BR108" s="40"/>
      <c r="BS108" s="43"/>
      <c r="BT108" s="12"/>
      <c r="BU108" s="11"/>
      <c r="BV108" s="6"/>
      <c r="BW108" s="6"/>
      <c r="BX108" s="6"/>
      <c r="BY108" s="40"/>
      <c r="BZ108" s="11"/>
      <c r="CA108" s="6"/>
      <c r="CB108" s="6"/>
      <c r="CC108" s="6"/>
      <c r="CD108" s="12"/>
      <c r="CE108" s="11"/>
      <c r="CF108" s="6"/>
      <c r="CG108" s="6"/>
      <c r="CH108" s="6"/>
      <c r="CI108" s="40"/>
      <c r="CJ108" s="11"/>
      <c r="CK108" s="6"/>
      <c r="CL108" s="6"/>
      <c r="CM108" s="12"/>
      <c r="CN108" s="11"/>
      <c r="CO108" s="82"/>
      <c r="CP108" s="1"/>
      <c r="CQ108" s="1"/>
      <c r="CR108" s="1"/>
      <c r="CS108" s="1"/>
      <c r="CT108" s="1"/>
      <c r="DF108" s="23"/>
    </row>
    <row r="109" spans="1:110">
      <c r="A109" s="72">
        <v>103</v>
      </c>
      <c r="B109" s="406"/>
      <c r="C109" s="407"/>
      <c r="D109" s="408"/>
      <c r="E109" s="409"/>
      <c r="F109" s="410"/>
      <c r="G109" s="410"/>
      <c r="H109" s="411"/>
      <c r="I109" s="412"/>
      <c r="J109" s="413"/>
      <c r="K109" s="414"/>
      <c r="L109" s="11"/>
      <c r="M109" s="6"/>
      <c r="N109" s="6"/>
      <c r="O109" s="6"/>
      <c r="P109" s="6"/>
      <c r="Q109" s="6"/>
      <c r="R109" s="6"/>
      <c r="S109" s="40"/>
      <c r="T109" s="43"/>
      <c r="U109" s="12"/>
      <c r="V109" s="17"/>
      <c r="W109" s="18"/>
      <c r="X109" s="18"/>
      <c r="Y109" s="18"/>
      <c r="Z109" s="18"/>
      <c r="AA109" s="18"/>
      <c r="AB109" s="18"/>
      <c r="AC109" s="45"/>
      <c r="AD109" s="43"/>
      <c r="AE109" s="12"/>
      <c r="AF109" s="293"/>
      <c r="AG109" s="11"/>
      <c r="AH109" s="6"/>
      <c r="AI109" s="6"/>
      <c r="AJ109" s="6"/>
      <c r="AK109" s="6"/>
      <c r="AL109" s="6"/>
      <c r="AM109" s="40"/>
      <c r="AN109" s="43"/>
      <c r="AO109" s="6"/>
      <c r="AP109" s="43"/>
      <c r="AQ109" s="11"/>
      <c r="AR109" s="6"/>
      <c r="AS109" s="6"/>
      <c r="AT109" s="6"/>
      <c r="AU109" s="6"/>
      <c r="AV109" s="6"/>
      <c r="AW109" s="6"/>
      <c r="AX109" s="40"/>
      <c r="AY109" s="43"/>
      <c r="AZ109" s="12"/>
      <c r="BA109" s="11"/>
      <c r="BB109" s="6"/>
      <c r="BC109" s="6"/>
      <c r="BD109" s="6"/>
      <c r="BE109" s="6"/>
      <c r="BF109" s="6"/>
      <c r="BG109" s="6"/>
      <c r="BH109" s="40"/>
      <c r="BI109" s="43"/>
      <c r="BJ109" s="12"/>
      <c r="BK109" s="11"/>
      <c r="BL109" s="6"/>
      <c r="BM109" s="6"/>
      <c r="BN109" s="6"/>
      <c r="BO109" s="6"/>
      <c r="BP109" s="6"/>
      <c r="BQ109" s="6"/>
      <c r="BR109" s="40"/>
      <c r="BS109" s="43"/>
      <c r="BT109" s="12"/>
      <c r="BU109" s="11"/>
      <c r="BV109" s="6"/>
      <c r="BW109" s="6"/>
      <c r="BX109" s="6"/>
      <c r="BY109" s="40"/>
      <c r="BZ109" s="11"/>
      <c r="CA109" s="6"/>
      <c r="CB109" s="6"/>
      <c r="CC109" s="6"/>
      <c r="CD109" s="12"/>
      <c r="CE109" s="11"/>
      <c r="CF109" s="6"/>
      <c r="CG109" s="6"/>
      <c r="CH109" s="6"/>
      <c r="CI109" s="40"/>
      <c r="CJ109" s="11"/>
      <c r="CK109" s="6"/>
      <c r="CL109" s="6"/>
      <c r="CM109" s="12"/>
      <c r="CN109" s="11"/>
      <c r="CO109" s="82"/>
      <c r="CP109" s="1"/>
      <c r="CQ109" s="1"/>
      <c r="CR109" s="1"/>
      <c r="CS109" s="1"/>
      <c r="CT109" s="1"/>
      <c r="DF109" s="23"/>
    </row>
    <row r="110" spans="1:110">
      <c r="A110" s="72">
        <v>104</v>
      </c>
      <c r="B110" s="406"/>
      <c r="C110" s="407"/>
      <c r="D110" s="408"/>
      <c r="E110" s="409"/>
      <c r="F110" s="410"/>
      <c r="G110" s="410"/>
      <c r="H110" s="411"/>
      <c r="I110" s="412"/>
      <c r="J110" s="413"/>
      <c r="K110" s="414"/>
      <c r="L110" s="11"/>
      <c r="M110" s="6"/>
      <c r="N110" s="6"/>
      <c r="O110" s="6"/>
      <c r="P110" s="6"/>
      <c r="Q110" s="6"/>
      <c r="R110" s="6"/>
      <c r="S110" s="40"/>
      <c r="T110" s="43"/>
      <c r="U110" s="12"/>
      <c r="V110" s="17"/>
      <c r="W110" s="18"/>
      <c r="X110" s="18"/>
      <c r="Y110" s="18"/>
      <c r="Z110" s="18"/>
      <c r="AA110" s="18"/>
      <c r="AB110" s="18"/>
      <c r="AC110" s="45"/>
      <c r="AD110" s="43"/>
      <c r="AE110" s="12"/>
      <c r="AF110" s="293"/>
      <c r="AG110" s="11"/>
      <c r="AH110" s="6"/>
      <c r="AI110" s="6"/>
      <c r="AJ110" s="6"/>
      <c r="AK110" s="6"/>
      <c r="AL110" s="6"/>
      <c r="AM110" s="40"/>
      <c r="AN110" s="43"/>
      <c r="AO110" s="6"/>
      <c r="AP110" s="43"/>
      <c r="AQ110" s="11"/>
      <c r="AR110" s="6"/>
      <c r="AS110" s="6"/>
      <c r="AT110" s="6"/>
      <c r="AU110" s="6"/>
      <c r="AV110" s="6"/>
      <c r="AW110" s="6"/>
      <c r="AX110" s="40"/>
      <c r="AY110" s="43"/>
      <c r="AZ110" s="12"/>
      <c r="BA110" s="11"/>
      <c r="BB110" s="6"/>
      <c r="BC110" s="6"/>
      <c r="BD110" s="6"/>
      <c r="BE110" s="6"/>
      <c r="BF110" s="6"/>
      <c r="BG110" s="6"/>
      <c r="BH110" s="40"/>
      <c r="BI110" s="43"/>
      <c r="BJ110" s="12"/>
      <c r="BK110" s="11"/>
      <c r="BL110" s="6"/>
      <c r="BM110" s="6"/>
      <c r="BN110" s="6"/>
      <c r="BO110" s="6"/>
      <c r="BP110" s="6"/>
      <c r="BQ110" s="6"/>
      <c r="BR110" s="40"/>
      <c r="BS110" s="43"/>
      <c r="BT110" s="12"/>
      <c r="BU110" s="11"/>
      <c r="BV110" s="6"/>
      <c r="BW110" s="6"/>
      <c r="BX110" s="6"/>
      <c r="BY110" s="40"/>
      <c r="BZ110" s="11"/>
      <c r="CA110" s="6"/>
      <c r="CB110" s="6"/>
      <c r="CC110" s="6"/>
      <c r="CD110" s="12"/>
      <c r="CE110" s="11"/>
      <c r="CF110" s="6"/>
      <c r="CG110" s="6"/>
      <c r="CH110" s="6"/>
      <c r="CI110" s="40"/>
      <c r="CJ110" s="11"/>
      <c r="CK110" s="6"/>
      <c r="CL110" s="6"/>
      <c r="CM110" s="12"/>
      <c r="CN110" s="11"/>
      <c r="CO110" s="82"/>
      <c r="CP110" s="1"/>
      <c r="CQ110" s="1"/>
      <c r="CR110" s="1"/>
      <c r="CS110" s="1"/>
      <c r="CT110" s="1"/>
      <c r="DF110" s="23"/>
    </row>
    <row r="111" spans="1:110">
      <c r="A111" s="72">
        <v>105</v>
      </c>
      <c r="B111" s="406"/>
      <c r="C111" s="407"/>
      <c r="D111" s="408"/>
      <c r="E111" s="409"/>
      <c r="F111" s="410"/>
      <c r="G111" s="410"/>
      <c r="H111" s="411"/>
      <c r="I111" s="412"/>
      <c r="J111" s="413"/>
      <c r="K111" s="414"/>
      <c r="L111" s="11"/>
      <c r="M111" s="6"/>
      <c r="N111" s="6"/>
      <c r="O111" s="6"/>
      <c r="P111" s="6"/>
      <c r="Q111" s="6"/>
      <c r="R111" s="6"/>
      <c r="S111" s="40"/>
      <c r="T111" s="43"/>
      <c r="U111" s="12"/>
      <c r="V111" s="17"/>
      <c r="W111" s="18"/>
      <c r="X111" s="18"/>
      <c r="Y111" s="18"/>
      <c r="Z111" s="18"/>
      <c r="AA111" s="18"/>
      <c r="AB111" s="18"/>
      <c r="AC111" s="45"/>
      <c r="AD111" s="43"/>
      <c r="AE111" s="12"/>
      <c r="AF111" s="293"/>
      <c r="AG111" s="11"/>
      <c r="AH111" s="6"/>
      <c r="AI111" s="6"/>
      <c r="AJ111" s="6"/>
      <c r="AK111" s="6"/>
      <c r="AL111" s="6"/>
      <c r="AM111" s="40"/>
      <c r="AN111" s="43"/>
      <c r="AO111" s="6"/>
      <c r="AP111" s="43"/>
      <c r="AQ111" s="11"/>
      <c r="AR111" s="6"/>
      <c r="AS111" s="6"/>
      <c r="AT111" s="6"/>
      <c r="AU111" s="6"/>
      <c r="AV111" s="6"/>
      <c r="AW111" s="6"/>
      <c r="AX111" s="40"/>
      <c r="AY111" s="43"/>
      <c r="AZ111" s="12"/>
      <c r="BA111" s="11"/>
      <c r="BB111" s="6"/>
      <c r="BC111" s="6"/>
      <c r="BD111" s="6"/>
      <c r="BE111" s="6"/>
      <c r="BF111" s="6"/>
      <c r="BG111" s="6"/>
      <c r="BH111" s="40"/>
      <c r="BI111" s="43"/>
      <c r="BJ111" s="12"/>
      <c r="BK111" s="11"/>
      <c r="BL111" s="6"/>
      <c r="BM111" s="6"/>
      <c r="BN111" s="6"/>
      <c r="BO111" s="6"/>
      <c r="BP111" s="6"/>
      <c r="BQ111" s="6"/>
      <c r="BR111" s="40"/>
      <c r="BS111" s="43"/>
      <c r="BT111" s="12"/>
      <c r="BU111" s="11"/>
      <c r="BV111" s="6"/>
      <c r="BW111" s="6"/>
      <c r="BX111" s="6"/>
      <c r="BY111" s="40"/>
      <c r="BZ111" s="11"/>
      <c r="CA111" s="6"/>
      <c r="CB111" s="6"/>
      <c r="CC111" s="6"/>
      <c r="CD111" s="12"/>
      <c r="CE111" s="11"/>
      <c r="CF111" s="6"/>
      <c r="CG111" s="6"/>
      <c r="CH111" s="6"/>
      <c r="CI111" s="40"/>
      <c r="CJ111" s="11"/>
      <c r="CK111" s="6"/>
      <c r="CL111" s="6"/>
      <c r="CM111" s="12"/>
      <c r="CN111" s="11"/>
      <c r="CO111" s="82"/>
      <c r="CP111" s="1"/>
      <c r="CQ111" s="1"/>
      <c r="CR111" s="1"/>
      <c r="CS111" s="1"/>
      <c r="CT111" s="1"/>
      <c r="DF111" s="23"/>
    </row>
    <row r="112" spans="1:110">
      <c r="A112" s="72">
        <v>106</v>
      </c>
      <c r="B112" s="406"/>
      <c r="C112" s="407"/>
      <c r="D112" s="408"/>
      <c r="E112" s="409"/>
      <c r="F112" s="410"/>
      <c r="G112" s="410"/>
      <c r="H112" s="411"/>
      <c r="I112" s="412"/>
      <c r="J112" s="413"/>
      <c r="K112" s="414"/>
      <c r="L112" s="11"/>
      <c r="M112" s="6"/>
      <c r="N112" s="6"/>
      <c r="O112" s="6"/>
      <c r="P112" s="6"/>
      <c r="Q112" s="6"/>
      <c r="R112" s="6"/>
      <c r="S112" s="40"/>
      <c r="T112" s="43"/>
      <c r="U112" s="12"/>
      <c r="V112" s="17"/>
      <c r="W112" s="18"/>
      <c r="X112" s="18"/>
      <c r="Y112" s="18"/>
      <c r="Z112" s="18"/>
      <c r="AA112" s="18"/>
      <c r="AB112" s="18"/>
      <c r="AC112" s="45"/>
      <c r="AD112" s="43"/>
      <c r="AE112" s="12"/>
      <c r="AF112" s="293"/>
      <c r="AG112" s="11"/>
      <c r="AH112" s="6"/>
      <c r="AI112" s="6"/>
      <c r="AJ112" s="6"/>
      <c r="AK112" s="6"/>
      <c r="AL112" s="6"/>
      <c r="AM112" s="40"/>
      <c r="AN112" s="43"/>
      <c r="AO112" s="6"/>
      <c r="AP112" s="43"/>
      <c r="AQ112" s="11"/>
      <c r="AR112" s="6"/>
      <c r="AS112" s="6"/>
      <c r="AT112" s="6"/>
      <c r="AU112" s="6"/>
      <c r="AV112" s="6"/>
      <c r="AW112" s="6"/>
      <c r="AX112" s="40"/>
      <c r="AY112" s="43"/>
      <c r="AZ112" s="12"/>
      <c r="BA112" s="11"/>
      <c r="BB112" s="6"/>
      <c r="BC112" s="6"/>
      <c r="BD112" s="6"/>
      <c r="BE112" s="6"/>
      <c r="BF112" s="6"/>
      <c r="BG112" s="6"/>
      <c r="BH112" s="40"/>
      <c r="BI112" s="43"/>
      <c r="BJ112" s="12"/>
      <c r="BK112" s="11"/>
      <c r="BL112" s="6"/>
      <c r="BM112" s="6"/>
      <c r="BN112" s="6"/>
      <c r="BO112" s="6"/>
      <c r="BP112" s="6"/>
      <c r="BQ112" s="6"/>
      <c r="BR112" s="40"/>
      <c r="BS112" s="43"/>
      <c r="BT112" s="12"/>
      <c r="BU112" s="11"/>
      <c r="BV112" s="6"/>
      <c r="BW112" s="6"/>
      <c r="BX112" s="6"/>
      <c r="BY112" s="40"/>
      <c r="BZ112" s="11"/>
      <c r="CA112" s="6"/>
      <c r="CB112" s="6"/>
      <c r="CC112" s="6"/>
      <c r="CD112" s="12"/>
      <c r="CE112" s="11"/>
      <c r="CF112" s="6"/>
      <c r="CG112" s="6"/>
      <c r="CH112" s="6"/>
      <c r="CI112" s="40"/>
      <c r="CJ112" s="11"/>
      <c r="CK112" s="6"/>
      <c r="CL112" s="6"/>
      <c r="CM112" s="12"/>
      <c r="CN112" s="11"/>
      <c r="CO112" s="82"/>
      <c r="CP112" s="1"/>
      <c r="CQ112" s="1"/>
      <c r="CR112" s="1"/>
      <c r="CS112" s="1"/>
      <c r="CT112" s="1"/>
      <c r="DF112" s="23"/>
    </row>
    <row r="113" spans="1:110">
      <c r="A113" s="72">
        <v>107</v>
      </c>
      <c r="B113" s="406"/>
      <c r="C113" s="407"/>
      <c r="D113" s="408"/>
      <c r="E113" s="409"/>
      <c r="F113" s="410"/>
      <c r="G113" s="410"/>
      <c r="H113" s="411"/>
      <c r="I113" s="412"/>
      <c r="J113" s="413"/>
      <c r="K113" s="414"/>
      <c r="L113" s="11"/>
      <c r="M113" s="6"/>
      <c r="N113" s="6"/>
      <c r="O113" s="6"/>
      <c r="P113" s="6"/>
      <c r="Q113" s="6"/>
      <c r="R113" s="6"/>
      <c r="S113" s="40"/>
      <c r="T113" s="43"/>
      <c r="U113" s="12"/>
      <c r="V113" s="17"/>
      <c r="W113" s="18"/>
      <c r="X113" s="18"/>
      <c r="Y113" s="18"/>
      <c r="Z113" s="18"/>
      <c r="AA113" s="18"/>
      <c r="AB113" s="18"/>
      <c r="AC113" s="45"/>
      <c r="AD113" s="43"/>
      <c r="AE113" s="12"/>
      <c r="AF113" s="293"/>
      <c r="AG113" s="11"/>
      <c r="AH113" s="6"/>
      <c r="AI113" s="6"/>
      <c r="AJ113" s="6"/>
      <c r="AK113" s="6"/>
      <c r="AL113" s="6"/>
      <c r="AM113" s="40"/>
      <c r="AN113" s="43"/>
      <c r="AO113" s="6"/>
      <c r="AP113" s="43"/>
      <c r="AQ113" s="11"/>
      <c r="AR113" s="6"/>
      <c r="AS113" s="6"/>
      <c r="AT113" s="6"/>
      <c r="AU113" s="6"/>
      <c r="AV113" s="6"/>
      <c r="AW113" s="6"/>
      <c r="AX113" s="40"/>
      <c r="AY113" s="43"/>
      <c r="AZ113" s="12"/>
      <c r="BA113" s="11"/>
      <c r="BB113" s="6"/>
      <c r="BC113" s="6"/>
      <c r="BD113" s="6"/>
      <c r="BE113" s="6"/>
      <c r="BF113" s="6"/>
      <c r="BG113" s="6"/>
      <c r="BH113" s="40"/>
      <c r="BI113" s="43"/>
      <c r="BJ113" s="12"/>
      <c r="BK113" s="11"/>
      <c r="BL113" s="6"/>
      <c r="BM113" s="6"/>
      <c r="BN113" s="6"/>
      <c r="BO113" s="6"/>
      <c r="BP113" s="6"/>
      <c r="BQ113" s="6"/>
      <c r="BR113" s="40"/>
      <c r="BS113" s="43"/>
      <c r="BT113" s="12"/>
      <c r="BU113" s="11"/>
      <c r="BV113" s="6"/>
      <c r="BW113" s="6"/>
      <c r="BX113" s="6"/>
      <c r="BY113" s="40"/>
      <c r="BZ113" s="11"/>
      <c r="CA113" s="6"/>
      <c r="CB113" s="6"/>
      <c r="CC113" s="6"/>
      <c r="CD113" s="12"/>
      <c r="CE113" s="11"/>
      <c r="CF113" s="6"/>
      <c r="CG113" s="6"/>
      <c r="CH113" s="6"/>
      <c r="CI113" s="40"/>
      <c r="CJ113" s="11"/>
      <c r="CK113" s="6"/>
      <c r="CL113" s="6"/>
      <c r="CM113" s="12"/>
      <c r="CN113" s="11"/>
      <c r="CO113" s="82"/>
      <c r="CP113" s="1"/>
      <c r="CQ113" s="1"/>
      <c r="CR113" s="1"/>
      <c r="CS113" s="1"/>
      <c r="CT113" s="1"/>
      <c r="DF113" s="23"/>
    </row>
    <row r="114" spans="1:110">
      <c r="A114" s="72">
        <v>108</v>
      </c>
      <c r="B114" s="406"/>
      <c r="C114" s="407"/>
      <c r="D114" s="408"/>
      <c r="E114" s="409"/>
      <c r="F114" s="410"/>
      <c r="G114" s="410"/>
      <c r="H114" s="411"/>
      <c r="I114" s="412"/>
      <c r="J114" s="413"/>
      <c r="K114" s="414"/>
      <c r="L114" s="11"/>
      <c r="M114" s="6"/>
      <c r="N114" s="6"/>
      <c r="O114" s="6"/>
      <c r="P114" s="6"/>
      <c r="Q114" s="6"/>
      <c r="R114" s="6"/>
      <c r="S114" s="40"/>
      <c r="T114" s="43"/>
      <c r="U114" s="12"/>
      <c r="V114" s="17"/>
      <c r="W114" s="18"/>
      <c r="X114" s="18"/>
      <c r="Y114" s="18"/>
      <c r="Z114" s="18"/>
      <c r="AA114" s="18"/>
      <c r="AB114" s="18"/>
      <c r="AC114" s="45"/>
      <c r="AD114" s="43"/>
      <c r="AE114" s="12"/>
      <c r="AF114" s="293"/>
      <c r="AG114" s="11"/>
      <c r="AH114" s="6"/>
      <c r="AI114" s="6"/>
      <c r="AJ114" s="6"/>
      <c r="AK114" s="6"/>
      <c r="AL114" s="6"/>
      <c r="AM114" s="40"/>
      <c r="AN114" s="43"/>
      <c r="AO114" s="6"/>
      <c r="AP114" s="43"/>
      <c r="AQ114" s="11"/>
      <c r="AR114" s="6"/>
      <c r="AS114" s="6"/>
      <c r="AT114" s="6"/>
      <c r="AU114" s="6"/>
      <c r="AV114" s="6"/>
      <c r="AW114" s="6"/>
      <c r="AX114" s="40"/>
      <c r="AY114" s="43"/>
      <c r="AZ114" s="12"/>
      <c r="BA114" s="11"/>
      <c r="BB114" s="6"/>
      <c r="BC114" s="6"/>
      <c r="BD114" s="6"/>
      <c r="BE114" s="6"/>
      <c r="BF114" s="6"/>
      <c r="BG114" s="6"/>
      <c r="BH114" s="40"/>
      <c r="BI114" s="43"/>
      <c r="BJ114" s="12"/>
      <c r="BK114" s="11"/>
      <c r="BL114" s="6"/>
      <c r="BM114" s="6"/>
      <c r="BN114" s="6"/>
      <c r="BO114" s="6"/>
      <c r="BP114" s="6"/>
      <c r="BQ114" s="6"/>
      <c r="BR114" s="40"/>
      <c r="BS114" s="43"/>
      <c r="BT114" s="12"/>
      <c r="BU114" s="11"/>
      <c r="BV114" s="6"/>
      <c r="BW114" s="6"/>
      <c r="BX114" s="6"/>
      <c r="BY114" s="40"/>
      <c r="BZ114" s="11"/>
      <c r="CA114" s="6"/>
      <c r="CB114" s="6"/>
      <c r="CC114" s="6"/>
      <c r="CD114" s="12"/>
      <c r="CE114" s="11"/>
      <c r="CF114" s="6"/>
      <c r="CG114" s="6"/>
      <c r="CH114" s="6"/>
      <c r="CI114" s="40"/>
      <c r="CJ114" s="11"/>
      <c r="CK114" s="6"/>
      <c r="CL114" s="6"/>
      <c r="CM114" s="12"/>
      <c r="CN114" s="11"/>
      <c r="CO114" s="82"/>
      <c r="CP114" s="1"/>
      <c r="CQ114" s="1"/>
      <c r="CR114" s="1"/>
      <c r="CS114" s="1"/>
      <c r="CT114" s="1"/>
      <c r="DF114" s="23"/>
    </row>
    <row r="115" spans="1:110">
      <c r="A115" s="72">
        <v>109</v>
      </c>
      <c r="B115" s="406"/>
      <c r="C115" s="407"/>
      <c r="D115" s="408"/>
      <c r="E115" s="409"/>
      <c r="F115" s="410"/>
      <c r="G115" s="410"/>
      <c r="H115" s="411"/>
      <c r="I115" s="412"/>
      <c r="J115" s="413"/>
      <c r="K115" s="414"/>
      <c r="L115" s="11"/>
      <c r="M115" s="6"/>
      <c r="N115" s="6"/>
      <c r="O115" s="6"/>
      <c r="P115" s="6"/>
      <c r="Q115" s="6"/>
      <c r="R115" s="6"/>
      <c r="S115" s="40"/>
      <c r="T115" s="43"/>
      <c r="U115" s="12"/>
      <c r="V115" s="17"/>
      <c r="W115" s="18"/>
      <c r="X115" s="18"/>
      <c r="Y115" s="18"/>
      <c r="Z115" s="18"/>
      <c r="AA115" s="18"/>
      <c r="AB115" s="18"/>
      <c r="AC115" s="45"/>
      <c r="AD115" s="43"/>
      <c r="AE115" s="12"/>
      <c r="AF115" s="293"/>
      <c r="AG115" s="11"/>
      <c r="AH115" s="6"/>
      <c r="AI115" s="6"/>
      <c r="AJ115" s="6"/>
      <c r="AK115" s="6"/>
      <c r="AL115" s="6"/>
      <c r="AM115" s="40"/>
      <c r="AN115" s="43"/>
      <c r="AO115" s="6"/>
      <c r="AP115" s="43"/>
      <c r="AQ115" s="11"/>
      <c r="AR115" s="6"/>
      <c r="AS115" s="6"/>
      <c r="AT115" s="6"/>
      <c r="AU115" s="6"/>
      <c r="AV115" s="6"/>
      <c r="AW115" s="6"/>
      <c r="AX115" s="40"/>
      <c r="AY115" s="43"/>
      <c r="AZ115" s="12"/>
      <c r="BA115" s="11"/>
      <c r="BB115" s="6"/>
      <c r="BC115" s="6"/>
      <c r="BD115" s="6"/>
      <c r="BE115" s="6"/>
      <c r="BF115" s="6"/>
      <c r="BG115" s="6"/>
      <c r="BH115" s="40"/>
      <c r="BI115" s="43"/>
      <c r="BJ115" s="12"/>
      <c r="BK115" s="11"/>
      <c r="BL115" s="6"/>
      <c r="BM115" s="6"/>
      <c r="BN115" s="6"/>
      <c r="BO115" s="6"/>
      <c r="BP115" s="6"/>
      <c r="BQ115" s="6"/>
      <c r="BR115" s="40"/>
      <c r="BS115" s="43"/>
      <c r="BT115" s="12"/>
      <c r="BU115" s="11"/>
      <c r="BV115" s="6"/>
      <c r="BW115" s="6"/>
      <c r="BX115" s="6"/>
      <c r="BY115" s="40"/>
      <c r="BZ115" s="11"/>
      <c r="CA115" s="6"/>
      <c r="CB115" s="6"/>
      <c r="CC115" s="6"/>
      <c r="CD115" s="12"/>
      <c r="CE115" s="11"/>
      <c r="CF115" s="6"/>
      <c r="CG115" s="6"/>
      <c r="CH115" s="6"/>
      <c r="CI115" s="40"/>
      <c r="CJ115" s="11"/>
      <c r="CK115" s="6"/>
      <c r="CL115" s="6"/>
      <c r="CM115" s="12"/>
      <c r="CN115" s="11"/>
      <c r="CO115" s="82"/>
      <c r="CP115" s="1"/>
      <c r="CQ115" s="1"/>
      <c r="CR115" s="1"/>
      <c r="CS115" s="1"/>
      <c r="CT115" s="1"/>
      <c r="DF115" s="23"/>
    </row>
    <row r="116" spans="1:110">
      <c r="A116" s="72">
        <v>110</v>
      </c>
      <c r="B116" s="406"/>
      <c r="C116" s="407"/>
      <c r="D116" s="408"/>
      <c r="E116" s="409"/>
      <c r="F116" s="410"/>
      <c r="G116" s="410"/>
      <c r="H116" s="411"/>
      <c r="I116" s="412"/>
      <c r="J116" s="413"/>
      <c r="K116" s="414"/>
      <c r="L116" s="11"/>
      <c r="M116" s="6"/>
      <c r="N116" s="6"/>
      <c r="O116" s="6"/>
      <c r="P116" s="6"/>
      <c r="Q116" s="6"/>
      <c r="R116" s="6"/>
      <c r="S116" s="40"/>
      <c r="T116" s="43"/>
      <c r="U116" s="12"/>
      <c r="V116" s="17"/>
      <c r="W116" s="18"/>
      <c r="X116" s="18"/>
      <c r="Y116" s="18"/>
      <c r="Z116" s="18"/>
      <c r="AA116" s="18"/>
      <c r="AB116" s="18"/>
      <c r="AC116" s="45"/>
      <c r="AD116" s="43"/>
      <c r="AE116" s="12"/>
      <c r="AF116" s="293"/>
      <c r="AG116" s="11"/>
      <c r="AH116" s="6"/>
      <c r="AI116" s="6"/>
      <c r="AJ116" s="6"/>
      <c r="AK116" s="6"/>
      <c r="AL116" s="6"/>
      <c r="AM116" s="40"/>
      <c r="AN116" s="43"/>
      <c r="AO116" s="6"/>
      <c r="AP116" s="43"/>
      <c r="AQ116" s="11"/>
      <c r="AR116" s="6"/>
      <c r="AS116" s="6"/>
      <c r="AT116" s="6"/>
      <c r="AU116" s="6"/>
      <c r="AV116" s="6"/>
      <c r="AW116" s="6"/>
      <c r="AX116" s="40"/>
      <c r="AY116" s="43"/>
      <c r="AZ116" s="12"/>
      <c r="BA116" s="11"/>
      <c r="BB116" s="6"/>
      <c r="BC116" s="6"/>
      <c r="BD116" s="6"/>
      <c r="BE116" s="6"/>
      <c r="BF116" s="6"/>
      <c r="BG116" s="6"/>
      <c r="BH116" s="40"/>
      <c r="BI116" s="43"/>
      <c r="BJ116" s="12"/>
      <c r="BK116" s="11"/>
      <c r="BL116" s="6"/>
      <c r="BM116" s="6"/>
      <c r="BN116" s="6"/>
      <c r="BO116" s="6"/>
      <c r="BP116" s="6"/>
      <c r="BQ116" s="6"/>
      <c r="BR116" s="40"/>
      <c r="BS116" s="43"/>
      <c r="BT116" s="12"/>
      <c r="BU116" s="11"/>
      <c r="BV116" s="6"/>
      <c r="BW116" s="6"/>
      <c r="BX116" s="6"/>
      <c r="BY116" s="40"/>
      <c r="BZ116" s="11"/>
      <c r="CA116" s="6"/>
      <c r="CB116" s="6"/>
      <c r="CC116" s="6"/>
      <c r="CD116" s="12"/>
      <c r="CE116" s="11"/>
      <c r="CF116" s="6"/>
      <c r="CG116" s="6"/>
      <c r="CH116" s="6"/>
      <c r="CI116" s="40"/>
      <c r="CJ116" s="11"/>
      <c r="CK116" s="6"/>
      <c r="CL116" s="6"/>
      <c r="CM116" s="12"/>
      <c r="CN116" s="11"/>
      <c r="CO116" s="82"/>
      <c r="CP116" s="1"/>
      <c r="CQ116" s="1"/>
      <c r="CR116" s="1"/>
      <c r="CS116" s="1"/>
      <c r="CT116" s="1"/>
      <c r="DF116" s="23"/>
    </row>
    <row r="117" spans="1:110">
      <c r="A117" s="72">
        <v>111</v>
      </c>
      <c r="B117" s="406"/>
      <c r="C117" s="407"/>
      <c r="D117" s="408"/>
      <c r="E117" s="409"/>
      <c r="F117" s="410"/>
      <c r="G117" s="410"/>
      <c r="H117" s="411"/>
      <c r="I117" s="412"/>
      <c r="J117" s="413"/>
      <c r="K117" s="414"/>
      <c r="L117" s="11"/>
      <c r="M117" s="6"/>
      <c r="N117" s="6"/>
      <c r="O117" s="6"/>
      <c r="P117" s="6"/>
      <c r="Q117" s="6"/>
      <c r="R117" s="6"/>
      <c r="S117" s="40"/>
      <c r="T117" s="43"/>
      <c r="U117" s="12"/>
      <c r="V117" s="17"/>
      <c r="W117" s="18"/>
      <c r="X117" s="18"/>
      <c r="Y117" s="18"/>
      <c r="Z117" s="18"/>
      <c r="AA117" s="18"/>
      <c r="AB117" s="18"/>
      <c r="AC117" s="45"/>
      <c r="AD117" s="43"/>
      <c r="AE117" s="12"/>
      <c r="AF117" s="293"/>
      <c r="AG117" s="11"/>
      <c r="AH117" s="6"/>
      <c r="AI117" s="6"/>
      <c r="AJ117" s="6"/>
      <c r="AK117" s="6"/>
      <c r="AL117" s="6"/>
      <c r="AM117" s="40"/>
      <c r="AN117" s="43"/>
      <c r="AO117" s="6"/>
      <c r="AP117" s="43"/>
      <c r="AQ117" s="11"/>
      <c r="AR117" s="6"/>
      <c r="AS117" s="6"/>
      <c r="AT117" s="6"/>
      <c r="AU117" s="6"/>
      <c r="AV117" s="6"/>
      <c r="AW117" s="6"/>
      <c r="AX117" s="40"/>
      <c r="AY117" s="43"/>
      <c r="AZ117" s="12"/>
      <c r="BA117" s="11"/>
      <c r="BB117" s="6"/>
      <c r="BC117" s="6"/>
      <c r="BD117" s="6"/>
      <c r="BE117" s="6"/>
      <c r="BF117" s="6"/>
      <c r="BG117" s="6"/>
      <c r="BH117" s="40"/>
      <c r="BI117" s="43"/>
      <c r="BJ117" s="12"/>
      <c r="BK117" s="11"/>
      <c r="BL117" s="6"/>
      <c r="BM117" s="6"/>
      <c r="BN117" s="6"/>
      <c r="BO117" s="6"/>
      <c r="BP117" s="6"/>
      <c r="BQ117" s="6"/>
      <c r="BR117" s="40"/>
      <c r="BS117" s="43"/>
      <c r="BT117" s="12"/>
      <c r="BU117" s="11"/>
      <c r="BV117" s="6"/>
      <c r="BW117" s="6"/>
      <c r="BX117" s="6"/>
      <c r="BY117" s="40"/>
      <c r="BZ117" s="11"/>
      <c r="CA117" s="6"/>
      <c r="CB117" s="6"/>
      <c r="CC117" s="6"/>
      <c r="CD117" s="12"/>
      <c r="CE117" s="11"/>
      <c r="CF117" s="6"/>
      <c r="CG117" s="6"/>
      <c r="CH117" s="6"/>
      <c r="CI117" s="40"/>
      <c r="CJ117" s="11"/>
      <c r="CK117" s="6"/>
      <c r="CL117" s="6"/>
      <c r="CM117" s="12"/>
      <c r="CN117" s="11"/>
      <c r="CO117" s="82"/>
      <c r="CP117" s="1"/>
      <c r="CQ117" s="1"/>
      <c r="CR117" s="1"/>
      <c r="CS117" s="1"/>
      <c r="CT117" s="1"/>
      <c r="DF117" s="23"/>
    </row>
    <row r="118" spans="1:110">
      <c r="A118" s="72">
        <v>112</v>
      </c>
      <c r="B118" s="406"/>
      <c r="C118" s="407"/>
      <c r="D118" s="408"/>
      <c r="E118" s="409"/>
      <c r="F118" s="410"/>
      <c r="G118" s="410"/>
      <c r="H118" s="411"/>
      <c r="I118" s="412"/>
      <c r="J118" s="413"/>
      <c r="K118" s="414"/>
      <c r="L118" s="11"/>
      <c r="M118" s="6"/>
      <c r="N118" s="6"/>
      <c r="O118" s="6"/>
      <c r="P118" s="6"/>
      <c r="Q118" s="6"/>
      <c r="R118" s="6"/>
      <c r="S118" s="40"/>
      <c r="T118" s="43"/>
      <c r="U118" s="12"/>
      <c r="V118" s="17"/>
      <c r="W118" s="18"/>
      <c r="X118" s="18"/>
      <c r="Y118" s="18"/>
      <c r="Z118" s="18"/>
      <c r="AA118" s="18"/>
      <c r="AB118" s="18"/>
      <c r="AC118" s="45"/>
      <c r="AD118" s="43"/>
      <c r="AE118" s="12"/>
      <c r="AF118" s="293"/>
      <c r="AG118" s="11"/>
      <c r="AH118" s="6"/>
      <c r="AI118" s="6"/>
      <c r="AJ118" s="6"/>
      <c r="AK118" s="6"/>
      <c r="AL118" s="6"/>
      <c r="AM118" s="40"/>
      <c r="AN118" s="43"/>
      <c r="AO118" s="6"/>
      <c r="AP118" s="43"/>
      <c r="AQ118" s="11"/>
      <c r="AR118" s="6"/>
      <c r="AS118" s="6"/>
      <c r="AT118" s="6"/>
      <c r="AU118" s="6"/>
      <c r="AV118" s="6"/>
      <c r="AW118" s="6"/>
      <c r="AX118" s="40"/>
      <c r="AY118" s="43"/>
      <c r="AZ118" s="12"/>
      <c r="BA118" s="11"/>
      <c r="BB118" s="6"/>
      <c r="BC118" s="6"/>
      <c r="BD118" s="6"/>
      <c r="BE118" s="6"/>
      <c r="BF118" s="6"/>
      <c r="BG118" s="6"/>
      <c r="BH118" s="40"/>
      <c r="BI118" s="43"/>
      <c r="BJ118" s="12"/>
      <c r="BK118" s="11"/>
      <c r="BL118" s="6"/>
      <c r="BM118" s="6"/>
      <c r="BN118" s="6"/>
      <c r="BO118" s="6"/>
      <c r="BP118" s="6"/>
      <c r="BQ118" s="6"/>
      <c r="BR118" s="40"/>
      <c r="BS118" s="43"/>
      <c r="BT118" s="12"/>
      <c r="BU118" s="11"/>
      <c r="BV118" s="6"/>
      <c r="BW118" s="6"/>
      <c r="BX118" s="6"/>
      <c r="BY118" s="40"/>
      <c r="BZ118" s="11"/>
      <c r="CA118" s="6"/>
      <c r="CB118" s="6"/>
      <c r="CC118" s="6"/>
      <c r="CD118" s="12"/>
      <c r="CE118" s="11"/>
      <c r="CF118" s="6"/>
      <c r="CG118" s="6"/>
      <c r="CH118" s="6"/>
      <c r="CI118" s="40"/>
      <c r="CJ118" s="11"/>
      <c r="CK118" s="6"/>
      <c r="CL118" s="6"/>
      <c r="CM118" s="12"/>
      <c r="CN118" s="11"/>
      <c r="CO118" s="82"/>
      <c r="CP118" s="1"/>
      <c r="CQ118" s="1"/>
      <c r="CR118" s="1"/>
      <c r="CS118" s="1"/>
      <c r="CT118" s="1"/>
      <c r="DF118" s="23"/>
    </row>
    <row r="119" spans="1:110">
      <c r="A119" s="72">
        <v>113</v>
      </c>
      <c r="B119" s="406"/>
      <c r="C119" s="407"/>
      <c r="D119" s="408"/>
      <c r="E119" s="409"/>
      <c r="F119" s="410"/>
      <c r="G119" s="410"/>
      <c r="H119" s="411"/>
      <c r="I119" s="412"/>
      <c r="J119" s="413"/>
      <c r="K119" s="414"/>
      <c r="L119" s="11"/>
      <c r="M119" s="6"/>
      <c r="N119" s="6"/>
      <c r="O119" s="6"/>
      <c r="P119" s="6"/>
      <c r="Q119" s="6"/>
      <c r="R119" s="6"/>
      <c r="S119" s="40"/>
      <c r="T119" s="43"/>
      <c r="U119" s="12"/>
      <c r="V119" s="17"/>
      <c r="W119" s="18"/>
      <c r="X119" s="18"/>
      <c r="Y119" s="18"/>
      <c r="Z119" s="18"/>
      <c r="AA119" s="18"/>
      <c r="AB119" s="18"/>
      <c r="AC119" s="45"/>
      <c r="AD119" s="43"/>
      <c r="AE119" s="12"/>
      <c r="AF119" s="293"/>
      <c r="AG119" s="11"/>
      <c r="AH119" s="6"/>
      <c r="AI119" s="6"/>
      <c r="AJ119" s="6"/>
      <c r="AK119" s="6"/>
      <c r="AL119" s="6"/>
      <c r="AM119" s="40"/>
      <c r="AN119" s="43"/>
      <c r="AO119" s="6"/>
      <c r="AP119" s="43"/>
      <c r="AQ119" s="11"/>
      <c r="AR119" s="6"/>
      <c r="AS119" s="6"/>
      <c r="AT119" s="6"/>
      <c r="AU119" s="6"/>
      <c r="AV119" s="6"/>
      <c r="AW119" s="6"/>
      <c r="AX119" s="40"/>
      <c r="AY119" s="43"/>
      <c r="AZ119" s="12"/>
      <c r="BA119" s="11"/>
      <c r="BB119" s="6"/>
      <c r="BC119" s="6"/>
      <c r="BD119" s="6"/>
      <c r="BE119" s="6"/>
      <c r="BF119" s="6"/>
      <c r="BG119" s="6"/>
      <c r="BH119" s="40"/>
      <c r="BI119" s="43"/>
      <c r="BJ119" s="12"/>
      <c r="BK119" s="11"/>
      <c r="BL119" s="6"/>
      <c r="BM119" s="6"/>
      <c r="BN119" s="6"/>
      <c r="BO119" s="6"/>
      <c r="BP119" s="6"/>
      <c r="BQ119" s="6"/>
      <c r="BR119" s="40"/>
      <c r="BS119" s="43"/>
      <c r="BT119" s="12"/>
      <c r="BU119" s="11"/>
      <c r="BV119" s="6"/>
      <c r="BW119" s="6"/>
      <c r="BX119" s="6"/>
      <c r="BY119" s="40"/>
      <c r="BZ119" s="11"/>
      <c r="CA119" s="6"/>
      <c r="CB119" s="6"/>
      <c r="CC119" s="6"/>
      <c r="CD119" s="12"/>
      <c r="CE119" s="11"/>
      <c r="CF119" s="6"/>
      <c r="CG119" s="6"/>
      <c r="CH119" s="6"/>
      <c r="CI119" s="40"/>
      <c r="CJ119" s="11"/>
      <c r="CK119" s="6"/>
      <c r="CL119" s="6"/>
      <c r="CM119" s="12"/>
      <c r="CN119" s="11"/>
      <c r="CO119" s="82"/>
      <c r="CP119" s="1"/>
      <c r="CQ119" s="1"/>
      <c r="CR119" s="1"/>
      <c r="CS119" s="1"/>
      <c r="CT119" s="1"/>
      <c r="DF119" s="23"/>
    </row>
    <row r="120" spans="1:110">
      <c r="A120" s="72">
        <v>114</v>
      </c>
      <c r="B120" s="406"/>
      <c r="C120" s="407"/>
      <c r="D120" s="408"/>
      <c r="E120" s="409"/>
      <c r="F120" s="410"/>
      <c r="G120" s="410"/>
      <c r="H120" s="411"/>
      <c r="I120" s="412"/>
      <c r="J120" s="413"/>
      <c r="K120" s="414"/>
      <c r="L120" s="11"/>
      <c r="M120" s="6"/>
      <c r="N120" s="6"/>
      <c r="O120" s="6"/>
      <c r="P120" s="6"/>
      <c r="Q120" s="6"/>
      <c r="R120" s="6"/>
      <c r="S120" s="40"/>
      <c r="T120" s="43"/>
      <c r="U120" s="12"/>
      <c r="V120" s="17"/>
      <c r="W120" s="18"/>
      <c r="X120" s="18"/>
      <c r="Y120" s="18"/>
      <c r="Z120" s="18"/>
      <c r="AA120" s="18"/>
      <c r="AB120" s="18"/>
      <c r="AC120" s="45"/>
      <c r="AD120" s="43"/>
      <c r="AE120" s="12"/>
      <c r="AF120" s="293"/>
      <c r="AG120" s="11"/>
      <c r="AH120" s="6"/>
      <c r="AI120" s="6"/>
      <c r="AJ120" s="6"/>
      <c r="AK120" s="6"/>
      <c r="AL120" s="6"/>
      <c r="AM120" s="40"/>
      <c r="AN120" s="43"/>
      <c r="AO120" s="6"/>
      <c r="AP120" s="43"/>
      <c r="AQ120" s="11"/>
      <c r="AR120" s="6"/>
      <c r="AS120" s="6"/>
      <c r="AT120" s="6"/>
      <c r="AU120" s="6"/>
      <c r="AV120" s="6"/>
      <c r="AW120" s="6"/>
      <c r="AX120" s="40"/>
      <c r="AY120" s="43"/>
      <c r="AZ120" s="12"/>
      <c r="BA120" s="11"/>
      <c r="BB120" s="6"/>
      <c r="BC120" s="6"/>
      <c r="BD120" s="6"/>
      <c r="BE120" s="6"/>
      <c r="BF120" s="6"/>
      <c r="BG120" s="6"/>
      <c r="BH120" s="40"/>
      <c r="BI120" s="43"/>
      <c r="BJ120" s="12"/>
      <c r="BK120" s="11"/>
      <c r="BL120" s="6"/>
      <c r="BM120" s="6"/>
      <c r="BN120" s="6"/>
      <c r="BO120" s="6"/>
      <c r="BP120" s="6"/>
      <c r="BQ120" s="6"/>
      <c r="BR120" s="40"/>
      <c r="BS120" s="43"/>
      <c r="BT120" s="12"/>
      <c r="BU120" s="11"/>
      <c r="BV120" s="6"/>
      <c r="BW120" s="6"/>
      <c r="BX120" s="6"/>
      <c r="BY120" s="40"/>
      <c r="BZ120" s="11"/>
      <c r="CA120" s="6"/>
      <c r="CB120" s="6"/>
      <c r="CC120" s="6"/>
      <c r="CD120" s="12"/>
      <c r="CE120" s="11"/>
      <c r="CF120" s="6"/>
      <c r="CG120" s="6"/>
      <c r="CH120" s="6"/>
      <c r="CI120" s="40"/>
      <c r="CJ120" s="11"/>
      <c r="CK120" s="6"/>
      <c r="CL120" s="6"/>
      <c r="CM120" s="12"/>
      <c r="CN120" s="11"/>
      <c r="CO120" s="82"/>
      <c r="CP120" s="1"/>
      <c r="CQ120" s="1"/>
      <c r="CR120" s="1"/>
      <c r="CS120" s="1"/>
      <c r="CT120" s="1"/>
      <c r="DF120" s="23"/>
    </row>
    <row r="121" spans="1:110">
      <c r="A121" s="72">
        <v>115</v>
      </c>
      <c r="B121" s="406"/>
      <c r="C121" s="407"/>
      <c r="D121" s="408"/>
      <c r="E121" s="409"/>
      <c r="F121" s="410"/>
      <c r="G121" s="410"/>
      <c r="H121" s="411"/>
      <c r="I121" s="412"/>
      <c r="J121" s="413"/>
      <c r="K121" s="414"/>
      <c r="L121" s="11"/>
      <c r="M121" s="6"/>
      <c r="N121" s="6"/>
      <c r="O121" s="6"/>
      <c r="P121" s="6"/>
      <c r="Q121" s="6"/>
      <c r="R121" s="6"/>
      <c r="S121" s="40"/>
      <c r="T121" s="43"/>
      <c r="U121" s="12"/>
      <c r="V121" s="17"/>
      <c r="W121" s="18"/>
      <c r="X121" s="18"/>
      <c r="Y121" s="18"/>
      <c r="Z121" s="18"/>
      <c r="AA121" s="18"/>
      <c r="AB121" s="18"/>
      <c r="AC121" s="45"/>
      <c r="AD121" s="43"/>
      <c r="AE121" s="12"/>
      <c r="AF121" s="293"/>
      <c r="AG121" s="11"/>
      <c r="AH121" s="6"/>
      <c r="AI121" s="6"/>
      <c r="AJ121" s="6"/>
      <c r="AK121" s="6"/>
      <c r="AL121" s="6"/>
      <c r="AM121" s="40"/>
      <c r="AN121" s="43"/>
      <c r="AO121" s="6"/>
      <c r="AP121" s="43"/>
      <c r="AQ121" s="11"/>
      <c r="AR121" s="6"/>
      <c r="AS121" s="6"/>
      <c r="AT121" s="6"/>
      <c r="AU121" s="6"/>
      <c r="AV121" s="6"/>
      <c r="AW121" s="6"/>
      <c r="AX121" s="40"/>
      <c r="AY121" s="43"/>
      <c r="AZ121" s="12"/>
      <c r="BA121" s="11"/>
      <c r="BB121" s="6"/>
      <c r="BC121" s="6"/>
      <c r="BD121" s="6"/>
      <c r="BE121" s="6"/>
      <c r="BF121" s="6"/>
      <c r="BG121" s="6"/>
      <c r="BH121" s="40"/>
      <c r="BI121" s="43"/>
      <c r="BJ121" s="12"/>
      <c r="BK121" s="11"/>
      <c r="BL121" s="6"/>
      <c r="BM121" s="6"/>
      <c r="BN121" s="6"/>
      <c r="BO121" s="6"/>
      <c r="BP121" s="6"/>
      <c r="BQ121" s="6"/>
      <c r="BR121" s="40"/>
      <c r="BS121" s="43"/>
      <c r="BT121" s="12"/>
      <c r="BU121" s="11"/>
      <c r="BV121" s="6"/>
      <c r="BW121" s="6"/>
      <c r="BX121" s="6"/>
      <c r="BY121" s="40"/>
      <c r="BZ121" s="11"/>
      <c r="CA121" s="6"/>
      <c r="CB121" s="6"/>
      <c r="CC121" s="6"/>
      <c r="CD121" s="12"/>
      <c r="CE121" s="11"/>
      <c r="CF121" s="6"/>
      <c r="CG121" s="6"/>
      <c r="CH121" s="6"/>
      <c r="CI121" s="40"/>
      <c r="CJ121" s="11"/>
      <c r="CK121" s="6"/>
      <c r="CL121" s="6"/>
      <c r="CM121" s="12"/>
      <c r="CN121" s="11"/>
      <c r="CO121" s="82"/>
      <c r="CP121" s="1"/>
      <c r="CQ121" s="1"/>
      <c r="CR121" s="1"/>
      <c r="CS121" s="1"/>
      <c r="CT121" s="1"/>
      <c r="DF121" s="23"/>
    </row>
    <row r="122" spans="1:110">
      <c r="A122" s="72">
        <v>116</v>
      </c>
      <c r="B122" s="406"/>
      <c r="C122" s="407"/>
      <c r="D122" s="408"/>
      <c r="E122" s="409"/>
      <c r="F122" s="410"/>
      <c r="G122" s="410"/>
      <c r="H122" s="411"/>
      <c r="I122" s="412"/>
      <c r="J122" s="413"/>
      <c r="K122" s="414"/>
      <c r="L122" s="11"/>
      <c r="M122" s="6"/>
      <c r="N122" s="6"/>
      <c r="O122" s="6"/>
      <c r="P122" s="6"/>
      <c r="Q122" s="6"/>
      <c r="R122" s="6"/>
      <c r="S122" s="40"/>
      <c r="T122" s="43"/>
      <c r="U122" s="12"/>
      <c r="V122" s="17"/>
      <c r="W122" s="18"/>
      <c r="X122" s="18"/>
      <c r="Y122" s="18"/>
      <c r="Z122" s="18"/>
      <c r="AA122" s="18"/>
      <c r="AB122" s="18"/>
      <c r="AC122" s="45"/>
      <c r="AD122" s="43"/>
      <c r="AE122" s="12"/>
      <c r="AF122" s="293"/>
      <c r="AG122" s="11"/>
      <c r="AH122" s="6"/>
      <c r="AI122" s="6"/>
      <c r="AJ122" s="6"/>
      <c r="AK122" s="6"/>
      <c r="AL122" s="6"/>
      <c r="AM122" s="40"/>
      <c r="AN122" s="43"/>
      <c r="AO122" s="6"/>
      <c r="AP122" s="43"/>
      <c r="AQ122" s="11"/>
      <c r="AR122" s="6"/>
      <c r="AS122" s="6"/>
      <c r="AT122" s="6"/>
      <c r="AU122" s="6"/>
      <c r="AV122" s="6"/>
      <c r="AW122" s="6"/>
      <c r="AX122" s="40"/>
      <c r="AY122" s="43"/>
      <c r="AZ122" s="12"/>
      <c r="BA122" s="11"/>
      <c r="BB122" s="6"/>
      <c r="BC122" s="6"/>
      <c r="BD122" s="6"/>
      <c r="BE122" s="6"/>
      <c r="BF122" s="6"/>
      <c r="BG122" s="6"/>
      <c r="BH122" s="40"/>
      <c r="BI122" s="43"/>
      <c r="BJ122" s="12"/>
      <c r="BK122" s="11"/>
      <c r="BL122" s="6"/>
      <c r="BM122" s="6"/>
      <c r="BN122" s="6"/>
      <c r="BO122" s="6"/>
      <c r="BP122" s="6"/>
      <c r="BQ122" s="6"/>
      <c r="BR122" s="40"/>
      <c r="BS122" s="43"/>
      <c r="BT122" s="12"/>
      <c r="BU122" s="11"/>
      <c r="BV122" s="6"/>
      <c r="BW122" s="6"/>
      <c r="BX122" s="6"/>
      <c r="BY122" s="40"/>
      <c r="BZ122" s="11"/>
      <c r="CA122" s="6"/>
      <c r="CB122" s="6"/>
      <c r="CC122" s="6"/>
      <c r="CD122" s="12"/>
      <c r="CE122" s="11"/>
      <c r="CF122" s="6"/>
      <c r="CG122" s="6"/>
      <c r="CH122" s="6"/>
      <c r="CI122" s="40"/>
      <c r="CJ122" s="11"/>
      <c r="CK122" s="6"/>
      <c r="CL122" s="6"/>
      <c r="CM122" s="12"/>
      <c r="CN122" s="11"/>
      <c r="CO122" s="82"/>
      <c r="CP122" s="1"/>
      <c r="CQ122" s="1"/>
      <c r="CR122" s="1"/>
      <c r="CS122" s="1"/>
      <c r="CT122" s="1"/>
      <c r="DF122" s="23"/>
    </row>
    <row r="123" spans="1:110">
      <c r="A123" s="72">
        <v>117</v>
      </c>
      <c r="B123" s="406"/>
      <c r="C123" s="407"/>
      <c r="D123" s="408"/>
      <c r="E123" s="409"/>
      <c r="F123" s="410"/>
      <c r="G123" s="410"/>
      <c r="H123" s="411"/>
      <c r="I123" s="412"/>
      <c r="J123" s="413"/>
      <c r="K123" s="414"/>
      <c r="L123" s="11"/>
      <c r="M123" s="6"/>
      <c r="N123" s="6"/>
      <c r="O123" s="6"/>
      <c r="P123" s="6"/>
      <c r="Q123" s="6"/>
      <c r="R123" s="6"/>
      <c r="S123" s="40"/>
      <c r="T123" s="43"/>
      <c r="U123" s="12"/>
      <c r="V123" s="17"/>
      <c r="W123" s="18"/>
      <c r="X123" s="18"/>
      <c r="Y123" s="18"/>
      <c r="Z123" s="18"/>
      <c r="AA123" s="18"/>
      <c r="AB123" s="18"/>
      <c r="AC123" s="45"/>
      <c r="AD123" s="43"/>
      <c r="AE123" s="12"/>
      <c r="AF123" s="293"/>
      <c r="AG123" s="11"/>
      <c r="AH123" s="6"/>
      <c r="AI123" s="6"/>
      <c r="AJ123" s="6"/>
      <c r="AK123" s="6"/>
      <c r="AL123" s="6"/>
      <c r="AM123" s="40"/>
      <c r="AN123" s="43"/>
      <c r="AO123" s="6"/>
      <c r="AP123" s="43"/>
      <c r="AQ123" s="11"/>
      <c r="AR123" s="6"/>
      <c r="AS123" s="6"/>
      <c r="AT123" s="6"/>
      <c r="AU123" s="6"/>
      <c r="AV123" s="6"/>
      <c r="AW123" s="6"/>
      <c r="AX123" s="40"/>
      <c r="AY123" s="43"/>
      <c r="AZ123" s="12"/>
      <c r="BA123" s="11"/>
      <c r="BB123" s="6"/>
      <c r="BC123" s="6"/>
      <c r="BD123" s="6"/>
      <c r="BE123" s="6"/>
      <c r="BF123" s="6"/>
      <c r="BG123" s="6"/>
      <c r="BH123" s="40"/>
      <c r="BI123" s="43"/>
      <c r="BJ123" s="12"/>
      <c r="BK123" s="11"/>
      <c r="BL123" s="6"/>
      <c r="BM123" s="6"/>
      <c r="BN123" s="6"/>
      <c r="BO123" s="6"/>
      <c r="BP123" s="6"/>
      <c r="BQ123" s="6"/>
      <c r="BR123" s="40"/>
      <c r="BS123" s="43"/>
      <c r="BT123" s="12"/>
      <c r="BU123" s="11"/>
      <c r="BV123" s="6"/>
      <c r="BW123" s="6"/>
      <c r="BX123" s="6"/>
      <c r="BY123" s="40"/>
      <c r="BZ123" s="11"/>
      <c r="CA123" s="6"/>
      <c r="CB123" s="6"/>
      <c r="CC123" s="6"/>
      <c r="CD123" s="12"/>
      <c r="CE123" s="11"/>
      <c r="CF123" s="6"/>
      <c r="CG123" s="6"/>
      <c r="CH123" s="6"/>
      <c r="CI123" s="40"/>
      <c r="CJ123" s="11"/>
      <c r="CK123" s="6"/>
      <c r="CL123" s="6"/>
      <c r="CM123" s="12"/>
      <c r="CN123" s="11"/>
      <c r="CO123" s="82"/>
      <c r="CP123" s="1"/>
      <c r="CQ123" s="1"/>
      <c r="CR123" s="1"/>
      <c r="CS123" s="1"/>
      <c r="CT123" s="1"/>
      <c r="DF123" s="23"/>
    </row>
    <row r="124" spans="1:110">
      <c r="A124" s="72">
        <v>118</v>
      </c>
      <c r="B124" s="406"/>
      <c r="C124" s="407"/>
      <c r="D124" s="408"/>
      <c r="E124" s="409"/>
      <c r="F124" s="410"/>
      <c r="G124" s="410"/>
      <c r="H124" s="411"/>
      <c r="I124" s="412"/>
      <c r="J124" s="413"/>
      <c r="K124" s="414"/>
      <c r="L124" s="11"/>
      <c r="M124" s="6"/>
      <c r="N124" s="6"/>
      <c r="O124" s="6"/>
      <c r="P124" s="6"/>
      <c r="Q124" s="6"/>
      <c r="R124" s="6"/>
      <c r="S124" s="40"/>
      <c r="T124" s="43"/>
      <c r="U124" s="12"/>
      <c r="V124" s="17"/>
      <c r="W124" s="18"/>
      <c r="X124" s="18"/>
      <c r="Y124" s="18"/>
      <c r="Z124" s="18"/>
      <c r="AA124" s="18"/>
      <c r="AB124" s="18"/>
      <c r="AC124" s="45"/>
      <c r="AD124" s="43"/>
      <c r="AE124" s="12"/>
      <c r="AF124" s="293"/>
      <c r="AG124" s="11"/>
      <c r="AH124" s="6"/>
      <c r="AI124" s="6"/>
      <c r="AJ124" s="6"/>
      <c r="AK124" s="6"/>
      <c r="AL124" s="6"/>
      <c r="AM124" s="40"/>
      <c r="AN124" s="43"/>
      <c r="AO124" s="6"/>
      <c r="AP124" s="43"/>
      <c r="AQ124" s="11"/>
      <c r="AR124" s="6"/>
      <c r="AS124" s="6"/>
      <c r="AT124" s="6"/>
      <c r="AU124" s="6"/>
      <c r="AV124" s="6"/>
      <c r="AW124" s="6"/>
      <c r="AX124" s="40"/>
      <c r="AY124" s="43"/>
      <c r="AZ124" s="12"/>
      <c r="BA124" s="11"/>
      <c r="BB124" s="6"/>
      <c r="BC124" s="6"/>
      <c r="BD124" s="6"/>
      <c r="BE124" s="6"/>
      <c r="BF124" s="6"/>
      <c r="BG124" s="6"/>
      <c r="BH124" s="40"/>
      <c r="BI124" s="43"/>
      <c r="BJ124" s="12"/>
      <c r="BK124" s="11"/>
      <c r="BL124" s="6"/>
      <c r="BM124" s="6"/>
      <c r="BN124" s="6"/>
      <c r="BO124" s="6"/>
      <c r="BP124" s="6"/>
      <c r="BQ124" s="6"/>
      <c r="BR124" s="40"/>
      <c r="BS124" s="43"/>
      <c r="BT124" s="12"/>
      <c r="BU124" s="11"/>
      <c r="BV124" s="6"/>
      <c r="BW124" s="6"/>
      <c r="BX124" s="6"/>
      <c r="BY124" s="40"/>
      <c r="BZ124" s="11"/>
      <c r="CA124" s="6"/>
      <c r="CB124" s="6"/>
      <c r="CC124" s="6"/>
      <c r="CD124" s="12"/>
      <c r="CE124" s="11"/>
      <c r="CF124" s="6"/>
      <c r="CG124" s="6"/>
      <c r="CH124" s="6"/>
      <c r="CI124" s="40"/>
      <c r="CJ124" s="11"/>
      <c r="CK124" s="6"/>
      <c r="CL124" s="6"/>
      <c r="CM124" s="12"/>
      <c r="CN124" s="11"/>
      <c r="CO124" s="82"/>
      <c r="CP124" s="1"/>
      <c r="CQ124" s="1"/>
      <c r="CR124" s="1"/>
      <c r="CS124" s="1"/>
      <c r="CT124" s="1"/>
      <c r="DF124" s="23"/>
    </row>
    <row r="125" spans="1:110">
      <c r="A125" s="72">
        <v>119</v>
      </c>
      <c r="B125" s="406"/>
      <c r="C125" s="407"/>
      <c r="D125" s="408"/>
      <c r="E125" s="409"/>
      <c r="F125" s="410"/>
      <c r="G125" s="410"/>
      <c r="H125" s="411"/>
      <c r="I125" s="412"/>
      <c r="J125" s="413"/>
      <c r="K125" s="414"/>
      <c r="L125" s="11"/>
      <c r="M125" s="6"/>
      <c r="N125" s="6"/>
      <c r="O125" s="6"/>
      <c r="P125" s="6"/>
      <c r="Q125" s="6"/>
      <c r="R125" s="6"/>
      <c r="S125" s="40"/>
      <c r="T125" s="43"/>
      <c r="U125" s="12"/>
      <c r="V125" s="17"/>
      <c r="W125" s="18"/>
      <c r="X125" s="18"/>
      <c r="Y125" s="18"/>
      <c r="Z125" s="18"/>
      <c r="AA125" s="18"/>
      <c r="AB125" s="18"/>
      <c r="AC125" s="45"/>
      <c r="AD125" s="43"/>
      <c r="AE125" s="12"/>
      <c r="AF125" s="293"/>
      <c r="AG125" s="11"/>
      <c r="AH125" s="6"/>
      <c r="AI125" s="6"/>
      <c r="AJ125" s="6"/>
      <c r="AK125" s="6"/>
      <c r="AL125" s="6"/>
      <c r="AM125" s="40"/>
      <c r="AN125" s="43"/>
      <c r="AO125" s="6"/>
      <c r="AP125" s="43"/>
      <c r="AQ125" s="11"/>
      <c r="AR125" s="6"/>
      <c r="AS125" s="6"/>
      <c r="AT125" s="6"/>
      <c r="AU125" s="6"/>
      <c r="AV125" s="6"/>
      <c r="AW125" s="6"/>
      <c r="AX125" s="40"/>
      <c r="AY125" s="43"/>
      <c r="AZ125" s="12"/>
      <c r="BA125" s="11"/>
      <c r="BB125" s="6"/>
      <c r="BC125" s="6"/>
      <c r="BD125" s="6"/>
      <c r="BE125" s="6"/>
      <c r="BF125" s="6"/>
      <c r="BG125" s="6"/>
      <c r="BH125" s="40"/>
      <c r="BI125" s="43"/>
      <c r="BJ125" s="12"/>
      <c r="BK125" s="11"/>
      <c r="BL125" s="6"/>
      <c r="BM125" s="6"/>
      <c r="BN125" s="6"/>
      <c r="BO125" s="6"/>
      <c r="BP125" s="6"/>
      <c r="BQ125" s="6"/>
      <c r="BR125" s="40"/>
      <c r="BS125" s="43"/>
      <c r="BT125" s="12"/>
      <c r="BU125" s="11"/>
      <c r="BV125" s="6"/>
      <c r="BW125" s="6"/>
      <c r="BX125" s="6"/>
      <c r="BY125" s="40"/>
      <c r="BZ125" s="11"/>
      <c r="CA125" s="6"/>
      <c r="CB125" s="6"/>
      <c r="CC125" s="6"/>
      <c r="CD125" s="12"/>
      <c r="CE125" s="11"/>
      <c r="CF125" s="6"/>
      <c r="CG125" s="6"/>
      <c r="CH125" s="6"/>
      <c r="CI125" s="40"/>
      <c r="CJ125" s="11"/>
      <c r="CK125" s="6"/>
      <c r="CL125" s="6"/>
      <c r="CM125" s="12"/>
      <c r="CN125" s="11"/>
      <c r="CO125" s="82"/>
      <c r="CP125" s="1"/>
      <c r="CQ125" s="1"/>
      <c r="CR125" s="1"/>
      <c r="CS125" s="1"/>
      <c r="CT125" s="1"/>
      <c r="DF125" s="23"/>
    </row>
    <row r="126" spans="1:110">
      <c r="A126" s="72">
        <v>120</v>
      </c>
      <c r="B126" s="406"/>
      <c r="C126" s="407"/>
      <c r="D126" s="408"/>
      <c r="E126" s="409"/>
      <c r="F126" s="410"/>
      <c r="G126" s="410"/>
      <c r="H126" s="411"/>
      <c r="I126" s="412"/>
      <c r="J126" s="413"/>
      <c r="K126" s="414"/>
      <c r="L126" s="11"/>
      <c r="M126" s="6"/>
      <c r="N126" s="6"/>
      <c r="O126" s="6"/>
      <c r="P126" s="6"/>
      <c r="Q126" s="6"/>
      <c r="R126" s="6"/>
      <c r="S126" s="40"/>
      <c r="T126" s="43"/>
      <c r="U126" s="12"/>
      <c r="V126" s="17"/>
      <c r="W126" s="18"/>
      <c r="X126" s="18"/>
      <c r="Y126" s="18"/>
      <c r="Z126" s="18"/>
      <c r="AA126" s="18"/>
      <c r="AB126" s="18"/>
      <c r="AC126" s="45"/>
      <c r="AD126" s="43"/>
      <c r="AE126" s="12"/>
      <c r="AF126" s="293"/>
      <c r="AG126" s="11"/>
      <c r="AH126" s="6"/>
      <c r="AI126" s="6"/>
      <c r="AJ126" s="6"/>
      <c r="AK126" s="6"/>
      <c r="AL126" s="6"/>
      <c r="AM126" s="40"/>
      <c r="AN126" s="43"/>
      <c r="AO126" s="6"/>
      <c r="AP126" s="43"/>
      <c r="AQ126" s="11"/>
      <c r="AR126" s="6"/>
      <c r="AS126" s="6"/>
      <c r="AT126" s="6"/>
      <c r="AU126" s="6"/>
      <c r="AV126" s="6"/>
      <c r="AW126" s="6"/>
      <c r="AX126" s="40"/>
      <c r="AY126" s="43"/>
      <c r="AZ126" s="12"/>
      <c r="BA126" s="11"/>
      <c r="BB126" s="6"/>
      <c r="BC126" s="6"/>
      <c r="BD126" s="6"/>
      <c r="BE126" s="6"/>
      <c r="BF126" s="6"/>
      <c r="BG126" s="6"/>
      <c r="BH126" s="40"/>
      <c r="BI126" s="43"/>
      <c r="BJ126" s="12"/>
      <c r="BK126" s="11"/>
      <c r="BL126" s="6"/>
      <c r="BM126" s="6"/>
      <c r="BN126" s="6"/>
      <c r="BO126" s="6"/>
      <c r="BP126" s="6"/>
      <c r="BQ126" s="6"/>
      <c r="BR126" s="40"/>
      <c r="BS126" s="43"/>
      <c r="BT126" s="12"/>
      <c r="BU126" s="11"/>
      <c r="BV126" s="6"/>
      <c r="BW126" s="6"/>
      <c r="BX126" s="6"/>
      <c r="BY126" s="40"/>
      <c r="BZ126" s="11"/>
      <c r="CA126" s="6"/>
      <c r="CB126" s="6"/>
      <c r="CC126" s="6"/>
      <c r="CD126" s="12"/>
      <c r="CE126" s="11"/>
      <c r="CF126" s="6"/>
      <c r="CG126" s="6"/>
      <c r="CH126" s="6"/>
      <c r="CI126" s="40"/>
      <c r="CJ126" s="11"/>
      <c r="CK126" s="6"/>
      <c r="CL126" s="6"/>
      <c r="CM126" s="12"/>
      <c r="CN126" s="11"/>
      <c r="CO126" s="82"/>
      <c r="CP126" s="1"/>
      <c r="CQ126" s="1"/>
      <c r="CR126" s="1"/>
      <c r="CS126" s="1"/>
      <c r="CT126" s="1"/>
      <c r="DF126" s="23"/>
    </row>
    <row r="127" spans="1:110">
      <c r="A127" s="72">
        <v>121</v>
      </c>
      <c r="B127" s="406"/>
      <c r="C127" s="407"/>
      <c r="D127" s="408"/>
      <c r="E127" s="409"/>
      <c r="F127" s="410"/>
      <c r="G127" s="410"/>
      <c r="H127" s="411"/>
      <c r="I127" s="412"/>
      <c r="J127" s="413"/>
      <c r="K127" s="414"/>
      <c r="L127" s="11"/>
      <c r="M127" s="6"/>
      <c r="N127" s="6"/>
      <c r="O127" s="6"/>
      <c r="P127" s="6"/>
      <c r="Q127" s="6"/>
      <c r="R127" s="6"/>
      <c r="S127" s="40"/>
      <c r="T127" s="43"/>
      <c r="U127" s="12"/>
      <c r="V127" s="17"/>
      <c r="W127" s="18"/>
      <c r="X127" s="18"/>
      <c r="Y127" s="18"/>
      <c r="Z127" s="18"/>
      <c r="AA127" s="18"/>
      <c r="AB127" s="18"/>
      <c r="AC127" s="45"/>
      <c r="AD127" s="43"/>
      <c r="AE127" s="12"/>
      <c r="AF127" s="293"/>
      <c r="AG127" s="11"/>
      <c r="AH127" s="6"/>
      <c r="AI127" s="6"/>
      <c r="AJ127" s="6"/>
      <c r="AK127" s="6"/>
      <c r="AL127" s="6"/>
      <c r="AM127" s="40"/>
      <c r="AN127" s="43"/>
      <c r="AO127" s="6"/>
      <c r="AP127" s="43"/>
      <c r="AQ127" s="11"/>
      <c r="AR127" s="6"/>
      <c r="AS127" s="6"/>
      <c r="AT127" s="6"/>
      <c r="AU127" s="6"/>
      <c r="AV127" s="6"/>
      <c r="AW127" s="6"/>
      <c r="AX127" s="40"/>
      <c r="AY127" s="43"/>
      <c r="AZ127" s="12"/>
      <c r="BA127" s="11"/>
      <c r="BB127" s="6"/>
      <c r="BC127" s="6"/>
      <c r="BD127" s="6"/>
      <c r="BE127" s="6"/>
      <c r="BF127" s="6"/>
      <c r="BG127" s="6"/>
      <c r="BH127" s="40"/>
      <c r="BI127" s="43"/>
      <c r="BJ127" s="12"/>
      <c r="BK127" s="11"/>
      <c r="BL127" s="6"/>
      <c r="BM127" s="6"/>
      <c r="BN127" s="6"/>
      <c r="BO127" s="6"/>
      <c r="BP127" s="6"/>
      <c r="BQ127" s="6"/>
      <c r="BR127" s="40"/>
      <c r="BS127" s="43"/>
      <c r="BT127" s="12"/>
      <c r="BU127" s="11"/>
      <c r="BV127" s="6"/>
      <c r="BW127" s="6"/>
      <c r="BX127" s="6"/>
      <c r="BY127" s="40"/>
      <c r="BZ127" s="11"/>
      <c r="CA127" s="6"/>
      <c r="CB127" s="6"/>
      <c r="CC127" s="6"/>
      <c r="CD127" s="12"/>
      <c r="CE127" s="11"/>
      <c r="CF127" s="6"/>
      <c r="CG127" s="6"/>
      <c r="CH127" s="6"/>
      <c r="CI127" s="40"/>
      <c r="CJ127" s="11"/>
      <c r="CK127" s="6"/>
      <c r="CL127" s="6"/>
      <c r="CM127" s="12"/>
      <c r="CN127" s="11"/>
      <c r="CO127" s="82"/>
      <c r="CP127" s="1"/>
      <c r="CQ127" s="1"/>
      <c r="CR127" s="1"/>
      <c r="CS127" s="1"/>
      <c r="CT127" s="1"/>
      <c r="DF127" s="23"/>
    </row>
    <row r="128" spans="1:110">
      <c r="A128" s="72">
        <v>122</v>
      </c>
      <c r="B128" s="406"/>
      <c r="C128" s="407"/>
      <c r="D128" s="408"/>
      <c r="E128" s="409"/>
      <c r="F128" s="410"/>
      <c r="G128" s="410"/>
      <c r="H128" s="411"/>
      <c r="I128" s="412"/>
      <c r="J128" s="413"/>
      <c r="K128" s="414"/>
      <c r="L128" s="11"/>
      <c r="M128" s="6"/>
      <c r="N128" s="6"/>
      <c r="O128" s="6"/>
      <c r="P128" s="6"/>
      <c r="Q128" s="6"/>
      <c r="R128" s="6"/>
      <c r="S128" s="40"/>
      <c r="T128" s="43"/>
      <c r="U128" s="12"/>
      <c r="V128" s="17"/>
      <c r="W128" s="18"/>
      <c r="X128" s="18"/>
      <c r="Y128" s="18"/>
      <c r="Z128" s="18"/>
      <c r="AA128" s="18"/>
      <c r="AB128" s="18"/>
      <c r="AC128" s="45"/>
      <c r="AD128" s="43"/>
      <c r="AE128" s="12"/>
      <c r="AF128" s="293"/>
      <c r="AG128" s="11"/>
      <c r="AH128" s="6"/>
      <c r="AI128" s="6"/>
      <c r="AJ128" s="6"/>
      <c r="AK128" s="6"/>
      <c r="AL128" s="6"/>
      <c r="AM128" s="40"/>
      <c r="AN128" s="43"/>
      <c r="AO128" s="6"/>
      <c r="AP128" s="43"/>
      <c r="AQ128" s="11"/>
      <c r="AR128" s="6"/>
      <c r="AS128" s="6"/>
      <c r="AT128" s="6"/>
      <c r="AU128" s="6"/>
      <c r="AV128" s="6"/>
      <c r="AW128" s="6"/>
      <c r="AX128" s="40"/>
      <c r="AY128" s="43"/>
      <c r="AZ128" s="12"/>
      <c r="BA128" s="11"/>
      <c r="BB128" s="6"/>
      <c r="BC128" s="6"/>
      <c r="BD128" s="6"/>
      <c r="BE128" s="6"/>
      <c r="BF128" s="6"/>
      <c r="BG128" s="6"/>
      <c r="BH128" s="40"/>
      <c r="BI128" s="43"/>
      <c r="BJ128" s="12"/>
      <c r="BK128" s="11"/>
      <c r="BL128" s="6"/>
      <c r="BM128" s="6"/>
      <c r="BN128" s="6"/>
      <c r="BO128" s="6"/>
      <c r="BP128" s="6"/>
      <c r="BQ128" s="6"/>
      <c r="BR128" s="40"/>
      <c r="BS128" s="43"/>
      <c r="BT128" s="12"/>
      <c r="BU128" s="11"/>
      <c r="BV128" s="6"/>
      <c r="BW128" s="6"/>
      <c r="BX128" s="6"/>
      <c r="BY128" s="40"/>
      <c r="BZ128" s="11"/>
      <c r="CA128" s="6"/>
      <c r="CB128" s="6"/>
      <c r="CC128" s="6"/>
      <c r="CD128" s="12"/>
      <c r="CE128" s="11"/>
      <c r="CF128" s="6"/>
      <c r="CG128" s="6"/>
      <c r="CH128" s="6"/>
      <c r="CI128" s="40"/>
      <c r="CJ128" s="11"/>
      <c r="CK128" s="6"/>
      <c r="CL128" s="6"/>
      <c r="CM128" s="12"/>
      <c r="CN128" s="11"/>
      <c r="CO128" s="82"/>
      <c r="CP128" s="1"/>
      <c r="CQ128" s="1"/>
      <c r="CR128" s="1"/>
      <c r="CS128" s="1"/>
      <c r="CT128" s="1"/>
      <c r="DF128" s="23"/>
    </row>
    <row r="129" spans="1:110">
      <c r="A129" s="72">
        <v>123</v>
      </c>
      <c r="B129" s="406"/>
      <c r="C129" s="407"/>
      <c r="D129" s="408"/>
      <c r="E129" s="409"/>
      <c r="F129" s="410"/>
      <c r="G129" s="410"/>
      <c r="H129" s="411"/>
      <c r="I129" s="412"/>
      <c r="J129" s="413"/>
      <c r="K129" s="414"/>
      <c r="L129" s="11"/>
      <c r="M129" s="6"/>
      <c r="N129" s="6"/>
      <c r="O129" s="6"/>
      <c r="P129" s="6"/>
      <c r="Q129" s="6"/>
      <c r="R129" s="6"/>
      <c r="S129" s="40"/>
      <c r="T129" s="43"/>
      <c r="U129" s="12"/>
      <c r="V129" s="17"/>
      <c r="W129" s="18"/>
      <c r="X129" s="18"/>
      <c r="Y129" s="18"/>
      <c r="Z129" s="18"/>
      <c r="AA129" s="18"/>
      <c r="AB129" s="18"/>
      <c r="AC129" s="45"/>
      <c r="AD129" s="43"/>
      <c r="AE129" s="12"/>
      <c r="AF129" s="293"/>
      <c r="AG129" s="11"/>
      <c r="AH129" s="6"/>
      <c r="AI129" s="6"/>
      <c r="AJ129" s="6"/>
      <c r="AK129" s="6"/>
      <c r="AL129" s="6"/>
      <c r="AM129" s="40"/>
      <c r="AN129" s="43"/>
      <c r="AO129" s="6"/>
      <c r="AP129" s="43"/>
      <c r="AQ129" s="11"/>
      <c r="AR129" s="6"/>
      <c r="AS129" s="6"/>
      <c r="AT129" s="6"/>
      <c r="AU129" s="6"/>
      <c r="AV129" s="6"/>
      <c r="AW129" s="6"/>
      <c r="AX129" s="40"/>
      <c r="AY129" s="43"/>
      <c r="AZ129" s="12"/>
      <c r="BA129" s="11"/>
      <c r="BB129" s="6"/>
      <c r="BC129" s="6"/>
      <c r="BD129" s="6"/>
      <c r="BE129" s="6"/>
      <c r="BF129" s="6"/>
      <c r="BG129" s="6"/>
      <c r="BH129" s="40"/>
      <c r="BI129" s="43"/>
      <c r="BJ129" s="12"/>
      <c r="BK129" s="11"/>
      <c r="BL129" s="6"/>
      <c r="BM129" s="6"/>
      <c r="BN129" s="6"/>
      <c r="BO129" s="6"/>
      <c r="BP129" s="6"/>
      <c r="BQ129" s="6"/>
      <c r="BR129" s="40"/>
      <c r="BS129" s="43"/>
      <c r="BT129" s="12"/>
      <c r="BU129" s="11"/>
      <c r="BV129" s="6"/>
      <c r="BW129" s="6"/>
      <c r="BX129" s="6"/>
      <c r="BY129" s="40"/>
      <c r="BZ129" s="11"/>
      <c r="CA129" s="6"/>
      <c r="CB129" s="6"/>
      <c r="CC129" s="6"/>
      <c r="CD129" s="12"/>
      <c r="CE129" s="11"/>
      <c r="CF129" s="6"/>
      <c r="CG129" s="6"/>
      <c r="CH129" s="6"/>
      <c r="CI129" s="40"/>
      <c r="CJ129" s="11"/>
      <c r="CK129" s="6"/>
      <c r="CL129" s="6"/>
      <c r="CM129" s="12"/>
      <c r="CN129" s="11"/>
      <c r="CO129" s="82"/>
      <c r="CP129" s="1"/>
      <c r="CQ129" s="1"/>
      <c r="CR129" s="1"/>
      <c r="CS129" s="1"/>
      <c r="CT129" s="1"/>
      <c r="DF129" s="23"/>
    </row>
    <row r="130" spans="1:110">
      <c r="A130" s="72">
        <v>124</v>
      </c>
      <c r="B130" s="406"/>
      <c r="C130" s="407"/>
      <c r="D130" s="408"/>
      <c r="E130" s="409"/>
      <c r="F130" s="410"/>
      <c r="G130" s="410"/>
      <c r="H130" s="411"/>
      <c r="I130" s="412"/>
      <c r="J130" s="413"/>
      <c r="K130" s="414"/>
      <c r="L130" s="11"/>
      <c r="M130" s="6"/>
      <c r="N130" s="6"/>
      <c r="O130" s="6"/>
      <c r="P130" s="6"/>
      <c r="Q130" s="6"/>
      <c r="R130" s="6"/>
      <c r="S130" s="40"/>
      <c r="T130" s="43"/>
      <c r="U130" s="12"/>
      <c r="V130" s="17"/>
      <c r="W130" s="18"/>
      <c r="X130" s="18"/>
      <c r="Y130" s="18"/>
      <c r="Z130" s="18"/>
      <c r="AA130" s="18"/>
      <c r="AB130" s="18"/>
      <c r="AC130" s="45"/>
      <c r="AD130" s="43"/>
      <c r="AE130" s="12"/>
      <c r="AF130" s="293"/>
      <c r="AG130" s="11"/>
      <c r="AH130" s="6"/>
      <c r="AI130" s="6"/>
      <c r="AJ130" s="6"/>
      <c r="AK130" s="6"/>
      <c r="AL130" s="6"/>
      <c r="AM130" s="40"/>
      <c r="AN130" s="43"/>
      <c r="AO130" s="6"/>
      <c r="AP130" s="43"/>
      <c r="AQ130" s="11"/>
      <c r="AR130" s="6"/>
      <c r="AS130" s="6"/>
      <c r="AT130" s="6"/>
      <c r="AU130" s="6"/>
      <c r="AV130" s="6"/>
      <c r="AW130" s="6"/>
      <c r="AX130" s="40"/>
      <c r="AY130" s="43"/>
      <c r="AZ130" s="12"/>
      <c r="BA130" s="11"/>
      <c r="BB130" s="6"/>
      <c r="BC130" s="6"/>
      <c r="BD130" s="6"/>
      <c r="BE130" s="6"/>
      <c r="BF130" s="6"/>
      <c r="BG130" s="6"/>
      <c r="BH130" s="40"/>
      <c r="BI130" s="43"/>
      <c r="BJ130" s="12"/>
      <c r="BK130" s="11"/>
      <c r="BL130" s="6"/>
      <c r="BM130" s="6"/>
      <c r="BN130" s="6"/>
      <c r="BO130" s="6"/>
      <c r="BP130" s="6"/>
      <c r="BQ130" s="6"/>
      <c r="BR130" s="40"/>
      <c r="BS130" s="43"/>
      <c r="BT130" s="12"/>
      <c r="BU130" s="11"/>
      <c r="BV130" s="6"/>
      <c r="BW130" s="6"/>
      <c r="BX130" s="6"/>
      <c r="BY130" s="40"/>
      <c r="BZ130" s="11"/>
      <c r="CA130" s="6"/>
      <c r="CB130" s="6"/>
      <c r="CC130" s="6"/>
      <c r="CD130" s="12"/>
      <c r="CE130" s="11"/>
      <c r="CF130" s="6"/>
      <c r="CG130" s="6"/>
      <c r="CH130" s="6"/>
      <c r="CI130" s="40"/>
      <c r="CJ130" s="11"/>
      <c r="CK130" s="6"/>
      <c r="CL130" s="6"/>
      <c r="CM130" s="12"/>
      <c r="CN130" s="11"/>
      <c r="CO130" s="82"/>
      <c r="CP130" s="1"/>
      <c r="CQ130" s="1"/>
      <c r="CR130" s="1"/>
      <c r="CS130" s="1"/>
      <c r="CT130" s="1"/>
      <c r="DF130" s="23"/>
    </row>
    <row r="131" spans="1:110">
      <c r="A131" s="72">
        <v>125</v>
      </c>
      <c r="B131" s="406"/>
      <c r="C131" s="407"/>
      <c r="D131" s="408"/>
      <c r="E131" s="409"/>
      <c r="F131" s="410"/>
      <c r="G131" s="410"/>
      <c r="H131" s="411"/>
      <c r="I131" s="412"/>
      <c r="J131" s="413"/>
      <c r="K131" s="414"/>
      <c r="L131" s="11"/>
      <c r="M131" s="6"/>
      <c r="N131" s="6"/>
      <c r="O131" s="6"/>
      <c r="P131" s="6"/>
      <c r="Q131" s="6"/>
      <c r="R131" s="6"/>
      <c r="S131" s="40"/>
      <c r="T131" s="43"/>
      <c r="U131" s="12"/>
      <c r="V131" s="17"/>
      <c r="W131" s="18"/>
      <c r="X131" s="18"/>
      <c r="Y131" s="18"/>
      <c r="Z131" s="18"/>
      <c r="AA131" s="18"/>
      <c r="AB131" s="18"/>
      <c r="AC131" s="45"/>
      <c r="AD131" s="43"/>
      <c r="AE131" s="12"/>
      <c r="AF131" s="293"/>
      <c r="AG131" s="11"/>
      <c r="AH131" s="6"/>
      <c r="AI131" s="6"/>
      <c r="AJ131" s="6"/>
      <c r="AK131" s="6"/>
      <c r="AL131" s="6"/>
      <c r="AM131" s="40"/>
      <c r="AN131" s="43"/>
      <c r="AO131" s="6"/>
      <c r="AP131" s="43"/>
      <c r="AQ131" s="11"/>
      <c r="AR131" s="6"/>
      <c r="AS131" s="6"/>
      <c r="AT131" s="6"/>
      <c r="AU131" s="6"/>
      <c r="AV131" s="6"/>
      <c r="AW131" s="6"/>
      <c r="AX131" s="40"/>
      <c r="AY131" s="43"/>
      <c r="AZ131" s="12"/>
      <c r="BA131" s="11"/>
      <c r="BB131" s="6"/>
      <c r="BC131" s="6"/>
      <c r="BD131" s="6"/>
      <c r="BE131" s="6"/>
      <c r="BF131" s="6"/>
      <c r="BG131" s="6"/>
      <c r="BH131" s="40"/>
      <c r="BI131" s="43"/>
      <c r="BJ131" s="12"/>
      <c r="BK131" s="11"/>
      <c r="BL131" s="6"/>
      <c r="BM131" s="6"/>
      <c r="BN131" s="6"/>
      <c r="BO131" s="6"/>
      <c r="BP131" s="6"/>
      <c r="BQ131" s="6"/>
      <c r="BR131" s="40"/>
      <c r="BS131" s="43"/>
      <c r="BT131" s="12"/>
      <c r="BU131" s="11"/>
      <c r="BV131" s="6"/>
      <c r="BW131" s="6"/>
      <c r="BX131" s="6"/>
      <c r="BY131" s="40"/>
      <c r="BZ131" s="11"/>
      <c r="CA131" s="6"/>
      <c r="CB131" s="6"/>
      <c r="CC131" s="6"/>
      <c r="CD131" s="12"/>
      <c r="CE131" s="11"/>
      <c r="CF131" s="6"/>
      <c r="CG131" s="6"/>
      <c r="CH131" s="6"/>
      <c r="CI131" s="40"/>
      <c r="CJ131" s="11"/>
      <c r="CK131" s="6"/>
      <c r="CL131" s="6"/>
      <c r="CM131" s="12"/>
      <c r="CN131" s="11"/>
      <c r="CO131" s="82"/>
      <c r="CP131" s="1"/>
      <c r="CQ131" s="1"/>
      <c r="CR131" s="1"/>
      <c r="CS131" s="1"/>
      <c r="CT131" s="1"/>
      <c r="DF131" s="23"/>
    </row>
    <row r="132" spans="1:110">
      <c r="A132" s="72">
        <v>126</v>
      </c>
      <c r="B132" s="406"/>
      <c r="C132" s="407"/>
      <c r="D132" s="408"/>
      <c r="E132" s="409"/>
      <c r="F132" s="410"/>
      <c r="G132" s="410"/>
      <c r="H132" s="411"/>
      <c r="I132" s="412"/>
      <c r="J132" s="413"/>
      <c r="K132" s="414"/>
      <c r="L132" s="11"/>
      <c r="M132" s="6"/>
      <c r="N132" s="6"/>
      <c r="O132" s="6"/>
      <c r="P132" s="6"/>
      <c r="Q132" s="6"/>
      <c r="R132" s="6"/>
      <c r="S132" s="40"/>
      <c r="T132" s="43"/>
      <c r="U132" s="12"/>
      <c r="V132" s="17"/>
      <c r="W132" s="18"/>
      <c r="X132" s="18"/>
      <c r="Y132" s="18"/>
      <c r="Z132" s="18"/>
      <c r="AA132" s="18"/>
      <c r="AB132" s="18"/>
      <c r="AC132" s="45"/>
      <c r="AD132" s="43"/>
      <c r="AE132" s="12"/>
      <c r="AF132" s="293"/>
      <c r="AG132" s="11"/>
      <c r="AH132" s="6"/>
      <c r="AI132" s="6"/>
      <c r="AJ132" s="6"/>
      <c r="AK132" s="6"/>
      <c r="AL132" s="6"/>
      <c r="AM132" s="40"/>
      <c r="AN132" s="43"/>
      <c r="AO132" s="6"/>
      <c r="AP132" s="43"/>
      <c r="AQ132" s="11"/>
      <c r="AR132" s="6"/>
      <c r="AS132" s="6"/>
      <c r="AT132" s="6"/>
      <c r="AU132" s="6"/>
      <c r="AV132" s="6"/>
      <c r="AW132" s="6"/>
      <c r="AX132" s="40"/>
      <c r="AY132" s="43"/>
      <c r="AZ132" s="12"/>
      <c r="BA132" s="11"/>
      <c r="BB132" s="6"/>
      <c r="BC132" s="6"/>
      <c r="BD132" s="6"/>
      <c r="BE132" s="6"/>
      <c r="BF132" s="6"/>
      <c r="BG132" s="6"/>
      <c r="BH132" s="40"/>
      <c r="BI132" s="43"/>
      <c r="BJ132" s="12"/>
      <c r="BK132" s="11"/>
      <c r="BL132" s="6"/>
      <c r="BM132" s="6"/>
      <c r="BN132" s="6"/>
      <c r="BO132" s="6"/>
      <c r="BP132" s="6"/>
      <c r="BQ132" s="6"/>
      <c r="BR132" s="40"/>
      <c r="BS132" s="43"/>
      <c r="BT132" s="12"/>
      <c r="BU132" s="11"/>
      <c r="BV132" s="6"/>
      <c r="BW132" s="6"/>
      <c r="BX132" s="6"/>
      <c r="BY132" s="40"/>
      <c r="BZ132" s="11"/>
      <c r="CA132" s="6"/>
      <c r="CB132" s="6"/>
      <c r="CC132" s="6"/>
      <c r="CD132" s="12"/>
      <c r="CE132" s="11"/>
      <c r="CF132" s="6"/>
      <c r="CG132" s="6"/>
      <c r="CH132" s="6"/>
      <c r="CI132" s="40"/>
      <c r="CJ132" s="11"/>
      <c r="CK132" s="6"/>
      <c r="CL132" s="6"/>
      <c r="CM132" s="12"/>
      <c r="CN132" s="11"/>
      <c r="CO132" s="82"/>
      <c r="CP132" s="1"/>
      <c r="CQ132" s="1"/>
      <c r="CR132" s="1"/>
      <c r="CS132" s="1"/>
      <c r="CT132" s="1"/>
      <c r="DF132" s="23"/>
    </row>
    <row r="133" spans="1:110">
      <c r="A133" s="72">
        <v>127</v>
      </c>
      <c r="B133" s="406"/>
      <c r="C133" s="407"/>
      <c r="D133" s="408"/>
      <c r="E133" s="409"/>
      <c r="F133" s="410"/>
      <c r="G133" s="410"/>
      <c r="H133" s="411"/>
      <c r="I133" s="412"/>
      <c r="J133" s="413"/>
      <c r="K133" s="414"/>
      <c r="L133" s="11"/>
      <c r="M133" s="6"/>
      <c r="N133" s="6"/>
      <c r="O133" s="6"/>
      <c r="P133" s="6"/>
      <c r="Q133" s="6"/>
      <c r="R133" s="6"/>
      <c r="S133" s="40"/>
      <c r="T133" s="43"/>
      <c r="U133" s="12"/>
      <c r="V133" s="17"/>
      <c r="W133" s="18"/>
      <c r="X133" s="18"/>
      <c r="Y133" s="18"/>
      <c r="Z133" s="18"/>
      <c r="AA133" s="18"/>
      <c r="AB133" s="18"/>
      <c r="AC133" s="45"/>
      <c r="AD133" s="43"/>
      <c r="AE133" s="12"/>
      <c r="AF133" s="293"/>
      <c r="AG133" s="11"/>
      <c r="AH133" s="6"/>
      <c r="AI133" s="6"/>
      <c r="AJ133" s="6"/>
      <c r="AK133" s="6"/>
      <c r="AL133" s="6"/>
      <c r="AM133" s="40"/>
      <c r="AN133" s="43"/>
      <c r="AO133" s="6"/>
      <c r="AP133" s="43"/>
      <c r="AQ133" s="11"/>
      <c r="AR133" s="6"/>
      <c r="AS133" s="6"/>
      <c r="AT133" s="6"/>
      <c r="AU133" s="6"/>
      <c r="AV133" s="6"/>
      <c r="AW133" s="6"/>
      <c r="AX133" s="40"/>
      <c r="AY133" s="43"/>
      <c r="AZ133" s="12"/>
      <c r="BA133" s="11"/>
      <c r="BB133" s="6"/>
      <c r="BC133" s="6"/>
      <c r="BD133" s="6"/>
      <c r="BE133" s="6"/>
      <c r="BF133" s="6"/>
      <c r="BG133" s="6"/>
      <c r="BH133" s="40"/>
      <c r="BI133" s="43"/>
      <c r="BJ133" s="12"/>
      <c r="BK133" s="11"/>
      <c r="BL133" s="6"/>
      <c r="BM133" s="6"/>
      <c r="BN133" s="6"/>
      <c r="BO133" s="6"/>
      <c r="BP133" s="6"/>
      <c r="BQ133" s="6"/>
      <c r="BR133" s="40"/>
      <c r="BS133" s="43"/>
      <c r="BT133" s="12"/>
      <c r="BU133" s="11"/>
      <c r="BV133" s="6"/>
      <c r="BW133" s="6"/>
      <c r="BX133" s="6"/>
      <c r="BY133" s="40"/>
      <c r="BZ133" s="11"/>
      <c r="CA133" s="6"/>
      <c r="CB133" s="6"/>
      <c r="CC133" s="6"/>
      <c r="CD133" s="12"/>
      <c r="CE133" s="11"/>
      <c r="CF133" s="6"/>
      <c r="CG133" s="6"/>
      <c r="CH133" s="6"/>
      <c r="CI133" s="40"/>
      <c r="CJ133" s="11"/>
      <c r="CK133" s="6"/>
      <c r="CL133" s="6"/>
      <c r="CM133" s="12"/>
      <c r="CN133" s="11"/>
      <c r="CO133" s="82"/>
      <c r="CP133" s="1"/>
      <c r="CQ133" s="1"/>
      <c r="CR133" s="1"/>
      <c r="CS133" s="1"/>
      <c r="CT133" s="1"/>
      <c r="DF133" s="23"/>
    </row>
    <row r="134" spans="1:110">
      <c r="A134" s="72">
        <v>128</v>
      </c>
      <c r="B134" s="406"/>
      <c r="C134" s="407"/>
      <c r="D134" s="408"/>
      <c r="E134" s="409"/>
      <c r="F134" s="410"/>
      <c r="G134" s="410"/>
      <c r="H134" s="411"/>
      <c r="I134" s="412"/>
      <c r="J134" s="413"/>
      <c r="K134" s="414"/>
      <c r="L134" s="11"/>
      <c r="M134" s="6"/>
      <c r="N134" s="6"/>
      <c r="O134" s="6"/>
      <c r="P134" s="6"/>
      <c r="Q134" s="6"/>
      <c r="R134" s="6"/>
      <c r="S134" s="40"/>
      <c r="T134" s="43"/>
      <c r="U134" s="12"/>
      <c r="V134" s="17"/>
      <c r="W134" s="18"/>
      <c r="X134" s="18"/>
      <c r="Y134" s="18"/>
      <c r="Z134" s="18"/>
      <c r="AA134" s="18"/>
      <c r="AB134" s="18"/>
      <c r="AC134" s="45"/>
      <c r="AD134" s="43"/>
      <c r="AE134" s="12"/>
      <c r="AF134" s="293"/>
      <c r="AG134" s="11"/>
      <c r="AH134" s="6"/>
      <c r="AI134" s="6"/>
      <c r="AJ134" s="6"/>
      <c r="AK134" s="6"/>
      <c r="AL134" s="6"/>
      <c r="AM134" s="40"/>
      <c r="AN134" s="43"/>
      <c r="AO134" s="6"/>
      <c r="AP134" s="43"/>
      <c r="AQ134" s="11"/>
      <c r="AR134" s="6"/>
      <c r="AS134" s="6"/>
      <c r="AT134" s="6"/>
      <c r="AU134" s="6"/>
      <c r="AV134" s="6"/>
      <c r="AW134" s="6"/>
      <c r="AX134" s="40"/>
      <c r="AY134" s="43"/>
      <c r="AZ134" s="12"/>
      <c r="BA134" s="11"/>
      <c r="BB134" s="6"/>
      <c r="BC134" s="6"/>
      <c r="BD134" s="6"/>
      <c r="BE134" s="6"/>
      <c r="BF134" s="6"/>
      <c r="BG134" s="6"/>
      <c r="BH134" s="40"/>
      <c r="BI134" s="43"/>
      <c r="BJ134" s="12"/>
      <c r="BK134" s="11"/>
      <c r="BL134" s="6"/>
      <c r="BM134" s="6"/>
      <c r="BN134" s="6"/>
      <c r="BO134" s="6"/>
      <c r="BP134" s="6"/>
      <c r="BQ134" s="6"/>
      <c r="BR134" s="40"/>
      <c r="BS134" s="43"/>
      <c r="BT134" s="12"/>
      <c r="BU134" s="11"/>
      <c r="BV134" s="6"/>
      <c r="BW134" s="6"/>
      <c r="BX134" s="6"/>
      <c r="BY134" s="40"/>
      <c r="BZ134" s="11"/>
      <c r="CA134" s="6"/>
      <c r="CB134" s="6"/>
      <c r="CC134" s="6"/>
      <c r="CD134" s="12"/>
      <c r="CE134" s="11"/>
      <c r="CF134" s="6"/>
      <c r="CG134" s="6"/>
      <c r="CH134" s="6"/>
      <c r="CI134" s="40"/>
      <c r="CJ134" s="11"/>
      <c r="CK134" s="6"/>
      <c r="CL134" s="6"/>
      <c r="CM134" s="12"/>
      <c r="CN134" s="11"/>
      <c r="CO134" s="82"/>
      <c r="CP134" s="1"/>
      <c r="CQ134" s="1"/>
      <c r="CR134" s="1"/>
      <c r="CS134" s="1"/>
      <c r="CT134" s="1"/>
      <c r="DF134" s="23"/>
    </row>
    <row r="135" spans="1:110">
      <c r="A135" s="72">
        <v>129</v>
      </c>
      <c r="B135" s="406"/>
      <c r="C135" s="407"/>
      <c r="D135" s="408"/>
      <c r="E135" s="409"/>
      <c r="F135" s="410"/>
      <c r="G135" s="410"/>
      <c r="H135" s="411"/>
      <c r="I135" s="412"/>
      <c r="J135" s="413"/>
      <c r="K135" s="414"/>
      <c r="L135" s="11"/>
      <c r="M135" s="6"/>
      <c r="N135" s="6"/>
      <c r="O135" s="6"/>
      <c r="P135" s="6"/>
      <c r="Q135" s="6"/>
      <c r="R135" s="6"/>
      <c r="S135" s="40"/>
      <c r="T135" s="43"/>
      <c r="U135" s="12"/>
      <c r="V135" s="17"/>
      <c r="W135" s="18"/>
      <c r="X135" s="18"/>
      <c r="Y135" s="18"/>
      <c r="Z135" s="18"/>
      <c r="AA135" s="18"/>
      <c r="AB135" s="18"/>
      <c r="AC135" s="45"/>
      <c r="AD135" s="43"/>
      <c r="AE135" s="12"/>
      <c r="AF135" s="293"/>
      <c r="AG135" s="11"/>
      <c r="AH135" s="6"/>
      <c r="AI135" s="6"/>
      <c r="AJ135" s="6"/>
      <c r="AK135" s="6"/>
      <c r="AL135" s="6"/>
      <c r="AM135" s="40"/>
      <c r="AN135" s="43"/>
      <c r="AO135" s="6"/>
      <c r="AP135" s="43"/>
      <c r="AQ135" s="11"/>
      <c r="AR135" s="6"/>
      <c r="AS135" s="6"/>
      <c r="AT135" s="6"/>
      <c r="AU135" s="6"/>
      <c r="AV135" s="6"/>
      <c r="AW135" s="6"/>
      <c r="AX135" s="40"/>
      <c r="AY135" s="43"/>
      <c r="AZ135" s="12"/>
      <c r="BA135" s="11"/>
      <c r="BB135" s="6"/>
      <c r="BC135" s="6"/>
      <c r="BD135" s="6"/>
      <c r="BE135" s="6"/>
      <c r="BF135" s="6"/>
      <c r="BG135" s="6"/>
      <c r="BH135" s="40"/>
      <c r="BI135" s="43"/>
      <c r="BJ135" s="12"/>
      <c r="BK135" s="11"/>
      <c r="BL135" s="6"/>
      <c r="BM135" s="6"/>
      <c r="BN135" s="6"/>
      <c r="BO135" s="6"/>
      <c r="BP135" s="6"/>
      <c r="BQ135" s="6"/>
      <c r="BR135" s="40"/>
      <c r="BS135" s="43"/>
      <c r="BT135" s="12"/>
      <c r="BU135" s="11"/>
      <c r="BV135" s="6"/>
      <c r="BW135" s="6"/>
      <c r="BX135" s="6"/>
      <c r="BY135" s="40"/>
      <c r="BZ135" s="11"/>
      <c r="CA135" s="6"/>
      <c r="CB135" s="6"/>
      <c r="CC135" s="6"/>
      <c r="CD135" s="12"/>
      <c r="CE135" s="11"/>
      <c r="CF135" s="6"/>
      <c r="CG135" s="6"/>
      <c r="CH135" s="6"/>
      <c r="CI135" s="40"/>
      <c r="CJ135" s="11"/>
      <c r="CK135" s="6"/>
      <c r="CL135" s="6"/>
      <c r="CM135" s="12"/>
      <c r="CN135" s="11"/>
      <c r="CO135" s="82"/>
      <c r="CP135" s="1"/>
      <c r="CQ135" s="1"/>
      <c r="CR135" s="1"/>
      <c r="CS135" s="1"/>
      <c r="CT135" s="1"/>
      <c r="DF135" s="23"/>
    </row>
    <row r="136" spans="1:110">
      <c r="A136" s="72">
        <v>130</v>
      </c>
      <c r="B136" s="406"/>
      <c r="C136" s="407"/>
      <c r="D136" s="408"/>
      <c r="E136" s="409"/>
      <c r="F136" s="410"/>
      <c r="G136" s="410"/>
      <c r="H136" s="411"/>
      <c r="I136" s="412"/>
      <c r="J136" s="413"/>
      <c r="K136" s="414"/>
      <c r="L136" s="11"/>
      <c r="M136" s="6"/>
      <c r="N136" s="6"/>
      <c r="O136" s="6"/>
      <c r="P136" s="6"/>
      <c r="Q136" s="6"/>
      <c r="R136" s="6"/>
      <c r="S136" s="40"/>
      <c r="T136" s="43"/>
      <c r="U136" s="12"/>
      <c r="V136" s="17"/>
      <c r="W136" s="18"/>
      <c r="X136" s="18"/>
      <c r="Y136" s="18"/>
      <c r="Z136" s="18"/>
      <c r="AA136" s="18"/>
      <c r="AB136" s="18"/>
      <c r="AC136" s="45"/>
      <c r="AD136" s="43"/>
      <c r="AE136" s="12"/>
      <c r="AF136" s="293"/>
      <c r="AG136" s="11"/>
      <c r="AH136" s="6"/>
      <c r="AI136" s="6"/>
      <c r="AJ136" s="6"/>
      <c r="AK136" s="6"/>
      <c r="AL136" s="6"/>
      <c r="AM136" s="40"/>
      <c r="AN136" s="43"/>
      <c r="AO136" s="6"/>
      <c r="AP136" s="43"/>
      <c r="AQ136" s="11"/>
      <c r="AR136" s="6"/>
      <c r="AS136" s="6"/>
      <c r="AT136" s="6"/>
      <c r="AU136" s="6"/>
      <c r="AV136" s="6"/>
      <c r="AW136" s="6"/>
      <c r="AX136" s="40"/>
      <c r="AY136" s="43"/>
      <c r="AZ136" s="12"/>
      <c r="BA136" s="11"/>
      <c r="BB136" s="6"/>
      <c r="BC136" s="6"/>
      <c r="BD136" s="6"/>
      <c r="BE136" s="6"/>
      <c r="BF136" s="6"/>
      <c r="BG136" s="6"/>
      <c r="BH136" s="40"/>
      <c r="BI136" s="43"/>
      <c r="BJ136" s="12"/>
      <c r="BK136" s="11"/>
      <c r="BL136" s="6"/>
      <c r="BM136" s="6"/>
      <c r="BN136" s="6"/>
      <c r="BO136" s="6"/>
      <c r="BP136" s="6"/>
      <c r="BQ136" s="6"/>
      <c r="BR136" s="40"/>
      <c r="BS136" s="43"/>
      <c r="BT136" s="12"/>
      <c r="BU136" s="11"/>
      <c r="BV136" s="6"/>
      <c r="BW136" s="6"/>
      <c r="BX136" s="6"/>
      <c r="BY136" s="40"/>
      <c r="BZ136" s="11"/>
      <c r="CA136" s="6"/>
      <c r="CB136" s="6"/>
      <c r="CC136" s="6"/>
      <c r="CD136" s="12"/>
      <c r="CE136" s="11"/>
      <c r="CF136" s="6"/>
      <c r="CG136" s="6"/>
      <c r="CH136" s="6"/>
      <c r="CI136" s="40"/>
      <c r="CJ136" s="11"/>
      <c r="CK136" s="6"/>
      <c r="CL136" s="6"/>
      <c r="CM136" s="12"/>
      <c r="CN136" s="11"/>
      <c r="CO136" s="82"/>
      <c r="CP136" s="1"/>
      <c r="CQ136" s="1"/>
      <c r="CR136" s="1"/>
      <c r="CS136" s="1"/>
      <c r="CT136" s="1"/>
      <c r="DF136" s="23"/>
    </row>
    <row r="137" spans="1:110">
      <c r="A137" s="72">
        <v>131</v>
      </c>
      <c r="B137" s="406"/>
      <c r="C137" s="407"/>
      <c r="D137" s="408"/>
      <c r="E137" s="409"/>
      <c r="F137" s="410"/>
      <c r="G137" s="410"/>
      <c r="H137" s="411"/>
      <c r="I137" s="412"/>
      <c r="J137" s="413"/>
      <c r="K137" s="414"/>
      <c r="L137" s="11"/>
      <c r="M137" s="6"/>
      <c r="N137" s="6"/>
      <c r="O137" s="6"/>
      <c r="P137" s="6"/>
      <c r="Q137" s="6"/>
      <c r="R137" s="6"/>
      <c r="S137" s="40"/>
      <c r="T137" s="43"/>
      <c r="U137" s="12"/>
      <c r="V137" s="17"/>
      <c r="W137" s="18"/>
      <c r="X137" s="18"/>
      <c r="Y137" s="18"/>
      <c r="Z137" s="18"/>
      <c r="AA137" s="18"/>
      <c r="AB137" s="18"/>
      <c r="AC137" s="45"/>
      <c r="AD137" s="43"/>
      <c r="AE137" s="12"/>
      <c r="AF137" s="293"/>
      <c r="AG137" s="11"/>
      <c r="AH137" s="6"/>
      <c r="AI137" s="6"/>
      <c r="AJ137" s="6"/>
      <c r="AK137" s="6"/>
      <c r="AL137" s="6"/>
      <c r="AM137" s="40"/>
      <c r="AN137" s="43"/>
      <c r="AO137" s="6"/>
      <c r="AP137" s="43"/>
      <c r="AQ137" s="11"/>
      <c r="AR137" s="6"/>
      <c r="AS137" s="6"/>
      <c r="AT137" s="6"/>
      <c r="AU137" s="6"/>
      <c r="AV137" s="6"/>
      <c r="AW137" s="6"/>
      <c r="AX137" s="40"/>
      <c r="AY137" s="43"/>
      <c r="AZ137" s="12"/>
      <c r="BA137" s="11"/>
      <c r="BB137" s="6"/>
      <c r="BC137" s="6"/>
      <c r="BD137" s="6"/>
      <c r="BE137" s="6"/>
      <c r="BF137" s="6"/>
      <c r="BG137" s="6"/>
      <c r="BH137" s="40"/>
      <c r="BI137" s="43"/>
      <c r="BJ137" s="12"/>
      <c r="BK137" s="11"/>
      <c r="BL137" s="6"/>
      <c r="BM137" s="6"/>
      <c r="BN137" s="6"/>
      <c r="BO137" s="6"/>
      <c r="BP137" s="6"/>
      <c r="BQ137" s="6"/>
      <c r="BR137" s="40"/>
      <c r="BS137" s="43"/>
      <c r="BT137" s="12"/>
      <c r="BU137" s="11"/>
      <c r="BV137" s="6"/>
      <c r="BW137" s="6"/>
      <c r="BX137" s="6"/>
      <c r="BY137" s="40"/>
      <c r="BZ137" s="11"/>
      <c r="CA137" s="6"/>
      <c r="CB137" s="6"/>
      <c r="CC137" s="6"/>
      <c r="CD137" s="12"/>
      <c r="CE137" s="11"/>
      <c r="CF137" s="6"/>
      <c r="CG137" s="6"/>
      <c r="CH137" s="6"/>
      <c r="CI137" s="40"/>
      <c r="CJ137" s="11"/>
      <c r="CK137" s="6"/>
      <c r="CL137" s="6"/>
      <c r="CM137" s="12"/>
      <c r="CN137" s="11"/>
      <c r="CO137" s="82"/>
      <c r="CP137" s="1"/>
      <c r="CQ137" s="1"/>
      <c r="CR137" s="1"/>
      <c r="CS137" s="1"/>
      <c r="CT137" s="1"/>
      <c r="DF137" s="23"/>
    </row>
    <row r="138" spans="1:110">
      <c r="A138" s="72">
        <v>132</v>
      </c>
      <c r="B138" s="406"/>
      <c r="C138" s="407"/>
      <c r="D138" s="408"/>
      <c r="E138" s="409"/>
      <c r="F138" s="410"/>
      <c r="G138" s="410"/>
      <c r="H138" s="411"/>
      <c r="I138" s="412"/>
      <c r="J138" s="413"/>
      <c r="K138" s="414"/>
      <c r="L138" s="11"/>
      <c r="M138" s="6"/>
      <c r="N138" s="6"/>
      <c r="O138" s="6"/>
      <c r="P138" s="6"/>
      <c r="Q138" s="6"/>
      <c r="R138" s="6"/>
      <c r="S138" s="40"/>
      <c r="T138" s="43"/>
      <c r="U138" s="12"/>
      <c r="V138" s="17"/>
      <c r="W138" s="18"/>
      <c r="X138" s="18"/>
      <c r="Y138" s="18"/>
      <c r="Z138" s="18"/>
      <c r="AA138" s="18"/>
      <c r="AB138" s="18"/>
      <c r="AC138" s="45"/>
      <c r="AD138" s="43"/>
      <c r="AE138" s="12"/>
      <c r="AF138" s="293"/>
      <c r="AG138" s="11"/>
      <c r="AH138" s="6"/>
      <c r="AI138" s="6"/>
      <c r="AJ138" s="6"/>
      <c r="AK138" s="6"/>
      <c r="AL138" s="6"/>
      <c r="AM138" s="40"/>
      <c r="AN138" s="43"/>
      <c r="AO138" s="6"/>
      <c r="AP138" s="43"/>
      <c r="AQ138" s="11"/>
      <c r="AR138" s="6"/>
      <c r="AS138" s="6"/>
      <c r="AT138" s="6"/>
      <c r="AU138" s="6"/>
      <c r="AV138" s="6"/>
      <c r="AW138" s="6"/>
      <c r="AX138" s="40"/>
      <c r="AY138" s="43"/>
      <c r="AZ138" s="12"/>
      <c r="BA138" s="11"/>
      <c r="BB138" s="6"/>
      <c r="BC138" s="6"/>
      <c r="BD138" s="6"/>
      <c r="BE138" s="6"/>
      <c r="BF138" s="6"/>
      <c r="BG138" s="6"/>
      <c r="BH138" s="40"/>
      <c r="BI138" s="43"/>
      <c r="BJ138" s="12"/>
      <c r="BK138" s="11"/>
      <c r="BL138" s="6"/>
      <c r="BM138" s="6"/>
      <c r="BN138" s="6"/>
      <c r="BO138" s="6"/>
      <c r="BP138" s="6"/>
      <c r="BQ138" s="6"/>
      <c r="BR138" s="40"/>
      <c r="BS138" s="43"/>
      <c r="BT138" s="12"/>
      <c r="BU138" s="11"/>
      <c r="BV138" s="6"/>
      <c r="BW138" s="6"/>
      <c r="BX138" s="6"/>
      <c r="BY138" s="40"/>
      <c r="BZ138" s="11"/>
      <c r="CA138" s="6"/>
      <c r="CB138" s="6"/>
      <c r="CC138" s="6"/>
      <c r="CD138" s="12"/>
      <c r="CE138" s="11"/>
      <c r="CF138" s="6"/>
      <c r="CG138" s="6"/>
      <c r="CH138" s="6"/>
      <c r="CI138" s="40"/>
      <c r="CJ138" s="11"/>
      <c r="CK138" s="6"/>
      <c r="CL138" s="6"/>
      <c r="CM138" s="12"/>
      <c r="CN138" s="11"/>
      <c r="CO138" s="82"/>
      <c r="CP138" s="1"/>
      <c r="CQ138" s="1"/>
      <c r="CR138" s="1"/>
      <c r="CS138" s="1"/>
      <c r="CT138" s="1"/>
      <c r="DF138" s="23"/>
    </row>
    <row r="139" spans="1:110">
      <c r="A139" s="72">
        <v>133</v>
      </c>
      <c r="B139" s="406"/>
      <c r="C139" s="407"/>
      <c r="D139" s="408"/>
      <c r="E139" s="409"/>
      <c r="F139" s="410"/>
      <c r="G139" s="410"/>
      <c r="H139" s="411"/>
      <c r="I139" s="412"/>
      <c r="J139" s="413"/>
      <c r="K139" s="414"/>
      <c r="L139" s="11"/>
      <c r="M139" s="6"/>
      <c r="N139" s="6"/>
      <c r="O139" s="6"/>
      <c r="P139" s="6"/>
      <c r="Q139" s="6"/>
      <c r="R139" s="6"/>
      <c r="S139" s="40"/>
      <c r="T139" s="43"/>
      <c r="U139" s="12"/>
      <c r="V139" s="17"/>
      <c r="W139" s="18"/>
      <c r="X139" s="18"/>
      <c r="Y139" s="18"/>
      <c r="Z139" s="18"/>
      <c r="AA139" s="18"/>
      <c r="AB139" s="18"/>
      <c r="AC139" s="45"/>
      <c r="AD139" s="43"/>
      <c r="AE139" s="12"/>
      <c r="AF139" s="293"/>
      <c r="AG139" s="11"/>
      <c r="AH139" s="6"/>
      <c r="AI139" s="6"/>
      <c r="AJ139" s="6"/>
      <c r="AK139" s="6"/>
      <c r="AL139" s="6"/>
      <c r="AM139" s="40"/>
      <c r="AN139" s="43"/>
      <c r="AO139" s="6"/>
      <c r="AP139" s="43"/>
      <c r="AQ139" s="11"/>
      <c r="AR139" s="6"/>
      <c r="AS139" s="6"/>
      <c r="AT139" s="6"/>
      <c r="AU139" s="6"/>
      <c r="AV139" s="6"/>
      <c r="AW139" s="6"/>
      <c r="AX139" s="40"/>
      <c r="AY139" s="43"/>
      <c r="AZ139" s="12"/>
      <c r="BA139" s="11"/>
      <c r="BB139" s="6"/>
      <c r="BC139" s="6"/>
      <c r="BD139" s="6"/>
      <c r="BE139" s="6"/>
      <c r="BF139" s="6"/>
      <c r="BG139" s="6"/>
      <c r="BH139" s="40"/>
      <c r="BI139" s="43"/>
      <c r="BJ139" s="12"/>
      <c r="BK139" s="11"/>
      <c r="BL139" s="6"/>
      <c r="BM139" s="6"/>
      <c r="BN139" s="6"/>
      <c r="BO139" s="6"/>
      <c r="BP139" s="6"/>
      <c r="BQ139" s="6"/>
      <c r="BR139" s="40"/>
      <c r="BS139" s="43"/>
      <c r="BT139" s="12"/>
      <c r="BU139" s="11"/>
      <c r="BV139" s="6"/>
      <c r="BW139" s="6"/>
      <c r="BX139" s="6"/>
      <c r="BY139" s="40"/>
      <c r="BZ139" s="11"/>
      <c r="CA139" s="6"/>
      <c r="CB139" s="6"/>
      <c r="CC139" s="6"/>
      <c r="CD139" s="12"/>
      <c r="CE139" s="11"/>
      <c r="CF139" s="6"/>
      <c r="CG139" s="6"/>
      <c r="CH139" s="6"/>
      <c r="CI139" s="40"/>
      <c r="CJ139" s="11"/>
      <c r="CK139" s="6"/>
      <c r="CL139" s="6"/>
      <c r="CM139" s="12"/>
      <c r="CN139" s="11"/>
      <c r="CO139" s="82"/>
      <c r="CP139" s="1"/>
      <c r="CQ139" s="1"/>
      <c r="CR139" s="1"/>
      <c r="CS139" s="1"/>
      <c r="CT139" s="1"/>
      <c r="DF139" s="23"/>
    </row>
    <row r="140" spans="1:110">
      <c r="A140" s="72">
        <v>134</v>
      </c>
      <c r="B140" s="406"/>
      <c r="C140" s="407"/>
      <c r="D140" s="408"/>
      <c r="E140" s="409"/>
      <c r="F140" s="410"/>
      <c r="G140" s="410"/>
      <c r="H140" s="411"/>
      <c r="I140" s="412"/>
      <c r="J140" s="413"/>
      <c r="K140" s="414"/>
      <c r="L140" s="11"/>
      <c r="M140" s="6"/>
      <c r="N140" s="6"/>
      <c r="O140" s="6"/>
      <c r="P140" s="6"/>
      <c r="Q140" s="6"/>
      <c r="R140" s="6"/>
      <c r="S140" s="40"/>
      <c r="T140" s="43"/>
      <c r="U140" s="12"/>
      <c r="V140" s="17"/>
      <c r="W140" s="18"/>
      <c r="X140" s="18"/>
      <c r="Y140" s="18"/>
      <c r="Z140" s="18"/>
      <c r="AA140" s="18"/>
      <c r="AB140" s="18"/>
      <c r="AC140" s="45"/>
      <c r="AD140" s="43"/>
      <c r="AE140" s="12"/>
      <c r="AF140" s="293"/>
      <c r="AG140" s="11"/>
      <c r="AH140" s="6"/>
      <c r="AI140" s="6"/>
      <c r="AJ140" s="6"/>
      <c r="AK140" s="6"/>
      <c r="AL140" s="6"/>
      <c r="AM140" s="40"/>
      <c r="AN140" s="43"/>
      <c r="AO140" s="6"/>
      <c r="AP140" s="43"/>
      <c r="AQ140" s="11"/>
      <c r="AR140" s="6"/>
      <c r="AS140" s="6"/>
      <c r="AT140" s="6"/>
      <c r="AU140" s="6"/>
      <c r="AV140" s="6"/>
      <c r="AW140" s="6"/>
      <c r="AX140" s="40"/>
      <c r="AY140" s="43"/>
      <c r="AZ140" s="12"/>
      <c r="BA140" s="11"/>
      <c r="BB140" s="6"/>
      <c r="BC140" s="6"/>
      <c r="BD140" s="6"/>
      <c r="BE140" s="6"/>
      <c r="BF140" s="6"/>
      <c r="BG140" s="6"/>
      <c r="BH140" s="40"/>
      <c r="BI140" s="43"/>
      <c r="BJ140" s="12"/>
      <c r="BK140" s="11"/>
      <c r="BL140" s="6"/>
      <c r="BM140" s="6"/>
      <c r="BN140" s="6"/>
      <c r="BO140" s="6"/>
      <c r="BP140" s="6"/>
      <c r="BQ140" s="6"/>
      <c r="BR140" s="40"/>
      <c r="BS140" s="43"/>
      <c r="BT140" s="12"/>
      <c r="BU140" s="11"/>
      <c r="BV140" s="6"/>
      <c r="BW140" s="6"/>
      <c r="BX140" s="6"/>
      <c r="BY140" s="40"/>
      <c r="BZ140" s="11"/>
      <c r="CA140" s="6"/>
      <c r="CB140" s="6"/>
      <c r="CC140" s="6"/>
      <c r="CD140" s="12"/>
      <c r="CE140" s="11"/>
      <c r="CF140" s="6"/>
      <c r="CG140" s="6"/>
      <c r="CH140" s="6"/>
      <c r="CI140" s="40"/>
      <c r="CJ140" s="11"/>
      <c r="CK140" s="6"/>
      <c r="CL140" s="6"/>
      <c r="CM140" s="12"/>
      <c r="CN140" s="11"/>
      <c r="CO140" s="82"/>
      <c r="CP140" s="1"/>
      <c r="CQ140" s="1"/>
      <c r="CR140" s="1"/>
      <c r="CS140" s="1"/>
      <c r="CT140" s="1"/>
      <c r="DF140" s="23"/>
    </row>
    <row r="141" spans="1:110">
      <c r="A141" s="72">
        <v>135</v>
      </c>
      <c r="B141" s="406"/>
      <c r="C141" s="407"/>
      <c r="D141" s="408"/>
      <c r="E141" s="409"/>
      <c r="F141" s="410"/>
      <c r="G141" s="410"/>
      <c r="H141" s="411"/>
      <c r="I141" s="412"/>
      <c r="J141" s="413"/>
      <c r="K141" s="414"/>
      <c r="L141" s="11"/>
      <c r="M141" s="6"/>
      <c r="N141" s="6"/>
      <c r="O141" s="6"/>
      <c r="P141" s="6"/>
      <c r="Q141" s="6"/>
      <c r="R141" s="6"/>
      <c r="S141" s="40"/>
      <c r="T141" s="43"/>
      <c r="U141" s="12"/>
      <c r="V141" s="17"/>
      <c r="W141" s="18"/>
      <c r="X141" s="18"/>
      <c r="Y141" s="18"/>
      <c r="Z141" s="18"/>
      <c r="AA141" s="18"/>
      <c r="AB141" s="18"/>
      <c r="AC141" s="45"/>
      <c r="AD141" s="43"/>
      <c r="AE141" s="12"/>
      <c r="AF141" s="293"/>
      <c r="AG141" s="11"/>
      <c r="AH141" s="6"/>
      <c r="AI141" s="6"/>
      <c r="AJ141" s="6"/>
      <c r="AK141" s="6"/>
      <c r="AL141" s="6"/>
      <c r="AM141" s="40"/>
      <c r="AN141" s="43"/>
      <c r="AO141" s="6"/>
      <c r="AP141" s="43"/>
      <c r="AQ141" s="11"/>
      <c r="AR141" s="6"/>
      <c r="AS141" s="6"/>
      <c r="AT141" s="6"/>
      <c r="AU141" s="6"/>
      <c r="AV141" s="6"/>
      <c r="AW141" s="6"/>
      <c r="AX141" s="40"/>
      <c r="AY141" s="43"/>
      <c r="AZ141" s="12"/>
      <c r="BA141" s="11"/>
      <c r="BB141" s="6"/>
      <c r="BC141" s="6"/>
      <c r="BD141" s="6"/>
      <c r="BE141" s="6"/>
      <c r="BF141" s="6"/>
      <c r="BG141" s="6"/>
      <c r="BH141" s="40"/>
      <c r="BI141" s="43"/>
      <c r="BJ141" s="12"/>
      <c r="BK141" s="11"/>
      <c r="BL141" s="6"/>
      <c r="BM141" s="6"/>
      <c r="BN141" s="6"/>
      <c r="BO141" s="6"/>
      <c r="BP141" s="6"/>
      <c r="BQ141" s="6"/>
      <c r="BR141" s="40"/>
      <c r="BS141" s="43"/>
      <c r="BT141" s="12"/>
      <c r="BU141" s="11"/>
      <c r="BV141" s="6"/>
      <c r="BW141" s="6"/>
      <c r="BX141" s="6"/>
      <c r="BY141" s="40"/>
      <c r="BZ141" s="11"/>
      <c r="CA141" s="6"/>
      <c r="CB141" s="6"/>
      <c r="CC141" s="6"/>
      <c r="CD141" s="12"/>
      <c r="CE141" s="11"/>
      <c r="CF141" s="6"/>
      <c r="CG141" s="6"/>
      <c r="CH141" s="6"/>
      <c r="CI141" s="40"/>
      <c r="CJ141" s="11"/>
      <c r="CK141" s="6"/>
      <c r="CL141" s="6"/>
      <c r="CM141" s="12"/>
      <c r="CN141" s="11"/>
      <c r="CO141" s="82"/>
      <c r="CP141" s="1"/>
      <c r="CQ141" s="1"/>
      <c r="CR141" s="1"/>
      <c r="CS141" s="1"/>
      <c r="CT141" s="1"/>
      <c r="DF141" s="23"/>
    </row>
    <row r="142" spans="1:110">
      <c r="A142" s="72">
        <v>136</v>
      </c>
      <c r="B142" s="406"/>
      <c r="C142" s="407"/>
      <c r="D142" s="408"/>
      <c r="E142" s="409"/>
      <c r="F142" s="410"/>
      <c r="G142" s="410"/>
      <c r="H142" s="411"/>
      <c r="I142" s="412"/>
      <c r="J142" s="413"/>
      <c r="K142" s="414"/>
      <c r="L142" s="11"/>
      <c r="M142" s="6"/>
      <c r="N142" s="6"/>
      <c r="O142" s="6"/>
      <c r="P142" s="6"/>
      <c r="Q142" s="6"/>
      <c r="R142" s="6"/>
      <c r="S142" s="40"/>
      <c r="T142" s="43"/>
      <c r="U142" s="12"/>
      <c r="V142" s="17"/>
      <c r="W142" s="18"/>
      <c r="X142" s="18"/>
      <c r="Y142" s="18"/>
      <c r="Z142" s="18"/>
      <c r="AA142" s="18"/>
      <c r="AB142" s="18"/>
      <c r="AC142" s="45"/>
      <c r="AD142" s="43"/>
      <c r="AE142" s="12"/>
      <c r="AF142" s="293"/>
      <c r="AG142" s="11"/>
      <c r="AH142" s="6"/>
      <c r="AI142" s="6"/>
      <c r="AJ142" s="6"/>
      <c r="AK142" s="6"/>
      <c r="AL142" s="6"/>
      <c r="AM142" s="40"/>
      <c r="AN142" s="43"/>
      <c r="AO142" s="6"/>
      <c r="AP142" s="43"/>
      <c r="AQ142" s="11"/>
      <c r="AR142" s="6"/>
      <c r="AS142" s="6"/>
      <c r="AT142" s="6"/>
      <c r="AU142" s="6"/>
      <c r="AV142" s="6"/>
      <c r="AW142" s="6"/>
      <c r="AX142" s="40"/>
      <c r="AY142" s="43"/>
      <c r="AZ142" s="12"/>
      <c r="BA142" s="11"/>
      <c r="BB142" s="6"/>
      <c r="BC142" s="6"/>
      <c r="BD142" s="6"/>
      <c r="BE142" s="6"/>
      <c r="BF142" s="6"/>
      <c r="BG142" s="6"/>
      <c r="BH142" s="40"/>
      <c r="BI142" s="43"/>
      <c r="BJ142" s="12"/>
      <c r="BK142" s="11"/>
      <c r="BL142" s="6"/>
      <c r="BM142" s="6"/>
      <c r="BN142" s="6"/>
      <c r="BO142" s="6"/>
      <c r="BP142" s="6"/>
      <c r="BQ142" s="6"/>
      <c r="BR142" s="40"/>
      <c r="BS142" s="43"/>
      <c r="BT142" s="12"/>
      <c r="BU142" s="11"/>
      <c r="BV142" s="6"/>
      <c r="BW142" s="6"/>
      <c r="BX142" s="6"/>
      <c r="BY142" s="40"/>
      <c r="BZ142" s="11"/>
      <c r="CA142" s="6"/>
      <c r="CB142" s="6"/>
      <c r="CC142" s="6"/>
      <c r="CD142" s="12"/>
      <c r="CE142" s="11"/>
      <c r="CF142" s="6"/>
      <c r="CG142" s="6"/>
      <c r="CH142" s="6"/>
      <c r="CI142" s="40"/>
      <c r="CJ142" s="11"/>
      <c r="CK142" s="6"/>
      <c r="CL142" s="6"/>
      <c r="CM142" s="12"/>
      <c r="CN142" s="11"/>
      <c r="CO142" s="82"/>
      <c r="CP142" s="1"/>
      <c r="CQ142" s="1"/>
      <c r="CR142" s="1"/>
      <c r="CS142" s="1"/>
      <c r="CT142" s="1"/>
      <c r="DF142" s="23"/>
    </row>
    <row r="143" spans="1:110">
      <c r="A143" s="72">
        <v>137</v>
      </c>
      <c r="B143" s="406"/>
      <c r="C143" s="407"/>
      <c r="D143" s="408"/>
      <c r="E143" s="409"/>
      <c r="F143" s="410"/>
      <c r="G143" s="410"/>
      <c r="H143" s="411"/>
      <c r="I143" s="412"/>
      <c r="J143" s="413"/>
      <c r="K143" s="414"/>
      <c r="L143" s="11"/>
      <c r="M143" s="6"/>
      <c r="N143" s="6"/>
      <c r="O143" s="6"/>
      <c r="P143" s="6"/>
      <c r="Q143" s="6"/>
      <c r="R143" s="6"/>
      <c r="S143" s="40"/>
      <c r="T143" s="43"/>
      <c r="U143" s="12"/>
      <c r="V143" s="17"/>
      <c r="W143" s="18"/>
      <c r="X143" s="18"/>
      <c r="Y143" s="18"/>
      <c r="Z143" s="18"/>
      <c r="AA143" s="18"/>
      <c r="AB143" s="18"/>
      <c r="AC143" s="45"/>
      <c r="AD143" s="43"/>
      <c r="AE143" s="12"/>
      <c r="AF143" s="293"/>
      <c r="AG143" s="11"/>
      <c r="AH143" s="6"/>
      <c r="AI143" s="6"/>
      <c r="AJ143" s="6"/>
      <c r="AK143" s="6"/>
      <c r="AL143" s="6"/>
      <c r="AM143" s="40"/>
      <c r="AN143" s="43"/>
      <c r="AO143" s="6"/>
      <c r="AP143" s="43"/>
      <c r="AQ143" s="11"/>
      <c r="AR143" s="6"/>
      <c r="AS143" s="6"/>
      <c r="AT143" s="6"/>
      <c r="AU143" s="6"/>
      <c r="AV143" s="6"/>
      <c r="AW143" s="6"/>
      <c r="AX143" s="40"/>
      <c r="AY143" s="43"/>
      <c r="AZ143" s="12"/>
      <c r="BA143" s="11"/>
      <c r="BB143" s="6"/>
      <c r="BC143" s="6"/>
      <c r="BD143" s="6"/>
      <c r="BE143" s="6"/>
      <c r="BF143" s="6"/>
      <c r="BG143" s="6"/>
      <c r="BH143" s="40"/>
      <c r="BI143" s="43"/>
      <c r="BJ143" s="12"/>
      <c r="BK143" s="11"/>
      <c r="BL143" s="6"/>
      <c r="BM143" s="6"/>
      <c r="BN143" s="6"/>
      <c r="BO143" s="6"/>
      <c r="BP143" s="6"/>
      <c r="BQ143" s="6"/>
      <c r="BR143" s="40"/>
      <c r="BS143" s="43"/>
      <c r="BT143" s="12"/>
      <c r="BU143" s="11"/>
      <c r="BV143" s="6"/>
      <c r="BW143" s="6"/>
      <c r="BX143" s="6"/>
      <c r="BY143" s="40"/>
      <c r="BZ143" s="11"/>
      <c r="CA143" s="6"/>
      <c r="CB143" s="6"/>
      <c r="CC143" s="6"/>
      <c r="CD143" s="12"/>
      <c r="CE143" s="11"/>
      <c r="CF143" s="6"/>
      <c r="CG143" s="6"/>
      <c r="CH143" s="6"/>
      <c r="CI143" s="40"/>
      <c r="CJ143" s="11"/>
      <c r="CK143" s="6"/>
      <c r="CL143" s="6"/>
      <c r="CM143" s="12"/>
      <c r="CN143" s="11"/>
      <c r="CO143" s="82"/>
      <c r="CP143" s="1"/>
      <c r="CQ143" s="1"/>
      <c r="CR143" s="1"/>
      <c r="CS143" s="1"/>
      <c r="CT143" s="1"/>
      <c r="DF143" s="23"/>
    </row>
    <row r="144" spans="1:110">
      <c r="A144" s="72">
        <v>138</v>
      </c>
      <c r="B144" s="406"/>
      <c r="C144" s="407"/>
      <c r="D144" s="408"/>
      <c r="E144" s="409"/>
      <c r="F144" s="410"/>
      <c r="G144" s="410"/>
      <c r="H144" s="411"/>
      <c r="I144" s="412"/>
      <c r="J144" s="413"/>
      <c r="K144" s="414"/>
      <c r="L144" s="11"/>
      <c r="M144" s="6"/>
      <c r="N144" s="6"/>
      <c r="O144" s="6"/>
      <c r="P144" s="6"/>
      <c r="Q144" s="6"/>
      <c r="R144" s="6"/>
      <c r="S144" s="40"/>
      <c r="T144" s="43"/>
      <c r="U144" s="12"/>
      <c r="V144" s="17"/>
      <c r="W144" s="18"/>
      <c r="X144" s="18"/>
      <c r="Y144" s="18"/>
      <c r="Z144" s="18"/>
      <c r="AA144" s="18"/>
      <c r="AB144" s="18"/>
      <c r="AC144" s="45"/>
      <c r="AD144" s="43"/>
      <c r="AE144" s="12"/>
      <c r="AF144" s="293"/>
      <c r="AG144" s="11"/>
      <c r="AH144" s="6"/>
      <c r="AI144" s="6"/>
      <c r="AJ144" s="6"/>
      <c r="AK144" s="6"/>
      <c r="AL144" s="6"/>
      <c r="AM144" s="40"/>
      <c r="AN144" s="43"/>
      <c r="AO144" s="6"/>
      <c r="AP144" s="43"/>
      <c r="AQ144" s="11"/>
      <c r="AR144" s="6"/>
      <c r="AS144" s="6"/>
      <c r="AT144" s="6"/>
      <c r="AU144" s="6"/>
      <c r="AV144" s="6"/>
      <c r="AW144" s="6"/>
      <c r="AX144" s="40"/>
      <c r="AY144" s="43"/>
      <c r="AZ144" s="12"/>
      <c r="BA144" s="11"/>
      <c r="BB144" s="6"/>
      <c r="BC144" s="6"/>
      <c r="BD144" s="6"/>
      <c r="BE144" s="6"/>
      <c r="BF144" s="6"/>
      <c r="BG144" s="6"/>
      <c r="BH144" s="40"/>
      <c r="BI144" s="43"/>
      <c r="BJ144" s="12"/>
      <c r="BK144" s="11"/>
      <c r="BL144" s="6"/>
      <c r="BM144" s="6"/>
      <c r="BN144" s="6"/>
      <c r="BO144" s="6"/>
      <c r="BP144" s="6"/>
      <c r="BQ144" s="6"/>
      <c r="BR144" s="40"/>
      <c r="BS144" s="43"/>
      <c r="BT144" s="12"/>
      <c r="BU144" s="11"/>
      <c r="BV144" s="6"/>
      <c r="BW144" s="6"/>
      <c r="BX144" s="6"/>
      <c r="BY144" s="40"/>
      <c r="BZ144" s="11"/>
      <c r="CA144" s="6"/>
      <c r="CB144" s="6"/>
      <c r="CC144" s="6"/>
      <c r="CD144" s="12"/>
      <c r="CE144" s="11"/>
      <c r="CF144" s="6"/>
      <c r="CG144" s="6"/>
      <c r="CH144" s="6"/>
      <c r="CI144" s="40"/>
      <c r="CJ144" s="11"/>
      <c r="CK144" s="6"/>
      <c r="CL144" s="6"/>
      <c r="CM144" s="12"/>
      <c r="CN144" s="11"/>
      <c r="CO144" s="82"/>
      <c r="CP144" s="1"/>
      <c r="CQ144" s="1"/>
      <c r="CR144" s="1"/>
      <c r="CS144" s="1"/>
      <c r="CT144" s="1"/>
      <c r="DF144" s="23"/>
    </row>
    <row r="145" spans="1:110">
      <c r="A145" s="72">
        <v>139</v>
      </c>
      <c r="B145" s="406"/>
      <c r="C145" s="407"/>
      <c r="D145" s="408"/>
      <c r="E145" s="409"/>
      <c r="F145" s="410"/>
      <c r="G145" s="410"/>
      <c r="H145" s="411"/>
      <c r="I145" s="412"/>
      <c r="J145" s="413"/>
      <c r="K145" s="414"/>
      <c r="L145" s="11"/>
      <c r="M145" s="6"/>
      <c r="N145" s="6"/>
      <c r="O145" s="6"/>
      <c r="P145" s="6"/>
      <c r="Q145" s="6"/>
      <c r="R145" s="6"/>
      <c r="S145" s="40"/>
      <c r="T145" s="43"/>
      <c r="U145" s="12"/>
      <c r="V145" s="17"/>
      <c r="W145" s="18"/>
      <c r="X145" s="18"/>
      <c r="Y145" s="18"/>
      <c r="Z145" s="18"/>
      <c r="AA145" s="18"/>
      <c r="AB145" s="18"/>
      <c r="AC145" s="45"/>
      <c r="AD145" s="43"/>
      <c r="AE145" s="12"/>
      <c r="AF145" s="293"/>
      <c r="AG145" s="11"/>
      <c r="AH145" s="6"/>
      <c r="AI145" s="6"/>
      <c r="AJ145" s="6"/>
      <c r="AK145" s="6"/>
      <c r="AL145" s="6"/>
      <c r="AM145" s="40"/>
      <c r="AN145" s="43"/>
      <c r="AO145" s="6"/>
      <c r="AP145" s="43"/>
      <c r="AQ145" s="11"/>
      <c r="AR145" s="6"/>
      <c r="AS145" s="6"/>
      <c r="AT145" s="6"/>
      <c r="AU145" s="6"/>
      <c r="AV145" s="6"/>
      <c r="AW145" s="6"/>
      <c r="AX145" s="40"/>
      <c r="AY145" s="43"/>
      <c r="AZ145" s="12"/>
      <c r="BA145" s="11"/>
      <c r="BB145" s="6"/>
      <c r="BC145" s="6"/>
      <c r="BD145" s="6"/>
      <c r="BE145" s="6"/>
      <c r="BF145" s="6"/>
      <c r="BG145" s="6"/>
      <c r="BH145" s="40"/>
      <c r="BI145" s="43"/>
      <c r="BJ145" s="12"/>
      <c r="BK145" s="11"/>
      <c r="BL145" s="6"/>
      <c r="BM145" s="6"/>
      <c r="BN145" s="6"/>
      <c r="BO145" s="6"/>
      <c r="BP145" s="6"/>
      <c r="BQ145" s="6"/>
      <c r="BR145" s="40"/>
      <c r="BS145" s="43"/>
      <c r="BT145" s="12"/>
      <c r="BU145" s="11"/>
      <c r="BV145" s="6"/>
      <c r="BW145" s="6"/>
      <c r="BX145" s="6"/>
      <c r="BY145" s="40"/>
      <c r="BZ145" s="11"/>
      <c r="CA145" s="6"/>
      <c r="CB145" s="6"/>
      <c r="CC145" s="6"/>
      <c r="CD145" s="12"/>
      <c r="CE145" s="11"/>
      <c r="CF145" s="6"/>
      <c r="CG145" s="6"/>
      <c r="CH145" s="6"/>
      <c r="CI145" s="40"/>
      <c r="CJ145" s="11"/>
      <c r="CK145" s="6"/>
      <c r="CL145" s="6"/>
      <c r="CM145" s="12"/>
      <c r="CN145" s="11"/>
      <c r="CO145" s="82"/>
      <c r="CP145" s="1"/>
      <c r="CQ145" s="1"/>
      <c r="CR145" s="1"/>
      <c r="CS145" s="1"/>
      <c r="CT145" s="1"/>
      <c r="DF145" s="23"/>
    </row>
    <row r="146" spans="1:110">
      <c r="A146" s="72">
        <v>140</v>
      </c>
      <c r="B146" s="406"/>
      <c r="C146" s="407"/>
      <c r="D146" s="408"/>
      <c r="E146" s="409"/>
      <c r="F146" s="410"/>
      <c r="G146" s="410"/>
      <c r="H146" s="411"/>
      <c r="I146" s="412"/>
      <c r="J146" s="413"/>
      <c r="K146" s="414"/>
      <c r="L146" s="11"/>
      <c r="M146" s="6"/>
      <c r="N146" s="6"/>
      <c r="O146" s="6"/>
      <c r="P146" s="6"/>
      <c r="Q146" s="6"/>
      <c r="R146" s="6"/>
      <c r="S146" s="40"/>
      <c r="T146" s="43"/>
      <c r="U146" s="12"/>
      <c r="V146" s="17"/>
      <c r="W146" s="18"/>
      <c r="X146" s="18"/>
      <c r="Y146" s="18"/>
      <c r="Z146" s="18"/>
      <c r="AA146" s="18"/>
      <c r="AB146" s="18"/>
      <c r="AC146" s="45"/>
      <c r="AD146" s="43"/>
      <c r="AE146" s="12"/>
      <c r="AF146" s="293"/>
      <c r="AG146" s="11"/>
      <c r="AH146" s="6"/>
      <c r="AI146" s="6"/>
      <c r="AJ146" s="6"/>
      <c r="AK146" s="6"/>
      <c r="AL146" s="6"/>
      <c r="AM146" s="40"/>
      <c r="AN146" s="43"/>
      <c r="AO146" s="6"/>
      <c r="AP146" s="43"/>
      <c r="AQ146" s="11"/>
      <c r="AR146" s="6"/>
      <c r="AS146" s="6"/>
      <c r="AT146" s="6"/>
      <c r="AU146" s="6"/>
      <c r="AV146" s="6"/>
      <c r="AW146" s="6"/>
      <c r="AX146" s="40"/>
      <c r="AY146" s="43"/>
      <c r="AZ146" s="12"/>
      <c r="BA146" s="11"/>
      <c r="BB146" s="6"/>
      <c r="BC146" s="6"/>
      <c r="BD146" s="6"/>
      <c r="BE146" s="6"/>
      <c r="BF146" s="6"/>
      <c r="BG146" s="6"/>
      <c r="BH146" s="40"/>
      <c r="BI146" s="43"/>
      <c r="BJ146" s="12"/>
      <c r="BK146" s="11"/>
      <c r="BL146" s="6"/>
      <c r="BM146" s="6"/>
      <c r="BN146" s="6"/>
      <c r="BO146" s="6"/>
      <c r="BP146" s="6"/>
      <c r="BQ146" s="6"/>
      <c r="BR146" s="40"/>
      <c r="BS146" s="43"/>
      <c r="BT146" s="12"/>
      <c r="BU146" s="11"/>
      <c r="BV146" s="6"/>
      <c r="BW146" s="6"/>
      <c r="BX146" s="6"/>
      <c r="BY146" s="40"/>
      <c r="BZ146" s="11"/>
      <c r="CA146" s="6"/>
      <c r="CB146" s="6"/>
      <c r="CC146" s="6"/>
      <c r="CD146" s="12"/>
      <c r="CE146" s="11"/>
      <c r="CF146" s="6"/>
      <c r="CG146" s="6"/>
      <c r="CH146" s="6"/>
      <c r="CI146" s="40"/>
      <c r="CJ146" s="11"/>
      <c r="CK146" s="6"/>
      <c r="CL146" s="6"/>
      <c r="CM146" s="12"/>
      <c r="CN146" s="11"/>
      <c r="CO146" s="82"/>
      <c r="CP146" s="1"/>
      <c r="CQ146" s="1"/>
      <c r="CR146" s="1"/>
      <c r="CS146" s="1"/>
      <c r="CT146" s="1"/>
      <c r="DF146" s="23"/>
    </row>
    <row r="147" spans="1:110">
      <c r="A147" s="72">
        <v>141</v>
      </c>
      <c r="B147" s="406"/>
      <c r="C147" s="407"/>
      <c r="D147" s="408"/>
      <c r="E147" s="409"/>
      <c r="F147" s="410"/>
      <c r="G147" s="410"/>
      <c r="H147" s="411"/>
      <c r="I147" s="412"/>
      <c r="J147" s="413"/>
      <c r="K147" s="414"/>
      <c r="L147" s="11"/>
      <c r="M147" s="6"/>
      <c r="N147" s="6"/>
      <c r="O147" s="6"/>
      <c r="P147" s="6"/>
      <c r="Q147" s="6"/>
      <c r="R147" s="6"/>
      <c r="S147" s="40"/>
      <c r="T147" s="43"/>
      <c r="U147" s="12"/>
      <c r="V147" s="17"/>
      <c r="W147" s="18"/>
      <c r="X147" s="18"/>
      <c r="Y147" s="18"/>
      <c r="Z147" s="18"/>
      <c r="AA147" s="18"/>
      <c r="AB147" s="18"/>
      <c r="AC147" s="45"/>
      <c r="AD147" s="43"/>
      <c r="AE147" s="12"/>
      <c r="AF147" s="293"/>
      <c r="AG147" s="11"/>
      <c r="AH147" s="6"/>
      <c r="AI147" s="6"/>
      <c r="AJ147" s="6"/>
      <c r="AK147" s="6"/>
      <c r="AL147" s="6"/>
      <c r="AM147" s="40"/>
      <c r="AN147" s="43"/>
      <c r="AO147" s="6"/>
      <c r="AP147" s="43"/>
      <c r="AQ147" s="11"/>
      <c r="AR147" s="6"/>
      <c r="AS147" s="6"/>
      <c r="AT147" s="6"/>
      <c r="AU147" s="6"/>
      <c r="AV147" s="6"/>
      <c r="AW147" s="6"/>
      <c r="AX147" s="40"/>
      <c r="AY147" s="43"/>
      <c r="AZ147" s="12"/>
      <c r="BA147" s="11"/>
      <c r="BB147" s="6"/>
      <c r="BC147" s="6"/>
      <c r="BD147" s="6"/>
      <c r="BE147" s="6"/>
      <c r="BF147" s="6"/>
      <c r="BG147" s="6"/>
      <c r="BH147" s="40"/>
      <c r="BI147" s="43"/>
      <c r="BJ147" s="12"/>
      <c r="BK147" s="11"/>
      <c r="BL147" s="6"/>
      <c r="BM147" s="6"/>
      <c r="BN147" s="6"/>
      <c r="BO147" s="6"/>
      <c r="BP147" s="6"/>
      <c r="BQ147" s="6"/>
      <c r="BR147" s="40"/>
      <c r="BS147" s="43"/>
      <c r="BT147" s="12"/>
      <c r="BU147" s="11"/>
      <c r="BV147" s="6"/>
      <c r="BW147" s="6"/>
      <c r="BX147" s="6"/>
      <c r="BY147" s="40"/>
      <c r="BZ147" s="11"/>
      <c r="CA147" s="6"/>
      <c r="CB147" s="6"/>
      <c r="CC147" s="6"/>
      <c r="CD147" s="12"/>
      <c r="CE147" s="11"/>
      <c r="CF147" s="6"/>
      <c r="CG147" s="6"/>
      <c r="CH147" s="6"/>
      <c r="CI147" s="40"/>
      <c r="CJ147" s="11"/>
      <c r="CK147" s="6"/>
      <c r="CL147" s="6"/>
      <c r="CM147" s="12"/>
      <c r="CN147" s="11"/>
      <c r="CO147" s="82"/>
      <c r="CP147" s="1"/>
      <c r="CQ147" s="1"/>
      <c r="CR147" s="1"/>
      <c r="CS147" s="1"/>
      <c r="CT147" s="1"/>
      <c r="DF147" s="23"/>
    </row>
    <row r="148" spans="1:110">
      <c r="A148" s="72">
        <v>142</v>
      </c>
      <c r="B148" s="406"/>
      <c r="C148" s="407"/>
      <c r="D148" s="408"/>
      <c r="E148" s="409"/>
      <c r="F148" s="410"/>
      <c r="G148" s="410"/>
      <c r="H148" s="411"/>
      <c r="I148" s="412"/>
      <c r="J148" s="413"/>
      <c r="K148" s="414"/>
      <c r="L148" s="11"/>
      <c r="M148" s="6"/>
      <c r="N148" s="6"/>
      <c r="O148" s="6"/>
      <c r="P148" s="6"/>
      <c r="Q148" s="6"/>
      <c r="R148" s="6"/>
      <c r="S148" s="40"/>
      <c r="T148" s="43"/>
      <c r="U148" s="12"/>
      <c r="V148" s="17"/>
      <c r="W148" s="18"/>
      <c r="X148" s="18"/>
      <c r="Y148" s="18"/>
      <c r="Z148" s="18"/>
      <c r="AA148" s="18"/>
      <c r="AB148" s="18"/>
      <c r="AC148" s="45"/>
      <c r="AD148" s="43"/>
      <c r="AE148" s="12"/>
      <c r="AF148" s="293"/>
      <c r="AG148" s="11"/>
      <c r="AH148" s="6"/>
      <c r="AI148" s="6"/>
      <c r="AJ148" s="6"/>
      <c r="AK148" s="6"/>
      <c r="AL148" s="6"/>
      <c r="AM148" s="40"/>
      <c r="AN148" s="43"/>
      <c r="AO148" s="6"/>
      <c r="AP148" s="43"/>
      <c r="AQ148" s="11"/>
      <c r="AR148" s="6"/>
      <c r="AS148" s="6"/>
      <c r="AT148" s="6"/>
      <c r="AU148" s="6"/>
      <c r="AV148" s="6"/>
      <c r="AW148" s="6"/>
      <c r="AX148" s="40"/>
      <c r="AY148" s="43"/>
      <c r="AZ148" s="12"/>
      <c r="BA148" s="11"/>
      <c r="BB148" s="6"/>
      <c r="BC148" s="6"/>
      <c r="BD148" s="6"/>
      <c r="BE148" s="6"/>
      <c r="BF148" s="6"/>
      <c r="BG148" s="6"/>
      <c r="BH148" s="40"/>
      <c r="BI148" s="43"/>
      <c r="BJ148" s="12"/>
      <c r="BK148" s="11"/>
      <c r="BL148" s="6"/>
      <c r="BM148" s="6"/>
      <c r="BN148" s="6"/>
      <c r="BO148" s="6"/>
      <c r="BP148" s="6"/>
      <c r="BQ148" s="6"/>
      <c r="BR148" s="40"/>
      <c r="BS148" s="43"/>
      <c r="BT148" s="12"/>
      <c r="BU148" s="11"/>
      <c r="BV148" s="6"/>
      <c r="BW148" s="6"/>
      <c r="BX148" s="6"/>
      <c r="BY148" s="40"/>
      <c r="BZ148" s="11"/>
      <c r="CA148" s="6"/>
      <c r="CB148" s="6"/>
      <c r="CC148" s="6"/>
      <c r="CD148" s="12"/>
      <c r="CE148" s="11"/>
      <c r="CF148" s="6"/>
      <c r="CG148" s="6"/>
      <c r="CH148" s="6"/>
      <c r="CI148" s="40"/>
      <c r="CJ148" s="11"/>
      <c r="CK148" s="6"/>
      <c r="CL148" s="6"/>
      <c r="CM148" s="12"/>
      <c r="CN148" s="11"/>
      <c r="CO148" s="82"/>
      <c r="CP148" s="1"/>
      <c r="CQ148" s="1"/>
      <c r="CR148" s="1"/>
      <c r="CS148" s="1"/>
      <c r="CT148" s="1"/>
      <c r="DF148" s="23"/>
    </row>
    <row r="149" spans="1:110">
      <c r="A149" s="72">
        <v>143</v>
      </c>
      <c r="B149" s="406"/>
      <c r="C149" s="407"/>
      <c r="D149" s="408"/>
      <c r="E149" s="409"/>
      <c r="F149" s="410"/>
      <c r="G149" s="410"/>
      <c r="H149" s="411"/>
      <c r="I149" s="412"/>
      <c r="J149" s="413"/>
      <c r="K149" s="414"/>
      <c r="L149" s="11"/>
      <c r="M149" s="6"/>
      <c r="N149" s="6"/>
      <c r="O149" s="6"/>
      <c r="P149" s="6"/>
      <c r="Q149" s="6"/>
      <c r="R149" s="6"/>
      <c r="S149" s="40"/>
      <c r="T149" s="43"/>
      <c r="U149" s="12"/>
      <c r="V149" s="17"/>
      <c r="W149" s="18"/>
      <c r="X149" s="18"/>
      <c r="Y149" s="18"/>
      <c r="Z149" s="18"/>
      <c r="AA149" s="18"/>
      <c r="AB149" s="18"/>
      <c r="AC149" s="45"/>
      <c r="AD149" s="43"/>
      <c r="AE149" s="12"/>
      <c r="AF149" s="293"/>
      <c r="AG149" s="11"/>
      <c r="AH149" s="6"/>
      <c r="AI149" s="6"/>
      <c r="AJ149" s="6"/>
      <c r="AK149" s="6"/>
      <c r="AL149" s="6"/>
      <c r="AM149" s="40"/>
      <c r="AN149" s="43"/>
      <c r="AO149" s="6"/>
      <c r="AP149" s="43"/>
      <c r="AQ149" s="11"/>
      <c r="AR149" s="6"/>
      <c r="AS149" s="6"/>
      <c r="AT149" s="6"/>
      <c r="AU149" s="6"/>
      <c r="AV149" s="6"/>
      <c r="AW149" s="6"/>
      <c r="AX149" s="40"/>
      <c r="AY149" s="43"/>
      <c r="AZ149" s="12"/>
      <c r="BA149" s="11"/>
      <c r="BB149" s="6"/>
      <c r="BC149" s="6"/>
      <c r="BD149" s="6"/>
      <c r="BE149" s="6"/>
      <c r="BF149" s="6"/>
      <c r="BG149" s="6"/>
      <c r="BH149" s="40"/>
      <c r="BI149" s="43"/>
      <c r="BJ149" s="12"/>
      <c r="BK149" s="11"/>
      <c r="BL149" s="6"/>
      <c r="BM149" s="6"/>
      <c r="BN149" s="6"/>
      <c r="BO149" s="6"/>
      <c r="BP149" s="6"/>
      <c r="BQ149" s="6"/>
      <c r="BR149" s="40"/>
      <c r="BS149" s="43"/>
      <c r="BT149" s="12"/>
      <c r="BU149" s="11"/>
      <c r="BV149" s="6"/>
      <c r="BW149" s="6"/>
      <c r="BX149" s="6"/>
      <c r="BY149" s="40"/>
      <c r="BZ149" s="11"/>
      <c r="CA149" s="6"/>
      <c r="CB149" s="6"/>
      <c r="CC149" s="6"/>
      <c r="CD149" s="12"/>
      <c r="CE149" s="11"/>
      <c r="CF149" s="6"/>
      <c r="CG149" s="6"/>
      <c r="CH149" s="6"/>
      <c r="CI149" s="40"/>
      <c r="CJ149" s="11"/>
      <c r="CK149" s="6"/>
      <c r="CL149" s="6"/>
      <c r="CM149" s="12"/>
      <c r="CN149" s="11"/>
      <c r="CO149" s="82"/>
      <c r="CP149" s="1"/>
      <c r="CQ149" s="1"/>
      <c r="CR149" s="1"/>
      <c r="CS149" s="1"/>
      <c r="CT149" s="1"/>
      <c r="DF149" s="23"/>
    </row>
    <row r="150" spans="1:110">
      <c r="A150" s="72">
        <v>144</v>
      </c>
      <c r="B150" s="406"/>
      <c r="C150" s="407"/>
      <c r="D150" s="408"/>
      <c r="E150" s="409"/>
      <c r="F150" s="410"/>
      <c r="G150" s="410"/>
      <c r="H150" s="411"/>
      <c r="I150" s="412"/>
      <c r="J150" s="413"/>
      <c r="K150" s="414"/>
      <c r="L150" s="11"/>
      <c r="M150" s="6"/>
      <c r="N150" s="6"/>
      <c r="O150" s="6"/>
      <c r="P150" s="6"/>
      <c r="Q150" s="6"/>
      <c r="R150" s="6"/>
      <c r="S150" s="40"/>
      <c r="T150" s="43"/>
      <c r="U150" s="12"/>
      <c r="V150" s="17"/>
      <c r="W150" s="18"/>
      <c r="X150" s="18"/>
      <c r="Y150" s="18"/>
      <c r="Z150" s="18"/>
      <c r="AA150" s="18"/>
      <c r="AB150" s="18"/>
      <c r="AC150" s="45"/>
      <c r="AD150" s="43"/>
      <c r="AE150" s="12"/>
      <c r="AF150" s="293"/>
      <c r="AG150" s="11"/>
      <c r="AH150" s="6"/>
      <c r="AI150" s="6"/>
      <c r="AJ150" s="6"/>
      <c r="AK150" s="6"/>
      <c r="AL150" s="6"/>
      <c r="AM150" s="40"/>
      <c r="AN150" s="43"/>
      <c r="AO150" s="6"/>
      <c r="AP150" s="43"/>
      <c r="AQ150" s="11"/>
      <c r="AR150" s="6"/>
      <c r="AS150" s="6"/>
      <c r="AT150" s="6"/>
      <c r="AU150" s="6"/>
      <c r="AV150" s="6"/>
      <c r="AW150" s="6"/>
      <c r="AX150" s="40"/>
      <c r="AY150" s="43"/>
      <c r="AZ150" s="12"/>
      <c r="BA150" s="11"/>
      <c r="BB150" s="6"/>
      <c r="BC150" s="6"/>
      <c r="BD150" s="6"/>
      <c r="BE150" s="6"/>
      <c r="BF150" s="6"/>
      <c r="BG150" s="6"/>
      <c r="BH150" s="40"/>
      <c r="BI150" s="43"/>
      <c r="BJ150" s="12"/>
      <c r="BK150" s="11"/>
      <c r="BL150" s="6"/>
      <c r="BM150" s="6"/>
      <c r="BN150" s="6"/>
      <c r="BO150" s="6"/>
      <c r="BP150" s="6"/>
      <c r="BQ150" s="6"/>
      <c r="BR150" s="40"/>
      <c r="BS150" s="43"/>
      <c r="BT150" s="12"/>
      <c r="BU150" s="11"/>
      <c r="BV150" s="6"/>
      <c r="BW150" s="6"/>
      <c r="BX150" s="6"/>
      <c r="BY150" s="40"/>
      <c r="BZ150" s="11"/>
      <c r="CA150" s="6"/>
      <c r="CB150" s="6"/>
      <c r="CC150" s="6"/>
      <c r="CD150" s="12"/>
      <c r="CE150" s="11"/>
      <c r="CF150" s="6"/>
      <c r="CG150" s="6"/>
      <c r="CH150" s="6"/>
      <c r="CI150" s="40"/>
      <c r="CJ150" s="11"/>
      <c r="CK150" s="6"/>
      <c r="CL150" s="6"/>
      <c r="CM150" s="12"/>
      <c r="CN150" s="11"/>
      <c r="CO150" s="82"/>
      <c r="CP150" s="1"/>
      <c r="CQ150" s="1"/>
      <c r="CR150" s="1"/>
      <c r="CS150" s="1"/>
      <c r="CT150" s="1"/>
      <c r="DF150" s="23"/>
    </row>
    <row r="151" spans="1:110">
      <c r="A151" s="72">
        <v>145</v>
      </c>
      <c r="B151" s="406"/>
      <c r="C151" s="407"/>
      <c r="D151" s="408"/>
      <c r="E151" s="409"/>
      <c r="F151" s="410"/>
      <c r="G151" s="410"/>
      <c r="H151" s="411"/>
      <c r="I151" s="412"/>
      <c r="J151" s="413"/>
      <c r="K151" s="414"/>
      <c r="L151" s="11"/>
      <c r="M151" s="6"/>
      <c r="N151" s="6"/>
      <c r="O151" s="6"/>
      <c r="P151" s="6"/>
      <c r="Q151" s="6"/>
      <c r="R151" s="6"/>
      <c r="S151" s="40"/>
      <c r="T151" s="43"/>
      <c r="U151" s="12"/>
      <c r="V151" s="17"/>
      <c r="W151" s="18"/>
      <c r="X151" s="18"/>
      <c r="Y151" s="18"/>
      <c r="Z151" s="18"/>
      <c r="AA151" s="18"/>
      <c r="AB151" s="18"/>
      <c r="AC151" s="45"/>
      <c r="AD151" s="43"/>
      <c r="AE151" s="12"/>
      <c r="AF151" s="293"/>
      <c r="AG151" s="11"/>
      <c r="AH151" s="6"/>
      <c r="AI151" s="6"/>
      <c r="AJ151" s="6"/>
      <c r="AK151" s="6"/>
      <c r="AL151" s="6"/>
      <c r="AM151" s="40"/>
      <c r="AN151" s="43"/>
      <c r="AO151" s="6"/>
      <c r="AP151" s="43"/>
      <c r="AQ151" s="11"/>
      <c r="AR151" s="6"/>
      <c r="AS151" s="6"/>
      <c r="AT151" s="6"/>
      <c r="AU151" s="6"/>
      <c r="AV151" s="6"/>
      <c r="AW151" s="6"/>
      <c r="AX151" s="40"/>
      <c r="AY151" s="43"/>
      <c r="AZ151" s="12"/>
      <c r="BA151" s="11"/>
      <c r="BB151" s="6"/>
      <c r="BC151" s="6"/>
      <c r="BD151" s="6"/>
      <c r="BE151" s="6"/>
      <c r="BF151" s="6"/>
      <c r="BG151" s="6"/>
      <c r="BH151" s="40"/>
      <c r="BI151" s="43"/>
      <c r="BJ151" s="12"/>
      <c r="BK151" s="11"/>
      <c r="BL151" s="6"/>
      <c r="BM151" s="6"/>
      <c r="BN151" s="6"/>
      <c r="BO151" s="6"/>
      <c r="BP151" s="6"/>
      <c r="BQ151" s="6"/>
      <c r="BR151" s="40"/>
      <c r="BS151" s="43"/>
      <c r="BT151" s="12"/>
      <c r="BU151" s="11"/>
      <c r="BV151" s="6"/>
      <c r="BW151" s="6"/>
      <c r="BX151" s="6"/>
      <c r="BY151" s="40"/>
      <c r="BZ151" s="11"/>
      <c r="CA151" s="6"/>
      <c r="CB151" s="6"/>
      <c r="CC151" s="6"/>
      <c r="CD151" s="12"/>
      <c r="CE151" s="11"/>
      <c r="CF151" s="6"/>
      <c r="CG151" s="6"/>
      <c r="CH151" s="6"/>
      <c r="CI151" s="40"/>
      <c r="CJ151" s="11"/>
      <c r="CK151" s="6"/>
      <c r="CL151" s="6"/>
      <c r="CM151" s="12"/>
      <c r="CN151" s="11"/>
      <c r="CO151" s="82"/>
      <c r="CP151" s="1"/>
      <c r="CQ151" s="1"/>
      <c r="CR151" s="1"/>
      <c r="CS151" s="1"/>
      <c r="CT151" s="1"/>
      <c r="DF151" s="23"/>
    </row>
    <row r="152" spans="1:110">
      <c r="A152" s="72">
        <v>146</v>
      </c>
      <c r="B152" s="406"/>
      <c r="C152" s="407"/>
      <c r="D152" s="408"/>
      <c r="E152" s="409"/>
      <c r="F152" s="410"/>
      <c r="G152" s="410"/>
      <c r="H152" s="411"/>
      <c r="I152" s="412"/>
      <c r="J152" s="413"/>
      <c r="K152" s="414"/>
      <c r="L152" s="11"/>
      <c r="M152" s="6"/>
      <c r="N152" s="6"/>
      <c r="O152" s="6"/>
      <c r="P152" s="6"/>
      <c r="Q152" s="6"/>
      <c r="R152" s="6"/>
      <c r="S152" s="40"/>
      <c r="T152" s="43"/>
      <c r="U152" s="12"/>
      <c r="V152" s="17"/>
      <c r="W152" s="18"/>
      <c r="X152" s="18"/>
      <c r="Y152" s="18"/>
      <c r="Z152" s="18"/>
      <c r="AA152" s="18"/>
      <c r="AB152" s="18"/>
      <c r="AC152" s="45"/>
      <c r="AD152" s="43"/>
      <c r="AE152" s="12"/>
      <c r="AF152" s="293"/>
      <c r="AG152" s="11"/>
      <c r="AH152" s="6"/>
      <c r="AI152" s="6"/>
      <c r="AJ152" s="6"/>
      <c r="AK152" s="6"/>
      <c r="AL152" s="6"/>
      <c r="AM152" s="40"/>
      <c r="AN152" s="43"/>
      <c r="AO152" s="6"/>
      <c r="AP152" s="43"/>
      <c r="AQ152" s="11"/>
      <c r="AR152" s="6"/>
      <c r="AS152" s="6"/>
      <c r="AT152" s="6"/>
      <c r="AU152" s="6"/>
      <c r="AV152" s="6"/>
      <c r="AW152" s="6"/>
      <c r="AX152" s="40"/>
      <c r="AY152" s="43"/>
      <c r="AZ152" s="12"/>
      <c r="BA152" s="11"/>
      <c r="BB152" s="6"/>
      <c r="BC152" s="6"/>
      <c r="BD152" s="6"/>
      <c r="BE152" s="6"/>
      <c r="BF152" s="6"/>
      <c r="BG152" s="6"/>
      <c r="BH152" s="40"/>
      <c r="BI152" s="43"/>
      <c r="BJ152" s="12"/>
      <c r="BK152" s="11"/>
      <c r="BL152" s="6"/>
      <c r="BM152" s="6"/>
      <c r="BN152" s="6"/>
      <c r="BO152" s="6"/>
      <c r="BP152" s="6"/>
      <c r="BQ152" s="6"/>
      <c r="BR152" s="40"/>
      <c r="BS152" s="43"/>
      <c r="BT152" s="12"/>
      <c r="BU152" s="11"/>
      <c r="BV152" s="6"/>
      <c r="BW152" s="6"/>
      <c r="BX152" s="6"/>
      <c r="BY152" s="40"/>
      <c r="BZ152" s="11"/>
      <c r="CA152" s="6"/>
      <c r="CB152" s="6"/>
      <c r="CC152" s="6"/>
      <c r="CD152" s="12"/>
      <c r="CE152" s="11"/>
      <c r="CF152" s="6"/>
      <c r="CG152" s="6"/>
      <c r="CH152" s="6"/>
      <c r="CI152" s="40"/>
      <c r="CJ152" s="11"/>
      <c r="CK152" s="6"/>
      <c r="CL152" s="6"/>
      <c r="CM152" s="12"/>
      <c r="CN152" s="11"/>
      <c r="CO152" s="82"/>
      <c r="CP152" s="1"/>
      <c r="CQ152" s="1"/>
      <c r="CR152" s="1"/>
      <c r="CS152" s="1"/>
      <c r="CT152" s="1"/>
      <c r="DF152" s="23"/>
    </row>
    <row r="153" spans="1:110">
      <c r="A153" s="72">
        <v>147</v>
      </c>
      <c r="B153" s="406"/>
      <c r="C153" s="407"/>
      <c r="D153" s="408"/>
      <c r="E153" s="409"/>
      <c r="F153" s="410"/>
      <c r="G153" s="410"/>
      <c r="H153" s="411"/>
      <c r="I153" s="412"/>
      <c r="J153" s="413"/>
      <c r="K153" s="414"/>
      <c r="L153" s="11"/>
      <c r="M153" s="6"/>
      <c r="N153" s="6"/>
      <c r="O153" s="6"/>
      <c r="P153" s="6"/>
      <c r="Q153" s="6"/>
      <c r="R153" s="6"/>
      <c r="S153" s="40"/>
      <c r="T153" s="43"/>
      <c r="U153" s="12"/>
      <c r="V153" s="17"/>
      <c r="W153" s="18"/>
      <c r="X153" s="18"/>
      <c r="Y153" s="18"/>
      <c r="Z153" s="18"/>
      <c r="AA153" s="18"/>
      <c r="AB153" s="18"/>
      <c r="AC153" s="45"/>
      <c r="AD153" s="43"/>
      <c r="AE153" s="12"/>
      <c r="AF153" s="293"/>
      <c r="AG153" s="11"/>
      <c r="AH153" s="6"/>
      <c r="AI153" s="6"/>
      <c r="AJ153" s="6"/>
      <c r="AK153" s="6"/>
      <c r="AL153" s="6"/>
      <c r="AM153" s="40"/>
      <c r="AN153" s="43"/>
      <c r="AO153" s="6"/>
      <c r="AP153" s="43"/>
      <c r="AQ153" s="11"/>
      <c r="AR153" s="6"/>
      <c r="AS153" s="6"/>
      <c r="AT153" s="6"/>
      <c r="AU153" s="6"/>
      <c r="AV153" s="6"/>
      <c r="AW153" s="6"/>
      <c r="AX153" s="40"/>
      <c r="AY153" s="43"/>
      <c r="AZ153" s="12"/>
      <c r="BA153" s="11"/>
      <c r="BB153" s="6"/>
      <c r="BC153" s="6"/>
      <c r="BD153" s="6"/>
      <c r="BE153" s="6"/>
      <c r="BF153" s="6"/>
      <c r="BG153" s="6"/>
      <c r="BH153" s="40"/>
      <c r="BI153" s="43"/>
      <c r="BJ153" s="12"/>
      <c r="BK153" s="11"/>
      <c r="BL153" s="6"/>
      <c r="BM153" s="6"/>
      <c r="BN153" s="6"/>
      <c r="BO153" s="6"/>
      <c r="BP153" s="6"/>
      <c r="BQ153" s="6"/>
      <c r="BR153" s="40"/>
      <c r="BS153" s="43"/>
      <c r="BT153" s="12"/>
      <c r="BU153" s="11"/>
      <c r="BV153" s="6"/>
      <c r="BW153" s="6"/>
      <c r="BX153" s="6"/>
      <c r="BY153" s="40"/>
      <c r="BZ153" s="11"/>
      <c r="CA153" s="6"/>
      <c r="CB153" s="6"/>
      <c r="CC153" s="6"/>
      <c r="CD153" s="12"/>
      <c r="CE153" s="11"/>
      <c r="CF153" s="6"/>
      <c r="CG153" s="6"/>
      <c r="CH153" s="6"/>
      <c r="CI153" s="40"/>
      <c r="CJ153" s="11"/>
      <c r="CK153" s="6"/>
      <c r="CL153" s="6"/>
      <c r="CM153" s="12"/>
      <c r="CN153" s="11"/>
      <c r="CO153" s="82"/>
      <c r="CP153" s="1"/>
      <c r="CQ153" s="1"/>
      <c r="CR153" s="1"/>
      <c r="CS153" s="1"/>
      <c r="CT153" s="1"/>
      <c r="DF153" s="23"/>
    </row>
    <row r="154" spans="1:110">
      <c r="A154" s="72">
        <v>148</v>
      </c>
      <c r="B154" s="406"/>
      <c r="C154" s="407"/>
      <c r="D154" s="408"/>
      <c r="E154" s="409"/>
      <c r="F154" s="410"/>
      <c r="G154" s="410"/>
      <c r="H154" s="411"/>
      <c r="I154" s="412"/>
      <c r="J154" s="413"/>
      <c r="K154" s="414"/>
      <c r="L154" s="11"/>
      <c r="M154" s="6"/>
      <c r="N154" s="6"/>
      <c r="O154" s="6"/>
      <c r="P154" s="6"/>
      <c r="Q154" s="6"/>
      <c r="R154" s="6"/>
      <c r="S154" s="40"/>
      <c r="T154" s="43"/>
      <c r="U154" s="12"/>
      <c r="V154" s="17"/>
      <c r="W154" s="18"/>
      <c r="X154" s="18"/>
      <c r="Y154" s="18"/>
      <c r="Z154" s="18"/>
      <c r="AA154" s="18"/>
      <c r="AB154" s="18"/>
      <c r="AC154" s="45"/>
      <c r="AD154" s="43"/>
      <c r="AE154" s="12"/>
      <c r="AF154" s="293"/>
      <c r="AG154" s="11"/>
      <c r="AH154" s="6"/>
      <c r="AI154" s="6"/>
      <c r="AJ154" s="6"/>
      <c r="AK154" s="6"/>
      <c r="AL154" s="6"/>
      <c r="AM154" s="40"/>
      <c r="AN154" s="43"/>
      <c r="AO154" s="6"/>
      <c r="AP154" s="43"/>
      <c r="AQ154" s="11"/>
      <c r="AR154" s="6"/>
      <c r="AS154" s="6"/>
      <c r="AT154" s="6"/>
      <c r="AU154" s="6"/>
      <c r="AV154" s="6"/>
      <c r="AW154" s="6"/>
      <c r="AX154" s="40"/>
      <c r="AY154" s="43"/>
      <c r="AZ154" s="12"/>
      <c r="BA154" s="11"/>
      <c r="BB154" s="6"/>
      <c r="BC154" s="6"/>
      <c r="BD154" s="6"/>
      <c r="BE154" s="6"/>
      <c r="BF154" s="6"/>
      <c r="BG154" s="6"/>
      <c r="BH154" s="40"/>
      <c r="BI154" s="43"/>
      <c r="BJ154" s="12"/>
      <c r="BK154" s="11"/>
      <c r="BL154" s="6"/>
      <c r="BM154" s="6"/>
      <c r="BN154" s="6"/>
      <c r="BO154" s="6"/>
      <c r="BP154" s="6"/>
      <c r="BQ154" s="6"/>
      <c r="BR154" s="40"/>
      <c r="BS154" s="43"/>
      <c r="BT154" s="12"/>
      <c r="BU154" s="11"/>
      <c r="BV154" s="6"/>
      <c r="BW154" s="6"/>
      <c r="BX154" s="6"/>
      <c r="BY154" s="40"/>
      <c r="BZ154" s="11"/>
      <c r="CA154" s="6"/>
      <c r="CB154" s="6"/>
      <c r="CC154" s="6"/>
      <c r="CD154" s="12"/>
      <c r="CE154" s="11"/>
      <c r="CF154" s="6"/>
      <c r="CG154" s="6"/>
      <c r="CH154" s="6"/>
      <c r="CI154" s="40"/>
      <c r="CJ154" s="11"/>
      <c r="CK154" s="6"/>
      <c r="CL154" s="6"/>
      <c r="CM154" s="12"/>
      <c r="CN154" s="11"/>
      <c r="CO154" s="82"/>
      <c r="CP154" s="1"/>
      <c r="CQ154" s="1"/>
      <c r="CR154" s="1"/>
      <c r="CS154" s="1"/>
      <c r="CT154" s="1"/>
      <c r="DF154" s="23"/>
    </row>
    <row r="155" spans="1:110">
      <c r="A155" s="72">
        <v>149</v>
      </c>
      <c r="B155" s="406"/>
      <c r="C155" s="407"/>
      <c r="D155" s="408"/>
      <c r="E155" s="409"/>
      <c r="F155" s="410"/>
      <c r="G155" s="410"/>
      <c r="H155" s="411"/>
      <c r="I155" s="412"/>
      <c r="J155" s="413"/>
      <c r="K155" s="414"/>
      <c r="L155" s="11"/>
      <c r="M155" s="6"/>
      <c r="N155" s="6"/>
      <c r="O155" s="6"/>
      <c r="P155" s="6"/>
      <c r="Q155" s="6"/>
      <c r="R155" s="6"/>
      <c r="S155" s="40"/>
      <c r="T155" s="43"/>
      <c r="U155" s="12"/>
      <c r="V155" s="17"/>
      <c r="W155" s="18"/>
      <c r="X155" s="18"/>
      <c r="Y155" s="18"/>
      <c r="Z155" s="18"/>
      <c r="AA155" s="18"/>
      <c r="AB155" s="18"/>
      <c r="AC155" s="45"/>
      <c r="AD155" s="43"/>
      <c r="AE155" s="12"/>
      <c r="AF155" s="293"/>
      <c r="AG155" s="11"/>
      <c r="AH155" s="6"/>
      <c r="AI155" s="6"/>
      <c r="AJ155" s="6"/>
      <c r="AK155" s="6"/>
      <c r="AL155" s="6"/>
      <c r="AM155" s="40"/>
      <c r="AN155" s="43"/>
      <c r="AO155" s="6"/>
      <c r="AP155" s="43"/>
      <c r="AQ155" s="11"/>
      <c r="AR155" s="6"/>
      <c r="AS155" s="6"/>
      <c r="AT155" s="6"/>
      <c r="AU155" s="6"/>
      <c r="AV155" s="6"/>
      <c r="AW155" s="6"/>
      <c r="AX155" s="40"/>
      <c r="AY155" s="43"/>
      <c r="AZ155" s="12"/>
      <c r="BA155" s="11"/>
      <c r="BB155" s="6"/>
      <c r="BC155" s="6"/>
      <c r="BD155" s="6"/>
      <c r="BE155" s="6"/>
      <c r="BF155" s="6"/>
      <c r="BG155" s="6"/>
      <c r="BH155" s="40"/>
      <c r="BI155" s="43"/>
      <c r="BJ155" s="12"/>
      <c r="BK155" s="11"/>
      <c r="BL155" s="6"/>
      <c r="BM155" s="6"/>
      <c r="BN155" s="6"/>
      <c r="BO155" s="6"/>
      <c r="BP155" s="6"/>
      <c r="BQ155" s="6"/>
      <c r="BR155" s="40"/>
      <c r="BS155" s="43"/>
      <c r="BT155" s="12"/>
      <c r="BU155" s="11"/>
      <c r="BV155" s="6"/>
      <c r="BW155" s="6"/>
      <c r="BX155" s="6"/>
      <c r="BY155" s="40"/>
      <c r="BZ155" s="11"/>
      <c r="CA155" s="6"/>
      <c r="CB155" s="6"/>
      <c r="CC155" s="6"/>
      <c r="CD155" s="12"/>
      <c r="CE155" s="11"/>
      <c r="CF155" s="6"/>
      <c r="CG155" s="6"/>
      <c r="CH155" s="6"/>
      <c r="CI155" s="40"/>
      <c r="CJ155" s="11"/>
      <c r="CK155" s="6"/>
      <c r="CL155" s="6"/>
      <c r="CM155" s="12"/>
      <c r="CN155" s="11"/>
      <c r="CO155" s="82"/>
      <c r="CP155" s="1"/>
      <c r="CQ155" s="1"/>
      <c r="CR155" s="1"/>
      <c r="CS155" s="1"/>
      <c r="CT155" s="1"/>
      <c r="DF155" s="23"/>
    </row>
    <row r="156" spans="1:110">
      <c r="A156" s="72">
        <v>150</v>
      </c>
      <c r="B156" s="406"/>
      <c r="C156" s="407"/>
      <c r="D156" s="408"/>
      <c r="E156" s="409"/>
      <c r="F156" s="410"/>
      <c r="G156" s="410"/>
      <c r="H156" s="411"/>
      <c r="I156" s="412"/>
      <c r="J156" s="413"/>
      <c r="K156" s="414"/>
      <c r="L156" s="11"/>
      <c r="M156" s="6"/>
      <c r="N156" s="6"/>
      <c r="O156" s="6"/>
      <c r="P156" s="6"/>
      <c r="Q156" s="6"/>
      <c r="R156" s="6"/>
      <c r="S156" s="40"/>
      <c r="T156" s="43"/>
      <c r="U156" s="12"/>
      <c r="V156" s="17"/>
      <c r="W156" s="18"/>
      <c r="X156" s="18"/>
      <c r="Y156" s="18"/>
      <c r="Z156" s="18"/>
      <c r="AA156" s="18"/>
      <c r="AB156" s="18"/>
      <c r="AC156" s="45"/>
      <c r="AD156" s="43"/>
      <c r="AE156" s="12"/>
      <c r="AF156" s="293"/>
      <c r="AG156" s="11"/>
      <c r="AH156" s="6"/>
      <c r="AI156" s="6"/>
      <c r="AJ156" s="6"/>
      <c r="AK156" s="6"/>
      <c r="AL156" s="6"/>
      <c r="AM156" s="40"/>
      <c r="AN156" s="43"/>
      <c r="AO156" s="6"/>
      <c r="AP156" s="43"/>
      <c r="AQ156" s="11"/>
      <c r="AR156" s="6"/>
      <c r="AS156" s="6"/>
      <c r="AT156" s="6"/>
      <c r="AU156" s="6"/>
      <c r="AV156" s="6"/>
      <c r="AW156" s="6"/>
      <c r="AX156" s="40"/>
      <c r="AY156" s="43"/>
      <c r="AZ156" s="12"/>
      <c r="BA156" s="11"/>
      <c r="BB156" s="6"/>
      <c r="BC156" s="6"/>
      <c r="BD156" s="6"/>
      <c r="BE156" s="6"/>
      <c r="BF156" s="6"/>
      <c r="BG156" s="6"/>
      <c r="BH156" s="40"/>
      <c r="BI156" s="43"/>
      <c r="BJ156" s="12"/>
      <c r="BK156" s="11"/>
      <c r="BL156" s="6"/>
      <c r="BM156" s="6"/>
      <c r="BN156" s="6"/>
      <c r="BO156" s="6"/>
      <c r="BP156" s="6"/>
      <c r="BQ156" s="6"/>
      <c r="BR156" s="40"/>
      <c r="BS156" s="43"/>
      <c r="BT156" s="12"/>
      <c r="BU156" s="11"/>
      <c r="BV156" s="6"/>
      <c r="BW156" s="6"/>
      <c r="BX156" s="6"/>
      <c r="BY156" s="40"/>
      <c r="BZ156" s="11"/>
      <c r="CA156" s="6"/>
      <c r="CB156" s="6"/>
      <c r="CC156" s="6"/>
      <c r="CD156" s="12"/>
      <c r="CE156" s="11"/>
      <c r="CF156" s="6"/>
      <c r="CG156" s="6"/>
      <c r="CH156" s="6"/>
      <c r="CI156" s="40"/>
      <c r="CJ156" s="11"/>
      <c r="CK156" s="6"/>
      <c r="CL156" s="6"/>
      <c r="CM156" s="12"/>
      <c r="CN156" s="11"/>
      <c r="CO156" s="82"/>
      <c r="CP156" s="1"/>
      <c r="CQ156" s="1"/>
      <c r="CR156" s="1"/>
      <c r="CS156" s="1"/>
      <c r="CT156" s="1"/>
      <c r="DF156" s="23"/>
    </row>
    <row r="157" spans="1:110">
      <c r="A157" s="72">
        <v>151</v>
      </c>
      <c r="B157" s="406"/>
      <c r="C157" s="407"/>
      <c r="D157" s="408"/>
      <c r="E157" s="409"/>
      <c r="F157" s="410"/>
      <c r="G157" s="410"/>
      <c r="H157" s="411"/>
      <c r="I157" s="412"/>
      <c r="J157" s="413"/>
      <c r="K157" s="414"/>
      <c r="L157" s="11"/>
      <c r="M157" s="6"/>
      <c r="N157" s="6"/>
      <c r="O157" s="6"/>
      <c r="P157" s="6"/>
      <c r="Q157" s="6"/>
      <c r="R157" s="6"/>
      <c r="S157" s="40"/>
      <c r="T157" s="43"/>
      <c r="U157" s="12"/>
      <c r="V157" s="17"/>
      <c r="W157" s="18"/>
      <c r="X157" s="18"/>
      <c r="Y157" s="18"/>
      <c r="Z157" s="18"/>
      <c r="AA157" s="18"/>
      <c r="AB157" s="18"/>
      <c r="AC157" s="45"/>
      <c r="AD157" s="43"/>
      <c r="AE157" s="12"/>
      <c r="AF157" s="293"/>
      <c r="AG157" s="11"/>
      <c r="AH157" s="6"/>
      <c r="AI157" s="6"/>
      <c r="AJ157" s="6"/>
      <c r="AK157" s="6"/>
      <c r="AL157" s="6"/>
      <c r="AM157" s="40"/>
      <c r="AN157" s="43"/>
      <c r="AO157" s="6"/>
      <c r="AP157" s="43"/>
      <c r="AQ157" s="11"/>
      <c r="AR157" s="6"/>
      <c r="AS157" s="6"/>
      <c r="AT157" s="6"/>
      <c r="AU157" s="6"/>
      <c r="AV157" s="6"/>
      <c r="AW157" s="6"/>
      <c r="AX157" s="40"/>
      <c r="AY157" s="43"/>
      <c r="AZ157" s="12"/>
      <c r="BA157" s="11"/>
      <c r="BB157" s="6"/>
      <c r="BC157" s="6"/>
      <c r="BD157" s="6"/>
      <c r="BE157" s="6"/>
      <c r="BF157" s="6"/>
      <c r="BG157" s="6"/>
      <c r="BH157" s="40"/>
      <c r="BI157" s="43"/>
      <c r="BJ157" s="12"/>
      <c r="BK157" s="11"/>
      <c r="BL157" s="6"/>
      <c r="BM157" s="6"/>
      <c r="BN157" s="6"/>
      <c r="BO157" s="6"/>
      <c r="BP157" s="6"/>
      <c r="BQ157" s="6"/>
      <c r="BR157" s="40"/>
      <c r="BS157" s="43"/>
      <c r="BT157" s="12"/>
      <c r="BU157" s="11"/>
      <c r="BV157" s="6"/>
      <c r="BW157" s="6"/>
      <c r="BX157" s="6"/>
      <c r="BY157" s="40"/>
      <c r="BZ157" s="11"/>
      <c r="CA157" s="6"/>
      <c r="CB157" s="6"/>
      <c r="CC157" s="6"/>
      <c r="CD157" s="12"/>
      <c r="CE157" s="11"/>
      <c r="CF157" s="6"/>
      <c r="CG157" s="6"/>
      <c r="CH157" s="6"/>
      <c r="CI157" s="40"/>
      <c r="CJ157" s="11"/>
      <c r="CK157" s="6"/>
      <c r="CL157" s="6"/>
      <c r="CM157" s="12"/>
      <c r="CN157" s="11"/>
      <c r="CO157" s="82"/>
      <c r="CP157" s="1"/>
      <c r="CQ157" s="1"/>
      <c r="CR157" s="1"/>
      <c r="CS157" s="1"/>
      <c r="CT157" s="1"/>
      <c r="DF157" s="23"/>
    </row>
    <row r="158" spans="1:110">
      <c r="A158" s="72">
        <v>152</v>
      </c>
      <c r="B158" s="406"/>
      <c r="C158" s="407"/>
      <c r="D158" s="408"/>
      <c r="E158" s="409"/>
      <c r="F158" s="410"/>
      <c r="G158" s="410"/>
      <c r="H158" s="411"/>
      <c r="I158" s="412"/>
      <c r="J158" s="413"/>
      <c r="K158" s="414"/>
      <c r="L158" s="11"/>
      <c r="M158" s="6"/>
      <c r="N158" s="6"/>
      <c r="O158" s="6"/>
      <c r="P158" s="6"/>
      <c r="Q158" s="6"/>
      <c r="R158" s="6"/>
      <c r="S158" s="40"/>
      <c r="T158" s="43"/>
      <c r="U158" s="12"/>
      <c r="V158" s="17"/>
      <c r="W158" s="18"/>
      <c r="X158" s="18"/>
      <c r="Y158" s="18"/>
      <c r="Z158" s="18"/>
      <c r="AA158" s="18"/>
      <c r="AB158" s="18"/>
      <c r="AC158" s="45"/>
      <c r="AD158" s="43"/>
      <c r="AE158" s="12"/>
      <c r="AF158" s="293"/>
      <c r="AG158" s="11"/>
      <c r="AH158" s="6"/>
      <c r="AI158" s="6"/>
      <c r="AJ158" s="6"/>
      <c r="AK158" s="6"/>
      <c r="AL158" s="6"/>
      <c r="AM158" s="40"/>
      <c r="AN158" s="43"/>
      <c r="AO158" s="6"/>
      <c r="AP158" s="43"/>
      <c r="AQ158" s="11"/>
      <c r="AR158" s="6"/>
      <c r="AS158" s="6"/>
      <c r="AT158" s="6"/>
      <c r="AU158" s="6"/>
      <c r="AV158" s="6"/>
      <c r="AW158" s="6"/>
      <c r="AX158" s="40"/>
      <c r="AY158" s="43"/>
      <c r="AZ158" s="12"/>
      <c r="BA158" s="11"/>
      <c r="BB158" s="6"/>
      <c r="BC158" s="6"/>
      <c r="BD158" s="6"/>
      <c r="BE158" s="6"/>
      <c r="BF158" s="6"/>
      <c r="BG158" s="6"/>
      <c r="BH158" s="40"/>
      <c r="BI158" s="43"/>
      <c r="BJ158" s="12"/>
      <c r="BK158" s="11"/>
      <c r="BL158" s="6"/>
      <c r="BM158" s="6"/>
      <c r="BN158" s="6"/>
      <c r="BO158" s="6"/>
      <c r="BP158" s="6"/>
      <c r="BQ158" s="6"/>
      <c r="BR158" s="40"/>
      <c r="BS158" s="43"/>
      <c r="BT158" s="12"/>
      <c r="BU158" s="11"/>
      <c r="BV158" s="6"/>
      <c r="BW158" s="6"/>
      <c r="BX158" s="6"/>
      <c r="BY158" s="40"/>
      <c r="BZ158" s="11"/>
      <c r="CA158" s="6"/>
      <c r="CB158" s="6"/>
      <c r="CC158" s="6"/>
      <c r="CD158" s="12"/>
      <c r="CE158" s="11"/>
      <c r="CF158" s="6"/>
      <c r="CG158" s="6"/>
      <c r="CH158" s="6"/>
      <c r="CI158" s="40"/>
      <c r="CJ158" s="11"/>
      <c r="CK158" s="6"/>
      <c r="CL158" s="6"/>
      <c r="CM158" s="12"/>
      <c r="CN158" s="11"/>
      <c r="CO158" s="82"/>
      <c r="CP158" s="1"/>
      <c r="CQ158" s="1"/>
      <c r="CR158" s="1"/>
      <c r="CS158" s="1"/>
      <c r="CT158" s="1"/>
      <c r="DF158" s="23"/>
    </row>
    <row r="159" spans="1:110">
      <c r="A159" s="72">
        <v>153</v>
      </c>
      <c r="B159" s="406"/>
      <c r="C159" s="407"/>
      <c r="D159" s="408"/>
      <c r="E159" s="409"/>
      <c r="F159" s="410"/>
      <c r="G159" s="410"/>
      <c r="H159" s="411"/>
      <c r="I159" s="412"/>
      <c r="J159" s="413"/>
      <c r="K159" s="414"/>
      <c r="L159" s="11"/>
      <c r="M159" s="6"/>
      <c r="N159" s="6"/>
      <c r="O159" s="6"/>
      <c r="P159" s="6"/>
      <c r="Q159" s="6"/>
      <c r="R159" s="6"/>
      <c r="S159" s="40"/>
      <c r="T159" s="43"/>
      <c r="U159" s="12"/>
      <c r="V159" s="17"/>
      <c r="W159" s="18"/>
      <c r="X159" s="18"/>
      <c r="Y159" s="18"/>
      <c r="Z159" s="18"/>
      <c r="AA159" s="18"/>
      <c r="AB159" s="18"/>
      <c r="AC159" s="45"/>
      <c r="AD159" s="43"/>
      <c r="AE159" s="12"/>
      <c r="AF159" s="293"/>
      <c r="AG159" s="11"/>
      <c r="AH159" s="6"/>
      <c r="AI159" s="6"/>
      <c r="AJ159" s="6"/>
      <c r="AK159" s="6"/>
      <c r="AL159" s="6"/>
      <c r="AM159" s="40"/>
      <c r="AN159" s="43"/>
      <c r="AO159" s="6"/>
      <c r="AP159" s="43"/>
      <c r="AQ159" s="11"/>
      <c r="AR159" s="6"/>
      <c r="AS159" s="6"/>
      <c r="AT159" s="6"/>
      <c r="AU159" s="6"/>
      <c r="AV159" s="6"/>
      <c r="AW159" s="6"/>
      <c r="AX159" s="40"/>
      <c r="AY159" s="43"/>
      <c r="AZ159" s="12"/>
      <c r="BA159" s="11"/>
      <c r="BB159" s="6"/>
      <c r="BC159" s="6"/>
      <c r="BD159" s="6"/>
      <c r="BE159" s="6"/>
      <c r="BF159" s="6"/>
      <c r="BG159" s="6"/>
      <c r="BH159" s="40"/>
      <c r="BI159" s="43"/>
      <c r="BJ159" s="12"/>
      <c r="BK159" s="11"/>
      <c r="BL159" s="6"/>
      <c r="BM159" s="6"/>
      <c r="BN159" s="6"/>
      <c r="BO159" s="6"/>
      <c r="BP159" s="6"/>
      <c r="BQ159" s="6"/>
      <c r="BR159" s="40"/>
      <c r="BS159" s="43"/>
      <c r="BT159" s="12"/>
      <c r="BU159" s="11"/>
      <c r="BV159" s="6"/>
      <c r="BW159" s="6"/>
      <c r="BX159" s="6"/>
      <c r="BY159" s="40"/>
      <c r="BZ159" s="11"/>
      <c r="CA159" s="6"/>
      <c r="CB159" s="6"/>
      <c r="CC159" s="6"/>
      <c r="CD159" s="12"/>
      <c r="CE159" s="11"/>
      <c r="CF159" s="6"/>
      <c r="CG159" s="6"/>
      <c r="CH159" s="6"/>
      <c r="CI159" s="40"/>
      <c r="CJ159" s="11"/>
      <c r="CK159" s="6"/>
      <c r="CL159" s="6"/>
      <c r="CM159" s="12"/>
      <c r="CN159" s="11"/>
      <c r="CO159" s="82"/>
      <c r="CP159" s="1"/>
      <c r="CQ159" s="1"/>
      <c r="CR159" s="1"/>
      <c r="CS159" s="1"/>
      <c r="CT159" s="1"/>
      <c r="DF159" s="23"/>
    </row>
    <row r="160" spans="1:110">
      <c r="A160" s="72">
        <v>154</v>
      </c>
      <c r="B160" s="406"/>
      <c r="C160" s="407"/>
      <c r="D160" s="408"/>
      <c r="E160" s="409"/>
      <c r="F160" s="410"/>
      <c r="G160" s="410"/>
      <c r="H160" s="411"/>
      <c r="I160" s="412"/>
      <c r="J160" s="413"/>
      <c r="K160" s="414"/>
      <c r="L160" s="11"/>
      <c r="M160" s="6"/>
      <c r="N160" s="6"/>
      <c r="O160" s="6"/>
      <c r="P160" s="6"/>
      <c r="Q160" s="6"/>
      <c r="R160" s="6"/>
      <c r="S160" s="40"/>
      <c r="T160" s="43"/>
      <c r="U160" s="12"/>
      <c r="V160" s="17"/>
      <c r="W160" s="18"/>
      <c r="X160" s="18"/>
      <c r="Y160" s="18"/>
      <c r="Z160" s="18"/>
      <c r="AA160" s="18"/>
      <c r="AB160" s="18"/>
      <c r="AC160" s="45"/>
      <c r="AD160" s="43"/>
      <c r="AE160" s="12"/>
      <c r="AF160" s="293"/>
      <c r="AG160" s="11"/>
      <c r="AH160" s="6"/>
      <c r="AI160" s="6"/>
      <c r="AJ160" s="6"/>
      <c r="AK160" s="6"/>
      <c r="AL160" s="6"/>
      <c r="AM160" s="40"/>
      <c r="AN160" s="43"/>
      <c r="AO160" s="6"/>
      <c r="AP160" s="43"/>
      <c r="AQ160" s="11"/>
      <c r="AR160" s="6"/>
      <c r="AS160" s="6"/>
      <c r="AT160" s="6"/>
      <c r="AU160" s="6"/>
      <c r="AV160" s="6"/>
      <c r="AW160" s="6"/>
      <c r="AX160" s="40"/>
      <c r="AY160" s="43"/>
      <c r="AZ160" s="12"/>
      <c r="BA160" s="11"/>
      <c r="BB160" s="6"/>
      <c r="BC160" s="6"/>
      <c r="BD160" s="6"/>
      <c r="BE160" s="6"/>
      <c r="BF160" s="6"/>
      <c r="BG160" s="6"/>
      <c r="BH160" s="40"/>
      <c r="BI160" s="43"/>
      <c r="BJ160" s="12"/>
      <c r="BK160" s="11"/>
      <c r="BL160" s="6"/>
      <c r="BM160" s="6"/>
      <c r="BN160" s="6"/>
      <c r="BO160" s="6"/>
      <c r="BP160" s="6"/>
      <c r="BQ160" s="6"/>
      <c r="BR160" s="40"/>
      <c r="BS160" s="43"/>
      <c r="BT160" s="12"/>
      <c r="BU160" s="11"/>
      <c r="BV160" s="6"/>
      <c r="BW160" s="6"/>
      <c r="BX160" s="6"/>
      <c r="BY160" s="40"/>
      <c r="BZ160" s="11"/>
      <c r="CA160" s="6"/>
      <c r="CB160" s="6"/>
      <c r="CC160" s="6"/>
      <c r="CD160" s="12"/>
      <c r="CE160" s="11"/>
      <c r="CF160" s="6"/>
      <c r="CG160" s="6"/>
      <c r="CH160" s="6"/>
      <c r="CI160" s="40"/>
      <c r="CJ160" s="11"/>
      <c r="CK160" s="6"/>
      <c r="CL160" s="6"/>
      <c r="CM160" s="12"/>
      <c r="CN160" s="11"/>
      <c r="CO160" s="82"/>
      <c r="CP160" s="1"/>
      <c r="CQ160" s="1"/>
      <c r="CR160" s="1"/>
      <c r="CS160" s="1"/>
      <c r="CT160" s="1"/>
      <c r="DF160" s="23"/>
    </row>
    <row r="161" spans="1:110">
      <c r="A161" s="72">
        <v>155</v>
      </c>
      <c r="B161" s="406"/>
      <c r="C161" s="407"/>
      <c r="D161" s="408"/>
      <c r="E161" s="409"/>
      <c r="F161" s="410"/>
      <c r="G161" s="410"/>
      <c r="H161" s="411"/>
      <c r="I161" s="412"/>
      <c r="J161" s="413"/>
      <c r="K161" s="414"/>
      <c r="L161" s="11"/>
      <c r="M161" s="6"/>
      <c r="N161" s="6"/>
      <c r="O161" s="6"/>
      <c r="P161" s="6"/>
      <c r="Q161" s="6"/>
      <c r="R161" s="6"/>
      <c r="S161" s="40"/>
      <c r="T161" s="43"/>
      <c r="U161" s="12"/>
      <c r="V161" s="17"/>
      <c r="W161" s="18"/>
      <c r="X161" s="18"/>
      <c r="Y161" s="18"/>
      <c r="Z161" s="18"/>
      <c r="AA161" s="18"/>
      <c r="AB161" s="18"/>
      <c r="AC161" s="45"/>
      <c r="AD161" s="43"/>
      <c r="AE161" s="12"/>
      <c r="AF161" s="293"/>
      <c r="AG161" s="11"/>
      <c r="AH161" s="6"/>
      <c r="AI161" s="6"/>
      <c r="AJ161" s="6"/>
      <c r="AK161" s="6"/>
      <c r="AL161" s="6"/>
      <c r="AM161" s="40"/>
      <c r="AN161" s="43"/>
      <c r="AO161" s="6"/>
      <c r="AP161" s="43"/>
      <c r="AQ161" s="11"/>
      <c r="AR161" s="6"/>
      <c r="AS161" s="6"/>
      <c r="AT161" s="6"/>
      <c r="AU161" s="6"/>
      <c r="AV161" s="6"/>
      <c r="AW161" s="6"/>
      <c r="AX161" s="40"/>
      <c r="AY161" s="43"/>
      <c r="AZ161" s="12"/>
      <c r="BA161" s="11"/>
      <c r="BB161" s="6"/>
      <c r="BC161" s="6"/>
      <c r="BD161" s="6"/>
      <c r="BE161" s="6"/>
      <c r="BF161" s="6"/>
      <c r="BG161" s="6"/>
      <c r="BH161" s="40"/>
      <c r="BI161" s="43"/>
      <c r="BJ161" s="12"/>
      <c r="BK161" s="11"/>
      <c r="BL161" s="6"/>
      <c r="BM161" s="6"/>
      <c r="BN161" s="6"/>
      <c r="BO161" s="6"/>
      <c r="BP161" s="6"/>
      <c r="BQ161" s="6"/>
      <c r="BR161" s="40"/>
      <c r="BS161" s="43"/>
      <c r="BT161" s="12"/>
      <c r="BU161" s="11"/>
      <c r="BV161" s="6"/>
      <c r="BW161" s="6"/>
      <c r="BX161" s="6"/>
      <c r="BY161" s="40"/>
      <c r="BZ161" s="11"/>
      <c r="CA161" s="6"/>
      <c r="CB161" s="6"/>
      <c r="CC161" s="6"/>
      <c r="CD161" s="12"/>
      <c r="CE161" s="11"/>
      <c r="CF161" s="6"/>
      <c r="CG161" s="6"/>
      <c r="CH161" s="6"/>
      <c r="CI161" s="40"/>
      <c r="CJ161" s="11"/>
      <c r="CK161" s="6"/>
      <c r="CL161" s="6"/>
      <c r="CM161" s="12"/>
      <c r="CN161" s="11"/>
      <c r="CO161" s="82"/>
      <c r="CP161" s="1"/>
      <c r="CQ161" s="1"/>
      <c r="CR161" s="1"/>
      <c r="CS161" s="1"/>
      <c r="CT161" s="1"/>
      <c r="DF161" s="23"/>
    </row>
    <row r="162" spans="1:110">
      <c r="A162" s="72">
        <v>156</v>
      </c>
      <c r="B162" s="406"/>
      <c r="C162" s="407"/>
      <c r="D162" s="408"/>
      <c r="E162" s="409"/>
      <c r="F162" s="410"/>
      <c r="G162" s="410"/>
      <c r="H162" s="411"/>
      <c r="I162" s="412"/>
      <c r="J162" s="413"/>
      <c r="K162" s="414"/>
      <c r="L162" s="11"/>
      <c r="M162" s="6"/>
      <c r="N162" s="6"/>
      <c r="O162" s="6"/>
      <c r="P162" s="6"/>
      <c r="Q162" s="6"/>
      <c r="R162" s="6"/>
      <c r="S162" s="40"/>
      <c r="T162" s="43"/>
      <c r="U162" s="12"/>
      <c r="V162" s="17"/>
      <c r="W162" s="18"/>
      <c r="X162" s="18"/>
      <c r="Y162" s="18"/>
      <c r="Z162" s="18"/>
      <c r="AA162" s="18"/>
      <c r="AB162" s="18"/>
      <c r="AC162" s="45"/>
      <c r="AD162" s="43"/>
      <c r="AE162" s="12"/>
      <c r="AF162" s="293"/>
      <c r="AG162" s="11"/>
      <c r="AH162" s="6"/>
      <c r="AI162" s="6"/>
      <c r="AJ162" s="6"/>
      <c r="AK162" s="6"/>
      <c r="AL162" s="6"/>
      <c r="AM162" s="40"/>
      <c r="AN162" s="43"/>
      <c r="AO162" s="6"/>
      <c r="AP162" s="43"/>
      <c r="AQ162" s="11"/>
      <c r="AR162" s="6"/>
      <c r="AS162" s="6"/>
      <c r="AT162" s="6"/>
      <c r="AU162" s="6"/>
      <c r="AV162" s="6"/>
      <c r="AW162" s="6"/>
      <c r="AX162" s="40"/>
      <c r="AY162" s="43"/>
      <c r="AZ162" s="12"/>
      <c r="BA162" s="11"/>
      <c r="BB162" s="6"/>
      <c r="BC162" s="6"/>
      <c r="BD162" s="6"/>
      <c r="BE162" s="6"/>
      <c r="BF162" s="6"/>
      <c r="BG162" s="6"/>
      <c r="BH162" s="40"/>
      <c r="BI162" s="43"/>
      <c r="BJ162" s="12"/>
      <c r="BK162" s="11"/>
      <c r="BL162" s="6"/>
      <c r="BM162" s="6"/>
      <c r="BN162" s="6"/>
      <c r="BO162" s="6"/>
      <c r="BP162" s="6"/>
      <c r="BQ162" s="6"/>
      <c r="BR162" s="40"/>
      <c r="BS162" s="43"/>
      <c r="BT162" s="12"/>
      <c r="BU162" s="11"/>
      <c r="BV162" s="6"/>
      <c r="BW162" s="6"/>
      <c r="BX162" s="6"/>
      <c r="BY162" s="40"/>
      <c r="BZ162" s="11"/>
      <c r="CA162" s="6"/>
      <c r="CB162" s="6"/>
      <c r="CC162" s="6"/>
      <c r="CD162" s="12"/>
      <c r="CE162" s="11"/>
      <c r="CF162" s="6"/>
      <c r="CG162" s="6"/>
      <c r="CH162" s="6"/>
      <c r="CI162" s="40"/>
      <c r="CJ162" s="11"/>
      <c r="CK162" s="6"/>
      <c r="CL162" s="6"/>
      <c r="CM162" s="12"/>
      <c r="CN162" s="11"/>
      <c r="CO162" s="82"/>
      <c r="CP162" s="1"/>
      <c r="CQ162" s="1"/>
      <c r="CR162" s="1"/>
      <c r="CS162" s="1"/>
      <c r="CT162" s="1"/>
      <c r="DF162" s="23"/>
    </row>
    <row r="163" spans="1:110">
      <c r="A163" s="72">
        <v>157</v>
      </c>
      <c r="B163" s="406"/>
      <c r="C163" s="407"/>
      <c r="D163" s="408"/>
      <c r="E163" s="409"/>
      <c r="F163" s="410"/>
      <c r="G163" s="410"/>
      <c r="H163" s="411"/>
      <c r="I163" s="412"/>
      <c r="J163" s="413"/>
      <c r="K163" s="414"/>
      <c r="L163" s="11"/>
      <c r="M163" s="6"/>
      <c r="N163" s="6"/>
      <c r="O163" s="6"/>
      <c r="P163" s="6"/>
      <c r="Q163" s="6"/>
      <c r="R163" s="6"/>
      <c r="S163" s="40"/>
      <c r="T163" s="43"/>
      <c r="U163" s="12"/>
      <c r="V163" s="17"/>
      <c r="W163" s="18"/>
      <c r="X163" s="18"/>
      <c r="Y163" s="18"/>
      <c r="Z163" s="18"/>
      <c r="AA163" s="18"/>
      <c r="AB163" s="18"/>
      <c r="AC163" s="45"/>
      <c r="AD163" s="43"/>
      <c r="AE163" s="12"/>
      <c r="AF163" s="293"/>
      <c r="AG163" s="11"/>
      <c r="AH163" s="6"/>
      <c r="AI163" s="6"/>
      <c r="AJ163" s="6"/>
      <c r="AK163" s="6"/>
      <c r="AL163" s="6"/>
      <c r="AM163" s="40"/>
      <c r="AN163" s="43"/>
      <c r="AO163" s="6"/>
      <c r="AP163" s="43"/>
      <c r="AQ163" s="11"/>
      <c r="AR163" s="6"/>
      <c r="AS163" s="6"/>
      <c r="AT163" s="6"/>
      <c r="AU163" s="6"/>
      <c r="AV163" s="6"/>
      <c r="AW163" s="6"/>
      <c r="AX163" s="40"/>
      <c r="AY163" s="43"/>
      <c r="AZ163" s="12"/>
      <c r="BA163" s="11"/>
      <c r="BB163" s="6"/>
      <c r="BC163" s="6"/>
      <c r="BD163" s="6"/>
      <c r="BE163" s="6"/>
      <c r="BF163" s="6"/>
      <c r="BG163" s="6"/>
      <c r="BH163" s="40"/>
      <c r="BI163" s="43"/>
      <c r="BJ163" s="12"/>
      <c r="BK163" s="11"/>
      <c r="BL163" s="6"/>
      <c r="BM163" s="6"/>
      <c r="BN163" s="6"/>
      <c r="BO163" s="6"/>
      <c r="BP163" s="6"/>
      <c r="BQ163" s="6"/>
      <c r="BR163" s="40"/>
      <c r="BS163" s="43"/>
      <c r="BT163" s="12"/>
      <c r="BU163" s="11"/>
      <c r="BV163" s="6"/>
      <c r="BW163" s="6"/>
      <c r="BX163" s="6"/>
      <c r="BY163" s="40"/>
      <c r="BZ163" s="11"/>
      <c r="CA163" s="6"/>
      <c r="CB163" s="6"/>
      <c r="CC163" s="6"/>
      <c r="CD163" s="12"/>
      <c r="CE163" s="11"/>
      <c r="CF163" s="6"/>
      <c r="CG163" s="6"/>
      <c r="CH163" s="6"/>
      <c r="CI163" s="40"/>
      <c r="CJ163" s="11"/>
      <c r="CK163" s="6"/>
      <c r="CL163" s="6"/>
      <c r="CM163" s="12"/>
      <c r="CN163" s="11"/>
      <c r="CO163" s="82"/>
      <c r="CP163" s="1"/>
      <c r="CQ163" s="1"/>
      <c r="CR163" s="1"/>
      <c r="CS163" s="1"/>
      <c r="CT163" s="1"/>
      <c r="DF163" s="23"/>
    </row>
    <row r="164" spans="1:110">
      <c r="A164" s="72">
        <v>158</v>
      </c>
      <c r="B164" s="406"/>
      <c r="C164" s="407"/>
      <c r="D164" s="408"/>
      <c r="E164" s="409"/>
      <c r="F164" s="410"/>
      <c r="G164" s="410"/>
      <c r="H164" s="411"/>
      <c r="I164" s="412"/>
      <c r="J164" s="413"/>
      <c r="K164" s="414"/>
      <c r="L164" s="11"/>
      <c r="M164" s="6"/>
      <c r="N164" s="6"/>
      <c r="O164" s="6"/>
      <c r="P164" s="6"/>
      <c r="Q164" s="6"/>
      <c r="R164" s="6"/>
      <c r="S164" s="40"/>
      <c r="T164" s="43"/>
      <c r="U164" s="12"/>
      <c r="V164" s="17"/>
      <c r="W164" s="18"/>
      <c r="X164" s="18"/>
      <c r="Y164" s="18"/>
      <c r="Z164" s="18"/>
      <c r="AA164" s="18"/>
      <c r="AB164" s="18"/>
      <c r="AC164" s="45"/>
      <c r="AD164" s="43"/>
      <c r="AE164" s="12"/>
      <c r="AF164" s="293"/>
      <c r="AG164" s="11"/>
      <c r="AH164" s="6"/>
      <c r="AI164" s="6"/>
      <c r="AJ164" s="6"/>
      <c r="AK164" s="6"/>
      <c r="AL164" s="6"/>
      <c r="AM164" s="40"/>
      <c r="AN164" s="43"/>
      <c r="AO164" s="6"/>
      <c r="AP164" s="43"/>
      <c r="AQ164" s="11"/>
      <c r="AR164" s="6"/>
      <c r="AS164" s="6"/>
      <c r="AT164" s="6"/>
      <c r="AU164" s="6"/>
      <c r="AV164" s="6"/>
      <c r="AW164" s="6"/>
      <c r="AX164" s="40"/>
      <c r="AY164" s="43"/>
      <c r="AZ164" s="12"/>
      <c r="BA164" s="11"/>
      <c r="BB164" s="6"/>
      <c r="BC164" s="6"/>
      <c r="BD164" s="6"/>
      <c r="BE164" s="6"/>
      <c r="BF164" s="6"/>
      <c r="BG164" s="6"/>
      <c r="BH164" s="40"/>
      <c r="BI164" s="43"/>
      <c r="BJ164" s="12"/>
      <c r="BK164" s="11"/>
      <c r="BL164" s="6"/>
      <c r="BM164" s="6"/>
      <c r="BN164" s="6"/>
      <c r="BO164" s="6"/>
      <c r="BP164" s="6"/>
      <c r="BQ164" s="6"/>
      <c r="BR164" s="40"/>
      <c r="BS164" s="43"/>
      <c r="BT164" s="12"/>
      <c r="BU164" s="11"/>
      <c r="BV164" s="6"/>
      <c r="BW164" s="6"/>
      <c r="BX164" s="6"/>
      <c r="BY164" s="40"/>
      <c r="BZ164" s="11"/>
      <c r="CA164" s="6"/>
      <c r="CB164" s="6"/>
      <c r="CC164" s="6"/>
      <c r="CD164" s="12"/>
      <c r="CE164" s="11"/>
      <c r="CF164" s="6"/>
      <c r="CG164" s="6"/>
      <c r="CH164" s="6"/>
      <c r="CI164" s="40"/>
      <c r="CJ164" s="11"/>
      <c r="CK164" s="6"/>
      <c r="CL164" s="6"/>
      <c r="CM164" s="12"/>
      <c r="CN164" s="11"/>
      <c r="CO164" s="82"/>
      <c r="CP164" s="1"/>
      <c r="CQ164" s="1"/>
      <c r="CR164" s="1"/>
      <c r="CS164" s="1"/>
      <c r="CT164" s="1"/>
      <c r="DF164" s="23"/>
    </row>
    <row r="165" spans="1:110">
      <c r="A165" s="72">
        <v>159</v>
      </c>
      <c r="B165" s="406"/>
      <c r="C165" s="407"/>
      <c r="D165" s="408"/>
      <c r="E165" s="409"/>
      <c r="F165" s="410"/>
      <c r="G165" s="410"/>
      <c r="H165" s="411"/>
      <c r="I165" s="412"/>
      <c r="J165" s="413"/>
      <c r="K165" s="414"/>
      <c r="L165" s="11"/>
      <c r="M165" s="6"/>
      <c r="N165" s="6"/>
      <c r="O165" s="6"/>
      <c r="P165" s="6"/>
      <c r="Q165" s="6"/>
      <c r="R165" s="6"/>
      <c r="S165" s="40"/>
      <c r="T165" s="43"/>
      <c r="U165" s="12"/>
      <c r="V165" s="17"/>
      <c r="W165" s="18"/>
      <c r="X165" s="18"/>
      <c r="Y165" s="18"/>
      <c r="Z165" s="18"/>
      <c r="AA165" s="18"/>
      <c r="AB165" s="18"/>
      <c r="AC165" s="45"/>
      <c r="AD165" s="43"/>
      <c r="AE165" s="12"/>
      <c r="AF165" s="293"/>
      <c r="AG165" s="11"/>
      <c r="AH165" s="6"/>
      <c r="AI165" s="6"/>
      <c r="AJ165" s="6"/>
      <c r="AK165" s="6"/>
      <c r="AL165" s="6"/>
      <c r="AM165" s="40"/>
      <c r="AN165" s="43"/>
      <c r="AO165" s="6"/>
      <c r="AP165" s="43"/>
      <c r="AQ165" s="11"/>
      <c r="AR165" s="6"/>
      <c r="AS165" s="6"/>
      <c r="AT165" s="6"/>
      <c r="AU165" s="6"/>
      <c r="AV165" s="6"/>
      <c r="AW165" s="6"/>
      <c r="AX165" s="40"/>
      <c r="AY165" s="43"/>
      <c r="AZ165" s="12"/>
      <c r="BA165" s="11"/>
      <c r="BB165" s="6"/>
      <c r="BC165" s="6"/>
      <c r="BD165" s="6"/>
      <c r="BE165" s="6"/>
      <c r="BF165" s="6"/>
      <c r="BG165" s="6"/>
      <c r="BH165" s="40"/>
      <c r="BI165" s="43"/>
      <c r="BJ165" s="12"/>
      <c r="BK165" s="11"/>
      <c r="BL165" s="6"/>
      <c r="BM165" s="6"/>
      <c r="BN165" s="6"/>
      <c r="BO165" s="6"/>
      <c r="BP165" s="6"/>
      <c r="BQ165" s="6"/>
      <c r="BR165" s="40"/>
      <c r="BS165" s="43"/>
      <c r="BT165" s="12"/>
      <c r="BU165" s="11"/>
      <c r="BV165" s="6"/>
      <c r="BW165" s="6"/>
      <c r="BX165" s="6"/>
      <c r="BY165" s="40"/>
      <c r="BZ165" s="11"/>
      <c r="CA165" s="6"/>
      <c r="CB165" s="6"/>
      <c r="CC165" s="6"/>
      <c r="CD165" s="12"/>
      <c r="CE165" s="11"/>
      <c r="CF165" s="6"/>
      <c r="CG165" s="6"/>
      <c r="CH165" s="6"/>
      <c r="CI165" s="40"/>
      <c r="CJ165" s="11"/>
      <c r="CK165" s="6"/>
      <c r="CL165" s="6"/>
      <c r="CM165" s="12"/>
      <c r="CN165" s="11"/>
      <c r="CO165" s="82"/>
      <c r="CP165" s="1"/>
      <c r="CQ165" s="1"/>
      <c r="CR165" s="1"/>
      <c r="CS165" s="1"/>
      <c r="CT165" s="1"/>
      <c r="DF165" s="23"/>
    </row>
    <row r="166" spans="1:110">
      <c r="A166" s="72">
        <v>160</v>
      </c>
      <c r="B166" s="406"/>
      <c r="C166" s="407"/>
      <c r="D166" s="408"/>
      <c r="E166" s="409"/>
      <c r="F166" s="410"/>
      <c r="G166" s="410"/>
      <c r="H166" s="411"/>
      <c r="I166" s="412"/>
      <c r="J166" s="413"/>
      <c r="K166" s="414"/>
      <c r="L166" s="11"/>
      <c r="M166" s="6"/>
      <c r="N166" s="6"/>
      <c r="O166" s="6"/>
      <c r="P166" s="6"/>
      <c r="Q166" s="6"/>
      <c r="R166" s="6"/>
      <c r="S166" s="40"/>
      <c r="T166" s="43"/>
      <c r="U166" s="12"/>
      <c r="V166" s="17"/>
      <c r="W166" s="18"/>
      <c r="X166" s="18"/>
      <c r="Y166" s="18"/>
      <c r="Z166" s="18"/>
      <c r="AA166" s="18"/>
      <c r="AB166" s="18"/>
      <c r="AC166" s="45"/>
      <c r="AD166" s="43"/>
      <c r="AE166" s="12"/>
      <c r="AF166" s="293"/>
      <c r="AG166" s="11"/>
      <c r="AH166" s="6"/>
      <c r="AI166" s="6"/>
      <c r="AJ166" s="6"/>
      <c r="AK166" s="6"/>
      <c r="AL166" s="6"/>
      <c r="AM166" s="40"/>
      <c r="AN166" s="43"/>
      <c r="AO166" s="6"/>
      <c r="AP166" s="43"/>
      <c r="AQ166" s="11"/>
      <c r="AR166" s="6"/>
      <c r="AS166" s="6"/>
      <c r="AT166" s="6"/>
      <c r="AU166" s="6"/>
      <c r="AV166" s="6"/>
      <c r="AW166" s="6"/>
      <c r="AX166" s="40"/>
      <c r="AY166" s="43"/>
      <c r="AZ166" s="12"/>
      <c r="BA166" s="11"/>
      <c r="BB166" s="6"/>
      <c r="BC166" s="6"/>
      <c r="BD166" s="6"/>
      <c r="BE166" s="6"/>
      <c r="BF166" s="6"/>
      <c r="BG166" s="6"/>
      <c r="BH166" s="40"/>
      <c r="BI166" s="43"/>
      <c r="BJ166" s="12"/>
      <c r="BK166" s="11"/>
      <c r="BL166" s="6"/>
      <c r="BM166" s="6"/>
      <c r="BN166" s="6"/>
      <c r="BO166" s="6"/>
      <c r="BP166" s="6"/>
      <c r="BQ166" s="6"/>
      <c r="BR166" s="40"/>
      <c r="BS166" s="43"/>
      <c r="BT166" s="12"/>
      <c r="BU166" s="11"/>
      <c r="BV166" s="6"/>
      <c r="BW166" s="6"/>
      <c r="BX166" s="6"/>
      <c r="BY166" s="40"/>
      <c r="BZ166" s="11"/>
      <c r="CA166" s="6"/>
      <c r="CB166" s="6"/>
      <c r="CC166" s="6"/>
      <c r="CD166" s="12"/>
      <c r="CE166" s="11"/>
      <c r="CF166" s="6"/>
      <c r="CG166" s="6"/>
      <c r="CH166" s="6"/>
      <c r="CI166" s="40"/>
      <c r="CJ166" s="11"/>
      <c r="CK166" s="6"/>
      <c r="CL166" s="6"/>
      <c r="CM166" s="12"/>
      <c r="CN166" s="11"/>
      <c r="CO166" s="82"/>
      <c r="CP166" s="1"/>
      <c r="CQ166" s="1"/>
      <c r="CR166" s="1"/>
      <c r="CS166" s="1"/>
      <c r="CT166" s="1"/>
      <c r="DF166" s="23"/>
    </row>
    <row r="167" spans="1:110">
      <c r="A167" s="72">
        <v>161</v>
      </c>
      <c r="B167" s="406"/>
      <c r="C167" s="407"/>
      <c r="D167" s="408"/>
      <c r="E167" s="409"/>
      <c r="F167" s="410"/>
      <c r="G167" s="410"/>
      <c r="H167" s="411"/>
      <c r="I167" s="412"/>
      <c r="J167" s="413"/>
      <c r="K167" s="414"/>
      <c r="L167" s="11"/>
      <c r="M167" s="6"/>
      <c r="N167" s="6"/>
      <c r="O167" s="6"/>
      <c r="P167" s="6"/>
      <c r="Q167" s="6"/>
      <c r="R167" s="6"/>
      <c r="S167" s="40"/>
      <c r="T167" s="43"/>
      <c r="U167" s="12"/>
      <c r="V167" s="17"/>
      <c r="W167" s="18"/>
      <c r="X167" s="18"/>
      <c r="Y167" s="18"/>
      <c r="Z167" s="18"/>
      <c r="AA167" s="18"/>
      <c r="AB167" s="18"/>
      <c r="AC167" s="45"/>
      <c r="AD167" s="43"/>
      <c r="AE167" s="12"/>
      <c r="AF167" s="293"/>
      <c r="AG167" s="11"/>
      <c r="AH167" s="6"/>
      <c r="AI167" s="6"/>
      <c r="AJ167" s="6"/>
      <c r="AK167" s="6"/>
      <c r="AL167" s="6"/>
      <c r="AM167" s="40"/>
      <c r="AN167" s="43"/>
      <c r="AO167" s="6"/>
      <c r="AP167" s="43"/>
      <c r="AQ167" s="11"/>
      <c r="AR167" s="6"/>
      <c r="AS167" s="6"/>
      <c r="AT167" s="6"/>
      <c r="AU167" s="6"/>
      <c r="AV167" s="6"/>
      <c r="AW167" s="6"/>
      <c r="AX167" s="40"/>
      <c r="AY167" s="43"/>
      <c r="AZ167" s="12"/>
      <c r="BA167" s="11"/>
      <c r="BB167" s="6"/>
      <c r="BC167" s="6"/>
      <c r="BD167" s="6"/>
      <c r="BE167" s="6"/>
      <c r="BF167" s="6"/>
      <c r="BG167" s="6"/>
      <c r="BH167" s="40"/>
      <c r="BI167" s="43"/>
      <c r="BJ167" s="12"/>
      <c r="BK167" s="11"/>
      <c r="BL167" s="6"/>
      <c r="BM167" s="6"/>
      <c r="BN167" s="6"/>
      <c r="BO167" s="6"/>
      <c r="BP167" s="6"/>
      <c r="BQ167" s="6"/>
      <c r="BR167" s="40"/>
      <c r="BS167" s="43"/>
      <c r="BT167" s="12"/>
      <c r="BU167" s="11"/>
      <c r="BV167" s="6"/>
      <c r="BW167" s="6"/>
      <c r="BX167" s="6"/>
      <c r="BY167" s="40"/>
      <c r="BZ167" s="11"/>
      <c r="CA167" s="6"/>
      <c r="CB167" s="6"/>
      <c r="CC167" s="6"/>
      <c r="CD167" s="12"/>
      <c r="CE167" s="11"/>
      <c r="CF167" s="6"/>
      <c r="CG167" s="6"/>
      <c r="CH167" s="6"/>
      <c r="CI167" s="40"/>
      <c r="CJ167" s="11"/>
      <c r="CK167" s="6"/>
      <c r="CL167" s="6"/>
      <c r="CM167" s="12"/>
      <c r="CN167" s="11"/>
      <c r="CO167" s="82"/>
      <c r="CP167" s="1"/>
      <c r="CQ167" s="1"/>
      <c r="CR167" s="1"/>
      <c r="CS167" s="1"/>
      <c r="CT167" s="1"/>
      <c r="DF167" s="23"/>
    </row>
    <row r="168" spans="1:110">
      <c r="A168" s="72">
        <v>162</v>
      </c>
      <c r="B168" s="406"/>
      <c r="C168" s="407"/>
      <c r="D168" s="408"/>
      <c r="E168" s="409"/>
      <c r="F168" s="410"/>
      <c r="G168" s="410"/>
      <c r="H168" s="411"/>
      <c r="I168" s="412"/>
      <c r="J168" s="413"/>
      <c r="K168" s="414"/>
      <c r="L168" s="11"/>
      <c r="M168" s="6"/>
      <c r="N168" s="6"/>
      <c r="O168" s="6"/>
      <c r="P168" s="6"/>
      <c r="Q168" s="6"/>
      <c r="R168" s="6"/>
      <c r="S168" s="40"/>
      <c r="T168" s="43"/>
      <c r="U168" s="12"/>
      <c r="V168" s="17"/>
      <c r="W168" s="18"/>
      <c r="X168" s="18"/>
      <c r="Y168" s="18"/>
      <c r="Z168" s="18"/>
      <c r="AA168" s="18"/>
      <c r="AB168" s="18"/>
      <c r="AC168" s="45"/>
      <c r="AD168" s="43"/>
      <c r="AE168" s="12"/>
      <c r="AF168" s="293"/>
      <c r="AG168" s="11"/>
      <c r="AH168" s="6"/>
      <c r="AI168" s="6"/>
      <c r="AJ168" s="6"/>
      <c r="AK168" s="6"/>
      <c r="AL168" s="6"/>
      <c r="AM168" s="40"/>
      <c r="AN168" s="43"/>
      <c r="AO168" s="6"/>
      <c r="AP168" s="43"/>
      <c r="AQ168" s="11"/>
      <c r="AR168" s="6"/>
      <c r="AS168" s="6"/>
      <c r="AT168" s="6"/>
      <c r="AU168" s="6"/>
      <c r="AV168" s="6"/>
      <c r="AW168" s="6"/>
      <c r="AX168" s="40"/>
      <c r="AY168" s="43"/>
      <c r="AZ168" s="12"/>
      <c r="BA168" s="11"/>
      <c r="BB168" s="6"/>
      <c r="BC168" s="6"/>
      <c r="BD168" s="6"/>
      <c r="BE168" s="6"/>
      <c r="BF168" s="6"/>
      <c r="BG168" s="6"/>
      <c r="BH168" s="40"/>
      <c r="BI168" s="43"/>
      <c r="BJ168" s="12"/>
      <c r="BK168" s="11"/>
      <c r="BL168" s="6"/>
      <c r="BM168" s="6"/>
      <c r="BN168" s="6"/>
      <c r="BO168" s="6"/>
      <c r="BP168" s="6"/>
      <c r="BQ168" s="6"/>
      <c r="BR168" s="40"/>
      <c r="BS168" s="43"/>
      <c r="BT168" s="12"/>
      <c r="BU168" s="11"/>
      <c r="BV168" s="6"/>
      <c r="BW168" s="6"/>
      <c r="BX168" s="6"/>
      <c r="BY168" s="40"/>
      <c r="BZ168" s="11"/>
      <c r="CA168" s="6"/>
      <c r="CB168" s="6"/>
      <c r="CC168" s="6"/>
      <c r="CD168" s="12"/>
      <c r="CE168" s="11"/>
      <c r="CF168" s="6"/>
      <c r="CG168" s="6"/>
      <c r="CH168" s="6"/>
      <c r="CI168" s="40"/>
      <c r="CJ168" s="11"/>
      <c r="CK168" s="6"/>
      <c r="CL168" s="6"/>
      <c r="CM168" s="12"/>
      <c r="CN168" s="11"/>
      <c r="CO168" s="82"/>
      <c r="CP168" s="1"/>
      <c r="CQ168" s="1"/>
      <c r="CR168" s="1"/>
      <c r="CS168" s="1"/>
      <c r="CT168" s="1"/>
      <c r="DF168" s="23"/>
    </row>
    <row r="169" spans="1:110">
      <c r="A169" s="72">
        <v>163</v>
      </c>
      <c r="B169" s="406"/>
      <c r="C169" s="407"/>
      <c r="D169" s="408"/>
      <c r="E169" s="409"/>
      <c r="F169" s="410"/>
      <c r="G169" s="410"/>
      <c r="H169" s="411"/>
      <c r="I169" s="412"/>
      <c r="J169" s="413"/>
      <c r="K169" s="414"/>
      <c r="L169" s="11"/>
      <c r="M169" s="6"/>
      <c r="N169" s="6"/>
      <c r="O169" s="6"/>
      <c r="P169" s="6"/>
      <c r="Q169" s="6"/>
      <c r="R169" s="6"/>
      <c r="S169" s="40"/>
      <c r="T169" s="43"/>
      <c r="U169" s="12"/>
      <c r="V169" s="17"/>
      <c r="W169" s="18"/>
      <c r="X169" s="18"/>
      <c r="Y169" s="18"/>
      <c r="Z169" s="18"/>
      <c r="AA169" s="18"/>
      <c r="AB169" s="18"/>
      <c r="AC169" s="45"/>
      <c r="AD169" s="43"/>
      <c r="AE169" s="12"/>
      <c r="AF169" s="293"/>
      <c r="AG169" s="11"/>
      <c r="AH169" s="6"/>
      <c r="AI169" s="6"/>
      <c r="AJ169" s="6"/>
      <c r="AK169" s="6"/>
      <c r="AL169" s="6"/>
      <c r="AM169" s="40"/>
      <c r="AN169" s="43"/>
      <c r="AO169" s="6"/>
      <c r="AP169" s="43"/>
      <c r="AQ169" s="11"/>
      <c r="AR169" s="6"/>
      <c r="AS169" s="6"/>
      <c r="AT169" s="6"/>
      <c r="AU169" s="6"/>
      <c r="AV169" s="6"/>
      <c r="AW169" s="6"/>
      <c r="AX169" s="40"/>
      <c r="AY169" s="43"/>
      <c r="AZ169" s="12"/>
      <c r="BA169" s="11"/>
      <c r="BB169" s="6"/>
      <c r="BC169" s="6"/>
      <c r="BD169" s="6"/>
      <c r="BE169" s="6"/>
      <c r="BF169" s="6"/>
      <c r="BG169" s="6"/>
      <c r="BH169" s="40"/>
      <c r="BI169" s="43"/>
      <c r="BJ169" s="12"/>
      <c r="BK169" s="11"/>
      <c r="BL169" s="6"/>
      <c r="BM169" s="6"/>
      <c r="BN169" s="6"/>
      <c r="BO169" s="6"/>
      <c r="BP169" s="6"/>
      <c r="BQ169" s="6"/>
      <c r="BR169" s="40"/>
      <c r="BS169" s="43"/>
      <c r="BT169" s="12"/>
      <c r="BU169" s="11"/>
      <c r="BV169" s="6"/>
      <c r="BW169" s="6"/>
      <c r="BX169" s="6"/>
      <c r="BY169" s="40"/>
      <c r="BZ169" s="11"/>
      <c r="CA169" s="6"/>
      <c r="CB169" s="6"/>
      <c r="CC169" s="6"/>
      <c r="CD169" s="12"/>
      <c r="CE169" s="11"/>
      <c r="CF169" s="6"/>
      <c r="CG169" s="6"/>
      <c r="CH169" s="6"/>
      <c r="CI169" s="40"/>
      <c r="CJ169" s="11"/>
      <c r="CK169" s="6"/>
      <c r="CL169" s="6"/>
      <c r="CM169" s="12"/>
      <c r="CN169" s="11"/>
      <c r="CO169" s="82"/>
      <c r="CP169" s="1"/>
      <c r="CQ169" s="1"/>
      <c r="CR169" s="1"/>
      <c r="CS169" s="1"/>
      <c r="CT169" s="1"/>
      <c r="DF169" s="23"/>
    </row>
    <row r="170" spans="1:110">
      <c r="A170" s="72">
        <v>164</v>
      </c>
      <c r="B170" s="406"/>
      <c r="C170" s="407"/>
      <c r="D170" s="408"/>
      <c r="E170" s="409"/>
      <c r="F170" s="410"/>
      <c r="G170" s="410"/>
      <c r="H170" s="411"/>
      <c r="I170" s="412"/>
      <c r="J170" s="413"/>
      <c r="K170" s="414"/>
      <c r="L170" s="11"/>
      <c r="M170" s="6"/>
      <c r="N170" s="6"/>
      <c r="O170" s="6"/>
      <c r="P170" s="6"/>
      <c r="Q170" s="6"/>
      <c r="R170" s="6"/>
      <c r="S170" s="40"/>
      <c r="T170" s="43"/>
      <c r="U170" s="12"/>
      <c r="V170" s="17"/>
      <c r="W170" s="18"/>
      <c r="X170" s="18"/>
      <c r="Y170" s="18"/>
      <c r="Z170" s="18"/>
      <c r="AA170" s="18"/>
      <c r="AB170" s="18"/>
      <c r="AC170" s="45"/>
      <c r="AD170" s="43"/>
      <c r="AE170" s="12"/>
      <c r="AF170" s="293"/>
      <c r="AG170" s="11"/>
      <c r="AH170" s="6"/>
      <c r="AI170" s="6"/>
      <c r="AJ170" s="6"/>
      <c r="AK170" s="6"/>
      <c r="AL170" s="6"/>
      <c r="AM170" s="40"/>
      <c r="AN170" s="43"/>
      <c r="AO170" s="6"/>
      <c r="AP170" s="43"/>
      <c r="AQ170" s="11"/>
      <c r="AR170" s="6"/>
      <c r="AS170" s="6"/>
      <c r="AT170" s="6"/>
      <c r="AU170" s="6"/>
      <c r="AV170" s="6"/>
      <c r="AW170" s="6"/>
      <c r="AX170" s="40"/>
      <c r="AY170" s="43"/>
      <c r="AZ170" s="12"/>
      <c r="BA170" s="11"/>
      <c r="BB170" s="6"/>
      <c r="BC170" s="6"/>
      <c r="BD170" s="6"/>
      <c r="BE170" s="6"/>
      <c r="BF170" s="6"/>
      <c r="BG170" s="6"/>
      <c r="BH170" s="40"/>
      <c r="BI170" s="43"/>
      <c r="BJ170" s="12"/>
      <c r="BK170" s="11"/>
      <c r="BL170" s="6"/>
      <c r="BM170" s="6"/>
      <c r="BN170" s="6"/>
      <c r="BO170" s="6"/>
      <c r="BP170" s="6"/>
      <c r="BQ170" s="6"/>
      <c r="BR170" s="40"/>
      <c r="BS170" s="43"/>
      <c r="BT170" s="12"/>
      <c r="BU170" s="11"/>
      <c r="BV170" s="6"/>
      <c r="BW170" s="6"/>
      <c r="BX170" s="6"/>
      <c r="BY170" s="40"/>
      <c r="BZ170" s="11"/>
      <c r="CA170" s="6"/>
      <c r="CB170" s="6"/>
      <c r="CC170" s="6"/>
      <c r="CD170" s="12"/>
      <c r="CE170" s="11"/>
      <c r="CF170" s="6"/>
      <c r="CG170" s="6"/>
      <c r="CH170" s="6"/>
      <c r="CI170" s="40"/>
      <c r="CJ170" s="11"/>
      <c r="CK170" s="6"/>
      <c r="CL170" s="6"/>
      <c r="CM170" s="12"/>
      <c r="CN170" s="11"/>
      <c r="CO170" s="82"/>
      <c r="CP170" s="1"/>
      <c r="CQ170" s="1"/>
      <c r="CR170" s="1"/>
      <c r="CS170" s="1"/>
      <c r="CT170" s="1"/>
      <c r="DF170" s="23"/>
    </row>
    <row r="171" spans="1:110">
      <c r="A171" s="72">
        <v>165</v>
      </c>
      <c r="B171" s="406"/>
      <c r="C171" s="407"/>
      <c r="D171" s="408"/>
      <c r="E171" s="409"/>
      <c r="F171" s="410"/>
      <c r="G171" s="410"/>
      <c r="H171" s="411"/>
      <c r="I171" s="412"/>
      <c r="J171" s="413"/>
      <c r="K171" s="414"/>
      <c r="L171" s="11"/>
      <c r="M171" s="6"/>
      <c r="N171" s="6"/>
      <c r="O171" s="6"/>
      <c r="P171" s="6"/>
      <c r="Q171" s="6"/>
      <c r="R171" s="6"/>
      <c r="S171" s="40"/>
      <c r="T171" s="43"/>
      <c r="U171" s="12"/>
      <c r="V171" s="17"/>
      <c r="W171" s="18"/>
      <c r="X171" s="18"/>
      <c r="Y171" s="18"/>
      <c r="Z171" s="18"/>
      <c r="AA171" s="18"/>
      <c r="AB171" s="18"/>
      <c r="AC171" s="45"/>
      <c r="AD171" s="43"/>
      <c r="AE171" s="12"/>
      <c r="AF171" s="293"/>
      <c r="AG171" s="11"/>
      <c r="AH171" s="6"/>
      <c r="AI171" s="6"/>
      <c r="AJ171" s="6"/>
      <c r="AK171" s="6"/>
      <c r="AL171" s="6"/>
      <c r="AM171" s="40"/>
      <c r="AN171" s="43"/>
      <c r="AO171" s="6"/>
      <c r="AP171" s="43"/>
      <c r="AQ171" s="11"/>
      <c r="AR171" s="6"/>
      <c r="AS171" s="6"/>
      <c r="AT171" s="6"/>
      <c r="AU171" s="6"/>
      <c r="AV171" s="6"/>
      <c r="AW171" s="6"/>
      <c r="AX171" s="40"/>
      <c r="AY171" s="43"/>
      <c r="AZ171" s="12"/>
      <c r="BA171" s="11"/>
      <c r="BB171" s="6"/>
      <c r="BC171" s="6"/>
      <c r="BD171" s="6"/>
      <c r="BE171" s="6"/>
      <c r="BF171" s="6"/>
      <c r="BG171" s="6"/>
      <c r="BH171" s="40"/>
      <c r="BI171" s="43"/>
      <c r="BJ171" s="12"/>
      <c r="BK171" s="11"/>
      <c r="BL171" s="6"/>
      <c r="BM171" s="6"/>
      <c r="BN171" s="6"/>
      <c r="BO171" s="6"/>
      <c r="BP171" s="6"/>
      <c r="BQ171" s="6"/>
      <c r="BR171" s="40"/>
      <c r="BS171" s="43"/>
      <c r="BT171" s="12"/>
      <c r="BU171" s="11"/>
      <c r="BV171" s="6"/>
      <c r="BW171" s="6"/>
      <c r="BX171" s="6"/>
      <c r="BY171" s="40"/>
      <c r="BZ171" s="11"/>
      <c r="CA171" s="6"/>
      <c r="CB171" s="6"/>
      <c r="CC171" s="6"/>
      <c r="CD171" s="12"/>
      <c r="CE171" s="11"/>
      <c r="CF171" s="6"/>
      <c r="CG171" s="6"/>
      <c r="CH171" s="6"/>
      <c r="CI171" s="40"/>
      <c r="CJ171" s="11"/>
      <c r="CK171" s="6"/>
      <c r="CL171" s="6"/>
      <c r="CM171" s="12"/>
      <c r="CN171" s="11"/>
      <c r="CO171" s="82"/>
      <c r="CP171" s="1"/>
      <c r="CQ171" s="1"/>
      <c r="CR171" s="1"/>
      <c r="CS171" s="1"/>
      <c r="CT171" s="1"/>
      <c r="DF171" s="23"/>
    </row>
    <row r="172" spans="1:110">
      <c r="A172" s="72">
        <v>166</v>
      </c>
      <c r="B172" s="406"/>
      <c r="C172" s="407"/>
      <c r="D172" s="408"/>
      <c r="E172" s="409"/>
      <c r="F172" s="410"/>
      <c r="G172" s="410"/>
      <c r="H172" s="411"/>
      <c r="I172" s="412"/>
      <c r="J172" s="413"/>
      <c r="K172" s="414"/>
      <c r="L172" s="11"/>
      <c r="M172" s="6"/>
      <c r="N172" s="6"/>
      <c r="O172" s="6"/>
      <c r="P172" s="6"/>
      <c r="Q172" s="6"/>
      <c r="R172" s="6"/>
      <c r="S172" s="40"/>
      <c r="T172" s="43"/>
      <c r="U172" s="12"/>
      <c r="V172" s="17"/>
      <c r="W172" s="18"/>
      <c r="X172" s="18"/>
      <c r="Y172" s="18"/>
      <c r="Z172" s="18"/>
      <c r="AA172" s="18"/>
      <c r="AB172" s="18"/>
      <c r="AC172" s="45"/>
      <c r="AD172" s="43"/>
      <c r="AE172" s="12"/>
      <c r="AF172" s="293"/>
      <c r="AG172" s="11"/>
      <c r="AH172" s="6"/>
      <c r="AI172" s="6"/>
      <c r="AJ172" s="6"/>
      <c r="AK172" s="6"/>
      <c r="AL172" s="6"/>
      <c r="AM172" s="40"/>
      <c r="AN172" s="43"/>
      <c r="AO172" s="6"/>
      <c r="AP172" s="43"/>
      <c r="AQ172" s="11"/>
      <c r="AR172" s="6"/>
      <c r="AS172" s="6"/>
      <c r="AT172" s="6"/>
      <c r="AU172" s="6"/>
      <c r="AV172" s="6"/>
      <c r="AW172" s="6"/>
      <c r="AX172" s="40"/>
      <c r="AY172" s="43"/>
      <c r="AZ172" s="12"/>
      <c r="BA172" s="11"/>
      <c r="BB172" s="6"/>
      <c r="BC172" s="6"/>
      <c r="BD172" s="6"/>
      <c r="BE172" s="6"/>
      <c r="BF172" s="6"/>
      <c r="BG172" s="6"/>
      <c r="BH172" s="40"/>
      <c r="BI172" s="43"/>
      <c r="BJ172" s="12"/>
      <c r="BK172" s="11"/>
      <c r="BL172" s="6"/>
      <c r="BM172" s="6"/>
      <c r="BN172" s="6"/>
      <c r="BO172" s="6"/>
      <c r="BP172" s="6"/>
      <c r="BQ172" s="6"/>
      <c r="BR172" s="40"/>
      <c r="BS172" s="43"/>
      <c r="BT172" s="12"/>
      <c r="BU172" s="11"/>
      <c r="BV172" s="6"/>
      <c r="BW172" s="6"/>
      <c r="BX172" s="6"/>
      <c r="BY172" s="40"/>
      <c r="BZ172" s="11"/>
      <c r="CA172" s="6"/>
      <c r="CB172" s="6"/>
      <c r="CC172" s="6"/>
      <c r="CD172" s="12"/>
      <c r="CE172" s="11"/>
      <c r="CF172" s="6"/>
      <c r="CG172" s="6"/>
      <c r="CH172" s="6"/>
      <c r="CI172" s="40"/>
      <c r="CJ172" s="11"/>
      <c r="CK172" s="6"/>
      <c r="CL172" s="6"/>
      <c r="CM172" s="12"/>
      <c r="CN172" s="11"/>
      <c r="CO172" s="82"/>
      <c r="CP172" s="1"/>
      <c r="CQ172" s="1"/>
      <c r="CR172" s="1"/>
      <c r="CS172" s="1"/>
      <c r="CT172" s="1"/>
      <c r="DF172" s="23"/>
    </row>
    <row r="173" spans="1:110">
      <c r="A173" s="72">
        <v>167</v>
      </c>
      <c r="B173" s="406"/>
      <c r="C173" s="407"/>
      <c r="D173" s="408"/>
      <c r="E173" s="409"/>
      <c r="F173" s="410"/>
      <c r="G173" s="410"/>
      <c r="H173" s="411"/>
      <c r="I173" s="412"/>
      <c r="J173" s="413"/>
      <c r="K173" s="414"/>
      <c r="L173" s="11"/>
      <c r="M173" s="6"/>
      <c r="N173" s="6"/>
      <c r="O173" s="6"/>
      <c r="P173" s="6"/>
      <c r="Q173" s="6"/>
      <c r="R173" s="6"/>
      <c r="S173" s="40"/>
      <c r="T173" s="43"/>
      <c r="U173" s="12"/>
      <c r="V173" s="17"/>
      <c r="W173" s="18"/>
      <c r="X173" s="18"/>
      <c r="Y173" s="18"/>
      <c r="Z173" s="18"/>
      <c r="AA173" s="18"/>
      <c r="AB173" s="18"/>
      <c r="AC173" s="45"/>
      <c r="AD173" s="43"/>
      <c r="AE173" s="12"/>
      <c r="AF173" s="293"/>
      <c r="AG173" s="11"/>
      <c r="AH173" s="6"/>
      <c r="AI173" s="6"/>
      <c r="AJ173" s="6"/>
      <c r="AK173" s="6"/>
      <c r="AL173" s="6"/>
      <c r="AM173" s="40"/>
      <c r="AN173" s="43"/>
      <c r="AO173" s="6"/>
      <c r="AP173" s="43"/>
      <c r="AQ173" s="11"/>
      <c r="AR173" s="6"/>
      <c r="AS173" s="6"/>
      <c r="AT173" s="6"/>
      <c r="AU173" s="6"/>
      <c r="AV173" s="6"/>
      <c r="AW173" s="6"/>
      <c r="AX173" s="40"/>
      <c r="AY173" s="43"/>
      <c r="AZ173" s="12"/>
      <c r="BA173" s="11"/>
      <c r="BB173" s="6"/>
      <c r="BC173" s="6"/>
      <c r="BD173" s="6"/>
      <c r="BE173" s="6"/>
      <c r="BF173" s="6"/>
      <c r="BG173" s="6"/>
      <c r="BH173" s="40"/>
      <c r="BI173" s="43"/>
      <c r="BJ173" s="12"/>
      <c r="BK173" s="11"/>
      <c r="BL173" s="6"/>
      <c r="BM173" s="6"/>
      <c r="BN173" s="6"/>
      <c r="BO173" s="6"/>
      <c r="BP173" s="6"/>
      <c r="BQ173" s="6"/>
      <c r="BR173" s="40"/>
      <c r="BS173" s="43"/>
      <c r="BT173" s="12"/>
      <c r="BU173" s="11"/>
      <c r="BV173" s="6"/>
      <c r="BW173" s="6"/>
      <c r="BX173" s="6"/>
      <c r="BY173" s="40"/>
      <c r="BZ173" s="11"/>
      <c r="CA173" s="6"/>
      <c r="CB173" s="6"/>
      <c r="CC173" s="6"/>
      <c r="CD173" s="12"/>
      <c r="CE173" s="11"/>
      <c r="CF173" s="6"/>
      <c r="CG173" s="6"/>
      <c r="CH173" s="6"/>
      <c r="CI173" s="40"/>
      <c r="CJ173" s="11"/>
      <c r="CK173" s="6"/>
      <c r="CL173" s="6"/>
      <c r="CM173" s="12"/>
      <c r="CN173" s="11"/>
      <c r="CO173" s="82"/>
      <c r="CP173" s="1"/>
      <c r="CQ173" s="1"/>
      <c r="CR173" s="1"/>
      <c r="CS173" s="1"/>
      <c r="CT173" s="1"/>
      <c r="DF173" s="23"/>
    </row>
    <row r="174" spans="1:110">
      <c r="A174" s="72">
        <v>168</v>
      </c>
      <c r="B174" s="406"/>
      <c r="C174" s="407"/>
      <c r="D174" s="408"/>
      <c r="E174" s="409"/>
      <c r="F174" s="410"/>
      <c r="G174" s="410"/>
      <c r="H174" s="411"/>
      <c r="I174" s="412"/>
      <c r="J174" s="413"/>
      <c r="K174" s="414"/>
      <c r="L174" s="11"/>
      <c r="M174" s="6"/>
      <c r="N174" s="6"/>
      <c r="O174" s="6"/>
      <c r="P174" s="6"/>
      <c r="Q174" s="6"/>
      <c r="R174" s="6"/>
      <c r="S174" s="40"/>
      <c r="T174" s="43"/>
      <c r="U174" s="12"/>
      <c r="V174" s="17"/>
      <c r="W174" s="18"/>
      <c r="X174" s="18"/>
      <c r="Y174" s="18"/>
      <c r="Z174" s="18"/>
      <c r="AA174" s="18"/>
      <c r="AB174" s="18"/>
      <c r="AC174" s="45"/>
      <c r="AD174" s="43"/>
      <c r="AE174" s="12"/>
      <c r="AF174" s="293"/>
      <c r="AG174" s="11"/>
      <c r="AH174" s="6"/>
      <c r="AI174" s="6"/>
      <c r="AJ174" s="6"/>
      <c r="AK174" s="6"/>
      <c r="AL174" s="6"/>
      <c r="AM174" s="40"/>
      <c r="AN174" s="43"/>
      <c r="AO174" s="6"/>
      <c r="AP174" s="43"/>
      <c r="AQ174" s="11"/>
      <c r="AR174" s="6"/>
      <c r="AS174" s="6"/>
      <c r="AT174" s="6"/>
      <c r="AU174" s="6"/>
      <c r="AV174" s="6"/>
      <c r="AW174" s="6"/>
      <c r="AX174" s="40"/>
      <c r="AY174" s="43"/>
      <c r="AZ174" s="12"/>
      <c r="BA174" s="11"/>
      <c r="BB174" s="6"/>
      <c r="BC174" s="6"/>
      <c r="BD174" s="6"/>
      <c r="BE174" s="6"/>
      <c r="BF174" s="6"/>
      <c r="BG174" s="6"/>
      <c r="BH174" s="40"/>
      <c r="BI174" s="43"/>
      <c r="BJ174" s="12"/>
      <c r="BK174" s="11"/>
      <c r="BL174" s="6"/>
      <c r="BM174" s="6"/>
      <c r="BN174" s="6"/>
      <c r="BO174" s="6"/>
      <c r="BP174" s="6"/>
      <c r="BQ174" s="6"/>
      <c r="BR174" s="40"/>
      <c r="BS174" s="43"/>
      <c r="BT174" s="12"/>
      <c r="BU174" s="11"/>
      <c r="BV174" s="6"/>
      <c r="BW174" s="6"/>
      <c r="BX174" s="6"/>
      <c r="BY174" s="40"/>
      <c r="BZ174" s="11"/>
      <c r="CA174" s="6"/>
      <c r="CB174" s="6"/>
      <c r="CC174" s="6"/>
      <c r="CD174" s="12"/>
      <c r="CE174" s="11"/>
      <c r="CF174" s="6"/>
      <c r="CG174" s="6"/>
      <c r="CH174" s="6"/>
      <c r="CI174" s="40"/>
      <c r="CJ174" s="11"/>
      <c r="CK174" s="6"/>
      <c r="CL174" s="6"/>
      <c r="CM174" s="12"/>
      <c r="CN174" s="11"/>
      <c r="CO174" s="82"/>
      <c r="CP174" s="1"/>
      <c r="CQ174" s="1"/>
      <c r="CR174" s="1"/>
      <c r="CS174" s="1"/>
      <c r="CT174" s="1"/>
      <c r="DF174" s="23"/>
    </row>
    <row r="175" spans="1:110">
      <c r="A175" s="72">
        <v>169</v>
      </c>
      <c r="B175" s="406"/>
      <c r="C175" s="407"/>
      <c r="D175" s="408"/>
      <c r="E175" s="409"/>
      <c r="F175" s="410"/>
      <c r="G175" s="410"/>
      <c r="H175" s="411"/>
      <c r="I175" s="412"/>
      <c r="J175" s="413"/>
      <c r="K175" s="414"/>
      <c r="L175" s="11"/>
      <c r="M175" s="6"/>
      <c r="N175" s="6"/>
      <c r="O175" s="6"/>
      <c r="P175" s="6"/>
      <c r="Q175" s="6"/>
      <c r="R175" s="6"/>
      <c r="S175" s="40"/>
      <c r="T175" s="43"/>
      <c r="U175" s="12"/>
      <c r="V175" s="17"/>
      <c r="W175" s="18"/>
      <c r="X175" s="18"/>
      <c r="Y175" s="18"/>
      <c r="Z175" s="18"/>
      <c r="AA175" s="18"/>
      <c r="AB175" s="18"/>
      <c r="AC175" s="45"/>
      <c r="AD175" s="43"/>
      <c r="AE175" s="12"/>
      <c r="AF175" s="293"/>
      <c r="AG175" s="11"/>
      <c r="AH175" s="6"/>
      <c r="AI175" s="6"/>
      <c r="AJ175" s="6"/>
      <c r="AK175" s="6"/>
      <c r="AL175" s="6"/>
      <c r="AM175" s="40"/>
      <c r="AN175" s="43"/>
      <c r="AO175" s="6"/>
      <c r="AP175" s="43"/>
      <c r="AQ175" s="11"/>
      <c r="AR175" s="6"/>
      <c r="AS175" s="6"/>
      <c r="AT175" s="6"/>
      <c r="AU175" s="6"/>
      <c r="AV175" s="6"/>
      <c r="AW175" s="6"/>
      <c r="AX175" s="40"/>
      <c r="AY175" s="43"/>
      <c r="AZ175" s="12"/>
      <c r="BA175" s="11"/>
      <c r="BB175" s="6"/>
      <c r="BC175" s="6"/>
      <c r="BD175" s="6"/>
      <c r="BE175" s="6"/>
      <c r="BF175" s="6"/>
      <c r="BG175" s="6"/>
      <c r="BH175" s="40"/>
      <c r="BI175" s="43"/>
      <c r="BJ175" s="12"/>
      <c r="BK175" s="11"/>
      <c r="BL175" s="6"/>
      <c r="BM175" s="6"/>
      <c r="BN175" s="6"/>
      <c r="BO175" s="6"/>
      <c r="BP175" s="6"/>
      <c r="BQ175" s="6"/>
      <c r="BR175" s="40"/>
      <c r="BS175" s="43"/>
      <c r="BT175" s="12"/>
      <c r="BU175" s="11"/>
      <c r="BV175" s="6"/>
      <c r="BW175" s="6"/>
      <c r="BX175" s="6"/>
      <c r="BY175" s="40"/>
      <c r="BZ175" s="11"/>
      <c r="CA175" s="6"/>
      <c r="CB175" s="6"/>
      <c r="CC175" s="6"/>
      <c r="CD175" s="12"/>
      <c r="CE175" s="11"/>
      <c r="CF175" s="6"/>
      <c r="CG175" s="6"/>
      <c r="CH175" s="6"/>
      <c r="CI175" s="40"/>
      <c r="CJ175" s="11"/>
      <c r="CK175" s="6"/>
      <c r="CL175" s="6"/>
      <c r="CM175" s="12"/>
      <c r="CN175" s="11"/>
      <c r="CO175" s="82"/>
      <c r="CP175" s="1"/>
      <c r="CQ175" s="1"/>
      <c r="CR175" s="1"/>
      <c r="CS175" s="1"/>
      <c r="CT175" s="1"/>
      <c r="DF175" s="23"/>
    </row>
    <row r="176" spans="1:110">
      <c r="A176" s="72">
        <v>170</v>
      </c>
      <c r="B176" s="406"/>
      <c r="C176" s="407"/>
      <c r="D176" s="408"/>
      <c r="E176" s="409"/>
      <c r="F176" s="410"/>
      <c r="G176" s="410"/>
      <c r="H176" s="411"/>
      <c r="I176" s="412"/>
      <c r="J176" s="413"/>
      <c r="K176" s="414"/>
      <c r="L176" s="11"/>
      <c r="M176" s="6"/>
      <c r="N176" s="6"/>
      <c r="O176" s="6"/>
      <c r="P176" s="6"/>
      <c r="Q176" s="6"/>
      <c r="R176" s="6"/>
      <c r="S176" s="40"/>
      <c r="T176" s="43"/>
      <c r="U176" s="12"/>
      <c r="V176" s="17"/>
      <c r="W176" s="18"/>
      <c r="X176" s="18"/>
      <c r="Y176" s="18"/>
      <c r="Z176" s="18"/>
      <c r="AA176" s="18"/>
      <c r="AB176" s="18"/>
      <c r="AC176" s="45"/>
      <c r="AD176" s="43"/>
      <c r="AE176" s="12"/>
      <c r="AF176" s="293"/>
      <c r="AG176" s="11"/>
      <c r="AH176" s="6"/>
      <c r="AI176" s="6"/>
      <c r="AJ176" s="6"/>
      <c r="AK176" s="6"/>
      <c r="AL176" s="6"/>
      <c r="AM176" s="40"/>
      <c r="AN176" s="43"/>
      <c r="AO176" s="6"/>
      <c r="AP176" s="43"/>
      <c r="AQ176" s="11"/>
      <c r="AR176" s="6"/>
      <c r="AS176" s="6"/>
      <c r="AT176" s="6"/>
      <c r="AU176" s="6"/>
      <c r="AV176" s="6"/>
      <c r="AW176" s="6"/>
      <c r="AX176" s="40"/>
      <c r="AY176" s="43"/>
      <c r="AZ176" s="12"/>
      <c r="BA176" s="11"/>
      <c r="BB176" s="6"/>
      <c r="BC176" s="6"/>
      <c r="BD176" s="6"/>
      <c r="BE176" s="6"/>
      <c r="BF176" s="6"/>
      <c r="BG176" s="6"/>
      <c r="BH176" s="40"/>
      <c r="BI176" s="43"/>
      <c r="BJ176" s="12"/>
      <c r="BK176" s="11"/>
      <c r="BL176" s="6"/>
      <c r="BM176" s="6"/>
      <c r="BN176" s="6"/>
      <c r="BO176" s="6"/>
      <c r="BP176" s="6"/>
      <c r="BQ176" s="6"/>
      <c r="BR176" s="40"/>
      <c r="BS176" s="43"/>
      <c r="BT176" s="12"/>
      <c r="BU176" s="11"/>
      <c r="BV176" s="6"/>
      <c r="BW176" s="6"/>
      <c r="BX176" s="6"/>
      <c r="BY176" s="40"/>
      <c r="BZ176" s="11"/>
      <c r="CA176" s="6"/>
      <c r="CB176" s="6"/>
      <c r="CC176" s="6"/>
      <c r="CD176" s="12"/>
      <c r="CE176" s="11"/>
      <c r="CF176" s="6"/>
      <c r="CG176" s="6"/>
      <c r="CH176" s="6"/>
      <c r="CI176" s="40"/>
      <c r="CJ176" s="11"/>
      <c r="CK176" s="6"/>
      <c r="CL176" s="6"/>
      <c r="CM176" s="12"/>
      <c r="CN176" s="11"/>
      <c r="CO176" s="82"/>
      <c r="CP176" s="1"/>
      <c r="CQ176" s="1"/>
      <c r="CR176" s="1"/>
      <c r="CS176" s="1"/>
      <c r="CT176" s="1"/>
      <c r="DF176" s="23"/>
    </row>
    <row r="177" spans="1:110">
      <c r="A177" s="72">
        <v>171</v>
      </c>
      <c r="B177" s="406"/>
      <c r="C177" s="407"/>
      <c r="D177" s="408"/>
      <c r="E177" s="409"/>
      <c r="F177" s="410"/>
      <c r="G177" s="410"/>
      <c r="H177" s="411"/>
      <c r="I177" s="412"/>
      <c r="J177" s="413"/>
      <c r="K177" s="414"/>
      <c r="L177" s="11"/>
      <c r="M177" s="6"/>
      <c r="N177" s="6"/>
      <c r="O177" s="6"/>
      <c r="P177" s="6"/>
      <c r="Q177" s="6"/>
      <c r="R177" s="6"/>
      <c r="S177" s="40"/>
      <c r="T177" s="43"/>
      <c r="U177" s="12"/>
      <c r="V177" s="17"/>
      <c r="W177" s="18"/>
      <c r="X177" s="18"/>
      <c r="Y177" s="18"/>
      <c r="Z177" s="18"/>
      <c r="AA177" s="18"/>
      <c r="AB177" s="18"/>
      <c r="AC177" s="45"/>
      <c r="AD177" s="43"/>
      <c r="AE177" s="12"/>
      <c r="AF177" s="293"/>
      <c r="AG177" s="11"/>
      <c r="AH177" s="6"/>
      <c r="AI177" s="6"/>
      <c r="AJ177" s="6"/>
      <c r="AK177" s="6"/>
      <c r="AL177" s="6"/>
      <c r="AM177" s="40"/>
      <c r="AN177" s="43"/>
      <c r="AO177" s="6"/>
      <c r="AP177" s="43"/>
      <c r="AQ177" s="11"/>
      <c r="AR177" s="6"/>
      <c r="AS177" s="6"/>
      <c r="AT177" s="6"/>
      <c r="AU177" s="6"/>
      <c r="AV177" s="6"/>
      <c r="AW177" s="6"/>
      <c r="AX177" s="40"/>
      <c r="AY177" s="43"/>
      <c r="AZ177" s="12"/>
      <c r="BA177" s="11"/>
      <c r="BB177" s="6"/>
      <c r="BC177" s="6"/>
      <c r="BD177" s="6"/>
      <c r="BE177" s="6"/>
      <c r="BF177" s="6"/>
      <c r="BG177" s="6"/>
      <c r="BH177" s="40"/>
      <c r="BI177" s="43"/>
      <c r="BJ177" s="12"/>
      <c r="BK177" s="11"/>
      <c r="BL177" s="6"/>
      <c r="BM177" s="6"/>
      <c r="BN177" s="6"/>
      <c r="BO177" s="6"/>
      <c r="BP177" s="6"/>
      <c r="BQ177" s="6"/>
      <c r="BR177" s="40"/>
      <c r="BS177" s="43"/>
      <c r="BT177" s="12"/>
      <c r="BU177" s="11"/>
      <c r="BV177" s="6"/>
      <c r="BW177" s="6"/>
      <c r="BX177" s="6"/>
      <c r="BY177" s="40"/>
      <c r="BZ177" s="11"/>
      <c r="CA177" s="6"/>
      <c r="CB177" s="6"/>
      <c r="CC177" s="6"/>
      <c r="CD177" s="12"/>
      <c r="CE177" s="11"/>
      <c r="CF177" s="6"/>
      <c r="CG177" s="6"/>
      <c r="CH177" s="6"/>
      <c r="CI177" s="40"/>
      <c r="CJ177" s="11"/>
      <c r="CK177" s="6"/>
      <c r="CL177" s="6"/>
      <c r="CM177" s="12"/>
      <c r="CN177" s="11"/>
      <c r="CO177" s="82"/>
      <c r="CP177" s="1"/>
      <c r="CQ177" s="1"/>
      <c r="CR177" s="1"/>
      <c r="CS177" s="1"/>
      <c r="CT177" s="1"/>
      <c r="DF177" s="23"/>
    </row>
    <row r="178" spans="1:110">
      <c r="A178" s="72">
        <v>172</v>
      </c>
      <c r="B178" s="406"/>
      <c r="C178" s="407"/>
      <c r="D178" s="408"/>
      <c r="E178" s="409"/>
      <c r="F178" s="410"/>
      <c r="G178" s="410"/>
      <c r="H178" s="411"/>
      <c r="I178" s="412"/>
      <c r="J178" s="413"/>
      <c r="K178" s="414"/>
      <c r="L178" s="11"/>
      <c r="M178" s="6"/>
      <c r="N178" s="6"/>
      <c r="O178" s="6"/>
      <c r="P178" s="6"/>
      <c r="Q178" s="6"/>
      <c r="R178" s="6"/>
      <c r="S178" s="40"/>
      <c r="T178" s="43"/>
      <c r="U178" s="12"/>
      <c r="V178" s="17"/>
      <c r="W178" s="18"/>
      <c r="X178" s="18"/>
      <c r="Y178" s="18"/>
      <c r="Z178" s="18"/>
      <c r="AA178" s="18"/>
      <c r="AB178" s="18"/>
      <c r="AC178" s="45"/>
      <c r="AD178" s="43"/>
      <c r="AE178" s="12"/>
      <c r="AF178" s="293"/>
      <c r="AG178" s="11"/>
      <c r="AH178" s="6"/>
      <c r="AI178" s="6"/>
      <c r="AJ178" s="6"/>
      <c r="AK178" s="6"/>
      <c r="AL178" s="6"/>
      <c r="AM178" s="40"/>
      <c r="AN178" s="43"/>
      <c r="AO178" s="6"/>
      <c r="AP178" s="43"/>
      <c r="AQ178" s="11"/>
      <c r="AR178" s="6"/>
      <c r="AS178" s="6"/>
      <c r="AT178" s="6"/>
      <c r="AU178" s="6"/>
      <c r="AV178" s="6"/>
      <c r="AW178" s="6"/>
      <c r="AX178" s="40"/>
      <c r="AY178" s="43"/>
      <c r="AZ178" s="12"/>
      <c r="BA178" s="11"/>
      <c r="BB178" s="6"/>
      <c r="BC178" s="6"/>
      <c r="BD178" s="6"/>
      <c r="BE178" s="6"/>
      <c r="BF178" s="6"/>
      <c r="BG178" s="6"/>
      <c r="BH178" s="40"/>
      <c r="BI178" s="43"/>
      <c r="BJ178" s="12"/>
      <c r="BK178" s="11"/>
      <c r="BL178" s="6"/>
      <c r="BM178" s="6"/>
      <c r="BN178" s="6"/>
      <c r="BO178" s="6"/>
      <c r="BP178" s="6"/>
      <c r="BQ178" s="6"/>
      <c r="BR178" s="40"/>
      <c r="BS178" s="43"/>
      <c r="BT178" s="12"/>
      <c r="BU178" s="11"/>
      <c r="BV178" s="6"/>
      <c r="BW178" s="6"/>
      <c r="BX178" s="6"/>
      <c r="BY178" s="40"/>
      <c r="BZ178" s="11"/>
      <c r="CA178" s="6"/>
      <c r="CB178" s="6"/>
      <c r="CC178" s="6"/>
      <c r="CD178" s="12"/>
      <c r="CE178" s="11"/>
      <c r="CF178" s="6"/>
      <c r="CG178" s="6"/>
      <c r="CH178" s="6"/>
      <c r="CI178" s="40"/>
      <c r="CJ178" s="11"/>
      <c r="CK178" s="6"/>
      <c r="CL178" s="6"/>
      <c r="CM178" s="12"/>
      <c r="CN178" s="11"/>
      <c r="CO178" s="82"/>
      <c r="CP178" s="1"/>
      <c r="CQ178" s="1"/>
      <c r="CR178" s="1"/>
      <c r="CS178" s="1"/>
      <c r="CT178" s="1"/>
      <c r="DF178" s="23"/>
    </row>
    <row r="179" spans="1:110">
      <c r="A179" s="72">
        <v>173</v>
      </c>
      <c r="B179" s="406"/>
      <c r="C179" s="407"/>
      <c r="D179" s="408"/>
      <c r="E179" s="409"/>
      <c r="F179" s="410"/>
      <c r="G179" s="410"/>
      <c r="H179" s="411"/>
      <c r="I179" s="412"/>
      <c r="J179" s="413"/>
      <c r="K179" s="414"/>
      <c r="L179" s="11"/>
      <c r="M179" s="6"/>
      <c r="N179" s="6"/>
      <c r="O179" s="6"/>
      <c r="P179" s="6"/>
      <c r="Q179" s="6"/>
      <c r="R179" s="6"/>
      <c r="S179" s="40"/>
      <c r="T179" s="43"/>
      <c r="U179" s="12"/>
      <c r="V179" s="17"/>
      <c r="W179" s="18"/>
      <c r="X179" s="18"/>
      <c r="Y179" s="18"/>
      <c r="Z179" s="18"/>
      <c r="AA179" s="18"/>
      <c r="AB179" s="18"/>
      <c r="AC179" s="45"/>
      <c r="AD179" s="43"/>
      <c r="AE179" s="12"/>
      <c r="AF179" s="293"/>
      <c r="AG179" s="11"/>
      <c r="AH179" s="6"/>
      <c r="AI179" s="6"/>
      <c r="AJ179" s="6"/>
      <c r="AK179" s="6"/>
      <c r="AL179" s="6"/>
      <c r="AM179" s="40"/>
      <c r="AN179" s="43"/>
      <c r="AO179" s="6"/>
      <c r="AP179" s="43"/>
      <c r="AQ179" s="11"/>
      <c r="AR179" s="6"/>
      <c r="AS179" s="6"/>
      <c r="AT179" s="6"/>
      <c r="AU179" s="6"/>
      <c r="AV179" s="6"/>
      <c r="AW179" s="6"/>
      <c r="AX179" s="40"/>
      <c r="AY179" s="43"/>
      <c r="AZ179" s="12"/>
      <c r="BA179" s="11"/>
      <c r="BB179" s="6"/>
      <c r="BC179" s="6"/>
      <c r="BD179" s="6"/>
      <c r="BE179" s="6"/>
      <c r="BF179" s="6"/>
      <c r="BG179" s="6"/>
      <c r="BH179" s="40"/>
      <c r="BI179" s="43"/>
      <c r="BJ179" s="12"/>
      <c r="BK179" s="11"/>
      <c r="BL179" s="6"/>
      <c r="BM179" s="6"/>
      <c r="BN179" s="6"/>
      <c r="BO179" s="6"/>
      <c r="BP179" s="6"/>
      <c r="BQ179" s="6"/>
      <c r="BR179" s="40"/>
      <c r="BS179" s="43"/>
      <c r="BT179" s="12"/>
      <c r="BU179" s="11"/>
      <c r="BV179" s="6"/>
      <c r="BW179" s="6"/>
      <c r="BX179" s="6"/>
      <c r="BY179" s="40"/>
      <c r="BZ179" s="11"/>
      <c r="CA179" s="6"/>
      <c r="CB179" s="6"/>
      <c r="CC179" s="6"/>
      <c r="CD179" s="12"/>
      <c r="CE179" s="11"/>
      <c r="CF179" s="6"/>
      <c r="CG179" s="6"/>
      <c r="CH179" s="6"/>
      <c r="CI179" s="40"/>
      <c r="CJ179" s="11"/>
      <c r="CK179" s="6"/>
      <c r="CL179" s="6"/>
      <c r="CM179" s="12"/>
      <c r="CN179" s="11"/>
      <c r="CO179" s="82"/>
      <c r="CP179" s="1"/>
      <c r="CQ179" s="1"/>
      <c r="CR179" s="1"/>
      <c r="CS179" s="1"/>
      <c r="CT179" s="1"/>
      <c r="DF179" s="23"/>
    </row>
    <row r="180" spans="1:110">
      <c r="A180" s="72">
        <v>174</v>
      </c>
      <c r="B180" s="406"/>
      <c r="C180" s="407"/>
      <c r="D180" s="408"/>
      <c r="E180" s="409"/>
      <c r="F180" s="410"/>
      <c r="G180" s="410"/>
      <c r="H180" s="411"/>
      <c r="I180" s="412"/>
      <c r="J180" s="413"/>
      <c r="K180" s="414"/>
      <c r="L180" s="11"/>
      <c r="M180" s="6"/>
      <c r="N180" s="6"/>
      <c r="O180" s="6"/>
      <c r="P180" s="6"/>
      <c r="Q180" s="6"/>
      <c r="R180" s="6"/>
      <c r="S180" s="40"/>
      <c r="T180" s="43"/>
      <c r="U180" s="12"/>
      <c r="V180" s="17"/>
      <c r="W180" s="18"/>
      <c r="X180" s="18"/>
      <c r="Y180" s="18"/>
      <c r="Z180" s="18"/>
      <c r="AA180" s="18"/>
      <c r="AB180" s="18"/>
      <c r="AC180" s="45"/>
      <c r="AD180" s="43"/>
      <c r="AE180" s="12"/>
      <c r="AF180" s="293"/>
      <c r="AG180" s="11"/>
      <c r="AH180" s="6"/>
      <c r="AI180" s="6"/>
      <c r="AJ180" s="6"/>
      <c r="AK180" s="6"/>
      <c r="AL180" s="6"/>
      <c r="AM180" s="40"/>
      <c r="AN180" s="43"/>
      <c r="AO180" s="6"/>
      <c r="AP180" s="43"/>
      <c r="AQ180" s="11"/>
      <c r="AR180" s="6"/>
      <c r="AS180" s="6"/>
      <c r="AT180" s="6"/>
      <c r="AU180" s="6"/>
      <c r="AV180" s="6"/>
      <c r="AW180" s="6"/>
      <c r="AX180" s="40"/>
      <c r="AY180" s="43"/>
      <c r="AZ180" s="12"/>
      <c r="BA180" s="11"/>
      <c r="BB180" s="6"/>
      <c r="BC180" s="6"/>
      <c r="BD180" s="6"/>
      <c r="BE180" s="6"/>
      <c r="BF180" s="6"/>
      <c r="BG180" s="6"/>
      <c r="BH180" s="40"/>
      <c r="BI180" s="43"/>
      <c r="BJ180" s="12"/>
      <c r="BK180" s="11"/>
      <c r="BL180" s="6"/>
      <c r="BM180" s="6"/>
      <c r="BN180" s="6"/>
      <c r="BO180" s="6"/>
      <c r="BP180" s="6"/>
      <c r="BQ180" s="6"/>
      <c r="BR180" s="40"/>
      <c r="BS180" s="43"/>
      <c r="BT180" s="12"/>
      <c r="BU180" s="11"/>
      <c r="BV180" s="6"/>
      <c r="BW180" s="6"/>
      <c r="BX180" s="6"/>
      <c r="BY180" s="40"/>
      <c r="BZ180" s="11"/>
      <c r="CA180" s="6"/>
      <c r="CB180" s="6"/>
      <c r="CC180" s="6"/>
      <c r="CD180" s="12"/>
      <c r="CE180" s="11"/>
      <c r="CF180" s="6"/>
      <c r="CG180" s="6"/>
      <c r="CH180" s="6"/>
      <c r="CI180" s="40"/>
      <c r="CJ180" s="11"/>
      <c r="CK180" s="6"/>
      <c r="CL180" s="6"/>
      <c r="CM180" s="12"/>
      <c r="CN180" s="11"/>
      <c r="CO180" s="82"/>
      <c r="CP180" s="1"/>
      <c r="CQ180" s="1"/>
      <c r="CR180" s="1"/>
      <c r="CS180" s="1"/>
      <c r="CT180" s="1"/>
      <c r="DF180" s="23"/>
    </row>
    <row r="181" spans="1:110">
      <c r="A181" s="72">
        <v>175</v>
      </c>
      <c r="B181" s="406"/>
      <c r="C181" s="407"/>
      <c r="D181" s="408"/>
      <c r="E181" s="409"/>
      <c r="F181" s="410"/>
      <c r="G181" s="410"/>
      <c r="H181" s="411"/>
      <c r="I181" s="412"/>
      <c r="J181" s="413"/>
      <c r="K181" s="414"/>
      <c r="L181" s="11"/>
      <c r="M181" s="6"/>
      <c r="N181" s="6"/>
      <c r="O181" s="6"/>
      <c r="P181" s="6"/>
      <c r="Q181" s="6"/>
      <c r="R181" s="6"/>
      <c r="S181" s="40"/>
      <c r="T181" s="43"/>
      <c r="U181" s="12"/>
      <c r="V181" s="17"/>
      <c r="W181" s="18"/>
      <c r="X181" s="18"/>
      <c r="Y181" s="18"/>
      <c r="Z181" s="18"/>
      <c r="AA181" s="18"/>
      <c r="AB181" s="18"/>
      <c r="AC181" s="45"/>
      <c r="AD181" s="43"/>
      <c r="AE181" s="12"/>
      <c r="AF181" s="293"/>
      <c r="AG181" s="11"/>
      <c r="AH181" s="6"/>
      <c r="AI181" s="6"/>
      <c r="AJ181" s="6"/>
      <c r="AK181" s="6"/>
      <c r="AL181" s="6"/>
      <c r="AM181" s="40"/>
      <c r="AN181" s="43"/>
      <c r="AO181" s="6"/>
      <c r="AP181" s="43"/>
      <c r="AQ181" s="11"/>
      <c r="AR181" s="6"/>
      <c r="AS181" s="6"/>
      <c r="AT181" s="6"/>
      <c r="AU181" s="6"/>
      <c r="AV181" s="6"/>
      <c r="AW181" s="6"/>
      <c r="AX181" s="40"/>
      <c r="AY181" s="43"/>
      <c r="AZ181" s="12"/>
      <c r="BA181" s="11"/>
      <c r="BB181" s="6"/>
      <c r="BC181" s="6"/>
      <c r="BD181" s="6"/>
      <c r="BE181" s="6"/>
      <c r="BF181" s="6"/>
      <c r="BG181" s="6"/>
      <c r="BH181" s="40"/>
      <c r="BI181" s="43"/>
      <c r="BJ181" s="12"/>
      <c r="BK181" s="11"/>
      <c r="BL181" s="6"/>
      <c r="BM181" s="6"/>
      <c r="BN181" s="6"/>
      <c r="BO181" s="6"/>
      <c r="BP181" s="6"/>
      <c r="BQ181" s="6"/>
      <c r="BR181" s="40"/>
      <c r="BS181" s="43"/>
      <c r="BT181" s="12"/>
      <c r="BU181" s="11"/>
      <c r="BV181" s="6"/>
      <c r="BW181" s="6"/>
      <c r="BX181" s="6"/>
      <c r="BY181" s="40"/>
      <c r="BZ181" s="11"/>
      <c r="CA181" s="6"/>
      <c r="CB181" s="6"/>
      <c r="CC181" s="6"/>
      <c r="CD181" s="12"/>
      <c r="CE181" s="11"/>
      <c r="CF181" s="6"/>
      <c r="CG181" s="6"/>
      <c r="CH181" s="6"/>
      <c r="CI181" s="40"/>
      <c r="CJ181" s="11"/>
      <c r="CK181" s="6"/>
      <c r="CL181" s="6"/>
      <c r="CM181" s="12"/>
      <c r="CN181" s="11"/>
      <c r="CO181" s="82"/>
      <c r="CP181" s="1"/>
      <c r="CQ181" s="1"/>
      <c r="CR181" s="1"/>
      <c r="CS181" s="1"/>
      <c r="CT181" s="1"/>
      <c r="DF181" s="23"/>
    </row>
    <row r="182" spans="1:110">
      <c r="A182" s="72">
        <v>176</v>
      </c>
      <c r="B182" s="406"/>
      <c r="C182" s="407"/>
      <c r="D182" s="408"/>
      <c r="E182" s="409"/>
      <c r="F182" s="410"/>
      <c r="G182" s="410"/>
      <c r="H182" s="411"/>
      <c r="I182" s="412"/>
      <c r="J182" s="413"/>
      <c r="K182" s="414"/>
      <c r="L182" s="11"/>
      <c r="M182" s="6"/>
      <c r="N182" s="6"/>
      <c r="O182" s="6"/>
      <c r="P182" s="6"/>
      <c r="Q182" s="6"/>
      <c r="R182" s="6"/>
      <c r="S182" s="40"/>
      <c r="T182" s="43"/>
      <c r="U182" s="12"/>
      <c r="V182" s="17"/>
      <c r="W182" s="18"/>
      <c r="X182" s="18"/>
      <c r="Y182" s="18"/>
      <c r="Z182" s="18"/>
      <c r="AA182" s="18"/>
      <c r="AB182" s="18"/>
      <c r="AC182" s="45"/>
      <c r="AD182" s="43"/>
      <c r="AE182" s="12"/>
      <c r="AF182" s="293"/>
      <c r="AG182" s="11"/>
      <c r="AH182" s="6"/>
      <c r="AI182" s="6"/>
      <c r="AJ182" s="6"/>
      <c r="AK182" s="6"/>
      <c r="AL182" s="6"/>
      <c r="AM182" s="40"/>
      <c r="AN182" s="43"/>
      <c r="AO182" s="6"/>
      <c r="AP182" s="43"/>
      <c r="AQ182" s="11"/>
      <c r="AR182" s="6"/>
      <c r="AS182" s="6"/>
      <c r="AT182" s="6"/>
      <c r="AU182" s="6"/>
      <c r="AV182" s="6"/>
      <c r="AW182" s="6"/>
      <c r="AX182" s="40"/>
      <c r="AY182" s="43"/>
      <c r="AZ182" s="12"/>
      <c r="BA182" s="11"/>
      <c r="BB182" s="6"/>
      <c r="BC182" s="6"/>
      <c r="BD182" s="6"/>
      <c r="BE182" s="6"/>
      <c r="BF182" s="6"/>
      <c r="BG182" s="6"/>
      <c r="BH182" s="40"/>
      <c r="BI182" s="43"/>
      <c r="BJ182" s="12"/>
      <c r="BK182" s="11"/>
      <c r="BL182" s="6"/>
      <c r="BM182" s="6"/>
      <c r="BN182" s="6"/>
      <c r="BO182" s="6"/>
      <c r="BP182" s="6"/>
      <c r="BQ182" s="6"/>
      <c r="BR182" s="40"/>
      <c r="BS182" s="43"/>
      <c r="BT182" s="12"/>
      <c r="BU182" s="11"/>
      <c r="BV182" s="6"/>
      <c r="BW182" s="6"/>
      <c r="BX182" s="6"/>
      <c r="BY182" s="40"/>
      <c r="BZ182" s="11"/>
      <c r="CA182" s="6"/>
      <c r="CB182" s="6"/>
      <c r="CC182" s="6"/>
      <c r="CD182" s="12"/>
      <c r="CE182" s="11"/>
      <c r="CF182" s="6"/>
      <c r="CG182" s="6"/>
      <c r="CH182" s="6"/>
      <c r="CI182" s="40"/>
      <c r="CJ182" s="11"/>
      <c r="CK182" s="6"/>
      <c r="CL182" s="6"/>
      <c r="CM182" s="12"/>
      <c r="CN182" s="11"/>
      <c r="CO182" s="82"/>
      <c r="CP182" s="1"/>
      <c r="CQ182" s="1"/>
      <c r="CR182" s="1"/>
      <c r="CS182" s="1"/>
      <c r="CT182" s="1"/>
      <c r="DF182" s="23"/>
    </row>
    <row r="183" spans="1:110">
      <c r="A183" s="72">
        <v>177</v>
      </c>
      <c r="B183" s="406"/>
      <c r="C183" s="407"/>
      <c r="D183" s="408"/>
      <c r="E183" s="409"/>
      <c r="F183" s="410"/>
      <c r="G183" s="410"/>
      <c r="H183" s="411"/>
      <c r="I183" s="412"/>
      <c r="J183" s="413"/>
      <c r="K183" s="414"/>
      <c r="L183" s="11"/>
      <c r="M183" s="6"/>
      <c r="N183" s="6"/>
      <c r="O183" s="6"/>
      <c r="P183" s="6"/>
      <c r="Q183" s="6"/>
      <c r="R183" s="6"/>
      <c r="S183" s="40"/>
      <c r="T183" s="43"/>
      <c r="U183" s="12"/>
      <c r="V183" s="17"/>
      <c r="W183" s="18"/>
      <c r="X183" s="18"/>
      <c r="Y183" s="18"/>
      <c r="Z183" s="18"/>
      <c r="AA183" s="18"/>
      <c r="AB183" s="18"/>
      <c r="AC183" s="45"/>
      <c r="AD183" s="43"/>
      <c r="AE183" s="12"/>
      <c r="AF183" s="293"/>
      <c r="AG183" s="11"/>
      <c r="AH183" s="6"/>
      <c r="AI183" s="6"/>
      <c r="AJ183" s="6"/>
      <c r="AK183" s="6"/>
      <c r="AL183" s="6"/>
      <c r="AM183" s="40"/>
      <c r="AN183" s="43"/>
      <c r="AO183" s="6"/>
      <c r="AP183" s="43"/>
      <c r="AQ183" s="11"/>
      <c r="AR183" s="6"/>
      <c r="AS183" s="6"/>
      <c r="AT183" s="6"/>
      <c r="AU183" s="6"/>
      <c r="AV183" s="6"/>
      <c r="AW183" s="6"/>
      <c r="AX183" s="40"/>
      <c r="AY183" s="43"/>
      <c r="AZ183" s="12"/>
      <c r="BA183" s="11"/>
      <c r="BB183" s="6"/>
      <c r="BC183" s="6"/>
      <c r="BD183" s="6"/>
      <c r="BE183" s="6"/>
      <c r="BF183" s="6"/>
      <c r="BG183" s="6"/>
      <c r="BH183" s="40"/>
      <c r="BI183" s="43"/>
      <c r="BJ183" s="12"/>
      <c r="BK183" s="11"/>
      <c r="BL183" s="6"/>
      <c r="BM183" s="6"/>
      <c r="BN183" s="6"/>
      <c r="BO183" s="6"/>
      <c r="BP183" s="6"/>
      <c r="BQ183" s="6"/>
      <c r="BR183" s="40"/>
      <c r="BS183" s="43"/>
      <c r="BT183" s="12"/>
      <c r="BU183" s="11"/>
      <c r="BV183" s="6"/>
      <c r="BW183" s="6"/>
      <c r="BX183" s="6"/>
      <c r="BY183" s="40"/>
      <c r="BZ183" s="11"/>
      <c r="CA183" s="6"/>
      <c r="CB183" s="6"/>
      <c r="CC183" s="6"/>
      <c r="CD183" s="12"/>
      <c r="CE183" s="11"/>
      <c r="CF183" s="6"/>
      <c r="CG183" s="6"/>
      <c r="CH183" s="6"/>
      <c r="CI183" s="40"/>
      <c r="CJ183" s="11"/>
      <c r="CK183" s="6"/>
      <c r="CL183" s="6"/>
      <c r="CM183" s="12"/>
      <c r="CN183" s="11"/>
      <c r="CO183" s="82"/>
      <c r="CP183" s="1"/>
      <c r="CQ183" s="1"/>
      <c r="CR183" s="1"/>
      <c r="CS183" s="1"/>
      <c r="CT183" s="1"/>
      <c r="DF183" s="23"/>
    </row>
    <row r="184" spans="1:110">
      <c r="A184" s="72">
        <v>178</v>
      </c>
      <c r="B184" s="406"/>
      <c r="C184" s="407"/>
      <c r="D184" s="408"/>
      <c r="E184" s="409"/>
      <c r="F184" s="410"/>
      <c r="G184" s="410"/>
      <c r="H184" s="411"/>
      <c r="I184" s="412"/>
      <c r="J184" s="413"/>
      <c r="K184" s="414"/>
      <c r="L184" s="11"/>
      <c r="M184" s="6"/>
      <c r="N184" s="6"/>
      <c r="O184" s="6"/>
      <c r="P184" s="6"/>
      <c r="Q184" s="6"/>
      <c r="R184" s="6"/>
      <c r="S184" s="40"/>
      <c r="T184" s="43"/>
      <c r="U184" s="12"/>
      <c r="V184" s="17"/>
      <c r="W184" s="18"/>
      <c r="X184" s="18"/>
      <c r="Y184" s="18"/>
      <c r="Z184" s="18"/>
      <c r="AA184" s="18"/>
      <c r="AB184" s="18"/>
      <c r="AC184" s="45"/>
      <c r="AD184" s="43"/>
      <c r="AE184" s="12"/>
      <c r="AF184" s="293"/>
      <c r="AG184" s="11"/>
      <c r="AH184" s="6"/>
      <c r="AI184" s="6"/>
      <c r="AJ184" s="6"/>
      <c r="AK184" s="6"/>
      <c r="AL184" s="6"/>
      <c r="AM184" s="40"/>
      <c r="AN184" s="43"/>
      <c r="AO184" s="6"/>
      <c r="AP184" s="43"/>
      <c r="AQ184" s="11"/>
      <c r="AR184" s="6"/>
      <c r="AS184" s="6"/>
      <c r="AT184" s="6"/>
      <c r="AU184" s="6"/>
      <c r="AV184" s="6"/>
      <c r="AW184" s="6"/>
      <c r="AX184" s="40"/>
      <c r="AY184" s="43"/>
      <c r="AZ184" s="12"/>
      <c r="BA184" s="11"/>
      <c r="BB184" s="6"/>
      <c r="BC184" s="6"/>
      <c r="BD184" s="6"/>
      <c r="BE184" s="6"/>
      <c r="BF184" s="6"/>
      <c r="BG184" s="6"/>
      <c r="BH184" s="40"/>
      <c r="BI184" s="43"/>
      <c r="BJ184" s="12"/>
      <c r="BK184" s="11"/>
      <c r="BL184" s="6"/>
      <c r="BM184" s="6"/>
      <c r="BN184" s="6"/>
      <c r="BO184" s="6"/>
      <c r="BP184" s="6"/>
      <c r="BQ184" s="6"/>
      <c r="BR184" s="40"/>
      <c r="BS184" s="43"/>
      <c r="BT184" s="12"/>
      <c r="BU184" s="11"/>
      <c r="BV184" s="6"/>
      <c r="BW184" s="6"/>
      <c r="BX184" s="6"/>
      <c r="BY184" s="40"/>
      <c r="BZ184" s="11"/>
      <c r="CA184" s="6"/>
      <c r="CB184" s="6"/>
      <c r="CC184" s="6"/>
      <c r="CD184" s="12"/>
      <c r="CE184" s="11"/>
      <c r="CF184" s="6"/>
      <c r="CG184" s="6"/>
      <c r="CH184" s="6"/>
      <c r="CI184" s="40"/>
      <c r="CJ184" s="11"/>
      <c r="CK184" s="6"/>
      <c r="CL184" s="6"/>
      <c r="CM184" s="12"/>
      <c r="CN184" s="11"/>
      <c r="CO184" s="82"/>
      <c r="CP184" s="1"/>
      <c r="CQ184" s="1"/>
      <c r="CR184" s="1"/>
      <c r="CS184" s="1"/>
      <c r="CT184" s="1"/>
      <c r="DF184" s="23"/>
    </row>
    <row r="185" spans="1:110">
      <c r="A185" s="72">
        <v>179</v>
      </c>
      <c r="B185" s="406"/>
      <c r="C185" s="407"/>
      <c r="D185" s="408"/>
      <c r="E185" s="409"/>
      <c r="F185" s="410"/>
      <c r="G185" s="410"/>
      <c r="H185" s="411"/>
      <c r="I185" s="412"/>
      <c r="J185" s="413"/>
      <c r="K185" s="414"/>
      <c r="L185" s="11"/>
      <c r="M185" s="6"/>
      <c r="N185" s="6"/>
      <c r="O185" s="6"/>
      <c r="P185" s="6"/>
      <c r="Q185" s="6"/>
      <c r="R185" s="6"/>
      <c r="S185" s="40"/>
      <c r="T185" s="43"/>
      <c r="U185" s="12"/>
      <c r="V185" s="17"/>
      <c r="W185" s="18"/>
      <c r="X185" s="18"/>
      <c r="Y185" s="18"/>
      <c r="Z185" s="18"/>
      <c r="AA185" s="18"/>
      <c r="AB185" s="18"/>
      <c r="AC185" s="45"/>
      <c r="AD185" s="43"/>
      <c r="AE185" s="12"/>
      <c r="AF185" s="293"/>
      <c r="AG185" s="11"/>
      <c r="AH185" s="6"/>
      <c r="AI185" s="6"/>
      <c r="AJ185" s="6"/>
      <c r="AK185" s="6"/>
      <c r="AL185" s="6"/>
      <c r="AM185" s="40"/>
      <c r="AN185" s="43"/>
      <c r="AO185" s="6"/>
      <c r="AP185" s="43"/>
      <c r="AQ185" s="11"/>
      <c r="AR185" s="6"/>
      <c r="AS185" s="6"/>
      <c r="AT185" s="6"/>
      <c r="AU185" s="6"/>
      <c r="AV185" s="6"/>
      <c r="AW185" s="6"/>
      <c r="AX185" s="40"/>
      <c r="AY185" s="43"/>
      <c r="AZ185" s="12"/>
      <c r="BA185" s="11"/>
      <c r="BB185" s="6"/>
      <c r="BC185" s="6"/>
      <c r="BD185" s="6"/>
      <c r="BE185" s="6"/>
      <c r="BF185" s="6"/>
      <c r="BG185" s="6"/>
      <c r="BH185" s="40"/>
      <c r="BI185" s="43"/>
      <c r="BJ185" s="12"/>
      <c r="BK185" s="11"/>
      <c r="BL185" s="6"/>
      <c r="BM185" s="6"/>
      <c r="BN185" s="6"/>
      <c r="BO185" s="6"/>
      <c r="BP185" s="6"/>
      <c r="BQ185" s="6"/>
      <c r="BR185" s="40"/>
      <c r="BS185" s="43"/>
      <c r="BT185" s="12"/>
      <c r="BU185" s="11"/>
      <c r="BV185" s="6"/>
      <c r="BW185" s="6"/>
      <c r="BX185" s="6"/>
      <c r="BY185" s="40"/>
      <c r="BZ185" s="11"/>
      <c r="CA185" s="6"/>
      <c r="CB185" s="6"/>
      <c r="CC185" s="6"/>
      <c r="CD185" s="12"/>
      <c r="CE185" s="11"/>
      <c r="CF185" s="6"/>
      <c r="CG185" s="6"/>
      <c r="CH185" s="6"/>
      <c r="CI185" s="40"/>
      <c r="CJ185" s="11"/>
      <c r="CK185" s="6"/>
      <c r="CL185" s="6"/>
      <c r="CM185" s="12"/>
      <c r="CN185" s="11"/>
      <c r="CO185" s="82"/>
      <c r="CP185" s="1"/>
      <c r="CQ185" s="1"/>
      <c r="CR185" s="1"/>
      <c r="CS185" s="1"/>
      <c r="CT185" s="1"/>
      <c r="DF185" s="23"/>
    </row>
    <row r="186" spans="1:110">
      <c r="A186" s="72">
        <v>180</v>
      </c>
      <c r="B186" s="406"/>
      <c r="C186" s="407"/>
      <c r="D186" s="408"/>
      <c r="E186" s="409"/>
      <c r="F186" s="410"/>
      <c r="G186" s="410"/>
      <c r="H186" s="411"/>
      <c r="I186" s="412"/>
      <c r="J186" s="413"/>
      <c r="K186" s="414"/>
      <c r="L186" s="11"/>
      <c r="M186" s="6"/>
      <c r="N186" s="6"/>
      <c r="O186" s="6"/>
      <c r="P186" s="6"/>
      <c r="Q186" s="6"/>
      <c r="R186" s="6"/>
      <c r="S186" s="40"/>
      <c r="T186" s="43"/>
      <c r="U186" s="12"/>
      <c r="V186" s="17"/>
      <c r="W186" s="18"/>
      <c r="X186" s="18"/>
      <c r="Y186" s="18"/>
      <c r="Z186" s="18"/>
      <c r="AA186" s="18"/>
      <c r="AB186" s="18"/>
      <c r="AC186" s="45"/>
      <c r="AD186" s="43"/>
      <c r="AE186" s="12"/>
      <c r="AF186" s="293"/>
      <c r="AG186" s="11"/>
      <c r="AH186" s="6"/>
      <c r="AI186" s="6"/>
      <c r="AJ186" s="6"/>
      <c r="AK186" s="6"/>
      <c r="AL186" s="6"/>
      <c r="AM186" s="40"/>
      <c r="AN186" s="43"/>
      <c r="AO186" s="6"/>
      <c r="AP186" s="43"/>
      <c r="AQ186" s="11"/>
      <c r="AR186" s="6"/>
      <c r="AS186" s="6"/>
      <c r="AT186" s="6"/>
      <c r="AU186" s="6"/>
      <c r="AV186" s="6"/>
      <c r="AW186" s="6"/>
      <c r="AX186" s="40"/>
      <c r="AY186" s="43"/>
      <c r="AZ186" s="12"/>
      <c r="BA186" s="11"/>
      <c r="BB186" s="6"/>
      <c r="BC186" s="6"/>
      <c r="BD186" s="6"/>
      <c r="BE186" s="6"/>
      <c r="BF186" s="6"/>
      <c r="BG186" s="6"/>
      <c r="BH186" s="40"/>
      <c r="BI186" s="43"/>
      <c r="BJ186" s="12"/>
      <c r="BK186" s="11"/>
      <c r="BL186" s="6"/>
      <c r="BM186" s="6"/>
      <c r="BN186" s="6"/>
      <c r="BO186" s="6"/>
      <c r="BP186" s="6"/>
      <c r="BQ186" s="6"/>
      <c r="BR186" s="40"/>
      <c r="BS186" s="43"/>
      <c r="BT186" s="12"/>
      <c r="BU186" s="11"/>
      <c r="BV186" s="6"/>
      <c r="BW186" s="6"/>
      <c r="BX186" s="6"/>
      <c r="BY186" s="40"/>
      <c r="BZ186" s="11"/>
      <c r="CA186" s="6"/>
      <c r="CB186" s="6"/>
      <c r="CC186" s="6"/>
      <c r="CD186" s="12"/>
      <c r="CE186" s="11"/>
      <c r="CF186" s="6"/>
      <c r="CG186" s="6"/>
      <c r="CH186" s="6"/>
      <c r="CI186" s="40"/>
      <c r="CJ186" s="11"/>
      <c r="CK186" s="6"/>
      <c r="CL186" s="6"/>
      <c r="CM186" s="12"/>
      <c r="CN186" s="11"/>
      <c r="CO186" s="82"/>
      <c r="CP186" s="1"/>
      <c r="CQ186" s="1"/>
      <c r="CR186" s="1"/>
      <c r="CS186" s="1"/>
      <c r="CT186" s="1"/>
      <c r="DF186" s="23"/>
    </row>
    <row r="187" spans="1:110">
      <c r="A187" s="72">
        <v>181</v>
      </c>
      <c r="B187" s="406"/>
      <c r="C187" s="407"/>
      <c r="D187" s="408"/>
      <c r="E187" s="409"/>
      <c r="F187" s="410"/>
      <c r="G187" s="410"/>
      <c r="H187" s="411"/>
      <c r="I187" s="412"/>
      <c r="J187" s="413"/>
      <c r="K187" s="414"/>
      <c r="L187" s="11"/>
      <c r="M187" s="6"/>
      <c r="N187" s="6"/>
      <c r="O187" s="6"/>
      <c r="P187" s="6"/>
      <c r="Q187" s="6"/>
      <c r="R187" s="6"/>
      <c r="S187" s="40"/>
      <c r="T187" s="43"/>
      <c r="U187" s="12"/>
      <c r="V187" s="17"/>
      <c r="W187" s="18"/>
      <c r="X187" s="18"/>
      <c r="Y187" s="18"/>
      <c r="Z187" s="18"/>
      <c r="AA187" s="18"/>
      <c r="AB187" s="18"/>
      <c r="AC187" s="45"/>
      <c r="AD187" s="43"/>
      <c r="AE187" s="12"/>
      <c r="AF187" s="293"/>
      <c r="AG187" s="11"/>
      <c r="AH187" s="6"/>
      <c r="AI187" s="6"/>
      <c r="AJ187" s="6"/>
      <c r="AK187" s="6"/>
      <c r="AL187" s="6"/>
      <c r="AM187" s="40"/>
      <c r="AN187" s="43"/>
      <c r="AO187" s="6"/>
      <c r="AP187" s="43"/>
      <c r="AQ187" s="11"/>
      <c r="AR187" s="6"/>
      <c r="AS187" s="6"/>
      <c r="AT187" s="6"/>
      <c r="AU187" s="6"/>
      <c r="AV187" s="6"/>
      <c r="AW187" s="6"/>
      <c r="AX187" s="40"/>
      <c r="AY187" s="43"/>
      <c r="AZ187" s="12"/>
      <c r="BA187" s="11"/>
      <c r="BB187" s="6"/>
      <c r="BC187" s="6"/>
      <c r="BD187" s="6"/>
      <c r="BE187" s="6"/>
      <c r="BF187" s="6"/>
      <c r="BG187" s="6"/>
      <c r="BH187" s="40"/>
      <c r="BI187" s="43"/>
      <c r="BJ187" s="12"/>
      <c r="BK187" s="11"/>
      <c r="BL187" s="6"/>
      <c r="BM187" s="6"/>
      <c r="BN187" s="6"/>
      <c r="BO187" s="6"/>
      <c r="BP187" s="6"/>
      <c r="BQ187" s="6"/>
      <c r="BR187" s="40"/>
      <c r="BS187" s="43"/>
      <c r="BT187" s="12"/>
      <c r="BU187" s="11"/>
      <c r="BV187" s="6"/>
      <c r="BW187" s="6"/>
      <c r="BX187" s="6"/>
      <c r="BY187" s="40"/>
      <c r="BZ187" s="11"/>
      <c r="CA187" s="6"/>
      <c r="CB187" s="6"/>
      <c r="CC187" s="6"/>
      <c r="CD187" s="12"/>
      <c r="CE187" s="11"/>
      <c r="CF187" s="6"/>
      <c r="CG187" s="6"/>
      <c r="CH187" s="6"/>
      <c r="CI187" s="40"/>
      <c r="CJ187" s="11"/>
      <c r="CK187" s="6"/>
      <c r="CL187" s="6"/>
      <c r="CM187" s="12"/>
      <c r="CN187" s="11"/>
      <c r="CO187" s="82"/>
      <c r="CP187" s="1"/>
      <c r="CQ187" s="1"/>
      <c r="CR187" s="1"/>
      <c r="CS187" s="1"/>
      <c r="CT187" s="1"/>
      <c r="DF187" s="23"/>
    </row>
    <row r="188" spans="1:110">
      <c r="A188" s="72">
        <v>182</v>
      </c>
      <c r="B188" s="406"/>
      <c r="C188" s="407"/>
      <c r="D188" s="408"/>
      <c r="E188" s="409"/>
      <c r="F188" s="410"/>
      <c r="G188" s="410"/>
      <c r="H188" s="411"/>
      <c r="I188" s="412"/>
      <c r="J188" s="413"/>
      <c r="K188" s="414"/>
      <c r="L188" s="11"/>
      <c r="M188" s="6"/>
      <c r="N188" s="6"/>
      <c r="O188" s="6"/>
      <c r="P188" s="6"/>
      <c r="Q188" s="6"/>
      <c r="R188" s="6"/>
      <c r="S188" s="40"/>
      <c r="T188" s="43"/>
      <c r="U188" s="12"/>
      <c r="V188" s="17"/>
      <c r="W188" s="18"/>
      <c r="X188" s="18"/>
      <c r="Y188" s="18"/>
      <c r="Z188" s="18"/>
      <c r="AA188" s="18"/>
      <c r="AB188" s="18"/>
      <c r="AC188" s="45"/>
      <c r="AD188" s="43"/>
      <c r="AE188" s="12"/>
      <c r="AF188" s="293"/>
      <c r="AG188" s="11"/>
      <c r="AH188" s="6"/>
      <c r="AI188" s="6"/>
      <c r="AJ188" s="6"/>
      <c r="AK188" s="6"/>
      <c r="AL188" s="6"/>
      <c r="AM188" s="40"/>
      <c r="AN188" s="43"/>
      <c r="AO188" s="6"/>
      <c r="AP188" s="43"/>
      <c r="AQ188" s="11"/>
      <c r="AR188" s="6"/>
      <c r="AS188" s="6"/>
      <c r="AT188" s="6"/>
      <c r="AU188" s="6"/>
      <c r="AV188" s="6"/>
      <c r="AW188" s="6"/>
      <c r="AX188" s="40"/>
      <c r="AY188" s="43"/>
      <c r="AZ188" s="12"/>
      <c r="BA188" s="11"/>
      <c r="BB188" s="6"/>
      <c r="BC188" s="6"/>
      <c r="BD188" s="6"/>
      <c r="BE188" s="6"/>
      <c r="BF188" s="6"/>
      <c r="BG188" s="6"/>
      <c r="BH188" s="40"/>
      <c r="BI188" s="43"/>
      <c r="BJ188" s="12"/>
      <c r="BK188" s="11"/>
      <c r="BL188" s="6"/>
      <c r="BM188" s="6"/>
      <c r="BN188" s="6"/>
      <c r="BO188" s="6"/>
      <c r="BP188" s="6"/>
      <c r="BQ188" s="6"/>
      <c r="BR188" s="40"/>
      <c r="BS188" s="43"/>
      <c r="BT188" s="12"/>
      <c r="BU188" s="11"/>
      <c r="BV188" s="6"/>
      <c r="BW188" s="6"/>
      <c r="BX188" s="6"/>
      <c r="BY188" s="40"/>
      <c r="BZ188" s="11"/>
      <c r="CA188" s="6"/>
      <c r="CB188" s="6"/>
      <c r="CC188" s="6"/>
      <c r="CD188" s="12"/>
      <c r="CE188" s="11"/>
      <c r="CF188" s="6"/>
      <c r="CG188" s="6"/>
      <c r="CH188" s="6"/>
      <c r="CI188" s="40"/>
      <c r="CJ188" s="11"/>
      <c r="CK188" s="6"/>
      <c r="CL188" s="6"/>
      <c r="CM188" s="12"/>
      <c r="CN188" s="11"/>
      <c r="CO188" s="82"/>
      <c r="CP188" s="1"/>
      <c r="CQ188" s="1"/>
      <c r="CR188" s="1"/>
      <c r="CS188" s="1"/>
      <c r="CT188" s="1"/>
      <c r="DF188" s="23"/>
    </row>
    <row r="189" spans="1:110">
      <c r="A189" s="72">
        <v>183</v>
      </c>
      <c r="B189" s="406"/>
      <c r="C189" s="407"/>
      <c r="D189" s="408"/>
      <c r="E189" s="409"/>
      <c r="F189" s="410"/>
      <c r="G189" s="410"/>
      <c r="H189" s="411"/>
      <c r="I189" s="412"/>
      <c r="J189" s="413"/>
      <c r="K189" s="414"/>
      <c r="L189" s="11"/>
      <c r="M189" s="6"/>
      <c r="N189" s="6"/>
      <c r="O189" s="6"/>
      <c r="P189" s="6"/>
      <c r="Q189" s="6"/>
      <c r="R189" s="6"/>
      <c r="S189" s="40"/>
      <c r="T189" s="43"/>
      <c r="U189" s="12"/>
      <c r="V189" s="17"/>
      <c r="W189" s="18"/>
      <c r="X189" s="18"/>
      <c r="Y189" s="18"/>
      <c r="Z189" s="18"/>
      <c r="AA189" s="18"/>
      <c r="AB189" s="18"/>
      <c r="AC189" s="45"/>
      <c r="AD189" s="43"/>
      <c r="AE189" s="12"/>
      <c r="AF189" s="293"/>
      <c r="AG189" s="11"/>
      <c r="AH189" s="6"/>
      <c r="AI189" s="6"/>
      <c r="AJ189" s="6"/>
      <c r="AK189" s="6"/>
      <c r="AL189" s="6"/>
      <c r="AM189" s="40"/>
      <c r="AN189" s="43"/>
      <c r="AO189" s="6"/>
      <c r="AP189" s="43"/>
      <c r="AQ189" s="11"/>
      <c r="AR189" s="6"/>
      <c r="AS189" s="6"/>
      <c r="AT189" s="6"/>
      <c r="AU189" s="6"/>
      <c r="AV189" s="6"/>
      <c r="AW189" s="6"/>
      <c r="AX189" s="40"/>
      <c r="AY189" s="43"/>
      <c r="AZ189" s="12"/>
      <c r="BA189" s="11"/>
      <c r="BB189" s="6"/>
      <c r="BC189" s="6"/>
      <c r="BD189" s="6"/>
      <c r="BE189" s="6"/>
      <c r="BF189" s="6"/>
      <c r="BG189" s="6"/>
      <c r="BH189" s="40"/>
      <c r="BI189" s="43"/>
      <c r="BJ189" s="12"/>
      <c r="BK189" s="11"/>
      <c r="BL189" s="6"/>
      <c r="BM189" s="6"/>
      <c r="BN189" s="6"/>
      <c r="BO189" s="6"/>
      <c r="BP189" s="6"/>
      <c r="BQ189" s="6"/>
      <c r="BR189" s="40"/>
      <c r="BS189" s="43"/>
      <c r="BT189" s="12"/>
      <c r="BU189" s="11"/>
      <c r="BV189" s="6"/>
      <c r="BW189" s="6"/>
      <c r="BX189" s="6"/>
      <c r="BY189" s="40"/>
      <c r="BZ189" s="11"/>
      <c r="CA189" s="6"/>
      <c r="CB189" s="6"/>
      <c r="CC189" s="6"/>
      <c r="CD189" s="12"/>
      <c r="CE189" s="11"/>
      <c r="CF189" s="6"/>
      <c r="CG189" s="6"/>
      <c r="CH189" s="6"/>
      <c r="CI189" s="40"/>
      <c r="CJ189" s="11"/>
      <c r="CK189" s="6"/>
      <c r="CL189" s="6"/>
      <c r="CM189" s="12"/>
      <c r="CN189" s="11"/>
      <c r="CO189" s="82"/>
      <c r="CP189" s="1"/>
      <c r="CQ189" s="1"/>
      <c r="CR189" s="1"/>
      <c r="CS189" s="1"/>
      <c r="CT189" s="1"/>
      <c r="DF189" s="23"/>
    </row>
    <row r="190" spans="1:110">
      <c r="A190" s="72">
        <v>184</v>
      </c>
      <c r="B190" s="406"/>
      <c r="C190" s="407"/>
      <c r="D190" s="408"/>
      <c r="E190" s="409"/>
      <c r="F190" s="410"/>
      <c r="G190" s="410"/>
      <c r="H190" s="411"/>
      <c r="I190" s="412"/>
      <c r="J190" s="413"/>
      <c r="K190" s="414"/>
      <c r="L190" s="11"/>
      <c r="M190" s="6"/>
      <c r="N190" s="6"/>
      <c r="O190" s="6"/>
      <c r="P190" s="6"/>
      <c r="Q190" s="6"/>
      <c r="R190" s="6"/>
      <c r="S190" s="40"/>
      <c r="T190" s="43"/>
      <c r="U190" s="12"/>
      <c r="V190" s="17"/>
      <c r="W190" s="18"/>
      <c r="X190" s="18"/>
      <c r="Y190" s="18"/>
      <c r="Z190" s="18"/>
      <c r="AA190" s="18"/>
      <c r="AB190" s="18"/>
      <c r="AC190" s="45"/>
      <c r="AD190" s="43"/>
      <c r="AE190" s="12"/>
      <c r="AF190" s="293"/>
      <c r="AG190" s="11"/>
      <c r="AH190" s="6"/>
      <c r="AI190" s="6"/>
      <c r="AJ190" s="6"/>
      <c r="AK190" s="6"/>
      <c r="AL190" s="6"/>
      <c r="AM190" s="40"/>
      <c r="AN190" s="43"/>
      <c r="AO190" s="6"/>
      <c r="AP190" s="43"/>
      <c r="AQ190" s="11"/>
      <c r="AR190" s="6"/>
      <c r="AS190" s="6"/>
      <c r="AT190" s="6"/>
      <c r="AU190" s="6"/>
      <c r="AV190" s="6"/>
      <c r="AW190" s="6"/>
      <c r="AX190" s="40"/>
      <c r="AY190" s="43"/>
      <c r="AZ190" s="12"/>
      <c r="BA190" s="11"/>
      <c r="BB190" s="6"/>
      <c r="BC190" s="6"/>
      <c r="BD190" s="6"/>
      <c r="BE190" s="6"/>
      <c r="BF190" s="6"/>
      <c r="BG190" s="6"/>
      <c r="BH190" s="40"/>
      <c r="BI190" s="43"/>
      <c r="BJ190" s="12"/>
      <c r="BK190" s="11"/>
      <c r="BL190" s="6"/>
      <c r="BM190" s="6"/>
      <c r="BN190" s="6"/>
      <c r="BO190" s="6"/>
      <c r="BP190" s="6"/>
      <c r="BQ190" s="6"/>
      <c r="BR190" s="40"/>
      <c r="BS190" s="43"/>
      <c r="BT190" s="12"/>
      <c r="BU190" s="11"/>
      <c r="BV190" s="6"/>
      <c r="BW190" s="6"/>
      <c r="BX190" s="6"/>
      <c r="BY190" s="40"/>
      <c r="BZ190" s="11"/>
      <c r="CA190" s="6"/>
      <c r="CB190" s="6"/>
      <c r="CC190" s="6"/>
      <c r="CD190" s="12"/>
      <c r="CE190" s="11"/>
      <c r="CF190" s="6"/>
      <c r="CG190" s="6"/>
      <c r="CH190" s="6"/>
      <c r="CI190" s="40"/>
      <c r="CJ190" s="11"/>
      <c r="CK190" s="6"/>
      <c r="CL190" s="6"/>
      <c r="CM190" s="12"/>
      <c r="CN190" s="11"/>
      <c r="CO190" s="82"/>
      <c r="CP190" s="1"/>
      <c r="CQ190" s="1"/>
      <c r="CR190" s="1"/>
      <c r="CS190" s="1"/>
      <c r="CT190" s="1"/>
      <c r="DF190" s="23"/>
    </row>
    <row r="191" spans="1:110">
      <c r="A191" s="72">
        <v>185</v>
      </c>
      <c r="B191" s="406"/>
      <c r="C191" s="407"/>
      <c r="D191" s="408"/>
      <c r="E191" s="409"/>
      <c r="F191" s="410"/>
      <c r="G191" s="410"/>
      <c r="H191" s="411"/>
      <c r="I191" s="412"/>
      <c r="J191" s="413"/>
      <c r="K191" s="414"/>
      <c r="L191" s="11"/>
      <c r="M191" s="6"/>
      <c r="N191" s="6"/>
      <c r="O191" s="6"/>
      <c r="P191" s="6"/>
      <c r="Q191" s="6"/>
      <c r="R191" s="6"/>
      <c r="S191" s="40"/>
      <c r="T191" s="43"/>
      <c r="U191" s="12"/>
      <c r="V191" s="17"/>
      <c r="W191" s="18"/>
      <c r="X191" s="18"/>
      <c r="Y191" s="18"/>
      <c r="Z191" s="18"/>
      <c r="AA191" s="18"/>
      <c r="AB191" s="18"/>
      <c r="AC191" s="45"/>
      <c r="AD191" s="43"/>
      <c r="AE191" s="12"/>
      <c r="AF191" s="293"/>
      <c r="AG191" s="11"/>
      <c r="AH191" s="6"/>
      <c r="AI191" s="6"/>
      <c r="AJ191" s="6"/>
      <c r="AK191" s="6"/>
      <c r="AL191" s="6"/>
      <c r="AM191" s="40"/>
      <c r="AN191" s="43"/>
      <c r="AO191" s="6"/>
      <c r="AP191" s="43"/>
      <c r="AQ191" s="11"/>
      <c r="AR191" s="6"/>
      <c r="AS191" s="6"/>
      <c r="AT191" s="6"/>
      <c r="AU191" s="6"/>
      <c r="AV191" s="6"/>
      <c r="AW191" s="6"/>
      <c r="AX191" s="40"/>
      <c r="AY191" s="43"/>
      <c r="AZ191" s="12"/>
      <c r="BA191" s="11"/>
      <c r="BB191" s="6"/>
      <c r="BC191" s="6"/>
      <c r="BD191" s="6"/>
      <c r="BE191" s="6"/>
      <c r="BF191" s="6"/>
      <c r="BG191" s="6"/>
      <c r="BH191" s="40"/>
      <c r="BI191" s="43"/>
      <c r="BJ191" s="12"/>
      <c r="BK191" s="11"/>
      <c r="BL191" s="6"/>
      <c r="BM191" s="6"/>
      <c r="BN191" s="6"/>
      <c r="BO191" s="6"/>
      <c r="BP191" s="6"/>
      <c r="BQ191" s="6"/>
      <c r="BR191" s="40"/>
      <c r="BS191" s="43"/>
      <c r="BT191" s="12"/>
      <c r="BU191" s="11"/>
      <c r="BV191" s="6"/>
      <c r="BW191" s="6"/>
      <c r="BX191" s="6"/>
      <c r="BY191" s="40"/>
      <c r="BZ191" s="11"/>
      <c r="CA191" s="6"/>
      <c r="CB191" s="6"/>
      <c r="CC191" s="6"/>
      <c r="CD191" s="12"/>
      <c r="CE191" s="11"/>
      <c r="CF191" s="6"/>
      <c r="CG191" s="6"/>
      <c r="CH191" s="6"/>
      <c r="CI191" s="40"/>
      <c r="CJ191" s="11"/>
      <c r="CK191" s="6"/>
      <c r="CL191" s="6"/>
      <c r="CM191" s="12"/>
      <c r="CN191" s="11"/>
      <c r="CO191" s="82"/>
      <c r="CP191" s="1"/>
      <c r="CQ191" s="1"/>
      <c r="CR191" s="1"/>
      <c r="CS191" s="1"/>
      <c r="CT191" s="1"/>
      <c r="DF191" s="23"/>
    </row>
    <row r="192" spans="1:110">
      <c r="A192" s="72">
        <v>186</v>
      </c>
      <c r="B192" s="406"/>
      <c r="C192" s="407"/>
      <c r="D192" s="408"/>
      <c r="E192" s="409"/>
      <c r="F192" s="410"/>
      <c r="G192" s="410"/>
      <c r="H192" s="411"/>
      <c r="I192" s="412"/>
      <c r="J192" s="413"/>
      <c r="K192" s="414"/>
      <c r="L192" s="11"/>
      <c r="M192" s="6"/>
      <c r="N192" s="6"/>
      <c r="O192" s="6"/>
      <c r="P192" s="6"/>
      <c r="Q192" s="6"/>
      <c r="R192" s="6"/>
      <c r="S192" s="40"/>
      <c r="T192" s="43"/>
      <c r="U192" s="12"/>
      <c r="V192" s="17"/>
      <c r="W192" s="18"/>
      <c r="X192" s="18"/>
      <c r="Y192" s="18"/>
      <c r="Z192" s="18"/>
      <c r="AA192" s="18"/>
      <c r="AB192" s="18"/>
      <c r="AC192" s="45"/>
      <c r="AD192" s="43"/>
      <c r="AE192" s="12"/>
      <c r="AF192" s="293"/>
      <c r="AG192" s="11"/>
      <c r="AH192" s="6"/>
      <c r="AI192" s="6"/>
      <c r="AJ192" s="6"/>
      <c r="AK192" s="6"/>
      <c r="AL192" s="6"/>
      <c r="AM192" s="40"/>
      <c r="AN192" s="43"/>
      <c r="AO192" s="6"/>
      <c r="AP192" s="43"/>
      <c r="AQ192" s="11"/>
      <c r="AR192" s="6"/>
      <c r="AS192" s="6"/>
      <c r="AT192" s="6"/>
      <c r="AU192" s="6"/>
      <c r="AV192" s="6"/>
      <c r="AW192" s="6"/>
      <c r="AX192" s="40"/>
      <c r="AY192" s="43"/>
      <c r="AZ192" s="12"/>
      <c r="BA192" s="11"/>
      <c r="BB192" s="6"/>
      <c r="BC192" s="6"/>
      <c r="BD192" s="6"/>
      <c r="BE192" s="6"/>
      <c r="BF192" s="6"/>
      <c r="BG192" s="6"/>
      <c r="BH192" s="40"/>
      <c r="BI192" s="43"/>
      <c r="BJ192" s="12"/>
      <c r="BK192" s="11"/>
      <c r="BL192" s="6"/>
      <c r="BM192" s="6"/>
      <c r="BN192" s="6"/>
      <c r="BO192" s="6"/>
      <c r="BP192" s="6"/>
      <c r="BQ192" s="6"/>
      <c r="BR192" s="40"/>
      <c r="BS192" s="43"/>
      <c r="BT192" s="12"/>
      <c r="BU192" s="11"/>
      <c r="BV192" s="6"/>
      <c r="BW192" s="6"/>
      <c r="BX192" s="6"/>
      <c r="BY192" s="40"/>
      <c r="BZ192" s="11"/>
      <c r="CA192" s="6"/>
      <c r="CB192" s="6"/>
      <c r="CC192" s="6"/>
      <c r="CD192" s="12"/>
      <c r="CE192" s="11"/>
      <c r="CF192" s="6"/>
      <c r="CG192" s="6"/>
      <c r="CH192" s="6"/>
      <c r="CI192" s="40"/>
      <c r="CJ192" s="11"/>
      <c r="CK192" s="6"/>
      <c r="CL192" s="6"/>
      <c r="CM192" s="12"/>
      <c r="CN192" s="11"/>
      <c r="CO192" s="82"/>
      <c r="CP192" s="1"/>
      <c r="CQ192" s="1"/>
      <c r="CR192" s="1"/>
      <c r="CS192" s="1"/>
      <c r="CT192" s="1"/>
      <c r="DF192" s="23"/>
    </row>
    <row r="193" spans="1:110">
      <c r="A193" s="72">
        <v>187</v>
      </c>
      <c r="B193" s="406"/>
      <c r="C193" s="407"/>
      <c r="D193" s="408"/>
      <c r="E193" s="409"/>
      <c r="F193" s="410"/>
      <c r="G193" s="410"/>
      <c r="H193" s="411"/>
      <c r="I193" s="412"/>
      <c r="J193" s="413"/>
      <c r="K193" s="414"/>
      <c r="L193" s="11"/>
      <c r="M193" s="6"/>
      <c r="N193" s="6"/>
      <c r="O193" s="6"/>
      <c r="P193" s="6"/>
      <c r="Q193" s="6"/>
      <c r="R193" s="6"/>
      <c r="S193" s="40"/>
      <c r="T193" s="43"/>
      <c r="U193" s="12"/>
      <c r="V193" s="17"/>
      <c r="W193" s="18"/>
      <c r="X193" s="18"/>
      <c r="Y193" s="18"/>
      <c r="Z193" s="18"/>
      <c r="AA193" s="18"/>
      <c r="AB193" s="18"/>
      <c r="AC193" s="45"/>
      <c r="AD193" s="43"/>
      <c r="AE193" s="12"/>
      <c r="AF193" s="293"/>
      <c r="AG193" s="11"/>
      <c r="AH193" s="6"/>
      <c r="AI193" s="6"/>
      <c r="AJ193" s="6"/>
      <c r="AK193" s="6"/>
      <c r="AL193" s="6"/>
      <c r="AM193" s="40"/>
      <c r="AN193" s="43"/>
      <c r="AO193" s="6"/>
      <c r="AP193" s="43"/>
      <c r="AQ193" s="11"/>
      <c r="AR193" s="6"/>
      <c r="AS193" s="6"/>
      <c r="AT193" s="6"/>
      <c r="AU193" s="6"/>
      <c r="AV193" s="6"/>
      <c r="AW193" s="6"/>
      <c r="AX193" s="40"/>
      <c r="AY193" s="43"/>
      <c r="AZ193" s="12"/>
      <c r="BA193" s="11"/>
      <c r="BB193" s="6"/>
      <c r="BC193" s="6"/>
      <c r="BD193" s="6"/>
      <c r="BE193" s="6"/>
      <c r="BF193" s="6"/>
      <c r="BG193" s="6"/>
      <c r="BH193" s="40"/>
      <c r="BI193" s="43"/>
      <c r="BJ193" s="12"/>
      <c r="BK193" s="11"/>
      <c r="BL193" s="6"/>
      <c r="BM193" s="6"/>
      <c r="BN193" s="6"/>
      <c r="BO193" s="6"/>
      <c r="BP193" s="6"/>
      <c r="BQ193" s="6"/>
      <c r="BR193" s="40"/>
      <c r="BS193" s="43"/>
      <c r="BT193" s="12"/>
      <c r="BU193" s="11"/>
      <c r="BV193" s="6"/>
      <c r="BW193" s="6"/>
      <c r="BX193" s="6"/>
      <c r="BY193" s="40"/>
      <c r="BZ193" s="11"/>
      <c r="CA193" s="6"/>
      <c r="CB193" s="6"/>
      <c r="CC193" s="6"/>
      <c r="CD193" s="12"/>
      <c r="CE193" s="11"/>
      <c r="CF193" s="6"/>
      <c r="CG193" s="6"/>
      <c r="CH193" s="6"/>
      <c r="CI193" s="40"/>
      <c r="CJ193" s="11"/>
      <c r="CK193" s="6"/>
      <c r="CL193" s="6"/>
      <c r="CM193" s="12"/>
      <c r="CN193" s="11"/>
      <c r="CO193" s="82"/>
      <c r="CP193" s="1"/>
      <c r="CQ193" s="1"/>
      <c r="CR193" s="1"/>
      <c r="CS193" s="1"/>
      <c r="CT193" s="1"/>
      <c r="DF193" s="23"/>
    </row>
    <row r="194" spans="1:110">
      <c r="A194" s="72">
        <v>188</v>
      </c>
      <c r="B194" s="406"/>
      <c r="C194" s="407"/>
      <c r="D194" s="408"/>
      <c r="E194" s="409"/>
      <c r="F194" s="410"/>
      <c r="G194" s="410"/>
      <c r="H194" s="411"/>
      <c r="I194" s="412"/>
      <c r="J194" s="413"/>
      <c r="K194" s="414"/>
      <c r="L194" s="11"/>
      <c r="M194" s="6"/>
      <c r="N194" s="6"/>
      <c r="O194" s="6"/>
      <c r="P194" s="6"/>
      <c r="Q194" s="6"/>
      <c r="R194" s="6"/>
      <c r="S194" s="40"/>
      <c r="T194" s="43"/>
      <c r="U194" s="12"/>
      <c r="V194" s="17"/>
      <c r="W194" s="18"/>
      <c r="X194" s="18"/>
      <c r="Y194" s="18"/>
      <c r="Z194" s="18"/>
      <c r="AA194" s="18"/>
      <c r="AB194" s="18"/>
      <c r="AC194" s="45"/>
      <c r="AD194" s="43"/>
      <c r="AE194" s="12"/>
      <c r="AF194" s="293"/>
      <c r="AG194" s="11"/>
      <c r="AH194" s="6"/>
      <c r="AI194" s="6"/>
      <c r="AJ194" s="6"/>
      <c r="AK194" s="6"/>
      <c r="AL194" s="6"/>
      <c r="AM194" s="40"/>
      <c r="AN194" s="43"/>
      <c r="AO194" s="6"/>
      <c r="AP194" s="43"/>
      <c r="AQ194" s="11"/>
      <c r="AR194" s="6"/>
      <c r="AS194" s="6"/>
      <c r="AT194" s="6"/>
      <c r="AU194" s="6"/>
      <c r="AV194" s="6"/>
      <c r="AW194" s="6"/>
      <c r="AX194" s="40"/>
      <c r="AY194" s="43"/>
      <c r="AZ194" s="12"/>
      <c r="BA194" s="11"/>
      <c r="BB194" s="6"/>
      <c r="BC194" s="6"/>
      <c r="BD194" s="6"/>
      <c r="BE194" s="6"/>
      <c r="BF194" s="6"/>
      <c r="BG194" s="6"/>
      <c r="BH194" s="40"/>
      <c r="BI194" s="43"/>
      <c r="BJ194" s="12"/>
      <c r="BK194" s="11"/>
      <c r="BL194" s="6"/>
      <c r="BM194" s="6"/>
      <c r="BN194" s="6"/>
      <c r="BO194" s="6"/>
      <c r="BP194" s="6"/>
      <c r="BQ194" s="6"/>
      <c r="BR194" s="40"/>
      <c r="BS194" s="43"/>
      <c r="BT194" s="12"/>
      <c r="BU194" s="11"/>
      <c r="BV194" s="6"/>
      <c r="BW194" s="6"/>
      <c r="BX194" s="6"/>
      <c r="BY194" s="40"/>
      <c r="BZ194" s="11"/>
      <c r="CA194" s="6"/>
      <c r="CB194" s="6"/>
      <c r="CC194" s="6"/>
      <c r="CD194" s="12"/>
      <c r="CE194" s="11"/>
      <c r="CF194" s="6"/>
      <c r="CG194" s="6"/>
      <c r="CH194" s="6"/>
      <c r="CI194" s="40"/>
      <c r="CJ194" s="11"/>
      <c r="CK194" s="6"/>
      <c r="CL194" s="6"/>
      <c r="CM194" s="12"/>
      <c r="CN194" s="11"/>
      <c r="CO194" s="82"/>
      <c r="CP194" s="1"/>
      <c r="CQ194" s="1"/>
      <c r="CR194" s="1"/>
      <c r="CS194" s="1"/>
      <c r="CT194" s="1"/>
      <c r="DF194" s="23"/>
    </row>
    <row r="195" spans="1:110">
      <c r="A195" s="72">
        <v>189</v>
      </c>
      <c r="B195" s="406"/>
      <c r="C195" s="407"/>
      <c r="D195" s="408"/>
      <c r="E195" s="409"/>
      <c r="F195" s="410"/>
      <c r="G195" s="410"/>
      <c r="H195" s="411"/>
      <c r="I195" s="412"/>
      <c r="J195" s="413"/>
      <c r="K195" s="414"/>
      <c r="L195" s="11"/>
      <c r="M195" s="6"/>
      <c r="N195" s="6"/>
      <c r="O195" s="6"/>
      <c r="P195" s="6"/>
      <c r="Q195" s="6"/>
      <c r="R195" s="6"/>
      <c r="S195" s="40"/>
      <c r="T195" s="43"/>
      <c r="U195" s="12"/>
      <c r="V195" s="17"/>
      <c r="W195" s="18"/>
      <c r="X195" s="18"/>
      <c r="Y195" s="18"/>
      <c r="Z195" s="18"/>
      <c r="AA195" s="18"/>
      <c r="AB195" s="18"/>
      <c r="AC195" s="45"/>
      <c r="AD195" s="43"/>
      <c r="AE195" s="12"/>
      <c r="AF195" s="293"/>
      <c r="AG195" s="11"/>
      <c r="AH195" s="6"/>
      <c r="AI195" s="6"/>
      <c r="AJ195" s="6"/>
      <c r="AK195" s="6"/>
      <c r="AL195" s="6"/>
      <c r="AM195" s="40"/>
      <c r="AN195" s="43"/>
      <c r="AO195" s="6"/>
      <c r="AP195" s="43"/>
      <c r="AQ195" s="11"/>
      <c r="AR195" s="6"/>
      <c r="AS195" s="6"/>
      <c r="AT195" s="6"/>
      <c r="AU195" s="6"/>
      <c r="AV195" s="6"/>
      <c r="AW195" s="6"/>
      <c r="AX195" s="40"/>
      <c r="AY195" s="43"/>
      <c r="AZ195" s="12"/>
      <c r="BA195" s="11"/>
      <c r="BB195" s="6"/>
      <c r="BC195" s="6"/>
      <c r="BD195" s="6"/>
      <c r="BE195" s="6"/>
      <c r="BF195" s="6"/>
      <c r="BG195" s="6"/>
      <c r="BH195" s="40"/>
      <c r="BI195" s="43"/>
      <c r="BJ195" s="12"/>
      <c r="BK195" s="11"/>
      <c r="BL195" s="6"/>
      <c r="BM195" s="6"/>
      <c r="BN195" s="6"/>
      <c r="BO195" s="6"/>
      <c r="BP195" s="6"/>
      <c r="BQ195" s="6"/>
      <c r="BR195" s="40"/>
      <c r="BS195" s="43"/>
      <c r="BT195" s="12"/>
      <c r="BU195" s="11"/>
      <c r="BV195" s="6"/>
      <c r="BW195" s="6"/>
      <c r="BX195" s="6"/>
      <c r="BY195" s="40"/>
      <c r="BZ195" s="11"/>
      <c r="CA195" s="6"/>
      <c r="CB195" s="6"/>
      <c r="CC195" s="6"/>
      <c r="CD195" s="12"/>
      <c r="CE195" s="11"/>
      <c r="CF195" s="6"/>
      <c r="CG195" s="6"/>
      <c r="CH195" s="6"/>
      <c r="CI195" s="40"/>
      <c r="CJ195" s="11"/>
      <c r="CK195" s="6"/>
      <c r="CL195" s="6"/>
      <c r="CM195" s="12"/>
      <c r="CN195" s="11"/>
      <c r="CO195" s="82"/>
      <c r="CP195" s="1"/>
      <c r="CQ195" s="1"/>
      <c r="CR195" s="1"/>
      <c r="CS195" s="1"/>
      <c r="CT195" s="1"/>
      <c r="DF195" s="23"/>
    </row>
    <row r="196" spans="1:110">
      <c r="A196" s="72">
        <v>190</v>
      </c>
      <c r="B196" s="406"/>
      <c r="C196" s="407"/>
      <c r="D196" s="408"/>
      <c r="E196" s="409"/>
      <c r="F196" s="410"/>
      <c r="G196" s="410"/>
      <c r="H196" s="411"/>
      <c r="I196" s="412"/>
      <c r="J196" s="413"/>
      <c r="K196" s="414"/>
      <c r="L196" s="11"/>
      <c r="M196" s="6"/>
      <c r="N196" s="6"/>
      <c r="O196" s="6"/>
      <c r="P196" s="6"/>
      <c r="Q196" s="6"/>
      <c r="R196" s="6"/>
      <c r="S196" s="40"/>
      <c r="T196" s="43"/>
      <c r="U196" s="12"/>
      <c r="V196" s="17"/>
      <c r="W196" s="18"/>
      <c r="X196" s="18"/>
      <c r="Y196" s="18"/>
      <c r="Z196" s="18"/>
      <c r="AA196" s="18"/>
      <c r="AB196" s="18"/>
      <c r="AC196" s="45"/>
      <c r="AD196" s="43"/>
      <c r="AE196" s="12"/>
      <c r="AF196" s="293"/>
      <c r="AG196" s="11"/>
      <c r="AH196" s="6"/>
      <c r="AI196" s="6"/>
      <c r="AJ196" s="6"/>
      <c r="AK196" s="6"/>
      <c r="AL196" s="6"/>
      <c r="AM196" s="40"/>
      <c r="AN196" s="43"/>
      <c r="AO196" s="6"/>
      <c r="AP196" s="43"/>
      <c r="AQ196" s="11"/>
      <c r="AR196" s="6"/>
      <c r="AS196" s="6"/>
      <c r="AT196" s="6"/>
      <c r="AU196" s="6"/>
      <c r="AV196" s="6"/>
      <c r="AW196" s="6"/>
      <c r="AX196" s="40"/>
      <c r="AY196" s="43"/>
      <c r="AZ196" s="12"/>
      <c r="BA196" s="11"/>
      <c r="BB196" s="6"/>
      <c r="BC196" s="6"/>
      <c r="BD196" s="6"/>
      <c r="BE196" s="6"/>
      <c r="BF196" s="6"/>
      <c r="BG196" s="6"/>
      <c r="BH196" s="40"/>
      <c r="BI196" s="43"/>
      <c r="BJ196" s="12"/>
      <c r="BK196" s="11"/>
      <c r="BL196" s="6"/>
      <c r="BM196" s="6"/>
      <c r="BN196" s="6"/>
      <c r="BO196" s="6"/>
      <c r="BP196" s="6"/>
      <c r="BQ196" s="6"/>
      <c r="BR196" s="40"/>
      <c r="BS196" s="43"/>
      <c r="BT196" s="12"/>
      <c r="BU196" s="11"/>
      <c r="BV196" s="6"/>
      <c r="BW196" s="6"/>
      <c r="BX196" s="6"/>
      <c r="BY196" s="40"/>
      <c r="BZ196" s="11"/>
      <c r="CA196" s="6"/>
      <c r="CB196" s="6"/>
      <c r="CC196" s="6"/>
      <c r="CD196" s="12"/>
      <c r="CE196" s="11"/>
      <c r="CF196" s="6"/>
      <c r="CG196" s="6"/>
      <c r="CH196" s="6"/>
      <c r="CI196" s="40"/>
      <c r="CJ196" s="11"/>
      <c r="CK196" s="6"/>
      <c r="CL196" s="6"/>
      <c r="CM196" s="12"/>
      <c r="CN196" s="11"/>
      <c r="CO196" s="82"/>
      <c r="CP196" s="1"/>
      <c r="CQ196" s="1"/>
      <c r="CR196" s="1"/>
      <c r="CS196" s="1"/>
      <c r="CT196" s="1"/>
      <c r="DF196" s="23"/>
    </row>
    <row r="197" spans="1:110">
      <c r="A197" s="72">
        <v>191</v>
      </c>
      <c r="B197" s="406"/>
      <c r="C197" s="407"/>
      <c r="D197" s="408"/>
      <c r="E197" s="409"/>
      <c r="F197" s="410"/>
      <c r="G197" s="410"/>
      <c r="H197" s="411"/>
      <c r="I197" s="412"/>
      <c r="J197" s="413"/>
      <c r="K197" s="414"/>
      <c r="L197" s="11"/>
      <c r="M197" s="6"/>
      <c r="N197" s="6"/>
      <c r="O197" s="6"/>
      <c r="P197" s="6"/>
      <c r="Q197" s="6"/>
      <c r="R197" s="6"/>
      <c r="S197" s="40"/>
      <c r="T197" s="43"/>
      <c r="U197" s="12"/>
      <c r="V197" s="17"/>
      <c r="W197" s="18"/>
      <c r="X197" s="18"/>
      <c r="Y197" s="18"/>
      <c r="Z197" s="18"/>
      <c r="AA197" s="18"/>
      <c r="AB197" s="18"/>
      <c r="AC197" s="45"/>
      <c r="AD197" s="43"/>
      <c r="AE197" s="12"/>
      <c r="AF197" s="293"/>
      <c r="AG197" s="11"/>
      <c r="AH197" s="6"/>
      <c r="AI197" s="6"/>
      <c r="AJ197" s="6"/>
      <c r="AK197" s="6"/>
      <c r="AL197" s="6"/>
      <c r="AM197" s="40"/>
      <c r="AN197" s="43"/>
      <c r="AO197" s="6"/>
      <c r="AP197" s="43"/>
      <c r="AQ197" s="11"/>
      <c r="AR197" s="6"/>
      <c r="AS197" s="6"/>
      <c r="AT197" s="6"/>
      <c r="AU197" s="6"/>
      <c r="AV197" s="6"/>
      <c r="AW197" s="6"/>
      <c r="AX197" s="40"/>
      <c r="AY197" s="43"/>
      <c r="AZ197" s="12"/>
      <c r="BA197" s="11"/>
      <c r="BB197" s="6"/>
      <c r="BC197" s="6"/>
      <c r="BD197" s="6"/>
      <c r="BE197" s="6"/>
      <c r="BF197" s="6"/>
      <c r="BG197" s="6"/>
      <c r="BH197" s="40"/>
      <c r="BI197" s="43"/>
      <c r="BJ197" s="12"/>
      <c r="BK197" s="11"/>
      <c r="BL197" s="6"/>
      <c r="BM197" s="6"/>
      <c r="BN197" s="6"/>
      <c r="BO197" s="6"/>
      <c r="BP197" s="6"/>
      <c r="BQ197" s="6"/>
      <c r="BR197" s="40"/>
      <c r="BS197" s="43"/>
      <c r="BT197" s="12"/>
      <c r="BU197" s="11"/>
      <c r="BV197" s="6"/>
      <c r="BW197" s="6"/>
      <c r="BX197" s="6"/>
      <c r="BY197" s="40"/>
      <c r="BZ197" s="11"/>
      <c r="CA197" s="6"/>
      <c r="CB197" s="6"/>
      <c r="CC197" s="6"/>
      <c r="CD197" s="12"/>
      <c r="CE197" s="11"/>
      <c r="CF197" s="6"/>
      <c r="CG197" s="6"/>
      <c r="CH197" s="6"/>
      <c r="CI197" s="40"/>
      <c r="CJ197" s="11"/>
      <c r="CK197" s="6"/>
      <c r="CL197" s="6"/>
      <c r="CM197" s="12"/>
      <c r="CN197" s="11"/>
      <c r="CO197" s="82"/>
      <c r="CP197" s="1"/>
      <c r="CQ197" s="1"/>
      <c r="CR197" s="1"/>
      <c r="CS197" s="1"/>
      <c r="CT197" s="1"/>
      <c r="DF197" s="23"/>
    </row>
    <row r="198" spans="1:110">
      <c r="A198" s="72">
        <v>192</v>
      </c>
      <c r="B198" s="406"/>
      <c r="C198" s="407"/>
      <c r="D198" s="408"/>
      <c r="E198" s="409"/>
      <c r="F198" s="410"/>
      <c r="G198" s="410"/>
      <c r="H198" s="411"/>
      <c r="I198" s="412"/>
      <c r="J198" s="413"/>
      <c r="K198" s="414"/>
      <c r="L198" s="11"/>
      <c r="M198" s="6"/>
      <c r="N198" s="6"/>
      <c r="O198" s="6"/>
      <c r="P198" s="6"/>
      <c r="Q198" s="6"/>
      <c r="R198" s="6"/>
      <c r="S198" s="40"/>
      <c r="T198" s="43"/>
      <c r="U198" s="12"/>
      <c r="V198" s="17"/>
      <c r="W198" s="18"/>
      <c r="X198" s="18"/>
      <c r="Y198" s="18"/>
      <c r="Z198" s="18"/>
      <c r="AA198" s="18"/>
      <c r="AB198" s="18"/>
      <c r="AC198" s="45"/>
      <c r="AD198" s="43"/>
      <c r="AE198" s="12"/>
      <c r="AF198" s="293"/>
      <c r="AG198" s="11"/>
      <c r="AH198" s="6"/>
      <c r="AI198" s="6"/>
      <c r="AJ198" s="6"/>
      <c r="AK198" s="6"/>
      <c r="AL198" s="6"/>
      <c r="AM198" s="40"/>
      <c r="AN198" s="43"/>
      <c r="AO198" s="6"/>
      <c r="AP198" s="43"/>
      <c r="AQ198" s="11"/>
      <c r="AR198" s="6"/>
      <c r="AS198" s="6"/>
      <c r="AT198" s="6"/>
      <c r="AU198" s="6"/>
      <c r="AV198" s="6"/>
      <c r="AW198" s="6"/>
      <c r="AX198" s="40"/>
      <c r="AY198" s="43"/>
      <c r="AZ198" s="12"/>
      <c r="BA198" s="11"/>
      <c r="BB198" s="6"/>
      <c r="BC198" s="6"/>
      <c r="BD198" s="6"/>
      <c r="BE198" s="6"/>
      <c r="BF198" s="6"/>
      <c r="BG198" s="6"/>
      <c r="BH198" s="40"/>
      <c r="BI198" s="43"/>
      <c r="BJ198" s="12"/>
      <c r="BK198" s="11"/>
      <c r="BL198" s="6"/>
      <c r="BM198" s="6"/>
      <c r="BN198" s="6"/>
      <c r="BO198" s="6"/>
      <c r="BP198" s="6"/>
      <c r="BQ198" s="6"/>
      <c r="BR198" s="40"/>
      <c r="BS198" s="43"/>
      <c r="BT198" s="12"/>
      <c r="BU198" s="11"/>
      <c r="BV198" s="6"/>
      <c r="BW198" s="6"/>
      <c r="BX198" s="6"/>
      <c r="BY198" s="40"/>
      <c r="BZ198" s="11"/>
      <c r="CA198" s="6"/>
      <c r="CB198" s="6"/>
      <c r="CC198" s="6"/>
      <c r="CD198" s="12"/>
      <c r="CE198" s="11"/>
      <c r="CF198" s="6"/>
      <c r="CG198" s="6"/>
      <c r="CH198" s="6"/>
      <c r="CI198" s="40"/>
      <c r="CJ198" s="11"/>
      <c r="CK198" s="6"/>
      <c r="CL198" s="6"/>
      <c r="CM198" s="12"/>
      <c r="CN198" s="11"/>
      <c r="CO198" s="82"/>
      <c r="CP198" s="1"/>
      <c r="CQ198" s="1"/>
      <c r="CR198" s="1"/>
      <c r="CS198" s="1"/>
      <c r="CT198" s="1"/>
      <c r="DF198" s="23"/>
    </row>
    <row r="199" spans="1:110">
      <c r="A199" s="72">
        <v>193</v>
      </c>
      <c r="B199" s="406"/>
      <c r="C199" s="407"/>
      <c r="D199" s="408"/>
      <c r="E199" s="409"/>
      <c r="F199" s="410"/>
      <c r="G199" s="410"/>
      <c r="H199" s="411"/>
      <c r="I199" s="412"/>
      <c r="J199" s="413"/>
      <c r="K199" s="414"/>
      <c r="L199" s="11"/>
      <c r="M199" s="6"/>
      <c r="N199" s="6"/>
      <c r="O199" s="6"/>
      <c r="P199" s="6"/>
      <c r="Q199" s="6"/>
      <c r="R199" s="6"/>
      <c r="S199" s="40"/>
      <c r="T199" s="43"/>
      <c r="U199" s="12"/>
      <c r="V199" s="17"/>
      <c r="W199" s="18"/>
      <c r="X199" s="18"/>
      <c r="Y199" s="18"/>
      <c r="Z199" s="18"/>
      <c r="AA199" s="18"/>
      <c r="AB199" s="18"/>
      <c r="AC199" s="45"/>
      <c r="AD199" s="43"/>
      <c r="AE199" s="12"/>
      <c r="AF199" s="293"/>
      <c r="AG199" s="11"/>
      <c r="AH199" s="6"/>
      <c r="AI199" s="6"/>
      <c r="AJ199" s="6"/>
      <c r="AK199" s="6"/>
      <c r="AL199" s="6"/>
      <c r="AM199" s="40"/>
      <c r="AN199" s="43"/>
      <c r="AO199" s="6"/>
      <c r="AP199" s="43"/>
      <c r="AQ199" s="11"/>
      <c r="AR199" s="6"/>
      <c r="AS199" s="6"/>
      <c r="AT199" s="6"/>
      <c r="AU199" s="6"/>
      <c r="AV199" s="6"/>
      <c r="AW199" s="6"/>
      <c r="AX199" s="40"/>
      <c r="AY199" s="43"/>
      <c r="AZ199" s="12"/>
      <c r="BA199" s="11"/>
      <c r="BB199" s="6"/>
      <c r="BC199" s="6"/>
      <c r="BD199" s="6"/>
      <c r="BE199" s="6"/>
      <c r="BF199" s="6"/>
      <c r="BG199" s="6"/>
      <c r="BH199" s="40"/>
      <c r="BI199" s="43"/>
      <c r="BJ199" s="12"/>
      <c r="BK199" s="11"/>
      <c r="BL199" s="6"/>
      <c r="BM199" s="6"/>
      <c r="BN199" s="6"/>
      <c r="BO199" s="6"/>
      <c r="BP199" s="6"/>
      <c r="BQ199" s="6"/>
      <c r="BR199" s="40"/>
      <c r="BS199" s="43"/>
      <c r="BT199" s="12"/>
      <c r="BU199" s="11"/>
      <c r="BV199" s="6"/>
      <c r="BW199" s="6"/>
      <c r="BX199" s="6"/>
      <c r="BY199" s="40"/>
      <c r="BZ199" s="11"/>
      <c r="CA199" s="6"/>
      <c r="CB199" s="6"/>
      <c r="CC199" s="6"/>
      <c r="CD199" s="12"/>
      <c r="CE199" s="11"/>
      <c r="CF199" s="6"/>
      <c r="CG199" s="6"/>
      <c r="CH199" s="6"/>
      <c r="CI199" s="40"/>
      <c r="CJ199" s="11"/>
      <c r="CK199" s="6"/>
      <c r="CL199" s="6"/>
      <c r="CM199" s="12"/>
      <c r="CN199" s="11"/>
      <c r="CO199" s="82"/>
      <c r="CP199" s="1"/>
      <c r="CQ199" s="1"/>
      <c r="CR199" s="1"/>
      <c r="CS199" s="1"/>
      <c r="CT199" s="1"/>
      <c r="DF199" s="23"/>
    </row>
    <row r="200" spans="1:110">
      <c r="A200" s="72">
        <v>194</v>
      </c>
      <c r="B200" s="406"/>
      <c r="C200" s="407"/>
      <c r="D200" s="408"/>
      <c r="E200" s="409"/>
      <c r="F200" s="410"/>
      <c r="G200" s="410"/>
      <c r="H200" s="411"/>
      <c r="I200" s="412"/>
      <c r="J200" s="413"/>
      <c r="K200" s="414"/>
      <c r="L200" s="11"/>
      <c r="M200" s="6"/>
      <c r="N200" s="6"/>
      <c r="O200" s="6"/>
      <c r="P200" s="6"/>
      <c r="Q200" s="6"/>
      <c r="R200" s="6"/>
      <c r="S200" s="40"/>
      <c r="T200" s="43"/>
      <c r="U200" s="12"/>
      <c r="V200" s="17"/>
      <c r="W200" s="18"/>
      <c r="X200" s="18"/>
      <c r="Y200" s="18"/>
      <c r="Z200" s="18"/>
      <c r="AA200" s="18"/>
      <c r="AB200" s="18"/>
      <c r="AC200" s="45"/>
      <c r="AD200" s="43"/>
      <c r="AE200" s="12"/>
      <c r="AF200" s="293"/>
      <c r="AG200" s="11"/>
      <c r="AH200" s="6"/>
      <c r="AI200" s="6"/>
      <c r="AJ200" s="6"/>
      <c r="AK200" s="6"/>
      <c r="AL200" s="6"/>
      <c r="AM200" s="40"/>
      <c r="AN200" s="43"/>
      <c r="AO200" s="6"/>
      <c r="AP200" s="43"/>
      <c r="AQ200" s="11"/>
      <c r="AR200" s="6"/>
      <c r="AS200" s="6"/>
      <c r="AT200" s="6"/>
      <c r="AU200" s="6"/>
      <c r="AV200" s="6"/>
      <c r="AW200" s="6"/>
      <c r="AX200" s="40"/>
      <c r="AY200" s="43"/>
      <c r="AZ200" s="12"/>
      <c r="BA200" s="11"/>
      <c r="BB200" s="6"/>
      <c r="BC200" s="6"/>
      <c r="BD200" s="6"/>
      <c r="BE200" s="6"/>
      <c r="BF200" s="6"/>
      <c r="BG200" s="6"/>
      <c r="BH200" s="40"/>
      <c r="BI200" s="43"/>
      <c r="BJ200" s="12"/>
      <c r="BK200" s="11"/>
      <c r="BL200" s="6"/>
      <c r="BM200" s="6"/>
      <c r="BN200" s="6"/>
      <c r="BO200" s="6"/>
      <c r="BP200" s="6"/>
      <c r="BQ200" s="6"/>
      <c r="BR200" s="40"/>
      <c r="BS200" s="43"/>
      <c r="BT200" s="12"/>
      <c r="BU200" s="11"/>
      <c r="BV200" s="6"/>
      <c r="BW200" s="6"/>
      <c r="BX200" s="6"/>
      <c r="BY200" s="40"/>
      <c r="BZ200" s="11"/>
      <c r="CA200" s="6"/>
      <c r="CB200" s="6"/>
      <c r="CC200" s="6"/>
      <c r="CD200" s="12"/>
      <c r="CE200" s="11"/>
      <c r="CF200" s="6"/>
      <c r="CG200" s="6"/>
      <c r="CH200" s="6"/>
      <c r="CI200" s="40"/>
      <c r="CJ200" s="11"/>
      <c r="CK200" s="6"/>
      <c r="CL200" s="6"/>
      <c r="CM200" s="12"/>
      <c r="CN200" s="11"/>
      <c r="CO200" s="82"/>
      <c r="CP200" s="1"/>
      <c r="CQ200" s="1"/>
      <c r="CR200" s="1"/>
      <c r="CS200" s="1"/>
      <c r="CT200" s="1"/>
      <c r="DF200" s="23"/>
    </row>
    <row r="201" spans="1:110">
      <c r="A201" s="72">
        <v>195</v>
      </c>
      <c r="B201" s="406"/>
      <c r="C201" s="407"/>
      <c r="D201" s="408"/>
      <c r="E201" s="409"/>
      <c r="F201" s="410"/>
      <c r="G201" s="410"/>
      <c r="H201" s="411"/>
      <c r="I201" s="412"/>
      <c r="J201" s="413"/>
      <c r="K201" s="414"/>
      <c r="L201" s="11"/>
      <c r="M201" s="6"/>
      <c r="N201" s="6"/>
      <c r="O201" s="6"/>
      <c r="P201" s="6"/>
      <c r="Q201" s="6"/>
      <c r="R201" s="6"/>
      <c r="S201" s="40"/>
      <c r="T201" s="43"/>
      <c r="U201" s="12"/>
      <c r="V201" s="17"/>
      <c r="W201" s="18"/>
      <c r="X201" s="18"/>
      <c r="Y201" s="18"/>
      <c r="Z201" s="18"/>
      <c r="AA201" s="18"/>
      <c r="AB201" s="18"/>
      <c r="AC201" s="45"/>
      <c r="AD201" s="43"/>
      <c r="AE201" s="12"/>
      <c r="AF201" s="293"/>
      <c r="AG201" s="11"/>
      <c r="AH201" s="6"/>
      <c r="AI201" s="6"/>
      <c r="AJ201" s="6"/>
      <c r="AK201" s="6"/>
      <c r="AL201" s="6"/>
      <c r="AM201" s="40"/>
      <c r="AN201" s="43"/>
      <c r="AO201" s="6"/>
      <c r="AP201" s="43"/>
      <c r="AQ201" s="11"/>
      <c r="AR201" s="6"/>
      <c r="AS201" s="6"/>
      <c r="AT201" s="6"/>
      <c r="AU201" s="6"/>
      <c r="AV201" s="6"/>
      <c r="AW201" s="6"/>
      <c r="AX201" s="40"/>
      <c r="AY201" s="43"/>
      <c r="AZ201" s="12"/>
      <c r="BA201" s="11"/>
      <c r="BB201" s="6"/>
      <c r="BC201" s="6"/>
      <c r="BD201" s="6"/>
      <c r="BE201" s="6"/>
      <c r="BF201" s="6"/>
      <c r="BG201" s="6"/>
      <c r="BH201" s="40"/>
      <c r="BI201" s="43"/>
      <c r="BJ201" s="12"/>
      <c r="BK201" s="11"/>
      <c r="BL201" s="6"/>
      <c r="BM201" s="6"/>
      <c r="BN201" s="6"/>
      <c r="BO201" s="6"/>
      <c r="BP201" s="6"/>
      <c r="BQ201" s="6"/>
      <c r="BR201" s="40"/>
      <c r="BS201" s="43"/>
      <c r="BT201" s="12"/>
      <c r="BU201" s="11"/>
      <c r="BV201" s="6"/>
      <c r="BW201" s="6"/>
      <c r="BX201" s="6"/>
      <c r="BY201" s="40"/>
      <c r="BZ201" s="11"/>
      <c r="CA201" s="6"/>
      <c r="CB201" s="6"/>
      <c r="CC201" s="6"/>
      <c r="CD201" s="12"/>
      <c r="CE201" s="11"/>
      <c r="CF201" s="6"/>
      <c r="CG201" s="6"/>
      <c r="CH201" s="6"/>
      <c r="CI201" s="40"/>
      <c r="CJ201" s="11"/>
      <c r="CK201" s="6"/>
      <c r="CL201" s="6"/>
      <c r="CM201" s="12"/>
      <c r="CN201" s="11"/>
      <c r="CO201" s="82"/>
      <c r="CP201" s="1"/>
      <c r="CQ201" s="1"/>
      <c r="CR201" s="1"/>
      <c r="CS201" s="1"/>
      <c r="CT201" s="1"/>
      <c r="DF201" s="23"/>
    </row>
    <row r="202" spans="1:110">
      <c r="A202" s="72">
        <v>196</v>
      </c>
      <c r="B202" s="406"/>
      <c r="C202" s="407"/>
      <c r="D202" s="408"/>
      <c r="E202" s="409"/>
      <c r="F202" s="410"/>
      <c r="G202" s="410"/>
      <c r="H202" s="411"/>
      <c r="I202" s="412"/>
      <c r="J202" s="413"/>
      <c r="K202" s="414"/>
      <c r="L202" s="11"/>
      <c r="M202" s="6"/>
      <c r="N202" s="6"/>
      <c r="O202" s="6"/>
      <c r="P202" s="6"/>
      <c r="Q202" s="6"/>
      <c r="R202" s="6"/>
      <c r="S202" s="40"/>
      <c r="T202" s="43"/>
      <c r="U202" s="12"/>
      <c r="V202" s="17"/>
      <c r="W202" s="18"/>
      <c r="X202" s="18"/>
      <c r="Y202" s="18"/>
      <c r="Z202" s="18"/>
      <c r="AA202" s="18"/>
      <c r="AB202" s="18"/>
      <c r="AC202" s="45"/>
      <c r="AD202" s="43"/>
      <c r="AE202" s="12"/>
      <c r="AF202" s="293"/>
      <c r="AG202" s="11"/>
      <c r="AH202" s="6"/>
      <c r="AI202" s="6"/>
      <c r="AJ202" s="6"/>
      <c r="AK202" s="6"/>
      <c r="AL202" s="6"/>
      <c r="AM202" s="40"/>
      <c r="AN202" s="43"/>
      <c r="AO202" s="6"/>
      <c r="AP202" s="43"/>
      <c r="AQ202" s="11"/>
      <c r="AR202" s="6"/>
      <c r="AS202" s="6"/>
      <c r="AT202" s="6"/>
      <c r="AU202" s="6"/>
      <c r="AV202" s="6"/>
      <c r="AW202" s="6"/>
      <c r="AX202" s="40"/>
      <c r="AY202" s="43"/>
      <c r="AZ202" s="12"/>
      <c r="BA202" s="11"/>
      <c r="BB202" s="6"/>
      <c r="BC202" s="6"/>
      <c r="BD202" s="6"/>
      <c r="BE202" s="6"/>
      <c r="BF202" s="6"/>
      <c r="BG202" s="6"/>
      <c r="BH202" s="40"/>
      <c r="BI202" s="43"/>
      <c r="BJ202" s="12"/>
      <c r="BK202" s="11"/>
      <c r="BL202" s="6"/>
      <c r="BM202" s="6"/>
      <c r="BN202" s="6"/>
      <c r="BO202" s="6"/>
      <c r="BP202" s="6"/>
      <c r="BQ202" s="6"/>
      <c r="BR202" s="40"/>
      <c r="BS202" s="43"/>
      <c r="BT202" s="12"/>
      <c r="BU202" s="11"/>
      <c r="BV202" s="6"/>
      <c r="BW202" s="6"/>
      <c r="BX202" s="6"/>
      <c r="BY202" s="40"/>
      <c r="BZ202" s="11"/>
      <c r="CA202" s="6"/>
      <c r="CB202" s="6"/>
      <c r="CC202" s="6"/>
      <c r="CD202" s="12"/>
      <c r="CE202" s="11"/>
      <c r="CF202" s="6"/>
      <c r="CG202" s="6"/>
      <c r="CH202" s="6"/>
      <c r="CI202" s="40"/>
      <c r="CJ202" s="11"/>
      <c r="CK202" s="6"/>
      <c r="CL202" s="6"/>
      <c r="CM202" s="12"/>
      <c r="CN202" s="11"/>
      <c r="CO202" s="82"/>
      <c r="CP202" s="1"/>
      <c r="CQ202" s="1"/>
      <c r="CR202" s="1"/>
      <c r="CS202" s="1"/>
      <c r="CT202" s="1"/>
      <c r="DF202" s="23"/>
    </row>
    <row r="203" spans="1:110">
      <c r="A203" s="72">
        <v>197</v>
      </c>
      <c r="B203" s="406"/>
      <c r="C203" s="407"/>
      <c r="D203" s="408"/>
      <c r="E203" s="409"/>
      <c r="F203" s="410"/>
      <c r="G203" s="410"/>
      <c r="H203" s="411"/>
      <c r="I203" s="412"/>
      <c r="J203" s="413"/>
      <c r="K203" s="414"/>
      <c r="L203" s="11"/>
      <c r="M203" s="6"/>
      <c r="N203" s="6"/>
      <c r="O203" s="6"/>
      <c r="P203" s="6"/>
      <c r="Q203" s="6"/>
      <c r="R203" s="6"/>
      <c r="S203" s="40"/>
      <c r="T203" s="43"/>
      <c r="U203" s="12"/>
      <c r="V203" s="17"/>
      <c r="W203" s="18"/>
      <c r="X203" s="18"/>
      <c r="Y203" s="18"/>
      <c r="Z203" s="18"/>
      <c r="AA203" s="18"/>
      <c r="AB203" s="18"/>
      <c r="AC203" s="45"/>
      <c r="AD203" s="43"/>
      <c r="AE203" s="12"/>
      <c r="AF203" s="293"/>
      <c r="AG203" s="11"/>
      <c r="AH203" s="6"/>
      <c r="AI203" s="6"/>
      <c r="AJ203" s="6"/>
      <c r="AK203" s="6"/>
      <c r="AL203" s="6"/>
      <c r="AM203" s="40"/>
      <c r="AN203" s="43"/>
      <c r="AO203" s="6"/>
      <c r="AP203" s="43"/>
      <c r="AQ203" s="11"/>
      <c r="AR203" s="6"/>
      <c r="AS203" s="6"/>
      <c r="AT203" s="6"/>
      <c r="AU203" s="6"/>
      <c r="AV203" s="6"/>
      <c r="AW203" s="6"/>
      <c r="AX203" s="40"/>
      <c r="AY203" s="43"/>
      <c r="AZ203" s="12"/>
      <c r="BA203" s="11"/>
      <c r="BB203" s="6"/>
      <c r="BC203" s="6"/>
      <c r="BD203" s="6"/>
      <c r="BE203" s="6"/>
      <c r="BF203" s="6"/>
      <c r="BG203" s="6"/>
      <c r="BH203" s="40"/>
      <c r="BI203" s="43"/>
      <c r="BJ203" s="12"/>
      <c r="BK203" s="11"/>
      <c r="BL203" s="6"/>
      <c r="BM203" s="6"/>
      <c r="BN203" s="6"/>
      <c r="BO203" s="6"/>
      <c r="BP203" s="6"/>
      <c r="BQ203" s="6"/>
      <c r="BR203" s="40"/>
      <c r="BS203" s="43"/>
      <c r="BT203" s="12"/>
      <c r="BU203" s="11"/>
      <c r="BV203" s="6"/>
      <c r="BW203" s="6"/>
      <c r="BX203" s="6"/>
      <c r="BY203" s="40"/>
      <c r="BZ203" s="11"/>
      <c r="CA203" s="6"/>
      <c r="CB203" s="6"/>
      <c r="CC203" s="6"/>
      <c r="CD203" s="12"/>
      <c r="CE203" s="11"/>
      <c r="CF203" s="6"/>
      <c r="CG203" s="6"/>
      <c r="CH203" s="6"/>
      <c r="CI203" s="40"/>
      <c r="CJ203" s="11"/>
      <c r="CK203" s="6"/>
      <c r="CL203" s="6"/>
      <c r="CM203" s="12"/>
      <c r="CN203" s="11"/>
      <c r="CO203" s="82"/>
      <c r="CP203" s="1"/>
      <c r="CQ203" s="1"/>
      <c r="CR203" s="1"/>
      <c r="CS203" s="1"/>
      <c r="CT203" s="1"/>
      <c r="DF203" s="23"/>
    </row>
    <row r="204" spans="1:110">
      <c r="A204" s="72">
        <v>198</v>
      </c>
      <c r="B204" s="406"/>
      <c r="C204" s="407"/>
      <c r="D204" s="408"/>
      <c r="E204" s="409"/>
      <c r="F204" s="410"/>
      <c r="G204" s="410"/>
      <c r="H204" s="411"/>
      <c r="I204" s="412"/>
      <c r="J204" s="413"/>
      <c r="K204" s="414"/>
      <c r="L204" s="11"/>
      <c r="M204" s="6"/>
      <c r="N204" s="6"/>
      <c r="O204" s="6"/>
      <c r="P204" s="6"/>
      <c r="Q204" s="6"/>
      <c r="R204" s="6"/>
      <c r="S204" s="40"/>
      <c r="T204" s="43"/>
      <c r="U204" s="12"/>
      <c r="V204" s="17"/>
      <c r="W204" s="18"/>
      <c r="X204" s="18"/>
      <c r="Y204" s="18"/>
      <c r="Z204" s="18"/>
      <c r="AA204" s="18"/>
      <c r="AB204" s="18"/>
      <c r="AC204" s="45"/>
      <c r="AD204" s="43"/>
      <c r="AE204" s="12"/>
      <c r="AF204" s="293"/>
      <c r="AG204" s="11"/>
      <c r="AH204" s="6"/>
      <c r="AI204" s="6"/>
      <c r="AJ204" s="6"/>
      <c r="AK204" s="6"/>
      <c r="AL204" s="6"/>
      <c r="AM204" s="40"/>
      <c r="AN204" s="43"/>
      <c r="AO204" s="6"/>
      <c r="AP204" s="43"/>
      <c r="AQ204" s="11"/>
      <c r="AR204" s="6"/>
      <c r="AS204" s="6"/>
      <c r="AT204" s="6"/>
      <c r="AU204" s="6"/>
      <c r="AV204" s="6"/>
      <c r="AW204" s="6"/>
      <c r="AX204" s="40"/>
      <c r="AY204" s="43"/>
      <c r="AZ204" s="12"/>
      <c r="BA204" s="11"/>
      <c r="BB204" s="6"/>
      <c r="BC204" s="6"/>
      <c r="BD204" s="6"/>
      <c r="BE204" s="6"/>
      <c r="BF204" s="6"/>
      <c r="BG204" s="6"/>
      <c r="BH204" s="40"/>
      <c r="BI204" s="43"/>
      <c r="BJ204" s="12"/>
      <c r="BK204" s="11"/>
      <c r="BL204" s="6"/>
      <c r="BM204" s="6"/>
      <c r="BN204" s="6"/>
      <c r="BO204" s="6"/>
      <c r="BP204" s="6"/>
      <c r="BQ204" s="6"/>
      <c r="BR204" s="40"/>
      <c r="BS204" s="43"/>
      <c r="BT204" s="12"/>
      <c r="BU204" s="11"/>
      <c r="BV204" s="6"/>
      <c r="BW204" s="6"/>
      <c r="BX204" s="6"/>
      <c r="BY204" s="40"/>
      <c r="BZ204" s="11"/>
      <c r="CA204" s="6"/>
      <c r="CB204" s="6"/>
      <c r="CC204" s="6"/>
      <c r="CD204" s="12"/>
      <c r="CE204" s="11"/>
      <c r="CF204" s="6"/>
      <c r="CG204" s="6"/>
      <c r="CH204" s="6"/>
      <c r="CI204" s="40"/>
      <c r="CJ204" s="11"/>
      <c r="CK204" s="6"/>
      <c r="CL204" s="6"/>
      <c r="CM204" s="12"/>
      <c r="CN204" s="11"/>
      <c r="CO204" s="82"/>
      <c r="CP204" s="1"/>
      <c r="CQ204" s="1"/>
      <c r="CR204" s="1"/>
      <c r="CS204" s="1"/>
      <c r="CT204" s="1"/>
      <c r="DF204" s="23"/>
    </row>
    <row r="205" spans="1:110">
      <c r="A205" s="72">
        <v>199</v>
      </c>
      <c r="B205" s="406"/>
      <c r="C205" s="407"/>
      <c r="D205" s="408"/>
      <c r="E205" s="409"/>
      <c r="F205" s="410"/>
      <c r="G205" s="410"/>
      <c r="H205" s="411"/>
      <c r="I205" s="412"/>
      <c r="J205" s="413"/>
      <c r="K205" s="414"/>
      <c r="L205" s="11"/>
      <c r="M205" s="6"/>
      <c r="N205" s="6"/>
      <c r="O205" s="6"/>
      <c r="P205" s="6"/>
      <c r="Q205" s="6"/>
      <c r="R205" s="6"/>
      <c r="S205" s="40"/>
      <c r="T205" s="43"/>
      <c r="U205" s="12"/>
      <c r="V205" s="17"/>
      <c r="W205" s="18"/>
      <c r="X205" s="18"/>
      <c r="Y205" s="18"/>
      <c r="Z205" s="18"/>
      <c r="AA205" s="18"/>
      <c r="AB205" s="18"/>
      <c r="AC205" s="45"/>
      <c r="AD205" s="43"/>
      <c r="AE205" s="12"/>
      <c r="AF205" s="293"/>
      <c r="AG205" s="11"/>
      <c r="AH205" s="6"/>
      <c r="AI205" s="6"/>
      <c r="AJ205" s="6"/>
      <c r="AK205" s="6"/>
      <c r="AL205" s="6"/>
      <c r="AM205" s="40"/>
      <c r="AN205" s="43"/>
      <c r="AO205" s="6"/>
      <c r="AP205" s="43"/>
      <c r="AQ205" s="11"/>
      <c r="AR205" s="6"/>
      <c r="AS205" s="6"/>
      <c r="AT205" s="6"/>
      <c r="AU205" s="6"/>
      <c r="AV205" s="6"/>
      <c r="AW205" s="6"/>
      <c r="AX205" s="40"/>
      <c r="AY205" s="43"/>
      <c r="AZ205" s="12"/>
      <c r="BA205" s="11"/>
      <c r="BB205" s="6"/>
      <c r="BC205" s="6"/>
      <c r="BD205" s="6"/>
      <c r="BE205" s="6"/>
      <c r="BF205" s="6"/>
      <c r="BG205" s="6"/>
      <c r="BH205" s="40"/>
      <c r="BI205" s="43"/>
      <c r="BJ205" s="12"/>
      <c r="BK205" s="11"/>
      <c r="BL205" s="6"/>
      <c r="BM205" s="6"/>
      <c r="BN205" s="6"/>
      <c r="BO205" s="6"/>
      <c r="BP205" s="6"/>
      <c r="BQ205" s="6"/>
      <c r="BR205" s="40"/>
      <c r="BS205" s="43"/>
      <c r="BT205" s="12"/>
      <c r="BU205" s="11"/>
      <c r="BV205" s="6"/>
      <c r="BW205" s="6"/>
      <c r="BX205" s="6"/>
      <c r="BY205" s="40"/>
      <c r="BZ205" s="11"/>
      <c r="CA205" s="6"/>
      <c r="CB205" s="6"/>
      <c r="CC205" s="6"/>
      <c r="CD205" s="12"/>
      <c r="CE205" s="11"/>
      <c r="CF205" s="6"/>
      <c r="CG205" s="6"/>
      <c r="CH205" s="6"/>
      <c r="CI205" s="40"/>
      <c r="CJ205" s="11"/>
      <c r="CK205" s="6"/>
      <c r="CL205" s="6"/>
      <c r="CM205" s="12"/>
      <c r="CN205" s="11"/>
      <c r="CO205" s="82"/>
      <c r="CP205" s="1"/>
      <c r="CQ205" s="1"/>
      <c r="CR205" s="1"/>
      <c r="CS205" s="1"/>
      <c r="CT205" s="1"/>
      <c r="DF205" s="23"/>
    </row>
    <row r="206" spans="1:110" ht="19.5" thickBot="1">
      <c r="A206" s="72">
        <v>200</v>
      </c>
      <c r="B206" s="415"/>
      <c r="C206" s="416"/>
      <c r="D206" s="417"/>
      <c r="E206" s="418"/>
      <c r="F206" s="419"/>
      <c r="G206" s="419"/>
      <c r="H206" s="420"/>
      <c r="I206" s="421"/>
      <c r="J206" s="422"/>
      <c r="K206" s="423"/>
      <c r="L206" s="13"/>
      <c r="M206" s="14"/>
      <c r="N206" s="14"/>
      <c r="O206" s="14"/>
      <c r="P206" s="14"/>
      <c r="Q206" s="14"/>
      <c r="R206" s="14"/>
      <c r="S206" s="41"/>
      <c r="T206" s="43"/>
      <c r="U206" s="12"/>
      <c r="V206" s="19"/>
      <c r="W206" s="20"/>
      <c r="X206" s="20"/>
      <c r="Y206" s="20"/>
      <c r="Z206" s="20"/>
      <c r="AA206" s="20"/>
      <c r="AB206" s="20"/>
      <c r="AC206" s="46"/>
      <c r="AD206" s="43"/>
      <c r="AE206" s="12"/>
      <c r="AF206" s="294"/>
      <c r="AG206" s="13"/>
      <c r="AH206" s="14"/>
      <c r="AI206" s="14"/>
      <c r="AJ206" s="14"/>
      <c r="AK206" s="14"/>
      <c r="AL206" s="14"/>
      <c r="AM206" s="41"/>
      <c r="AN206" s="43"/>
      <c r="AO206" s="6"/>
      <c r="AP206" s="43"/>
      <c r="AQ206" s="13"/>
      <c r="AR206" s="14"/>
      <c r="AS206" s="14"/>
      <c r="AT206" s="14"/>
      <c r="AU206" s="14"/>
      <c r="AV206" s="14"/>
      <c r="AW206" s="14"/>
      <c r="AX206" s="41"/>
      <c r="AY206" s="43"/>
      <c r="AZ206" s="12"/>
      <c r="BA206" s="13"/>
      <c r="BB206" s="14"/>
      <c r="BC206" s="14"/>
      <c r="BD206" s="14"/>
      <c r="BE206" s="14"/>
      <c r="BF206" s="14"/>
      <c r="BG206" s="14"/>
      <c r="BH206" s="41"/>
      <c r="BI206" s="43"/>
      <c r="BJ206" s="12"/>
      <c r="BK206" s="13"/>
      <c r="BL206" s="14"/>
      <c r="BM206" s="14"/>
      <c r="BN206" s="14"/>
      <c r="BO206" s="14"/>
      <c r="BP206" s="14"/>
      <c r="BQ206" s="14"/>
      <c r="BR206" s="41"/>
      <c r="BS206" s="43"/>
      <c r="BT206" s="12"/>
      <c r="BU206" s="13"/>
      <c r="BV206" s="14"/>
      <c r="BW206" s="14"/>
      <c r="BX206" s="14"/>
      <c r="BY206" s="41"/>
      <c r="BZ206" s="13"/>
      <c r="CA206" s="14"/>
      <c r="CB206" s="14"/>
      <c r="CC206" s="14"/>
      <c r="CD206" s="70"/>
      <c r="CE206" s="13"/>
      <c r="CF206" s="14"/>
      <c r="CG206" s="14"/>
      <c r="CH206" s="14"/>
      <c r="CI206" s="41"/>
      <c r="CJ206" s="13"/>
      <c r="CK206" s="14"/>
      <c r="CL206" s="14"/>
      <c r="CM206" s="70"/>
      <c r="CN206" s="13"/>
      <c r="CO206" s="83"/>
      <c r="CP206" s="1"/>
      <c r="CQ206" s="1"/>
      <c r="CR206" s="1"/>
      <c r="CS206" s="1"/>
      <c r="CT206" s="1"/>
      <c r="DF206" s="23"/>
    </row>
    <row r="207" spans="1:11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1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idden="1"/>
    <row r="211" spans="1:110" hidden="1"/>
    <row r="212" spans="1:110" hidden="1"/>
    <row r="213" spans="1:110" hidden="1"/>
    <row r="214" spans="1:110" hidden="1"/>
    <row r="215" spans="1:110" hidden="1"/>
    <row r="216" spans="1:110" hidden="1"/>
    <row r="217" spans="1:110" hidden="1"/>
    <row r="218" spans="1:110" hidden="1"/>
    <row r="219" spans="1:110" hidden="1"/>
    <row r="220" spans="1:110" hidden="1"/>
    <row r="221" spans="1:110" hidden="1"/>
    <row r="222" spans="1:110" hidden="1"/>
    <row r="223" spans="1:110" hidden="1"/>
    <row r="224" spans="1:110"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E" sheet="1" objects="1" scenarios="1" formatColumns="0" formatRows="0"/>
  <mergeCells count="83">
    <mergeCell ref="Z3:AE3"/>
    <mergeCell ref="AK4:AL4"/>
    <mergeCell ref="AU4:AV4"/>
    <mergeCell ref="AU3:AZ3"/>
    <mergeCell ref="AM4:AN4"/>
    <mergeCell ref="AO4:AP4"/>
    <mergeCell ref="AB4:AC4"/>
    <mergeCell ref="AD4:AE4"/>
    <mergeCell ref="AG3:AI3"/>
    <mergeCell ref="AJ3:AP3"/>
    <mergeCell ref="AS4:AT4"/>
    <mergeCell ref="N4:O4"/>
    <mergeCell ref="D4:D6"/>
    <mergeCell ref="B4:B6"/>
    <mergeCell ref="E4:E6"/>
    <mergeCell ref="BE4:BF4"/>
    <mergeCell ref="Z4:AA4"/>
    <mergeCell ref="BC4:BD4"/>
    <mergeCell ref="CQ16:CS17"/>
    <mergeCell ref="CQ6:CS6"/>
    <mergeCell ref="CQ8:CS8"/>
    <mergeCell ref="CQ14:CS15"/>
    <mergeCell ref="CQ12:CS13"/>
    <mergeCell ref="CN4:CN5"/>
    <mergeCell ref="CO4:CO5"/>
    <mergeCell ref="CQ10:CS11"/>
    <mergeCell ref="BZ4:CD4"/>
    <mergeCell ref="CE4:CI4"/>
    <mergeCell ref="A1:R1"/>
    <mergeCell ref="CE3:CI3"/>
    <mergeCell ref="BZ3:CD3"/>
    <mergeCell ref="CN3:CO3"/>
    <mergeCell ref="BK3:BN3"/>
    <mergeCell ref="BU3:BY3"/>
    <mergeCell ref="S1:AE2"/>
    <mergeCell ref="AN1:BT2"/>
    <mergeCell ref="AQ3:AT3"/>
    <mergeCell ref="BA3:BD3"/>
    <mergeCell ref="BU1:CI2"/>
    <mergeCell ref="CN1:CO2"/>
    <mergeCell ref="I2:K2"/>
    <mergeCell ref="AF1:AM2"/>
    <mergeCell ref="A2:H2"/>
    <mergeCell ref="CJ1:CM2"/>
    <mergeCell ref="BQ4:BR4"/>
    <mergeCell ref="BS4:BT4"/>
    <mergeCell ref="AQ4:AR4"/>
    <mergeCell ref="AF3:AF5"/>
    <mergeCell ref="BE3:BJ3"/>
    <mergeCell ref="BO3:BT3"/>
    <mergeCell ref="BO4:BP4"/>
    <mergeCell ref="L3:O3"/>
    <mergeCell ref="V3:Y3"/>
    <mergeCell ref="F4:F6"/>
    <mergeCell ref="I4:I6"/>
    <mergeCell ref="J4:J6"/>
    <mergeCell ref="G4:G6"/>
    <mergeCell ref="R4:S4"/>
    <mergeCell ref="A3:H3"/>
    <mergeCell ref="H4:H6"/>
    <mergeCell ref="C4:C6"/>
    <mergeCell ref="A4:A6"/>
    <mergeCell ref="T4:U4"/>
    <mergeCell ref="K4:K6"/>
    <mergeCell ref="P3:U3"/>
    <mergeCell ref="P4:Q4"/>
    <mergeCell ref="L4:M4"/>
    <mergeCell ref="CJ3:CK3"/>
    <mergeCell ref="CL3:CM3"/>
    <mergeCell ref="CJ4:CK4"/>
    <mergeCell ref="CL4:CM4"/>
    <mergeCell ref="V4:W4"/>
    <mergeCell ref="X4:Y4"/>
    <mergeCell ref="AW4:AX4"/>
    <mergeCell ref="AY4:AZ4"/>
    <mergeCell ref="BU4:BY4"/>
    <mergeCell ref="BG4:BH4"/>
    <mergeCell ref="BI4:BJ4"/>
    <mergeCell ref="AG4:AH4"/>
    <mergeCell ref="AI4:AJ4"/>
    <mergeCell ref="BK4:BL4"/>
    <mergeCell ref="BM4:BN4"/>
    <mergeCell ref="BA4:BB4"/>
  </mergeCells>
  <dataValidations count="8">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3">
      <formula1>"6"</formula1>
    </dataValidation>
    <dataValidation type="list" allowBlank="1" showInputMessage="1" showErrorMessage="1" sqref="K7:K18">
      <formula1>"GEN, OBC, SC, ST, MIN, SBC"</formula1>
    </dataValidation>
    <dataValidation type="list" allowBlank="1" showInputMessage="1" showErrorMessage="1" sqref="J7:J18">
      <formula1>"F, M"</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errorTitle="Select Language" error="भाषा का चयन करे " sqref="AF7:AF206">
      <formula1>IF($CS$37="Hindi",sub_1,Sub_2)</formula1>
    </dataValidation>
  </dataValidations>
  <hyperlinks>
    <hyperlink ref="CQ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FL413"/>
  <sheetViews>
    <sheetView workbookViewId="0">
      <pane xSplit="11" ySplit="6" topLeftCell="BS7" activePane="bottomRight" state="frozen"/>
      <selection pane="topRight" activeCell="L1" sqref="L1"/>
      <selection pane="bottomLeft" activeCell="A7" sqref="A7"/>
      <selection pane="bottomRight" activeCell="CC19" sqref="CC19"/>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9.25" style="2" customWidth="1"/>
    <col min="96" max="96" width="30" style="2" customWidth="1"/>
    <col min="97" max="97" width="13.25" style="2" customWidth="1"/>
    <col min="98" max="98" width="14.25" style="2" customWidth="1"/>
    <col min="99" max="99" width="9.125" style="2" customWidth="1"/>
    <col min="100" max="100" width="9.125" style="2" hidden="1" customWidth="1"/>
    <col min="101" max="110" width="6.75" style="2" hidden="1" customWidth="1"/>
    <col min="111" max="130" width="6.75" style="23" hidden="1" customWidth="1"/>
    <col min="131" max="168" width="6.75" style="2" hidden="1" customWidth="1"/>
    <col min="169" max="16384" width="5.75" style="2" hidden="1"/>
  </cols>
  <sheetData>
    <row r="1" spans="1:130" ht="26.25" customHeight="1" thickTop="1" thickBot="1">
      <c r="A1" s="623" t="str">
        <f>IF('Master sheet'!D11="Hindi",'Master sheet'!D8,'Master sheet'!D7)</f>
        <v xml:space="preserve">महात्मा गाँधी राजकीय विद्यालय (अंग्रेजी माध्यम) बर, पाली </v>
      </c>
      <c r="B1" s="624"/>
      <c r="C1" s="624"/>
      <c r="D1" s="624"/>
      <c r="E1" s="624"/>
      <c r="F1" s="624"/>
      <c r="G1" s="624"/>
      <c r="H1" s="624"/>
      <c r="I1" s="624"/>
      <c r="J1" s="624"/>
      <c r="K1" s="624"/>
      <c r="L1" s="624"/>
      <c r="M1" s="624"/>
      <c r="N1" s="624"/>
      <c r="O1" s="624"/>
      <c r="P1" s="624"/>
      <c r="Q1" s="624"/>
      <c r="R1" s="625"/>
      <c r="S1" s="634" t="s">
        <v>207</v>
      </c>
      <c r="T1" s="634"/>
      <c r="U1" s="634"/>
      <c r="V1" s="634"/>
      <c r="W1" s="634"/>
      <c r="X1" s="634"/>
      <c r="Y1" s="634"/>
      <c r="Z1" s="634"/>
      <c r="AA1" s="634"/>
      <c r="AB1" s="634"/>
      <c r="AC1" s="634"/>
      <c r="AD1" s="634"/>
      <c r="AE1" s="634"/>
      <c r="AF1" s="646"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647"/>
      <c r="AH1" s="647"/>
      <c r="AI1" s="647"/>
      <c r="AJ1" s="647"/>
      <c r="AK1" s="647"/>
      <c r="AL1" s="647"/>
      <c r="AM1" s="648"/>
      <c r="AN1" s="636"/>
      <c r="AO1" s="636"/>
      <c r="AP1" s="636"/>
      <c r="AQ1" s="636"/>
      <c r="AR1" s="636"/>
      <c r="AS1" s="636"/>
      <c r="AT1" s="636"/>
      <c r="AU1" s="636"/>
      <c r="AV1" s="636"/>
      <c r="AW1" s="636"/>
      <c r="AX1" s="636"/>
      <c r="AY1" s="636"/>
      <c r="AZ1" s="636"/>
      <c r="BA1" s="636"/>
      <c r="BB1" s="636"/>
      <c r="BC1" s="636"/>
      <c r="BD1" s="636"/>
      <c r="BE1" s="636"/>
      <c r="BF1" s="636"/>
      <c r="BG1" s="636"/>
      <c r="BH1" s="636"/>
      <c r="BI1" s="636"/>
      <c r="BJ1" s="636"/>
      <c r="BK1" s="636"/>
      <c r="BL1" s="636"/>
      <c r="BM1" s="636"/>
      <c r="BN1" s="636"/>
      <c r="BO1" s="636"/>
      <c r="BP1" s="636"/>
      <c r="BQ1" s="636"/>
      <c r="BR1" s="636"/>
      <c r="BS1" s="636"/>
      <c r="BT1" s="636"/>
      <c r="BU1" s="643" t="s">
        <v>42</v>
      </c>
      <c r="BV1" s="643"/>
      <c r="BW1" s="643"/>
      <c r="BX1" s="643"/>
      <c r="BY1" s="643"/>
      <c r="BZ1" s="643"/>
      <c r="CA1" s="643"/>
      <c r="CB1" s="643"/>
      <c r="CC1" s="643"/>
      <c r="CD1" s="643"/>
      <c r="CE1" s="643"/>
      <c r="CF1" s="643"/>
      <c r="CG1" s="643"/>
      <c r="CH1" s="643"/>
      <c r="CI1" s="643"/>
      <c r="CJ1" s="654" t="str">
        <f>IF('Master sheet'!$D$11="Hindi","अतिरिक्त विषय ","Extra Subject")</f>
        <v xml:space="preserve">अतिरिक्त विषय </v>
      </c>
      <c r="CK1" s="655"/>
      <c r="CL1" s="655"/>
      <c r="CM1" s="656"/>
      <c r="CN1" s="643"/>
      <c r="CO1" s="643"/>
      <c r="CP1" s="1"/>
      <c r="CQ1" s="1"/>
      <c r="CR1" s="1"/>
      <c r="CS1" s="1"/>
      <c r="CT1" s="1"/>
      <c r="DW1" s="23" t="str">
        <f>L3</f>
        <v>हिंदी</v>
      </c>
      <c r="DZ1" s="23" t="str">
        <f>BU3</f>
        <v>कार्यानुभव</v>
      </c>
    </row>
    <row r="2" spans="1:130" ht="25.5" customHeight="1" thickTop="1" thickBot="1">
      <c r="A2" s="652" t="str">
        <f>IF('Master sheet'!D11="Hindi","रिजल्ट वर्कशीट","RESULT WORKSHEET")</f>
        <v>रिजल्ट वर्कशीट</v>
      </c>
      <c r="B2" s="653"/>
      <c r="C2" s="653"/>
      <c r="D2" s="653"/>
      <c r="E2" s="653"/>
      <c r="F2" s="653"/>
      <c r="G2" s="653"/>
      <c r="H2" s="653"/>
      <c r="I2" s="645" t="s">
        <v>214</v>
      </c>
      <c r="J2" s="645"/>
      <c r="K2" s="645"/>
      <c r="L2" s="287"/>
      <c r="M2" s="287"/>
      <c r="N2" s="287"/>
      <c r="O2" s="287"/>
      <c r="P2" s="287"/>
      <c r="Q2" s="287"/>
      <c r="R2" s="288"/>
      <c r="S2" s="635"/>
      <c r="T2" s="635"/>
      <c r="U2" s="635"/>
      <c r="V2" s="635"/>
      <c r="W2" s="635"/>
      <c r="X2" s="635"/>
      <c r="Y2" s="635"/>
      <c r="Z2" s="635"/>
      <c r="AA2" s="635"/>
      <c r="AB2" s="635"/>
      <c r="AC2" s="635"/>
      <c r="AD2" s="635"/>
      <c r="AE2" s="635"/>
      <c r="AF2" s="649"/>
      <c r="AG2" s="650"/>
      <c r="AH2" s="650"/>
      <c r="AI2" s="650"/>
      <c r="AJ2" s="650"/>
      <c r="AK2" s="650"/>
      <c r="AL2" s="650"/>
      <c r="AM2" s="651"/>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44"/>
      <c r="BV2" s="644"/>
      <c r="BW2" s="644"/>
      <c r="BX2" s="644"/>
      <c r="BY2" s="644"/>
      <c r="BZ2" s="644"/>
      <c r="CA2" s="644"/>
      <c r="CB2" s="644"/>
      <c r="CC2" s="644"/>
      <c r="CD2" s="644"/>
      <c r="CE2" s="644"/>
      <c r="CF2" s="644"/>
      <c r="CG2" s="644"/>
      <c r="CH2" s="644"/>
      <c r="CI2" s="644"/>
      <c r="CJ2" s="657"/>
      <c r="CK2" s="658"/>
      <c r="CL2" s="658"/>
      <c r="CM2" s="659"/>
      <c r="CN2" s="644"/>
      <c r="CO2" s="644"/>
      <c r="CP2" s="1"/>
      <c r="CQ2" s="1"/>
      <c r="CR2" s="1"/>
      <c r="CS2" s="1"/>
      <c r="CT2" s="1"/>
      <c r="DW2" s="23" t="str">
        <f>V3</f>
        <v>अंग्रेजी</v>
      </c>
      <c r="DZ2" s="23" t="str">
        <f>BZ3</f>
        <v>कला शिक्षा</v>
      </c>
    </row>
    <row r="3" spans="1:130" s="5" customFormat="1" ht="27" customHeight="1" thickTop="1" thickBot="1">
      <c r="A3" s="608" t="str">
        <f>IF('Master sheet'!D11="Hindi","विद्यार्थी की सामान्य जानकारी","General Information of Students")</f>
        <v>विद्यार्थी की सामान्य जानकारी</v>
      </c>
      <c r="B3" s="609"/>
      <c r="C3" s="609"/>
      <c r="D3" s="609"/>
      <c r="E3" s="609"/>
      <c r="F3" s="609"/>
      <c r="G3" s="609"/>
      <c r="H3" s="609"/>
      <c r="I3" s="269" t="str">
        <f>IF('Master sheet'!D11="Hindi","कक्षा  :-","CLASS :- ")</f>
        <v>कक्षा  :-</v>
      </c>
      <c r="J3" s="270">
        <v>7</v>
      </c>
      <c r="K3" s="271"/>
      <c r="L3" s="593" t="str">
        <f>IF('Master sheet'!$D$11="Hindi","हिंदी","Hindi")</f>
        <v>हिंदी</v>
      </c>
      <c r="M3" s="594"/>
      <c r="N3" s="595"/>
      <c r="O3" s="596"/>
      <c r="P3" s="611" t="str">
        <f>UPPER('Master sheet'!H15)</f>
        <v>RADHESHYAM</v>
      </c>
      <c r="Q3" s="612"/>
      <c r="R3" s="612"/>
      <c r="S3" s="612"/>
      <c r="T3" s="612"/>
      <c r="U3" s="613"/>
      <c r="V3" s="597" t="str">
        <f>IF('Master sheet'!$D$11="Hindi","अंग्रेजी","English")</f>
        <v>अंग्रेजी</v>
      </c>
      <c r="W3" s="598"/>
      <c r="X3" s="598"/>
      <c r="Y3" s="599"/>
      <c r="Z3" s="672" t="str">
        <f>UPPER('Master sheet'!H16)</f>
        <v>MAMTA LAWANIYA</v>
      </c>
      <c r="AA3" s="673"/>
      <c r="AB3" s="673"/>
      <c r="AC3" s="673"/>
      <c r="AD3" s="673"/>
      <c r="AE3" s="674"/>
      <c r="AF3" s="614" t="str">
        <f>IF('Master sheet'!$D$11="Hindi","तृतीय भाषा का चयन करें I","Select The Third Language")</f>
        <v>तृतीय भाषा का चयन करें I</v>
      </c>
      <c r="AG3" s="678" t="str">
        <f>IF('Master sheet'!$D$11="Hindi","तृतीय भाषा","Third Language")</f>
        <v>तृतीय भाषा</v>
      </c>
      <c r="AH3" s="679"/>
      <c r="AI3" s="680"/>
      <c r="AJ3" s="681" t="str">
        <f>UPPER('Master sheet'!H17)</f>
        <v>SURESH KUMAR</v>
      </c>
      <c r="AK3" s="682"/>
      <c r="AL3" s="682"/>
      <c r="AM3" s="682"/>
      <c r="AN3" s="682"/>
      <c r="AO3" s="682"/>
      <c r="AP3" s="683"/>
      <c r="AQ3" s="637" t="str">
        <f>IF('Master sheet'!$D$11="Hindi","गणित","Maths")</f>
        <v>गणित</v>
      </c>
      <c r="AR3" s="638"/>
      <c r="AS3" s="638"/>
      <c r="AT3" s="639"/>
      <c r="AU3" s="675" t="str">
        <f>UPPER('Master sheet'!H18)</f>
        <v>YOGENDRA</v>
      </c>
      <c r="AV3" s="676"/>
      <c r="AW3" s="676"/>
      <c r="AX3" s="676"/>
      <c r="AY3" s="676"/>
      <c r="AZ3" s="677"/>
      <c r="BA3" s="640" t="str">
        <f>IF('Master sheet'!$D$11="Hindi","विज्ञान","Science")</f>
        <v>विज्ञान</v>
      </c>
      <c r="BB3" s="641"/>
      <c r="BC3" s="641"/>
      <c r="BD3" s="642"/>
      <c r="BE3" s="617" t="str">
        <f>UPPER('Master sheet'!H19)</f>
        <v>PRAKASH CHAND</v>
      </c>
      <c r="BF3" s="618"/>
      <c r="BG3" s="618"/>
      <c r="BH3" s="618"/>
      <c r="BI3" s="618"/>
      <c r="BJ3" s="619"/>
      <c r="BK3" s="631" t="str">
        <f>IF('Master sheet'!$D$11="Hindi","सामाजिक विज्ञान","Social Science")</f>
        <v>सामाजिक विज्ञान</v>
      </c>
      <c r="BL3" s="632"/>
      <c r="BM3" s="632"/>
      <c r="BN3" s="633"/>
      <c r="BO3" s="620" t="str">
        <f>UPPER('Master sheet'!H20)</f>
        <v>SHARAD SHARMA</v>
      </c>
      <c r="BP3" s="621"/>
      <c r="BQ3" s="621"/>
      <c r="BR3" s="621"/>
      <c r="BS3" s="621"/>
      <c r="BT3" s="622"/>
      <c r="BU3" s="626" t="str">
        <f>IF('Master sheet'!$D$11="Hindi","कार्यानुभव","WORK EXP.")</f>
        <v>कार्यानुभव</v>
      </c>
      <c r="BV3" s="627"/>
      <c r="BW3" s="627"/>
      <c r="BX3" s="627"/>
      <c r="BY3" s="627"/>
      <c r="BZ3" s="626" t="str">
        <f>IF('Master sheet'!$D$11="Hindi","कला शिक्षा","ART EDU.")</f>
        <v>कला शिक्षा</v>
      </c>
      <c r="CA3" s="627"/>
      <c r="CB3" s="627"/>
      <c r="CC3" s="627"/>
      <c r="CD3" s="627"/>
      <c r="CE3" s="626" t="str">
        <f>IF('Master sheet'!$D$11="Hindi","स्वा. एवं शा. शिक्षा","HE.&amp;PH. EDU.")</f>
        <v>स्वा. एवं शा. शिक्षा</v>
      </c>
      <c r="CF3" s="627"/>
      <c r="CG3" s="627"/>
      <c r="CH3" s="627"/>
      <c r="CI3" s="628"/>
      <c r="CJ3" s="575"/>
      <c r="CK3" s="575"/>
      <c r="CL3" s="576"/>
      <c r="CM3" s="577"/>
      <c r="CN3" s="629" t="str">
        <f>IF('Master sheet'!$D$11="Hindi","उपस्थिति","Attendance")</f>
        <v>उपस्थिति</v>
      </c>
      <c r="CO3" s="630"/>
      <c r="CP3" s="1"/>
      <c r="CQ3" s="3"/>
      <c r="CR3" s="3"/>
      <c r="CS3" s="3"/>
      <c r="CT3" s="3"/>
      <c r="DG3" s="24"/>
      <c r="DH3" s="24"/>
      <c r="DI3" s="24"/>
      <c r="DJ3" s="24"/>
      <c r="DK3" s="24"/>
      <c r="DL3" s="24"/>
      <c r="DM3" s="24"/>
      <c r="DN3" s="24"/>
      <c r="DO3" s="24"/>
      <c r="DP3" s="24"/>
      <c r="DQ3" s="24"/>
      <c r="DR3" s="24"/>
      <c r="DS3" s="24"/>
      <c r="DT3" s="24"/>
      <c r="DU3" s="24"/>
      <c r="DV3" s="24"/>
      <c r="DW3" s="24">
        <f>AH3</f>
        <v>0</v>
      </c>
      <c r="DX3" s="24"/>
      <c r="DY3" s="24"/>
      <c r="DZ3" s="24" t="str">
        <f>CE3</f>
        <v>स्वा. एवं शा. शिक्षा</v>
      </c>
    </row>
    <row r="4" spans="1:130" ht="23.25" customHeight="1" thickTop="1" thickBot="1">
      <c r="A4" s="600" t="str">
        <f>IF('Master sheet'!D11="Hindi","क्र. स.","Sr. No. ")</f>
        <v>क्र. स.</v>
      </c>
      <c r="B4" s="603" t="str">
        <f>IF('Master sheet'!$D$11="Hindi","कक्षा","CLASS ")</f>
        <v>कक्षा</v>
      </c>
      <c r="C4" s="603" t="str">
        <f>IF('Master sheet'!$D$11="Hindi","सेक्शन","Section ")</f>
        <v>सेक्शन</v>
      </c>
      <c r="D4" s="603" t="str">
        <f>IF('Master sheet'!$D$11="Hindi","प्रवेशांक","SR. NO.")</f>
        <v>प्रवेशांक</v>
      </c>
      <c r="E4" s="603" t="str">
        <f>IF('Master sheet'!$D$11="Hindi","जन्म दिनांक","Date of Birth")</f>
        <v>जन्म दिनांक</v>
      </c>
      <c r="F4" s="600" t="str">
        <f>IF('Master sheet'!$D$11="Hindi","विद्यार्थी का नाम","Student's Name")</f>
        <v>विद्यार्थी का नाम</v>
      </c>
      <c r="G4" s="600" t="str">
        <f>IF('Master sheet'!$D$11="Hindi","पिता का नाम","Father's Name")</f>
        <v>पिता का नाम</v>
      </c>
      <c r="H4" s="600" t="str">
        <f>IF('Master sheet'!$D$11="Hindi","माता का नाम ","Mother's Name")</f>
        <v xml:space="preserve">माता का नाम </v>
      </c>
      <c r="I4" s="603" t="str">
        <f>IF('Master sheet'!$D$11="Hindi","कक्षा रोल न. ","Class Roll No.")</f>
        <v xml:space="preserve">कक्षा रोल न. </v>
      </c>
      <c r="J4" s="604" t="str">
        <f>IF('Master sheet'!$D$11="Hindi","लिंग ","Gender")</f>
        <v xml:space="preserve">लिंग </v>
      </c>
      <c r="K4" s="610" t="str">
        <f>IF('Master sheet'!$D$11="Hindi","वर्ग  ","Category")</f>
        <v xml:space="preserve">वर्ग  </v>
      </c>
      <c r="L4" s="606" t="str">
        <f>IF('Master sheet'!$D$11="Hindi","प्रथम परख ","First Test")</f>
        <v xml:space="preserve">प्रथम परख </v>
      </c>
      <c r="M4" s="607"/>
      <c r="N4" s="606" t="str">
        <f>IF('Master sheet'!$D$11="Hindi","द्वितीय परख","Second Test")</f>
        <v>द्वितीय परख</v>
      </c>
      <c r="O4" s="607"/>
      <c r="P4" s="606" t="str">
        <f>IF('Master sheet'!$D$11="Hindi","तृतीय परख","Third Test")</f>
        <v>तृतीय परख</v>
      </c>
      <c r="Q4" s="607"/>
      <c r="R4" s="606" t="str">
        <f>IF('Master sheet'!$D$11="Hindi","अर्द्धवार्षिक","Half Yearly")</f>
        <v>अर्द्धवार्षिक</v>
      </c>
      <c r="S4" s="607"/>
      <c r="T4" s="606" t="str">
        <f>IF('Master sheet'!$D$11="Hindi","वार्षिक","Yearly")</f>
        <v>वार्षिक</v>
      </c>
      <c r="U4" s="607"/>
      <c r="V4" s="580" t="str">
        <f>IF('Master sheet'!$D$11="Hindi","प्रथम परख ","First Test")</f>
        <v xml:space="preserve">प्रथम परख </v>
      </c>
      <c r="W4" s="581"/>
      <c r="X4" s="580" t="str">
        <f>IF('Master sheet'!$D$11="Hindi","द्वितीय परख","Second Test")</f>
        <v>द्वितीय परख</v>
      </c>
      <c r="Y4" s="581"/>
      <c r="Z4" s="580" t="str">
        <f>IF('Master sheet'!$D$11="Hindi","तृतीय परख","Third Test")</f>
        <v>तृतीय परख</v>
      </c>
      <c r="AA4" s="581"/>
      <c r="AB4" s="580" t="str">
        <f>IF('Master sheet'!$D$11="Hindi","अर्द्धवार्षिक","Half Yearly")</f>
        <v>अर्द्धवार्षिक</v>
      </c>
      <c r="AC4" s="581"/>
      <c r="AD4" s="580" t="str">
        <f>IF('Master sheet'!$D$11="Hindi","वार्षिक","Yearly")</f>
        <v>वार्षिक</v>
      </c>
      <c r="AE4" s="581"/>
      <c r="AF4" s="615"/>
      <c r="AG4" s="589" t="str">
        <f>IF('Master sheet'!$D$11="Hindi","प्रथम परख ","First Test")</f>
        <v xml:space="preserve">प्रथम परख </v>
      </c>
      <c r="AH4" s="590"/>
      <c r="AI4" s="589" t="str">
        <f>IF('Master sheet'!$D$11="Hindi","द्वितीय परख","Second Test")</f>
        <v>द्वितीय परख</v>
      </c>
      <c r="AJ4" s="590"/>
      <c r="AK4" s="589" t="str">
        <f>IF('Master sheet'!$D$11="Hindi","तृतीय परख","Third Test")</f>
        <v>तृतीय परख</v>
      </c>
      <c r="AL4" s="590"/>
      <c r="AM4" s="589" t="str">
        <f>IF('Master sheet'!$D$11="Hindi","अर्द्धवार्षिक","Half Yearly")</f>
        <v>अर्द्धवार्षिक</v>
      </c>
      <c r="AN4" s="590"/>
      <c r="AO4" s="589" t="str">
        <f>IF('Master sheet'!$D$11="Hindi","वार्षिक","Yearly")</f>
        <v>वार्षिक</v>
      </c>
      <c r="AP4" s="590"/>
      <c r="AQ4" s="582" t="str">
        <f>IF('Master sheet'!$D$11="Hindi","प्रथम परख ","First Test")</f>
        <v xml:space="preserve">प्रथम परख </v>
      </c>
      <c r="AR4" s="583"/>
      <c r="AS4" s="582" t="str">
        <f>IF('Master sheet'!$D$11="Hindi","द्वितीय परख","Second Test")</f>
        <v>द्वितीय परख</v>
      </c>
      <c r="AT4" s="583"/>
      <c r="AU4" s="582" t="str">
        <f>IF('Master sheet'!$D$11="Hindi","तृतीय परख","Third Test")</f>
        <v>तृतीय परख</v>
      </c>
      <c r="AV4" s="583"/>
      <c r="AW4" s="582" t="str">
        <f>IF('Master sheet'!$D$11="Hindi","अर्द्धवार्षिक","Half Yearly")</f>
        <v>अर्द्धवार्षिक</v>
      </c>
      <c r="AX4" s="583"/>
      <c r="AY4" s="582" t="str">
        <f>IF('Master sheet'!$D$11="Hindi","वार्षिक","Yearly")</f>
        <v>वार्षिक</v>
      </c>
      <c r="AZ4" s="583"/>
      <c r="BA4" s="587" t="str">
        <f>IF('Master sheet'!$D$11="Hindi","प्रथम परख ","First Test")</f>
        <v xml:space="preserve">प्रथम परख </v>
      </c>
      <c r="BB4" s="588"/>
      <c r="BC4" s="587" t="str">
        <f>IF('Master sheet'!$D$11="Hindi","द्वितीय परख","Second Test")</f>
        <v>द्वितीय परख</v>
      </c>
      <c r="BD4" s="588"/>
      <c r="BE4" s="587" t="str">
        <f>IF('Master sheet'!$D$11="Hindi","तृतीय परख","Third Test")</f>
        <v>तृतीय परख</v>
      </c>
      <c r="BF4" s="588"/>
      <c r="BG4" s="587" t="str">
        <f>IF('Master sheet'!$D$11="Hindi","अर्द्धवार्षिक","Half Yearly")</f>
        <v>अर्द्धवार्षिक</v>
      </c>
      <c r="BH4" s="588"/>
      <c r="BI4" s="587" t="str">
        <f>IF('Master sheet'!$D$11="Hindi","वार्षिक","Yearly")</f>
        <v>वार्षिक</v>
      </c>
      <c r="BJ4" s="588"/>
      <c r="BK4" s="591" t="str">
        <f>IF('Master sheet'!$D$11="Hindi","प्रथम परख ","First Test")</f>
        <v xml:space="preserve">प्रथम परख </v>
      </c>
      <c r="BL4" s="592"/>
      <c r="BM4" s="591" t="str">
        <f>IF('Master sheet'!$D$11="Hindi","द्वितीय परख","Second Test")</f>
        <v>द्वितीय परख</v>
      </c>
      <c r="BN4" s="592"/>
      <c r="BO4" s="591" t="str">
        <f>IF('Master sheet'!$D$11="Hindi","तृतीय परख","Third Test")</f>
        <v>तृतीय परख</v>
      </c>
      <c r="BP4" s="592"/>
      <c r="BQ4" s="591" t="str">
        <f>IF('Master sheet'!$D$11="Hindi","अर्द्धवार्षिक","Half Yearly")</f>
        <v>अर्द्धवार्षिक</v>
      </c>
      <c r="BR4" s="592"/>
      <c r="BS4" s="591" t="str">
        <f>IF('Master sheet'!$D$11="Hindi","वार्षिक","Yearly")</f>
        <v>वार्षिक</v>
      </c>
      <c r="BT4" s="592"/>
      <c r="BU4" s="584" t="s">
        <v>105</v>
      </c>
      <c r="BV4" s="585"/>
      <c r="BW4" s="585"/>
      <c r="BX4" s="585"/>
      <c r="BY4" s="586"/>
      <c r="BZ4" s="584" t="s">
        <v>174</v>
      </c>
      <c r="CA4" s="585"/>
      <c r="CB4" s="585"/>
      <c r="CC4" s="585"/>
      <c r="CD4" s="586"/>
      <c r="CE4" s="584" t="s">
        <v>173</v>
      </c>
      <c r="CF4" s="585"/>
      <c r="CG4" s="585"/>
      <c r="CH4" s="585"/>
      <c r="CI4" s="586"/>
      <c r="CJ4" s="578"/>
      <c r="CK4" s="579"/>
      <c r="CL4" s="578"/>
      <c r="CM4" s="579"/>
      <c r="CN4" s="660" t="str">
        <f>IF('Master sheet'!$D$11="Hindi","कुल कार्य दिवस","Total Meeting")</f>
        <v>कुल कार्य दिवस</v>
      </c>
      <c r="CO4" s="660" t="str">
        <f>IF('Master sheet'!$D$11="Hindi","कुल उपस्थिति","Total Attendance")</f>
        <v>कुल उपस्थिति</v>
      </c>
      <c r="CP4" s="1"/>
      <c r="CQ4" s="1"/>
      <c r="CR4" s="1"/>
      <c r="CS4" s="1"/>
      <c r="CT4" s="1"/>
      <c r="DF4" s="23"/>
      <c r="DW4" s="23" t="str">
        <f>AQ3</f>
        <v>गणित</v>
      </c>
    </row>
    <row r="5" spans="1:130" ht="92.25" customHeight="1" thickTop="1" thickBot="1">
      <c r="A5" s="601"/>
      <c r="B5" s="604"/>
      <c r="C5" s="604"/>
      <c r="D5" s="604"/>
      <c r="E5" s="604"/>
      <c r="F5" s="601"/>
      <c r="G5" s="601"/>
      <c r="H5" s="601"/>
      <c r="I5" s="604"/>
      <c r="J5" s="604"/>
      <c r="K5" s="604"/>
      <c r="L5" s="273" t="str">
        <f>IF('Master sheet'!$D$11="Hindi","लिखित परीक्षा","Written")</f>
        <v>लिखित परीक्षा</v>
      </c>
      <c r="M5" s="272" t="str">
        <f>IF('Master sheet'!$D$11="Hindi","गतिविधि, मौखिक, प्रोजेक्ट, प्रायोगिक","Act, Oral, Project, Prac.")</f>
        <v>गतिविधि, मौखिक, प्रोजेक्ट, प्रायोगिक</v>
      </c>
      <c r="N5" s="273" t="str">
        <f>IF('Master sheet'!$D$11="Hindi","लिखित परीक्षा","Written")</f>
        <v>लिखित परीक्षा</v>
      </c>
      <c r="O5" s="272" t="str">
        <f>IF('Master sheet'!$D$11="Hindi","गतिविधि, मौखिक, प्रोजेक्ट, प्रायोगिक","Act, Oral, Project, Prac.")</f>
        <v>गतिविधि, मौखिक, प्रोजेक्ट, प्रायोगिक</v>
      </c>
      <c r="P5" s="273" t="str">
        <f>IF('Master sheet'!$D$11="Hindi","लिखित परीक्षा","Written")</f>
        <v>लिखित परीक्षा</v>
      </c>
      <c r="Q5" s="272" t="str">
        <f>IF('Master sheet'!$D$11="Hindi","गतिविधि, मौखिक, प्रोजेक्ट, प्रायोगिक","Act, Oral, Project, Prac.")</f>
        <v>गतिविधि, मौखिक, प्रोजेक्ट, प्रायोगिक</v>
      </c>
      <c r="R5" s="273" t="str">
        <f>IF('Master sheet'!$D$11="Hindi","लिखित परीक्षा","Written")</f>
        <v>लिखित परीक्षा</v>
      </c>
      <c r="S5" s="272" t="str">
        <f>IF('Master sheet'!$D$11="Hindi","गतिविधि, मौखिक, प्रोजेक्ट, प्रायोगिक","Act, Oral, Project, Prac.")</f>
        <v>गतिविधि, मौखिक, प्रोजेक्ट, प्रायोगिक</v>
      </c>
      <c r="T5" s="273" t="str">
        <f>IF('Master sheet'!$D$11="Hindi","लिखित परीक्षा","Written")</f>
        <v>लिखित परीक्षा</v>
      </c>
      <c r="U5" s="272" t="str">
        <f>IF('Master sheet'!$D$11="Hindi","गतिविधि, मौखिक, प्रोजेक्ट, प्रायोगिक","Act, Oral, Project, Prac.")</f>
        <v>गतिविधि, मौखिक, प्रोजेक्ट, प्रायोगिक</v>
      </c>
      <c r="V5" s="275" t="str">
        <f>IF('Master sheet'!$D$11="Hindi","लिखित परीक्षा","Written")</f>
        <v>लिखित परीक्षा</v>
      </c>
      <c r="W5" s="276" t="str">
        <f>IF('Master sheet'!$D$11="Hindi","गतिविधि, मौखिक, प्रोजेक्ट, प्रायोगिक","Act, Oral, Project, Prac.")</f>
        <v>गतिविधि, मौखिक, प्रोजेक्ट, प्रायोगिक</v>
      </c>
      <c r="X5" s="275" t="str">
        <f>IF('Master sheet'!$D$11="Hindi","लिखित परीक्षा","Written")</f>
        <v>लिखित परीक्षा</v>
      </c>
      <c r="Y5" s="276" t="str">
        <f>IF('Master sheet'!$D$11="Hindi","गतिविधि, मौखिक, प्रोजेक्ट, प्रायोगिक","Act, Oral, Project, Prac.")</f>
        <v>गतिविधि, मौखिक, प्रोजेक्ट, प्रायोगिक</v>
      </c>
      <c r="Z5" s="275" t="str">
        <f>IF('Master sheet'!$D$11="Hindi","लिखित परीक्षा","Written")</f>
        <v>लिखित परीक्षा</v>
      </c>
      <c r="AA5" s="276" t="str">
        <f>IF('Master sheet'!$D$11="Hindi","गतिविधि, मौखिक, प्रोजेक्ट, प्रायोगिक","Act, Oral, Project, Prac.")</f>
        <v>गतिविधि, मौखिक, प्रोजेक्ट, प्रायोगिक</v>
      </c>
      <c r="AB5" s="275" t="str">
        <f>IF('Master sheet'!$D$11="Hindi","लिखित परीक्षा","Written")</f>
        <v>लिखित परीक्षा</v>
      </c>
      <c r="AC5" s="276" t="str">
        <f>IF('Master sheet'!$D$11="Hindi","गतिविधि, मौखिक, प्रोजेक्ट, प्रायोगिक","Act, Oral, Project, Prac.")</f>
        <v>गतिविधि, मौखिक, प्रोजेक्ट, प्रायोगिक</v>
      </c>
      <c r="AD5" s="275" t="str">
        <f>IF('Master sheet'!$D$11="Hindi","लिखित परीक्षा","Written")</f>
        <v>लिखित परीक्षा</v>
      </c>
      <c r="AE5" s="276" t="str">
        <f>IF('Master sheet'!$D$11="Hindi","गतिविधि, मौखिक, प्रोजेक्ट, प्रायोगिक","Act, Oral, Project, Prac.")</f>
        <v>गतिविधि, मौखिक, प्रोजेक्ट, प्रायोगिक</v>
      </c>
      <c r="AF5" s="616"/>
      <c r="AG5" s="277" t="str">
        <f>IF('Master sheet'!$D$11="Hindi","लिखित परीक्षा","Written")</f>
        <v>लिखित परीक्षा</v>
      </c>
      <c r="AH5" s="278" t="str">
        <f>IF('Master sheet'!$D$11="Hindi","गतिविधि, मौखिक, प्रोजेक्ट, प्रायोगिक","Act, Oral, Project, Prac.")</f>
        <v>गतिविधि, मौखिक, प्रोजेक्ट, प्रायोगिक</v>
      </c>
      <c r="AI5" s="277" t="str">
        <f>IF('Master sheet'!$D$11="Hindi","लिखित परीक्षा","Written")</f>
        <v>लिखित परीक्षा</v>
      </c>
      <c r="AJ5" s="278" t="str">
        <f>IF('Master sheet'!$D$11="Hindi","गतिविधि, मौखिक, प्रोजेक्ट, प्रायोगिक","Act, Oral, Project, Prac.")</f>
        <v>गतिविधि, मौखिक, प्रोजेक्ट, प्रायोगिक</v>
      </c>
      <c r="AK5" s="277" t="str">
        <f>IF('Master sheet'!$D$11="Hindi","लिखित परीक्षा","Written")</f>
        <v>लिखित परीक्षा</v>
      </c>
      <c r="AL5" s="278" t="str">
        <f>IF('Master sheet'!$D$11="Hindi","गतिविधि, मौखिक, प्रोजेक्ट, प्रायोगिक","Act, Oral, Project, Prac.")</f>
        <v>गतिविधि, मौखिक, प्रोजेक्ट, प्रायोगिक</v>
      </c>
      <c r="AM5" s="277" t="str">
        <f>IF('Master sheet'!$D$11="Hindi","लिखित परीक्षा","Written")</f>
        <v>लिखित परीक्षा</v>
      </c>
      <c r="AN5" s="278" t="str">
        <f>IF('Master sheet'!$D$11="Hindi","गतिविधि, मौखिक, प्रोजेक्ट, प्रायोगिक","Act, Oral, Project, Prac.")</f>
        <v>गतिविधि, मौखिक, प्रोजेक्ट, प्रायोगिक</v>
      </c>
      <c r="AO5" s="277" t="str">
        <f>IF('Master sheet'!$D$11="Hindi","लिखित परीक्षा","Written")</f>
        <v>लिखित परीक्षा</v>
      </c>
      <c r="AP5" s="278" t="str">
        <f>IF('Master sheet'!$D$11="Hindi","गतिविधि, मौखिक, प्रोजेक्ट, प्रायोगिक","Act, Oral, Project, Prac.")</f>
        <v>गतिविधि, मौखिक, प्रोजेक्ट, प्रायोगिक</v>
      </c>
      <c r="AQ5" s="279" t="str">
        <f>IF('Master sheet'!$D$11="Hindi","लिखित परीक्षा","Written")</f>
        <v>लिखित परीक्षा</v>
      </c>
      <c r="AR5" s="280" t="str">
        <f>IF('Master sheet'!$D$11="Hindi","गतिविधि, मौखिक, प्रोजेक्ट, प्रायोगिक","Act, Oral, Project, Prac.")</f>
        <v>गतिविधि, मौखिक, प्रोजेक्ट, प्रायोगिक</v>
      </c>
      <c r="AS5" s="279" t="str">
        <f>IF('Master sheet'!$D$11="Hindi","लिखित परीक्षा","Written")</f>
        <v>लिखित परीक्षा</v>
      </c>
      <c r="AT5" s="280" t="str">
        <f>IF('Master sheet'!$D$11="Hindi","गतिविधि, मौखिक, प्रोजेक्ट, प्रायोगिक","Act, Oral, Project, Prac.")</f>
        <v>गतिविधि, मौखिक, प्रोजेक्ट, प्रायोगिक</v>
      </c>
      <c r="AU5" s="279" t="str">
        <f>IF('Master sheet'!$D$11="Hindi","लिखित परीक्षा","Written")</f>
        <v>लिखित परीक्षा</v>
      </c>
      <c r="AV5" s="280" t="str">
        <f>IF('Master sheet'!$D$11="Hindi","गतिविधि, मौखिक, प्रोजेक्ट, प्रायोगिक","Act, Oral, Project, Prac.")</f>
        <v>गतिविधि, मौखिक, प्रोजेक्ट, प्रायोगिक</v>
      </c>
      <c r="AW5" s="279" t="str">
        <f>IF('Master sheet'!$D$11="Hindi","लिखित परीक्षा","Written")</f>
        <v>लिखित परीक्षा</v>
      </c>
      <c r="AX5" s="280" t="str">
        <f>IF('Master sheet'!$D$11="Hindi","गतिविधि, मौखिक, प्रोजेक्ट, प्रायोगिक","Act, Oral, Project, Prac.")</f>
        <v>गतिविधि, मौखिक, प्रोजेक्ट, प्रायोगिक</v>
      </c>
      <c r="AY5" s="279" t="str">
        <f>IF('Master sheet'!$D$11="Hindi","लिखित परीक्षा","Written")</f>
        <v>लिखित परीक्षा</v>
      </c>
      <c r="AZ5" s="280" t="str">
        <f>IF('Master sheet'!$D$11="Hindi","गतिविधि, मौखिक, प्रोजेक्ट, प्रायोगिक","Act, Oral, Project, Prac.")</f>
        <v>गतिविधि, मौखिक, प्रोजेक्ट, प्रायोगिक</v>
      </c>
      <c r="BA5" s="281" t="str">
        <f>IF('Master sheet'!$D$11="Hindi","लिखित परीक्षा","Written")</f>
        <v>लिखित परीक्षा</v>
      </c>
      <c r="BB5" s="282" t="str">
        <f>IF('Master sheet'!$D$11="Hindi","गतिविधि, मौखिक, प्रोजेक्ट, प्रायोगिक","Act, Oral, Project, Prac.")</f>
        <v>गतिविधि, मौखिक, प्रोजेक्ट, प्रायोगिक</v>
      </c>
      <c r="BC5" s="281" t="str">
        <f>IF('Master sheet'!$D$11="Hindi","लिखित परीक्षा","Written")</f>
        <v>लिखित परीक्षा</v>
      </c>
      <c r="BD5" s="282" t="str">
        <f>IF('Master sheet'!$D$11="Hindi","गतिविधि, मौखिक, प्रोजेक्ट, प्रायोगिक","Act, Oral, Project, Prac.")</f>
        <v>गतिविधि, मौखिक, प्रोजेक्ट, प्रायोगिक</v>
      </c>
      <c r="BE5" s="281" t="str">
        <f>IF('Master sheet'!$D$11="Hindi","लिखित परीक्षा","Written")</f>
        <v>लिखित परीक्षा</v>
      </c>
      <c r="BF5" s="282" t="str">
        <f>IF('Master sheet'!$D$11="Hindi","गतिविधि, मौखिक, प्रोजेक्ट, प्रायोगिक","Act, Oral, Project, Prac.")</f>
        <v>गतिविधि, मौखिक, प्रोजेक्ट, प्रायोगिक</v>
      </c>
      <c r="BG5" s="281" t="str">
        <f>IF('Master sheet'!$D$11="Hindi","लिखित परीक्षा","Written")</f>
        <v>लिखित परीक्षा</v>
      </c>
      <c r="BH5" s="282" t="str">
        <f>IF('Master sheet'!$D$11="Hindi","गतिविधि, मौखिक, प्रोजेक्ट, प्रायोगिक","Act, Oral, Project, Prac.")</f>
        <v>गतिविधि, मौखिक, प्रोजेक्ट, प्रायोगिक</v>
      </c>
      <c r="BI5" s="281" t="str">
        <f>IF('Master sheet'!$D$11="Hindi","लिखित परीक्षा","Written")</f>
        <v>लिखित परीक्षा</v>
      </c>
      <c r="BJ5" s="282" t="str">
        <f>IF('Master sheet'!$D$11="Hindi","गतिविधि, मौखिक, प्रोजेक्ट, प्रायोगिक","Act, Oral, Project, Prac.")</f>
        <v>गतिविधि, मौखिक, प्रोजेक्ट, प्रायोगिक</v>
      </c>
      <c r="BK5" s="283" t="str">
        <f>IF('Master sheet'!$D$11="Hindi","लिखित परीक्षा","Written")</f>
        <v>लिखित परीक्षा</v>
      </c>
      <c r="BL5" s="284" t="str">
        <f>IF('Master sheet'!$D$11="Hindi","गतिविधि, मौखिक, प्रोजेक्ट, प्रायोगिक","Act, Oral, Project, Prac.")</f>
        <v>गतिविधि, मौखिक, प्रोजेक्ट, प्रायोगिक</v>
      </c>
      <c r="BM5" s="283" t="str">
        <f>IF('Master sheet'!$D$11="Hindi","लिखित परीक्षा","Written")</f>
        <v>लिखित परीक्षा</v>
      </c>
      <c r="BN5" s="284" t="str">
        <f>IF('Master sheet'!$D$11="Hindi","गतिविधि, मौखिक, प्रोजेक्ट, प्रायोगिक","Act, Oral, Project, Prac.")</f>
        <v>गतिविधि, मौखिक, प्रोजेक्ट, प्रायोगिक</v>
      </c>
      <c r="BO5" s="283" t="str">
        <f>IF('Master sheet'!$D$11="Hindi","लिखित परीक्षा","Written")</f>
        <v>लिखित परीक्षा</v>
      </c>
      <c r="BP5" s="284" t="str">
        <f>IF('Master sheet'!$D$11="Hindi","गतिविधि, मौखिक, प्रोजेक्ट, प्रायोगिक","Act, Oral, Project, Prac.")</f>
        <v>गतिविधि, मौखिक, प्रोजेक्ट, प्रायोगिक</v>
      </c>
      <c r="BQ5" s="283" t="str">
        <f>IF('Master sheet'!$D$11="Hindi","लिखित परीक्षा","Written")</f>
        <v>लिखित परीक्षा</v>
      </c>
      <c r="BR5" s="284" t="str">
        <f>IF('Master sheet'!$D$11="Hindi","गतिविधि, मौखिक, प्रोजेक्ट, प्रायोगिक","Act, Oral, Project, Prac.")</f>
        <v>गतिविधि, मौखिक, प्रोजेक्ट, प्रायोगिक</v>
      </c>
      <c r="BS5" s="283" t="str">
        <f>IF('Master sheet'!$D$11="Hindi","लिखित परीक्षा","Written")</f>
        <v>लिखित परीक्षा</v>
      </c>
      <c r="BT5" s="284" t="str">
        <f>IF('Master sheet'!$D$11="Hindi","गतिविधि, मौखिक, प्रोजेक्ट, प्रायोगिक","Act, Oral, Project, Prac.")</f>
        <v>गतिविधि, मौखिक, प्रोजेक्ट, प्रायोगिक</v>
      </c>
      <c r="BU5" s="285" t="str">
        <f>IF('Master sheet'!$D$11="Hindi","प्रथम मूल्यांकन","1st Assessment")</f>
        <v>प्रथम मूल्यांकन</v>
      </c>
      <c r="BV5" s="285" t="str">
        <f>IF('Master sheet'!$D$11="Hindi","द्वितीय मूल्यांकन","2nd Assessment")</f>
        <v>द्वितीय मूल्यांकन</v>
      </c>
      <c r="BW5" s="285" t="str">
        <f>IF('Master sheet'!$D$11="Hindi","तृतीय मूल्यांकन","3rd Assessment")</f>
        <v>तृतीय मूल्यांकन</v>
      </c>
      <c r="BX5" s="285" t="str">
        <f>IF('Master sheet'!$D$11="Hindi","चतुर्थ मूल्यांकन","4th Assessment")</f>
        <v>चतुर्थ मूल्यांकन</v>
      </c>
      <c r="BY5" s="285" t="str">
        <f>IF('Master sheet'!$D$11="Hindi","पंचम मूल्यांकन","5th Assessment")</f>
        <v>पंचम मूल्यांकन</v>
      </c>
      <c r="BZ5" s="285" t="str">
        <f>IF('Master sheet'!$D$11="Hindi","प्रथम मूल्यांकन","1st Assessment")</f>
        <v>प्रथम मूल्यांकन</v>
      </c>
      <c r="CA5" s="285" t="str">
        <f>IF('Master sheet'!$D$11="Hindi","द्वितीय मूल्यांकन","2nd Assessment")</f>
        <v>द्वितीय मूल्यांकन</v>
      </c>
      <c r="CB5" s="285" t="str">
        <f>IF('Master sheet'!$D$11="Hindi","तृतीय मूल्यांकन","3rd Assessment")</f>
        <v>तृतीय मूल्यांकन</v>
      </c>
      <c r="CC5" s="285" t="str">
        <f>IF('Master sheet'!$D$11="Hindi","चतुर्थ मूल्यांकन","4th Assessment")</f>
        <v>चतुर्थ मूल्यांकन</v>
      </c>
      <c r="CD5" s="285" t="str">
        <f>IF('Master sheet'!$D$11="Hindi","पंचम मूल्यांकन","5th Assessment")</f>
        <v>पंचम मूल्यांकन</v>
      </c>
      <c r="CE5" s="285" t="str">
        <f>IF('Master sheet'!$D$11="Hindi","प्रथम मूल्यांकन","1st Assessment")</f>
        <v>प्रथम मूल्यांकन</v>
      </c>
      <c r="CF5" s="285" t="str">
        <f>IF('Master sheet'!$D$11="Hindi","द्वितीय मूल्यांकन","2nd Assessment")</f>
        <v>द्वितीय मूल्यांकन</v>
      </c>
      <c r="CG5" s="285" t="str">
        <f>IF('Master sheet'!$D$11="Hindi","तृतीय मूल्यांकन","3rd Assessment")</f>
        <v>तृतीय मूल्यांकन</v>
      </c>
      <c r="CH5" s="285" t="str">
        <f>IF('Master sheet'!$D$11="Hindi","चतुर्थ मूल्यांकन","4th Assessment")</f>
        <v>चतुर्थ मूल्यांकन</v>
      </c>
      <c r="CI5" s="285" t="str">
        <f>IF('Master sheet'!$D$11="Hindi","पंचम मूल्यांकन","5th Assessment")</f>
        <v>पंचम मूल्यांकन</v>
      </c>
      <c r="CJ5" s="285" t="str">
        <f>IF('Master sheet'!$D$11="Hindi","अर्द्धवार्षिक","Half Yearly")</f>
        <v>अर्द्धवार्षिक</v>
      </c>
      <c r="CK5" s="285" t="str">
        <f>IF('Master sheet'!$D$11="Hindi","वार्षिक","Yearly")</f>
        <v>वार्षिक</v>
      </c>
      <c r="CL5" s="285" t="str">
        <f>IF('Master sheet'!$D$11="Hindi","अर्द्धवार्षिक","Half Yearly")</f>
        <v>अर्द्धवार्षिक</v>
      </c>
      <c r="CM5" s="285" t="str">
        <f>IF('Master sheet'!$D$11="Hindi","वार्षिक","Yearly")</f>
        <v>वार्षिक</v>
      </c>
      <c r="CN5" s="660"/>
      <c r="CO5" s="660"/>
      <c r="CP5" s="1"/>
      <c r="CQ5" s="1"/>
      <c r="CR5" s="1"/>
      <c r="CS5" s="1"/>
      <c r="CT5" s="1"/>
      <c r="DF5" s="23"/>
      <c r="DH5" s="23" t="e">
        <f>IF(AND(L6="",N6="",R6="",S6=""),"",SUM(L6,N6,R6,#REF!,S6))</f>
        <v>#REF!</v>
      </c>
      <c r="DI5" s="23">
        <v>20</v>
      </c>
      <c r="DJ5" s="23" t="e">
        <f>IF(AND(V6="",X6="",AB6="",AC6=""),"",SUM(V6,X6,AB6,#REF!,AC6))</f>
        <v>#REF!</v>
      </c>
      <c r="DK5" s="23">
        <v>20</v>
      </c>
      <c r="DL5" s="23">
        <f>IF(AND(AG6="",AH6="",AI6="",AM6=""),"",SUM(AG6,AH6,AI6,AJ6,AM6))</f>
        <v>70</v>
      </c>
      <c r="DM5" s="23">
        <v>20</v>
      </c>
      <c r="DN5" s="23" t="e">
        <f>IF(AND(AQ6="",AT6="",AW6="",AX6=""),"",SUM(AQ6,AT6,AW6,#REF!,AX6))</f>
        <v>#REF!</v>
      </c>
      <c r="DO5" s="23">
        <v>20</v>
      </c>
      <c r="DP5" s="23" t="e">
        <f>IF(AND(BA6="",BD6="",BG6="",BH6=""),"",SUM(BA6,BD6,BG6,#REF!,BH6))</f>
        <v>#REF!</v>
      </c>
      <c r="DQ5" s="23">
        <v>20</v>
      </c>
      <c r="DR5" s="23" t="e">
        <f>IF(AND(BK6="",BN6="",BQ6="",BR6=""),"",SUM(BK6,BN6,BQ6,#REF!,BR6))</f>
        <v>#REF!</v>
      </c>
      <c r="DS5" s="23">
        <v>20</v>
      </c>
      <c r="DW5" s="23" t="str">
        <f>BA3</f>
        <v>विज्ञान</v>
      </c>
    </row>
    <row r="6" spans="1:130" ht="21" customHeight="1" thickTop="1" thickBot="1">
      <c r="A6" s="602"/>
      <c r="B6" s="605"/>
      <c r="C6" s="605"/>
      <c r="D6" s="605"/>
      <c r="E6" s="605"/>
      <c r="F6" s="602"/>
      <c r="G6" s="602"/>
      <c r="H6" s="602"/>
      <c r="I6" s="605"/>
      <c r="J6" s="605"/>
      <c r="K6" s="605"/>
      <c r="L6" s="274">
        <v>5</v>
      </c>
      <c r="M6" s="274">
        <v>5</v>
      </c>
      <c r="N6" s="274">
        <v>5</v>
      </c>
      <c r="O6" s="274">
        <v>5</v>
      </c>
      <c r="P6" s="274">
        <v>5</v>
      </c>
      <c r="Q6" s="274">
        <v>5</v>
      </c>
      <c r="R6" s="274">
        <v>50</v>
      </c>
      <c r="S6" s="274">
        <v>20</v>
      </c>
      <c r="T6" s="274">
        <v>70</v>
      </c>
      <c r="U6" s="274">
        <v>30</v>
      </c>
      <c r="V6" s="274">
        <v>5</v>
      </c>
      <c r="W6" s="274">
        <v>5</v>
      </c>
      <c r="X6" s="274">
        <v>5</v>
      </c>
      <c r="Y6" s="274">
        <v>5</v>
      </c>
      <c r="Z6" s="274">
        <v>5</v>
      </c>
      <c r="AA6" s="274">
        <v>5</v>
      </c>
      <c r="AB6" s="274">
        <v>50</v>
      </c>
      <c r="AC6" s="274">
        <v>20</v>
      </c>
      <c r="AD6" s="274">
        <v>70</v>
      </c>
      <c r="AE6" s="274">
        <v>30</v>
      </c>
      <c r="AF6" s="274"/>
      <c r="AG6" s="274">
        <v>5</v>
      </c>
      <c r="AH6" s="274">
        <v>5</v>
      </c>
      <c r="AI6" s="274">
        <v>5</v>
      </c>
      <c r="AJ6" s="274">
        <v>5</v>
      </c>
      <c r="AK6" s="274">
        <v>5</v>
      </c>
      <c r="AL6" s="274">
        <v>5</v>
      </c>
      <c r="AM6" s="274">
        <v>50</v>
      </c>
      <c r="AN6" s="274">
        <v>20</v>
      </c>
      <c r="AO6" s="274">
        <v>70</v>
      </c>
      <c r="AP6" s="274">
        <v>30</v>
      </c>
      <c r="AQ6" s="274">
        <v>5</v>
      </c>
      <c r="AR6" s="274">
        <v>5</v>
      </c>
      <c r="AS6" s="274">
        <v>5</v>
      </c>
      <c r="AT6" s="274">
        <v>5</v>
      </c>
      <c r="AU6" s="274">
        <v>5</v>
      </c>
      <c r="AV6" s="274">
        <v>5</v>
      </c>
      <c r="AW6" s="274">
        <v>50</v>
      </c>
      <c r="AX6" s="274">
        <v>20</v>
      </c>
      <c r="AY6" s="274">
        <v>70</v>
      </c>
      <c r="AZ6" s="274">
        <v>30</v>
      </c>
      <c r="BA6" s="274">
        <v>5</v>
      </c>
      <c r="BB6" s="274">
        <v>5</v>
      </c>
      <c r="BC6" s="274">
        <v>5</v>
      </c>
      <c r="BD6" s="274">
        <v>5</v>
      </c>
      <c r="BE6" s="274">
        <v>5</v>
      </c>
      <c r="BF6" s="274">
        <v>5</v>
      </c>
      <c r="BG6" s="274">
        <v>50</v>
      </c>
      <c r="BH6" s="274">
        <v>20</v>
      </c>
      <c r="BI6" s="274">
        <v>70</v>
      </c>
      <c r="BJ6" s="274">
        <v>30</v>
      </c>
      <c r="BK6" s="274">
        <v>5</v>
      </c>
      <c r="BL6" s="274">
        <v>5</v>
      </c>
      <c r="BM6" s="274">
        <v>5</v>
      </c>
      <c r="BN6" s="274">
        <v>5</v>
      </c>
      <c r="BO6" s="274">
        <v>5</v>
      </c>
      <c r="BP6" s="274">
        <v>5</v>
      </c>
      <c r="BQ6" s="274">
        <v>50</v>
      </c>
      <c r="BR6" s="274">
        <v>20</v>
      </c>
      <c r="BS6" s="274">
        <v>70</v>
      </c>
      <c r="BT6" s="274">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7">
        <v>350</v>
      </c>
      <c r="CO6" s="80"/>
      <c r="CP6" s="1"/>
      <c r="CQ6" s="665" t="s">
        <v>9</v>
      </c>
      <c r="CR6" s="666"/>
      <c r="CS6" s="666"/>
      <c r="CT6" s="1"/>
      <c r="DF6" s="23"/>
      <c r="DH6" s="23">
        <v>1</v>
      </c>
      <c r="DI6" s="23">
        <v>1</v>
      </c>
      <c r="DJ6" s="23">
        <v>2</v>
      </c>
      <c r="DK6" s="23">
        <v>2</v>
      </c>
      <c r="DL6" s="23">
        <v>3</v>
      </c>
      <c r="DM6" s="23">
        <v>3</v>
      </c>
      <c r="DN6" s="23">
        <v>4</v>
      </c>
      <c r="DO6" s="23">
        <v>4</v>
      </c>
      <c r="DP6" s="23">
        <v>5</v>
      </c>
      <c r="DQ6" s="23">
        <v>5</v>
      </c>
      <c r="DR6" s="23">
        <v>6</v>
      </c>
      <c r="DS6" s="23">
        <v>6</v>
      </c>
      <c r="DW6" s="23" t="str">
        <f>BK3</f>
        <v>सामाजिक विज्ञान</v>
      </c>
    </row>
    <row r="7" spans="1:130" ht="20.25">
      <c r="A7" s="71">
        <v>1</v>
      </c>
      <c r="B7" s="397">
        <v>7</v>
      </c>
      <c r="C7" s="398" t="s">
        <v>6</v>
      </c>
      <c r="D7" s="399">
        <v>936</v>
      </c>
      <c r="E7" s="400" t="s">
        <v>126</v>
      </c>
      <c r="F7" s="401" t="s">
        <v>127</v>
      </c>
      <c r="G7" s="401" t="s">
        <v>128</v>
      </c>
      <c r="H7" s="402" t="s">
        <v>129</v>
      </c>
      <c r="I7" s="403">
        <v>701</v>
      </c>
      <c r="J7" s="404" t="s">
        <v>169</v>
      </c>
      <c r="K7" s="405" t="s">
        <v>170</v>
      </c>
      <c r="L7" s="8">
        <v>3</v>
      </c>
      <c r="M7" s="9">
        <v>4</v>
      </c>
      <c r="N7" s="9">
        <v>5</v>
      </c>
      <c r="O7" s="9">
        <v>3</v>
      </c>
      <c r="P7" s="9">
        <v>3</v>
      </c>
      <c r="Q7" s="9">
        <v>3</v>
      </c>
      <c r="R7" s="9">
        <v>39</v>
      </c>
      <c r="S7" s="39">
        <v>10</v>
      </c>
      <c r="T7" s="42">
        <v>39</v>
      </c>
      <c r="U7" s="10">
        <v>10</v>
      </c>
      <c r="V7" s="15">
        <v>1</v>
      </c>
      <c r="W7" s="16">
        <v>5</v>
      </c>
      <c r="X7" s="16">
        <v>2</v>
      </c>
      <c r="Y7" s="16">
        <v>5</v>
      </c>
      <c r="Z7" s="16">
        <v>4</v>
      </c>
      <c r="AA7" s="16">
        <v>5</v>
      </c>
      <c r="AB7" s="9">
        <v>39</v>
      </c>
      <c r="AC7" s="44">
        <v>11</v>
      </c>
      <c r="AD7" s="42">
        <v>50</v>
      </c>
      <c r="AE7" s="39">
        <v>10</v>
      </c>
      <c r="AF7" s="292" t="s">
        <v>40</v>
      </c>
      <c r="AG7" s="9">
        <v>4</v>
      </c>
      <c r="AH7" s="9">
        <v>4</v>
      </c>
      <c r="AI7" s="9">
        <v>4</v>
      </c>
      <c r="AJ7" s="9">
        <v>4</v>
      </c>
      <c r="AK7" s="9">
        <v>4</v>
      </c>
      <c r="AL7" s="9">
        <v>5</v>
      </c>
      <c r="AM7" s="42">
        <v>45</v>
      </c>
      <c r="AN7" s="9">
        <v>14</v>
      </c>
      <c r="AO7" s="9">
        <v>45</v>
      </c>
      <c r="AP7" s="42">
        <v>10</v>
      </c>
      <c r="AQ7" s="8">
        <v>5</v>
      </c>
      <c r="AR7" s="9">
        <v>5</v>
      </c>
      <c r="AS7" s="9">
        <v>5</v>
      </c>
      <c r="AT7" s="9">
        <v>5</v>
      </c>
      <c r="AU7" s="9">
        <v>5</v>
      </c>
      <c r="AV7" s="9">
        <v>5</v>
      </c>
      <c r="AW7" s="9">
        <v>31</v>
      </c>
      <c r="AX7" s="39">
        <v>10</v>
      </c>
      <c r="AY7" s="42">
        <v>31</v>
      </c>
      <c r="AZ7" s="10">
        <v>4</v>
      </c>
      <c r="BA7" s="8">
        <v>4</v>
      </c>
      <c r="BB7" s="9">
        <v>5</v>
      </c>
      <c r="BC7" s="9">
        <v>4</v>
      </c>
      <c r="BD7" s="9">
        <v>4</v>
      </c>
      <c r="BE7" s="9">
        <v>4</v>
      </c>
      <c r="BF7" s="9">
        <v>4</v>
      </c>
      <c r="BG7" s="9">
        <v>22</v>
      </c>
      <c r="BH7" s="39">
        <v>8</v>
      </c>
      <c r="BI7" s="42">
        <v>45</v>
      </c>
      <c r="BJ7" s="10">
        <v>4</v>
      </c>
      <c r="BK7" s="8">
        <v>4</v>
      </c>
      <c r="BL7" s="9">
        <v>4</v>
      </c>
      <c r="BM7" s="9">
        <v>4</v>
      </c>
      <c r="BN7" s="9">
        <v>4</v>
      </c>
      <c r="BO7" s="9">
        <v>5</v>
      </c>
      <c r="BP7" s="9">
        <v>5</v>
      </c>
      <c r="BQ7" s="9">
        <v>45</v>
      </c>
      <c r="BR7" s="39">
        <v>10</v>
      </c>
      <c r="BS7" s="42">
        <v>62</v>
      </c>
      <c r="BT7" s="10">
        <v>17</v>
      </c>
      <c r="BU7" s="8">
        <v>18</v>
      </c>
      <c r="BV7" s="9">
        <v>18</v>
      </c>
      <c r="BW7" s="9">
        <v>15</v>
      </c>
      <c r="BX7" s="9">
        <v>21</v>
      </c>
      <c r="BY7" s="39">
        <v>19</v>
      </c>
      <c r="BZ7" s="8">
        <v>11</v>
      </c>
      <c r="CA7" s="9">
        <v>15</v>
      </c>
      <c r="CB7" s="9">
        <v>12</v>
      </c>
      <c r="CC7" s="9">
        <v>17</v>
      </c>
      <c r="CD7" s="10">
        <v>20</v>
      </c>
      <c r="CE7" s="8">
        <v>16</v>
      </c>
      <c r="CF7" s="9">
        <v>16</v>
      </c>
      <c r="CG7" s="9">
        <v>21</v>
      </c>
      <c r="CH7" s="9">
        <v>21</v>
      </c>
      <c r="CI7" s="10">
        <v>21</v>
      </c>
      <c r="CJ7" s="8">
        <v>45</v>
      </c>
      <c r="CK7" s="9">
        <v>36</v>
      </c>
      <c r="CL7" s="9">
        <v>45</v>
      </c>
      <c r="CM7" s="10">
        <v>41</v>
      </c>
      <c r="CN7" s="8">
        <v>220</v>
      </c>
      <c r="CO7" s="81">
        <v>170</v>
      </c>
      <c r="CP7" s="1"/>
      <c r="CQ7" s="1"/>
      <c r="CR7" s="1"/>
      <c r="CS7" s="1"/>
      <c r="CT7" s="3"/>
      <c r="DF7" s="23"/>
      <c r="DG7" s="23">
        <f>IF(I7="","",I7)</f>
        <v>701</v>
      </c>
      <c r="DH7" s="33" t="e">
        <f>IF(AND(L7="",N7="",R7="",S7=""),"",SUM(L7,N7,R7,#REF!,S7))</f>
        <v>#REF!</v>
      </c>
      <c r="DI7" s="33" t="str">
        <f>IFERROR(IF(DH7="","",ROUNDUP(DH7*20%,0)),"")</f>
        <v/>
      </c>
      <c r="DJ7" s="23" t="e">
        <f>IF(AND(V7="",X7="",AB7="",AC7=""),"",SUM(V7,X7,AB7,#REF!,AC7))</f>
        <v>#REF!</v>
      </c>
      <c r="DK7" s="33" t="str">
        <f>IFERROR(IF(DJ7="","",ROUNDUP(DJ7*20%,0)),"")</f>
        <v/>
      </c>
      <c r="DL7" s="23">
        <f>IF(AND(AG7="",AH7="",AI7="",AM7=""),"",SUM(AG7,AH7,AI7,AJ7,AM7))</f>
        <v>61</v>
      </c>
      <c r="DM7" s="33">
        <f>IFERROR(IF(DL7="","",ROUNDUP(DL7*20%,0)),"")</f>
        <v>13</v>
      </c>
      <c r="DN7" s="23" t="e">
        <f>IF(AND(AQ7="",AT7="",AW7="",AX7=""),"",SUM(AQ7,AT7,AW7,#REF!,AX7))</f>
        <v>#REF!</v>
      </c>
      <c r="DO7" s="33" t="str">
        <f>IFERROR(IF(DN7="","",ROUNDUP(DN7*20%,0)),"")</f>
        <v/>
      </c>
      <c r="DP7" s="23" t="e">
        <f>IF(AND(BA7="",BD7="",BG7="",BH7=""),"",SUM(BA7,BD7,BG7,#REF!,BH7))</f>
        <v>#REF!</v>
      </c>
      <c r="DQ7" s="33" t="str">
        <f>IFERROR(IF(DP7="","",ROUNDUP(DP7*20%,0)),"")</f>
        <v/>
      </c>
      <c r="DR7" s="23" t="e">
        <f>IF(AND(BK7="",BN7="",BQ7="",BR7=""),"",SUM(BK7,BN7,BQ7,#REF!,BR7))</f>
        <v>#REF!</v>
      </c>
      <c r="DS7" s="33" t="str">
        <f>IFERROR(IF(DR7="","",ROUNDUP(DR7*20%,0)),"")</f>
        <v/>
      </c>
      <c r="DT7" s="33"/>
      <c r="DU7" s="33"/>
    </row>
    <row r="8" spans="1:130" ht="18.75">
      <c r="A8" s="72">
        <v>2</v>
      </c>
      <c r="B8" s="406">
        <v>7</v>
      </c>
      <c r="C8" s="407" t="s">
        <v>6</v>
      </c>
      <c r="D8" s="408">
        <v>944</v>
      </c>
      <c r="E8" s="409">
        <v>42005</v>
      </c>
      <c r="F8" s="410" t="s">
        <v>130</v>
      </c>
      <c r="G8" s="410" t="s">
        <v>131</v>
      </c>
      <c r="H8" s="411" t="s">
        <v>132</v>
      </c>
      <c r="I8" s="412">
        <v>702</v>
      </c>
      <c r="J8" s="413" t="s">
        <v>168</v>
      </c>
      <c r="K8" s="414" t="s">
        <v>170</v>
      </c>
      <c r="L8" s="11">
        <v>4</v>
      </c>
      <c r="M8" s="6">
        <v>5</v>
      </c>
      <c r="N8" s="6">
        <v>5</v>
      </c>
      <c r="O8" s="6">
        <v>5</v>
      </c>
      <c r="P8" s="6">
        <v>5</v>
      </c>
      <c r="Q8" s="6">
        <v>3</v>
      </c>
      <c r="R8" s="6">
        <v>37</v>
      </c>
      <c r="S8" s="40">
        <v>11</v>
      </c>
      <c r="T8" s="43">
        <v>37</v>
      </c>
      <c r="U8" s="12">
        <v>11</v>
      </c>
      <c r="V8" s="17">
        <v>2</v>
      </c>
      <c r="W8" s="18">
        <v>4</v>
      </c>
      <c r="X8" s="18">
        <v>2</v>
      </c>
      <c r="Y8" s="18">
        <v>5</v>
      </c>
      <c r="Z8" s="18">
        <v>4</v>
      </c>
      <c r="AA8" s="18">
        <v>5</v>
      </c>
      <c r="AB8" s="6">
        <v>37</v>
      </c>
      <c r="AC8" s="45">
        <v>12</v>
      </c>
      <c r="AD8" s="43">
        <v>37</v>
      </c>
      <c r="AE8" s="40">
        <v>9</v>
      </c>
      <c r="AF8" s="293" t="s">
        <v>40</v>
      </c>
      <c r="AG8" s="6" t="s">
        <v>4</v>
      </c>
      <c r="AH8" s="6" t="s">
        <v>4</v>
      </c>
      <c r="AI8" s="6">
        <v>4</v>
      </c>
      <c r="AJ8" s="6">
        <v>4</v>
      </c>
      <c r="AK8" s="6">
        <v>4</v>
      </c>
      <c r="AL8" s="6">
        <v>5</v>
      </c>
      <c r="AM8" s="43">
        <v>44</v>
      </c>
      <c r="AN8" s="6">
        <v>15</v>
      </c>
      <c r="AO8" s="6">
        <v>46</v>
      </c>
      <c r="AP8" s="43">
        <v>9</v>
      </c>
      <c r="AQ8" s="11">
        <v>4</v>
      </c>
      <c r="AR8" s="6">
        <v>4</v>
      </c>
      <c r="AS8" s="6">
        <v>4</v>
      </c>
      <c r="AT8" s="6">
        <v>4</v>
      </c>
      <c r="AU8" s="6">
        <v>4</v>
      </c>
      <c r="AV8" s="6">
        <v>5</v>
      </c>
      <c r="AW8" s="6">
        <v>31</v>
      </c>
      <c r="AX8" s="40">
        <v>11</v>
      </c>
      <c r="AY8" s="43">
        <v>31</v>
      </c>
      <c r="AZ8" s="12">
        <v>4</v>
      </c>
      <c r="BA8" s="11">
        <v>5</v>
      </c>
      <c r="BB8" s="6">
        <v>5</v>
      </c>
      <c r="BC8" s="6">
        <v>5</v>
      </c>
      <c r="BD8" s="6">
        <v>5</v>
      </c>
      <c r="BE8" s="6">
        <v>4</v>
      </c>
      <c r="BF8" s="6">
        <v>4</v>
      </c>
      <c r="BG8" s="6">
        <v>14</v>
      </c>
      <c r="BH8" s="40">
        <v>9</v>
      </c>
      <c r="BI8" s="43">
        <v>14</v>
      </c>
      <c r="BJ8" s="12">
        <v>4</v>
      </c>
      <c r="BK8" s="11">
        <v>5</v>
      </c>
      <c r="BL8" s="6">
        <v>5</v>
      </c>
      <c r="BM8" s="6">
        <v>4</v>
      </c>
      <c r="BN8" s="6">
        <v>4</v>
      </c>
      <c r="BO8" s="6">
        <v>3</v>
      </c>
      <c r="BP8" s="6">
        <v>3</v>
      </c>
      <c r="BQ8" s="6">
        <v>42</v>
      </c>
      <c r="BR8" s="40">
        <v>11</v>
      </c>
      <c r="BS8" s="43">
        <v>66</v>
      </c>
      <c r="BT8" s="12">
        <v>18</v>
      </c>
      <c r="BU8" s="11">
        <v>18</v>
      </c>
      <c r="BV8" s="6">
        <v>18</v>
      </c>
      <c r="BW8" s="6">
        <v>14</v>
      </c>
      <c r="BX8" s="6">
        <v>24</v>
      </c>
      <c r="BY8" s="40">
        <v>19</v>
      </c>
      <c r="BZ8" s="11">
        <v>11</v>
      </c>
      <c r="CA8" s="6">
        <v>16</v>
      </c>
      <c r="CB8" s="6">
        <v>13</v>
      </c>
      <c r="CC8" s="6">
        <v>17</v>
      </c>
      <c r="CD8" s="12">
        <v>20</v>
      </c>
      <c r="CE8" s="11">
        <v>15</v>
      </c>
      <c r="CF8" s="6">
        <v>16</v>
      </c>
      <c r="CG8" s="6">
        <v>21</v>
      </c>
      <c r="CH8" s="6">
        <v>21</v>
      </c>
      <c r="CI8" s="12">
        <v>21</v>
      </c>
      <c r="CJ8" s="11">
        <v>30</v>
      </c>
      <c r="CK8" s="6">
        <v>32</v>
      </c>
      <c r="CL8" s="6">
        <v>40</v>
      </c>
      <c r="CM8" s="12">
        <v>41</v>
      </c>
      <c r="CN8" s="11">
        <v>220</v>
      </c>
      <c r="CO8" s="82">
        <v>168</v>
      </c>
      <c r="CP8" s="1"/>
      <c r="CQ8" s="667" t="s">
        <v>16</v>
      </c>
      <c r="CR8" s="667"/>
      <c r="CS8" s="667"/>
      <c r="CT8" s="1"/>
      <c r="DF8" s="23"/>
      <c r="DG8" s="23">
        <f t="shared" ref="DG8:DG71" si="0">IF(I8="","",I8)</f>
        <v>702</v>
      </c>
      <c r="DH8" s="33" t="e">
        <f>IF(AND(L8="",N8="",R8="",S8=""),"",SUM(L8,N8,R8,#REF!,S8))</f>
        <v>#REF!</v>
      </c>
      <c r="DI8" s="33" t="str">
        <f t="shared" ref="DI8:DI71" si="1">IFERROR(IF(DH8="","",ROUNDUP(DH8*20%,0)),"")</f>
        <v/>
      </c>
      <c r="DJ8" s="23" t="e">
        <f>IF(AND(V8="",X8="",AB8="",AC8=""),"",SUM(V8,X8,AB8,#REF!,AC8))</f>
        <v>#REF!</v>
      </c>
      <c r="DK8" s="33" t="str">
        <f t="shared" ref="DK8:DK71" si="2">IFERROR(IF(DJ8="","",ROUNDUP(DJ8*20%,0)),"")</f>
        <v/>
      </c>
      <c r="DL8" s="23">
        <f t="shared" ref="DL8:DL71" si="3">IF(AND(AG8="",AH8="",AI8="",AM8=""),"",SUM(AG8,AH8,AI8,AJ8,AM8))</f>
        <v>52</v>
      </c>
      <c r="DM8" s="33">
        <f t="shared" ref="DM8:DM71" si="4">IFERROR(IF(DL8="","",ROUNDUP(DL8*20%,0)),"")</f>
        <v>11</v>
      </c>
      <c r="DN8" s="23" t="e">
        <f>IF(AND(AQ8="",AT8="",AW8="",AX8=""),"",SUM(AQ8,AT8,AW8,#REF!,AX8))</f>
        <v>#REF!</v>
      </c>
      <c r="DO8" s="33" t="str">
        <f t="shared" ref="DO8:DO71" si="5">IFERROR(IF(DN8="","",ROUNDUP(DN8*20%,0)),"")</f>
        <v/>
      </c>
      <c r="DP8" s="23" t="e">
        <f>IF(AND(BA8="",BD8="",BG8="",BH8=""),"",SUM(BA8,BD8,BG8,#REF!,BH8))</f>
        <v>#REF!</v>
      </c>
      <c r="DQ8" s="33" t="str">
        <f t="shared" ref="DQ8:DQ71" si="6">IFERROR(IF(DP8="","",ROUNDUP(DP8*20%,0)),"")</f>
        <v/>
      </c>
      <c r="DR8" s="23" t="e">
        <f>IF(AND(BK8="",BN8="",BQ8="",BR8=""),"",SUM(BK8,BN8,BQ8,#REF!,BR8))</f>
        <v>#REF!</v>
      </c>
      <c r="DS8" s="33" t="str">
        <f t="shared" ref="DS8:DS71" si="7">IFERROR(IF(DR8="","",ROUNDUP(DR8*20%,0)),"")</f>
        <v/>
      </c>
      <c r="DT8" s="33"/>
      <c r="DU8" s="33"/>
    </row>
    <row r="9" spans="1:130" ht="18.75">
      <c r="A9" s="72">
        <v>3</v>
      </c>
      <c r="B9" s="406">
        <v>7</v>
      </c>
      <c r="C9" s="407" t="s">
        <v>6</v>
      </c>
      <c r="D9" s="408">
        <v>934</v>
      </c>
      <c r="E9" s="409">
        <v>42348</v>
      </c>
      <c r="F9" s="410" t="s">
        <v>133</v>
      </c>
      <c r="G9" s="410" t="s">
        <v>134</v>
      </c>
      <c r="H9" s="411" t="s">
        <v>135</v>
      </c>
      <c r="I9" s="412">
        <v>703</v>
      </c>
      <c r="J9" s="413" t="s">
        <v>168</v>
      </c>
      <c r="K9" s="414" t="s">
        <v>170</v>
      </c>
      <c r="L9" s="11">
        <v>4</v>
      </c>
      <c r="M9" s="6">
        <v>5</v>
      </c>
      <c r="N9" s="6">
        <v>5</v>
      </c>
      <c r="O9" s="6">
        <v>5</v>
      </c>
      <c r="P9" s="6">
        <v>5</v>
      </c>
      <c r="Q9" s="6">
        <v>3</v>
      </c>
      <c r="R9" s="6">
        <v>38</v>
      </c>
      <c r="S9" s="40">
        <v>12</v>
      </c>
      <c r="T9" s="43">
        <v>37</v>
      </c>
      <c r="U9" s="12">
        <v>11</v>
      </c>
      <c r="V9" s="17">
        <v>3</v>
      </c>
      <c r="W9" s="18">
        <v>4</v>
      </c>
      <c r="X9" s="18">
        <v>2</v>
      </c>
      <c r="Y9" s="18">
        <v>5</v>
      </c>
      <c r="Z9" s="18">
        <v>4</v>
      </c>
      <c r="AA9" s="18">
        <v>5</v>
      </c>
      <c r="AB9" s="18">
        <v>40</v>
      </c>
      <c r="AC9" s="45">
        <v>11</v>
      </c>
      <c r="AD9" s="43">
        <v>37</v>
      </c>
      <c r="AE9" s="40">
        <v>8</v>
      </c>
      <c r="AF9" s="293" t="s">
        <v>175</v>
      </c>
      <c r="AG9" s="6">
        <v>3</v>
      </c>
      <c r="AH9" s="6">
        <v>3</v>
      </c>
      <c r="AI9" s="6">
        <v>4</v>
      </c>
      <c r="AJ9" s="6">
        <v>4</v>
      </c>
      <c r="AK9" s="6">
        <v>5</v>
      </c>
      <c r="AL9" s="6">
        <v>5</v>
      </c>
      <c r="AM9" s="43">
        <v>42</v>
      </c>
      <c r="AN9" s="6">
        <v>14</v>
      </c>
      <c r="AO9" s="6">
        <v>41</v>
      </c>
      <c r="AP9" s="43">
        <v>8</v>
      </c>
      <c r="AQ9" s="11">
        <v>4</v>
      </c>
      <c r="AR9" s="6">
        <v>5</v>
      </c>
      <c r="AS9" s="6">
        <v>4</v>
      </c>
      <c r="AT9" s="6">
        <v>5</v>
      </c>
      <c r="AU9" s="6">
        <v>4</v>
      </c>
      <c r="AV9" s="6">
        <v>5</v>
      </c>
      <c r="AW9" s="6">
        <v>31</v>
      </c>
      <c r="AX9" s="40">
        <v>12</v>
      </c>
      <c r="AY9" s="43">
        <v>55</v>
      </c>
      <c r="AZ9" s="12">
        <v>8</v>
      </c>
      <c r="BA9" s="11">
        <v>5</v>
      </c>
      <c r="BB9" s="6">
        <v>5</v>
      </c>
      <c r="BC9" s="6">
        <v>5</v>
      </c>
      <c r="BD9" s="6">
        <v>5</v>
      </c>
      <c r="BE9" s="6">
        <v>4</v>
      </c>
      <c r="BF9" s="6">
        <v>4</v>
      </c>
      <c r="BG9" s="6">
        <v>23</v>
      </c>
      <c r="BH9" s="40">
        <v>10</v>
      </c>
      <c r="BI9" s="43">
        <v>58</v>
      </c>
      <c r="BJ9" s="12">
        <v>18</v>
      </c>
      <c r="BK9" s="11">
        <v>5</v>
      </c>
      <c r="BL9" s="6">
        <v>5</v>
      </c>
      <c r="BM9" s="6">
        <v>4</v>
      </c>
      <c r="BN9" s="6">
        <v>4</v>
      </c>
      <c r="BO9" s="6">
        <v>3</v>
      </c>
      <c r="BP9" s="6">
        <v>3</v>
      </c>
      <c r="BQ9" s="6">
        <v>42</v>
      </c>
      <c r="BR9" s="40">
        <v>12</v>
      </c>
      <c r="BS9" s="43">
        <v>66</v>
      </c>
      <c r="BT9" s="12">
        <v>18</v>
      </c>
      <c r="BU9" s="11">
        <v>19</v>
      </c>
      <c r="BV9" s="6">
        <v>18</v>
      </c>
      <c r="BW9" s="6">
        <v>15</v>
      </c>
      <c r="BX9" s="6">
        <v>24</v>
      </c>
      <c r="BY9" s="40">
        <v>19</v>
      </c>
      <c r="BZ9" s="11">
        <v>11</v>
      </c>
      <c r="CA9" s="6">
        <v>16</v>
      </c>
      <c r="CB9" s="6">
        <v>14</v>
      </c>
      <c r="CC9" s="6">
        <v>17</v>
      </c>
      <c r="CD9" s="12">
        <v>20</v>
      </c>
      <c r="CE9" s="11">
        <v>14</v>
      </c>
      <c r="CF9" s="6">
        <v>15</v>
      </c>
      <c r="CG9" s="6">
        <v>21</v>
      </c>
      <c r="CH9" s="6">
        <v>21</v>
      </c>
      <c r="CI9" s="12">
        <v>21</v>
      </c>
      <c r="CJ9" s="11"/>
      <c r="CK9" s="6"/>
      <c r="CL9" s="6"/>
      <c r="CM9" s="12"/>
      <c r="CN9" s="11">
        <v>360</v>
      </c>
      <c r="CO9" s="82">
        <v>160</v>
      </c>
      <c r="CP9" s="1"/>
      <c r="CQ9" s="1"/>
      <c r="CR9" s="1"/>
      <c r="CS9" s="1"/>
      <c r="CT9" s="1"/>
      <c r="DF9" s="23"/>
      <c r="DG9" s="23">
        <f t="shared" si="0"/>
        <v>703</v>
      </c>
      <c r="DH9" s="33" t="e">
        <f>IF(AND(L9="",N9="",R9="",S9=""),"",SUM(L9,N9,R9,#REF!,S9))</f>
        <v>#REF!</v>
      </c>
      <c r="DI9" s="33" t="str">
        <f t="shared" si="1"/>
        <v/>
      </c>
      <c r="DJ9" s="23" t="e">
        <f>IF(AND(V9="",X9="",AB9="",AC9=""),"",SUM(V9,X9,AB9,#REF!,AC9))</f>
        <v>#REF!</v>
      </c>
      <c r="DK9" s="33" t="str">
        <f t="shared" si="2"/>
        <v/>
      </c>
      <c r="DL9" s="23">
        <f t="shared" si="3"/>
        <v>56</v>
      </c>
      <c r="DM9" s="33">
        <f t="shared" si="4"/>
        <v>12</v>
      </c>
      <c r="DN9" s="23" t="e">
        <f>IF(AND(AQ9="",AT9="",AW9="",AX9=""),"",SUM(AQ9,AT9,AW9,#REF!,AX9))</f>
        <v>#REF!</v>
      </c>
      <c r="DO9" s="33" t="str">
        <f t="shared" si="5"/>
        <v/>
      </c>
      <c r="DP9" s="23" t="e">
        <f>IF(AND(BA9="",BD9="",BG9="",BH9=""),"",SUM(BA9,BD9,BG9,#REF!,BH9))</f>
        <v>#REF!</v>
      </c>
      <c r="DQ9" s="33" t="str">
        <f t="shared" si="6"/>
        <v/>
      </c>
      <c r="DR9" s="23" t="e">
        <f>IF(AND(BK9="",BN9="",BQ9="",BR9=""),"",SUM(BK9,BN9,BQ9,#REF!,BR9))</f>
        <v>#REF!</v>
      </c>
      <c r="DS9" s="33" t="str">
        <f t="shared" si="7"/>
        <v/>
      </c>
      <c r="DT9" s="33"/>
      <c r="DU9" s="33"/>
    </row>
    <row r="10" spans="1:130" ht="18.75">
      <c r="A10" s="72">
        <v>4</v>
      </c>
      <c r="B10" s="406">
        <v>7</v>
      </c>
      <c r="C10" s="407" t="s">
        <v>6</v>
      </c>
      <c r="D10" s="408">
        <v>926</v>
      </c>
      <c r="E10" s="409">
        <v>42491</v>
      </c>
      <c r="F10" s="410" t="s">
        <v>136</v>
      </c>
      <c r="G10" s="410" t="s">
        <v>137</v>
      </c>
      <c r="H10" s="411" t="s">
        <v>138</v>
      </c>
      <c r="I10" s="412">
        <v>704</v>
      </c>
      <c r="J10" s="413" t="s">
        <v>168</v>
      </c>
      <c r="K10" s="414" t="s">
        <v>170</v>
      </c>
      <c r="L10" s="11">
        <v>4</v>
      </c>
      <c r="M10" s="6">
        <v>5</v>
      </c>
      <c r="N10" s="6">
        <v>5</v>
      </c>
      <c r="O10" s="6">
        <v>5</v>
      </c>
      <c r="P10" s="6">
        <v>5</v>
      </c>
      <c r="Q10" s="6">
        <v>3</v>
      </c>
      <c r="R10" s="6">
        <v>35</v>
      </c>
      <c r="S10" s="40">
        <v>11</v>
      </c>
      <c r="T10" s="43">
        <v>37</v>
      </c>
      <c r="U10" s="12">
        <v>11</v>
      </c>
      <c r="V10" s="17">
        <v>4</v>
      </c>
      <c r="W10" s="18">
        <v>4</v>
      </c>
      <c r="X10" s="18" t="s">
        <v>4</v>
      </c>
      <c r="Y10" s="18">
        <v>5</v>
      </c>
      <c r="Z10" s="18">
        <v>4</v>
      </c>
      <c r="AA10" s="18">
        <v>5</v>
      </c>
      <c r="AB10" s="18">
        <v>41</v>
      </c>
      <c r="AC10" s="45">
        <v>10</v>
      </c>
      <c r="AD10" s="43">
        <v>37</v>
      </c>
      <c r="AE10" s="40">
        <v>7</v>
      </c>
      <c r="AF10" s="293" t="s">
        <v>176</v>
      </c>
      <c r="AG10" s="6">
        <v>3</v>
      </c>
      <c r="AH10" s="6">
        <v>3</v>
      </c>
      <c r="AI10" s="6">
        <v>4</v>
      </c>
      <c r="AJ10" s="6">
        <v>4</v>
      </c>
      <c r="AK10" s="6">
        <v>5</v>
      </c>
      <c r="AL10" s="6">
        <v>5</v>
      </c>
      <c r="AM10" s="43">
        <v>42</v>
      </c>
      <c r="AN10" s="6">
        <v>18</v>
      </c>
      <c r="AO10" s="6">
        <v>40</v>
      </c>
      <c r="AP10" s="43">
        <v>6</v>
      </c>
      <c r="AQ10" s="11">
        <v>4</v>
      </c>
      <c r="AR10" s="6">
        <v>5</v>
      </c>
      <c r="AS10" s="6">
        <v>4</v>
      </c>
      <c r="AT10" s="6">
        <v>5</v>
      </c>
      <c r="AU10" s="6">
        <v>4</v>
      </c>
      <c r="AV10" s="6">
        <v>5</v>
      </c>
      <c r="AW10" s="6">
        <v>31</v>
      </c>
      <c r="AX10" s="40">
        <v>10</v>
      </c>
      <c r="AY10" s="43">
        <v>55</v>
      </c>
      <c r="AZ10" s="12">
        <v>8</v>
      </c>
      <c r="BA10" s="11">
        <v>5</v>
      </c>
      <c r="BB10" s="6">
        <v>5</v>
      </c>
      <c r="BC10" s="6">
        <v>5</v>
      </c>
      <c r="BD10" s="6">
        <v>5</v>
      </c>
      <c r="BE10" s="6">
        <v>4</v>
      </c>
      <c r="BF10" s="6">
        <v>4</v>
      </c>
      <c r="BG10" s="6">
        <v>25</v>
      </c>
      <c r="BH10" s="40">
        <v>11</v>
      </c>
      <c r="BI10" s="43">
        <v>58</v>
      </c>
      <c r="BJ10" s="12">
        <v>17</v>
      </c>
      <c r="BK10" s="11">
        <v>5</v>
      </c>
      <c r="BL10" s="6">
        <v>5</v>
      </c>
      <c r="BM10" s="6">
        <v>4</v>
      </c>
      <c r="BN10" s="6">
        <v>4</v>
      </c>
      <c r="BO10" s="6">
        <v>3</v>
      </c>
      <c r="BP10" s="6">
        <v>3</v>
      </c>
      <c r="BQ10" s="6">
        <v>42</v>
      </c>
      <c r="BR10" s="40">
        <v>10</v>
      </c>
      <c r="BS10" s="43">
        <v>66</v>
      </c>
      <c r="BT10" s="12">
        <v>18</v>
      </c>
      <c r="BU10" s="11">
        <v>19</v>
      </c>
      <c r="BV10" s="6">
        <v>18</v>
      </c>
      <c r="BW10" s="6">
        <v>16</v>
      </c>
      <c r="BX10" s="6">
        <v>20</v>
      </c>
      <c r="BY10" s="40">
        <v>19</v>
      </c>
      <c r="BZ10" s="11">
        <v>11</v>
      </c>
      <c r="CA10" s="6">
        <v>16</v>
      </c>
      <c r="CB10" s="6">
        <v>15</v>
      </c>
      <c r="CC10" s="6">
        <v>17</v>
      </c>
      <c r="CD10" s="12">
        <v>20</v>
      </c>
      <c r="CE10" s="11">
        <v>15</v>
      </c>
      <c r="CF10" s="6">
        <v>14</v>
      </c>
      <c r="CG10" s="6">
        <v>15</v>
      </c>
      <c r="CH10" s="6">
        <v>18</v>
      </c>
      <c r="CI10" s="12">
        <v>19</v>
      </c>
      <c r="CJ10" s="11"/>
      <c r="CK10" s="6"/>
      <c r="CL10" s="6"/>
      <c r="CM10" s="12"/>
      <c r="CN10" s="11">
        <v>220</v>
      </c>
      <c r="CO10" s="82">
        <v>188</v>
      </c>
      <c r="CP10" s="1"/>
      <c r="CQ10" s="661" t="s">
        <v>0</v>
      </c>
      <c r="CR10" s="662"/>
      <c r="CS10" s="662"/>
      <c r="CT10" s="1"/>
      <c r="DF10" s="23"/>
      <c r="DG10" s="23">
        <f t="shared" si="0"/>
        <v>704</v>
      </c>
      <c r="DH10" s="33" t="e">
        <f>IF(AND(L10="",N10="",R10="",S10=""),"",SUM(L10,N10,R10,#REF!,S10))</f>
        <v>#REF!</v>
      </c>
      <c r="DI10" s="33" t="str">
        <f t="shared" si="1"/>
        <v/>
      </c>
      <c r="DJ10" s="23" t="e">
        <f>IF(AND(V10="",X10="",AB10="",AC10=""),"",SUM(V10,X10,AB10,#REF!,AC10))</f>
        <v>#REF!</v>
      </c>
      <c r="DK10" s="33" t="str">
        <f t="shared" si="2"/>
        <v/>
      </c>
      <c r="DL10" s="23">
        <f t="shared" si="3"/>
        <v>56</v>
      </c>
      <c r="DM10" s="33">
        <f t="shared" si="4"/>
        <v>12</v>
      </c>
      <c r="DN10" s="23" t="e">
        <f>IF(AND(AQ10="",AT10="",AW10="",AX10=""),"",SUM(AQ10,AT10,AW10,#REF!,AX10))</f>
        <v>#REF!</v>
      </c>
      <c r="DO10" s="33" t="str">
        <f t="shared" si="5"/>
        <v/>
      </c>
      <c r="DP10" s="23" t="e">
        <f>IF(AND(BA10="",BD10="",BG10="",BH10=""),"",SUM(BA10,BD10,BG10,#REF!,BH10))</f>
        <v>#REF!</v>
      </c>
      <c r="DQ10" s="33" t="str">
        <f t="shared" si="6"/>
        <v/>
      </c>
      <c r="DR10" s="23" t="e">
        <f>IF(AND(BK10="",BN10="",BQ10="",BR10=""),"",SUM(BK10,BN10,BQ10,#REF!,BR10))</f>
        <v>#REF!</v>
      </c>
      <c r="DS10" s="33" t="str">
        <f t="shared" si="7"/>
        <v/>
      </c>
      <c r="DT10" s="33"/>
      <c r="DU10" s="33"/>
    </row>
    <row r="11" spans="1:130" ht="24">
      <c r="A11" s="72">
        <v>5</v>
      </c>
      <c r="B11" s="406">
        <v>7</v>
      </c>
      <c r="C11" s="407" t="s">
        <v>6</v>
      </c>
      <c r="D11" s="408">
        <v>951</v>
      </c>
      <c r="E11" s="409" t="s">
        <v>139</v>
      </c>
      <c r="F11" s="410" t="s">
        <v>140</v>
      </c>
      <c r="G11" s="410" t="s">
        <v>141</v>
      </c>
      <c r="H11" s="411" t="s">
        <v>142</v>
      </c>
      <c r="I11" s="412">
        <v>705</v>
      </c>
      <c r="J11" s="413" t="s">
        <v>168</v>
      </c>
      <c r="K11" s="414" t="s">
        <v>171</v>
      </c>
      <c r="L11" s="11">
        <v>4</v>
      </c>
      <c r="M11" s="6">
        <v>5</v>
      </c>
      <c r="N11" s="6">
        <v>5</v>
      </c>
      <c r="O11" s="6">
        <v>5</v>
      </c>
      <c r="P11" s="6">
        <v>5</v>
      </c>
      <c r="Q11" s="6">
        <v>3</v>
      </c>
      <c r="R11" s="6" t="s">
        <v>3</v>
      </c>
      <c r="S11" s="40">
        <v>11</v>
      </c>
      <c r="T11" s="43">
        <v>37</v>
      </c>
      <c r="U11" s="12">
        <v>11</v>
      </c>
      <c r="V11" s="17">
        <v>5</v>
      </c>
      <c r="W11" s="18">
        <v>3</v>
      </c>
      <c r="X11" s="18">
        <v>3</v>
      </c>
      <c r="Y11" s="18">
        <v>5</v>
      </c>
      <c r="Z11" s="18">
        <v>4</v>
      </c>
      <c r="AA11" s="18">
        <v>5</v>
      </c>
      <c r="AB11" s="18">
        <v>40</v>
      </c>
      <c r="AC11" s="45">
        <v>10</v>
      </c>
      <c r="AD11" s="43">
        <v>37</v>
      </c>
      <c r="AE11" s="40">
        <v>6</v>
      </c>
      <c r="AF11" s="293" t="s">
        <v>177</v>
      </c>
      <c r="AG11" s="6" t="s">
        <v>3</v>
      </c>
      <c r="AH11" s="6">
        <v>4</v>
      </c>
      <c r="AI11" s="6">
        <v>4</v>
      </c>
      <c r="AJ11" s="6">
        <v>4</v>
      </c>
      <c r="AK11" s="6">
        <v>4</v>
      </c>
      <c r="AL11" s="6">
        <v>5</v>
      </c>
      <c r="AM11" s="43">
        <v>48</v>
      </c>
      <c r="AN11" s="6">
        <v>19</v>
      </c>
      <c r="AO11" s="6">
        <v>42</v>
      </c>
      <c r="AP11" s="43">
        <v>8</v>
      </c>
      <c r="AQ11" s="11">
        <v>4</v>
      </c>
      <c r="AR11" s="6">
        <v>5</v>
      </c>
      <c r="AS11" s="6">
        <v>4</v>
      </c>
      <c r="AT11" s="6">
        <v>5</v>
      </c>
      <c r="AU11" s="6">
        <v>4</v>
      </c>
      <c r="AV11" s="6">
        <v>5</v>
      </c>
      <c r="AW11" s="6">
        <v>31</v>
      </c>
      <c r="AX11" s="40">
        <v>8</v>
      </c>
      <c r="AY11" s="43">
        <v>55</v>
      </c>
      <c r="AZ11" s="12">
        <v>8</v>
      </c>
      <c r="BA11" s="11">
        <v>5</v>
      </c>
      <c r="BB11" s="6">
        <v>5</v>
      </c>
      <c r="BC11" s="6">
        <v>5</v>
      </c>
      <c r="BD11" s="6">
        <v>5</v>
      </c>
      <c r="BE11" s="6">
        <v>4</v>
      </c>
      <c r="BF11" s="6">
        <v>4</v>
      </c>
      <c r="BG11" s="6">
        <v>26</v>
      </c>
      <c r="BH11" s="40">
        <v>11</v>
      </c>
      <c r="BI11" s="43">
        <v>58</v>
      </c>
      <c r="BJ11" s="12">
        <v>16</v>
      </c>
      <c r="BK11" s="11">
        <v>5</v>
      </c>
      <c r="BL11" s="6">
        <v>5</v>
      </c>
      <c r="BM11" s="6">
        <v>4</v>
      </c>
      <c r="BN11" s="6">
        <v>4</v>
      </c>
      <c r="BO11" s="6">
        <v>3</v>
      </c>
      <c r="BP11" s="6">
        <v>3</v>
      </c>
      <c r="BQ11" s="6">
        <v>42</v>
      </c>
      <c r="BR11" s="40">
        <v>10</v>
      </c>
      <c r="BS11" s="43">
        <v>66</v>
      </c>
      <c r="BT11" s="12">
        <v>18</v>
      </c>
      <c r="BU11" s="11">
        <v>19</v>
      </c>
      <c r="BV11" s="6">
        <v>18</v>
      </c>
      <c r="BW11" s="6">
        <v>17</v>
      </c>
      <c r="BX11" s="6">
        <v>20</v>
      </c>
      <c r="BY11" s="40">
        <v>19</v>
      </c>
      <c r="BZ11" s="11">
        <v>11</v>
      </c>
      <c r="CA11" s="6">
        <v>16</v>
      </c>
      <c r="CB11" s="6">
        <v>16</v>
      </c>
      <c r="CC11" s="6">
        <v>17</v>
      </c>
      <c r="CD11" s="12">
        <v>20</v>
      </c>
      <c r="CE11" s="11">
        <v>16</v>
      </c>
      <c r="CF11" s="6">
        <v>18</v>
      </c>
      <c r="CG11" s="6">
        <v>15</v>
      </c>
      <c r="CH11" s="6">
        <v>18</v>
      </c>
      <c r="CI11" s="12">
        <v>19</v>
      </c>
      <c r="CJ11" s="11"/>
      <c r="CK11" s="6"/>
      <c r="CL11" s="6"/>
      <c r="CM11" s="12"/>
      <c r="CN11" s="11"/>
      <c r="CO11" s="82"/>
      <c r="CP11" s="1"/>
      <c r="CQ11" s="661"/>
      <c r="CR11" s="662"/>
      <c r="CS11" s="662"/>
      <c r="CT11" s="1"/>
      <c r="DF11" s="23"/>
      <c r="DG11" s="23">
        <f t="shared" si="0"/>
        <v>705</v>
      </c>
      <c r="DH11" s="33" t="e">
        <f>IF(AND(L11="",N11="",R11="",S11=""),"",SUM(L11,N11,R11,#REF!,S11))</f>
        <v>#REF!</v>
      </c>
      <c r="DI11" s="33" t="str">
        <f t="shared" si="1"/>
        <v/>
      </c>
      <c r="DJ11" s="23" t="e">
        <f>IF(AND(V11="",X11="",AB11="",AC11=""),"",SUM(V11,X11,AB11,#REF!,AC11))</f>
        <v>#REF!</v>
      </c>
      <c r="DK11" s="33" t="str">
        <f t="shared" si="2"/>
        <v/>
      </c>
      <c r="DL11" s="23">
        <f t="shared" si="3"/>
        <v>60</v>
      </c>
      <c r="DM11" s="33">
        <f t="shared" si="4"/>
        <v>12</v>
      </c>
      <c r="DN11" s="23" t="e">
        <f>IF(AND(AQ11="",AT11="",AW11="",AX11=""),"",SUM(AQ11,AT11,AW11,#REF!,AX11))</f>
        <v>#REF!</v>
      </c>
      <c r="DO11" s="33" t="str">
        <f t="shared" si="5"/>
        <v/>
      </c>
      <c r="DP11" s="23" t="e">
        <f>IF(AND(BA11="",BD11="",BG11="",BH11=""),"",SUM(BA11,BD11,BG11,#REF!,BH11))</f>
        <v>#REF!</v>
      </c>
      <c r="DQ11" s="33" t="str">
        <f t="shared" si="6"/>
        <v/>
      </c>
      <c r="DR11" s="23" t="e">
        <f>IF(AND(BK11="",BN11="",BQ11="",BR11=""),"",SUM(BK11,BN11,BQ11,#REF!,BR11))</f>
        <v>#REF!</v>
      </c>
      <c r="DS11" s="33" t="str">
        <f t="shared" si="7"/>
        <v/>
      </c>
      <c r="DT11" s="33"/>
      <c r="DU11" s="33"/>
    </row>
    <row r="12" spans="1:130" ht="18.75">
      <c r="A12" s="72">
        <v>6</v>
      </c>
      <c r="B12" s="406">
        <v>7</v>
      </c>
      <c r="C12" s="407" t="s">
        <v>6</v>
      </c>
      <c r="D12" s="408">
        <v>939</v>
      </c>
      <c r="E12" s="409" t="s">
        <v>143</v>
      </c>
      <c r="F12" s="410" t="s">
        <v>144</v>
      </c>
      <c r="G12" s="410" t="s">
        <v>145</v>
      </c>
      <c r="H12" s="411" t="s">
        <v>146</v>
      </c>
      <c r="I12" s="412">
        <v>706</v>
      </c>
      <c r="J12" s="413" t="s">
        <v>169</v>
      </c>
      <c r="K12" s="414" t="s">
        <v>170</v>
      </c>
      <c r="L12" s="11">
        <v>4</v>
      </c>
      <c r="M12" s="6">
        <v>5</v>
      </c>
      <c r="N12" s="6">
        <v>5</v>
      </c>
      <c r="O12" s="6">
        <v>5</v>
      </c>
      <c r="P12" s="6">
        <v>5</v>
      </c>
      <c r="Q12" s="6">
        <v>3</v>
      </c>
      <c r="R12" s="6">
        <v>25</v>
      </c>
      <c r="S12" s="40">
        <v>11</v>
      </c>
      <c r="T12" s="43">
        <v>37</v>
      </c>
      <c r="U12" s="12">
        <v>11</v>
      </c>
      <c r="V12" s="17">
        <v>4</v>
      </c>
      <c r="W12" s="18">
        <v>3</v>
      </c>
      <c r="X12" s="18">
        <v>3</v>
      </c>
      <c r="Y12" s="18">
        <v>5</v>
      </c>
      <c r="Z12" s="18">
        <v>4</v>
      </c>
      <c r="AA12" s="18">
        <v>5</v>
      </c>
      <c r="AB12" s="18">
        <v>33</v>
      </c>
      <c r="AC12" s="45">
        <v>11</v>
      </c>
      <c r="AD12" s="43">
        <v>37</v>
      </c>
      <c r="AE12" s="40">
        <v>9</v>
      </c>
      <c r="AF12" s="293" t="s">
        <v>178</v>
      </c>
      <c r="AG12" s="6">
        <v>5</v>
      </c>
      <c r="AH12" s="6">
        <v>4</v>
      </c>
      <c r="AI12" s="6">
        <v>4</v>
      </c>
      <c r="AJ12" s="6">
        <v>4</v>
      </c>
      <c r="AK12" s="6">
        <v>4</v>
      </c>
      <c r="AL12" s="6">
        <v>5</v>
      </c>
      <c r="AM12" s="43">
        <v>48</v>
      </c>
      <c r="AN12" s="6">
        <v>19</v>
      </c>
      <c r="AO12" s="6">
        <v>43</v>
      </c>
      <c r="AP12" s="43">
        <v>8</v>
      </c>
      <c r="AQ12" s="11">
        <v>4</v>
      </c>
      <c r="AR12" s="6">
        <v>5</v>
      </c>
      <c r="AS12" s="6">
        <v>4</v>
      </c>
      <c r="AT12" s="6">
        <v>5</v>
      </c>
      <c r="AU12" s="6">
        <v>4</v>
      </c>
      <c r="AV12" s="6">
        <v>5</v>
      </c>
      <c r="AW12" s="6">
        <v>31</v>
      </c>
      <c r="AX12" s="40">
        <v>9</v>
      </c>
      <c r="AY12" s="43">
        <v>55</v>
      </c>
      <c r="AZ12" s="12">
        <v>8</v>
      </c>
      <c r="BA12" s="11">
        <v>5</v>
      </c>
      <c r="BB12" s="6">
        <v>5</v>
      </c>
      <c r="BC12" s="6">
        <v>5</v>
      </c>
      <c r="BD12" s="6">
        <v>5</v>
      </c>
      <c r="BE12" s="6">
        <v>4</v>
      </c>
      <c r="BF12" s="6">
        <v>4</v>
      </c>
      <c r="BG12" s="6">
        <v>28</v>
      </c>
      <c r="BH12" s="40">
        <v>11</v>
      </c>
      <c r="BI12" s="43">
        <v>58</v>
      </c>
      <c r="BJ12" s="12">
        <v>16</v>
      </c>
      <c r="BK12" s="11">
        <v>5</v>
      </c>
      <c r="BL12" s="6">
        <v>5</v>
      </c>
      <c r="BM12" s="6">
        <v>4</v>
      </c>
      <c r="BN12" s="6">
        <v>4</v>
      </c>
      <c r="BO12" s="6">
        <v>3</v>
      </c>
      <c r="BP12" s="6">
        <v>3</v>
      </c>
      <c r="BQ12" s="6">
        <v>42</v>
      </c>
      <c r="BR12" s="40">
        <v>10</v>
      </c>
      <c r="BS12" s="43">
        <v>66</v>
      </c>
      <c r="BT12" s="12">
        <v>18</v>
      </c>
      <c r="BU12" s="11">
        <v>19</v>
      </c>
      <c r="BV12" s="6">
        <v>18</v>
      </c>
      <c r="BW12" s="6">
        <v>18</v>
      </c>
      <c r="BX12" s="6">
        <v>20</v>
      </c>
      <c r="BY12" s="40">
        <v>19</v>
      </c>
      <c r="BZ12" s="11">
        <v>12</v>
      </c>
      <c r="CA12" s="6">
        <v>16</v>
      </c>
      <c r="CB12" s="6">
        <v>12</v>
      </c>
      <c r="CC12" s="6">
        <v>17</v>
      </c>
      <c r="CD12" s="12">
        <v>20</v>
      </c>
      <c r="CE12" s="11">
        <v>16</v>
      </c>
      <c r="CF12" s="6">
        <v>17</v>
      </c>
      <c r="CG12" s="6">
        <v>15</v>
      </c>
      <c r="CH12" s="6">
        <v>18</v>
      </c>
      <c r="CI12" s="12">
        <v>19</v>
      </c>
      <c r="CJ12" s="11"/>
      <c r="CK12" s="6"/>
      <c r="CL12" s="6"/>
      <c r="CM12" s="12"/>
      <c r="CN12" s="11"/>
      <c r="CO12" s="82"/>
      <c r="CP12" s="1"/>
      <c r="CQ12" s="670" t="s">
        <v>1</v>
      </c>
      <c r="CR12" s="671"/>
      <c r="CS12" s="671"/>
      <c r="CT12" s="1"/>
      <c r="DF12" s="23"/>
      <c r="DG12" s="23">
        <f t="shared" si="0"/>
        <v>706</v>
      </c>
      <c r="DH12" s="33" t="e">
        <f>IF(AND(L12="",N12="",R12="",S12=""),"",SUM(L12,N12,R12,#REF!,S12))</f>
        <v>#REF!</v>
      </c>
      <c r="DI12" s="33" t="str">
        <f t="shared" si="1"/>
        <v/>
      </c>
      <c r="DJ12" s="23" t="e">
        <f>IF(AND(V12="",X12="",AB12="",AC12=""),"",SUM(V12,X12,AB12,#REF!,AC12))</f>
        <v>#REF!</v>
      </c>
      <c r="DK12" s="33" t="str">
        <f t="shared" si="2"/>
        <v/>
      </c>
      <c r="DL12" s="23">
        <f t="shared" si="3"/>
        <v>65</v>
      </c>
      <c r="DM12" s="33">
        <f t="shared" si="4"/>
        <v>13</v>
      </c>
      <c r="DN12" s="23" t="e">
        <f>IF(AND(AQ12="",AT12="",AW12="",AX12=""),"",SUM(AQ12,AT12,AW12,#REF!,AX12))</f>
        <v>#REF!</v>
      </c>
      <c r="DO12" s="33" t="str">
        <f t="shared" si="5"/>
        <v/>
      </c>
      <c r="DP12" s="23" t="e">
        <f>IF(AND(BA12="",BD12="",BG12="",BH12=""),"",SUM(BA12,BD12,BG12,#REF!,BH12))</f>
        <v>#REF!</v>
      </c>
      <c r="DQ12" s="33" t="str">
        <f t="shared" si="6"/>
        <v/>
      </c>
      <c r="DR12" s="23" t="e">
        <f>IF(AND(BK12="",BN12="",BQ12="",BR12=""),"",SUM(BK12,BN12,BQ12,#REF!,BR12))</f>
        <v>#REF!</v>
      </c>
      <c r="DS12" s="33" t="str">
        <f t="shared" si="7"/>
        <v/>
      </c>
      <c r="DT12" s="33"/>
      <c r="DU12" s="33"/>
    </row>
    <row r="13" spans="1:130" ht="18.75">
      <c r="A13" s="72">
        <v>7</v>
      </c>
      <c r="B13" s="406">
        <v>7</v>
      </c>
      <c r="C13" s="407" t="s">
        <v>6</v>
      </c>
      <c r="D13" s="408">
        <v>942</v>
      </c>
      <c r="E13" s="409" t="s">
        <v>147</v>
      </c>
      <c r="F13" s="410" t="s">
        <v>148</v>
      </c>
      <c r="G13" s="410" t="s">
        <v>149</v>
      </c>
      <c r="H13" s="411" t="s">
        <v>150</v>
      </c>
      <c r="I13" s="412">
        <v>707</v>
      </c>
      <c r="J13" s="413" t="s">
        <v>168</v>
      </c>
      <c r="K13" s="414" t="s">
        <v>170</v>
      </c>
      <c r="L13" s="11">
        <v>4</v>
      </c>
      <c r="M13" s="6">
        <v>5</v>
      </c>
      <c r="N13" s="6">
        <v>5</v>
      </c>
      <c r="O13" s="6">
        <v>5</v>
      </c>
      <c r="P13" s="6">
        <v>5</v>
      </c>
      <c r="Q13" s="6">
        <v>3</v>
      </c>
      <c r="R13" s="6">
        <v>39</v>
      </c>
      <c r="S13" s="40">
        <v>11</v>
      </c>
      <c r="T13" s="43">
        <v>37</v>
      </c>
      <c r="U13" s="12">
        <v>11</v>
      </c>
      <c r="V13" s="17">
        <v>4</v>
      </c>
      <c r="W13" s="18">
        <v>3</v>
      </c>
      <c r="X13" s="18">
        <v>3</v>
      </c>
      <c r="Y13" s="18">
        <v>5</v>
      </c>
      <c r="Z13" s="18">
        <v>5</v>
      </c>
      <c r="AA13" s="18">
        <v>5</v>
      </c>
      <c r="AB13" s="18">
        <v>39</v>
      </c>
      <c r="AC13" s="45">
        <v>12</v>
      </c>
      <c r="AD13" s="43">
        <v>37</v>
      </c>
      <c r="AE13" s="40">
        <v>8</v>
      </c>
      <c r="AF13" s="293" t="s">
        <v>40</v>
      </c>
      <c r="AG13" s="6">
        <v>5</v>
      </c>
      <c r="AH13" s="6">
        <v>4</v>
      </c>
      <c r="AI13" s="6">
        <v>4</v>
      </c>
      <c r="AJ13" s="6">
        <v>4</v>
      </c>
      <c r="AK13" s="6">
        <v>4</v>
      </c>
      <c r="AL13" s="6">
        <v>5</v>
      </c>
      <c r="AM13" s="43">
        <v>48</v>
      </c>
      <c r="AN13" s="6">
        <v>19</v>
      </c>
      <c r="AO13" s="6">
        <v>48</v>
      </c>
      <c r="AP13" s="43">
        <v>8</v>
      </c>
      <c r="AQ13" s="11">
        <v>4</v>
      </c>
      <c r="AR13" s="6">
        <v>5</v>
      </c>
      <c r="AS13" s="6">
        <v>4</v>
      </c>
      <c r="AT13" s="6">
        <v>5</v>
      </c>
      <c r="AU13" s="6">
        <v>4</v>
      </c>
      <c r="AV13" s="6">
        <v>5</v>
      </c>
      <c r="AW13" s="6">
        <v>31</v>
      </c>
      <c r="AX13" s="40">
        <v>10</v>
      </c>
      <c r="AY13" s="43">
        <v>55</v>
      </c>
      <c r="AZ13" s="12">
        <v>8</v>
      </c>
      <c r="BA13" s="11">
        <v>5</v>
      </c>
      <c r="BB13" s="6">
        <v>5</v>
      </c>
      <c r="BC13" s="6">
        <v>5</v>
      </c>
      <c r="BD13" s="6">
        <v>5</v>
      </c>
      <c r="BE13" s="6">
        <v>4</v>
      </c>
      <c r="BF13" s="6">
        <v>4</v>
      </c>
      <c r="BG13" s="6">
        <v>27</v>
      </c>
      <c r="BH13" s="40">
        <v>11</v>
      </c>
      <c r="BI13" s="43">
        <v>58</v>
      </c>
      <c r="BJ13" s="12">
        <v>16</v>
      </c>
      <c r="BK13" s="11">
        <v>5</v>
      </c>
      <c r="BL13" s="6">
        <v>5</v>
      </c>
      <c r="BM13" s="6">
        <v>4</v>
      </c>
      <c r="BN13" s="6">
        <v>4</v>
      </c>
      <c r="BO13" s="6">
        <v>3</v>
      </c>
      <c r="BP13" s="6">
        <v>3</v>
      </c>
      <c r="BQ13" s="6">
        <v>42</v>
      </c>
      <c r="BR13" s="40">
        <v>10</v>
      </c>
      <c r="BS13" s="43">
        <v>66</v>
      </c>
      <c r="BT13" s="12">
        <v>18</v>
      </c>
      <c r="BU13" s="11">
        <v>19</v>
      </c>
      <c r="BV13" s="6">
        <v>18</v>
      </c>
      <c r="BW13" s="6">
        <v>18</v>
      </c>
      <c r="BX13" s="6">
        <v>20</v>
      </c>
      <c r="BY13" s="40">
        <v>19</v>
      </c>
      <c r="BZ13" s="11">
        <v>13</v>
      </c>
      <c r="CA13" s="6">
        <v>16</v>
      </c>
      <c r="CB13" s="6">
        <v>12</v>
      </c>
      <c r="CC13" s="6">
        <v>17</v>
      </c>
      <c r="CD13" s="12">
        <v>20</v>
      </c>
      <c r="CE13" s="11">
        <v>16</v>
      </c>
      <c r="CF13" s="6">
        <v>19</v>
      </c>
      <c r="CG13" s="6">
        <v>15</v>
      </c>
      <c r="CH13" s="6">
        <v>18</v>
      </c>
      <c r="CI13" s="12">
        <v>19</v>
      </c>
      <c r="CJ13" s="11"/>
      <c r="CK13" s="6"/>
      <c r="CL13" s="6"/>
      <c r="CM13" s="12"/>
      <c r="CN13" s="11"/>
      <c r="CO13" s="82"/>
      <c r="CP13" s="1"/>
      <c r="CQ13" s="670"/>
      <c r="CR13" s="671"/>
      <c r="CS13" s="671"/>
      <c r="CT13" s="1"/>
      <c r="DF13" s="23"/>
      <c r="DG13" s="23">
        <f t="shared" si="0"/>
        <v>707</v>
      </c>
      <c r="DH13" s="33" t="e">
        <f>IF(AND(L13="",N13="",R13="",S13=""),"",SUM(L13,N13,R13,#REF!,S13))</f>
        <v>#REF!</v>
      </c>
      <c r="DI13" s="33" t="str">
        <f t="shared" si="1"/>
        <v/>
      </c>
      <c r="DJ13" s="23" t="e">
        <f>IF(AND(V13="",X13="",AB13="",AC13=""),"",SUM(V13,X13,AB13,#REF!,AC13))</f>
        <v>#REF!</v>
      </c>
      <c r="DK13" s="33" t="str">
        <f t="shared" si="2"/>
        <v/>
      </c>
      <c r="DL13" s="23">
        <f t="shared" si="3"/>
        <v>65</v>
      </c>
      <c r="DM13" s="33">
        <f t="shared" si="4"/>
        <v>13</v>
      </c>
      <c r="DN13" s="23" t="e">
        <f>IF(AND(AQ13="",AT13="",AW13="",AX13=""),"",SUM(AQ13,AT13,AW13,#REF!,AX13))</f>
        <v>#REF!</v>
      </c>
      <c r="DO13" s="33" t="str">
        <f t="shared" si="5"/>
        <v/>
      </c>
      <c r="DP13" s="23" t="e">
        <f>IF(AND(BA13="",BD13="",BG13="",BH13=""),"",SUM(BA13,BD13,BG13,#REF!,BH13))</f>
        <v>#REF!</v>
      </c>
      <c r="DQ13" s="33" t="str">
        <f t="shared" si="6"/>
        <v/>
      </c>
      <c r="DR13" s="23" t="e">
        <f>IF(AND(BK13="",BN13="",BQ13="",BR13=""),"",SUM(BK13,BN13,BQ13,#REF!,BR13))</f>
        <v>#REF!</v>
      </c>
      <c r="DS13" s="33" t="str">
        <f t="shared" si="7"/>
        <v/>
      </c>
      <c r="DT13" s="33"/>
      <c r="DU13" s="33"/>
    </row>
    <row r="14" spans="1:130" ht="18.75">
      <c r="A14" s="72">
        <v>8</v>
      </c>
      <c r="B14" s="406">
        <v>7</v>
      </c>
      <c r="C14" s="407" t="s">
        <v>6</v>
      </c>
      <c r="D14" s="408">
        <v>925</v>
      </c>
      <c r="E14" s="409" t="s">
        <v>151</v>
      </c>
      <c r="F14" s="410" t="s">
        <v>152</v>
      </c>
      <c r="G14" s="410" t="s">
        <v>153</v>
      </c>
      <c r="H14" s="411" t="s">
        <v>154</v>
      </c>
      <c r="I14" s="412">
        <v>708</v>
      </c>
      <c r="J14" s="413" t="s">
        <v>169</v>
      </c>
      <c r="K14" s="414" t="s">
        <v>170</v>
      </c>
      <c r="L14" s="11">
        <v>4</v>
      </c>
      <c r="M14" s="6">
        <v>5</v>
      </c>
      <c r="N14" s="6">
        <v>5</v>
      </c>
      <c r="O14" s="6">
        <v>5</v>
      </c>
      <c r="P14" s="6">
        <v>5</v>
      </c>
      <c r="Q14" s="6">
        <v>3</v>
      </c>
      <c r="R14" s="6">
        <v>37</v>
      </c>
      <c r="S14" s="40">
        <v>11</v>
      </c>
      <c r="T14" s="43">
        <v>37</v>
      </c>
      <c r="U14" s="12">
        <v>11</v>
      </c>
      <c r="V14" s="17">
        <v>4</v>
      </c>
      <c r="W14" s="18">
        <v>3</v>
      </c>
      <c r="X14" s="18">
        <v>3</v>
      </c>
      <c r="Y14" s="18">
        <v>5</v>
      </c>
      <c r="Z14" s="18">
        <v>5</v>
      </c>
      <c r="AA14" s="18">
        <v>5</v>
      </c>
      <c r="AB14" s="18">
        <v>45</v>
      </c>
      <c r="AC14" s="45">
        <v>10</v>
      </c>
      <c r="AD14" s="43">
        <v>37</v>
      </c>
      <c r="AE14" s="40">
        <v>7</v>
      </c>
      <c r="AF14" s="293" t="s">
        <v>40</v>
      </c>
      <c r="AG14" s="6">
        <v>5</v>
      </c>
      <c r="AH14" s="6">
        <v>4</v>
      </c>
      <c r="AI14" s="6">
        <v>4</v>
      </c>
      <c r="AJ14" s="6">
        <v>4</v>
      </c>
      <c r="AK14" s="6">
        <v>4</v>
      </c>
      <c r="AL14" s="6">
        <v>5</v>
      </c>
      <c r="AM14" s="43">
        <v>46</v>
      </c>
      <c r="AN14" s="6">
        <v>16</v>
      </c>
      <c r="AO14" s="6">
        <v>47</v>
      </c>
      <c r="AP14" s="43">
        <v>8</v>
      </c>
      <c r="AQ14" s="11">
        <v>4</v>
      </c>
      <c r="AR14" s="6">
        <v>5</v>
      </c>
      <c r="AS14" s="6">
        <v>4</v>
      </c>
      <c r="AT14" s="6">
        <v>5</v>
      </c>
      <c r="AU14" s="6">
        <v>4</v>
      </c>
      <c r="AV14" s="6">
        <v>5</v>
      </c>
      <c r="AW14" s="6">
        <v>31</v>
      </c>
      <c r="AX14" s="40">
        <v>11</v>
      </c>
      <c r="AY14" s="43">
        <v>55</v>
      </c>
      <c r="AZ14" s="12">
        <v>8</v>
      </c>
      <c r="BA14" s="11">
        <v>5</v>
      </c>
      <c r="BB14" s="6">
        <v>5</v>
      </c>
      <c r="BC14" s="6">
        <v>5</v>
      </c>
      <c r="BD14" s="6">
        <v>5</v>
      </c>
      <c r="BE14" s="6">
        <v>4</v>
      </c>
      <c r="BF14" s="6">
        <v>4</v>
      </c>
      <c r="BG14" s="6">
        <v>29</v>
      </c>
      <c r="BH14" s="40">
        <v>11</v>
      </c>
      <c r="BI14" s="43">
        <v>58</v>
      </c>
      <c r="BJ14" s="12">
        <v>16</v>
      </c>
      <c r="BK14" s="11">
        <v>5</v>
      </c>
      <c r="BL14" s="6">
        <v>5</v>
      </c>
      <c r="BM14" s="6">
        <v>4</v>
      </c>
      <c r="BN14" s="6">
        <v>4</v>
      </c>
      <c r="BO14" s="6">
        <v>3</v>
      </c>
      <c r="BP14" s="6">
        <v>3</v>
      </c>
      <c r="BQ14" s="6">
        <v>42</v>
      </c>
      <c r="BR14" s="40">
        <v>10</v>
      </c>
      <c r="BS14" s="43">
        <v>66</v>
      </c>
      <c r="BT14" s="12">
        <v>18</v>
      </c>
      <c r="BU14" s="11">
        <v>19</v>
      </c>
      <c r="BV14" s="6">
        <v>18</v>
      </c>
      <c r="BW14" s="6">
        <v>18</v>
      </c>
      <c r="BX14" s="6">
        <v>20</v>
      </c>
      <c r="BY14" s="40">
        <v>19</v>
      </c>
      <c r="BZ14" s="11">
        <v>13</v>
      </c>
      <c r="CA14" s="6">
        <v>16</v>
      </c>
      <c r="CB14" s="6">
        <v>12</v>
      </c>
      <c r="CC14" s="6">
        <v>17</v>
      </c>
      <c r="CD14" s="12">
        <v>20</v>
      </c>
      <c r="CE14" s="11">
        <v>16</v>
      </c>
      <c r="CF14" s="6">
        <v>14</v>
      </c>
      <c r="CG14" s="6">
        <v>15</v>
      </c>
      <c r="CH14" s="6">
        <v>18</v>
      </c>
      <c r="CI14" s="12">
        <v>19</v>
      </c>
      <c r="CJ14" s="11"/>
      <c r="CK14" s="6"/>
      <c r="CL14" s="6"/>
      <c r="CM14" s="12"/>
      <c r="CN14" s="11"/>
      <c r="CO14" s="82"/>
      <c r="CP14" s="1"/>
      <c r="CQ14" s="668" t="s">
        <v>5</v>
      </c>
      <c r="CR14" s="669"/>
      <c r="CS14" s="669"/>
      <c r="CT14" s="1"/>
      <c r="DF14" s="23"/>
      <c r="DG14" s="23">
        <f t="shared" si="0"/>
        <v>708</v>
      </c>
      <c r="DH14" s="33" t="e">
        <f>IF(AND(L14="",N14="",R14="",S14=""),"",SUM(L14,N14,R14,#REF!,S14))</f>
        <v>#REF!</v>
      </c>
      <c r="DI14" s="33" t="str">
        <f t="shared" si="1"/>
        <v/>
      </c>
      <c r="DJ14" s="23" t="e">
        <f>IF(AND(V14="",X14="",AB14="",AC14=""),"",SUM(V14,X14,AB14,#REF!,AC14))</f>
        <v>#REF!</v>
      </c>
      <c r="DK14" s="33" t="str">
        <f t="shared" si="2"/>
        <v/>
      </c>
      <c r="DL14" s="23">
        <f t="shared" si="3"/>
        <v>63</v>
      </c>
      <c r="DM14" s="33">
        <f t="shared" si="4"/>
        <v>13</v>
      </c>
      <c r="DN14" s="23" t="e">
        <f>IF(AND(AQ14="",AT14="",AW14="",AX14=""),"",SUM(AQ14,AT14,AW14,#REF!,AX14))</f>
        <v>#REF!</v>
      </c>
      <c r="DO14" s="33" t="str">
        <f t="shared" si="5"/>
        <v/>
      </c>
      <c r="DP14" s="23" t="e">
        <f>IF(AND(BA14="",BD14="",BG14="",BH14=""),"",SUM(BA14,BD14,BG14,#REF!,BH14))</f>
        <v>#REF!</v>
      </c>
      <c r="DQ14" s="33" t="str">
        <f t="shared" si="6"/>
        <v/>
      </c>
      <c r="DR14" s="23" t="e">
        <f>IF(AND(BK14="",BN14="",BQ14="",BR14=""),"",SUM(BK14,BN14,BQ14,#REF!,BR14))</f>
        <v>#REF!</v>
      </c>
      <c r="DS14" s="33" t="str">
        <f t="shared" si="7"/>
        <v/>
      </c>
      <c r="DT14" s="33"/>
      <c r="DU14" s="33"/>
    </row>
    <row r="15" spans="1:130" ht="18.75">
      <c r="A15" s="72">
        <v>9</v>
      </c>
      <c r="B15" s="406">
        <v>7</v>
      </c>
      <c r="C15" s="407" t="s">
        <v>6</v>
      </c>
      <c r="D15" s="408">
        <v>952</v>
      </c>
      <c r="E15" s="409">
        <v>42047</v>
      </c>
      <c r="F15" s="410" t="s">
        <v>155</v>
      </c>
      <c r="G15" s="410" t="s">
        <v>156</v>
      </c>
      <c r="H15" s="411" t="s">
        <v>157</v>
      </c>
      <c r="I15" s="412">
        <v>709</v>
      </c>
      <c r="J15" s="413" t="s">
        <v>168</v>
      </c>
      <c r="K15" s="414" t="s">
        <v>172</v>
      </c>
      <c r="L15" s="11">
        <v>4</v>
      </c>
      <c r="M15" s="6">
        <v>5</v>
      </c>
      <c r="N15" s="6">
        <v>5</v>
      </c>
      <c r="O15" s="6">
        <v>5</v>
      </c>
      <c r="P15" s="6">
        <v>5</v>
      </c>
      <c r="Q15" s="6">
        <v>3</v>
      </c>
      <c r="R15" s="6">
        <v>35</v>
      </c>
      <c r="S15" s="40">
        <v>11</v>
      </c>
      <c r="T15" s="43">
        <v>37</v>
      </c>
      <c r="U15" s="12">
        <v>11</v>
      </c>
      <c r="V15" s="17">
        <v>4</v>
      </c>
      <c r="W15" s="18">
        <v>3</v>
      </c>
      <c r="X15" s="18">
        <v>4</v>
      </c>
      <c r="Y15" s="18">
        <v>5</v>
      </c>
      <c r="Z15" s="18">
        <v>5</v>
      </c>
      <c r="AA15" s="18">
        <v>5</v>
      </c>
      <c r="AB15" s="18">
        <v>46</v>
      </c>
      <c r="AC15" s="45">
        <v>9</v>
      </c>
      <c r="AD15" s="43">
        <v>37</v>
      </c>
      <c r="AE15" s="40">
        <v>9</v>
      </c>
      <c r="AF15" s="293" t="s">
        <v>40</v>
      </c>
      <c r="AG15" s="6">
        <v>5</v>
      </c>
      <c r="AH15" s="6">
        <v>4</v>
      </c>
      <c r="AI15" s="6">
        <v>4</v>
      </c>
      <c r="AJ15" s="6">
        <v>4</v>
      </c>
      <c r="AK15" s="6">
        <v>4</v>
      </c>
      <c r="AL15" s="6">
        <v>5</v>
      </c>
      <c r="AM15" s="43">
        <v>46</v>
      </c>
      <c r="AN15" s="6">
        <v>16</v>
      </c>
      <c r="AO15" s="6">
        <v>49</v>
      </c>
      <c r="AP15" s="43">
        <v>8</v>
      </c>
      <c r="AQ15" s="11">
        <v>4</v>
      </c>
      <c r="AR15" s="6">
        <v>5</v>
      </c>
      <c r="AS15" s="6">
        <v>4</v>
      </c>
      <c r="AT15" s="6">
        <v>5</v>
      </c>
      <c r="AU15" s="6">
        <v>4</v>
      </c>
      <c r="AV15" s="6">
        <v>5</v>
      </c>
      <c r="AW15" s="6">
        <v>31</v>
      </c>
      <c r="AX15" s="40">
        <v>9</v>
      </c>
      <c r="AY15" s="43">
        <v>55</v>
      </c>
      <c r="AZ15" s="12">
        <v>8</v>
      </c>
      <c r="BA15" s="11">
        <v>5</v>
      </c>
      <c r="BB15" s="6">
        <v>5</v>
      </c>
      <c r="BC15" s="6">
        <v>5</v>
      </c>
      <c r="BD15" s="6">
        <v>5</v>
      </c>
      <c r="BE15" s="6">
        <v>4</v>
      </c>
      <c r="BF15" s="6">
        <v>4</v>
      </c>
      <c r="BG15" s="6">
        <v>30</v>
      </c>
      <c r="BH15" s="40">
        <v>11</v>
      </c>
      <c r="BI15" s="43">
        <v>58</v>
      </c>
      <c r="BJ15" s="12">
        <v>16</v>
      </c>
      <c r="BK15" s="11">
        <v>5</v>
      </c>
      <c r="BL15" s="6">
        <v>5</v>
      </c>
      <c r="BM15" s="6">
        <v>4</v>
      </c>
      <c r="BN15" s="6">
        <v>4</v>
      </c>
      <c r="BO15" s="6">
        <v>3</v>
      </c>
      <c r="BP15" s="6">
        <v>3</v>
      </c>
      <c r="BQ15" s="6">
        <v>42</v>
      </c>
      <c r="BR15" s="40">
        <v>10</v>
      </c>
      <c r="BS15" s="43">
        <v>66</v>
      </c>
      <c r="BT15" s="12">
        <v>18</v>
      </c>
      <c r="BU15" s="11">
        <v>19</v>
      </c>
      <c r="BV15" s="6">
        <v>18</v>
      </c>
      <c r="BW15" s="6">
        <v>18</v>
      </c>
      <c r="BX15" s="6">
        <v>20</v>
      </c>
      <c r="BY15" s="40">
        <v>19</v>
      </c>
      <c r="BZ15" s="11">
        <v>14</v>
      </c>
      <c r="CA15" s="6">
        <v>16</v>
      </c>
      <c r="CB15" s="6">
        <v>12</v>
      </c>
      <c r="CC15" s="6">
        <v>17</v>
      </c>
      <c r="CD15" s="12">
        <v>20</v>
      </c>
      <c r="CE15" s="11">
        <v>16</v>
      </c>
      <c r="CF15" s="6">
        <v>14</v>
      </c>
      <c r="CG15" s="6">
        <v>15</v>
      </c>
      <c r="CH15" s="6">
        <v>18</v>
      </c>
      <c r="CI15" s="12">
        <v>19</v>
      </c>
      <c r="CJ15" s="11"/>
      <c r="CK15" s="6"/>
      <c r="CL15" s="6"/>
      <c r="CM15" s="12"/>
      <c r="CN15" s="11"/>
      <c r="CO15" s="82"/>
      <c r="CP15" s="1"/>
      <c r="CQ15" s="668"/>
      <c r="CR15" s="669"/>
      <c r="CS15" s="669"/>
      <c r="CT15" s="1"/>
      <c r="DF15" s="23"/>
      <c r="DG15" s="23">
        <f t="shared" si="0"/>
        <v>709</v>
      </c>
      <c r="DH15" s="33" t="e">
        <f>IF(AND(L15="",N15="",R15="",S15=""),"",SUM(L15,N15,R15,#REF!,S15))</f>
        <v>#REF!</v>
      </c>
      <c r="DI15" s="33" t="str">
        <f t="shared" si="1"/>
        <v/>
      </c>
      <c r="DJ15" s="23" t="e">
        <f>IF(AND(V15="",X15="",AB15="",AC15=""),"",SUM(V15,X15,AB15,#REF!,AC15))</f>
        <v>#REF!</v>
      </c>
      <c r="DK15" s="33" t="str">
        <f t="shared" si="2"/>
        <v/>
      </c>
      <c r="DL15" s="23">
        <f t="shared" si="3"/>
        <v>63</v>
      </c>
      <c r="DM15" s="33">
        <f t="shared" si="4"/>
        <v>13</v>
      </c>
      <c r="DN15" s="23" t="e">
        <f>IF(AND(AQ15="",AT15="",AW15="",AX15=""),"",SUM(AQ15,AT15,AW15,#REF!,AX15))</f>
        <v>#REF!</v>
      </c>
      <c r="DO15" s="33" t="str">
        <f t="shared" si="5"/>
        <v/>
      </c>
      <c r="DP15" s="23" t="e">
        <f>IF(AND(BA15="",BD15="",BG15="",BH15=""),"",SUM(BA15,BD15,BG15,#REF!,BH15))</f>
        <v>#REF!</v>
      </c>
      <c r="DQ15" s="33" t="str">
        <f t="shared" si="6"/>
        <v/>
      </c>
      <c r="DR15" s="23" t="e">
        <f>IF(AND(BK15="",BN15="",BQ15="",BR15=""),"",SUM(BK15,BN15,BQ15,#REF!,BR15))</f>
        <v>#REF!</v>
      </c>
      <c r="DS15" s="33" t="str">
        <f t="shared" si="7"/>
        <v/>
      </c>
      <c r="DT15" s="33"/>
      <c r="DU15" s="33"/>
    </row>
    <row r="16" spans="1:130" ht="18.75">
      <c r="A16" s="72">
        <v>10</v>
      </c>
      <c r="B16" s="406">
        <v>7</v>
      </c>
      <c r="C16" s="407" t="s">
        <v>6</v>
      </c>
      <c r="D16" s="408">
        <v>931</v>
      </c>
      <c r="E16" s="409" t="s">
        <v>158</v>
      </c>
      <c r="F16" s="410" t="s">
        <v>159</v>
      </c>
      <c r="G16" s="410" t="s">
        <v>160</v>
      </c>
      <c r="H16" s="411" t="s">
        <v>161</v>
      </c>
      <c r="I16" s="412">
        <v>710</v>
      </c>
      <c r="J16" s="413" t="s">
        <v>168</v>
      </c>
      <c r="K16" s="414" t="s">
        <v>170</v>
      </c>
      <c r="L16" s="11" t="s">
        <v>4</v>
      </c>
      <c r="M16" s="6">
        <v>2</v>
      </c>
      <c r="N16" s="6">
        <v>2</v>
      </c>
      <c r="O16" s="6">
        <v>2</v>
      </c>
      <c r="P16" s="6">
        <v>2</v>
      </c>
      <c r="Q16" s="6">
        <v>5</v>
      </c>
      <c r="R16" s="6">
        <v>36</v>
      </c>
      <c r="S16" s="40">
        <v>11</v>
      </c>
      <c r="T16" s="43">
        <v>37</v>
      </c>
      <c r="U16" s="12">
        <v>11</v>
      </c>
      <c r="V16" s="17">
        <v>5</v>
      </c>
      <c r="W16" s="18">
        <v>5</v>
      </c>
      <c r="X16" s="18">
        <v>5</v>
      </c>
      <c r="Y16" s="18">
        <v>5</v>
      </c>
      <c r="Z16" s="18">
        <v>5</v>
      </c>
      <c r="AA16" s="18">
        <v>5</v>
      </c>
      <c r="AB16" s="18">
        <v>47</v>
      </c>
      <c r="AC16" s="45">
        <v>16</v>
      </c>
      <c r="AD16" s="43">
        <v>45</v>
      </c>
      <c r="AE16" s="40">
        <v>25</v>
      </c>
      <c r="AF16" s="293" t="s">
        <v>40</v>
      </c>
      <c r="AG16" s="6">
        <v>5</v>
      </c>
      <c r="AH16" s="6">
        <v>4</v>
      </c>
      <c r="AI16" s="6">
        <v>4</v>
      </c>
      <c r="AJ16" s="6">
        <v>4</v>
      </c>
      <c r="AK16" s="6">
        <v>4</v>
      </c>
      <c r="AL16" s="6">
        <v>5</v>
      </c>
      <c r="AM16" s="43">
        <v>46</v>
      </c>
      <c r="AN16" s="6">
        <v>16</v>
      </c>
      <c r="AO16" s="6">
        <v>45</v>
      </c>
      <c r="AP16" s="43">
        <v>8</v>
      </c>
      <c r="AQ16" s="11">
        <v>4</v>
      </c>
      <c r="AR16" s="6">
        <v>5</v>
      </c>
      <c r="AS16" s="6">
        <v>4</v>
      </c>
      <c r="AT16" s="6">
        <v>5</v>
      </c>
      <c r="AU16" s="6">
        <v>4</v>
      </c>
      <c r="AV16" s="6">
        <v>5</v>
      </c>
      <c r="AW16" s="6" t="s">
        <v>3</v>
      </c>
      <c r="AX16" s="40">
        <v>9</v>
      </c>
      <c r="AY16" s="43">
        <v>55</v>
      </c>
      <c r="AZ16" s="12">
        <v>8</v>
      </c>
      <c r="BA16" s="11">
        <v>5</v>
      </c>
      <c r="BB16" s="6">
        <v>5</v>
      </c>
      <c r="BC16" s="6">
        <v>5</v>
      </c>
      <c r="BD16" s="6">
        <v>5</v>
      </c>
      <c r="BE16" s="6">
        <v>4</v>
      </c>
      <c r="BF16" s="6">
        <v>4</v>
      </c>
      <c r="BG16" s="6">
        <v>32</v>
      </c>
      <c r="BH16" s="40">
        <v>11</v>
      </c>
      <c r="BI16" s="43">
        <v>58</v>
      </c>
      <c r="BJ16" s="12">
        <v>16</v>
      </c>
      <c r="BK16" s="11">
        <v>5</v>
      </c>
      <c r="BL16" s="6">
        <v>5</v>
      </c>
      <c r="BM16" s="6">
        <v>4</v>
      </c>
      <c r="BN16" s="6">
        <v>4</v>
      </c>
      <c r="BO16" s="6">
        <v>3</v>
      </c>
      <c r="BP16" s="6">
        <v>3</v>
      </c>
      <c r="BQ16" s="6">
        <v>42</v>
      </c>
      <c r="BR16" s="40">
        <v>10</v>
      </c>
      <c r="BS16" s="43">
        <v>66</v>
      </c>
      <c r="BT16" s="12">
        <v>18</v>
      </c>
      <c r="BU16" s="11">
        <v>19</v>
      </c>
      <c r="BV16" s="6">
        <v>18</v>
      </c>
      <c r="BW16" s="6">
        <v>18</v>
      </c>
      <c r="BX16" s="6">
        <v>20</v>
      </c>
      <c r="BY16" s="40">
        <v>19</v>
      </c>
      <c r="BZ16" s="11">
        <v>15</v>
      </c>
      <c r="CA16" s="6">
        <v>16</v>
      </c>
      <c r="CB16" s="6">
        <v>12</v>
      </c>
      <c r="CC16" s="6">
        <v>17</v>
      </c>
      <c r="CD16" s="12">
        <v>20</v>
      </c>
      <c r="CE16" s="11">
        <v>16</v>
      </c>
      <c r="CF16" s="6">
        <v>14</v>
      </c>
      <c r="CG16" s="6">
        <v>15</v>
      </c>
      <c r="CH16" s="6">
        <v>18</v>
      </c>
      <c r="CI16" s="12">
        <v>19</v>
      </c>
      <c r="CJ16" s="11"/>
      <c r="CK16" s="6"/>
      <c r="CL16" s="6"/>
      <c r="CM16" s="12"/>
      <c r="CN16" s="11"/>
      <c r="CO16" s="82"/>
      <c r="CP16" s="1"/>
      <c r="CQ16" s="663" t="s">
        <v>2</v>
      </c>
      <c r="CR16" s="664"/>
      <c r="CS16" s="664"/>
      <c r="CT16" s="1"/>
      <c r="DF16" s="23"/>
      <c r="DG16" s="23">
        <f t="shared" si="0"/>
        <v>710</v>
      </c>
      <c r="DH16" s="33" t="e">
        <f>IF(AND(L16="",N16="",R16="",S16=""),"",SUM(L16,N16,R16,#REF!,S16))</f>
        <v>#REF!</v>
      </c>
      <c r="DI16" s="33" t="str">
        <f t="shared" si="1"/>
        <v/>
      </c>
      <c r="DJ16" s="23" t="e">
        <f>IF(AND(V16="",X16="",AB16="",AC16=""),"",SUM(V16,X16,AB16,#REF!,AC16))</f>
        <v>#REF!</v>
      </c>
      <c r="DK16" s="33" t="str">
        <f t="shared" si="2"/>
        <v/>
      </c>
      <c r="DL16" s="23">
        <f t="shared" si="3"/>
        <v>63</v>
      </c>
      <c r="DM16" s="33">
        <f t="shared" si="4"/>
        <v>13</v>
      </c>
      <c r="DN16" s="23" t="e">
        <f>IF(AND(AQ16="",AT16="",AW16="",AX16=""),"",SUM(AQ16,AT16,AW16,#REF!,AX16))</f>
        <v>#REF!</v>
      </c>
      <c r="DO16" s="33" t="str">
        <f t="shared" si="5"/>
        <v/>
      </c>
      <c r="DP16" s="23" t="e">
        <f>IF(AND(BA16="",BD16="",BG16="",BH16=""),"",SUM(BA16,BD16,BG16,#REF!,BH16))</f>
        <v>#REF!</v>
      </c>
      <c r="DQ16" s="33" t="str">
        <f t="shared" si="6"/>
        <v/>
      </c>
      <c r="DR16" s="23" t="e">
        <f>IF(AND(BK16="",BN16="",BQ16="",BR16=""),"",SUM(BK16,BN16,BQ16,#REF!,BR16))</f>
        <v>#REF!</v>
      </c>
      <c r="DS16" s="33" t="str">
        <f t="shared" si="7"/>
        <v/>
      </c>
      <c r="DT16" s="33"/>
      <c r="DU16" s="33"/>
    </row>
    <row r="17" spans="1:125" ht="18.75">
      <c r="A17" s="72">
        <v>11</v>
      </c>
      <c r="B17" s="406">
        <v>7</v>
      </c>
      <c r="C17" s="407" t="s">
        <v>6</v>
      </c>
      <c r="D17" s="408">
        <v>932</v>
      </c>
      <c r="E17" s="409">
        <v>42319</v>
      </c>
      <c r="F17" s="410" t="s">
        <v>162</v>
      </c>
      <c r="G17" s="410" t="s">
        <v>163</v>
      </c>
      <c r="H17" s="411" t="s">
        <v>164</v>
      </c>
      <c r="I17" s="412">
        <v>711</v>
      </c>
      <c r="J17" s="413" t="s">
        <v>168</v>
      </c>
      <c r="K17" s="414" t="s">
        <v>171</v>
      </c>
      <c r="L17" s="11">
        <v>4</v>
      </c>
      <c r="M17" s="6">
        <v>4</v>
      </c>
      <c r="N17" s="6">
        <v>4</v>
      </c>
      <c r="O17" s="6">
        <v>4</v>
      </c>
      <c r="P17" s="6">
        <v>4</v>
      </c>
      <c r="Q17" s="6">
        <v>4</v>
      </c>
      <c r="R17" s="6">
        <v>39</v>
      </c>
      <c r="S17" s="40">
        <v>15</v>
      </c>
      <c r="T17" s="43">
        <v>55</v>
      </c>
      <c r="U17" s="12">
        <v>21</v>
      </c>
      <c r="V17" s="17">
        <v>5</v>
      </c>
      <c r="W17" s="18">
        <v>5</v>
      </c>
      <c r="X17" s="18">
        <v>5</v>
      </c>
      <c r="Y17" s="18">
        <v>5</v>
      </c>
      <c r="Z17" s="18">
        <v>5</v>
      </c>
      <c r="AA17" s="18">
        <v>5</v>
      </c>
      <c r="AB17" s="18">
        <v>47</v>
      </c>
      <c r="AC17" s="45">
        <v>16</v>
      </c>
      <c r="AD17" s="43">
        <v>45</v>
      </c>
      <c r="AE17" s="40">
        <v>25</v>
      </c>
      <c r="AF17" s="293" t="s">
        <v>40</v>
      </c>
      <c r="AG17" s="6">
        <v>5</v>
      </c>
      <c r="AH17" s="6">
        <v>4</v>
      </c>
      <c r="AI17" s="6">
        <v>4</v>
      </c>
      <c r="AJ17" s="6">
        <v>4</v>
      </c>
      <c r="AK17" s="6">
        <v>4</v>
      </c>
      <c r="AL17" s="6">
        <v>5</v>
      </c>
      <c r="AM17" s="43">
        <v>46</v>
      </c>
      <c r="AN17" s="6">
        <v>16</v>
      </c>
      <c r="AO17" s="6">
        <v>46</v>
      </c>
      <c r="AP17" s="43">
        <v>9</v>
      </c>
      <c r="AQ17" s="11">
        <v>4</v>
      </c>
      <c r="AR17" s="6">
        <v>5</v>
      </c>
      <c r="AS17" s="6">
        <v>4</v>
      </c>
      <c r="AT17" s="6">
        <v>5</v>
      </c>
      <c r="AU17" s="6">
        <v>4</v>
      </c>
      <c r="AV17" s="6">
        <v>5</v>
      </c>
      <c r="AW17" s="6" t="s">
        <v>4</v>
      </c>
      <c r="AX17" s="40">
        <v>9</v>
      </c>
      <c r="AY17" s="43">
        <v>55</v>
      </c>
      <c r="AZ17" s="12">
        <v>8</v>
      </c>
      <c r="BA17" s="11">
        <v>5</v>
      </c>
      <c r="BB17" s="6">
        <v>5</v>
      </c>
      <c r="BC17" s="6">
        <v>5</v>
      </c>
      <c r="BD17" s="6">
        <v>5</v>
      </c>
      <c r="BE17" s="6">
        <v>4</v>
      </c>
      <c r="BF17" s="6">
        <v>4</v>
      </c>
      <c r="BG17" s="6">
        <v>25</v>
      </c>
      <c r="BH17" s="40">
        <v>11</v>
      </c>
      <c r="BI17" s="43">
        <v>58</v>
      </c>
      <c r="BJ17" s="12">
        <v>16</v>
      </c>
      <c r="BK17" s="11">
        <v>5</v>
      </c>
      <c r="BL17" s="6">
        <v>5</v>
      </c>
      <c r="BM17" s="6">
        <v>4</v>
      </c>
      <c r="BN17" s="6">
        <v>4</v>
      </c>
      <c r="BO17" s="6">
        <v>3</v>
      </c>
      <c r="BP17" s="6">
        <v>3</v>
      </c>
      <c r="BQ17" s="6">
        <v>42</v>
      </c>
      <c r="BR17" s="40">
        <v>9</v>
      </c>
      <c r="BS17" s="43">
        <v>66</v>
      </c>
      <c r="BT17" s="12">
        <v>18</v>
      </c>
      <c r="BU17" s="11">
        <v>19</v>
      </c>
      <c r="BV17" s="6">
        <v>18</v>
      </c>
      <c r="BW17" s="6">
        <v>18</v>
      </c>
      <c r="BX17" s="6">
        <v>20</v>
      </c>
      <c r="BY17" s="40">
        <v>19</v>
      </c>
      <c r="BZ17" s="11">
        <v>15</v>
      </c>
      <c r="CA17" s="6">
        <v>16</v>
      </c>
      <c r="CB17" s="6">
        <v>12</v>
      </c>
      <c r="CC17" s="6">
        <v>17</v>
      </c>
      <c r="CD17" s="12">
        <v>20</v>
      </c>
      <c r="CE17" s="11">
        <v>16</v>
      </c>
      <c r="CF17" s="6">
        <v>14</v>
      </c>
      <c r="CG17" s="6">
        <v>15</v>
      </c>
      <c r="CH17" s="6">
        <v>18</v>
      </c>
      <c r="CI17" s="12">
        <v>19</v>
      </c>
      <c r="CJ17" s="11"/>
      <c r="CK17" s="6"/>
      <c r="CL17" s="6"/>
      <c r="CM17" s="12"/>
      <c r="CN17" s="11"/>
      <c r="CO17" s="82"/>
      <c r="CP17" s="1"/>
      <c r="CQ17" s="663"/>
      <c r="CR17" s="664"/>
      <c r="CS17" s="664"/>
      <c r="CT17" s="1"/>
      <c r="DF17" s="23"/>
      <c r="DG17" s="23">
        <f t="shared" si="0"/>
        <v>711</v>
      </c>
      <c r="DH17" s="33" t="e">
        <f>IF(AND(L17="",N17="",R17="",S17=""),"",SUM(L17,N17,R17,#REF!,S17))</f>
        <v>#REF!</v>
      </c>
      <c r="DI17" s="33" t="str">
        <f t="shared" si="1"/>
        <v/>
      </c>
      <c r="DJ17" s="23" t="e">
        <f>IF(AND(V17="",X17="",AB17="",AC17=""),"",SUM(V17,X17,AB17,#REF!,AC17))</f>
        <v>#REF!</v>
      </c>
      <c r="DK17" s="33" t="str">
        <f t="shared" si="2"/>
        <v/>
      </c>
      <c r="DL17" s="23">
        <f t="shared" si="3"/>
        <v>63</v>
      </c>
      <c r="DM17" s="33">
        <f t="shared" si="4"/>
        <v>13</v>
      </c>
      <c r="DN17" s="23" t="e">
        <f>IF(AND(AQ17="",AT17="",AW17="",AX17=""),"",SUM(AQ17,AT17,AW17,#REF!,AX17))</f>
        <v>#REF!</v>
      </c>
      <c r="DO17" s="33" t="str">
        <f t="shared" si="5"/>
        <v/>
      </c>
      <c r="DP17" s="23" t="e">
        <f>IF(AND(BA17="",BD17="",BG17="",BH17=""),"",SUM(BA17,BD17,BG17,#REF!,BH17))</f>
        <v>#REF!</v>
      </c>
      <c r="DQ17" s="33" t="str">
        <f t="shared" si="6"/>
        <v/>
      </c>
      <c r="DR17" s="23" t="e">
        <f>IF(AND(BK17="",BN17="",BQ17="",BR17=""),"",SUM(BK17,BN17,BQ17,#REF!,BR17))</f>
        <v>#REF!</v>
      </c>
      <c r="DS17" s="33" t="str">
        <f t="shared" si="7"/>
        <v/>
      </c>
      <c r="DT17" s="33"/>
      <c r="DU17" s="33"/>
    </row>
    <row r="18" spans="1:125" ht="18.75">
      <c r="A18" s="72">
        <v>12</v>
      </c>
      <c r="B18" s="406">
        <v>7</v>
      </c>
      <c r="C18" s="407" t="s">
        <v>6</v>
      </c>
      <c r="D18" s="408">
        <v>933</v>
      </c>
      <c r="E18" s="409">
        <v>42287</v>
      </c>
      <c r="F18" s="410" t="s">
        <v>165</v>
      </c>
      <c r="G18" s="410" t="s">
        <v>166</v>
      </c>
      <c r="H18" s="411" t="s">
        <v>167</v>
      </c>
      <c r="I18" s="412">
        <v>712</v>
      </c>
      <c r="J18" s="413" t="s">
        <v>168</v>
      </c>
      <c r="K18" s="414" t="s">
        <v>170</v>
      </c>
      <c r="L18" s="11">
        <v>4</v>
      </c>
      <c r="M18" s="6">
        <v>4</v>
      </c>
      <c r="N18" s="6">
        <v>4</v>
      </c>
      <c r="O18" s="6">
        <v>4</v>
      </c>
      <c r="P18" s="6">
        <v>4</v>
      </c>
      <c r="Q18" s="6">
        <v>4</v>
      </c>
      <c r="R18" s="6">
        <v>39</v>
      </c>
      <c r="S18" s="40">
        <v>15</v>
      </c>
      <c r="T18" s="43">
        <v>55</v>
      </c>
      <c r="U18" s="12">
        <v>21</v>
      </c>
      <c r="V18" s="17">
        <v>5</v>
      </c>
      <c r="W18" s="18">
        <v>5</v>
      </c>
      <c r="X18" s="18">
        <v>5</v>
      </c>
      <c r="Y18" s="18">
        <v>5</v>
      </c>
      <c r="Z18" s="18">
        <v>5</v>
      </c>
      <c r="AA18" s="18">
        <v>5</v>
      </c>
      <c r="AB18" s="18">
        <v>47</v>
      </c>
      <c r="AC18" s="45">
        <v>16</v>
      </c>
      <c r="AD18" s="43">
        <v>45</v>
      </c>
      <c r="AE18" s="40">
        <v>25</v>
      </c>
      <c r="AF18" s="293" t="s">
        <v>40</v>
      </c>
      <c r="AG18" s="6">
        <v>5</v>
      </c>
      <c r="AH18" s="6">
        <v>4</v>
      </c>
      <c r="AI18" s="6">
        <v>4</v>
      </c>
      <c r="AJ18" s="6">
        <v>4</v>
      </c>
      <c r="AK18" s="6">
        <v>4</v>
      </c>
      <c r="AL18" s="6">
        <v>5</v>
      </c>
      <c r="AM18" s="43">
        <v>46</v>
      </c>
      <c r="AN18" s="6">
        <v>16</v>
      </c>
      <c r="AO18" s="6">
        <v>63</v>
      </c>
      <c r="AP18" s="43">
        <v>10</v>
      </c>
      <c r="AQ18" s="11" t="s">
        <v>7</v>
      </c>
      <c r="AR18" s="6">
        <v>4</v>
      </c>
      <c r="AS18" s="6">
        <v>3</v>
      </c>
      <c r="AT18" s="6">
        <v>3</v>
      </c>
      <c r="AU18" s="6">
        <v>3</v>
      </c>
      <c r="AV18" s="6">
        <v>3</v>
      </c>
      <c r="AW18" s="6">
        <v>30</v>
      </c>
      <c r="AX18" s="40">
        <v>9</v>
      </c>
      <c r="AY18" s="43">
        <v>55</v>
      </c>
      <c r="AZ18" s="12">
        <v>8</v>
      </c>
      <c r="BA18" s="11">
        <v>5</v>
      </c>
      <c r="BB18" s="6">
        <v>5</v>
      </c>
      <c r="BC18" s="6">
        <v>5</v>
      </c>
      <c r="BD18" s="6">
        <v>5</v>
      </c>
      <c r="BE18" s="6">
        <v>4</v>
      </c>
      <c r="BF18" s="6">
        <v>4</v>
      </c>
      <c r="BG18" s="6">
        <v>29</v>
      </c>
      <c r="BH18" s="40">
        <v>11</v>
      </c>
      <c r="BI18" s="43">
        <v>58</v>
      </c>
      <c r="BJ18" s="12">
        <v>16</v>
      </c>
      <c r="BK18" s="11">
        <v>5</v>
      </c>
      <c r="BL18" s="6">
        <v>5</v>
      </c>
      <c r="BM18" s="6">
        <v>4</v>
      </c>
      <c r="BN18" s="6">
        <v>4</v>
      </c>
      <c r="BO18" s="6">
        <v>3</v>
      </c>
      <c r="BP18" s="6">
        <v>3</v>
      </c>
      <c r="BQ18" s="6">
        <v>42</v>
      </c>
      <c r="BR18" s="40">
        <v>8</v>
      </c>
      <c r="BS18" s="43">
        <v>66</v>
      </c>
      <c r="BT18" s="12">
        <v>18</v>
      </c>
      <c r="BU18" s="11">
        <v>19</v>
      </c>
      <c r="BV18" s="6">
        <v>18</v>
      </c>
      <c r="BW18" s="6">
        <v>18</v>
      </c>
      <c r="BX18" s="6">
        <v>20</v>
      </c>
      <c r="BY18" s="40">
        <v>19</v>
      </c>
      <c r="BZ18" s="11">
        <v>15</v>
      </c>
      <c r="CA18" s="6">
        <v>16</v>
      </c>
      <c r="CB18" s="6">
        <v>12</v>
      </c>
      <c r="CC18" s="6">
        <v>17</v>
      </c>
      <c r="CD18" s="12">
        <v>20</v>
      </c>
      <c r="CE18" s="11">
        <v>16</v>
      </c>
      <c r="CF18" s="6">
        <v>14</v>
      </c>
      <c r="CG18" s="6">
        <v>15</v>
      </c>
      <c r="CH18" s="6">
        <v>18</v>
      </c>
      <c r="CI18" s="12">
        <v>19</v>
      </c>
      <c r="CJ18" s="11"/>
      <c r="CK18" s="6"/>
      <c r="CL18" s="6"/>
      <c r="CM18" s="12"/>
      <c r="CN18" s="11"/>
      <c r="CO18" s="82"/>
      <c r="CP18" s="1"/>
      <c r="CQ18" s="1"/>
      <c r="CR18" s="1"/>
      <c r="CS18" s="1"/>
      <c r="CT18" s="1"/>
      <c r="DF18" s="23"/>
      <c r="DG18" s="23">
        <f t="shared" si="0"/>
        <v>712</v>
      </c>
      <c r="DH18" s="33" t="e">
        <f>IF(AND(L18="",N18="",R18="",S18=""),"",SUM(L18,N18,R18,#REF!,S18))</f>
        <v>#REF!</v>
      </c>
      <c r="DI18" s="33" t="str">
        <f t="shared" si="1"/>
        <v/>
      </c>
      <c r="DJ18" s="23" t="e">
        <f>IF(AND(V18="",X18="",AB18="",AC18=""),"",SUM(V18,X18,AB18,#REF!,AC18))</f>
        <v>#REF!</v>
      </c>
      <c r="DK18" s="33" t="str">
        <f t="shared" si="2"/>
        <v/>
      </c>
      <c r="DL18" s="23">
        <f t="shared" si="3"/>
        <v>63</v>
      </c>
      <c r="DM18" s="33">
        <f t="shared" si="4"/>
        <v>13</v>
      </c>
      <c r="DN18" s="23" t="e">
        <f>IF(AND(AQ18="",AT18="",AW18="",AX18=""),"",SUM(AQ18,AT18,AW18,#REF!,AX18))</f>
        <v>#REF!</v>
      </c>
      <c r="DO18" s="33" t="str">
        <f t="shared" si="5"/>
        <v/>
      </c>
      <c r="DP18" s="23" t="e">
        <f>IF(AND(BA18="",BD18="",BG18="",BH18=""),"",SUM(BA18,BD18,BG18,#REF!,BH18))</f>
        <v>#REF!</v>
      </c>
      <c r="DQ18" s="33" t="str">
        <f t="shared" si="6"/>
        <v/>
      </c>
      <c r="DR18" s="23" t="e">
        <f>IF(AND(BK18="",BN18="",BQ18="",BR18=""),"",SUM(BK18,BN18,BQ18,#REF!,BR18))</f>
        <v>#REF!</v>
      </c>
      <c r="DS18" s="33" t="str">
        <f t="shared" si="7"/>
        <v/>
      </c>
      <c r="DT18" s="33"/>
      <c r="DU18" s="33"/>
    </row>
    <row r="19" spans="1:125" ht="18.75">
      <c r="A19" s="72">
        <v>13</v>
      </c>
      <c r="B19" s="406"/>
      <c r="C19" s="407"/>
      <c r="D19" s="408"/>
      <c r="E19" s="409"/>
      <c r="F19" s="410"/>
      <c r="G19" s="410"/>
      <c r="H19" s="411"/>
      <c r="I19" s="412"/>
      <c r="J19" s="413"/>
      <c r="K19" s="414"/>
      <c r="L19" s="11">
        <v>4</v>
      </c>
      <c r="M19" s="6">
        <v>4</v>
      </c>
      <c r="N19" s="6">
        <v>4</v>
      </c>
      <c r="O19" s="6">
        <v>4</v>
      </c>
      <c r="P19" s="6">
        <v>4</v>
      </c>
      <c r="Q19" s="6">
        <v>4</v>
      </c>
      <c r="R19" s="6">
        <v>39</v>
      </c>
      <c r="S19" s="40">
        <v>15</v>
      </c>
      <c r="T19" s="43">
        <v>55</v>
      </c>
      <c r="U19" s="12">
        <v>21</v>
      </c>
      <c r="V19" s="17">
        <v>5</v>
      </c>
      <c r="W19" s="18">
        <v>5</v>
      </c>
      <c r="X19" s="18">
        <v>5</v>
      </c>
      <c r="Y19" s="18">
        <v>5</v>
      </c>
      <c r="Z19" s="18">
        <v>5</v>
      </c>
      <c r="AA19" s="18">
        <v>5</v>
      </c>
      <c r="AB19" s="18">
        <v>47</v>
      </c>
      <c r="AC19" s="45">
        <v>16</v>
      </c>
      <c r="AD19" s="43">
        <v>45</v>
      </c>
      <c r="AE19" s="40">
        <v>25</v>
      </c>
      <c r="AF19" s="293" t="s">
        <v>40</v>
      </c>
      <c r="AG19" s="6">
        <v>5</v>
      </c>
      <c r="AH19" s="6">
        <v>4</v>
      </c>
      <c r="AI19" s="6">
        <v>4</v>
      </c>
      <c r="AJ19" s="6">
        <v>4</v>
      </c>
      <c r="AK19" s="6">
        <v>4</v>
      </c>
      <c r="AL19" s="6">
        <v>5</v>
      </c>
      <c r="AM19" s="43">
        <v>46</v>
      </c>
      <c r="AN19" s="6">
        <v>16</v>
      </c>
      <c r="AO19" s="6">
        <v>63</v>
      </c>
      <c r="AP19" s="43">
        <v>8</v>
      </c>
      <c r="AQ19" s="11">
        <v>5</v>
      </c>
      <c r="AR19" s="6">
        <v>4</v>
      </c>
      <c r="AS19" s="6">
        <v>5</v>
      </c>
      <c r="AT19" s="6">
        <v>4</v>
      </c>
      <c r="AU19" s="6">
        <v>5</v>
      </c>
      <c r="AV19" s="6">
        <v>4</v>
      </c>
      <c r="AW19" s="6">
        <v>31</v>
      </c>
      <c r="AX19" s="40">
        <v>9</v>
      </c>
      <c r="AY19" s="43">
        <v>55</v>
      </c>
      <c r="AZ19" s="12">
        <v>8</v>
      </c>
      <c r="BA19" s="11">
        <v>5</v>
      </c>
      <c r="BB19" s="6">
        <v>5</v>
      </c>
      <c r="BC19" s="6">
        <v>5</v>
      </c>
      <c r="BD19" s="6">
        <v>5</v>
      </c>
      <c r="BE19" s="6">
        <v>4</v>
      </c>
      <c r="BF19" s="6">
        <v>4</v>
      </c>
      <c r="BG19" s="6">
        <v>28</v>
      </c>
      <c r="BH19" s="40">
        <v>11</v>
      </c>
      <c r="BI19" s="43">
        <v>58</v>
      </c>
      <c r="BJ19" s="12">
        <v>16</v>
      </c>
      <c r="BK19" s="11">
        <v>5</v>
      </c>
      <c r="BL19" s="6">
        <v>5</v>
      </c>
      <c r="BM19" s="6">
        <v>4</v>
      </c>
      <c r="BN19" s="6">
        <v>4</v>
      </c>
      <c r="BO19" s="6">
        <v>3</v>
      </c>
      <c r="BP19" s="6">
        <v>3</v>
      </c>
      <c r="BQ19" s="6">
        <v>42</v>
      </c>
      <c r="BR19" s="40">
        <v>8</v>
      </c>
      <c r="BS19" s="43">
        <v>66</v>
      </c>
      <c r="BT19" s="12">
        <v>18</v>
      </c>
      <c r="BU19" s="11">
        <v>19</v>
      </c>
      <c r="BV19" s="6">
        <v>18</v>
      </c>
      <c r="BW19" s="6">
        <v>18</v>
      </c>
      <c r="BX19" s="6">
        <v>20</v>
      </c>
      <c r="BY19" s="40">
        <v>19</v>
      </c>
      <c r="BZ19" s="11">
        <v>15</v>
      </c>
      <c r="CA19" s="6">
        <v>16</v>
      </c>
      <c r="CB19" s="6">
        <v>12</v>
      </c>
      <c r="CC19" s="6">
        <v>17</v>
      </c>
      <c r="CD19" s="12">
        <v>20</v>
      </c>
      <c r="CE19" s="11">
        <v>16</v>
      </c>
      <c r="CF19" s="6">
        <v>14</v>
      </c>
      <c r="CG19" s="6">
        <v>15</v>
      </c>
      <c r="CH19" s="6">
        <v>18</v>
      </c>
      <c r="CI19" s="12">
        <v>19</v>
      </c>
      <c r="CJ19" s="11"/>
      <c r="CK19" s="6"/>
      <c r="CL19" s="6"/>
      <c r="CM19" s="12"/>
      <c r="CN19" s="11"/>
      <c r="CO19" s="82"/>
      <c r="CP19" s="1"/>
      <c r="CQ19" s="1"/>
      <c r="CR19" s="1"/>
      <c r="CS19" s="1"/>
      <c r="CT19" s="1"/>
      <c r="DF19" s="23"/>
      <c r="DG19" s="23" t="str">
        <f t="shared" si="0"/>
        <v/>
      </c>
      <c r="DH19" s="33" t="e">
        <f>IF(AND(L19="",N19="",R19="",S19=""),"",SUM(L19,N19,R19,#REF!,S19))</f>
        <v>#REF!</v>
      </c>
      <c r="DI19" s="33" t="str">
        <f t="shared" si="1"/>
        <v/>
      </c>
      <c r="DJ19" s="23" t="e">
        <f>IF(AND(V19="",X19="",AB19="",AC19=""),"",SUM(V19,X19,AB19,#REF!,AC19))</f>
        <v>#REF!</v>
      </c>
      <c r="DK19" s="33" t="str">
        <f t="shared" si="2"/>
        <v/>
      </c>
      <c r="DL19" s="23">
        <f t="shared" si="3"/>
        <v>63</v>
      </c>
      <c r="DM19" s="33">
        <f t="shared" si="4"/>
        <v>13</v>
      </c>
      <c r="DN19" s="23" t="e">
        <f>IF(AND(AQ19="",AT19="",AW19="",AX19=""),"",SUM(AQ19,AT19,AW19,#REF!,AX19))</f>
        <v>#REF!</v>
      </c>
      <c r="DO19" s="33" t="str">
        <f t="shared" si="5"/>
        <v/>
      </c>
      <c r="DP19" s="23" t="e">
        <f>IF(AND(BA19="",BD19="",BG19="",BH19=""),"",SUM(BA19,BD19,BG19,#REF!,BH19))</f>
        <v>#REF!</v>
      </c>
      <c r="DQ19" s="33" t="str">
        <f t="shared" si="6"/>
        <v/>
      </c>
      <c r="DR19" s="23" t="e">
        <f>IF(AND(BK19="",BN19="",BQ19="",BR19=""),"",SUM(BK19,BN19,BQ19,#REF!,BR19))</f>
        <v>#REF!</v>
      </c>
      <c r="DS19" s="33" t="str">
        <f t="shared" si="7"/>
        <v/>
      </c>
      <c r="DT19" s="33"/>
      <c r="DU19" s="33"/>
    </row>
    <row r="20" spans="1:125" ht="18.75">
      <c r="A20" s="72">
        <v>14</v>
      </c>
      <c r="B20" s="406"/>
      <c r="C20" s="407"/>
      <c r="D20" s="408"/>
      <c r="E20" s="409"/>
      <c r="F20" s="410"/>
      <c r="G20" s="410"/>
      <c r="H20" s="411"/>
      <c r="I20" s="412"/>
      <c r="J20" s="413"/>
      <c r="K20" s="414"/>
      <c r="L20" s="11">
        <v>4</v>
      </c>
      <c r="M20" s="6">
        <v>4</v>
      </c>
      <c r="N20" s="6">
        <v>4</v>
      </c>
      <c r="O20" s="6">
        <v>4</v>
      </c>
      <c r="P20" s="6">
        <v>4</v>
      </c>
      <c r="Q20" s="6">
        <v>4</v>
      </c>
      <c r="R20" s="6">
        <v>39</v>
      </c>
      <c r="S20" s="40">
        <v>15</v>
      </c>
      <c r="T20" s="43">
        <v>55</v>
      </c>
      <c r="U20" s="12">
        <v>21</v>
      </c>
      <c r="V20" s="17">
        <v>5</v>
      </c>
      <c r="W20" s="18">
        <v>5</v>
      </c>
      <c r="X20" s="18">
        <v>5</v>
      </c>
      <c r="Y20" s="18">
        <v>5</v>
      </c>
      <c r="Z20" s="18">
        <v>5</v>
      </c>
      <c r="AA20" s="18">
        <v>5</v>
      </c>
      <c r="AB20" s="18">
        <v>47</v>
      </c>
      <c r="AC20" s="45">
        <v>16</v>
      </c>
      <c r="AD20" s="43">
        <v>45</v>
      </c>
      <c r="AE20" s="40">
        <v>25</v>
      </c>
      <c r="AF20" s="293" t="s">
        <v>40</v>
      </c>
      <c r="AG20" s="6">
        <v>5</v>
      </c>
      <c r="AH20" s="6">
        <v>4</v>
      </c>
      <c r="AI20" s="6">
        <v>4</v>
      </c>
      <c r="AJ20" s="6">
        <v>4</v>
      </c>
      <c r="AK20" s="6">
        <v>4</v>
      </c>
      <c r="AL20" s="6">
        <v>5</v>
      </c>
      <c r="AM20" s="43">
        <v>46</v>
      </c>
      <c r="AN20" s="6">
        <v>16</v>
      </c>
      <c r="AO20" s="6">
        <v>69</v>
      </c>
      <c r="AP20" s="43">
        <v>9</v>
      </c>
      <c r="AQ20" s="11">
        <v>5</v>
      </c>
      <c r="AR20" s="6">
        <v>4</v>
      </c>
      <c r="AS20" s="6">
        <v>5</v>
      </c>
      <c r="AT20" s="6">
        <v>4</v>
      </c>
      <c r="AU20" s="6">
        <v>5</v>
      </c>
      <c r="AV20" s="6">
        <v>4</v>
      </c>
      <c r="AW20" s="6">
        <v>31</v>
      </c>
      <c r="AX20" s="40">
        <v>9</v>
      </c>
      <c r="AY20" s="43">
        <v>55</v>
      </c>
      <c r="AZ20" s="12">
        <v>8</v>
      </c>
      <c r="BA20" s="11">
        <v>5</v>
      </c>
      <c r="BB20" s="6">
        <v>5</v>
      </c>
      <c r="BC20" s="6">
        <v>5</v>
      </c>
      <c r="BD20" s="6">
        <v>5</v>
      </c>
      <c r="BE20" s="6">
        <v>4</v>
      </c>
      <c r="BF20" s="6">
        <v>4</v>
      </c>
      <c r="BG20" s="6">
        <v>27</v>
      </c>
      <c r="BH20" s="40">
        <v>12</v>
      </c>
      <c r="BI20" s="43">
        <v>58</v>
      </c>
      <c r="BJ20" s="12">
        <v>16</v>
      </c>
      <c r="BK20" s="11">
        <v>5</v>
      </c>
      <c r="BL20" s="6">
        <v>5</v>
      </c>
      <c r="BM20" s="6">
        <v>4</v>
      </c>
      <c r="BN20" s="6">
        <v>4</v>
      </c>
      <c r="BO20" s="6">
        <v>3</v>
      </c>
      <c r="BP20" s="6">
        <v>3</v>
      </c>
      <c r="BQ20" s="6">
        <v>42</v>
      </c>
      <c r="BR20" s="40">
        <v>10</v>
      </c>
      <c r="BS20" s="43">
        <v>66</v>
      </c>
      <c r="BT20" s="12">
        <v>18</v>
      </c>
      <c r="BU20" s="11"/>
      <c r="BV20" s="6"/>
      <c r="BW20" s="6"/>
      <c r="BX20" s="6"/>
      <c r="BY20" s="40"/>
      <c r="BZ20" s="11"/>
      <c r="CA20" s="6"/>
      <c r="CB20" s="6"/>
      <c r="CC20" s="6"/>
      <c r="CD20" s="12"/>
      <c r="CE20" s="11"/>
      <c r="CF20" s="6"/>
      <c r="CG20" s="6"/>
      <c r="CH20" s="6"/>
      <c r="CI20" s="12"/>
      <c r="CJ20" s="11"/>
      <c r="CK20" s="6"/>
      <c r="CL20" s="6"/>
      <c r="CM20" s="12"/>
      <c r="CN20" s="11"/>
      <c r="CO20" s="82"/>
      <c r="CP20" s="1"/>
      <c r="CQ20" s="1"/>
      <c r="CR20" s="295"/>
      <c r="CS20" s="1"/>
      <c r="CT20" s="1"/>
      <c r="DF20" s="23"/>
      <c r="DG20" s="23" t="str">
        <f t="shared" si="0"/>
        <v/>
      </c>
      <c r="DH20" s="33" t="e">
        <f>IF(AND(L20="",N20="",R20="",S20=""),"",SUM(L20,N20,R20,#REF!,S20))</f>
        <v>#REF!</v>
      </c>
      <c r="DI20" s="33" t="str">
        <f t="shared" si="1"/>
        <v/>
      </c>
      <c r="DJ20" s="23" t="e">
        <f>IF(AND(V20="",X20="",AB20="",AC20=""),"",SUM(V20,X20,AB20,#REF!,AC20))</f>
        <v>#REF!</v>
      </c>
      <c r="DK20" s="33" t="str">
        <f t="shared" si="2"/>
        <v/>
      </c>
      <c r="DL20" s="23">
        <f t="shared" si="3"/>
        <v>63</v>
      </c>
      <c r="DM20" s="33">
        <f t="shared" si="4"/>
        <v>13</v>
      </c>
      <c r="DN20" s="23" t="e">
        <f>IF(AND(AQ20="",AT20="",AW20="",AX20=""),"",SUM(AQ20,AT20,AW20,#REF!,AX20))</f>
        <v>#REF!</v>
      </c>
      <c r="DO20" s="33" t="str">
        <f t="shared" si="5"/>
        <v/>
      </c>
      <c r="DP20" s="23" t="e">
        <f>IF(AND(BA20="",BD20="",BG20="",BH20=""),"",SUM(BA20,BD20,BG20,#REF!,BH20))</f>
        <v>#REF!</v>
      </c>
      <c r="DQ20" s="33" t="str">
        <f t="shared" si="6"/>
        <v/>
      </c>
      <c r="DR20" s="23" t="e">
        <f>IF(AND(BK20="",BN20="",BQ20="",BR20=""),"",SUM(BK20,BN20,BQ20,#REF!,BR20))</f>
        <v>#REF!</v>
      </c>
      <c r="DS20" s="33" t="str">
        <f t="shared" si="7"/>
        <v/>
      </c>
      <c r="DT20" s="33"/>
      <c r="DU20" s="33"/>
    </row>
    <row r="21" spans="1:125" ht="18.75">
      <c r="A21" s="72">
        <v>15</v>
      </c>
      <c r="B21" s="406"/>
      <c r="C21" s="407"/>
      <c r="D21" s="408"/>
      <c r="E21" s="409"/>
      <c r="F21" s="410"/>
      <c r="G21" s="410"/>
      <c r="H21" s="411"/>
      <c r="I21" s="412"/>
      <c r="J21" s="413"/>
      <c r="K21" s="414"/>
      <c r="L21" s="11">
        <v>4</v>
      </c>
      <c r="M21" s="6">
        <v>4</v>
      </c>
      <c r="N21" s="6">
        <v>4</v>
      </c>
      <c r="O21" s="6">
        <v>4</v>
      </c>
      <c r="P21" s="6">
        <v>4</v>
      </c>
      <c r="Q21" s="6">
        <v>4</v>
      </c>
      <c r="R21" s="6">
        <v>39</v>
      </c>
      <c r="S21" s="40">
        <v>15</v>
      </c>
      <c r="T21" s="43">
        <v>55</v>
      </c>
      <c r="U21" s="12">
        <v>21</v>
      </c>
      <c r="V21" s="17">
        <v>5</v>
      </c>
      <c r="W21" s="18">
        <v>5</v>
      </c>
      <c r="X21" s="18">
        <v>5</v>
      </c>
      <c r="Y21" s="18">
        <v>5</v>
      </c>
      <c r="Z21" s="18">
        <v>5</v>
      </c>
      <c r="AA21" s="18">
        <v>5</v>
      </c>
      <c r="AB21" s="18">
        <v>47</v>
      </c>
      <c r="AC21" s="45">
        <v>16</v>
      </c>
      <c r="AD21" s="43">
        <v>45</v>
      </c>
      <c r="AE21" s="40">
        <v>25</v>
      </c>
      <c r="AF21" s="293" t="s">
        <v>40</v>
      </c>
      <c r="AG21" s="6">
        <v>5</v>
      </c>
      <c r="AH21" s="6">
        <v>4</v>
      </c>
      <c r="AI21" s="6">
        <v>4</v>
      </c>
      <c r="AJ21" s="6">
        <v>4</v>
      </c>
      <c r="AK21" s="6">
        <v>4</v>
      </c>
      <c r="AL21" s="6">
        <v>5</v>
      </c>
      <c r="AM21" s="43">
        <v>46</v>
      </c>
      <c r="AN21" s="6">
        <v>16</v>
      </c>
      <c r="AO21" s="6">
        <v>69</v>
      </c>
      <c r="AP21" s="43">
        <v>9</v>
      </c>
      <c r="AQ21" s="11">
        <v>5</v>
      </c>
      <c r="AR21" s="6">
        <v>4</v>
      </c>
      <c r="AS21" s="6">
        <v>5</v>
      </c>
      <c r="AT21" s="6">
        <v>4</v>
      </c>
      <c r="AU21" s="6">
        <v>5</v>
      </c>
      <c r="AV21" s="6">
        <v>4</v>
      </c>
      <c r="AW21" s="6">
        <v>31</v>
      </c>
      <c r="AX21" s="40">
        <v>9</v>
      </c>
      <c r="AY21" s="43">
        <v>55</v>
      </c>
      <c r="AZ21" s="12">
        <v>8</v>
      </c>
      <c r="BA21" s="11">
        <v>5</v>
      </c>
      <c r="BB21" s="6">
        <v>5</v>
      </c>
      <c r="BC21" s="6">
        <v>5</v>
      </c>
      <c r="BD21" s="6">
        <v>5</v>
      </c>
      <c r="BE21" s="6">
        <v>4</v>
      </c>
      <c r="BF21" s="6">
        <v>4</v>
      </c>
      <c r="BG21" s="6">
        <v>24</v>
      </c>
      <c r="BH21" s="40">
        <v>12</v>
      </c>
      <c r="BI21" s="43">
        <v>58</v>
      </c>
      <c r="BJ21" s="12">
        <v>16</v>
      </c>
      <c r="BK21" s="11">
        <v>5</v>
      </c>
      <c r="BL21" s="6">
        <v>5</v>
      </c>
      <c r="BM21" s="6">
        <v>4</v>
      </c>
      <c r="BN21" s="6">
        <v>4</v>
      </c>
      <c r="BO21" s="6">
        <v>3</v>
      </c>
      <c r="BP21" s="6">
        <v>3</v>
      </c>
      <c r="BQ21" s="6">
        <v>42</v>
      </c>
      <c r="BR21" s="40">
        <v>12</v>
      </c>
      <c r="BS21" s="43">
        <v>66</v>
      </c>
      <c r="BT21" s="12">
        <v>18</v>
      </c>
      <c r="BU21" s="11"/>
      <c r="BV21" s="6"/>
      <c r="BW21" s="6"/>
      <c r="BX21" s="6"/>
      <c r="BY21" s="40"/>
      <c r="BZ21" s="11"/>
      <c r="CA21" s="6"/>
      <c r="CB21" s="6"/>
      <c r="CC21" s="6"/>
      <c r="CD21" s="12"/>
      <c r="CE21" s="11"/>
      <c r="CF21" s="6"/>
      <c r="CG21" s="6"/>
      <c r="CH21" s="6"/>
      <c r="CI21" s="12"/>
      <c r="CJ21" s="11"/>
      <c r="CK21" s="6"/>
      <c r="CL21" s="6"/>
      <c r="CM21" s="12"/>
      <c r="CN21" s="11"/>
      <c r="CO21" s="82"/>
      <c r="CP21" s="1"/>
      <c r="CQ21" s="1"/>
      <c r="CR21" s="296"/>
      <c r="CS21" s="1"/>
      <c r="CT21" s="1"/>
      <c r="DF21" s="23"/>
      <c r="DG21" s="23" t="str">
        <f t="shared" si="0"/>
        <v/>
      </c>
      <c r="DH21" s="33" t="e">
        <f>IF(AND(L21="",N21="",R21="",S21=""),"",SUM(L21,N21,R21,#REF!,S21))</f>
        <v>#REF!</v>
      </c>
      <c r="DI21" s="33" t="str">
        <f t="shared" si="1"/>
        <v/>
      </c>
      <c r="DJ21" s="23" t="e">
        <f>IF(AND(V21="",X21="",AB21="",AC21=""),"",SUM(V21,X21,AB21,#REF!,AC21))</f>
        <v>#REF!</v>
      </c>
      <c r="DK21" s="33" t="str">
        <f t="shared" si="2"/>
        <v/>
      </c>
      <c r="DL21" s="23">
        <f t="shared" si="3"/>
        <v>63</v>
      </c>
      <c r="DM21" s="33">
        <f t="shared" si="4"/>
        <v>13</v>
      </c>
      <c r="DN21" s="23" t="e">
        <f>IF(AND(AQ21="",AT21="",AW21="",AX21=""),"",SUM(AQ21,AT21,AW21,#REF!,AX21))</f>
        <v>#REF!</v>
      </c>
      <c r="DO21" s="33" t="str">
        <f t="shared" si="5"/>
        <v/>
      </c>
      <c r="DP21" s="23" t="e">
        <f>IF(AND(BA21="",BD21="",BG21="",BH21=""),"",SUM(BA21,BD21,BG21,#REF!,BH21))</f>
        <v>#REF!</v>
      </c>
      <c r="DQ21" s="33" t="str">
        <f t="shared" si="6"/>
        <v/>
      </c>
      <c r="DR21" s="23" t="e">
        <f>IF(AND(BK21="",BN21="",BQ21="",BR21=""),"",SUM(BK21,BN21,BQ21,#REF!,BR21))</f>
        <v>#REF!</v>
      </c>
      <c r="DS21" s="33" t="str">
        <f t="shared" si="7"/>
        <v/>
      </c>
      <c r="DT21" s="33"/>
      <c r="DU21" s="33"/>
    </row>
    <row r="22" spans="1:125" ht="18.75">
      <c r="A22" s="72">
        <v>16</v>
      </c>
      <c r="B22" s="406"/>
      <c r="C22" s="407"/>
      <c r="D22" s="408"/>
      <c r="E22" s="409"/>
      <c r="F22" s="410"/>
      <c r="G22" s="410"/>
      <c r="H22" s="411"/>
      <c r="I22" s="412"/>
      <c r="J22" s="413"/>
      <c r="K22" s="414"/>
      <c r="L22" s="11">
        <v>4</v>
      </c>
      <c r="M22" s="6">
        <v>4</v>
      </c>
      <c r="N22" s="6">
        <v>4</v>
      </c>
      <c r="O22" s="6">
        <v>4</v>
      </c>
      <c r="P22" s="6">
        <v>4</v>
      </c>
      <c r="Q22" s="6">
        <v>4</v>
      </c>
      <c r="R22" s="6">
        <v>39</v>
      </c>
      <c r="S22" s="40">
        <v>15</v>
      </c>
      <c r="T22" s="43">
        <v>55</v>
      </c>
      <c r="U22" s="12">
        <v>21</v>
      </c>
      <c r="V22" s="17">
        <v>5</v>
      </c>
      <c r="W22" s="18">
        <v>5</v>
      </c>
      <c r="X22" s="18">
        <v>5</v>
      </c>
      <c r="Y22" s="18">
        <v>5</v>
      </c>
      <c r="Z22" s="18">
        <v>5</v>
      </c>
      <c r="AA22" s="18">
        <v>5</v>
      </c>
      <c r="AB22" s="18">
        <v>47</v>
      </c>
      <c r="AC22" s="45">
        <v>16</v>
      </c>
      <c r="AD22" s="43">
        <v>45</v>
      </c>
      <c r="AE22" s="40">
        <v>25</v>
      </c>
      <c r="AF22" s="293" t="s">
        <v>40</v>
      </c>
      <c r="AG22" s="6">
        <v>5</v>
      </c>
      <c r="AH22" s="6">
        <v>4</v>
      </c>
      <c r="AI22" s="6">
        <v>4</v>
      </c>
      <c r="AJ22" s="6">
        <v>4</v>
      </c>
      <c r="AK22" s="6">
        <v>4</v>
      </c>
      <c r="AL22" s="6">
        <v>5</v>
      </c>
      <c r="AM22" s="43">
        <v>46</v>
      </c>
      <c r="AN22" s="6">
        <v>16</v>
      </c>
      <c r="AO22" s="6">
        <v>69</v>
      </c>
      <c r="AP22" s="43">
        <v>9</v>
      </c>
      <c r="AQ22" s="11">
        <v>5</v>
      </c>
      <c r="AR22" s="6">
        <v>4</v>
      </c>
      <c r="AS22" s="6">
        <v>5</v>
      </c>
      <c r="AT22" s="6">
        <v>4</v>
      </c>
      <c r="AU22" s="6">
        <v>5</v>
      </c>
      <c r="AV22" s="6">
        <v>4</v>
      </c>
      <c r="AW22" s="6">
        <v>31</v>
      </c>
      <c r="AX22" s="40">
        <v>9</v>
      </c>
      <c r="AY22" s="43">
        <v>55</v>
      </c>
      <c r="AZ22" s="12">
        <v>8</v>
      </c>
      <c r="BA22" s="11">
        <v>5</v>
      </c>
      <c r="BB22" s="6">
        <v>5</v>
      </c>
      <c r="BC22" s="6">
        <v>5</v>
      </c>
      <c r="BD22" s="6">
        <v>5</v>
      </c>
      <c r="BE22" s="6">
        <v>4</v>
      </c>
      <c r="BF22" s="6">
        <v>4</v>
      </c>
      <c r="BG22" s="6">
        <v>21</v>
      </c>
      <c r="BH22" s="40">
        <v>12</v>
      </c>
      <c r="BI22" s="43">
        <v>58</v>
      </c>
      <c r="BJ22" s="12">
        <v>16</v>
      </c>
      <c r="BK22" s="11">
        <v>5</v>
      </c>
      <c r="BL22" s="6">
        <v>5</v>
      </c>
      <c r="BM22" s="6">
        <v>4</v>
      </c>
      <c r="BN22" s="6">
        <v>4</v>
      </c>
      <c r="BO22" s="6">
        <v>3</v>
      </c>
      <c r="BP22" s="6">
        <v>3</v>
      </c>
      <c r="BQ22" s="6">
        <v>42</v>
      </c>
      <c r="BR22" s="40">
        <v>10</v>
      </c>
      <c r="BS22" s="43">
        <v>66</v>
      </c>
      <c r="BT22" s="12">
        <v>18</v>
      </c>
      <c r="BU22" s="11"/>
      <c r="BV22" s="6"/>
      <c r="BW22" s="6"/>
      <c r="BX22" s="6"/>
      <c r="BY22" s="40"/>
      <c r="BZ22" s="11"/>
      <c r="CA22" s="6"/>
      <c r="CB22" s="6"/>
      <c r="CC22" s="6"/>
      <c r="CD22" s="12"/>
      <c r="CE22" s="11"/>
      <c r="CF22" s="6"/>
      <c r="CG22" s="6"/>
      <c r="CH22" s="6"/>
      <c r="CI22" s="12"/>
      <c r="CJ22" s="11"/>
      <c r="CK22" s="6"/>
      <c r="CL22" s="6"/>
      <c r="CM22" s="12"/>
      <c r="CN22" s="11"/>
      <c r="CO22" s="82"/>
      <c r="CP22" s="1"/>
      <c r="CQ22" s="1"/>
      <c r="CR22" s="297"/>
      <c r="CS22" s="1"/>
      <c r="CT22" s="1"/>
      <c r="DF22" s="23"/>
      <c r="DG22" s="23" t="str">
        <f t="shared" si="0"/>
        <v/>
      </c>
      <c r="DH22" s="33" t="e">
        <f>IF(AND(L22="",N22="",R22="",S22=""),"",SUM(L22,N22,R22,#REF!,S22))</f>
        <v>#REF!</v>
      </c>
      <c r="DI22" s="33" t="str">
        <f t="shared" si="1"/>
        <v/>
      </c>
      <c r="DJ22" s="23" t="e">
        <f>IF(AND(V22="",X22="",AB22="",AC22=""),"",SUM(V22,X22,AB22,#REF!,AC22))</f>
        <v>#REF!</v>
      </c>
      <c r="DK22" s="33" t="str">
        <f t="shared" si="2"/>
        <v/>
      </c>
      <c r="DL22" s="23">
        <f t="shared" si="3"/>
        <v>63</v>
      </c>
      <c r="DM22" s="33">
        <f t="shared" si="4"/>
        <v>13</v>
      </c>
      <c r="DN22" s="23" t="e">
        <f>IF(AND(AQ22="",AT22="",AW22="",AX22=""),"",SUM(AQ22,AT22,AW22,#REF!,AX22))</f>
        <v>#REF!</v>
      </c>
      <c r="DO22" s="33" t="str">
        <f t="shared" si="5"/>
        <v/>
      </c>
      <c r="DP22" s="23" t="e">
        <f>IF(AND(BA22="",BD22="",BG22="",BH22=""),"",SUM(BA22,BD22,BG22,#REF!,BH22))</f>
        <v>#REF!</v>
      </c>
      <c r="DQ22" s="33" t="str">
        <f t="shared" si="6"/>
        <v/>
      </c>
      <c r="DR22" s="23" t="e">
        <f>IF(AND(BK22="",BN22="",BQ22="",BR22=""),"",SUM(BK22,BN22,BQ22,#REF!,BR22))</f>
        <v>#REF!</v>
      </c>
      <c r="DS22" s="33" t="str">
        <f t="shared" si="7"/>
        <v/>
      </c>
      <c r="DT22" s="33"/>
      <c r="DU22" s="33"/>
    </row>
    <row r="23" spans="1:125" ht="18.75">
      <c r="A23" s="72">
        <v>17</v>
      </c>
      <c r="B23" s="406"/>
      <c r="C23" s="407"/>
      <c r="D23" s="408"/>
      <c r="E23" s="409"/>
      <c r="F23" s="410"/>
      <c r="G23" s="410"/>
      <c r="H23" s="411"/>
      <c r="I23" s="412"/>
      <c r="J23" s="413"/>
      <c r="K23" s="414"/>
      <c r="L23" s="11">
        <v>4</v>
      </c>
      <c r="M23" s="6">
        <v>4</v>
      </c>
      <c r="N23" s="6">
        <v>4</v>
      </c>
      <c r="O23" s="6">
        <v>4</v>
      </c>
      <c r="P23" s="6">
        <v>4</v>
      </c>
      <c r="Q23" s="6">
        <v>4</v>
      </c>
      <c r="R23" s="6">
        <v>39</v>
      </c>
      <c r="S23" s="40">
        <v>15</v>
      </c>
      <c r="T23" s="43">
        <v>55</v>
      </c>
      <c r="U23" s="12">
        <v>21</v>
      </c>
      <c r="V23" s="17">
        <v>5</v>
      </c>
      <c r="W23" s="18">
        <v>5</v>
      </c>
      <c r="X23" s="18">
        <v>5</v>
      </c>
      <c r="Y23" s="18">
        <v>5</v>
      </c>
      <c r="Z23" s="18">
        <v>5</v>
      </c>
      <c r="AA23" s="18">
        <v>5</v>
      </c>
      <c r="AB23" s="18">
        <v>47</v>
      </c>
      <c r="AC23" s="45">
        <v>16</v>
      </c>
      <c r="AD23" s="43">
        <v>45</v>
      </c>
      <c r="AE23" s="40">
        <v>25</v>
      </c>
      <c r="AF23" s="293" t="s">
        <v>40</v>
      </c>
      <c r="AG23" s="6">
        <v>5</v>
      </c>
      <c r="AH23" s="6">
        <v>4</v>
      </c>
      <c r="AI23" s="6">
        <v>4</v>
      </c>
      <c r="AJ23" s="6">
        <v>4</v>
      </c>
      <c r="AK23" s="6">
        <v>4</v>
      </c>
      <c r="AL23" s="6">
        <v>5</v>
      </c>
      <c r="AM23" s="43">
        <v>46</v>
      </c>
      <c r="AN23" s="6">
        <v>16</v>
      </c>
      <c r="AO23" s="6">
        <v>63</v>
      </c>
      <c r="AP23" s="43">
        <v>9</v>
      </c>
      <c r="AQ23" s="11">
        <v>5</v>
      </c>
      <c r="AR23" s="6">
        <v>4</v>
      </c>
      <c r="AS23" s="6">
        <v>5</v>
      </c>
      <c r="AT23" s="6">
        <v>4</v>
      </c>
      <c r="AU23" s="6">
        <v>5</v>
      </c>
      <c r="AV23" s="6">
        <v>4</v>
      </c>
      <c r="AW23" s="6">
        <v>31</v>
      </c>
      <c r="AX23" s="40">
        <v>9</v>
      </c>
      <c r="AY23" s="43">
        <v>55</v>
      </c>
      <c r="AZ23" s="12">
        <v>8</v>
      </c>
      <c r="BA23" s="11">
        <v>5</v>
      </c>
      <c r="BB23" s="6">
        <v>5</v>
      </c>
      <c r="BC23" s="6">
        <v>5</v>
      </c>
      <c r="BD23" s="6">
        <v>5</v>
      </c>
      <c r="BE23" s="6">
        <v>4</v>
      </c>
      <c r="BF23" s="6">
        <v>4</v>
      </c>
      <c r="BG23" s="6">
        <v>32</v>
      </c>
      <c r="BH23" s="40">
        <v>12</v>
      </c>
      <c r="BI23" s="43">
        <v>58</v>
      </c>
      <c r="BJ23" s="12">
        <v>16</v>
      </c>
      <c r="BK23" s="11">
        <v>5</v>
      </c>
      <c r="BL23" s="6">
        <v>5</v>
      </c>
      <c r="BM23" s="6">
        <v>4</v>
      </c>
      <c r="BN23" s="6">
        <v>4</v>
      </c>
      <c r="BO23" s="6">
        <v>3</v>
      </c>
      <c r="BP23" s="6">
        <v>3</v>
      </c>
      <c r="BQ23" s="6">
        <v>42</v>
      </c>
      <c r="BR23" s="40">
        <v>10</v>
      </c>
      <c r="BS23" s="43">
        <v>66</v>
      </c>
      <c r="BT23" s="12">
        <v>18</v>
      </c>
      <c r="BU23" s="11"/>
      <c r="BV23" s="6"/>
      <c r="BW23" s="6"/>
      <c r="BX23" s="6"/>
      <c r="BY23" s="40"/>
      <c r="BZ23" s="11"/>
      <c r="CA23" s="6"/>
      <c r="CB23" s="6"/>
      <c r="CC23" s="6"/>
      <c r="CD23" s="12"/>
      <c r="CE23" s="11"/>
      <c r="CF23" s="6"/>
      <c r="CG23" s="6"/>
      <c r="CH23" s="6"/>
      <c r="CI23" s="12"/>
      <c r="CJ23" s="11"/>
      <c r="CK23" s="6"/>
      <c r="CL23" s="6"/>
      <c r="CM23" s="12"/>
      <c r="CN23" s="11"/>
      <c r="CO23" s="82"/>
      <c r="CP23" s="1"/>
      <c r="CQ23" s="1"/>
      <c r="CR23" s="297"/>
      <c r="CS23" s="1"/>
      <c r="CT23" s="1"/>
      <c r="DF23" s="23"/>
      <c r="DG23" s="23" t="str">
        <f t="shared" si="0"/>
        <v/>
      </c>
      <c r="DH23" s="33" t="e">
        <f>IF(AND(L23="",N23="",R23="",S23=""),"",SUM(L23,N23,R23,#REF!,S23))</f>
        <v>#REF!</v>
      </c>
      <c r="DI23" s="33" t="str">
        <f t="shared" si="1"/>
        <v/>
      </c>
      <c r="DJ23" s="23" t="e">
        <f>IF(AND(V23="",X23="",AB23="",AC23=""),"",SUM(V23,X23,AB23,#REF!,AC23))</f>
        <v>#REF!</v>
      </c>
      <c r="DK23" s="33" t="str">
        <f t="shared" si="2"/>
        <v/>
      </c>
      <c r="DL23" s="23">
        <f t="shared" si="3"/>
        <v>63</v>
      </c>
      <c r="DM23" s="33">
        <f t="shared" si="4"/>
        <v>13</v>
      </c>
      <c r="DN23" s="23" t="e">
        <f>IF(AND(AQ23="",AT23="",AW23="",AX23=""),"",SUM(AQ23,AT23,AW23,#REF!,AX23))</f>
        <v>#REF!</v>
      </c>
      <c r="DO23" s="33" t="str">
        <f t="shared" si="5"/>
        <v/>
      </c>
      <c r="DP23" s="23" t="e">
        <f>IF(AND(BA23="",BD23="",BG23="",BH23=""),"",SUM(BA23,BD23,BG23,#REF!,BH23))</f>
        <v>#REF!</v>
      </c>
      <c r="DQ23" s="33" t="str">
        <f t="shared" si="6"/>
        <v/>
      </c>
      <c r="DR23" s="23" t="e">
        <f>IF(AND(BK23="",BN23="",BQ23="",BR23=""),"",SUM(BK23,BN23,BQ23,#REF!,BR23))</f>
        <v>#REF!</v>
      </c>
      <c r="DS23" s="33" t="str">
        <f t="shared" si="7"/>
        <v/>
      </c>
      <c r="DT23" s="33"/>
      <c r="DU23" s="33"/>
    </row>
    <row r="24" spans="1:125" ht="19.5" thickBot="1">
      <c r="A24" s="72">
        <v>18</v>
      </c>
      <c r="B24" s="406"/>
      <c r="C24" s="407"/>
      <c r="D24" s="408"/>
      <c r="E24" s="409"/>
      <c r="F24" s="410"/>
      <c r="G24" s="410"/>
      <c r="H24" s="411"/>
      <c r="I24" s="412"/>
      <c r="J24" s="413"/>
      <c r="K24" s="414"/>
      <c r="L24" s="11">
        <v>4</v>
      </c>
      <c r="M24" s="6">
        <v>4</v>
      </c>
      <c r="N24" s="6">
        <v>4</v>
      </c>
      <c r="O24" s="6">
        <v>4</v>
      </c>
      <c r="P24" s="6">
        <v>4</v>
      </c>
      <c r="Q24" s="6">
        <v>4</v>
      </c>
      <c r="R24" s="6">
        <v>39</v>
      </c>
      <c r="S24" s="40">
        <v>15</v>
      </c>
      <c r="T24" s="43">
        <v>55</v>
      </c>
      <c r="U24" s="12">
        <v>21</v>
      </c>
      <c r="V24" s="17">
        <v>5</v>
      </c>
      <c r="W24" s="18">
        <v>5</v>
      </c>
      <c r="X24" s="18">
        <v>5</v>
      </c>
      <c r="Y24" s="18">
        <v>5</v>
      </c>
      <c r="Z24" s="18">
        <v>5</v>
      </c>
      <c r="AA24" s="18">
        <v>5</v>
      </c>
      <c r="AB24" s="18">
        <v>47</v>
      </c>
      <c r="AC24" s="45">
        <v>16</v>
      </c>
      <c r="AD24" s="43">
        <v>45</v>
      </c>
      <c r="AE24" s="40">
        <v>25</v>
      </c>
      <c r="AF24" s="293" t="s">
        <v>179</v>
      </c>
      <c r="AG24" s="6">
        <v>5</v>
      </c>
      <c r="AH24" s="6">
        <v>4</v>
      </c>
      <c r="AI24" s="6">
        <v>4</v>
      </c>
      <c r="AJ24" s="6">
        <v>4</v>
      </c>
      <c r="AK24" s="6">
        <v>4</v>
      </c>
      <c r="AL24" s="6">
        <v>5</v>
      </c>
      <c r="AM24" s="43">
        <v>46</v>
      </c>
      <c r="AN24" s="6">
        <v>16</v>
      </c>
      <c r="AO24" s="6">
        <v>69</v>
      </c>
      <c r="AP24" s="43">
        <v>9</v>
      </c>
      <c r="AQ24" s="11">
        <v>5</v>
      </c>
      <c r="AR24" s="6">
        <v>4</v>
      </c>
      <c r="AS24" s="6">
        <v>5</v>
      </c>
      <c r="AT24" s="6">
        <v>4</v>
      </c>
      <c r="AU24" s="6">
        <v>5</v>
      </c>
      <c r="AV24" s="6">
        <v>4</v>
      </c>
      <c r="AW24" s="6">
        <v>31</v>
      </c>
      <c r="AX24" s="40">
        <v>9</v>
      </c>
      <c r="AY24" s="43">
        <v>55</v>
      </c>
      <c r="AZ24" s="12">
        <v>8</v>
      </c>
      <c r="BA24" s="11">
        <v>5</v>
      </c>
      <c r="BB24" s="6">
        <v>5</v>
      </c>
      <c r="BC24" s="6">
        <v>5</v>
      </c>
      <c r="BD24" s="6">
        <v>5</v>
      </c>
      <c r="BE24" s="6">
        <v>4</v>
      </c>
      <c r="BF24" s="6">
        <v>4</v>
      </c>
      <c r="BG24" s="6">
        <v>30</v>
      </c>
      <c r="BH24" s="40">
        <v>12</v>
      </c>
      <c r="BI24" s="43">
        <v>58</v>
      </c>
      <c r="BJ24" s="12">
        <v>16</v>
      </c>
      <c r="BK24" s="11">
        <v>5</v>
      </c>
      <c r="BL24" s="6">
        <v>5</v>
      </c>
      <c r="BM24" s="6">
        <v>4</v>
      </c>
      <c r="BN24" s="6">
        <v>4</v>
      </c>
      <c r="BO24" s="6">
        <v>3</v>
      </c>
      <c r="BP24" s="6">
        <v>3</v>
      </c>
      <c r="BQ24" s="6">
        <v>42</v>
      </c>
      <c r="BR24" s="40">
        <v>11</v>
      </c>
      <c r="BS24" s="43">
        <v>62</v>
      </c>
      <c r="BT24" s="12">
        <v>18</v>
      </c>
      <c r="BU24" s="11"/>
      <c r="BV24" s="6"/>
      <c r="BW24" s="6"/>
      <c r="BX24" s="6"/>
      <c r="BY24" s="40"/>
      <c r="BZ24" s="11"/>
      <c r="CA24" s="6"/>
      <c r="CB24" s="6"/>
      <c r="CC24" s="6"/>
      <c r="CD24" s="12"/>
      <c r="CE24" s="11"/>
      <c r="CF24" s="6"/>
      <c r="CG24" s="6"/>
      <c r="CH24" s="6"/>
      <c r="CI24" s="12"/>
      <c r="CJ24" s="11"/>
      <c r="CK24" s="6"/>
      <c r="CL24" s="6"/>
      <c r="CM24" s="12"/>
      <c r="CN24" s="11"/>
      <c r="CO24" s="82"/>
      <c r="CP24" s="1"/>
      <c r="CQ24" s="1"/>
      <c r="CR24" s="297"/>
      <c r="CS24" s="1"/>
      <c r="CT24" s="1"/>
      <c r="DF24" s="23"/>
      <c r="DG24" s="23" t="str">
        <f t="shared" si="0"/>
        <v/>
      </c>
      <c r="DH24" s="33" t="e">
        <f>IF(AND(L24="",N24="",R24="",S24=""),"",SUM(L24,N24,R24,#REF!,S24))</f>
        <v>#REF!</v>
      </c>
      <c r="DI24" s="33" t="str">
        <f t="shared" si="1"/>
        <v/>
      </c>
      <c r="DJ24" s="23" t="e">
        <f>IF(AND(V24="",X24="",AB24="",AC24=""),"",SUM(V24,X24,AB24,#REF!,AC24))</f>
        <v>#REF!</v>
      </c>
      <c r="DK24" s="33" t="str">
        <f t="shared" si="2"/>
        <v/>
      </c>
      <c r="DL24" s="23">
        <f t="shared" si="3"/>
        <v>63</v>
      </c>
      <c r="DM24" s="33">
        <f t="shared" si="4"/>
        <v>13</v>
      </c>
      <c r="DN24" s="23" t="e">
        <f>IF(AND(AQ24="",AT24="",AW24="",AX24=""),"",SUM(AQ24,AT24,AW24,#REF!,AX24))</f>
        <v>#REF!</v>
      </c>
      <c r="DO24" s="33" t="str">
        <f t="shared" si="5"/>
        <v/>
      </c>
      <c r="DP24" s="23" t="e">
        <f>IF(AND(BA24="",BD24="",BG24="",BH24=""),"",SUM(BA24,BD24,BG24,#REF!,BH24))</f>
        <v>#REF!</v>
      </c>
      <c r="DQ24" s="33" t="str">
        <f t="shared" si="6"/>
        <v/>
      </c>
      <c r="DR24" s="23" t="e">
        <f>IF(AND(BK24="",BN24="",BQ24="",BR24=""),"",SUM(BK24,BN24,BQ24,#REF!,BR24))</f>
        <v>#REF!</v>
      </c>
      <c r="DS24" s="33" t="str">
        <f t="shared" si="7"/>
        <v/>
      </c>
      <c r="DT24" s="33"/>
      <c r="DU24" s="33"/>
    </row>
    <row r="25" spans="1:125" ht="18.75">
      <c r="A25" s="72">
        <v>19</v>
      </c>
      <c r="B25" s="406"/>
      <c r="C25" s="407"/>
      <c r="D25" s="408"/>
      <c r="E25" s="409"/>
      <c r="F25" s="410"/>
      <c r="G25" s="410"/>
      <c r="H25" s="411"/>
      <c r="I25" s="412"/>
      <c r="J25" s="413"/>
      <c r="K25" s="414"/>
      <c r="L25" s="11">
        <v>4</v>
      </c>
      <c r="M25" s="6">
        <v>4</v>
      </c>
      <c r="N25" s="6">
        <v>4</v>
      </c>
      <c r="O25" s="6">
        <v>4</v>
      </c>
      <c r="P25" s="6">
        <v>4</v>
      </c>
      <c r="Q25" s="6">
        <v>4</v>
      </c>
      <c r="R25" s="6">
        <v>39</v>
      </c>
      <c r="S25" s="40">
        <v>15</v>
      </c>
      <c r="T25" s="43">
        <v>55</v>
      </c>
      <c r="U25" s="12">
        <v>21</v>
      </c>
      <c r="V25" s="17">
        <v>5</v>
      </c>
      <c r="W25" s="18">
        <v>5</v>
      </c>
      <c r="X25" s="18">
        <v>5</v>
      </c>
      <c r="Y25" s="18">
        <v>5</v>
      </c>
      <c r="Z25" s="18">
        <v>5</v>
      </c>
      <c r="AA25" s="18">
        <v>5</v>
      </c>
      <c r="AB25" s="18">
        <v>47</v>
      </c>
      <c r="AC25" s="45">
        <v>16</v>
      </c>
      <c r="AD25" s="43">
        <v>45</v>
      </c>
      <c r="AE25" s="40">
        <v>25</v>
      </c>
      <c r="AF25" s="293" t="s">
        <v>179</v>
      </c>
      <c r="AG25" s="6">
        <v>5</v>
      </c>
      <c r="AH25" s="6">
        <v>4</v>
      </c>
      <c r="AI25" s="6">
        <v>4</v>
      </c>
      <c r="AJ25" s="6">
        <v>4</v>
      </c>
      <c r="AK25" s="6">
        <v>4</v>
      </c>
      <c r="AL25" s="6">
        <v>5</v>
      </c>
      <c r="AM25" s="43">
        <v>46</v>
      </c>
      <c r="AN25" s="6">
        <v>16</v>
      </c>
      <c r="AO25" s="6">
        <v>63</v>
      </c>
      <c r="AP25" s="43">
        <v>9</v>
      </c>
      <c r="AQ25" s="11">
        <v>5</v>
      </c>
      <c r="AR25" s="6">
        <v>4</v>
      </c>
      <c r="AS25" s="6">
        <v>5</v>
      </c>
      <c r="AT25" s="6">
        <v>4</v>
      </c>
      <c r="AU25" s="6">
        <v>5</v>
      </c>
      <c r="AV25" s="6">
        <v>4</v>
      </c>
      <c r="AW25" s="6">
        <v>31</v>
      </c>
      <c r="AX25" s="40">
        <v>9</v>
      </c>
      <c r="AY25" s="43">
        <v>55</v>
      </c>
      <c r="AZ25" s="12">
        <v>8</v>
      </c>
      <c r="BA25" s="11">
        <v>5</v>
      </c>
      <c r="BB25" s="6">
        <v>5</v>
      </c>
      <c r="BC25" s="6">
        <v>5</v>
      </c>
      <c r="BD25" s="6">
        <v>5</v>
      </c>
      <c r="BE25" s="6">
        <v>4</v>
      </c>
      <c r="BF25" s="6">
        <v>4</v>
      </c>
      <c r="BG25" s="6">
        <v>31</v>
      </c>
      <c r="BH25" s="40">
        <v>10</v>
      </c>
      <c r="BI25" s="43">
        <v>58</v>
      </c>
      <c r="BJ25" s="12">
        <v>16</v>
      </c>
      <c r="BK25" s="11">
        <v>5</v>
      </c>
      <c r="BL25" s="6">
        <v>5</v>
      </c>
      <c r="BM25" s="6">
        <v>4</v>
      </c>
      <c r="BN25" s="6">
        <v>4</v>
      </c>
      <c r="BO25" s="6">
        <v>3</v>
      </c>
      <c r="BP25" s="6">
        <v>3</v>
      </c>
      <c r="BQ25" s="6">
        <v>42</v>
      </c>
      <c r="BR25" s="40">
        <v>10</v>
      </c>
      <c r="BS25" s="43">
        <v>61</v>
      </c>
      <c r="BT25" s="12">
        <v>18</v>
      </c>
      <c r="BU25" s="11"/>
      <c r="BV25" s="6"/>
      <c r="BW25" s="6"/>
      <c r="BX25" s="6"/>
      <c r="BY25" s="40"/>
      <c r="BZ25" s="11"/>
      <c r="CA25" s="6"/>
      <c r="CB25" s="6"/>
      <c r="CC25" s="6"/>
      <c r="CD25" s="12"/>
      <c r="CE25" s="11"/>
      <c r="CF25" s="6"/>
      <c r="CG25" s="6"/>
      <c r="CH25" s="6"/>
      <c r="CI25" s="12"/>
      <c r="CJ25" s="11"/>
      <c r="CK25" s="6"/>
      <c r="CL25" s="6"/>
      <c r="CM25" s="12"/>
      <c r="CN25" s="11"/>
      <c r="CO25" s="82"/>
      <c r="CP25" s="1"/>
      <c r="CQ25" s="1"/>
      <c r="CR25" s="297"/>
      <c r="CS25" s="300" t="s">
        <v>189</v>
      </c>
      <c r="CT25" s="299" t="s">
        <v>183</v>
      </c>
      <c r="DF25" s="23"/>
      <c r="DG25" s="23" t="str">
        <f t="shared" si="0"/>
        <v/>
      </c>
      <c r="DH25" s="33" t="e">
        <f>IF(AND(L25="",N25="",R25="",S25=""),"",SUM(L25,N25,R25,#REF!,S25))</f>
        <v>#REF!</v>
      </c>
      <c r="DI25" s="33" t="str">
        <f t="shared" si="1"/>
        <v/>
      </c>
      <c r="DJ25" s="23" t="e">
        <f>IF(AND(V25="",X25="",AB25="",AC25=""),"",SUM(V25,X25,AB25,#REF!,AC25))</f>
        <v>#REF!</v>
      </c>
      <c r="DK25" s="33" t="str">
        <f t="shared" si="2"/>
        <v/>
      </c>
      <c r="DL25" s="23">
        <f t="shared" si="3"/>
        <v>63</v>
      </c>
      <c r="DM25" s="33">
        <f t="shared" si="4"/>
        <v>13</v>
      </c>
      <c r="DN25" s="23" t="e">
        <f>IF(AND(AQ25="",AT25="",AW25="",AX25=""),"",SUM(AQ25,AT25,AW25,#REF!,AX25))</f>
        <v>#REF!</v>
      </c>
      <c r="DO25" s="33" t="str">
        <f t="shared" si="5"/>
        <v/>
      </c>
      <c r="DP25" s="23" t="e">
        <f>IF(AND(BA25="",BD25="",BG25="",BH25=""),"",SUM(BA25,BD25,BG25,#REF!,BH25))</f>
        <v>#REF!</v>
      </c>
      <c r="DQ25" s="33" t="str">
        <f t="shared" si="6"/>
        <v/>
      </c>
      <c r="DR25" s="23" t="e">
        <f>IF(AND(BK25="",BN25="",BQ25="",BR25=""),"",SUM(BK25,BN25,BQ25,#REF!,BR25))</f>
        <v>#REF!</v>
      </c>
      <c r="DS25" s="33" t="str">
        <f t="shared" si="7"/>
        <v/>
      </c>
      <c r="DT25" s="33"/>
      <c r="DU25" s="33"/>
    </row>
    <row r="26" spans="1:125" ht="18.75">
      <c r="A26" s="72">
        <v>20</v>
      </c>
      <c r="B26" s="406"/>
      <c r="C26" s="407"/>
      <c r="D26" s="408"/>
      <c r="E26" s="409"/>
      <c r="F26" s="410"/>
      <c r="G26" s="410"/>
      <c r="H26" s="411"/>
      <c r="I26" s="412"/>
      <c r="J26" s="413"/>
      <c r="K26" s="414"/>
      <c r="L26" s="11">
        <v>4</v>
      </c>
      <c r="M26" s="6">
        <v>4</v>
      </c>
      <c r="N26" s="6">
        <v>4</v>
      </c>
      <c r="O26" s="6">
        <v>4</v>
      </c>
      <c r="P26" s="6">
        <v>4</v>
      </c>
      <c r="Q26" s="6">
        <v>4</v>
      </c>
      <c r="R26" s="6">
        <v>39</v>
      </c>
      <c r="S26" s="40">
        <v>15</v>
      </c>
      <c r="T26" s="43">
        <v>55</v>
      </c>
      <c r="U26" s="12">
        <v>21</v>
      </c>
      <c r="V26" s="17">
        <v>5</v>
      </c>
      <c r="W26" s="18">
        <v>5</v>
      </c>
      <c r="X26" s="18">
        <v>5</v>
      </c>
      <c r="Y26" s="18">
        <v>5</v>
      </c>
      <c r="Z26" s="18">
        <v>5</v>
      </c>
      <c r="AA26" s="18">
        <v>5</v>
      </c>
      <c r="AB26" s="18">
        <v>47</v>
      </c>
      <c r="AC26" s="45">
        <v>16</v>
      </c>
      <c r="AD26" s="43">
        <v>45</v>
      </c>
      <c r="AE26" s="40">
        <v>25</v>
      </c>
      <c r="AF26" s="293" t="s">
        <v>176</v>
      </c>
      <c r="AG26" s="6">
        <v>5</v>
      </c>
      <c r="AH26" s="6">
        <v>4</v>
      </c>
      <c r="AI26" s="6">
        <v>4</v>
      </c>
      <c r="AJ26" s="6">
        <v>4</v>
      </c>
      <c r="AK26" s="6">
        <v>4</v>
      </c>
      <c r="AL26" s="6">
        <v>5</v>
      </c>
      <c r="AM26" s="43">
        <v>46</v>
      </c>
      <c r="AN26" s="6">
        <v>16</v>
      </c>
      <c r="AO26" s="6">
        <v>65</v>
      </c>
      <c r="AP26" s="43">
        <v>8</v>
      </c>
      <c r="AQ26" s="11">
        <v>5</v>
      </c>
      <c r="AR26" s="6">
        <v>4</v>
      </c>
      <c r="AS26" s="6">
        <v>5</v>
      </c>
      <c r="AT26" s="6">
        <v>4</v>
      </c>
      <c r="AU26" s="6">
        <v>5</v>
      </c>
      <c r="AV26" s="6">
        <v>4</v>
      </c>
      <c r="AW26" s="6">
        <v>31</v>
      </c>
      <c r="AX26" s="40">
        <v>9</v>
      </c>
      <c r="AY26" s="43">
        <v>55</v>
      </c>
      <c r="AZ26" s="12">
        <v>8</v>
      </c>
      <c r="BA26" s="11">
        <v>5</v>
      </c>
      <c r="BB26" s="6">
        <v>5</v>
      </c>
      <c r="BC26" s="6">
        <v>5</v>
      </c>
      <c r="BD26" s="6">
        <v>5</v>
      </c>
      <c r="BE26" s="6">
        <v>4</v>
      </c>
      <c r="BF26" s="6">
        <v>4</v>
      </c>
      <c r="BG26" s="6">
        <v>32</v>
      </c>
      <c r="BH26" s="40">
        <v>10</v>
      </c>
      <c r="BI26" s="43">
        <v>58</v>
      </c>
      <c r="BJ26" s="12">
        <v>16</v>
      </c>
      <c r="BK26" s="11">
        <v>5</v>
      </c>
      <c r="BL26" s="6">
        <v>5</v>
      </c>
      <c r="BM26" s="6">
        <v>4</v>
      </c>
      <c r="BN26" s="6">
        <v>4</v>
      </c>
      <c r="BO26" s="6">
        <v>3</v>
      </c>
      <c r="BP26" s="6">
        <v>3</v>
      </c>
      <c r="BQ26" s="6">
        <v>42</v>
      </c>
      <c r="BR26" s="40">
        <v>10</v>
      </c>
      <c r="BS26" s="43">
        <v>62</v>
      </c>
      <c r="BT26" s="12">
        <v>18</v>
      </c>
      <c r="BU26" s="11"/>
      <c r="BV26" s="6"/>
      <c r="BW26" s="6"/>
      <c r="BX26" s="6"/>
      <c r="BY26" s="40"/>
      <c r="BZ26" s="11"/>
      <c r="CA26" s="6"/>
      <c r="CB26" s="6"/>
      <c r="CC26" s="6"/>
      <c r="CD26" s="12"/>
      <c r="CE26" s="11"/>
      <c r="CF26" s="6"/>
      <c r="CG26" s="6"/>
      <c r="CH26" s="6"/>
      <c r="CI26" s="12"/>
      <c r="CJ26" s="11"/>
      <c r="CK26" s="6"/>
      <c r="CL26" s="6"/>
      <c r="CM26" s="12"/>
      <c r="CN26" s="11"/>
      <c r="CO26" s="82"/>
      <c r="CP26" s="1"/>
      <c r="CQ26" s="1"/>
      <c r="CR26" s="297"/>
      <c r="CS26" s="424" t="s">
        <v>40</v>
      </c>
      <c r="CT26" s="425" t="s">
        <v>182</v>
      </c>
      <c r="DF26" s="23"/>
      <c r="DG26" s="23" t="str">
        <f t="shared" si="0"/>
        <v/>
      </c>
      <c r="DH26" s="33" t="e">
        <f>IF(AND(L26="",N26="",R26="",S26=""),"",SUM(L26,N26,R26,#REF!,S26))</f>
        <v>#REF!</v>
      </c>
      <c r="DI26" s="33" t="str">
        <f t="shared" si="1"/>
        <v/>
      </c>
      <c r="DJ26" s="23" t="e">
        <f>IF(AND(V26="",X26="",AB26="",AC26=""),"",SUM(V26,X26,AB26,#REF!,AC26))</f>
        <v>#REF!</v>
      </c>
      <c r="DK26" s="33" t="str">
        <f t="shared" si="2"/>
        <v/>
      </c>
      <c r="DL26" s="23">
        <f t="shared" si="3"/>
        <v>63</v>
      </c>
      <c r="DM26" s="33">
        <f t="shared" si="4"/>
        <v>13</v>
      </c>
      <c r="DN26" s="23" t="e">
        <f>IF(AND(AQ26="",AT26="",AW26="",AX26=""),"",SUM(AQ26,AT26,AW26,#REF!,AX26))</f>
        <v>#REF!</v>
      </c>
      <c r="DO26" s="33" t="str">
        <f t="shared" si="5"/>
        <v/>
      </c>
      <c r="DP26" s="23" t="e">
        <f>IF(AND(BA26="",BD26="",BG26="",BH26=""),"",SUM(BA26,BD26,BG26,#REF!,BH26))</f>
        <v>#REF!</v>
      </c>
      <c r="DQ26" s="33" t="str">
        <f t="shared" si="6"/>
        <v/>
      </c>
      <c r="DR26" s="23" t="e">
        <f>IF(AND(BK26="",BN26="",BQ26="",BR26=""),"",SUM(BK26,BN26,BQ26,#REF!,BR26))</f>
        <v>#REF!</v>
      </c>
      <c r="DS26" s="33" t="str">
        <f t="shared" si="7"/>
        <v/>
      </c>
      <c r="DT26" s="33"/>
      <c r="DU26" s="33"/>
    </row>
    <row r="27" spans="1:125" ht="18.75">
      <c r="A27" s="72">
        <v>21</v>
      </c>
      <c r="B27" s="406"/>
      <c r="C27" s="407"/>
      <c r="D27" s="408"/>
      <c r="E27" s="409"/>
      <c r="F27" s="410"/>
      <c r="G27" s="410"/>
      <c r="H27" s="411"/>
      <c r="I27" s="412"/>
      <c r="J27" s="413"/>
      <c r="K27" s="414"/>
      <c r="L27" s="11">
        <v>4</v>
      </c>
      <c r="M27" s="6">
        <v>4</v>
      </c>
      <c r="N27" s="6">
        <v>4</v>
      </c>
      <c r="O27" s="6">
        <v>4</v>
      </c>
      <c r="P27" s="6">
        <v>4</v>
      </c>
      <c r="Q27" s="6">
        <v>4</v>
      </c>
      <c r="R27" s="6">
        <v>39</v>
      </c>
      <c r="S27" s="40">
        <v>15</v>
      </c>
      <c r="T27" s="43">
        <v>55</v>
      </c>
      <c r="U27" s="12">
        <v>21</v>
      </c>
      <c r="V27" s="17">
        <v>5</v>
      </c>
      <c r="W27" s="18">
        <v>5</v>
      </c>
      <c r="X27" s="18">
        <v>5</v>
      </c>
      <c r="Y27" s="18">
        <v>5</v>
      </c>
      <c r="Z27" s="18">
        <v>5</v>
      </c>
      <c r="AA27" s="18">
        <v>5</v>
      </c>
      <c r="AB27" s="18">
        <v>47</v>
      </c>
      <c r="AC27" s="45">
        <v>16</v>
      </c>
      <c r="AD27" s="43">
        <v>45</v>
      </c>
      <c r="AE27" s="40">
        <v>25</v>
      </c>
      <c r="AF27" s="293" t="s">
        <v>176</v>
      </c>
      <c r="AG27" s="6">
        <v>5</v>
      </c>
      <c r="AH27" s="6">
        <v>4</v>
      </c>
      <c r="AI27" s="6">
        <v>4</v>
      </c>
      <c r="AJ27" s="6">
        <v>4</v>
      </c>
      <c r="AK27" s="6">
        <v>4</v>
      </c>
      <c r="AL27" s="6">
        <v>5</v>
      </c>
      <c r="AM27" s="43">
        <v>46</v>
      </c>
      <c r="AN27" s="6">
        <v>16</v>
      </c>
      <c r="AO27" s="6">
        <v>61</v>
      </c>
      <c r="AP27" s="43">
        <v>7</v>
      </c>
      <c r="AQ27" s="11">
        <v>5</v>
      </c>
      <c r="AR27" s="6">
        <v>4</v>
      </c>
      <c r="AS27" s="6">
        <v>5</v>
      </c>
      <c r="AT27" s="6">
        <v>4</v>
      </c>
      <c r="AU27" s="6">
        <v>5</v>
      </c>
      <c r="AV27" s="6">
        <v>4</v>
      </c>
      <c r="AW27" s="6">
        <v>31</v>
      </c>
      <c r="AX27" s="40">
        <v>9</v>
      </c>
      <c r="AY27" s="43">
        <v>55</v>
      </c>
      <c r="AZ27" s="12">
        <v>8</v>
      </c>
      <c r="BA27" s="11">
        <v>5</v>
      </c>
      <c r="BB27" s="6">
        <v>5</v>
      </c>
      <c r="BC27" s="6">
        <v>5</v>
      </c>
      <c r="BD27" s="6">
        <v>5</v>
      </c>
      <c r="BE27" s="6">
        <v>4</v>
      </c>
      <c r="BF27" s="6">
        <v>4</v>
      </c>
      <c r="BG27" s="6">
        <v>15</v>
      </c>
      <c r="BH27" s="40">
        <v>10</v>
      </c>
      <c r="BI27" s="43">
        <v>58</v>
      </c>
      <c r="BJ27" s="12">
        <v>16</v>
      </c>
      <c r="BK27" s="11">
        <v>5</v>
      </c>
      <c r="BL27" s="6">
        <v>5</v>
      </c>
      <c r="BM27" s="6">
        <v>4</v>
      </c>
      <c r="BN27" s="6">
        <v>4</v>
      </c>
      <c r="BO27" s="6">
        <v>3</v>
      </c>
      <c r="BP27" s="6">
        <v>3</v>
      </c>
      <c r="BQ27" s="6">
        <v>42</v>
      </c>
      <c r="BR27" s="40">
        <v>10</v>
      </c>
      <c r="BS27" s="43">
        <v>62</v>
      </c>
      <c r="BT27" s="12">
        <v>18</v>
      </c>
      <c r="BU27" s="11"/>
      <c r="BV27" s="6"/>
      <c r="BW27" s="6"/>
      <c r="BX27" s="6"/>
      <c r="BY27" s="40"/>
      <c r="BZ27" s="11"/>
      <c r="CA27" s="6"/>
      <c r="CB27" s="6"/>
      <c r="CC27" s="6"/>
      <c r="CD27" s="12"/>
      <c r="CE27" s="11"/>
      <c r="CF27" s="6"/>
      <c r="CG27" s="6"/>
      <c r="CH27" s="6"/>
      <c r="CI27" s="12"/>
      <c r="CJ27" s="11"/>
      <c r="CK27" s="6"/>
      <c r="CL27" s="6"/>
      <c r="CM27" s="12"/>
      <c r="CN27" s="11"/>
      <c r="CO27" s="82"/>
      <c r="CP27" s="1"/>
      <c r="CQ27" s="1"/>
      <c r="CR27" s="297"/>
      <c r="CS27" s="424" t="s">
        <v>179</v>
      </c>
      <c r="CT27" s="425" t="s">
        <v>184</v>
      </c>
      <c r="DF27" s="23"/>
      <c r="DG27" s="23" t="str">
        <f t="shared" si="0"/>
        <v/>
      </c>
      <c r="DH27" s="33" t="e">
        <f>IF(AND(L27="",N27="",R27="",S27=""),"",SUM(L27,N27,R27,#REF!,S27))</f>
        <v>#REF!</v>
      </c>
      <c r="DI27" s="33" t="str">
        <f t="shared" si="1"/>
        <v/>
      </c>
      <c r="DJ27" s="23" t="e">
        <f>IF(AND(V27="",X27="",AB27="",AC27=""),"",SUM(V27,X27,AB27,#REF!,AC27))</f>
        <v>#REF!</v>
      </c>
      <c r="DK27" s="33" t="str">
        <f t="shared" si="2"/>
        <v/>
      </c>
      <c r="DL27" s="23">
        <f t="shared" si="3"/>
        <v>63</v>
      </c>
      <c r="DM27" s="33">
        <f t="shared" si="4"/>
        <v>13</v>
      </c>
      <c r="DN27" s="23" t="e">
        <f>IF(AND(AQ27="",AT27="",AW27="",AX27=""),"",SUM(AQ27,AT27,AW27,#REF!,AX27))</f>
        <v>#REF!</v>
      </c>
      <c r="DO27" s="33" t="str">
        <f t="shared" si="5"/>
        <v/>
      </c>
      <c r="DP27" s="23" t="e">
        <f>IF(AND(BA27="",BD27="",BG27="",BH27=""),"",SUM(BA27,BD27,BG27,#REF!,BH27))</f>
        <v>#REF!</v>
      </c>
      <c r="DQ27" s="33" t="str">
        <f t="shared" si="6"/>
        <v/>
      </c>
      <c r="DR27" s="23" t="e">
        <f>IF(AND(BK27="",BN27="",BQ27="",BR27=""),"",SUM(BK27,BN27,BQ27,#REF!,BR27))</f>
        <v>#REF!</v>
      </c>
      <c r="DS27" s="33" t="str">
        <f t="shared" si="7"/>
        <v/>
      </c>
      <c r="DT27" s="33"/>
      <c r="DU27" s="33"/>
    </row>
    <row r="28" spans="1:125" ht="18.75">
      <c r="A28" s="72">
        <v>22</v>
      </c>
      <c r="B28" s="406"/>
      <c r="C28" s="407"/>
      <c r="D28" s="408"/>
      <c r="E28" s="409"/>
      <c r="F28" s="410"/>
      <c r="G28" s="410"/>
      <c r="H28" s="411"/>
      <c r="I28" s="412"/>
      <c r="J28" s="413"/>
      <c r="K28" s="414"/>
      <c r="L28" s="11">
        <v>4</v>
      </c>
      <c r="M28" s="6">
        <v>4</v>
      </c>
      <c r="N28" s="6">
        <v>4</v>
      </c>
      <c r="O28" s="6">
        <v>4</v>
      </c>
      <c r="P28" s="6">
        <v>4</v>
      </c>
      <c r="Q28" s="6">
        <v>4</v>
      </c>
      <c r="R28" s="6">
        <v>39</v>
      </c>
      <c r="S28" s="40">
        <v>15</v>
      </c>
      <c r="T28" s="43">
        <v>55</v>
      </c>
      <c r="U28" s="12">
        <v>21</v>
      </c>
      <c r="V28" s="17">
        <v>5</v>
      </c>
      <c r="W28" s="18">
        <v>5</v>
      </c>
      <c r="X28" s="18">
        <v>5</v>
      </c>
      <c r="Y28" s="18">
        <v>5</v>
      </c>
      <c r="Z28" s="18">
        <v>5</v>
      </c>
      <c r="AA28" s="18">
        <v>5</v>
      </c>
      <c r="AB28" s="18">
        <v>47</v>
      </c>
      <c r="AC28" s="45">
        <v>16</v>
      </c>
      <c r="AD28" s="43">
        <v>45</v>
      </c>
      <c r="AE28" s="40">
        <v>25</v>
      </c>
      <c r="AF28" s="293" t="s">
        <v>180</v>
      </c>
      <c r="AG28" s="6">
        <v>5</v>
      </c>
      <c r="AH28" s="6">
        <v>4</v>
      </c>
      <c r="AI28" s="6">
        <v>4</v>
      </c>
      <c r="AJ28" s="6">
        <v>4</v>
      </c>
      <c r="AK28" s="6">
        <v>4</v>
      </c>
      <c r="AL28" s="6">
        <v>5</v>
      </c>
      <c r="AM28" s="43">
        <v>46</v>
      </c>
      <c r="AN28" s="6">
        <v>16</v>
      </c>
      <c r="AO28" s="6">
        <v>62</v>
      </c>
      <c r="AP28" s="43">
        <v>6</v>
      </c>
      <c r="AQ28" s="11">
        <v>5</v>
      </c>
      <c r="AR28" s="6">
        <v>4</v>
      </c>
      <c r="AS28" s="6">
        <v>5</v>
      </c>
      <c r="AT28" s="6">
        <v>4</v>
      </c>
      <c r="AU28" s="6">
        <v>5</v>
      </c>
      <c r="AV28" s="6">
        <v>4</v>
      </c>
      <c r="AW28" s="6">
        <v>31</v>
      </c>
      <c r="AX28" s="40">
        <v>9</v>
      </c>
      <c r="AY28" s="43">
        <v>55</v>
      </c>
      <c r="AZ28" s="12">
        <v>8</v>
      </c>
      <c r="BA28" s="11">
        <v>5</v>
      </c>
      <c r="BB28" s="6">
        <v>5</v>
      </c>
      <c r="BC28" s="6">
        <v>5</v>
      </c>
      <c r="BD28" s="6">
        <v>5</v>
      </c>
      <c r="BE28" s="6">
        <v>4</v>
      </c>
      <c r="BF28" s="6">
        <v>4</v>
      </c>
      <c r="BG28" s="6">
        <v>16</v>
      </c>
      <c r="BH28" s="40">
        <v>10</v>
      </c>
      <c r="BI28" s="43">
        <v>58</v>
      </c>
      <c r="BJ28" s="12">
        <v>16</v>
      </c>
      <c r="BK28" s="11">
        <v>5</v>
      </c>
      <c r="BL28" s="6">
        <v>5</v>
      </c>
      <c r="BM28" s="6">
        <v>4</v>
      </c>
      <c r="BN28" s="6">
        <v>4</v>
      </c>
      <c r="BO28" s="6">
        <v>3</v>
      </c>
      <c r="BP28" s="6">
        <v>3</v>
      </c>
      <c r="BQ28" s="6">
        <v>42</v>
      </c>
      <c r="BR28" s="40">
        <v>10</v>
      </c>
      <c r="BS28" s="43">
        <v>62</v>
      </c>
      <c r="BT28" s="12">
        <v>18</v>
      </c>
      <c r="BU28" s="11"/>
      <c r="BV28" s="6"/>
      <c r="BW28" s="6"/>
      <c r="BX28" s="6"/>
      <c r="BY28" s="40"/>
      <c r="BZ28" s="11"/>
      <c r="CA28" s="6"/>
      <c r="CB28" s="6"/>
      <c r="CC28" s="6"/>
      <c r="CD28" s="12"/>
      <c r="CE28" s="11"/>
      <c r="CF28" s="6"/>
      <c r="CG28" s="6"/>
      <c r="CH28" s="6"/>
      <c r="CI28" s="12"/>
      <c r="CJ28" s="11"/>
      <c r="CK28" s="6"/>
      <c r="CL28" s="6"/>
      <c r="CM28" s="12"/>
      <c r="CN28" s="11"/>
      <c r="CO28" s="82"/>
      <c r="CP28" s="1"/>
      <c r="CQ28" s="1"/>
      <c r="CR28" s="297"/>
      <c r="CS28" s="424" t="s">
        <v>176</v>
      </c>
      <c r="CT28" s="425" t="s">
        <v>185</v>
      </c>
      <c r="DF28" s="23"/>
      <c r="DG28" s="23" t="str">
        <f t="shared" si="0"/>
        <v/>
      </c>
      <c r="DH28" s="33" t="e">
        <f>IF(AND(L28="",N28="",R28="",S28=""),"",SUM(L28,N28,R28,#REF!,S28))</f>
        <v>#REF!</v>
      </c>
      <c r="DI28" s="33" t="str">
        <f t="shared" si="1"/>
        <v/>
      </c>
      <c r="DJ28" s="23" t="e">
        <f>IF(AND(V28="",X28="",AB28="",AC28=""),"",SUM(V28,X28,AB28,#REF!,AC28))</f>
        <v>#REF!</v>
      </c>
      <c r="DK28" s="33" t="str">
        <f t="shared" si="2"/>
        <v/>
      </c>
      <c r="DL28" s="23">
        <f t="shared" si="3"/>
        <v>63</v>
      </c>
      <c r="DM28" s="33">
        <f t="shared" si="4"/>
        <v>13</v>
      </c>
      <c r="DN28" s="23" t="e">
        <f>IF(AND(AQ28="",AT28="",AW28="",AX28=""),"",SUM(AQ28,AT28,AW28,#REF!,AX28))</f>
        <v>#REF!</v>
      </c>
      <c r="DO28" s="33" t="str">
        <f t="shared" si="5"/>
        <v/>
      </c>
      <c r="DP28" s="23" t="e">
        <f>IF(AND(BA28="",BD28="",BG28="",BH28=""),"",SUM(BA28,BD28,BG28,#REF!,BH28))</f>
        <v>#REF!</v>
      </c>
      <c r="DQ28" s="33" t="str">
        <f t="shared" si="6"/>
        <v/>
      </c>
      <c r="DR28" s="23" t="e">
        <f>IF(AND(BK28="",BN28="",BQ28="",BR28=""),"",SUM(BK28,BN28,BQ28,#REF!,BR28))</f>
        <v>#REF!</v>
      </c>
      <c r="DS28" s="33" t="str">
        <f t="shared" si="7"/>
        <v/>
      </c>
      <c r="DT28" s="33"/>
      <c r="DU28" s="33"/>
    </row>
    <row r="29" spans="1:125" ht="18.75">
      <c r="A29" s="72">
        <v>23</v>
      </c>
      <c r="B29" s="406"/>
      <c r="C29" s="407"/>
      <c r="D29" s="408"/>
      <c r="E29" s="409"/>
      <c r="F29" s="410"/>
      <c r="G29" s="410"/>
      <c r="H29" s="411"/>
      <c r="I29" s="412"/>
      <c r="J29" s="413"/>
      <c r="K29" s="414"/>
      <c r="L29" s="11">
        <v>4</v>
      </c>
      <c r="M29" s="6">
        <v>4</v>
      </c>
      <c r="N29" s="6">
        <v>4</v>
      </c>
      <c r="O29" s="6">
        <v>4</v>
      </c>
      <c r="P29" s="6">
        <v>4</v>
      </c>
      <c r="Q29" s="6">
        <v>4</v>
      </c>
      <c r="R29" s="6">
        <v>39</v>
      </c>
      <c r="S29" s="40">
        <v>15</v>
      </c>
      <c r="T29" s="43">
        <v>55</v>
      </c>
      <c r="U29" s="12">
        <v>21</v>
      </c>
      <c r="V29" s="17">
        <v>5</v>
      </c>
      <c r="W29" s="18">
        <v>5</v>
      </c>
      <c r="X29" s="18">
        <v>5</v>
      </c>
      <c r="Y29" s="18">
        <v>5</v>
      </c>
      <c r="Z29" s="18">
        <v>5</v>
      </c>
      <c r="AA29" s="18">
        <v>5</v>
      </c>
      <c r="AB29" s="18">
        <v>47</v>
      </c>
      <c r="AC29" s="45">
        <v>16</v>
      </c>
      <c r="AD29" s="43">
        <v>45</v>
      </c>
      <c r="AE29" s="40">
        <v>25</v>
      </c>
      <c r="AF29" s="293" t="s">
        <v>180</v>
      </c>
      <c r="AG29" s="6">
        <v>5</v>
      </c>
      <c r="AH29" s="6">
        <v>4</v>
      </c>
      <c r="AI29" s="6">
        <v>4</v>
      </c>
      <c r="AJ29" s="6">
        <v>4</v>
      </c>
      <c r="AK29" s="6">
        <v>4</v>
      </c>
      <c r="AL29" s="6">
        <v>5</v>
      </c>
      <c r="AM29" s="43">
        <v>46</v>
      </c>
      <c r="AN29" s="6">
        <v>16</v>
      </c>
      <c r="AO29" s="6">
        <v>9</v>
      </c>
      <c r="AP29" s="43">
        <v>9</v>
      </c>
      <c r="AQ29" s="11">
        <v>5</v>
      </c>
      <c r="AR29" s="6">
        <v>4</v>
      </c>
      <c r="AS29" s="6">
        <v>5</v>
      </c>
      <c r="AT29" s="6">
        <v>4</v>
      </c>
      <c r="AU29" s="6">
        <v>5</v>
      </c>
      <c r="AV29" s="6">
        <v>4</v>
      </c>
      <c r="AW29" s="6">
        <v>31</v>
      </c>
      <c r="AX29" s="40">
        <v>9</v>
      </c>
      <c r="AY29" s="43">
        <v>55</v>
      </c>
      <c r="AZ29" s="12">
        <v>8</v>
      </c>
      <c r="BA29" s="11">
        <v>5</v>
      </c>
      <c r="BB29" s="6">
        <v>5</v>
      </c>
      <c r="BC29" s="6">
        <v>5</v>
      </c>
      <c r="BD29" s="6">
        <v>5</v>
      </c>
      <c r="BE29" s="6">
        <v>4</v>
      </c>
      <c r="BF29" s="6">
        <v>4</v>
      </c>
      <c r="BG29" s="6">
        <v>25</v>
      </c>
      <c r="BH29" s="40">
        <v>9</v>
      </c>
      <c r="BI29" s="43">
        <v>58</v>
      </c>
      <c r="BJ29" s="12">
        <v>16</v>
      </c>
      <c r="BK29" s="11">
        <v>5</v>
      </c>
      <c r="BL29" s="6">
        <v>5</v>
      </c>
      <c r="BM29" s="6">
        <v>4</v>
      </c>
      <c r="BN29" s="6">
        <v>4</v>
      </c>
      <c r="BO29" s="6">
        <v>3</v>
      </c>
      <c r="BP29" s="6">
        <v>3</v>
      </c>
      <c r="BQ29" s="6">
        <v>42</v>
      </c>
      <c r="BR29" s="47">
        <v>10</v>
      </c>
      <c r="BS29" s="43">
        <v>62</v>
      </c>
      <c r="BT29" s="12">
        <v>18</v>
      </c>
      <c r="BU29" s="11"/>
      <c r="BV29" s="6"/>
      <c r="BW29" s="6"/>
      <c r="BX29" s="6"/>
      <c r="BY29" s="40"/>
      <c r="BZ29" s="11"/>
      <c r="CA29" s="6"/>
      <c r="CB29" s="6"/>
      <c r="CC29" s="6"/>
      <c r="CD29" s="12"/>
      <c r="CE29" s="11"/>
      <c r="CF29" s="6"/>
      <c r="CG29" s="6"/>
      <c r="CH29" s="6"/>
      <c r="CI29" s="12"/>
      <c r="CJ29" s="11"/>
      <c r="CK29" s="6"/>
      <c r="CL29" s="6"/>
      <c r="CM29" s="12"/>
      <c r="CN29" s="11"/>
      <c r="CO29" s="82"/>
      <c r="CP29" s="1"/>
      <c r="CQ29" s="1"/>
      <c r="CR29" s="297"/>
      <c r="CS29" s="424" t="s">
        <v>180</v>
      </c>
      <c r="CT29" s="425" t="s">
        <v>186</v>
      </c>
      <c r="DF29" s="23"/>
      <c r="DG29" s="23" t="str">
        <f t="shared" si="0"/>
        <v/>
      </c>
      <c r="DH29" s="33" t="e">
        <f>IF(AND(L29="",N29="",R29="",S29=""),"",SUM(L29,N29,R29,#REF!,S29))</f>
        <v>#REF!</v>
      </c>
      <c r="DI29" s="33" t="str">
        <f t="shared" si="1"/>
        <v/>
      </c>
      <c r="DJ29" s="23" t="e">
        <f>IF(AND(V29="",X29="",AB29="",AC29=""),"",SUM(V29,X29,AB29,#REF!,AC29))</f>
        <v>#REF!</v>
      </c>
      <c r="DK29" s="33" t="str">
        <f t="shared" si="2"/>
        <v/>
      </c>
      <c r="DL29" s="23">
        <f t="shared" si="3"/>
        <v>63</v>
      </c>
      <c r="DM29" s="33">
        <f t="shared" si="4"/>
        <v>13</v>
      </c>
      <c r="DN29" s="23" t="e">
        <f>IF(AND(AQ29="",AT29="",AW29="",AX29=""),"",SUM(AQ29,AT29,AW29,#REF!,AX29))</f>
        <v>#REF!</v>
      </c>
      <c r="DO29" s="33" t="str">
        <f t="shared" si="5"/>
        <v/>
      </c>
      <c r="DP29" s="23" t="e">
        <f>IF(AND(BA29="",BD29="",BG29="",BH29=""),"",SUM(BA29,BD29,BG29,#REF!,BH29))</f>
        <v>#REF!</v>
      </c>
      <c r="DQ29" s="33" t="str">
        <f t="shared" si="6"/>
        <v/>
      </c>
      <c r="DR29" s="23" t="e">
        <f>IF(AND(BK29="",BN29="",BQ29="",BR29=""),"",SUM(BK29,BN29,BQ29,#REF!,BR29))</f>
        <v>#REF!</v>
      </c>
      <c r="DS29" s="33" t="str">
        <f t="shared" si="7"/>
        <v/>
      </c>
      <c r="DT29" s="33"/>
      <c r="DU29" s="33"/>
    </row>
    <row r="30" spans="1:125" ht="18.75">
      <c r="A30" s="72">
        <v>24</v>
      </c>
      <c r="B30" s="406"/>
      <c r="C30" s="407"/>
      <c r="D30" s="408"/>
      <c r="E30" s="409"/>
      <c r="F30" s="410"/>
      <c r="G30" s="410"/>
      <c r="H30" s="411"/>
      <c r="I30" s="412"/>
      <c r="J30" s="413"/>
      <c r="K30" s="414"/>
      <c r="L30" s="11">
        <v>4</v>
      </c>
      <c r="M30" s="6">
        <v>4</v>
      </c>
      <c r="N30" s="6">
        <v>4</v>
      </c>
      <c r="O30" s="6">
        <v>4</v>
      </c>
      <c r="P30" s="6">
        <v>4</v>
      </c>
      <c r="Q30" s="6">
        <v>4</v>
      </c>
      <c r="R30" s="6">
        <v>39</v>
      </c>
      <c r="S30" s="40">
        <v>15</v>
      </c>
      <c r="T30" s="43">
        <v>55</v>
      </c>
      <c r="U30" s="12">
        <v>21</v>
      </c>
      <c r="V30" s="17">
        <v>5</v>
      </c>
      <c r="W30" s="18">
        <v>5</v>
      </c>
      <c r="X30" s="18">
        <v>5</v>
      </c>
      <c r="Y30" s="18">
        <v>5</v>
      </c>
      <c r="Z30" s="18">
        <v>5</v>
      </c>
      <c r="AA30" s="18">
        <v>5</v>
      </c>
      <c r="AB30" s="18">
        <v>47</v>
      </c>
      <c r="AC30" s="45">
        <v>16</v>
      </c>
      <c r="AD30" s="43">
        <v>45</v>
      </c>
      <c r="AE30" s="40">
        <v>25</v>
      </c>
      <c r="AF30" s="293" t="s">
        <v>178</v>
      </c>
      <c r="AG30" s="6">
        <v>5</v>
      </c>
      <c r="AH30" s="6">
        <v>4</v>
      </c>
      <c r="AI30" s="6">
        <v>4</v>
      </c>
      <c r="AJ30" s="6">
        <v>4</v>
      </c>
      <c r="AK30" s="6">
        <v>4</v>
      </c>
      <c r="AL30" s="6">
        <v>5</v>
      </c>
      <c r="AM30" s="43">
        <v>46</v>
      </c>
      <c r="AN30" s="6">
        <v>16</v>
      </c>
      <c r="AO30" s="6">
        <v>9</v>
      </c>
      <c r="AP30" s="43">
        <v>9</v>
      </c>
      <c r="AQ30" s="11">
        <v>5</v>
      </c>
      <c r="AR30" s="6">
        <v>4</v>
      </c>
      <c r="AS30" s="6">
        <v>5</v>
      </c>
      <c r="AT30" s="6">
        <v>4</v>
      </c>
      <c r="AU30" s="6">
        <v>5</v>
      </c>
      <c r="AV30" s="6">
        <v>4</v>
      </c>
      <c r="AW30" s="6">
        <v>31</v>
      </c>
      <c r="AX30" s="40">
        <v>9</v>
      </c>
      <c r="AY30" s="43">
        <v>55</v>
      </c>
      <c r="AZ30" s="12">
        <v>8</v>
      </c>
      <c r="BA30" s="11">
        <v>5</v>
      </c>
      <c r="BB30" s="6">
        <v>5</v>
      </c>
      <c r="BC30" s="6">
        <v>5</v>
      </c>
      <c r="BD30" s="6">
        <v>5</v>
      </c>
      <c r="BE30" s="6">
        <v>4</v>
      </c>
      <c r="BF30" s="6">
        <v>4</v>
      </c>
      <c r="BG30" s="6">
        <v>32</v>
      </c>
      <c r="BH30" s="40">
        <v>9</v>
      </c>
      <c r="BI30" s="43">
        <v>58</v>
      </c>
      <c r="BJ30" s="12">
        <v>16</v>
      </c>
      <c r="BK30" s="11">
        <v>5</v>
      </c>
      <c r="BL30" s="6">
        <v>5</v>
      </c>
      <c r="BM30" s="6">
        <v>4</v>
      </c>
      <c r="BN30" s="6">
        <v>4</v>
      </c>
      <c r="BO30" s="6">
        <v>3</v>
      </c>
      <c r="BP30" s="6">
        <v>3</v>
      </c>
      <c r="BQ30" s="6">
        <v>42</v>
      </c>
      <c r="BR30" s="40">
        <v>10</v>
      </c>
      <c r="BS30" s="43">
        <v>62</v>
      </c>
      <c r="BT30" s="12">
        <v>18</v>
      </c>
      <c r="BU30" s="11"/>
      <c r="BV30" s="6"/>
      <c r="BW30" s="6"/>
      <c r="BX30" s="6"/>
      <c r="BY30" s="40"/>
      <c r="BZ30" s="11"/>
      <c r="CA30" s="6"/>
      <c r="CB30" s="6"/>
      <c r="CC30" s="6"/>
      <c r="CD30" s="12"/>
      <c r="CE30" s="11"/>
      <c r="CF30" s="6"/>
      <c r="CG30" s="6"/>
      <c r="CH30" s="6"/>
      <c r="CI30" s="12"/>
      <c r="CJ30" s="11"/>
      <c r="CK30" s="6"/>
      <c r="CL30" s="6"/>
      <c r="CM30" s="12"/>
      <c r="CN30" s="11"/>
      <c r="CO30" s="82"/>
      <c r="CP30" s="1"/>
      <c r="CQ30" s="1"/>
      <c r="CR30" s="297"/>
      <c r="CS30" s="424" t="s">
        <v>178</v>
      </c>
      <c r="CT30" s="425" t="s">
        <v>187</v>
      </c>
      <c r="DF30" s="23"/>
      <c r="DG30" s="23" t="str">
        <f t="shared" si="0"/>
        <v/>
      </c>
      <c r="DH30" s="33" t="e">
        <f>IF(AND(L30="",N30="",R30="",S30=""),"",SUM(L30,N30,R30,#REF!,S30))</f>
        <v>#REF!</v>
      </c>
      <c r="DI30" s="33" t="str">
        <f t="shared" si="1"/>
        <v/>
      </c>
      <c r="DJ30" s="23" t="e">
        <f>IF(AND(V30="",X30="",AB30="",AC30=""),"",SUM(V30,X30,AB30,#REF!,AC30))</f>
        <v>#REF!</v>
      </c>
      <c r="DK30" s="33" t="str">
        <f t="shared" si="2"/>
        <v/>
      </c>
      <c r="DL30" s="23">
        <f t="shared" si="3"/>
        <v>63</v>
      </c>
      <c r="DM30" s="33">
        <f t="shared" si="4"/>
        <v>13</v>
      </c>
      <c r="DN30" s="23" t="e">
        <f>IF(AND(AQ30="",AT30="",AW30="",AX30=""),"",SUM(AQ30,AT30,AW30,#REF!,AX30))</f>
        <v>#REF!</v>
      </c>
      <c r="DO30" s="33" t="str">
        <f t="shared" si="5"/>
        <v/>
      </c>
      <c r="DP30" s="23" t="e">
        <f>IF(AND(BA30="",BD30="",BG30="",BH30=""),"",SUM(BA30,BD30,BG30,#REF!,BH30))</f>
        <v>#REF!</v>
      </c>
      <c r="DQ30" s="33" t="str">
        <f t="shared" si="6"/>
        <v/>
      </c>
      <c r="DR30" s="23" t="e">
        <f>IF(AND(BK30="",BN30="",BQ30="",BR30=""),"",SUM(BK30,BN30,BQ30,#REF!,BR30))</f>
        <v>#REF!</v>
      </c>
      <c r="DS30" s="33" t="str">
        <f t="shared" si="7"/>
        <v/>
      </c>
      <c r="DT30" s="33"/>
      <c r="DU30" s="33"/>
    </row>
    <row r="31" spans="1:125" ht="18.75">
      <c r="A31" s="72">
        <v>25</v>
      </c>
      <c r="B31" s="406"/>
      <c r="C31" s="407"/>
      <c r="D31" s="408"/>
      <c r="E31" s="409"/>
      <c r="F31" s="410"/>
      <c r="G31" s="410"/>
      <c r="H31" s="411"/>
      <c r="I31" s="412"/>
      <c r="J31" s="413"/>
      <c r="K31" s="414"/>
      <c r="L31" s="11">
        <v>4</v>
      </c>
      <c r="M31" s="6">
        <v>4</v>
      </c>
      <c r="N31" s="6">
        <v>4</v>
      </c>
      <c r="O31" s="6">
        <v>4</v>
      </c>
      <c r="P31" s="6">
        <v>4</v>
      </c>
      <c r="Q31" s="6">
        <v>4</v>
      </c>
      <c r="R31" s="6">
        <v>39</v>
      </c>
      <c r="S31" s="40">
        <v>15</v>
      </c>
      <c r="T31" s="43">
        <v>55</v>
      </c>
      <c r="U31" s="12">
        <v>21</v>
      </c>
      <c r="V31" s="17">
        <v>5</v>
      </c>
      <c r="W31" s="18">
        <v>5</v>
      </c>
      <c r="X31" s="18">
        <v>5</v>
      </c>
      <c r="Y31" s="18">
        <v>5</v>
      </c>
      <c r="Z31" s="18">
        <v>5</v>
      </c>
      <c r="AA31" s="18">
        <v>5</v>
      </c>
      <c r="AB31" s="18">
        <v>47</v>
      </c>
      <c r="AC31" s="45">
        <v>16</v>
      </c>
      <c r="AD31" s="43">
        <v>45</v>
      </c>
      <c r="AE31" s="40">
        <v>25</v>
      </c>
      <c r="AF31" s="293" t="s">
        <v>178</v>
      </c>
      <c r="AG31" s="6">
        <v>5</v>
      </c>
      <c r="AH31" s="6">
        <v>4</v>
      </c>
      <c r="AI31" s="6">
        <v>4</v>
      </c>
      <c r="AJ31" s="6">
        <v>4</v>
      </c>
      <c r="AK31" s="6">
        <v>4</v>
      </c>
      <c r="AL31" s="6">
        <v>5</v>
      </c>
      <c r="AM31" s="43">
        <v>46</v>
      </c>
      <c r="AN31" s="6">
        <v>16</v>
      </c>
      <c r="AO31" s="6">
        <v>9</v>
      </c>
      <c r="AP31" s="43">
        <v>9</v>
      </c>
      <c r="AQ31" s="11">
        <v>5</v>
      </c>
      <c r="AR31" s="6">
        <v>4</v>
      </c>
      <c r="AS31" s="6">
        <v>5</v>
      </c>
      <c r="AT31" s="6">
        <v>4</v>
      </c>
      <c r="AU31" s="6">
        <v>5</v>
      </c>
      <c r="AV31" s="6">
        <v>4</v>
      </c>
      <c r="AW31" s="6">
        <v>31</v>
      </c>
      <c r="AX31" s="40">
        <v>9</v>
      </c>
      <c r="AY31" s="43">
        <v>55</v>
      </c>
      <c r="AZ31" s="12">
        <v>8</v>
      </c>
      <c r="BA31" s="11">
        <v>5</v>
      </c>
      <c r="BB31" s="6">
        <v>5</v>
      </c>
      <c r="BC31" s="6">
        <v>5</v>
      </c>
      <c r="BD31" s="6">
        <v>5</v>
      </c>
      <c r="BE31" s="6">
        <v>4</v>
      </c>
      <c r="BF31" s="6">
        <v>4</v>
      </c>
      <c r="BG31" s="6">
        <v>28</v>
      </c>
      <c r="BH31" s="40">
        <v>9</v>
      </c>
      <c r="BI31" s="43">
        <v>58</v>
      </c>
      <c r="BJ31" s="12">
        <v>16</v>
      </c>
      <c r="BK31" s="11">
        <v>5</v>
      </c>
      <c r="BL31" s="6">
        <v>5</v>
      </c>
      <c r="BM31" s="6">
        <v>4</v>
      </c>
      <c r="BN31" s="6">
        <v>4</v>
      </c>
      <c r="BO31" s="6">
        <v>3</v>
      </c>
      <c r="BP31" s="6">
        <v>3</v>
      </c>
      <c r="BQ31" s="6">
        <v>42</v>
      </c>
      <c r="BR31" s="40">
        <v>10</v>
      </c>
      <c r="BS31" s="43">
        <v>62</v>
      </c>
      <c r="BT31" s="12">
        <v>18</v>
      </c>
      <c r="BU31" s="11"/>
      <c r="BV31" s="6"/>
      <c r="BW31" s="6"/>
      <c r="BX31" s="6"/>
      <c r="BY31" s="40"/>
      <c r="BZ31" s="11"/>
      <c r="CA31" s="6"/>
      <c r="CB31" s="6"/>
      <c r="CC31" s="6"/>
      <c r="CD31" s="12"/>
      <c r="CE31" s="11"/>
      <c r="CF31" s="6"/>
      <c r="CG31" s="6"/>
      <c r="CH31" s="6"/>
      <c r="CI31" s="12"/>
      <c r="CJ31" s="11"/>
      <c r="CK31" s="6"/>
      <c r="CL31" s="6"/>
      <c r="CM31" s="12"/>
      <c r="CN31" s="11"/>
      <c r="CO31" s="82"/>
      <c r="CP31" s="1"/>
      <c r="CQ31" s="1"/>
      <c r="CR31" s="297"/>
      <c r="CS31" s="424" t="s">
        <v>181</v>
      </c>
      <c r="CT31" s="425" t="s">
        <v>188</v>
      </c>
      <c r="DF31" s="23"/>
      <c r="DG31" s="23" t="str">
        <f t="shared" si="0"/>
        <v/>
      </c>
      <c r="DH31" s="33" t="e">
        <f>IF(AND(L31="",N31="",R31="",S31=""),"",SUM(L31,N31,R31,#REF!,S31))</f>
        <v>#REF!</v>
      </c>
      <c r="DI31" s="33" t="str">
        <f t="shared" si="1"/>
        <v/>
      </c>
      <c r="DJ31" s="23" t="e">
        <f>IF(AND(V31="",X31="",AB31="",AC31=""),"",SUM(V31,X31,AB31,#REF!,AC31))</f>
        <v>#REF!</v>
      </c>
      <c r="DK31" s="33" t="str">
        <f t="shared" si="2"/>
        <v/>
      </c>
      <c r="DL31" s="23">
        <f t="shared" si="3"/>
        <v>63</v>
      </c>
      <c r="DM31" s="33">
        <f t="shared" si="4"/>
        <v>13</v>
      </c>
      <c r="DN31" s="23" t="e">
        <f>IF(AND(AQ31="",AT31="",AW31="",AX31=""),"",SUM(AQ31,AT31,AW31,#REF!,AX31))</f>
        <v>#REF!</v>
      </c>
      <c r="DO31" s="33" t="str">
        <f t="shared" si="5"/>
        <v/>
      </c>
      <c r="DP31" s="23" t="e">
        <f>IF(AND(BA31="",BD31="",BG31="",BH31=""),"",SUM(BA31,BD31,BG31,#REF!,BH31))</f>
        <v>#REF!</v>
      </c>
      <c r="DQ31" s="33" t="str">
        <f t="shared" si="6"/>
        <v/>
      </c>
      <c r="DR31" s="23" t="e">
        <f>IF(AND(BK31="",BN31="",BQ31="",BR31=""),"",SUM(BK31,BN31,BQ31,#REF!,BR31))</f>
        <v>#REF!</v>
      </c>
      <c r="DS31" s="33" t="str">
        <f t="shared" si="7"/>
        <v/>
      </c>
      <c r="DT31" s="33"/>
      <c r="DU31" s="33"/>
    </row>
    <row r="32" spans="1:125" ht="19.5" thickBot="1">
      <c r="A32" s="72">
        <v>26</v>
      </c>
      <c r="B32" s="406"/>
      <c r="C32" s="407"/>
      <c r="D32" s="408"/>
      <c r="E32" s="409"/>
      <c r="F32" s="410"/>
      <c r="G32" s="410"/>
      <c r="H32" s="411"/>
      <c r="I32" s="412"/>
      <c r="J32" s="413"/>
      <c r="K32" s="414"/>
      <c r="L32" s="11">
        <v>4</v>
      </c>
      <c r="M32" s="6">
        <v>4</v>
      </c>
      <c r="N32" s="6">
        <v>4</v>
      </c>
      <c r="O32" s="6">
        <v>4</v>
      </c>
      <c r="P32" s="6">
        <v>4</v>
      </c>
      <c r="Q32" s="6">
        <v>4</v>
      </c>
      <c r="R32" s="6">
        <v>39</v>
      </c>
      <c r="S32" s="40">
        <v>15</v>
      </c>
      <c r="T32" s="43">
        <v>55</v>
      </c>
      <c r="U32" s="12">
        <v>21</v>
      </c>
      <c r="V32" s="17">
        <v>5</v>
      </c>
      <c r="W32" s="18">
        <v>5</v>
      </c>
      <c r="X32" s="18">
        <v>5</v>
      </c>
      <c r="Y32" s="18">
        <v>5</v>
      </c>
      <c r="Z32" s="18">
        <v>5</v>
      </c>
      <c r="AA32" s="18">
        <v>5</v>
      </c>
      <c r="AB32" s="18">
        <v>47</v>
      </c>
      <c r="AC32" s="45">
        <v>16</v>
      </c>
      <c r="AD32" s="43">
        <v>45</v>
      </c>
      <c r="AE32" s="40">
        <v>25</v>
      </c>
      <c r="AF32" s="293"/>
      <c r="AG32" s="6">
        <v>5</v>
      </c>
      <c r="AH32" s="6">
        <v>4</v>
      </c>
      <c r="AI32" s="6">
        <v>4</v>
      </c>
      <c r="AJ32" s="6">
        <v>4</v>
      </c>
      <c r="AK32" s="6">
        <v>4</v>
      </c>
      <c r="AL32" s="6">
        <v>5</v>
      </c>
      <c r="AM32" s="43">
        <v>46</v>
      </c>
      <c r="AN32" s="6">
        <v>16</v>
      </c>
      <c r="AO32" s="6">
        <v>9</v>
      </c>
      <c r="AP32" s="43">
        <v>8</v>
      </c>
      <c r="AQ32" s="11">
        <v>5</v>
      </c>
      <c r="AR32" s="6">
        <v>4</v>
      </c>
      <c r="AS32" s="6">
        <v>5</v>
      </c>
      <c r="AT32" s="6">
        <v>4</v>
      </c>
      <c r="AU32" s="6">
        <v>5</v>
      </c>
      <c r="AV32" s="6">
        <v>4</v>
      </c>
      <c r="AW32" s="6">
        <v>31</v>
      </c>
      <c r="AX32" s="40">
        <v>9</v>
      </c>
      <c r="AY32" s="43">
        <v>55</v>
      </c>
      <c r="AZ32" s="12">
        <v>8</v>
      </c>
      <c r="BA32" s="11">
        <v>5</v>
      </c>
      <c r="BB32" s="6">
        <v>5</v>
      </c>
      <c r="BC32" s="6">
        <v>5</v>
      </c>
      <c r="BD32" s="6">
        <v>5</v>
      </c>
      <c r="BE32" s="6">
        <v>4</v>
      </c>
      <c r="BF32" s="6">
        <v>4</v>
      </c>
      <c r="BG32" s="6">
        <v>29</v>
      </c>
      <c r="BH32" s="40">
        <v>9</v>
      </c>
      <c r="BI32" s="43">
        <v>58</v>
      </c>
      <c r="BJ32" s="12">
        <v>16</v>
      </c>
      <c r="BK32" s="11">
        <v>5</v>
      </c>
      <c r="BL32" s="6">
        <v>5</v>
      </c>
      <c r="BM32" s="6">
        <v>4</v>
      </c>
      <c r="BN32" s="6">
        <v>4</v>
      </c>
      <c r="BO32" s="6">
        <v>3</v>
      </c>
      <c r="BP32" s="6">
        <v>3</v>
      </c>
      <c r="BQ32" s="6">
        <v>42</v>
      </c>
      <c r="BR32" s="40">
        <v>10</v>
      </c>
      <c r="BS32" s="43">
        <v>62</v>
      </c>
      <c r="BT32" s="12">
        <v>18</v>
      </c>
      <c r="BU32" s="11"/>
      <c r="BV32" s="6"/>
      <c r="BW32" s="6"/>
      <c r="BX32" s="6"/>
      <c r="BY32" s="40"/>
      <c r="BZ32" s="11"/>
      <c r="CA32" s="6"/>
      <c r="CB32" s="6"/>
      <c r="CC32" s="6"/>
      <c r="CD32" s="12"/>
      <c r="CE32" s="11"/>
      <c r="CF32" s="6"/>
      <c r="CG32" s="6"/>
      <c r="CH32" s="6"/>
      <c r="CI32" s="12"/>
      <c r="CJ32" s="11"/>
      <c r="CK32" s="6"/>
      <c r="CL32" s="6"/>
      <c r="CM32" s="12"/>
      <c r="CN32" s="11"/>
      <c r="CO32" s="82"/>
      <c r="CP32" s="1"/>
      <c r="CQ32" s="1"/>
      <c r="CR32" s="297"/>
      <c r="CS32" s="426"/>
      <c r="CT32" s="427"/>
      <c r="DF32" s="23"/>
      <c r="DG32" s="23" t="str">
        <f t="shared" si="0"/>
        <v/>
      </c>
      <c r="DH32" s="33" t="e">
        <f>IF(AND(L32="",N32="",R32="",S32=""),"",SUM(L32,N32,R32,#REF!,S32))</f>
        <v>#REF!</v>
      </c>
      <c r="DI32" s="33" t="str">
        <f t="shared" si="1"/>
        <v/>
      </c>
      <c r="DJ32" s="23" t="e">
        <f>IF(AND(V32="",X32="",AB32="",AC32=""),"",SUM(V32,X32,AB32,#REF!,AC32))</f>
        <v>#REF!</v>
      </c>
      <c r="DK32" s="33" t="str">
        <f t="shared" si="2"/>
        <v/>
      </c>
      <c r="DL32" s="23">
        <f t="shared" si="3"/>
        <v>63</v>
      </c>
      <c r="DM32" s="33">
        <f t="shared" si="4"/>
        <v>13</v>
      </c>
      <c r="DN32" s="23" t="e">
        <f>IF(AND(AQ32="",AT32="",AW32="",AX32=""),"",SUM(AQ32,AT32,AW32,#REF!,AX32))</f>
        <v>#REF!</v>
      </c>
      <c r="DO32" s="33" t="str">
        <f t="shared" si="5"/>
        <v/>
      </c>
      <c r="DP32" s="23" t="e">
        <f>IF(AND(BA32="",BD32="",BG32="",BH32=""),"",SUM(BA32,BD32,BG32,#REF!,BH32))</f>
        <v>#REF!</v>
      </c>
      <c r="DQ32" s="33" t="str">
        <f t="shared" si="6"/>
        <v/>
      </c>
      <c r="DR32" s="23" t="e">
        <f>IF(AND(BK32="",BN32="",BQ32="",BR32=""),"",SUM(BK32,BN32,BQ32,#REF!,BR32))</f>
        <v>#REF!</v>
      </c>
      <c r="DS32" s="33" t="str">
        <f t="shared" si="7"/>
        <v/>
      </c>
      <c r="DT32" s="33"/>
      <c r="DU32" s="33"/>
    </row>
    <row r="33" spans="1:125" ht="18.75">
      <c r="A33" s="72">
        <v>27</v>
      </c>
      <c r="B33" s="406"/>
      <c r="C33" s="407"/>
      <c r="D33" s="408"/>
      <c r="E33" s="409"/>
      <c r="F33" s="410"/>
      <c r="G33" s="410"/>
      <c r="H33" s="411"/>
      <c r="I33" s="412"/>
      <c r="J33" s="413"/>
      <c r="K33" s="414"/>
      <c r="L33" s="11">
        <v>4</v>
      </c>
      <c r="M33" s="6">
        <v>4</v>
      </c>
      <c r="N33" s="6">
        <v>4</v>
      </c>
      <c r="O33" s="6">
        <v>4</v>
      </c>
      <c r="P33" s="6">
        <v>4</v>
      </c>
      <c r="Q33" s="6">
        <v>4</v>
      </c>
      <c r="R33" s="6">
        <v>39</v>
      </c>
      <c r="S33" s="40">
        <v>15</v>
      </c>
      <c r="T33" s="43">
        <v>55</v>
      </c>
      <c r="U33" s="12">
        <v>21</v>
      </c>
      <c r="V33" s="17">
        <v>5</v>
      </c>
      <c r="W33" s="18">
        <v>5</v>
      </c>
      <c r="X33" s="18">
        <v>5</v>
      </c>
      <c r="Y33" s="18">
        <v>5</v>
      </c>
      <c r="Z33" s="18">
        <v>5</v>
      </c>
      <c r="AA33" s="18">
        <v>5</v>
      </c>
      <c r="AB33" s="18">
        <v>47</v>
      </c>
      <c r="AC33" s="45">
        <v>16</v>
      </c>
      <c r="AD33" s="43">
        <v>45</v>
      </c>
      <c r="AE33" s="40">
        <v>25</v>
      </c>
      <c r="AF33" s="293"/>
      <c r="AG33" s="6">
        <v>5</v>
      </c>
      <c r="AH33" s="6">
        <v>4</v>
      </c>
      <c r="AI33" s="6">
        <v>4</v>
      </c>
      <c r="AJ33" s="6">
        <v>4</v>
      </c>
      <c r="AK33" s="6">
        <v>4</v>
      </c>
      <c r="AL33" s="6">
        <v>5</v>
      </c>
      <c r="AM33" s="43">
        <v>46</v>
      </c>
      <c r="AN33" s="6">
        <v>16</v>
      </c>
      <c r="AO33" s="6">
        <v>9</v>
      </c>
      <c r="AP33" s="43">
        <v>9</v>
      </c>
      <c r="AQ33" s="11">
        <v>5</v>
      </c>
      <c r="AR33" s="6">
        <v>4</v>
      </c>
      <c r="AS33" s="6">
        <v>5</v>
      </c>
      <c r="AT33" s="6">
        <v>4</v>
      </c>
      <c r="AU33" s="6">
        <v>5</v>
      </c>
      <c r="AV33" s="6">
        <v>4</v>
      </c>
      <c r="AW33" s="6">
        <v>31</v>
      </c>
      <c r="AX33" s="40">
        <v>9</v>
      </c>
      <c r="AY33" s="43">
        <v>55</v>
      </c>
      <c r="AZ33" s="12">
        <v>8</v>
      </c>
      <c r="BA33" s="11">
        <v>5</v>
      </c>
      <c r="BB33" s="6">
        <v>5</v>
      </c>
      <c r="BC33" s="6">
        <v>5</v>
      </c>
      <c r="BD33" s="6">
        <v>5</v>
      </c>
      <c r="BE33" s="6">
        <v>4</v>
      </c>
      <c r="BF33" s="6">
        <v>4</v>
      </c>
      <c r="BG33" s="6">
        <v>24</v>
      </c>
      <c r="BH33" s="40">
        <v>9</v>
      </c>
      <c r="BI33" s="43">
        <v>58</v>
      </c>
      <c r="BJ33" s="12">
        <v>16</v>
      </c>
      <c r="BK33" s="11">
        <v>5</v>
      </c>
      <c r="BL33" s="6">
        <v>5</v>
      </c>
      <c r="BM33" s="6">
        <v>4</v>
      </c>
      <c r="BN33" s="6">
        <v>4</v>
      </c>
      <c r="BO33" s="6">
        <v>3</v>
      </c>
      <c r="BP33" s="6">
        <v>3</v>
      </c>
      <c r="BQ33" s="6">
        <v>42</v>
      </c>
      <c r="BR33" s="40">
        <v>10</v>
      </c>
      <c r="BS33" s="43">
        <v>62</v>
      </c>
      <c r="BT33" s="12">
        <v>18</v>
      </c>
      <c r="BU33" s="11"/>
      <c r="BV33" s="6"/>
      <c r="BW33" s="6"/>
      <c r="BX33" s="6"/>
      <c r="BY33" s="40"/>
      <c r="BZ33" s="11"/>
      <c r="CA33" s="6"/>
      <c r="CB33" s="6"/>
      <c r="CC33" s="6"/>
      <c r="CD33" s="12"/>
      <c r="CE33" s="11"/>
      <c r="CF33" s="6"/>
      <c r="CG33" s="6"/>
      <c r="CH33" s="6"/>
      <c r="CI33" s="12"/>
      <c r="CJ33" s="11"/>
      <c r="CK33" s="6"/>
      <c r="CL33" s="6"/>
      <c r="CM33" s="12"/>
      <c r="CN33" s="11"/>
      <c r="CO33" s="82"/>
      <c r="CP33" s="1"/>
      <c r="CQ33" s="1"/>
      <c r="CR33" s="297"/>
      <c r="CS33" s="1"/>
      <c r="CT33" s="1"/>
      <c r="DF33" s="23"/>
      <c r="DG33" s="23" t="str">
        <f t="shared" si="0"/>
        <v/>
      </c>
      <c r="DH33" s="33" t="e">
        <f>IF(AND(L33="",N33="",R33="",S33=""),"",SUM(L33,N33,R33,#REF!,S33))</f>
        <v>#REF!</v>
      </c>
      <c r="DI33" s="33" t="str">
        <f t="shared" si="1"/>
        <v/>
      </c>
      <c r="DJ33" s="23" t="e">
        <f>IF(AND(V33="",X33="",AB33="",AC33=""),"",SUM(V33,X33,AB33,#REF!,AC33))</f>
        <v>#REF!</v>
      </c>
      <c r="DK33" s="33" t="str">
        <f t="shared" si="2"/>
        <v/>
      </c>
      <c r="DL33" s="23">
        <f t="shared" si="3"/>
        <v>63</v>
      </c>
      <c r="DM33" s="33">
        <f t="shared" si="4"/>
        <v>13</v>
      </c>
      <c r="DN33" s="23" t="e">
        <f>IF(AND(AQ33="",AT33="",AW33="",AX33=""),"",SUM(AQ33,AT33,AW33,#REF!,AX33))</f>
        <v>#REF!</v>
      </c>
      <c r="DO33" s="33" t="str">
        <f t="shared" si="5"/>
        <v/>
      </c>
      <c r="DP33" s="23" t="e">
        <f>IF(AND(BA33="",BD33="",BG33="",BH33=""),"",SUM(BA33,BD33,BG33,#REF!,BH33))</f>
        <v>#REF!</v>
      </c>
      <c r="DQ33" s="33" t="str">
        <f t="shared" si="6"/>
        <v/>
      </c>
      <c r="DR33" s="23" t="e">
        <f>IF(AND(BK33="",BN33="",BQ33="",BR33=""),"",SUM(BK33,BN33,BQ33,#REF!,BR33))</f>
        <v>#REF!</v>
      </c>
      <c r="DS33" s="33" t="str">
        <f t="shared" si="7"/>
        <v/>
      </c>
      <c r="DT33" s="33"/>
      <c r="DU33" s="33"/>
    </row>
    <row r="34" spans="1:125" ht="18.75">
      <c r="A34" s="72">
        <v>28</v>
      </c>
      <c r="B34" s="406"/>
      <c r="C34" s="407"/>
      <c r="D34" s="408"/>
      <c r="E34" s="409"/>
      <c r="F34" s="410"/>
      <c r="G34" s="410"/>
      <c r="H34" s="411"/>
      <c r="I34" s="412"/>
      <c r="J34" s="413"/>
      <c r="K34" s="414"/>
      <c r="L34" s="11">
        <v>4</v>
      </c>
      <c r="M34" s="6">
        <v>4</v>
      </c>
      <c r="N34" s="6">
        <v>4</v>
      </c>
      <c r="O34" s="6">
        <v>4</v>
      </c>
      <c r="P34" s="6">
        <v>4</v>
      </c>
      <c r="Q34" s="6">
        <v>4</v>
      </c>
      <c r="R34" s="6">
        <v>39</v>
      </c>
      <c r="S34" s="40">
        <v>15</v>
      </c>
      <c r="T34" s="43">
        <v>55</v>
      </c>
      <c r="U34" s="12">
        <v>21</v>
      </c>
      <c r="V34" s="17">
        <v>5</v>
      </c>
      <c r="W34" s="18">
        <v>5</v>
      </c>
      <c r="X34" s="18">
        <v>5</v>
      </c>
      <c r="Y34" s="18">
        <v>5</v>
      </c>
      <c r="Z34" s="18">
        <v>5</v>
      </c>
      <c r="AA34" s="18">
        <v>5</v>
      </c>
      <c r="AB34" s="18">
        <v>47</v>
      </c>
      <c r="AC34" s="45">
        <v>16</v>
      </c>
      <c r="AD34" s="43">
        <v>45</v>
      </c>
      <c r="AE34" s="40">
        <v>25</v>
      </c>
      <c r="AF34" s="293"/>
      <c r="AG34" s="6">
        <v>5</v>
      </c>
      <c r="AH34" s="6">
        <v>4</v>
      </c>
      <c r="AI34" s="6">
        <v>4</v>
      </c>
      <c r="AJ34" s="6">
        <v>4</v>
      </c>
      <c r="AK34" s="6">
        <v>4</v>
      </c>
      <c r="AL34" s="6">
        <v>5</v>
      </c>
      <c r="AM34" s="43">
        <v>46</v>
      </c>
      <c r="AN34" s="6">
        <v>16</v>
      </c>
      <c r="AO34" s="6">
        <v>9</v>
      </c>
      <c r="AP34" s="43">
        <v>8</v>
      </c>
      <c r="AQ34" s="11">
        <v>5</v>
      </c>
      <c r="AR34" s="6">
        <v>4</v>
      </c>
      <c r="AS34" s="6">
        <v>5</v>
      </c>
      <c r="AT34" s="6">
        <v>4</v>
      </c>
      <c r="AU34" s="6">
        <v>5</v>
      </c>
      <c r="AV34" s="6">
        <v>4</v>
      </c>
      <c r="AW34" s="6">
        <v>31</v>
      </c>
      <c r="AX34" s="40">
        <v>9</v>
      </c>
      <c r="AY34" s="43">
        <v>55</v>
      </c>
      <c r="AZ34" s="12">
        <v>8</v>
      </c>
      <c r="BA34" s="11">
        <v>5</v>
      </c>
      <c r="BB34" s="6">
        <v>5</v>
      </c>
      <c r="BC34" s="6">
        <v>5</v>
      </c>
      <c r="BD34" s="6">
        <v>5</v>
      </c>
      <c r="BE34" s="6">
        <v>4</v>
      </c>
      <c r="BF34" s="6">
        <v>4</v>
      </c>
      <c r="BG34" s="6">
        <v>25</v>
      </c>
      <c r="BH34" s="40">
        <v>9</v>
      </c>
      <c r="BI34" s="43">
        <v>58</v>
      </c>
      <c r="BJ34" s="12">
        <v>16</v>
      </c>
      <c r="BK34" s="11">
        <v>5</v>
      </c>
      <c r="BL34" s="6">
        <v>5</v>
      </c>
      <c r="BM34" s="6">
        <v>4</v>
      </c>
      <c r="BN34" s="6">
        <v>4</v>
      </c>
      <c r="BO34" s="6">
        <v>3</v>
      </c>
      <c r="BP34" s="6">
        <v>3</v>
      </c>
      <c r="BQ34" s="6">
        <v>42</v>
      </c>
      <c r="BR34" s="40">
        <v>9</v>
      </c>
      <c r="BS34" s="43">
        <v>62</v>
      </c>
      <c r="BT34" s="12">
        <v>18</v>
      </c>
      <c r="BU34" s="11"/>
      <c r="BV34" s="6"/>
      <c r="BW34" s="6"/>
      <c r="BX34" s="6"/>
      <c r="BY34" s="40"/>
      <c r="BZ34" s="11"/>
      <c r="CA34" s="6"/>
      <c r="CB34" s="6"/>
      <c r="CC34" s="6"/>
      <c r="CD34" s="12"/>
      <c r="CE34" s="11"/>
      <c r="CF34" s="6"/>
      <c r="CG34" s="6"/>
      <c r="CH34" s="6"/>
      <c r="CI34" s="12"/>
      <c r="CJ34" s="11"/>
      <c r="CK34" s="6"/>
      <c r="CL34" s="6"/>
      <c r="CM34" s="12"/>
      <c r="CN34" s="11"/>
      <c r="CO34" s="82"/>
      <c r="CP34" s="1"/>
      <c r="CQ34" s="1"/>
      <c r="CR34" s="297"/>
      <c r="CS34" s="1"/>
      <c r="CT34" s="1"/>
      <c r="DF34" s="23"/>
      <c r="DG34" s="23" t="str">
        <f t="shared" si="0"/>
        <v/>
      </c>
      <c r="DH34" s="33" t="e">
        <f>IF(AND(L34="",N34="",R34="",S34=""),"",SUM(L34,N34,R34,#REF!,S34))</f>
        <v>#REF!</v>
      </c>
      <c r="DI34" s="33" t="str">
        <f t="shared" si="1"/>
        <v/>
      </c>
      <c r="DJ34" s="23" t="e">
        <f>IF(AND(V34="",X34="",AB34="",AC34=""),"",SUM(V34,X34,AB34,#REF!,AC34))</f>
        <v>#REF!</v>
      </c>
      <c r="DK34" s="33" t="str">
        <f t="shared" si="2"/>
        <v/>
      </c>
      <c r="DL34" s="23">
        <f t="shared" si="3"/>
        <v>63</v>
      </c>
      <c r="DM34" s="33">
        <f t="shared" si="4"/>
        <v>13</v>
      </c>
      <c r="DN34" s="23" t="e">
        <f>IF(AND(AQ34="",AT34="",AW34="",AX34=""),"",SUM(AQ34,AT34,AW34,#REF!,AX34))</f>
        <v>#REF!</v>
      </c>
      <c r="DO34" s="33" t="str">
        <f t="shared" si="5"/>
        <v/>
      </c>
      <c r="DP34" s="23" t="e">
        <f>IF(AND(BA34="",BD34="",BG34="",BH34=""),"",SUM(BA34,BD34,BG34,#REF!,BH34))</f>
        <v>#REF!</v>
      </c>
      <c r="DQ34" s="33" t="str">
        <f t="shared" si="6"/>
        <v/>
      </c>
      <c r="DR34" s="23" t="e">
        <f>IF(AND(BK34="",BN34="",BQ34="",BR34=""),"",SUM(BK34,BN34,BQ34,#REF!,BR34))</f>
        <v>#REF!</v>
      </c>
      <c r="DS34" s="33" t="str">
        <f t="shared" si="7"/>
        <v/>
      </c>
      <c r="DT34" s="33"/>
      <c r="DU34" s="33"/>
    </row>
    <row r="35" spans="1:125" ht="18.75">
      <c r="A35" s="72">
        <v>29</v>
      </c>
      <c r="B35" s="406"/>
      <c r="C35" s="407"/>
      <c r="D35" s="408"/>
      <c r="E35" s="409"/>
      <c r="F35" s="410"/>
      <c r="G35" s="410"/>
      <c r="H35" s="411"/>
      <c r="I35" s="412"/>
      <c r="J35" s="413"/>
      <c r="K35" s="414"/>
      <c r="L35" s="11">
        <v>4</v>
      </c>
      <c r="M35" s="6">
        <v>4</v>
      </c>
      <c r="N35" s="6">
        <v>4</v>
      </c>
      <c r="O35" s="6">
        <v>4</v>
      </c>
      <c r="P35" s="6">
        <v>4</v>
      </c>
      <c r="Q35" s="6">
        <v>4</v>
      </c>
      <c r="R35" s="6">
        <v>39</v>
      </c>
      <c r="S35" s="40">
        <v>15</v>
      </c>
      <c r="T35" s="43">
        <v>55</v>
      </c>
      <c r="U35" s="12">
        <v>21</v>
      </c>
      <c r="V35" s="17">
        <v>5</v>
      </c>
      <c r="W35" s="18">
        <v>5</v>
      </c>
      <c r="X35" s="18">
        <v>5</v>
      </c>
      <c r="Y35" s="18">
        <v>5</v>
      </c>
      <c r="Z35" s="18">
        <v>5</v>
      </c>
      <c r="AA35" s="18">
        <v>5</v>
      </c>
      <c r="AB35" s="18">
        <v>47</v>
      </c>
      <c r="AC35" s="45">
        <v>16</v>
      </c>
      <c r="AD35" s="43">
        <v>45</v>
      </c>
      <c r="AE35" s="40">
        <v>25</v>
      </c>
      <c r="AF35" s="293"/>
      <c r="AG35" s="6">
        <v>5</v>
      </c>
      <c r="AH35" s="6">
        <v>4</v>
      </c>
      <c r="AI35" s="6">
        <v>4</v>
      </c>
      <c r="AJ35" s="6">
        <v>4</v>
      </c>
      <c r="AK35" s="6">
        <v>4</v>
      </c>
      <c r="AL35" s="6">
        <v>5</v>
      </c>
      <c r="AM35" s="43">
        <v>46</v>
      </c>
      <c r="AN35" s="6">
        <v>16</v>
      </c>
      <c r="AO35" s="6">
        <v>9</v>
      </c>
      <c r="AP35" s="43">
        <v>9</v>
      </c>
      <c r="AQ35" s="11">
        <v>5</v>
      </c>
      <c r="AR35" s="6">
        <v>4</v>
      </c>
      <c r="AS35" s="6">
        <v>5</v>
      </c>
      <c r="AT35" s="6">
        <v>4</v>
      </c>
      <c r="AU35" s="6">
        <v>5</v>
      </c>
      <c r="AV35" s="6">
        <v>4</v>
      </c>
      <c r="AW35" s="6">
        <v>31</v>
      </c>
      <c r="AX35" s="40">
        <v>9</v>
      </c>
      <c r="AY35" s="43">
        <v>55</v>
      </c>
      <c r="AZ35" s="12">
        <v>8</v>
      </c>
      <c r="BA35" s="11">
        <v>5</v>
      </c>
      <c r="BB35" s="6">
        <v>5</v>
      </c>
      <c r="BC35" s="6">
        <v>5</v>
      </c>
      <c r="BD35" s="6">
        <v>5</v>
      </c>
      <c r="BE35" s="6">
        <v>4</v>
      </c>
      <c r="BF35" s="6">
        <v>4</v>
      </c>
      <c r="BG35" s="6">
        <v>26</v>
      </c>
      <c r="BH35" s="40">
        <v>8</v>
      </c>
      <c r="BI35" s="43">
        <v>58</v>
      </c>
      <c r="BJ35" s="12">
        <v>16</v>
      </c>
      <c r="BK35" s="11">
        <v>5</v>
      </c>
      <c r="BL35" s="6">
        <v>5</v>
      </c>
      <c r="BM35" s="6">
        <v>4</v>
      </c>
      <c r="BN35" s="6">
        <v>4</v>
      </c>
      <c r="BO35" s="6">
        <v>3</v>
      </c>
      <c r="BP35" s="6">
        <v>3</v>
      </c>
      <c r="BQ35" s="6">
        <v>42</v>
      </c>
      <c r="BR35" s="40">
        <v>9</v>
      </c>
      <c r="BS35" s="43">
        <v>62</v>
      </c>
      <c r="BT35" s="12">
        <v>18</v>
      </c>
      <c r="BU35" s="11"/>
      <c r="BV35" s="6"/>
      <c r="BW35" s="6"/>
      <c r="BX35" s="6"/>
      <c r="BY35" s="40"/>
      <c r="BZ35" s="11"/>
      <c r="CA35" s="6"/>
      <c r="CB35" s="6"/>
      <c r="CC35" s="6"/>
      <c r="CD35" s="12"/>
      <c r="CE35" s="11"/>
      <c r="CF35" s="6"/>
      <c r="CG35" s="6"/>
      <c r="CH35" s="6"/>
      <c r="CI35" s="12"/>
      <c r="CJ35" s="11"/>
      <c r="CK35" s="6"/>
      <c r="CL35" s="6"/>
      <c r="CM35" s="12"/>
      <c r="CN35" s="11"/>
      <c r="CO35" s="82"/>
      <c r="CP35" s="1"/>
      <c r="CQ35" s="1"/>
      <c r="CR35" s="297"/>
      <c r="CS35" s="301"/>
      <c r="CT35" s="1"/>
      <c r="DF35" s="23"/>
      <c r="DG35" s="23" t="str">
        <f t="shared" si="0"/>
        <v/>
      </c>
      <c r="DH35" s="33" t="e">
        <f>IF(AND(L35="",N35="",R35="",S35=""),"",SUM(L35,N35,R35,#REF!,S35))</f>
        <v>#REF!</v>
      </c>
      <c r="DI35" s="33" t="str">
        <f t="shared" si="1"/>
        <v/>
      </c>
      <c r="DJ35" s="23" t="e">
        <f>IF(AND(V35="",X35="",AB35="",AC35=""),"",SUM(V35,X35,AB35,#REF!,AC35))</f>
        <v>#REF!</v>
      </c>
      <c r="DK35" s="33" t="str">
        <f t="shared" si="2"/>
        <v/>
      </c>
      <c r="DL35" s="23">
        <f t="shared" si="3"/>
        <v>63</v>
      </c>
      <c r="DM35" s="33">
        <f t="shared" si="4"/>
        <v>13</v>
      </c>
      <c r="DN35" s="23" t="e">
        <f>IF(AND(AQ35="",AT35="",AW35="",AX35=""),"",SUM(AQ35,AT35,AW35,#REF!,AX35))</f>
        <v>#REF!</v>
      </c>
      <c r="DO35" s="33" t="str">
        <f t="shared" si="5"/>
        <v/>
      </c>
      <c r="DP35" s="23" t="e">
        <f>IF(AND(BA35="",BD35="",BG35="",BH35=""),"",SUM(BA35,BD35,BG35,#REF!,BH35))</f>
        <v>#REF!</v>
      </c>
      <c r="DQ35" s="33" t="str">
        <f t="shared" si="6"/>
        <v/>
      </c>
      <c r="DR35" s="23" t="e">
        <f>IF(AND(BK35="",BN35="",BQ35="",BR35=""),"",SUM(BK35,BN35,BQ35,#REF!,BR35))</f>
        <v>#REF!</v>
      </c>
      <c r="DS35" s="33" t="str">
        <f t="shared" si="7"/>
        <v/>
      </c>
      <c r="DT35" s="33"/>
      <c r="DU35" s="33"/>
    </row>
    <row r="36" spans="1:125" ht="18.75">
      <c r="A36" s="72">
        <v>30</v>
      </c>
      <c r="B36" s="406"/>
      <c r="C36" s="407"/>
      <c r="D36" s="408"/>
      <c r="E36" s="409"/>
      <c r="F36" s="410"/>
      <c r="G36" s="410"/>
      <c r="H36" s="411"/>
      <c r="I36" s="412"/>
      <c r="J36" s="413"/>
      <c r="K36" s="414"/>
      <c r="L36" s="11">
        <v>4</v>
      </c>
      <c r="M36" s="6">
        <v>4</v>
      </c>
      <c r="N36" s="6">
        <v>4</v>
      </c>
      <c r="O36" s="6">
        <v>4</v>
      </c>
      <c r="P36" s="6">
        <v>4</v>
      </c>
      <c r="Q36" s="6">
        <v>4</v>
      </c>
      <c r="R36" s="6">
        <v>39</v>
      </c>
      <c r="S36" s="40">
        <v>15</v>
      </c>
      <c r="T36" s="43">
        <v>55</v>
      </c>
      <c r="U36" s="12">
        <v>21</v>
      </c>
      <c r="V36" s="17">
        <v>5</v>
      </c>
      <c r="W36" s="18">
        <v>5</v>
      </c>
      <c r="X36" s="18">
        <v>5</v>
      </c>
      <c r="Y36" s="18">
        <v>5</v>
      </c>
      <c r="Z36" s="18">
        <v>5</v>
      </c>
      <c r="AA36" s="18">
        <v>5</v>
      </c>
      <c r="AB36" s="18">
        <v>47</v>
      </c>
      <c r="AC36" s="45">
        <v>16</v>
      </c>
      <c r="AD36" s="43">
        <v>45</v>
      </c>
      <c r="AE36" s="40">
        <v>25</v>
      </c>
      <c r="AF36" s="293"/>
      <c r="AG36" s="6">
        <v>5</v>
      </c>
      <c r="AH36" s="6">
        <v>4</v>
      </c>
      <c r="AI36" s="6">
        <v>4</v>
      </c>
      <c r="AJ36" s="6">
        <v>4</v>
      </c>
      <c r="AK36" s="6">
        <v>4</v>
      </c>
      <c r="AL36" s="6">
        <v>5</v>
      </c>
      <c r="AM36" s="43">
        <v>46</v>
      </c>
      <c r="AN36" s="6">
        <v>16</v>
      </c>
      <c r="AO36" s="6">
        <v>9</v>
      </c>
      <c r="AP36" s="43">
        <v>6</v>
      </c>
      <c r="AQ36" s="11">
        <v>5</v>
      </c>
      <c r="AR36" s="6">
        <v>4</v>
      </c>
      <c r="AS36" s="6">
        <v>5</v>
      </c>
      <c r="AT36" s="6">
        <v>4</v>
      </c>
      <c r="AU36" s="6">
        <v>5</v>
      </c>
      <c r="AV36" s="6">
        <v>4</v>
      </c>
      <c r="AW36" s="6">
        <v>31</v>
      </c>
      <c r="AX36" s="40">
        <v>9</v>
      </c>
      <c r="AY36" s="43">
        <v>55</v>
      </c>
      <c r="AZ36" s="12">
        <v>8</v>
      </c>
      <c r="BA36" s="11">
        <v>5</v>
      </c>
      <c r="BB36" s="6">
        <v>5</v>
      </c>
      <c r="BC36" s="6">
        <v>5</v>
      </c>
      <c r="BD36" s="6">
        <v>5</v>
      </c>
      <c r="BE36" s="6">
        <v>4</v>
      </c>
      <c r="BF36" s="6">
        <v>4</v>
      </c>
      <c r="BG36" s="6">
        <v>27</v>
      </c>
      <c r="BH36" s="40">
        <v>8</v>
      </c>
      <c r="BI36" s="43">
        <v>58</v>
      </c>
      <c r="BJ36" s="12">
        <v>16</v>
      </c>
      <c r="BK36" s="11">
        <v>5</v>
      </c>
      <c r="BL36" s="6">
        <v>5</v>
      </c>
      <c r="BM36" s="6">
        <v>4</v>
      </c>
      <c r="BN36" s="6">
        <v>4</v>
      </c>
      <c r="BO36" s="6">
        <v>3</v>
      </c>
      <c r="BP36" s="6">
        <v>3</v>
      </c>
      <c r="BQ36" s="6">
        <v>42</v>
      </c>
      <c r="BR36" s="40">
        <v>9</v>
      </c>
      <c r="BS36" s="43">
        <v>62</v>
      </c>
      <c r="BT36" s="12">
        <v>18</v>
      </c>
      <c r="BU36" s="11"/>
      <c r="BV36" s="6"/>
      <c r="BW36" s="6"/>
      <c r="BX36" s="6"/>
      <c r="BY36" s="40"/>
      <c r="BZ36" s="11"/>
      <c r="CA36" s="6"/>
      <c r="CB36" s="6"/>
      <c r="CC36" s="6"/>
      <c r="CD36" s="12"/>
      <c r="CE36" s="11"/>
      <c r="CF36" s="6"/>
      <c r="CG36" s="6"/>
      <c r="CH36" s="6"/>
      <c r="CI36" s="12"/>
      <c r="CJ36" s="11"/>
      <c r="CK36" s="6"/>
      <c r="CL36" s="6"/>
      <c r="CM36" s="12"/>
      <c r="CN36" s="11"/>
      <c r="CO36" s="82"/>
      <c r="CP36" s="1"/>
      <c r="CQ36" s="1"/>
      <c r="CR36" s="297"/>
      <c r="CS36" s="1"/>
      <c r="CT36" s="1"/>
      <c r="DF36" s="23"/>
      <c r="DG36" s="23" t="str">
        <f t="shared" si="0"/>
        <v/>
      </c>
      <c r="DH36" s="33" t="e">
        <f>IF(AND(L36="",N36="",R36="",S36=""),"",SUM(L36,N36,R36,#REF!,S36))</f>
        <v>#REF!</v>
      </c>
      <c r="DI36" s="33" t="str">
        <f t="shared" si="1"/>
        <v/>
      </c>
      <c r="DJ36" s="23" t="e">
        <f>IF(AND(V36="",X36="",AB36="",AC36=""),"",SUM(V36,X36,AB36,#REF!,AC36))</f>
        <v>#REF!</v>
      </c>
      <c r="DK36" s="33" t="str">
        <f t="shared" si="2"/>
        <v/>
      </c>
      <c r="DL36" s="23">
        <f t="shared" si="3"/>
        <v>63</v>
      </c>
      <c r="DM36" s="33">
        <f t="shared" si="4"/>
        <v>13</v>
      </c>
      <c r="DN36" s="23" t="e">
        <f>IF(AND(AQ36="",AT36="",AW36="",AX36=""),"",SUM(AQ36,AT36,AW36,#REF!,AX36))</f>
        <v>#REF!</v>
      </c>
      <c r="DO36" s="33" t="str">
        <f t="shared" si="5"/>
        <v/>
      </c>
      <c r="DP36" s="23" t="e">
        <f>IF(AND(BA36="",BD36="",BG36="",BH36=""),"",SUM(BA36,BD36,BG36,#REF!,BH36))</f>
        <v>#REF!</v>
      </c>
      <c r="DQ36" s="33" t="str">
        <f t="shared" si="6"/>
        <v/>
      </c>
      <c r="DR36" s="23" t="e">
        <f>IF(AND(BK36="",BN36="",BQ36="",BR36=""),"",SUM(BK36,BN36,BQ36,#REF!,BR36))</f>
        <v>#REF!</v>
      </c>
      <c r="DS36" s="33" t="str">
        <f t="shared" si="7"/>
        <v/>
      </c>
      <c r="DT36" s="33"/>
      <c r="DU36" s="33"/>
    </row>
    <row r="37" spans="1:125" ht="18.75">
      <c r="A37" s="72">
        <v>31</v>
      </c>
      <c r="B37" s="406"/>
      <c r="C37" s="407"/>
      <c r="D37" s="408"/>
      <c r="E37" s="409"/>
      <c r="F37" s="410"/>
      <c r="G37" s="410"/>
      <c r="H37" s="411"/>
      <c r="I37" s="412"/>
      <c r="J37" s="413"/>
      <c r="K37" s="414"/>
      <c r="L37" s="11">
        <v>4</v>
      </c>
      <c r="M37" s="6">
        <v>4</v>
      </c>
      <c r="N37" s="6">
        <v>4</v>
      </c>
      <c r="O37" s="6">
        <v>4</v>
      </c>
      <c r="P37" s="6">
        <v>4</v>
      </c>
      <c r="Q37" s="6">
        <v>4</v>
      </c>
      <c r="R37" s="6">
        <v>39</v>
      </c>
      <c r="S37" s="40">
        <v>15</v>
      </c>
      <c r="T37" s="43">
        <v>55</v>
      </c>
      <c r="U37" s="12">
        <v>21</v>
      </c>
      <c r="V37" s="17">
        <v>5</v>
      </c>
      <c r="W37" s="18">
        <v>5</v>
      </c>
      <c r="X37" s="18">
        <v>5</v>
      </c>
      <c r="Y37" s="18">
        <v>5</v>
      </c>
      <c r="Z37" s="18">
        <v>5</v>
      </c>
      <c r="AA37" s="18">
        <v>5</v>
      </c>
      <c r="AB37" s="18">
        <v>47</v>
      </c>
      <c r="AC37" s="45">
        <v>16</v>
      </c>
      <c r="AD37" s="43">
        <v>45</v>
      </c>
      <c r="AE37" s="40">
        <v>25</v>
      </c>
      <c r="AF37" s="293"/>
      <c r="AG37" s="6">
        <v>5</v>
      </c>
      <c r="AH37" s="6">
        <v>4</v>
      </c>
      <c r="AI37" s="6">
        <v>4</v>
      </c>
      <c r="AJ37" s="6">
        <v>4</v>
      </c>
      <c r="AK37" s="6">
        <v>4</v>
      </c>
      <c r="AL37" s="6">
        <v>5</v>
      </c>
      <c r="AM37" s="43">
        <v>46</v>
      </c>
      <c r="AN37" s="6">
        <v>16</v>
      </c>
      <c r="AO37" s="6">
        <v>9</v>
      </c>
      <c r="AP37" s="43">
        <v>5</v>
      </c>
      <c r="AQ37" s="11">
        <v>5</v>
      </c>
      <c r="AR37" s="6">
        <v>4</v>
      </c>
      <c r="AS37" s="6">
        <v>5</v>
      </c>
      <c r="AT37" s="6">
        <v>4</v>
      </c>
      <c r="AU37" s="6">
        <v>5</v>
      </c>
      <c r="AV37" s="6">
        <v>4</v>
      </c>
      <c r="AW37" s="6">
        <v>31</v>
      </c>
      <c r="AX37" s="40">
        <v>9</v>
      </c>
      <c r="AY37" s="43">
        <v>55</v>
      </c>
      <c r="AZ37" s="12">
        <v>8</v>
      </c>
      <c r="BA37" s="11">
        <v>5</v>
      </c>
      <c r="BB37" s="6">
        <v>5</v>
      </c>
      <c r="BC37" s="6">
        <v>5</v>
      </c>
      <c r="BD37" s="6">
        <v>5</v>
      </c>
      <c r="BE37" s="6">
        <v>4</v>
      </c>
      <c r="BF37" s="6">
        <v>4</v>
      </c>
      <c r="BG37" s="6">
        <v>30</v>
      </c>
      <c r="BH37" s="40">
        <v>8</v>
      </c>
      <c r="BI37" s="43">
        <v>58</v>
      </c>
      <c r="BJ37" s="12">
        <v>16</v>
      </c>
      <c r="BK37" s="11">
        <v>5</v>
      </c>
      <c r="BL37" s="6">
        <v>5</v>
      </c>
      <c r="BM37" s="6">
        <v>4</v>
      </c>
      <c r="BN37" s="6">
        <v>4</v>
      </c>
      <c r="BO37" s="6">
        <v>3</v>
      </c>
      <c r="BP37" s="6">
        <v>3</v>
      </c>
      <c r="BQ37" s="6">
        <v>42</v>
      </c>
      <c r="BR37" s="40">
        <v>8</v>
      </c>
      <c r="BS37" s="43">
        <v>62</v>
      </c>
      <c r="BT37" s="12">
        <v>18</v>
      </c>
      <c r="BU37" s="11"/>
      <c r="BV37" s="6"/>
      <c r="BW37" s="6"/>
      <c r="BX37" s="6"/>
      <c r="BY37" s="40"/>
      <c r="BZ37" s="11"/>
      <c r="CA37" s="6"/>
      <c r="CB37" s="6"/>
      <c r="CC37" s="6"/>
      <c r="CD37" s="12"/>
      <c r="CE37" s="11"/>
      <c r="CF37" s="6"/>
      <c r="CG37" s="6"/>
      <c r="CH37" s="6"/>
      <c r="CI37" s="12"/>
      <c r="CJ37" s="11"/>
      <c r="CK37" s="6"/>
      <c r="CL37" s="6"/>
      <c r="CM37" s="12"/>
      <c r="CN37" s="11"/>
      <c r="CO37" s="82"/>
      <c r="CP37" s="1"/>
      <c r="CQ37" s="1"/>
      <c r="CR37" s="297"/>
      <c r="CS37" s="302" t="str">
        <f>'Master sheet'!D11</f>
        <v>Hindi</v>
      </c>
      <c r="CT37" s="1"/>
      <c r="DF37" s="23"/>
      <c r="DG37" s="23" t="str">
        <f t="shared" si="0"/>
        <v/>
      </c>
      <c r="DH37" s="33" t="e">
        <f>IF(AND(L37="",N37="",R37="",S37=""),"",SUM(L37,N37,R37,#REF!,S37))</f>
        <v>#REF!</v>
      </c>
      <c r="DI37" s="33" t="str">
        <f t="shared" si="1"/>
        <v/>
      </c>
      <c r="DJ37" s="23" t="e">
        <f>IF(AND(V37="",X37="",AB37="",AC37=""),"",SUM(V37,X37,AB37,#REF!,AC37))</f>
        <v>#REF!</v>
      </c>
      <c r="DK37" s="33" t="str">
        <f t="shared" si="2"/>
        <v/>
      </c>
      <c r="DL37" s="23">
        <f t="shared" si="3"/>
        <v>63</v>
      </c>
      <c r="DM37" s="33">
        <f t="shared" si="4"/>
        <v>13</v>
      </c>
      <c r="DN37" s="23" t="e">
        <f>IF(AND(AQ37="",AT37="",AW37="",AX37=""),"",SUM(AQ37,AT37,AW37,#REF!,AX37))</f>
        <v>#REF!</v>
      </c>
      <c r="DO37" s="33" t="str">
        <f t="shared" si="5"/>
        <v/>
      </c>
      <c r="DP37" s="23" t="e">
        <f>IF(AND(BA37="",BD37="",BG37="",BH37=""),"",SUM(BA37,BD37,BG37,#REF!,BH37))</f>
        <v>#REF!</v>
      </c>
      <c r="DQ37" s="33" t="str">
        <f t="shared" si="6"/>
        <v/>
      </c>
      <c r="DR37" s="23" t="e">
        <f>IF(AND(BK37="",BN37="",BQ37="",BR37=""),"",SUM(BK37,BN37,BQ37,#REF!,BR37))</f>
        <v>#REF!</v>
      </c>
      <c r="DS37" s="33" t="str">
        <f t="shared" si="7"/>
        <v/>
      </c>
      <c r="DT37" s="33"/>
      <c r="DU37" s="33"/>
    </row>
    <row r="38" spans="1:125" ht="18.75">
      <c r="A38" s="72">
        <v>32</v>
      </c>
      <c r="B38" s="406"/>
      <c r="C38" s="407"/>
      <c r="D38" s="408"/>
      <c r="E38" s="409"/>
      <c r="F38" s="410"/>
      <c r="G38" s="410"/>
      <c r="H38" s="411"/>
      <c r="I38" s="412"/>
      <c r="J38" s="413"/>
      <c r="K38" s="414"/>
      <c r="L38" s="11">
        <v>4</v>
      </c>
      <c r="M38" s="6">
        <v>4</v>
      </c>
      <c r="N38" s="6">
        <v>4</v>
      </c>
      <c r="O38" s="6">
        <v>4</v>
      </c>
      <c r="P38" s="6">
        <v>4</v>
      </c>
      <c r="Q38" s="6">
        <v>4</v>
      </c>
      <c r="R38" s="6">
        <v>39</v>
      </c>
      <c r="S38" s="40">
        <v>15</v>
      </c>
      <c r="T38" s="43">
        <v>55</v>
      </c>
      <c r="U38" s="12">
        <v>21</v>
      </c>
      <c r="V38" s="17">
        <v>5</v>
      </c>
      <c r="W38" s="18">
        <v>5</v>
      </c>
      <c r="X38" s="18">
        <v>5</v>
      </c>
      <c r="Y38" s="18">
        <v>5</v>
      </c>
      <c r="Z38" s="18">
        <v>5</v>
      </c>
      <c r="AA38" s="18">
        <v>5</v>
      </c>
      <c r="AB38" s="18">
        <v>47</v>
      </c>
      <c r="AC38" s="45">
        <v>16</v>
      </c>
      <c r="AD38" s="43">
        <v>45</v>
      </c>
      <c r="AE38" s="40">
        <v>25</v>
      </c>
      <c r="AF38" s="293"/>
      <c r="AG38" s="6">
        <v>5</v>
      </c>
      <c r="AH38" s="6">
        <v>4</v>
      </c>
      <c r="AI38" s="6">
        <v>4</v>
      </c>
      <c r="AJ38" s="6">
        <v>4</v>
      </c>
      <c r="AK38" s="6">
        <v>4</v>
      </c>
      <c r="AL38" s="6">
        <v>5</v>
      </c>
      <c r="AM38" s="43">
        <v>46</v>
      </c>
      <c r="AN38" s="6">
        <v>16</v>
      </c>
      <c r="AO38" s="6">
        <v>9</v>
      </c>
      <c r="AP38" s="43">
        <v>9</v>
      </c>
      <c r="AQ38" s="11">
        <v>5</v>
      </c>
      <c r="AR38" s="6">
        <v>4</v>
      </c>
      <c r="AS38" s="6">
        <v>5</v>
      </c>
      <c r="AT38" s="6">
        <v>4</v>
      </c>
      <c r="AU38" s="6">
        <v>5</v>
      </c>
      <c r="AV38" s="6">
        <v>4</v>
      </c>
      <c r="AW38" s="6">
        <v>31</v>
      </c>
      <c r="AX38" s="40">
        <v>9</v>
      </c>
      <c r="AY38" s="43">
        <v>55</v>
      </c>
      <c r="AZ38" s="12">
        <v>8</v>
      </c>
      <c r="BA38" s="11">
        <v>5</v>
      </c>
      <c r="BB38" s="6">
        <v>5</v>
      </c>
      <c r="BC38" s="6">
        <v>5</v>
      </c>
      <c r="BD38" s="6">
        <v>5</v>
      </c>
      <c r="BE38" s="6">
        <v>4</v>
      </c>
      <c r="BF38" s="6">
        <v>4</v>
      </c>
      <c r="BG38" s="6">
        <v>30</v>
      </c>
      <c r="BH38" s="40">
        <v>8</v>
      </c>
      <c r="BI38" s="43">
        <v>58</v>
      </c>
      <c r="BJ38" s="12">
        <v>16</v>
      </c>
      <c r="BK38" s="11">
        <v>5</v>
      </c>
      <c r="BL38" s="6">
        <v>5</v>
      </c>
      <c r="BM38" s="6">
        <v>4</v>
      </c>
      <c r="BN38" s="6">
        <v>4</v>
      </c>
      <c r="BO38" s="6">
        <v>3</v>
      </c>
      <c r="BP38" s="6">
        <v>3</v>
      </c>
      <c r="BQ38" s="6">
        <v>42</v>
      </c>
      <c r="BR38" s="40">
        <v>9</v>
      </c>
      <c r="BS38" s="43">
        <v>62</v>
      </c>
      <c r="BT38" s="12">
        <v>18</v>
      </c>
      <c r="BU38" s="11"/>
      <c r="BV38" s="6"/>
      <c r="BW38" s="6"/>
      <c r="BX38" s="6"/>
      <c r="BY38" s="40"/>
      <c r="BZ38" s="11"/>
      <c r="CA38" s="6"/>
      <c r="CB38" s="6"/>
      <c r="CC38" s="6"/>
      <c r="CD38" s="12"/>
      <c r="CE38" s="11"/>
      <c r="CF38" s="6"/>
      <c r="CG38" s="6"/>
      <c r="CH38" s="6"/>
      <c r="CI38" s="12"/>
      <c r="CJ38" s="11"/>
      <c r="CK38" s="6"/>
      <c r="CL38" s="6"/>
      <c r="CM38" s="12"/>
      <c r="CN38" s="11"/>
      <c r="CO38" s="82"/>
      <c r="CP38" s="1"/>
      <c r="CQ38" s="1"/>
      <c r="CR38" s="297"/>
      <c r="CS38" s="298"/>
      <c r="CT38" s="1"/>
      <c r="DF38" s="23"/>
      <c r="DG38" s="23" t="str">
        <f t="shared" si="0"/>
        <v/>
      </c>
      <c r="DH38" s="33" t="e">
        <f>IF(AND(L38="",N38="",R38="",S38=""),"",SUM(L38,N38,R38,#REF!,S38))</f>
        <v>#REF!</v>
      </c>
      <c r="DI38" s="33" t="str">
        <f t="shared" si="1"/>
        <v/>
      </c>
      <c r="DJ38" s="23" t="e">
        <f>IF(AND(V38="",X38="",AB38="",AC38=""),"",SUM(V38,X38,AB38,#REF!,AC38))</f>
        <v>#REF!</v>
      </c>
      <c r="DK38" s="33" t="str">
        <f t="shared" si="2"/>
        <v/>
      </c>
      <c r="DL38" s="23">
        <f t="shared" si="3"/>
        <v>63</v>
      </c>
      <c r="DM38" s="33">
        <f t="shared" si="4"/>
        <v>13</v>
      </c>
      <c r="DN38" s="23" t="e">
        <f>IF(AND(AQ38="",AT38="",AW38="",AX38=""),"",SUM(AQ38,AT38,AW38,#REF!,AX38))</f>
        <v>#REF!</v>
      </c>
      <c r="DO38" s="33" t="str">
        <f t="shared" si="5"/>
        <v/>
      </c>
      <c r="DP38" s="23" t="e">
        <f>IF(AND(BA38="",BD38="",BG38="",BH38=""),"",SUM(BA38,BD38,BG38,#REF!,BH38))</f>
        <v>#REF!</v>
      </c>
      <c r="DQ38" s="33" t="str">
        <f t="shared" si="6"/>
        <v/>
      </c>
      <c r="DR38" s="23" t="e">
        <f>IF(AND(BK38="",BN38="",BQ38="",BR38=""),"",SUM(BK38,BN38,BQ38,#REF!,BR38))</f>
        <v>#REF!</v>
      </c>
      <c r="DS38" s="33" t="str">
        <f t="shared" si="7"/>
        <v/>
      </c>
      <c r="DT38" s="33"/>
      <c r="DU38" s="33"/>
    </row>
    <row r="39" spans="1:125" ht="18.75">
      <c r="A39" s="72">
        <v>33</v>
      </c>
      <c r="B39" s="406"/>
      <c r="C39" s="407"/>
      <c r="D39" s="408"/>
      <c r="E39" s="409"/>
      <c r="F39" s="410"/>
      <c r="G39" s="410"/>
      <c r="H39" s="411"/>
      <c r="I39" s="412"/>
      <c r="J39" s="413"/>
      <c r="K39" s="414"/>
      <c r="L39" s="11">
        <v>4</v>
      </c>
      <c r="M39" s="6">
        <v>4</v>
      </c>
      <c r="N39" s="6">
        <v>4</v>
      </c>
      <c r="O39" s="6">
        <v>4</v>
      </c>
      <c r="P39" s="6">
        <v>4</v>
      </c>
      <c r="Q39" s="6">
        <v>4</v>
      </c>
      <c r="R39" s="6">
        <v>39</v>
      </c>
      <c r="S39" s="40">
        <v>15</v>
      </c>
      <c r="T39" s="43">
        <v>55</v>
      </c>
      <c r="U39" s="12">
        <v>21</v>
      </c>
      <c r="V39" s="17">
        <v>5</v>
      </c>
      <c r="W39" s="18">
        <v>5</v>
      </c>
      <c r="X39" s="18">
        <v>5</v>
      </c>
      <c r="Y39" s="18">
        <v>5</v>
      </c>
      <c r="Z39" s="18">
        <v>5</v>
      </c>
      <c r="AA39" s="18">
        <v>5</v>
      </c>
      <c r="AB39" s="18">
        <v>47</v>
      </c>
      <c r="AC39" s="45">
        <v>16</v>
      </c>
      <c r="AD39" s="43">
        <v>45</v>
      </c>
      <c r="AE39" s="40">
        <v>25</v>
      </c>
      <c r="AF39" s="293"/>
      <c r="AG39" s="6">
        <v>5</v>
      </c>
      <c r="AH39" s="6">
        <v>4</v>
      </c>
      <c r="AI39" s="6">
        <v>4</v>
      </c>
      <c r="AJ39" s="6">
        <v>4</v>
      </c>
      <c r="AK39" s="6">
        <v>4</v>
      </c>
      <c r="AL39" s="6">
        <v>5</v>
      </c>
      <c r="AM39" s="43">
        <v>46</v>
      </c>
      <c r="AN39" s="6">
        <v>16</v>
      </c>
      <c r="AO39" s="6">
        <v>9</v>
      </c>
      <c r="AP39" s="43">
        <v>8</v>
      </c>
      <c r="AQ39" s="11">
        <v>5</v>
      </c>
      <c r="AR39" s="6">
        <v>4</v>
      </c>
      <c r="AS39" s="6">
        <v>5</v>
      </c>
      <c r="AT39" s="6">
        <v>4</v>
      </c>
      <c r="AU39" s="6">
        <v>5</v>
      </c>
      <c r="AV39" s="6">
        <v>4</v>
      </c>
      <c r="AW39" s="6">
        <v>31</v>
      </c>
      <c r="AX39" s="40">
        <v>9</v>
      </c>
      <c r="AY39" s="43">
        <v>55</v>
      </c>
      <c r="AZ39" s="12">
        <v>8</v>
      </c>
      <c r="BA39" s="11">
        <v>5</v>
      </c>
      <c r="BB39" s="6">
        <v>5</v>
      </c>
      <c r="BC39" s="6">
        <v>5</v>
      </c>
      <c r="BD39" s="6">
        <v>5</v>
      </c>
      <c r="BE39" s="6">
        <v>4</v>
      </c>
      <c r="BF39" s="6">
        <v>4</v>
      </c>
      <c r="BG39" s="6">
        <v>31</v>
      </c>
      <c r="BH39" s="40">
        <v>8</v>
      </c>
      <c r="BI39" s="43">
        <v>58</v>
      </c>
      <c r="BJ39" s="12">
        <v>16</v>
      </c>
      <c r="BK39" s="11">
        <v>5</v>
      </c>
      <c r="BL39" s="6">
        <v>5</v>
      </c>
      <c r="BM39" s="6">
        <v>4</v>
      </c>
      <c r="BN39" s="6">
        <v>4</v>
      </c>
      <c r="BO39" s="6">
        <v>3</v>
      </c>
      <c r="BP39" s="6">
        <v>3</v>
      </c>
      <c r="BQ39" s="6">
        <v>42</v>
      </c>
      <c r="BR39" s="40">
        <v>9</v>
      </c>
      <c r="BS39" s="43">
        <v>62</v>
      </c>
      <c r="BT39" s="12">
        <v>18</v>
      </c>
      <c r="BU39" s="11"/>
      <c r="BV39" s="6"/>
      <c r="BW39" s="6"/>
      <c r="BX39" s="6"/>
      <c r="BY39" s="40"/>
      <c r="BZ39" s="11"/>
      <c r="CA39" s="6"/>
      <c r="CB39" s="6"/>
      <c r="CC39" s="6"/>
      <c r="CD39" s="12"/>
      <c r="CE39" s="11"/>
      <c r="CF39" s="6"/>
      <c r="CG39" s="6"/>
      <c r="CH39" s="6"/>
      <c r="CI39" s="12"/>
      <c r="CJ39" s="11"/>
      <c r="CK39" s="6"/>
      <c r="CL39" s="6"/>
      <c r="CM39" s="12"/>
      <c r="CN39" s="11"/>
      <c r="CO39" s="82"/>
      <c r="CP39" s="1"/>
      <c r="CQ39" s="1"/>
      <c r="CR39" s="297"/>
      <c r="CS39" s="1"/>
      <c r="CT39" s="1"/>
      <c r="DF39" s="23"/>
      <c r="DG39" s="23" t="str">
        <f t="shared" si="0"/>
        <v/>
      </c>
      <c r="DH39" s="33" t="e">
        <f>IF(AND(L39="",N39="",R39="",S39=""),"",SUM(L39,N39,R39,#REF!,S39))</f>
        <v>#REF!</v>
      </c>
      <c r="DI39" s="33" t="str">
        <f t="shared" si="1"/>
        <v/>
      </c>
      <c r="DJ39" s="23" t="e">
        <f>IF(AND(V39="",X39="",AB39="",AC39=""),"",SUM(V39,X39,AB39,#REF!,AC39))</f>
        <v>#REF!</v>
      </c>
      <c r="DK39" s="33" t="str">
        <f t="shared" si="2"/>
        <v/>
      </c>
      <c r="DL39" s="23">
        <f t="shared" si="3"/>
        <v>63</v>
      </c>
      <c r="DM39" s="33">
        <f t="shared" si="4"/>
        <v>13</v>
      </c>
      <c r="DN39" s="23" t="e">
        <f>IF(AND(AQ39="",AT39="",AW39="",AX39=""),"",SUM(AQ39,AT39,AW39,#REF!,AX39))</f>
        <v>#REF!</v>
      </c>
      <c r="DO39" s="33" t="str">
        <f t="shared" si="5"/>
        <v/>
      </c>
      <c r="DP39" s="23" t="e">
        <f>IF(AND(BA39="",BD39="",BG39="",BH39=""),"",SUM(BA39,BD39,BG39,#REF!,BH39))</f>
        <v>#REF!</v>
      </c>
      <c r="DQ39" s="33" t="str">
        <f t="shared" si="6"/>
        <v/>
      </c>
      <c r="DR39" s="23" t="e">
        <f>IF(AND(BK39="",BN39="",BQ39="",BR39=""),"",SUM(BK39,BN39,BQ39,#REF!,BR39))</f>
        <v>#REF!</v>
      </c>
      <c r="DS39" s="33" t="str">
        <f t="shared" si="7"/>
        <v/>
      </c>
      <c r="DT39" s="33"/>
      <c r="DU39" s="33"/>
    </row>
    <row r="40" spans="1:125" ht="18.75">
      <c r="A40" s="72">
        <v>34</v>
      </c>
      <c r="B40" s="406"/>
      <c r="C40" s="407"/>
      <c r="D40" s="408"/>
      <c r="E40" s="409"/>
      <c r="F40" s="410"/>
      <c r="G40" s="410"/>
      <c r="H40" s="411"/>
      <c r="I40" s="412"/>
      <c r="J40" s="413"/>
      <c r="K40" s="414"/>
      <c r="L40" s="11">
        <v>4</v>
      </c>
      <c r="M40" s="6">
        <v>4</v>
      </c>
      <c r="N40" s="6">
        <v>4</v>
      </c>
      <c r="O40" s="6">
        <v>4</v>
      </c>
      <c r="P40" s="6">
        <v>4</v>
      </c>
      <c r="Q40" s="6">
        <v>4</v>
      </c>
      <c r="R40" s="6">
        <v>39</v>
      </c>
      <c r="S40" s="40">
        <v>15</v>
      </c>
      <c r="T40" s="43">
        <v>55</v>
      </c>
      <c r="U40" s="12">
        <v>21</v>
      </c>
      <c r="V40" s="17">
        <v>5</v>
      </c>
      <c r="W40" s="18">
        <v>5</v>
      </c>
      <c r="X40" s="18">
        <v>5</v>
      </c>
      <c r="Y40" s="18">
        <v>5</v>
      </c>
      <c r="Z40" s="18">
        <v>5</v>
      </c>
      <c r="AA40" s="18">
        <v>5</v>
      </c>
      <c r="AB40" s="18">
        <v>47</v>
      </c>
      <c r="AC40" s="45">
        <v>16</v>
      </c>
      <c r="AD40" s="43">
        <v>45</v>
      </c>
      <c r="AE40" s="40">
        <v>25</v>
      </c>
      <c r="AF40" s="293"/>
      <c r="AG40" s="6">
        <v>5</v>
      </c>
      <c r="AH40" s="6">
        <v>4</v>
      </c>
      <c r="AI40" s="6">
        <v>4</v>
      </c>
      <c r="AJ40" s="6">
        <v>4</v>
      </c>
      <c r="AK40" s="6">
        <v>4</v>
      </c>
      <c r="AL40" s="6">
        <v>5</v>
      </c>
      <c r="AM40" s="43">
        <v>46</v>
      </c>
      <c r="AN40" s="6">
        <v>16</v>
      </c>
      <c r="AO40" s="6">
        <v>9</v>
      </c>
      <c r="AP40" s="43">
        <v>9</v>
      </c>
      <c r="AQ40" s="11">
        <v>5</v>
      </c>
      <c r="AR40" s="6">
        <v>4</v>
      </c>
      <c r="AS40" s="6">
        <v>5</v>
      </c>
      <c r="AT40" s="6">
        <v>4</v>
      </c>
      <c r="AU40" s="6">
        <v>5</v>
      </c>
      <c r="AV40" s="6">
        <v>4</v>
      </c>
      <c r="AW40" s="6">
        <v>31</v>
      </c>
      <c r="AX40" s="40">
        <v>9</v>
      </c>
      <c r="AY40" s="43">
        <v>55</v>
      </c>
      <c r="AZ40" s="12">
        <v>8</v>
      </c>
      <c r="BA40" s="11">
        <v>5</v>
      </c>
      <c r="BB40" s="6">
        <v>5</v>
      </c>
      <c r="BC40" s="6">
        <v>5</v>
      </c>
      <c r="BD40" s="6">
        <v>5</v>
      </c>
      <c r="BE40" s="6">
        <v>4</v>
      </c>
      <c r="BF40" s="6">
        <v>4</v>
      </c>
      <c r="BG40" s="6">
        <v>32</v>
      </c>
      <c r="BH40" s="40">
        <v>8</v>
      </c>
      <c r="BI40" s="43">
        <v>58</v>
      </c>
      <c r="BJ40" s="12">
        <v>16</v>
      </c>
      <c r="BK40" s="11">
        <v>5</v>
      </c>
      <c r="BL40" s="6">
        <v>5</v>
      </c>
      <c r="BM40" s="6">
        <v>4</v>
      </c>
      <c r="BN40" s="6">
        <v>4</v>
      </c>
      <c r="BO40" s="6">
        <v>3</v>
      </c>
      <c r="BP40" s="6">
        <v>3</v>
      </c>
      <c r="BQ40" s="6">
        <v>42</v>
      </c>
      <c r="BR40" s="40">
        <v>9</v>
      </c>
      <c r="BS40" s="43">
        <v>62</v>
      </c>
      <c r="BT40" s="12">
        <v>18</v>
      </c>
      <c r="BU40" s="11"/>
      <c r="BV40" s="6"/>
      <c r="BW40" s="6"/>
      <c r="BX40" s="6"/>
      <c r="BY40" s="40"/>
      <c r="BZ40" s="11"/>
      <c r="CA40" s="6"/>
      <c r="CB40" s="6"/>
      <c r="CC40" s="6"/>
      <c r="CD40" s="12"/>
      <c r="CE40" s="11"/>
      <c r="CF40" s="6"/>
      <c r="CG40" s="6"/>
      <c r="CH40" s="6"/>
      <c r="CI40" s="12"/>
      <c r="CJ40" s="11"/>
      <c r="CK40" s="6"/>
      <c r="CL40" s="6"/>
      <c r="CM40" s="12"/>
      <c r="CN40" s="11"/>
      <c r="CO40" s="82"/>
      <c r="CP40" s="1"/>
      <c r="CQ40" s="1"/>
      <c r="CR40" s="297"/>
      <c r="CS40" s="1"/>
      <c r="CT40" s="1"/>
      <c r="DF40" s="23"/>
      <c r="DG40" s="23" t="str">
        <f t="shared" si="0"/>
        <v/>
      </c>
      <c r="DH40" s="33" t="e">
        <f>IF(AND(L40="",N40="",R40="",S40=""),"",SUM(L40,N40,R40,#REF!,S40))</f>
        <v>#REF!</v>
      </c>
      <c r="DI40" s="33" t="str">
        <f t="shared" si="1"/>
        <v/>
      </c>
      <c r="DJ40" s="23" t="e">
        <f>IF(AND(V40="",X40="",AB40="",AC40=""),"",SUM(V40,X40,AB40,#REF!,AC40))</f>
        <v>#REF!</v>
      </c>
      <c r="DK40" s="33" t="str">
        <f t="shared" si="2"/>
        <v/>
      </c>
      <c r="DL40" s="23">
        <f t="shared" si="3"/>
        <v>63</v>
      </c>
      <c r="DM40" s="33">
        <f t="shared" si="4"/>
        <v>13</v>
      </c>
      <c r="DN40" s="23" t="e">
        <f>IF(AND(AQ40="",AT40="",AW40="",AX40=""),"",SUM(AQ40,AT40,AW40,#REF!,AX40))</f>
        <v>#REF!</v>
      </c>
      <c r="DO40" s="33" t="str">
        <f t="shared" si="5"/>
        <v/>
      </c>
      <c r="DP40" s="23" t="e">
        <f>IF(AND(BA40="",BD40="",BG40="",BH40=""),"",SUM(BA40,BD40,BG40,#REF!,BH40))</f>
        <v>#REF!</v>
      </c>
      <c r="DQ40" s="33" t="str">
        <f t="shared" si="6"/>
        <v/>
      </c>
      <c r="DR40" s="23" t="e">
        <f>IF(AND(BK40="",BN40="",BQ40="",BR40=""),"",SUM(BK40,BN40,BQ40,#REF!,BR40))</f>
        <v>#REF!</v>
      </c>
      <c r="DS40" s="33" t="str">
        <f t="shared" si="7"/>
        <v/>
      </c>
      <c r="DT40" s="33"/>
      <c r="DU40" s="33"/>
    </row>
    <row r="41" spans="1:125" ht="18.75">
      <c r="A41" s="72">
        <v>35</v>
      </c>
      <c r="B41" s="406"/>
      <c r="C41" s="407"/>
      <c r="D41" s="408"/>
      <c r="E41" s="409"/>
      <c r="F41" s="410"/>
      <c r="G41" s="410"/>
      <c r="H41" s="411"/>
      <c r="I41" s="412"/>
      <c r="J41" s="413"/>
      <c r="K41" s="414"/>
      <c r="L41" s="11">
        <v>4</v>
      </c>
      <c r="M41" s="6">
        <v>4</v>
      </c>
      <c r="N41" s="6">
        <v>4</v>
      </c>
      <c r="O41" s="6">
        <v>4</v>
      </c>
      <c r="P41" s="6">
        <v>4</v>
      </c>
      <c r="Q41" s="6">
        <v>4</v>
      </c>
      <c r="R41" s="6">
        <v>39</v>
      </c>
      <c r="S41" s="40">
        <v>15</v>
      </c>
      <c r="T41" s="43">
        <v>55</v>
      </c>
      <c r="U41" s="12">
        <v>21</v>
      </c>
      <c r="V41" s="17">
        <v>5</v>
      </c>
      <c r="W41" s="18">
        <v>5</v>
      </c>
      <c r="X41" s="18">
        <v>5</v>
      </c>
      <c r="Y41" s="18">
        <v>5</v>
      </c>
      <c r="Z41" s="18">
        <v>5</v>
      </c>
      <c r="AA41" s="18">
        <v>5</v>
      </c>
      <c r="AB41" s="18">
        <v>47</v>
      </c>
      <c r="AC41" s="45">
        <v>16</v>
      </c>
      <c r="AD41" s="43">
        <v>45</v>
      </c>
      <c r="AE41" s="40">
        <v>25</v>
      </c>
      <c r="AF41" s="293"/>
      <c r="AG41" s="6">
        <v>5</v>
      </c>
      <c r="AH41" s="6">
        <v>4</v>
      </c>
      <c r="AI41" s="6">
        <v>4</v>
      </c>
      <c r="AJ41" s="6">
        <v>4</v>
      </c>
      <c r="AK41" s="6">
        <v>4</v>
      </c>
      <c r="AL41" s="6">
        <v>5</v>
      </c>
      <c r="AM41" s="43">
        <v>46</v>
      </c>
      <c r="AN41" s="6">
        <v>16</v>
      </c>
      <c r="AO41" s="6">
        <v>9</v>
      </c>
      <c r="AP41" s="43">
        <v>8</v>
      </c>
      <c r="AQ41" s="11">
        <v>5</v>
      </c>
      <c r="AR41" s="6">
        <v>4</v>
      </c>
      <c r="AS41" s="6">
        <v>5</v>
      </c>
      <c r="AT41" s="6">
        <v>4</v>
      </c>
      <c r="AU41" s="6">
        <v>5</v>
      </c>
      <c r="AV41" s="6">
        <v>4</v>
      </c>
      <c r="AW41" s="6">
        <v>31</v>
      </c>
      <c r="AX41" s="40">
        <v>9</v>
      </c>
      <c r="AY41" s="43">
        <v>55</v>
      </c>
      <c r="AZ41" s="12">
        <v>8</v>
      </c>
      <c r="BA41" s="11">
        <v>5</v>
      </c>
      <c r="BB41" s="6">
        <v>5</v>
      </c>
      <c r="BC41" s="6">
        <v>5</v>
      </c>
      <c r="BD41" s="6">
        <v>5</v>
      </c>
      <c r="BE41" s="6">
        <v>4</v>
      </c>
      <c r="BF41" s="6">
        <v>4</v>
      </c>
      <c r="BG41" s="6">
        <v>32</v>
      </c>
      <c r="BH41" s="40">
        <v>9</v>
      </c>
      <c r="BI41" s="43">
        <v>58</v>
      </c>
      <c r="BJ41" s="12">
        <v>16</v>
      </c>
      <c r="BK41" s="11">
        <v>5</v>
      </c>
      <c r="BL41" s="6">
        <v>5</v>
      </c>
      <c r="BM41" s="6">
        <v>4</v>
      </c>
      <c r="BN41" s="6">
        <v>4</v>
      </c>
      <c r="BO41" s="6">
        <v>3</v>
      </c>
      <c r="BP41" s="6">
        <v>3</v>
      </c>
      <c r="BQ41" s="6">
        <v>42</v>
      </c>
      <c r="BR41" s="40">
        <v>8</v>
      </c>
      <c r="BS41" s="43">
        <v>62</v>
      </c>
      <c r="BT41" s="12">
        <v>18</v>
      </c>
      <c r="BU41" s="11"/>
      <c r="BV41" s="6"/>
      <c r="BW41" s="6"/>
      <c r="BX41" s="6"/>
      <c r="BY41" s="40"/>
      <c r="BZ41" s="11"/>
      <c r="CA41" s="6"/>
      <c r="CB41" s="6"/>
      <c r="CC41" s="6"/>
      <c r="CD41" s="12"/>
      <c r="CE41" s="11"/>
      <c r="CF41" s="6"/>
      <c r="CG41" s="6"/>
      <c r="CH41" s="6"/>
      <c r="CI41" s="12"/>
      <c r="CJ41" s="11"/>
      <c r="CK41" s="6"/>
      <c r="CL41" s="6"/>
      <c r="CM41" s="12"/>
      <c r="CN41" s="11"/>
      <c r="CO41" s="82"/>
      <c r="CP41" s="1"/>
      <c r="CQ41" s="1"/>
      <c r="CR41" s="297"/>
      <c r="CS41" s="1"/>
      <c r="CT41" s="1"/>
      <c r="DF41" s="23"/>
      <c r="DG41" s="23" t="str">
        <f t="shared" si="0"/>
        <v/>
      </c>
      <c r="DH41" s="33" t="e">
        <f>IF(AND(L41="",N41="",R41="",S41=""),"",SUM(L41,N41,R41,#REF!,S41))</f>
        <v>#REF!</v>
      </c>
      <c r="DI41" s="33" t="str">
        <f t="shared" si="1"/>
        <v/>
      </c>
      <c r="DJ41" s="23" t="e">
        <f>IF(AND(V41="",X41="",AB41="",AC41=""),"",SUM(V41,X41,AB41,#REF!,AC41))</f>
        <v>#REF!</v>
      </c>
      <c r="DK41" s="33" t="str">
        <f t="shared" si="2"/>
        <v/>
      </c>
      <c r="DL41" s="23">
        <f t="shared" si="3"/>
        <v>63</v>
      </c>
      <c r="DM41" s="33">
        <f t="shared" si="4"/>
        <v>13</v>
      </c>
      <c r="DN41" s="23" t="e">
        <f>IF(AND(AQ41="",AT41="",AW41="",AX41=""),"",SUM(AQ41,AT41,AW41,#REF!,AX41))</f>
        <v>#REF!</v>
      </c>
      <c r="DO41" s="33" t="str">
        <f t="shared" si="5"/>
        <v/>
      </c>
      <c r="DP41" s="23" t="e">
        <f>IF(AND(BA41="",BD41="",BG41="",BH41=""),"",SUM(BA41,BD41,BG41,#REF!,BH41))</f>
        <v>#REF!</v>
      </c>
      <c r="DQ41" s="33" t="str">
        <f t="shared" si="6"/>
        <v/>
      </c>
      <c r="DR41" s="23" t="e">
        <f>IF(AND(BK41="",BN41="",BQ41="",BR41=""),"",SUM(BK41,BN41,BQ41,#REF!,BR41))</f>
        <v>#REF!</v>
      </c>
      <c r="DS41" s="33" t="str">
        <f t="shared" si="7"/>
        <v/>
      </c>
      <c r="DT41" s="33"/>
      <c r="DU41" s="33"/>
    </row>
    <row r="42" spans="1:125" ht="18.75">
      <c r="A42" s="72">
        <v>36</v>
      </c>
      <c r="B42" s="406"/>
      <c r="C42" s="407"/>
      <c r="D42" s="408"/>
      <c r="E42" s="409"/>
      <c r="F42" s="410"/>
      <c r="G42" s="410"/>
      <c r="H42" s="411"/>
      <c r="I42" s="412"/>
      <c r="J42" s="413"/>
      <c r="K42" s="414"/>
      <c r="L42" s="11">
        <v>4</v>
      </c>
      <c r="M42" s="6">
        <v>4</v>
      </c>
      <c r="N42" s="6">
        <v>4</v>
      </c>
      <c r="O42" s="6">
        <v>4</v>
      </c>
      <c r="P42" s="6">
        <v>4</v>
      </c>
      <c r="Q42" s="6">
        <v>4</v>
      </c>
      <c r="R42" s="6">
        <v>39</v>
      </c>
      <c r="S42" s="40">
        <v>15</v>
      </c>
      <c r="T42" s="43">
        <v>55</v>
      </c>
      <c r="U42" s="12">
        <v>21</v>
      </c>
      <c r="V42" s="17">
        <v>5</v>
      </c>
      <c r="W42" s="18">
        <v>5</v>
      </c>
      <c r="X42" s="18">
        <v>5</v>
      </c>
      <c r="Y42" s="18">
        <v>5</v>
      </c>
      <c r="Z42" s="18">
        <v>5</v>
      </c>
      <c r="AA42" s="18">
        <v>5</v>
      </c>
      <c r="AB42" s="18">
        <v>47</v>
      </c>
      <c r="AC42" s="45">
        <v>16</v>
      </c>
      <c r="AD42" s="43">
        <v>45</v>
      </c>
      <c r="AE42" s="40">
        <v>25</v>
      </c>
      <c r="AF42" s="293"/>
      <c r="AG42" s="6">
        <v>5</v>
      </c>
      <c r="AH42" s="6">
        <v>4</v>
      </c>
      <c r="AI42" s="6">
        <v>4</v>
      </c>
      <c r="AJ42" s="6">
        <v>4</v>
      </c>
      <c r="AK42" s="6">
        <v>4</v>
      </c>
      <c r="AL42" s="6">
        <v>5</v>
      </c>
      <c r="AM42" s="43">
        <v>46</v>
      </c>
      <c r="AN42" s="6">
        <v>16</v>
      </c>
      <c r="AO42" s="6">
        <v>9</v>
      </c>
      <c r="AP42" s="43">
        <v>10</v>
      </c>
      <c r="AQ42" s="11">
        <v>5</v>
      </c>
      <c r="AR42" s="6">
        <v>4</v>
      </c>
      <c r="AS42" s="6">
        <v>5</v>
      </c>
      <c r="AT42" s="6">
        <v>4</v>
      </c>
      <c r="AU42" s="6">
        <v>5</v>
      </c>
      <c r="AV42" s="6">
        <v>4</v>
      </c>
      <c r="AW42" s="6">
        <v>31</v>
      </c>
      <c r="AX42" s="40">
        <v>9</v>
      </c>
      <c r="AY42" s="43">
        <v>55</v>
      </c>
      <c r="AZ42" s="12">
        <v>8</v>
      </c>
      <c r="BA42" s="11">
        <v>5</v>
      </c>
      <c r="BB42" s="6">
        <v>5</v>
      </c>
      <c r="BC42" s="6">
        <v>5</v>
      </c>
      <c r="BD42" s="6">
        <v>5</v>
      </c>
      <c r="BE42" s="6">
        <v>4</v>
      </c>
      <c r="BF42" s="6">
        <v>4</v>
      </c>
      <c r="BG42" s="6">
        <v>32</v>
      </c>
      <c r="BH42" s="40">
        <v>9</v>
      </c>
      <c r="BI42" s="43">
        <v>58</v>
      </c>
      <c r="BJ42" s="12">
        <v>16</v>
      </c>
      <c r="BK42" s="11">
        <v>5</v>
      </c>
      <c r="BL42" s="6">
        <v>5</v>
      </c>
      <c r="BM42" s="6">
        <v>4</v>
      </c>
      <c r="BN42" s="6">
        <v>4</v>
      </c>
      <c r="BO42" s="6">
        <v>3</v>
      </c>
      <c r="BP42" s="6">
        <v>3</v>
      </c>
      <c r="BQ42" s="6">
        <v>42</v>
      </c>
      <c r="BR42" s="40">
        <v>9</v>
      </c>
      <c r="BS42" s="43">
        <v>62</v>
      </c>
      <c r="BT42" s="12">
        <v>18</v>
      </c>
      <c r="BU42" s="11"/>
      <c r="BV42" s="6"/>
      <c r="BW42" s="6"/>
      <c r="BX42" s="6"/>
      <c r="BY42" s="40"/>
      <c r="BZ42" s="11"/>
      <c r="CA42" s="6"/>
      <c r="CB42" s="6"/>
      <c r="CC42" s="6"/>
      <c r="CD42" s="12"/>
      <c r="CE42" s="11"/>
      <c r="CF42" s="6"/>
      <c r="CG42" s="6"/>
      <c r="CH42" s="6"/>
      <c r="CI42" s="12"/>
      <c r="CJ42" s="11"/>
      <c r="CK42" s="6"/>
      <c r="CL42" s="6"/>
      <c r="CM42" s="12"/>
      <c r="CN42" s="11"/>
      <c r="CO42" s="82"/>
      <c r="CP42" s="1"/>
      <c r="CQ42" s="1"/>
      <c r="CR42" s="297"/>
      <c r="CS42" s="1"/>
      <c r="CT42" s="1"/>
      <c r="DF42" s="23"/>
      <c r="DG42" s="23" t="str">
        <f t="shared" si="0"/>
        <v/>
      </c>
      <c r="DH42" s="33" t="e">
        <f>IF(AND(L42="",N42="",R42="",S42=""),"",SUM(L42,N42,R42,#REF!,S42))</f>
        <v>#REF!</v>
      </c>
      <c r="DI42" s="33" t="str">
        <f t="shared" si="1"/>
        <v/>
      </c>
      <c r="DJ42" s="23" t="e">
        <f>IF(AND(V42="",X42="",AB42="",AC42=""),"",SUM(V42,X42,AB42,#REF!,AC42))</f>
        <v>#REF!</v>
      </c>
      <c r="DK42" s="33" t="str">
        <f t="shared" si="2"/>
        <v/>
      </c>
      <c r="DL42" s="23">
        <f t="shared" si="3"/>
        <v>63</v>
      </c>
      <c r="DM42" s="33">
        <f t="shared" si="4"/>
        <v>13</v>
      </c>
      <c r="DN42" s="23" t="e">
        <f>IF(AND(AQ42="",AT42="",AW42="",AX42=""),"",SUM(AQ42,AT42,AW42,#REF!,AX42))</f>
        <v>#REF!</v>
      </c>
      <c r="DO42" s="33" t="str">
        <f t="shared" si="5"/>
        <v/>
      </c>
      <c r="DP42" s="23" t="e">
        <f>IF(AND(BA42="",BD42="",BG42="",BH42=""),"",SUM(BA42,BD42,BG42,#REF!,BH42))</f>
        <v>#REF!</v>
      </c>
      <c r="DQ42" s="33" t="str">
        <f t="shared" si="6"/>
        <v/>
      </c>
      <c r="DR42" s="23" t="e">
        <f>IF(AND(BK42="",BN42="",BQ42="",BR42=""),"",SUM(BK42,BN42,BQ42,#REF!,BR42))</f>
        <v>#REF!</v>
      </c>
      <c r="DS42" s="33" t="str">
        <f t="shared" si="7"/>
        <v/>
      </c>
      <c r="DT42" s="33"/>
      <c r="DU42" s="33"/>
    </row>
    <row r="43" spans="1:125" ht="18.75">
      <c r="A43" s="72">
        <v>37</v>
      </c>
      <c r="B43" s="406"/>
      <c r="C43" s="407"/>
      <c r="D43" s="408"/>
      <c r="E43" s="409"/>
      <c r="F43" s="410"/>
      <c r="G43" s="410"/>
      <c r="H43" s="411"/>
      <c r="I43" s="412"/>
      <c r="J43" s="413"/>
      <c r="K43" s="414"/>
      <c r="L43" s="11"/>
      <c r="M43" s="6"/>
      <c r="N43" s="6"/>
      <c r="O43" s="6"/>
      <c r="P43" s="6"/>
      <c r="Q43" s="6"/>
      <c r="R43" s="6"/>
      <c r="S43" s="40"/>
      <c r="T43" s="43"/>
      <c r="U43" s="12"/>
      <c r="V43" s="17"/>
      <c r="W43" s="18"/>
      <c r="X43" s="18"/>
      <c r="Y43" s="18"/>
      <c r="Z43" s="18"/>
      <c r="AA43" s="18"/>
      <c r="AB43" s="18"/>
      <c r="AC43" s="45"/>
      <c r="AD43" s="43"/>
      <c r="AE43" s="40"/>
      <c r="AF43" s="293"/>
      <c r="AG43" s="6"/>
      <c r="AH43" s="6"/>
      <c r="AI43" s="6"/>
      <c r="AJ43" s="6"/>
      <c r="AK43" s="6"/>
      <c r="AL43" s="6"/>
      <c r="AM43" s="43"/>
      <c r="AN43" s="43"/>
      <c r="AO43" s="6"/>
      <c r="AP43" s="43"/>
      <c r="AQ43" s="11"/>
      <c r="AR43" s="6"/>
      <c r="AS43" s="6"/>
      <c r="AT43" s="6"/>
      <c r="AU43" s="6"/>
      <c r="AV43" s="6"/>
      <c r="AW43" s="6"/>
      <c r="AX43" s="40"/>
      <c r="AY43" s="43"/>
      <c r="AZ43" s="12"/>
      <c r="BA43" s="11"/>
      <c r="BB43" s="6"/>
      <c r="BC43" s="6"/>
      <c r="BD43" s="6"/>
      <c r="BE43" s="6"/>
      <c r="BF43" s="6"/>
      <c r="BG43" s="6"/>
      <c r="BH43" s="40"/>
      <c r="BI43" s="43"/>
      <c r="BJ43" s="12"/>
      <c r="BK43" s="11"/>
      <c r="BL43" s="6"/>
      <c r="BM43" s="6"/>
      <c r="BN43" s="6"/>
      <c r="BO43" s="6"/>
      <c r="BP43" s="6"/>
      <c r="BQ43" s="6"/>
      <c r="BR43" s="40"/>
      <c r="BS43" s="43"/>
      <c r="BT43" s="12"/>
      <c r="BU43" s="11"/>
      <c r="BV43" s="6"/>
      <c r="BW43" s="6"/>
      <c r="BX43" s="6"/>
      <c r="BY43" s="40"/>
      <c r="BZ43" s="11"/>
      <c r="CA43" s="6"/>
      <c r="CB43" s="6"/>
      <c r="CC43" s="6"/>
      <c r="CD43" s="12"/>
      <c r="CE43" s="11"/>
      <c r="CF43" s="6"/>
      <c r="CG43" s="6"/>
      <c r="CH43" s="6"/>
      <c r="CI43" s="12"/>
      <c r="CJ43" s="11"/>
      <c r="CK43" s="6"/>
      <c r="CL43" s="6"/>
      <c r="CM43" s="12"/>
      <c r="CN43" s="11"/>
      <c r="CO43" s="82"/>
      <c r="CP43" s="1"/>
      <c r="CQ43" s="1"/>
      <c r="CR43" s="297"/>
      <c r="CS43" s="1"/>
      <c r="CT43" s="1"/>
      <c r="DF43" s="23"/>
      <c r="DG43" s="23" t="str">
        <f t="shared" si="0"/>
        <v/>
      </c>
      <c r="DH43" s="33" t="str">
        <f>IF(AND(L43="",N43="",R43="",S43=""),"",SUM(L43,N43,R43,#REF!,S43))</f>
        <v/>
      </c>
      <c r="DI43" s="33" t="str">
        <f t="shared" si="1"/>
        <v/>
      </c>
      <c r="DJ43" s="23" t="str">
        <f>IF(AND(V43="",X43="",AB43="",AC43=""),"",SUM(V43,X43,AB43,#REF!,AC43))</f>
        <v/>
      </c>
      <c r="DK43" s="33" t="str">
        <f t="shared" si="2"/>
        <v/>
      </c>
      <c r="DL43" s="23" t="str">
        <f t="shared" si="3"/>
        <v/>
      </c>
      <c r="DM43" s="33" t="str">
        <f t="shared" si="4"/>
        <v/>
      </c>
      <c r="DN43" s="23" t="str">
        <f>IF(AND(AQ43="",AT43="",AW43="",AX43=""),"",SUM(AQ43,AT43,AW43,#REF!,AX43))</f>
        <v/>
      </c>
      <c r="DO43" s="33" t="str">
        <f t="shared" si="5"/>
        <v/>
      </c>
      <c r="DP43" s="23" t="str">
        <f>IF(AND(BA43="",BD43="",BG43="",BH43=""),"",SUM(BA43,BD43,BG43,#REF!,BH43))</f>
        <v/>
      </c>
      <c r="DQ43" s="33" t="str">
        <f t="shared" si="6"/>
        <v/>
      </c>
      <c r="DR43" s="23" t="str">
        <f>IF(AND(BK43="",BN43="",BQ43="",BR43=""),"",SUM(BK43,BN43,BQ43,#REF!,BR43))</f>
        <v/>
      </c>
      <c r="DS43" s="33" t="str">
        <f t="shared" si="7"/>
        <v/>
      </c>
      <c r="DT43" s="33"/>
      <c r="DU43" s="33"/>
    </row>
    <row r="44" spans="1:125" ht="18.75">
      <c r="A44" s="72">
        <v>38</v>
      </c>
      <c r="B44" s="406"/>
      <c r="C44" s="407"/>
      <c r="D44" s="408"/>
      <c r="E44" s="409"/>
      <c r="F44" s="410"/>
      <c r="G44" s="410"/>
      <c r="H44" s="411"/>
      <c r="I44" s="412"/>
      <c r="J44" s="413"/>
      <c r="K44" s="414"/>
      <c r="L44" s="11"/>
      <c r="M44" s="6"/>
      <c r="N44" s="6"/>
      <c r="O44" s="6"/>
      <c r="P44" s="6"/>
      <c r="Q44" s="6"/>
      <c r="R44" s="6"/>
      <c r="S44" s="40"/>
      <c r="T44" s="43"/>
      <c r="U44" s="12"/>
      <c r="V44" s="17"/>
      <c r="W44" s="18"/>
      <c r="X44" s="18"/>
      <c r="Y44" s="18"/>
      <c r="Z44" s="18"/>
      <c r="AA44" s="18"/>
      <c r="AB44" s="18"/>
      <c r="AC44" s="45"/>
      <c r="AD44" s="43"/>
      <c r="AE44" s="40"/>
      <c r="AF44" s="293"/>
      <c r="AG44" s="6"/>
      <c r="AH44" s="6"/>
      <c r="AI44" s="6"/>
      <c r="AJ44" s="6"/>
      <c r="AK44" s="6"/>
      <c r="AL44" s="6"/>
      <c r="AM44" s="43"/>
      <c r="AN44" s="43"/>
      <c r="AO44" s="6"/>
      <c r="AP44" s="43"/>
      <c r="AQ44" s="11"/>
      <c r="AR44" s="6"/>
      <c r="AS44" s="6"/>
      <c r="AT44" s="6"/>
      <c r="AU44" s="6"/>
      <c r="AV44" s="6"/>
      <c r="AW44" s="6"/>
      <c r="AX44" s="40"/>
      <c r="AY44" s="43"/>
      <c r="AZ44" s="12"/>
      <c r="BA44" s="11"/>
      <c r="BB44" s="6"/>
      <c r="BC44" s="6"/>
      <c r="BD44" s="6"/>
      <c r="BE44" s="6"/>
      <c r="BF44" s="6"/>
      <c r="BG44" s="6"/>
      <c r="BH44" s="40"/>
      <c r="BI44" s="43"/>
      <c r="BJ44" s="12"/>
      <c r="BK44" s="11"/>
      <c r="BL44" s="6"/>
      <c r="BM44" s="6"/>
      <c r="BN44" s="6"/>
      <c r="BO44" s="6"/>
      <c r="BP44" s="6"/>
      <c r="BQ44" s="6"/>
      <c r="BR44" s="40"/>
      <c r="BS44" s="43"/>
      <c r="BT44" s="12"/>
      <c r="BU44" s="11"/>
      <c r="BV44" s="6"/>
      <c r="BW44" s="6"/>
      <c r="BX44" s="6"/>
      <c r="BY44" s="40"/>
      <c r="BZ44" s="11"/>
      <c r="CA44" s="6"/>
      <c r="CB44" s="6"/>
      <c r="CC44" s="6"/>
      <c r="CD44" s="12"/>
      <c r="CE44" s="11"/>
      <c r="CF44" s="6"/>
      <c r="CG44" s="6"/>
      <c r="CH44" s="6"/>
      <c r="CI44" s="12"/>
      <c r="CJ44" s="11"/>
      <c r="CK44" s="6"/>
      <c r="CL44" s="6"/>
      <c r="CM44" s="12"/>
      <c r="CN44" s="11"/>
      <c r="CO44" s="82"/>
      <c r="CP44" s="1"/>
      <c r="CQ44" s="1"/>
      <c r="CR44" s="297"/>
      <c r="CS44" s="1"/>
      <c r="CT44" s="1"/>
      <c r="DF44" s="23"/>
      <c r="DG44" s="23" t="str">
        <f t="shared" si="0"/>
        <v/>
      </c>
      <c r="DH44" s="33" t="str">
        <f>IF(AND(L44="",N44="",R44="",S44=""),"",SUM(L44,N44,R44,#REF!,S44))</f>
        <v/>
      </c>
      <c r="DI44" s="33" t="str">
        <f t="shared" si="1"/>
        <v/>
      </c>
      <c r="DJ44" s="23" t="str">
        <f>IF(AND(V44="",X44="",AB44="",AC44=""),"",SUM(V44,X44,AB44,#REF!,AC44))</f>
        <v/>
      </c>
      <c r="DK44" s="33" t="str">
        <f t="shared" si="2"/>
        <v/>
      </c>
      <c r="DL44" s="23" t="str">
        <f t="shared" si="3"/>
        <v/>
      </c>
      <c r="DM44" s="33" t="str">
        <f t="shared" si="4"/>
        <v/>
      </c>
      <c r="DN44" s="23" t="str">
        <f>IF(AND(AQ44="",AT44="",AW44="",AX44=""),"",SUM(AQ44,AT44,AW44,#REF!,AX44))</f>
        <v/>
      </c>
      <c r="DO44" s="33" t="str">
        <f t="shared" si="5"/>
        <v/>
      </c>
      <c r="DP44" s="23" t="str">
        <f>IF(AND(BA44="",BD44="",BG44="",BH44=""),"",SUM(BA44,BD44,BG44,#REF!,BH44))</f>
        <v/>
      </c>
      <c r="DQ44" s="33" t="str">
        <f t="shared" si="6"/>
        <v/>
      </c>
      <c r="DR44" s="23" t="str">
        <f>IF(AND(BK44="",BN44="",BQ44="",BR44=""),"",SUM(BK44,BN44,BQ44,#REF!,BR44))</f>
        <v/>
      </c>
      <c r="DS44" s="33" t="str">
        <f t="shared" si="7"/>
        <v/>
      </c>
      <c r="DT44" s="33"/>
      <c r="DU44" s="33"/>
    </row>
    <row r="45" spans="1:125" ht="18.75">
      <c r="A45" s="72">
        <v>39</v>
      </c>
      <c r="B45" s="406"/>
      <c r="C45" s="407"/>
      <c r="D45" s="408"/>
      <c r="E45" s="409"/>
      <c r="F45" s="410"/>
      <c r="G45" s="410"/>
      <c r="H45" s="411"/>
      <c r="I45" s="412"/>
      <c r="J45" s="413"/>
      <c r="K45" s="414"/>
      <c r="L45" s="11"/>
      <c r="M45" s="6"/>
      <c r="N45" s="6"/>
      <c r="O45" s="6"/>
      <c r="P45" s="6"/>
      <c r="Q45" s="6"/>
      <c r="R45" s="6"/>
      <c r="S45" s="40"/>
      <c r="T45" s="43"/>
      <c r="U45" s="12"/>
      <c r="V45" s="17"/>
      <c r="W45" s="18"/>
      <c r="X45" s="18"/>
      <c r="Y45" s="18"/>
      <c r="Z45" s="18"/>
      <c r="AA45" s="18"/>
      <c r="AB45" s="18"/>
      <c r="AC45" s="45"/>
      <c r="AD45" s="43"/>
      <c r="AE45" s="40"/>
      <c r="AF45" s="293"/>
      <c r="AG45" s="6"/>
      <c r="AH45" s="6"/>
      <c r="AI45" s="6"/>
      <c r="AJ45" s="6"/>
      <c r="AK45" s="6"/>
      <c r="AL45" s="6"/>
      <c r="AM45" s="43"/>
      <c r="AN45" s="43"/>
      <c r="AO45" s="6"/>
      <c r="AP45" s="43"/>
      <c r="AQ45" s="11"/>
      <c r="AR45" s="6"/>
      <c r="AS45" s="6"/>
      <c r="AT45" s="6"/>
      <c r="AU45" s="6"/>
      <c r="AV45" s="6"/>
      <c r="AW45" s="6"/>
      <c r="AX45" s="40"/>
      <c r="AY45" s="43"/>
      <c r="AZ45" s="12"/>
      <c r="BA45" s="11"/>
      <c r="BB45" s="6"/>
      <c r="BC45" s="6"/>
      <c r="BD45" s="6"/>
      <c r="BE45" s="6"/>
      <c r="BF45" s="6"/>
      <c r="BG45" s="6"/>
      <c r="BH45" s="40"/>
      <c r="BI45" s="43"/>
      <c r="BJ45" s="12"/>
      <c r="BK45" s="11"/>
      <c r="BL45" s="6"/>
      <c r="BM45" s="6"/>
      <c r="BN45" s="6"/>
      <c r="BO45" s="6"/>
      <c r="BP45" s="6"/>
      <c r="BQ45" s="6"/>
      <c r="BR45" s="40"/>
      <c r="BS45" s="43"/>
      <c r="BT45" s="12"/>
      <c r="BU45" s="11"/>
      <c r="BV45" s="6"/>
      <c r="BW45" s="6"/>
      <c r="BX45" s="6"/>
      <c r="BY45" s="40"/>
      <c r="BZ45" s="11"/>
      <c r="CA45" s="6"/>
      <c r="CB45" s="6"/>
      <c r="CC45" s="6"/>
      <c r="CD45" s="12"/>
      <c r="CE45" s="11"/>
      <c r="CF45" s="6"/>
      <c r="CG45" s="6"/>
      <c r="CH45" s="6"/>
      <c r="CI45" s="12"/>
      <c r="CJ45" s="11"/>
      <c r="CK45" s="6"/>
      <c r="CL45" s="6"/>
      <c r="CM45" s="12"/>
      <c r="CN45" s="11"/>
      <c r="CO45" s="82"/>
      <c r="CP45" s="1"/>
      <c r="CQ45" s="1"/>
      <c r="CR45" s="297"/>
      <c r="CS45" s="1"/>
      <c r="CT45" s="1"/>
      <c r="DF45" s="23"/>
      <c r="DG45" s="23" t="str">
        <f t="shared" si="0"/>
        <v/>
      </c>
      <c r="DH45" s="33" t="str">
        <f>IF(AND(L45="",N45="",R45="",S45=""),"",SUM(L45,N45,R45,#REF!,S45))</f>
        <v/>
      </c>
      <c r="DI45" s="33" t="str">
        <f t="shared" si="1"/>
        <v/>
      </c>
      <c r="DJ45" s="23" t="str">
        <f>IF(AND(V45="",X45="",AB45="",AC45=""),"",SUM(V45,X45,AB45,#REF!,AC45))</f>
        <v/>
      </c>
      <c r="DK45" s="33" t="str">
        <f t="shared" si="2"/>
        <v/>
      </c>
      <c r="DL45" s="23" t="str">
        <f t="shared" si="3"/>
        <v/>
      </c>
      <c r="DM45" s="33" t="str">
        <f t="shared" si="4"/>
        <v/>
      </c>
      <c r="DN45" s="23" t="str">
        <f>IF(AND(AQ45="",AT45="",AW45="",AX45=""),"",SUM(AQ45,AT45,AW45,#REF!,AX45))</f>
        <v/>
      </c>
      <c r="DO45" s="33" t="str">
        <f t="shared" si="5"/>
        <v/>
      </c>
      <c r="DP45" s="23" t="str">
        <f>IF(AND(BA45="",BD45="",BG45="",BH45=""),"",SUM(BA45,BD45,BG45,#REF!,BH45))</f>
        <v/>
      </c>
      <c r="DQ45" s="33" t="str">
        <f t="shared" si="6"/>
        <v/>
      </c>
      <c r="DR45" s="23" t="str">
        <f>IF(AND(BK45="",BN45="",BQ45="",BR45=""),"",SUM(BK45,BN45,BQ45,#REF!,BR45))</f>
        <v/>
      </c>
      <c r="DS45" s="33" t="str">
        <f t="shared" si="7"/>
        <v/>
      </c>
      <c r="DT45" s="33"/>
      <c r="DU45" s="33"/>
    </row>
    <row r="46" spans="1:125" ht="18.75">
      <c r="A46" s="72">
        <v>40</v>
      </c>
      <c r="B46" s="406"/>
      <c r="C46" s="407"/>
      <c r="D46" s="408"/>
      <c r="E46" s="409"/>
      <c r="F46" s="410"/>
      <c r="G46" s="410"/>
      <c r="H46" s="411"/>
      <c r="I46" s="412"/>
      <c r="J46" s="413"/>
      <c r="K46" s="414"/>
      <c r="L46" s="11"/>
      <c r="M46" s="6"/>
      <c r="N46" s="6"/>
      <c r="O46" s="6"/>
      <c r="P46" s="6"/>
      <c r="Q46" s="6"/>
      <c r="R46" s="6"/>
      <c r="S46" s="40"/>
      <c r="T46" s="43"/>
      <c r="U46" s="12"/>
      <c r="V46" s="17"/>
      <c r="W46" s="18"/>
      <c r="X46" s="18"/>
      <c r="Y46" s="18"/>
      <c r="Z46" s="18"/>
      <c r="AA46" s="18"/>
      <c r="AB46" s="18"/>
      <c r="AC46" s="45"/>
      <c r="AD46" s="43"/>
      <c r="AE46" s="40"/>
      <c r="AF46" s="293"/>
      <c r="AG46" s="6"/>
      <c r="AH46" s="6"/>
      <c r="AI46" s="6"/>
      <c r="AJ46" s="6"/>
      <c r="AK46" s="6"/>
      <c r="AL46" s="6"/>
      <c r="AM46" s="43"/>
      <c r="AN46" s="43"/>
      <c r="AO46" s="6"/>
      <c r="AP46" s="43"/>
      <c r="AQ46" s="11"/>
      <c r="AR46" s="6"/>
      <c r="AS46" s="6"/>
      <c r="AT46" s="6"/>
      <c r="AU46" s="6"/>
      <c r="AV46" s="6"/>
      <c r="AW46" s="6"/>
      <c r="AX46" s="40"/>
      <c r="AY46" s="43"/>
      <c r="AZ46" s="12"/>
      <c r="BA46" s="11"/>
      <c r="BB46" s="6"/>
      <c r="BC46" s="6"/>
      <c r="BD46" s="6"/>
      <c r="BE46" s="6"/>
      <c r="BF46" s="6"/>
      <c r="BG46" s="6"/>
      <c r="BH46" s="40"/>
      <c r="BI46" s="43"/>
      <c r="BJ46" s="12"/>
      <c r="BK46" s="11"/>
      <c r="BL46" s="6"/>
      <c r="BM46" s="6"/>
      <c r="BN46" s="6"/>
      <c r="BO46" s="6"/>
      <c r="BP46" s="6"/>
      <c r="BQ46" s="6"/>
      <c r="BR46" s="40"/>
      <c r="BS46" s="43"/>
      <c r="BT46" s="12"/>
      <c r="BU46" s="11"/>
      <c r="BV46" s="6"/>
      <c r="BW46" s="6"/>
      <c r="BX46" s="6"/>
      <c r="BY46" s="40"/>
      <c r="BZ46" s="11"/>
      <c r="CA46" s="6"/>
      <c r="CB46" s="6"/>
      <c r="CC46" s="6"/>
      <c r="CD46" s="12"/>
      <c r="CE46" s="11"/>
      <c r="CF46" s="6"/>
      <c r="CG46" s="6"/>
      <c r="CH46" s="6"/>
      <c r="CI46" s="12"/>
      <c r="CJ46" s="11"/>
      <c r="CK46" s="6"/>
      <c r="CL46" s="6"/>
      <c r="CM46" s="12"/>
      <c r="CN46" s="11"/>
      <c r="CO46" s="82"/>
      <c r="CP46" s="1"/>
      <c r="CQ46" s="1"/>
      <c r="CR46" s="297"/>
      <c r="CS46" s="1"/>
      <c r="CT46" s="1"/>
      <c r="DF46" s="23"/>
      <c r="DG46" s="23" t="str">
        <f t="shared" si="0"/>
        <v/>
      </c>
      <c r="DH46" s="33" t="str">
        <f>IF(AND(L46="",N46="",R46="",S46=""),"",SUM(L46,N46,R46,#REF!,S46))</f>
        <v/>
      </c>
      <c r="DI46" s="33" t="str">
        <f t="shared" si="1"/>
        <v/>
      </c>
      <c r="DJ46" s="23" t="str">
        <f>IF(AND(V46="",X46="",AB46="",AC46=""),"",SUM(V46,X46,AB46,#REF!,AC46))</f>
        <v/>
      </c>
      <c r="DK46" s="33" t="str">
        <f t="shared" si="2"/>
        <v/>
      </c>
      <c r="DL46" s="23" t="str">
        <f t="shared" si="3"/>
        <v/>
      </c>
      <c r="DM46" s="33" t="str">
        <f t="shared" si="4"/>
        <v/>
      </c>
      <c r="DN46" s="23" t="str">
        <f>IF(AND(AQ46="",AT46="",AW46="",AX46=""),"",SUM(AQ46,AT46,AW46,#REF!,AX46))</f>
        <v/>
      </c>
      <c r="DO46" s="33" t="str">
        <f t="shared" si="5"/>
        <v/>
      </c>
      <c r="DP46" s="23" t="str">
        <f>IF(AND(BA46="",BD46="",BG46="",BH46=""),"",SUM(BA46,BD46,BG46,#REF!,BH46))</f>
        <v/>
      </c>
      <c r="DQ46" s="33" t="str">
        <f t="shared" si="6"/>
        <v/>
      </c>
      <c r="DR46" s="23" t="str">
        <f>IF(AND(BK46="",BN46="",BQ46="",BR46=""),"",SUM(BK46,BN46,BQ46,#REF!,BR46))</f>
        <v/>
      </c>
      <c r="DS46" s="33" t="str">
        <f t="shared" si="7"/>
        <v/>
      </c>
      <c r="DT46" s="33"/>
      <c r="DU46" s="33"/>
    </row>
    <row r="47" spans="1:125" ht="18.75">
      <c r="A47" s="72">
        <v>41</v>
      </c>
      <c r="B47" s="406"/>
      <c r="C47" s="407"/>
      <c r="D47" s="408"/>
      <c r="E47" s="409"/>
      <c r="F47" s="410"/>
      <c r="G47" s="410"/>
      <c r="H47" s="411"/>
      <c r="I47" s="412"/>
      <c r="J47" s="413"/>
      <c r="K47" s="414"/>
      <c r="L47" s="11"/>
      <c r="M47" s="6"/>
      <c r="N47" s="6"/>
      <c r="O47" s="6"/>
      <c r="P47" s="6"/>
      <c r="Q47" s="6"/>
      <c r="R47" s="6"/>
      <c r="S47" s="40"/>
      <c r="T47" s="43"/>
      <c r="U47" s="12"/>
      <c r="V47" s="17"/>
      <c r="W47" s="18"/>
      <c r="X47" s="18"/>
      <c r="Y47" s="18"/>
      <c r="Z47" s="18"/>
      <c r="AA47" s="18"/>
      <c r="AB47" s="18"/>
      <c r="AC47" s="45"/>
      <c r="AD47" s="43"/>
      <c r="AE47" s="40"/>
      <c r="AF47" s="293"/>
      <c r="AG47" s="6"/>
      <c r="AH47" s="6"/>
      <c r="AI47" s="6"/>
      <c r="AJ47" s="6"/>
      <c r="AK47" s="6"/>
      <c r="AL47" s="6"/>
      <c r="AM47" s="43"/>
      <c r="AN47" s="43"/>
      <c r="AO47" s="6"/>
      <c r="AP47" s="43"/>
      <c r="AQ47" s="11"/>
      <c r="AR47" s="6"/>
      <c r="AS47" s="6"/>
      <c r="AT47" s="6"/>
      <c r="AU47" s="6"/>
      <c r="AV47" s="6"/>
      <c r="AW47" s="6"/>
      <c r="AX47" s="40"/>
      <c r="AY47" s="43"/>
      <c r="AZ47" s="12"/>
      <c r="BA47" s="11"/>
      <c r="BB47" s="6"/>
      <c r="BC47" s="6"/>
      <c r="BD47" s="6"/>
      <c r="BE47" s="6"/>
      <c r="BF47" s="6"/>
      <c r="BG47" s="6"/>
      <c r="BH47" s="40"/>
      <c r="BI47" s="43"/>
      <c r="BJ47" s="12"/>
      <c r="BK47" s="11"/>
      <c r="BL47" s="6"/>
      <c r="BM47" s="6"/>
      <c r="BN47" s="6"/>
      <c r="BO47" s="6"/>
      <c r="BP47" s="6"/>
      <c r="BQ47" s="6"/>
      <c r="BR47" s="40"/>
      <c r="BS47" s="43"/>
      <c r="BT47" s="12"/>
      <c r="BU47" s="11"/>
      <c r="BV47" s="6"/>
      <c r="BW47" s="6"/>
      <c r="BX47" s="6"/>
      <c r="BY47" s="40"/>
      <c r="BZ47" s="11"/>
      <c r="CA47" s="6"/>
      <c r="CB47" s="6"/>
      <c r="CC47" s="6"/>
      <c r="CD47" s="12"/>
      <c r="CE47" s="11"/>
      <c r="CF47" s="6"/>
      <c r="CG47" s="6"/>
      <c r="CH47" s="6"/>
      <c r="CI47" s="12"/>
      <c r="CJ47" s="11"/>
      <c r="CK47" s="6"/>
      <c r="CL47" s="6"/>
      <c r="CM47" s="12"/>
      <c r="CN47" s="11"/>
      <c r="CO47" s="82"/>
      <c r="CP47" s="1"/>
      <c r="CQ47" s="1"/>
      <c r="CR47" s="297"/>
      <c r="CS47" s="1"/>
      <c r="CT47" s="1"/>
      <c r="DF47" s="23"/>
      <c r="DG47" s="23" t="str">
        <f t="shared" si="0"/>
        <v/>
      </c>
      <c r="DH47" s="33" t="str">
        <f>IF(AND(L47="",N47="",R47="",S47=""),"",SUM(L47,N47,R47,#REF!,S47))</f>
        <v/>
      </c>
      <c r="DI47" s="33" t="str">
        <f t="shared" si="1"/>
        <v/>
      </c>
      <c r="DJ47" s="23" t="str">
        <f>IF(AND(V47="",X47="",AB47="",AC47=""),"",SUM(V47,X47,AB47,#REF!,AC47))</f>
        <v/>
      </c>
      <c r="DK47" s="33" t="str">
        <f t="shared" si="2"/>
        <v/>
      </c>
      <c r="DL47" s="23" t="str">
        <f t="shared" si="3"/>
        <v/>
      </c>
      <c r="DM47" s="33" t="str">
        <f t="shared" si="4"/>
        <v/>
      </c>
      <c r="DN47" s="23" t="str">
        <f>IF(AND(AQ47="",AT47="",AW47="",AX47=""),"",SUM(AQ47,AT47,AW47,#REF!,AX47))</f>
        <v/>
      </c>
      <c r="DO47" s="33" t="str">
        <f t="shared" si="5"/>
        <v/>
      </c>
      <c r="DP47" s="23" t="str">
        <f>IF(AND(BA47="",BD47="",BG47="",BH47=""),"",SUM(BA47,BD47,BG47,#REF!,BH47))</f>
        <v/>
      </c>
      <c r="DQ47" s="33" t="str">
        <f t="shared" si="6"/>
        <v/>
      </c>
      <c r="DR47" s="23" t="str">
        <f>IF(AND(BK47="",BN47="",BQ47="",BR47=""),"",SUM(BK47,BN47,BQ47,#REF!,BR47))</f>
        <v/>
      </c>
      <c r="DS47" s="33" t="str">
        <f t="shared" si="7"/>
        <v/>
      </c>
      <c r="DT47" s="33"/>
      <c r="DU47" s="33"/>
    </row>
    <row r="48" spans="1:125" ht="18.75">
      <c r="A48" s="72">
        <v>42</v>
      </c>
      <c r="B48" s="406"/>
      <c r="C48" s="407"/>
      <c r="D48" s="408"/>
      <c r="E48" s="409"/>
      <c r="F48" s="410"/>
      <c r="G48" s="410"/>
      <c r="H48" s="411"/>
      <c r="I48" s="412"/>
      <c r="J48" s="413"/>
      <c r="K48" s="414"/>
      <c r="L48" s="11"/>
      <c r="M48" s="6"/>
      <c r="N48" s="6"/>
      <c r="O48" s="6"/>
      <c r="P48" s="6"/>
      <c r="Q48" s="6"/>
      <c r="R48" s="6"/>
      <c r="S48" s="40"/>
      <c r="T48" s="43"/>
      <c r="U48" s="12"/>
      <c r="V48" s="17"/>
      <c r="W48" s="18"/>
      <c r="X48" s="18"/>
      <c r="Y48" s="18"/>
      <c r="Z48" s="18"/>
      <c r="AA48" s="18"/>
      <c r="AB48" s="18"/>
      <c r="AC48" s="45"/>
      <c r="AD48" s="43"/>
      <c r="AE48" s="40"/>
      <c r="AF48" s="293"/>
      <c r="AG48" s="6"/>
      <c r="AH48" s="6"/>
      <c r="AI48" s="6"/>
      <c r="AJ48" s="6"/>
      <c r="AK48" s="6"/>
      <c r="AL48" s="6"/>
      <c r="AM48" s="43"/>
      <c r="AN48" s="43"/>
      <c r="AO48" s="6"/>
      <c r="AP48" s="43"/>
      <c r="AQ48" s="11"/>
      <c r="AR48" s="6"/>
      <c r="AS48" s="6"/>
      <c r="AT48" s="6"/>
      <c r="AU48" s="6"/>
      <c r="AV48" s="6"/>
      <c r="AW48" s="6"/>
      <c r="AX48" s="40"/>
      <c r="AY48" s="43"/>
      <c r="AZ48" s="12"/>
      <c r="BA48" s="11"/>
      <c r="BB48" s="6"/>
      <c r="BC48" s="6"/>
      <c r="BD48" s="6"/>
      <c r="BE48" s="6"/>
      <c r="BF48" s="6"/>
      <c r="BG48" s="6"/>
      <c r="BH48" s="40"/>
      <c r="BI48" s="43"/>
      <c r="BJ48" s="12"/>
      <c r="BK48" s="11"/>
      <c r="BL48" s="6"/>
      <c r="BM48" s="6"/>
      <c r="BN48" s="6"/>
      <c r="BO48" s="6"/>
      <c r="BP48" s="6"/>
      <c r="BQ48" s="6"/>
      <c r="BR48" s="40"/>
      <c r="BS48" s="43"/>
      <c r="BT48" s="12"/>
      <c r="BU48" s="11"/>
      <c r="BV48" s="6"/>
      <c r="BW48" s="6"/>
      <c r="BX48" s="6"/>
      <c r="BY48" s="40"/>
      <c r="BZ48" s="11"/>
      <c r="CA48" s="6"/>
      <c r="CB48" s="6"/>
      <c r="CC48" s="6"/>
      <c r="CD48" s="12"/>
      <c r="CE48" s="11"/>
      <c r="CF48" s="6"/>
      <c r="CG48" s="6"/>
      <c r="CH48" s="6"/>
      <c r="CI48" s="12"/>
      <c r="CJ48" s="11"/>
      <c r="CK48" s="6"/>
      <c r="CL48" s="6"/>
      <c r="CM48" s="12"/>
      <c r="CN48" s="11"/>
      <c r="CO48" s="82"/>
      <c r="CP48" s="1"/>
      <c r="CQ48" s="1"/>
      <c r="CR48" s="297"/>
      <c r="CS48" s="1"/>
      <c r="CT48" s="1"/>
      <c r="DF48" s="23"/>
      <c r="DG48" s="23" t="str">
        <f t="shared" si="0"/>
        <v/>
      </c>
      <c r="DH48" s="33" t="str">
        <f>IF(AND(L48="",N48="",R48="",S48=""),"",SUM(L48,N48,R48,#REF!,S48))</f>
        <v/>
      </c>
      <c r="DI48" s="33" t="str">
        <f t="shared" si="1"/>
        <v/>
      </c>
      <c r="DJ48" s="23" t="str">
        <f>IF(AND(V48="",X48="",AB48="",AC48=""),"",SUM(V48,X48,AB48,#REF!,AC48))</f>
        <v/>
      </c>
      <c r="DK48" s="33" t="str">
        <f t="shared" si="2"/>
        <v/>
      </c>
      <c r="DL48" s="23" t="str">
        <f t="shared" si="3"/>
        <v/>
      </c>
      <c r="DM48" s="33" t="str">
        <f t="shared" si="4"/>
        <v/>
      </c>
      <c r="DN48" s="23" t="str">
        <f>IF(AND(AQ48="",AT48="",AW48="",AX48=""),"",SUM(AQ48,AT48,AW48,#REF!,AX48))</f>
        <v/>
      </c>
      <c r="DO48" s="33" t="str">
        <f t="shared" si="5"/>
        <v/>
      </c>
      <c r="DP48" s="23" t="str">
        <f>IF(AND(BA48="",BD48="",BG48="",BH48=""),"",SUM(BA48,BD48,BG48,#REF!,BH48))</f>
        <v/>
      </c>
      <c r="DQ48" s="33" t="str">
        <f t="shared" si="6"/>
        <v/>
      </c>
      <c r="DR48" s="23" t="str">
        <f>IF(AND(BK48="",BN48="",BQ48="",BR48=""),"",SUM(BK48,BN48,BQ48,#REF!,BR48))</f>
        <v/>
      </c>
      <c r="DS48" s="33" t="str">
        <f t="shared" si="7"/>
        <v/>
      </c>
      <c r="DT48" s="33"/>
      <c r="DU48" s="33"/>
    </row>
    <row r="49" spans="1:125" ht="18.75">
      <c r="A49" s="72">
        <v>43</v>
      </c>
      <c r="B49" s="406"/>
      <c r="C49" s="407"/>
      <c r="D49" s="408"/>
      <c r="E49" s="409"/>
      <c r="F49" s="410"/>
      <c r="G49" s="410"/>
      <c r="H49" s="411"/>
      <c r="I49" s="412"/>
      <c r="J49" s="413"/>
      <c r="K49" s="414"/>
      <c r="L49" s="11"/>
      <c r="M49" s="6"/>
      <c r="N49" s="6"/>
      <c r="O49" s="6"/>
      <c r="P49" s="6"/>
      <c r="Q49" s="6"/>
      <c r="R49" s="6"/>
      <c r="S49" s="40"/>
      <c r="T49" s="43"/>
      <c r="U49" s="12"/>
      <c r="V49" s="17"/>
      <c r="W49" s="18"/>
      <c r="X49" s="18"/>
      <c r="Y49" s="18"/>
      <c r="Z49" s="18"/>
      <c r="AA49" s="18"/>
      <c r="AB49" s="18"/>
      <c r="AC49" s="45"/>
      <c r="AD49" s="43"/>
      <c r="AE49" s="40"/>
      <c r="AF49" s="293"/>
      <c r="AG49" s="6"/>
      <c r="AH49" s="6"/>
      <c r="AI49" s="6"/>
      <c r="AJ49" s="6"/>
      <c r="AK49" s="6"/>
      <c r="AL49" s="6"/>
      <c r="AM49" s="43"/>
      <c r="AN49" s="43"/>
      <c r="AO49" s="6"/>
      <c r="AP49" s="43"/>
      <c r="AQ49" s="11"/>
      <c r="AR49" s="6"/>
      <c r="AS49" s="6"/>
      <c r="AT49" s="6"/>
      <c r="AU49" s="6"/>
      <c r="AV49" s="6"/>
      <c r="AW49" s="6"/>
      <c r="AX49" s="40"/>
      <c r="AY49" s="43"/>
      <c r="AZ49" s="12"/>
      <c r="BA49" s="11"/>
      <c r="BB49" s="6"/>
      <c r="BC49" s="6"/>
      <c r="BD49" s="6"/>
      <c r="BE49" s="6"/>
      <c r="BF49" s="6"/>
      <c r="BG49" s="6"/>
      <c r="BH49" s="40"/>
      <c r="BI49" s="43"/>
      <c r="BJ49" s="12"/>
      <c r="BK49" s="11"/>
      <c r="BL49" s="6"/>
      <c r="BM49" s="6"/>
      <c r="BN49" s="6"/>
      <c r="BO49" s="6"/>
      <c r="BP49" s="6"/>
      <c r="BQ49" s="6"/>
      <c r="BR49" s="40"/>
      <c r="BS49" s="43"/>
      <c r="BT49" s="12"/>
      <c r="BU49" s="11"/>
      <c r="BV49" s="6"/>
      <c r="BW49" s="6"/>
      <c r="BX49" s="6"/>
      <c r="BY49" s="40"/>
      <c r="BZ49" s="11"/>
      <c r="CA49" s="6"/>
      <c r="CB49" s="6"/>
      <c r="CC49" s="6"/>
      <c r="CD49" s="12"/>
      <c r="CE49" s="11"/>
      <c r="CF49" s="6"/>
      <c r="CG49" s="6"/>
      <c r="CH49" s="6"/>
      <c r="CI49" s="12"/>
      <c r="CJ49" s="11"/>
      <c r="CK49" s="6"/>
      <c r="CL49" s="6"/>
      <c r="CM49" s="12"/>
      <c r="CN49" s="11"/>
      <c r="CO49" s="82"/>
      <c r="CP49" s="1"/>
      <c r="CQ49" s="1"/>
      <c r="CR49" s="297"/>
      <c r="CS49" s="1"/>
      <c r="CT49" s="1"/>
      <c r="DF49" s="23"/>
      <c r="DG49" s="23" t="str">
        <f t="shared" si="0"/>
        <v/>
      </c>
      <c r="DH49" s="33" t="str">
        <f>IF(AND(L49="",N49="",R49="",S49=""),"",SUM(L49,N49,R49,#REF!,S49))</f>
        <v/>
      </c>
      <c r="DI49" s="33" t="str">
        <f t="shared" si="1"/>
        <v/>
      </c>
      <c r="DJ49" s="23" t="str">
        <f>IF(AND(V49="",X49="",AB49="",AC49=""),"",SUM(V49,X49,AB49,#REF!,AC49))</f>
        <v/>
      </c>
      <c r="DK49" s="33" t="str">
        <f t="shared" si="2"/>
        <v/>
      </c>
      <c r="DL49" s="23" t="str">
        <f t="shared" si="3"/>
        <v/>
      </c>
      <c r="DM49" s="33" t="str">
        <f t="shared" si="4"/>
        <v/>
      </c>
      <c r="DN49" s="23" t="str">
        <f>IF(AND(AQ49="",AT49="",AW49="",AX49=""),"",SUM(AQ49,AT49,AW49,#REF!,AX49))</f>
        <v/>
      </c>
      <c r="DO49" s="33" t="str">
        <f t="shared" si="5"/>
        <v/>
      </c>
      <c r="DP49" s="23" t="str">
        <f>IF(AND(BA49="",BD49="",BG49="",BH49=""),"",SUM(BA49,BD49,BG49,#REF!,BH49))</f>
        <v/>
      </c>
      <c r="DQ49" s="33" t="str">
        <f t="shared" si="6"/>
        <v/>
      </c>
      <c r="DR49" s="23" t="str">
        <f>IF(AND(BK49="",BN49="",BQ49="",BR49=""),"",SUM(BK49,BN49,BQ49,#REF!,BR49))</f>
        <v/>
      </c>
      <c r="DS49" s="33" t="str">
        <f t="shared" si="7"/>
        <v/>
      </c>
      <c r="DT49" s="33"/>
      <c r="DU49" s="33"/>
    </row>
    <row r="50" spans="1:125" ht="18.75">
      <c r="A50" s="72">
        <v>44</v>
      </c>
      <c r="B50" s="406"/>
      <c r="C50" s="407"/>
      <c r="D50" s="408"/>
      <c r="E50" s="409"/>
      <c r="F50" s="410"/>
      <c r="G50" s="410"/>
      <c r="H50" s="411"/>
      <c r="I50" s="412"/>
      <c r="J50" s="413"/>
      <c r="K50" s="414"/>
      <c r="L50" s="11"/>
      <c r="M50" s="6"/>
      <c r="N50" s="6"/>
      <c r="O50" s="6"/>
      <c r="P50" s="6"/>
      <c r="Q50" s="6"/>
      <c r="R50" s="6"/>
      <c r="S50" s="40"/>
      <c r="T50" s="43"/>
      <c r="U50" s="12"/>
      <c r="V50" s="17"/>
      <c r="W50" s="18"/>
      <c r="X50" s="18"/>
      <c r="Y50" s="18"/>
      <c r="Z50" s="18"/>
      <c r="AA50" s="18"/>
      <c r="AB50" s="18"/>
      <c r="AC50" s="45"/>
      <c r="AD50" s="43"/>
      <c r="AE50" s="40"/>
      <c r="AF50" s="293"/>
      <c r="AG50" s="6"/>
      <c r="AH50" s="6"/>
      <c r="AI50" s="6"/>
      <c r="AJ50" s="6"/>
      <c r="AK50" s="6"/>
      <c r="AL50" s="6"/>
      <c r="AM50" s="43"/>
      <c r="AN50" s="43"/>
      <c r="AO50" s="6"/>
      <c r="AP50" s="43"/>
      <c r="AQ50" s="11"/>
      <c r="AR50" s="6"/>
      <c r="AS50" s="6"/>
      <c r="AT50" s="6"/>
      <c r="AU50" s="6"/>
      <c r="AV50" s="6"/>
      <c r="AW50" s="6"/>
      <c r="AX50" s="40"/>
      <c r="AY50" s="43"/>
      <c r="AZ50" s="12"/>
      <c r="BA50" s="11"/>
      <c r="BB50" s="6"/>
      <c r="BC50" s="6"/>
      <c r="BD50" s="6"/>
      <c r="BE50" s="6"/>
      <c r="BF50" s="6"/>
      <c r="BG50" s="6"/>
      <c r="BH50" s="40"/>
      <c r="BI50" s="43"/>
      <c r="BJ50" s="12"/>
      <c r="BK50" s="11"/>
      <c r="BL50" s="6"/>
      <c r="BM50" s="6"/>
      <c r="BN50" s="6"/>
      <c r="BO50" s="6"/>
      <c r="BP50" s="6"/>
      <c r="BQ50" s="6"/>
      <c r="BR50" s="40"/>
      <c r="BS50" s="43"/>
      <c r="BT50" s="12"/>
      <c r="BU50" s="11"/>
      <c r="BV50" s="6"/>
      <c r="BW50" s="6"/>
      <c r="BX50" s="6"/>
      <c r="BY50" s="40"/>
      <c r="BZ50" s="11"/>
      <c r="CA50" s="6"/>
      <c r="CB50" s="6"/>
      <c r="CC50" s="6"/>
      <c r="CD50" s="12"/>
      <c r="CE50" s="11"/>
      <c r="CF50" s="6"/>
      <c r="CG50" s="6"/>
      <c r="CH50" s="6"/>
      <c r="CI50" s="12"/>
      <c r="CJ50" s="11"/>
      <c r="CK50" s="6"/>
      <c r="CL50" s="6"/>
      <c r="CM50" s="12"/>
      <c r="CN50" s="11"/>
      <c r="CO50" s="82"/>
      <c r="CP50" s="1"/>
      <c r="CQ50" s="1"/>
      <c r="CR50" s="297"/>
      <c r="CS50" s="1"/>
      <c r="CT50" s="1"/>
      <c r="DF50" s="23"/>
      <c r="DG50" s="23" t="str">
        <f t="shared" si="0"/>
        <v/>
      </c>
      <c r="DH50" s="33" t="str">
        <f>IF(AND(L50="",N50="",R50="",S50=""),"",SUM(L50,N50,R50,#REF!,S50))</f>
        <v/>
      </c>
      <c r="DI50" s="33" t="str">
        <f t="shared" si="1"/>
        <v/>
      </c>
      <c r="DJ50" s="23" t="str">
        <f>IF(AND(V50="",X50="",AB50="",AC50=""),"",SUM(V50,X50,AB50,#REF!,AC50))</f>
        <v/>
      </c>
      <c r="DK50" s="33" t="str">
        <f t="shared" si="2"/>
        <v/>
      </c>
      <c r="DL50" s="23" t="str">
        <f t="shared" si="3"/>
        <v/>
      </c>
      <c r="DM50" s="33" t="str">
        <f t="shared" si="4"/>
        <v/>
      </c>
      <c r="DN50" s="23" t="str">
        <f>IF(AND(AQ50="",AT50="",AW50="",AX50=""),"",SUM(AQ50,AT50,AW50,#REF!,AX50))</f>
        <v/>
      </c>
      <c r="DO50" s="33" t="str">
        <f t="shared" si="5"/>
        <v/>
      </c>
      <c r="DP50" s="23" t="str">
        <f>IF(AND(BA50="",BD50="",BG50="",BH50=""),"",SUM(BA50,BD50,BG50,#REF!,BH50))</f>
        <v/>
      </c>
      <c r="DQ50" s="33" t="str">
        <f t="shared" si="6"/>
        <v/>
      </c>
      <c r="DR50" s="23" t="str">
        <f>IF(AND(BK50="",BN50="",BQ50="",BR50=""),"",SUM(BK50,BN50,BQ50,#REF!,BR50))</f>
        <v/>
      </c>
      <c r="DS50" s="33" t="str">
        <f t="shared" si="7"/>
        <v/>
      </c>
      <c r="DT50" s="33"/>
      <c r="DU50" s="33"/>
    </row>
    <row r="51" spans="1:125" ht="18.75">
      <c r="A51" s="72">
        <v>45</v>
      </c>
      <c r="B51" s="406"/>
      <c r="C51" s="407"/>
      <c r="D51" s="408"/>
      <c r="E51" s="409"/>
      <c r="F51" s="410"/>
      <c r="G51" s="410"/>
      <c r="H51" s="411"/>
      <c r="I51" s="412"/>
      <c r="J51" s="413"/>
      <c r="K51" s="414"/>
      <c r="L51" s="11"/>
      <c r="M51" s="6"/>
      <c r="N51" s="6"/>
      <c r="O51" s="6"/>
      <c r="P51" s="6"/>
      <c r="Q51" s="6"/>
      <c r="R51" s="6"/>
      <c r="S51" s="40"/>
      <c r="T51" s="43"/>
      <c r="U51" s="12"/>
      <c r="V51" s="17"/>
      <c r="W51" s="18"/>
      <c r="X51" s="18"/>
      <c r="Y51" s="18"/>
      <c r="Z51" s="18"/>
      <c r="AA51" s="18"/>
      <c r="AB51" s="18"/>
      <c r="AC51" s="45"/>
      <c r="AD51" s="43"/>
      <c r="AE51" s="40"/>
      <c r="AF51" s="293"/>
      <c r="AG51" s="6"/>
      <c r="AH51" s="6"/>
      <c r="AI51" s="6"/>
      <c r="AJ51" s="6"/>
      <c r="AK51" s="6"/>
      <c r="AL51" s="6"/>
      <c r="AM51" s="43"/>
      <c r="AN51" s="43"/>
      <c r="AO51" s="6"/>
      <c r="AP51" s="43"/>
      <c r="AQ51" s="11"/>
      <c r="AR51" s="6"/>
      <c r="AS51" s="6"/>
      <c r="AT51" s="6"/>
      <c r="AU51" s="6"/>
      <c r="AV51" s="6"/>
      <c r="AW51" s="6"/>
      <c r="AX51" s="40"/>
      <c r="AY51" s="43"/>
      <c r="AZ51" s="12"/>
      <c r="BA51" s="11"/>
      <c r="BB51" s="6"/>
      <c r="BC51" s="6"/>
      <c r="BD51" s="6"/>
      <c r="BE51" s="6"/>
      <c r="BF51" s="6"/>
      <c r="BG51" s="6"/>
      <c r="BH51" s="40"/>
      <c r="BI51" s="43"/>
      <c r="BJ51" s="12"/>
      <c r="BK51" s="11"/>
      <c r="BL51" s="6"/>
      <c r="BM51" s="6"/>
      <c r="BN51" s="6"/>
      <c r="BO51" s="6"/>
      <c r="BP51" s="6"/>
      <c r="BQ51" s="6"/>
      <c r="BR51" s="40"/>
      <c r="BS51" s="43"/>
      <c r="BT51" s="12"/>
      <c r="BU51" s="11"/>
      <c r="BV51" s="6"/>
      <c r="BW51" s="6"/>
      <c r="BX51" s="6"/>
      <c r="BY51" s="40"/>
      <c r="BZ51" s="11"/>
      <c r="CA51" s="6"/>
      <c r="CB51" s="6"/>
      <c r="CC51" s="6"/>
      <c r="CD51" s="12"/>
      <c r="CE51" s="11"/>
      <c r="CF51" s="6"/>
      <c r="CG51" s="6"/>
      <c r="CH51" s="6"/>
      <c r="CI51" s="12"/>
      <c r="CJ51" s="11"/>
      <c r="CK51" s="6"/>
      <c r="CL51" s="6"/>
      <c r="CM51" s="12"/>
      <c r="CN51" s="11"/>
      <c r="CO51" s="82"/>
      <c r="CP51" s="1"/>
      <c r="CQ51" s="1"/>
      <c r="CR51" s="297"/>
      <c r="CS51" s="1"/>
      <c r="CT51" s="1"/>
      <c r="DF51" s="23"/>
      <c r="DG51" s="23" t="str">
        <f t="shared" si="0"/>
        <v/>
      </c>
      <c r="DH51" s="33" t="str">
        <f>IF(AND(L51="",N51="",R51="",S51=""),"",SUM(L51,N51,R51,#REF!,S51))</f>
        <v/>
      </c>
      <c r="DI51" s="33" t="str">
        <f t="shared" si="1"/>
        <v/>
      </c>
      <c r="DJ51" s="23" t="str">
        <f>IF(AND(V51="",X51="",AB51="",AC51=""),"",SUM(V51,X51,AB51,#REF!,AC51))</f>
        <v/>
      </c>
      <c r="DK51" s="33" t="str">
        <f t="shared" si="2"/>
        <v/>
      </c>
      <c r="DL51" s="23" t="str">
        <f t="shared" si="3"/>
        <v/>
      </c>
      <c r="DM51" s="33" t="str">
        <f t="shared" si="4"/>
        <v/>
      </c>
      <c r="DN51" s="23" t="str">
        <f>IF(AND(AQ51="",AT51="",AW51="",AX51=""),"",SUM(AQ51,AT51,AW51,#REF!,AX51))</f>
        <v/>
      </c>
      <c r="DO51" s="33" t="str">
        <f t="shared" si="5"/>
        <v/>
      </c>
      <c r="DP51" s="23" t="str">
        <f>IF(AND(BA51="",BD51="",BG51="",BH51=""),"",SUM(BA51,BD51,BG51,#REF!,BH51))</f>
        <v/>
      </c>
      <c r="DQ51" s="33" t="str">
        <f t="shared" si="6"/>
        <v/>
      </c>
      <c r="DR51" s="23" t="str">
        <f>IF(AND(BK51="",BN51="",BQ51="",BR51=""),"",SUM(BK51,BN51,BQ51,#REF!,BR51))</f>
        <v/>
      </c>
      <c r="DS51" s="33" t="str">
        <f t="shared" si="7"/>
        <v/>
      </c>
      <c r="DT51" s="33"/>
      <c r="DU51" s="33"/>
    </row>
    <row r="52" spans="1:125" ht="18.75">
      <c r="A52" s="72">
        <v>46</v>
      </c>
      <c r="B52" s="406"/>
      <c r="C52" s="407"/>
      <c r="D52" s="408"/>
      <c r="E52" s="409"/>
      <c r="F52" s="410"/>
      <c r="G52" s="410"/>
      <c r="H52" s="411"/>
      <c r="I52" s="412"/>
      <c r="J52" s="413"/>
      <c r="K52" s="414"/>
      <c r="L52" s="11"/>
      <c r="M52" s="6"/>
      <c r="N52" s="6"/>
      <c r="O52" s="6"/>
      <c r="P52" s="6"/>
      <c r="Q52" s="6"/>
      <c r="R52" s="6"/>
      <c r="S52" s="40"/>
      <c r="T52" s="43"/>
      <c r="U52" s="12"/>
      <c r="V52" s="17"/>
      <c r="W52" s="18"/>
      <c r="X52" s="18"/>
      <c r="Y52" s="18"/>
      <c r="Z52" s="18"/>
      <c r="AA52" s="18"/>
      <c r="AB52" s="18"/>
      <c r="AC52" s="45"/>
      <c r="AD52" s="43"/>
      <c r="AE52" s="40"/>
      <c r="AF52" s="293"/>
      <c r="AG52" s="6"/>
      <c r="AH52" s="6"/>
      <c r="AI52" s="6"/>
      <c r="AJ52" s="6"/>
      <c r="AK52" s="6"/>
      <c r="AL52" s="6"/>
      <c r="AM52" s="43"/>
      <c r="AN52" s="43"/>
      <c r="AO52" s="6"/>
      <c r="AP52" s="43"/>
      <c r="AQ52" s="11"/>
      <c r="AR52" s="6"/>
      <c r="AS52" s="6"/>
      <c r="AT52" s="6"/>
      <c r="AU52" s="6"/>
      <c r="AV52" s="6"/>
      <c r="AW52" s="6"/>
      <c r="AX52" s="40"/>
      <c r="AY52" s="43"/>
      <c r="AZ52" s="12"/>
      <c r="BA52" s="11"/>
      <c r="BB52" s="6"/>
      <c r="BC52" s="6"/>
      <c r="BD52" s="6"/>
      <c r="BE52" s="6"/>
      <c r="BF52" s="6"/>
      <c r="BG52" s="6"/>
      <c r="BH52" s="40"/>
      <c r="BI52" s="43"/>
      <c r="BJ52" s="12"/>
      <c r="BK52" s="11"/>
      <c r="BL52" s="6"/>
      <c r="BM52" s="6"/>
      <c r="BN52" s="6"/>
      <c r="BO52" s="6"/>
      <c r="BP52" s="6"/>
      <c r="BQ52" s="6"/>
      <c r="BR52" s="40"/>
      <c r="BS52" s="43"/>
      <c r="BT52" s="12"/>
      <c r="BU52" s="11"/>
      <c r="BV52" s="6"/>
      <c r="BW52" s="6"/>
      <c r="BX52" s="6"/>
      <c r="BY52" s="40"/>
      <c r="BZ52" s="11"/>
      <c r="CA52" s="6"/>
      <c r="CB52" s="6"/>
      <c r="CC52" s="6"/>
      <c r="CD52" s="12"/>
      <c r="CE52" s="11"/>
      <c r="CF52" s="6"/>
      <c r="CG52" s="6"/>
      <c r="CH52" s="6"/>
      <c r="CI52" s="12"/>
      <c r="CJ52" s="11"/>
      <c r="CK52" s="6"/>
      <c r="CL52" s="6"/>
      <c r="CM52" s="12"/>
      <c r="CN52" s="11"/>
      <c r="CO52" s="82"/>
      <c r="CP52" s="1"/>
      <c r="CQ52" s="1"/>
      <c r="CR52" s="297"/>
      <c r="CS52" s="1"/>
      <c r="CT52" s="1"/>
      <c r="DF52" s="23"/>
      <c r="DG52" s="23" t="str">
        <f t="shared" si="0"/>
        <v/>
      </c>
      <c r="DH52" s="33" t="str">
        <f>IF(AND(L52="",N52="",R52="",S52=""),"",SUM(L52,N52,R52,#REF!,S52))</f>
        <v/>
      </c>
      <c r="DI52" s="33" t="str">
        <f t="shared" si="1"/>
        <v/>
      </c>
      <c r="DJ52" s="23" t="str">
        <f>IF(AND(V52="",X52="",AB52="",AC52=""),"",SUM(V52,X52,AB52,#REF!,AC52))</f>
        <v/>
      </c>
      <c r="DK52" s="33" t="str">
        <f t="shared" si="2"/>
        <v/>
      </c>
      <c r="DL52" s="23" t="str">
        <f t="shared" si="3"/>
        <v/>
      </c>
      <c r="DM52" s="33" t="str">
        <f t="shared" si="4"/>
        <v/>
      </c>
      <c r="DN52" s="23" t="str">
        <f>IF(AND(AQ52="",AT52="",AW52="",AX52=""),"",SUM(AQ52,AT52,AW52,#REF!,AX52))</f>
        <v/>
      </c>
      <c r="DO52" s="33" t="str">
        <f t="shared" si="5"/>
        <v/>
      </c>
      <c r="DP52" s="23" t="str">
        <f>IF(AND(BA52="",BD52="",BG52="",BH52=""),"",SUM(BA52,BD52,BG52,#REF!,BH52))</f>
        <v/>
      </c>
      <c r="DQ52" s="33" t="str">
        <f t="shared" si="6"/>
        <v/>
      </c>
      <c r="DR52" s="23" t="str">
        <f>IF(AND(BK52="",BN52="",BQ52="",BR52=""),"",SUM(BK52,BN52,BQ52,#REF!,BR52))</f>
        <v/>
      </c>
      <c r="DS52" s="33" t="str">
        <f t="shared" si="7"/>
        <v/>
      </c>
      <c r="DT52" s="33"/>
      <c r="DU52" s="33"/>
    </row>
    <row r="53" spans="1:125" ht="18.75">
      <c r="A53" s="72">
        <v>47</v>
      </c>
      <c r="B53" s="406"/>
      <c r="C53" s="407"/>
      <c r="D53" s="408"/>
      <c r="E53" s="409"/>
      <c r="F53" s="410"/>
      <c r="G53" s="410"/>
      <c r="H53" s="411"/>
      <c r="I53" s="412"/>
      <c r="J53" s="413"/>
      <c r="K53" s="414"/>
      <c r="L53" s="11"/>
      <c r="M53" s="6"/>
      <c r="N53" s="6"/>
      <c r="O53" s="6"/>
      <c r="P53" s="6"/>
      <c r="Q53" s="6"/>
      <c r="R53" s="6"/>
      <c r="S53" s="40"/>
      <c r="T53" s="43"/>
      <c r="U53" s="12"/>
      <c r="V53" s="17"/>
      <c r="W53" s="18"/>
      <c r="X53" s="18"/>
      <c r="Y53" s="18"/>
      <c r="Z53" s="18"/>
      <c r="AA53" s="18"/>
      <c r="AB53" s="18"/>
      <c r="AC53" s="45"/>
      <c r="AD53" s="43"/>
      <c r="AE53" s="40"/>
      <c r="AF53" s="293"/>
      <c r="AG53" s="6"/>
      <c r="AH53" s="6"/>
      <c r="AI53" s="6"/>
      <c r="AJ53" s="6"/>
      <c r="AK53" s="6"/>
      <c r="AL53" s="6"/>
      <c r="AM53" s="43"/>
      <c r="AN53" s="43"/>
      <c r="AO53" s="6"/>
      <c r="AP53" s="43"/>
      <c r="AQ53" s="11"/>
      <c r="AR53" s="6"/>
      <c r="AS53" s="6"/>
      <c r="AT53" s="6"/>
      <c r="AU53" s="6"/>
      <c r="AV53" s="6"/>
      <c r="AW53" s="6"/>
      <c r="AX53" s="40"/>
      <c r="AY53" s="43"/>
      <c r="AZ53" s="12"/>
      <c r="BA53" s="11"/>
      <c r="BB53" s="6"/>
      <c r="BC53" s="6"/>
      <c r="BD53" s="6"/>
      <c r="BE53" s="6"/>
      <c r="BF53" s="6"/>
      <c r="BG53" s="6"/>
      <c r="BH53" s="40"/>
      <c r="BI53" s="43"/>
      <c r="BJ53" s="12"/>
      <c r="BK53" s="11"/>
      <c r="BL53" s="6"/>
      <c r="BM53" s="6"/>
      <c r="BN53" s="6"/>
      <c r="BO53" s="6"/>
      <c r="BP53" s="6"/>
      <c r="BQ53" s="6"/>
      <c r="BR53" s="40"/>
      <c r="BS53" s="43"/>
      <c r="BT53" s="12"/>
      <c r="BU53" s="11"/>
      <c r="BV53" s="6"/>
      <c r="BW53" s="6"/>
      <c r="BX53" s="6"/>
      <c r="BY53" s="40"/>
      <c r="BZ53" s="11"/>
      <c r="CA53" s="6"/>
      <c r="CB53" s="6"/>
      <c r="CC53" s="6"/>
      <c r="CD53" s="12"/>
      <c r="CE53" s="11"/>
      <c r="CF53" s="6"/>
      <c r="CG53" s="6"/>
      <c r="CH53" s="6"/>
      <c r="CI53" s="12"/>
      <c r="CJ53" s="11"/>
      <c r="CK53" s="6"/>
      <c r="CL53" s="6"/>
      <c r="CM53" s="12"/>
      <c r="CN53" s="11"/>
      <c r="CO53" s="82"/>
      <c r="CP53" s="1"/>
      <c r="CQ53" s="1"/>
      <c r="CR53" s="297"/>
      <c r="CS53" s="1"/>
      <c r="CT53" s="1"/>
      <c r="DF53" s="23"/>
      <c r="DG53" s="23" t="str">
        <f t="shared" si="0"/>
        <v/>
      </c>
      <c r="DH53" s="33" t="str">
        <f>IF(AND(L53="",N53="",R53="",S53=""),"",SUM(L53,N53,R53,#REF!,S53))</f>
        <v/>
      </c>
      <c r="DI53" s="33" t="str">
        <f t="shared" si="1"/>
        <v/>
      </c>
      <c r="DJ53" s="23" t="str">
        <f>IF(AND(V53="",X53="",AB53="",AC53=""),"",SUM(V53,X53,AB53,#REF!,AC53))</f>
        <v/>
      </c>
      <c r="DK53" s="33" t="str">
        <f t="shared" si="2"/>
        <v/>
      </c>
      <c r="DL53" s="23" t="str">
        <f t="shared" si="3"/>
        <v/>
      </c>
      <c r="DM53" s="33" t="str">
        <f t="shared" si="4"/>
        <v/>
      </c>
      <c r="DN53" s="23" t="str">
        <f>IF(AND(AQ53="",AT53="",AW53="",AX53=""),"",SUM(AQ53,AT53,AW53,#REF!,AX53))</f>
        <v/>
      </c>
      <c r="DO53" s="33" t="str">
        <f t="shared" si="5"/>
        <v/>
      </c>
      <c r="DP53" s="23" t="str">
        <f>IF(AND(BA53="",BD53="",BG53="",BH53=""),"",SUM(BA53,BD53,BG53,#REF!,BH53))</f>
        <v/>
      </c>
      <c r="DQ53" s="33" t="str">
        <f t="shared" si="6"/>
        <v/>
      </c>
      <c r="DR53" s="23" t="str">
        <f>IF(AND(BK53="",BN53="",BQ53="",BR53=""),"",SUM(BK53,BN53,BQ53,#REF!,BR53))</f>
        <v/>
      </c>
      <c r="DS53" s="33" t="str">
        <f t="shared" si="7"/>
        <v/>
      </c>
      <c r="DT53" s="33"/>
      <c r="DU53" s="33"/>
    </row>
    <row r="54" spans="1:125" ht="18.75">
      <c r="A54" s="72">
        <v>48</v>
      </c>
      <c r="B54" s="406"/>
      <c r="C54" s="407"/>
      <c r="D54" s="408"/>
      <c r="E54" s="409"/>
      <c r="F54" s="410"/>
      <c r="G54" s="410"/>
      <c r="H54" s="411"/>
      <c r="I54" s="412"/>
      <c r="J54" s="413"/>
      <c r="K54" s="414"/>
      <c r="L54" s="11"/>
      <c r="M54" s="6"/>
      <c r="N54" s="6"/>
      <c r="O54" s="6"/>
      <c r="P54" s="6"/>
      <c r="Q54" s="6"/>
      <c r="R54" s="6"/>
      <c r="S54" s="40"/>
      <c r="T54" s="43"/>
      <c r="U54" s="12"/>
      <c r="V54" s="17"/>
      <c r="W54" s="18"/>
      <c r="X54" s="18"/>
      <c r="Y54" s="18"/>
      <c r="Z54" s="18"/>
      <c r="AA54" s="18"/>
      <c r="AB54" s="18"/>
      <c r="AC54" s="45"/>
      <c r="AD54" s="43"/>
      <c r="AE54" s="40"/>
      <c r="AF54" s="293"/>
      <c r="AG54" s="6"/>
      <c r="AH54" s="6"/>
      <c r="AI54" s="6"/>
      <c r="AJ54" s="6"/>
      <c r="AK54" s="6"/>
      <c r="AL54" s="6"/>
      <c r="AM54" s="43"/>
      <c r="AN54" s="43"/>
      <c r="AO54" s="6"/>
      <c r="AP54" s="43"/>
      <c r="AQ54" s="11"/>
      <c r="AR54" s="6"/>
      <c r="AS54" s="6"/>
      <c r="AT54" s="6"/>
      <c r="AU54" s="6"/>
      <c r="AV54" s="6"/>
      <c r="AW54" s="6"/>
      <c r="AX54" s="40"/>
      <c r="AY54" s="43"/>
      <c r="AZ54" s="12"/>
      <c r="BA54" s="11"/>
      <c r="BB54" s="6"/>
      <c r="BC54" s="6"/>
      <c r="BD54" s="6"/>
      <c r="BE54" s="6"/>
      <c r="BF54" s="6"/>
      <c r="BG54" s="6"/>
      <c r="BH54" s="40"/>
      <c r="BI54" s="43"/>
      <c r="BJ54" s="12"/>
      <c r="BK54" s="11"/>
      <c r="BL54" s="6"/>
      <c r="BM54" s="6"/>
      <c r="BN54" s="6"/>
      <c r="BO54" s="6"/>
      <c r="BP54" s="6"/>
      <c r="BQ54" s="6"/>
      <c r="BR54" s="40"/>
      <c r="BS54" s="43"/>
      <c r="BT54" s="12"/>
      <c r="BU54" s="11"/>
      <c r="BV54" s="6"/>
      <c r="BW54" s="6"/>
      <c r="BX54" s="6"/>
      <c r="BY54" s="40"/>
      <c r="BZ54" s="11"/>
      <c r="CA54" s="6"/>
      <c r="CB54" s="6"/>
      <c r="CC54" s="6"/>
      <c r="CD54" s="12"/>
      <c r="CE54" s="11"/>
      <c r="CF54" s="6"/>
      <c r="CG54" s="6"/>
      <c r="CH54" s="6"/>
      <c r="CI54" s="12"/>
      <c r="CJ54" s="11"/>
      <c r="CK54" s="6"/>
      <c r="CL54" s="6"/>
      <c r="CM54" s="12"/>
      <c r="CN54" s="11"/>
      <c r="CO54" s="82"/>
      <c r="CP54" s="1"/>
      <c r="CQ54" s="1"/>
      <c r="CR54" s="297"/>
      <c r="CS54" s="1"/>
      <c r="CT54" s="1"/>
      <c r="DF54" s="23"/>
      <c r="DG54" s="23" t="str">
        <f t="shared" si="0"/>
        <v/>
      </c>
      <c r="DH54" s="33" t="str">
        <f>IF(AND(L54="",N54="",R54="",S54=""),"",SUM(L54,N54,R54,#REF!,S54))</f>
        <v/>
      </c>
      <c r="DI54" s="33" t="str">
        <f t="shared" si="1"/>
        <v/>
      </c>
      <c r="DJ54" s="23" t="str">
        <f>IF(AND(V54="",X54="",AB54="",AC54=""),"",SUM(V54,X54,AB54,#REF!,AC54))</f>
        <v/>
      </c>
      <c r="DK54" s="33" t="str">
        <f t="shared" si="2"/>
        <v/>
      </c>
      <c r="DL54" s="23" t="str">
        <f t="shared" si="3"/>
        <v/>
      </c>
      <c r="DM54" s="33" t="str">
        <f t="shared" si="4"/>
        <v/>
      </c>
      <c r="DN54" s="23" t="str">
        <f>IF(AND(AQ54="",AT54="",AW54="",AX54=""),"",SUM(AQ54,AT54,AW54,#REF!,AX54))</f>
        <v/>
      </c>
      <c r="DO54" s="33" t="str">
        <f t="shared" si="5"/>
        <v/>
      </c>
      <c r="DP54" s="23" t="str">
        <f>IF(AND(BA54="",BD54="",BG54="",BH54=""),"",SUM(BA54,BD54,BG54,#REF!,BH54))</f>
        <v/>
      </c>
      <c r="DQ54" s="33" t="str">
        <f t="shared" si="6"/>
        <v/>
      </c>
      <c r="DR54" s="23" t="str">
        <f>IF(AND(BK54="",BN54="",BQ54="",BR54=""),"",SUM(BK54,BN54,BQ54,#REF!,BR54))</f>
        <v/>
      </c>
      <c r="DS54" s="33" t="str">
        <f t="shared" si="7"/>
        <v/>
      </c>
      <c r="DT54" s="33"/>
      <c r="DU54" s="33"/>
    </row>
    <row r="55" spans="1:125" ht="18.75">
      <c r="A55" s="72">
        <v>49</v>
      </c>
      <c r="B55" s="406"/>
      <c r="C55" s="407"/>
      <c r="D55" s="408"/>
      <c r="E55" s="409"/>
      <c r="F55" s="410"/>
      <c r="G55" s="410"/>
      <c r="H55" s="411"/>
      <c r="I55" s="412"/>
      <c r="J55" s="413"/>
      <c r="K55" s="414"/>
      <c r="L55" s="11"/>
      <c r="M55" s="6"/>
      <c r="N55" s="6"/>
      <c r="O55" s="6"/>
      <c r="P55" s="6"/>
      <c r="Q55" s="6"/>
      <c r="R55" s="6"/>
      <c r="S55" s="40"/>
      <c r="T55" s="43"/>
      <c r="U55" s="12"/>
      <c r="V55" s="17"/>
      <c r="W55" s="18"/>
      <c r="X55" s="18"/>
      <c r="Y55" s="18"/>
      <c r="Z55" s="18"/>
      <c r="AA55" s="18"/>
      <c r="AB55" s="18"/>
      <c r="AC55" s="45"/>
      <c r="AD55" s="43"/>
      <c r="AE55" s="40"/>
      <c r="AF55" s="293"/>
      <c r="AG55" s="6"/>
      <c r="AH55" s="6"/>
      <c r="AI55" s="6"/>
      <c r="AJ55" s="6"/>
      <c r="AK55" s="6"/>
      <c r="AL55" s="6"/>
      <c r="AM55" s="43"/>
      <c r="AN55" s="43"/>
      <c r="AO55" s="6"/>
      <c r="AP55" s="43"/>
      <c r="AQ55" s="11"/>
      <c r="AR55" s="6"/>
      <c r="AS55" s="6"/>
      <c r="AT55" s="6"/>
      <c r="AU55" s="6"/>
      <c r="AV55" s="6"/>
      <c r="AW55" s="6"/>
      <c r="AX55" s="40"/>
      <c r="AY55" s="43"/>
      <c r="AZ55" s="12"/>
      <c r="BA55" s="11"/>
      <c r="BB55" s="6"/>
      <c r="BC55" s="6"/>
      <c r="BD55" s="6"/>
      <c r="BE55" s="6"/>
      <c r="BF55" s="6"/>
      <c r="BG55" s="6"/>
      <c r="BH55" s="40"/>
      <c r="BI55" s="43"/>
      <c r="BJ55" s="12"/>
      <c r="BK55" s="11"/>
      <c r="BL55" s="6"/>
      <c r="BM55" s="6"/>
      <c r="BN55" s="6"/>
      <c r="BO55" s="6"/>
      <c r="BP55" s="6"/>
      <c r="BQ55" s="6"/>
      <c r="BR55" s="40"/>
      <c r="BS55" s="43"/>
      <c r="BT55" s="12"/>
      <c r="BU55" s="11"/>
      <c r="BV55" s="6"/>
      <c r="BW55" s="6"/>
      <c r="BX55" s="6"/>
      <c r="BY55" s="40"/>
      <c r="BZ55" s="11"/>
      <c r="CA55" s="6"/>
      <c r="CB55" s="6"/>
      <c r="CC55" s="6"/>
      <c r="CD55" s="12"/>
      <c r="CE55" s="11"/>
      <c r="CF55" s="6"/>
      <c r="CG55" s="6"/>
      <c r="CH55" s="6"/>
      <c r="CI55" s="12"/>
      <c r="CJ55" s="11"/>
      <c r="CK55" s="6"/>
      <c r="CL55" s="6"/>
      <c r="CM55" s="12"/>
      <c r="CN55" s="11"/>
      <c r="CO55" s="82"/>
      <c r="CP55" s="1"/>
      <c r="CQ55" s="1"/>
      <c r="CR55" s="297"/>
      <c r="CS55" s="1"/>
      <c r="CT55" s="1"/>
      <c r="DF55" s="23"/>
      <c r="DG55" s="23" t="str">
        <f t="shared" si="0"/>
        <v/>
      </c>
      <c r="DH55" s="33" t="str">
        <f>IF(AND(L55="",N55="",R55="",S55=""),"",SUM(L55,N55,R55,#REF!,S55))</f>
        <v/>
      </c>
      <c r="DI55" s="33" t="str">
        <f t="shared" si="1"/>
        <v/>
      </c>
      <c r="DJ55" s="23" t="str">
        <f>IF(AND(V55="",X55="",AB55="",AC55=""),"",SUM(V55,X55,AB55,#REF!,AC55))</f>
        <v/>
      </c>
      <c r="DK55" s="33" t="str">
        <f t="shared" si="2"/>
        <v/>
      </c>
      <c r="DL55" s="23" t="str">
        <f t="shared" si="3"/>
        <v/>
      </c>
      <c r="DM55" s="33" t="str">
        <f t="shared" si="4"/>
        <v/>
      </c>
      <c r="DN55" s="23" t="str">
        <f>IF(AND(AQ55="",AT55="",AW55="",AX55=""),"",SUM(AQ55,AT55,AW55,#REF!,AX55))</f>
        <v/>
      </c>
      <c r="DO55" s="33" t="str">
        <f t="shared" si="5"/>
        <v/>
      </c>
      <c r="DP55" s="23" t="str">
        <f>IF(AND(BA55="",BD55="",BG55="",BH55=""),"",SUM(BA55,BD55,BG55,#REF!,BH55))</f>
        <v/>
      </c>
      <c r="DQ55" s="33" t="str">
        <f t="shared" si="6"/>
        <v/>
      </c>
      <c r="DR55" s="23" t="str">
        <f>IF(AND(BK55="",BN55="",BQ55="",BR55=""),"",SUM(BK55,BN55,BQ55,#REF!,BR55))</f>
        <v/>
      </c>
      <c r="DS55" s="33" t="str">
        <f t="shared" si="7"/>
        <v/>
      </c>
      <c r="DT55" s="33"/>
      <c r="DU55" s="33"/>
    </row>
    <row r="56" spans="1:125" ht="18.75">
      <c r="A56" s="72">
        <v>50</v>
      </c>
      <c r="B56" s="406"/>
      <c r="C56" s="407"/>
      <c r="D56" s="408"/>
      <c r="E56" s="409"/>
      <c r="F56" s="410"/>
      <c r="G56" s="410"/>
      <c r="H56" s="411"/>
      <c r="I56" s="412"/>
      <c r="J56" s="413"/>
      <c r="K56" s="414"/>
      <c r="L56" s="11"/>
      <c r="M56" s="6"/>
      <c r="N56" s="6"/>
      <c r="O56" s="6"/>
      <c r="P56" s="6"/>
      <c r="Q56" s="6"/>
      <c r="R56" s="6"/>
      <c r="S56" s="40"/>
      <c r="T56" s="43"/>
      <c r="U56" s="12"/>
      <c r="V56" s="17"/>
      <c r="W56" s="18"/>
      <c r="X56" s="18"/>
      <c r="Y56" s="18"/>
      <c r="Z56" s="18"/>
      <c r="AA56" s="18"/>
      <c r="AB56" s="18"/>
      <c r="AC56" s="45"/>
      <c r="AD56" s="43"/>
      <c r="AE56" s="40"/>
      <c r="AF56" s="293"/>
      <c r="AG56" s="6"/>
      <c r="AH56" s="6"/>
      <c r="AI56" s="6"/>
      <c r="AJ56" s="6"/>
      <c r="AK56" s="6"/>
      <c r="AL56" s="6"/>
      <c r="AM56" s="43"/>
      <c r="AN56" s="43"/>
      <c r="AO56" s="6"/>
      <c r="AP56" s="43"/>
      <c r="AQ56" s="11"/>
      <c r="AR56" s="6"/>
      <c r="AS56" s="6"/>
      <c r="AT56" s="6"/>
      <c r="AU56" s="6"/>
      <c r="AV56" s="6"/>
      <c r="AW56" s="6"/>
      <c r="AX56" s="40"/>
      <c r="AY56" s="43"/>
      <c r="AZ56" s="12"/>
      <c r="BA56" s="11"/>
      <c r="BB56" s="6"/>
      <c r="BC56" s="6"/>
      <c r="BD56" s="6"/>
      <c r="BE56" s="6"/>
      <c r="BF56" s="6"/>
      <c r="BG56" s="6"/>
      <c r="BH56" s="40"/>
      <c r="BI56" s="43"/>
      <c r="BJ56" s="12"/>
      <c r="BK56" s="11"/>
      <c r="BL56" s="6"/>
      <c r="BM56" s="6"/>
      <c r="BN56" s="6"/>
      <c r="BO56" s="6"/>
      <c r="BP56" s="6"/>
      <c r="BQ56" s="6"/>
      <c r="BR56" s="40"/>
      <c r="BS56" s="43"/>
      <c r="BT56" s="12"/>
      <c r="BU56" s="11"/>
      <c r="BV56" s="6"/>
      <c r="BW56" s="6"/>
      <c r="BX56" s="6"/>
      <c r="BY56" s="40"/>
      <c r="BZ56" s="11"/>
      <c r="CA56" s="6"/>
      <c r="CB56" s="6"/>
      <c r="CC56" s="6"/>
      <c r="CD56" s="12"/>
      <c r="CE56" s="11"/>
      <c r="CF56" s="6"/>
      <c r="CG56" s="6"/>
      <c r="CH56" s="6"/>
      <c r="CI56" s="12"/>
      <c r="CJ56" s="11"/>
      <c r="CK56" s="6"/>
      <c r="CL56" s="6"/>
      <c r="CM56" s="12"/>
      <c r="CN56" s="11"/>
      <c r="CO56" s="82"/>
      <c r="CP56" s="1"/>
      <c r="CQ56" s="1"/>
      <c r="CR56" s="297"/>
      <c r="CS56" s="1"/>
      <c r="CT56" s="1"/>
      <c r="DF56" s="23"/>
      <c r="DG56" s="23" t="str">
        <f t="shared" si="0"/>
        <v/>
      </c>
      <c r="DH56" s="33" t="str">
        <f>IF(AND(L56="",N56="",R56="",S56=""),"",SUM(L56,N56,R56,#REF!,S56))</f>
        <v/>
      </c>
      <c r="DI56" s="33" t="str">
        <f t="shared" si="1"/>
        <v/>
      </c>
      <c r="DJ56" s="23" t="str">
        <f>IF(AND(V56="",X56="",AB56="",AC56=""),"",SUM(V56,X56,AB56,#REF!,AC56))</f>
        <v/>
      </c>
      <c r="DK56" s="33" t="str">
        <f t="shared" si="2"/>
        <v/>
      </c>
      <c r="DL56" s="23" t="str">
        <f t="shared" si="3"/>
        <v/>
      </c>
      <c r="DM56" s="33" t="str">
        <f t="shared" si="4"/>
        <v/>
      </c>
      <c r="DN56" s="23" t="str">
        <f>IF(AND(AQ56="",AT56="",AW56="",AX56=""),"",SUM(AQ56,AT56,AW56,#REF!,AX56))</f>
        <v/>
      </c>
      <c r="DO56" s="33" t="str">
        <f t="shared" si="5"/>
        <v/>
      </c>
      <c r="DP56" s="23" t="str">
        <f>IF(AND(BA56="",BD56="",BG56="",BH56=""),"",SUM(BA56,BD56,BG56,#REF!,BH56))</f>
        <v/>
      </c>
      <c r="DQ56" s="33" t="str">
        <f t="shared" si="6"/>
        <v/>
      </c>
      <c r="DR56" s="23" t="str">
        <f>IF(AND(BK56="",BN56="",BQ56="",BR56=""),"",SUM(BK56,BN56,BQ56,#REF!,BR56))</f>
        <v/>
      </c>
      <c r="DS56" s="33" t="str">
        <f t="shared" si="7"/>
        <v/>
      </c>
      <c r="DT56" s="33"/>
      <c r="DU56" s="33"/>
    </row>
    <row r="57" spans="1:125" ht="18.75">
      <c r="A57" s="72">
        <v>51</v>
      </c>
      <c r="B57" s="406"/>
      <c r="C57" s="407"/>
      <c r="D57" s="408"/>
      <c r="E57" s="409"/>
      <c r="F57" s="410"/>
      <c r="G57" s="410"/>
      <c r="H57" s="411"/>
      <c r="I57" s="412"/>
      <c r="J57" s="413"/>
      <c r="K57" s="414"/>
      <c r="L57" s="11"/>
      <c r="M57" s="6"/>
      <c r="N57" s="6"/>
      <c r="O57" s="6"/>
      <c r="P57" s="6"/>
      <c r="Q57" s="6"/>
      <c r="R57" s="6"/>
      <c r="S57" s="40"/>
      <c r="T57" s="43"/>
      <c r="U57" s="12"/>
      <c r="V57" s="17"/>
      <c r="W57" s="18"/>
      <c r="X57" s="18"/>
      <c r="Y57" s="18"/>
      <c r="Z57" s="18"/>
      <c r="AA57" s="18"/>
      <c r="AB57" s="18"/>
      <c r="AC57" s="45"/>
      <c r="AD57" s="43"/>
      <c r="AE57" s="40"/>
      <c r="AF57" s="293"/>
      <c r="AG57" s="6"/>
      <c r="AH57" s="6"/>
      <c r="AI57" s="6"/>
      <c r="AJ57" s="6"/>
      <c r="AK57" s="6"/>
      <c r="AL57" s="6"/>
      <c r="AM57" s="43"/>
      <c r="AN57" s="43"/>
      <c r="AO57" s="6"/>
      <c r="AP57" s="43"/>
      <c r="AQ57" s="11"/>
      <c r="AR57" s="6"/>
      <c r="AS57" s="6"/>
      <c r="AT57" s="6"/>
      <c r="AU57" s="6"/>
      <c r="AV57" s="6"/>
      <c r="AW57" s="6"/>
      <c r="AX57" s="40"/>
      <c r="AY57" s="43"/>
      <c r="AZ57" s="12"/>
      <c r="BA57" s="11"/>
      <c r="BB57" s="6"/>
      <c r="BC57" s="6"/>
      <c r="BD57" s="6"/>
      <c r="BE57" s="6"/>
      <c r="BF57" s="6"/>
      <c r="BG57" s="6"/>
      <c r="BH57" s="40"/>
      <c r="BI57" s="43"/>
      <c r="BJ57" s="12"/>
      <c r="BK57" s="11"/>
      <c r="BL57" s="6"/>
      <c r="BM57" s="6"/>
      <c r="BN57" s="6"/>
      <c r="BO57" s="6"/>
      <c r="BP57" s="6"/>
      <c r="BQ57" s="6"/>
      <c r="BR57" s="40"/>
      <c r="BS57" s="43"/>
      <c r="BT57" s="12"/>
      <c r="BU57" s="11"/>
      <c r="BV57" s="6"/>
      <c r="BW57" s="6"/>
      <c r="BX57" s="6"/>
      <c r="BY57" s="40"/>
      <c r="BZ57" s="11"/>
      <c r="CA57" s="6"/>
      <c r="CB57" s="6"/>
      <c r="CC57" s="6"/>
      <c r="CD57" s="12"/>
      <c r="CE57" s="11"/>
      <c r="CF57" s="6"/>
      <c r="CG57" s="6"/>
      <c r="CH57" s="6"/>
      <c r="CI57" s="12"/>
      <c r="CJ57" s="11"/>
      <c r="CK57" s="6"/>
      <c r="CL57" s="6"/>
      <c r="CM57" s="12"/>
      <c r="CN57" s="11"/>
      <c r="CO57" s="82"/>
      <c r="CP57" s="1"/>
      <c r="CQ57" s="1"/>
      <c r="CR57" s="297"/>
      <c r="CS57" s="1"/>
      <c r="CT57" s="1"/>
      <c r="DF57" s="23"/>
      <c r="DG57" s="23" t="str">
        <f t="shared" si="0"/>
        <v/>
      </c>
      <c r="DH57" s="33" t="str">
        <f>IF(AND(L57="",N57="",R57="",S57=""),"",SUM(L57,N57,R57,#REF!,S57))</f>
        <v/>
      </c>
      <c r="DI57" s="33" t="str">
        <f t="shared" si="1"/>
        <v/>
      </c>
      <c r="DJ57" s="23" t="str">
        <f>IF(AND(V57="",X57="",AB57="",AC57=""),"",SUM(V57,X57,AB57,#REF!,AC57))</f>
        <v/>
      </c>
      <c r="DK57" s="33" t="str">
        <f t="shared" si="2"/>
        <v/>
      </c>
      <c r="DL57" s="23" t="str">
        <f t="shared" si="3"/>
        <v/>
      </c>
      <c r="DM57" s="33" t="str">
        <f t="shared" si="4"/>
        <v/>
      </c>
      <c r="DN57" s="23" t="str">
        <f>IF(AND(AQ57="",AT57="",AW57="",AX57=""),"",SUM(AQ57,AT57,AW57,#REF!,AX57))</f>
        <v/>
      </c>
      <c r="DO57" s="33" t="str">
        <f t="shared" si="5"/>
        <v/>
      </c>
      <c r="DP57" s="23" t="str">
        <f>IF(AND(BA57="",BD57="",BG57="",BH57=""),"",SUM(BA57,BD57,BG57,#REF!,BH57))</f>
        <v/>
      </c>
      <c r="DQ57" s="33" t="str">
        <f t="shared" si="6"/>
        <v/>
      </c>
      <c r="DR57" s="23" t="str">
        <f>IF(AND(BK57="",BN57="",BQ57="",BR57=""),"",SUM(BK57,BN57,BQ57,#REF!,BR57))</f>
        <v/>
      </c>
      <c r="DS57" s="33" t="str">
        <f t="shared" si="7"/>
        <v/>
      </c>
      <c r="DT57" s="33"/>
      <c r="DU57" s="33"/>
    </row>
    <row r="58" spans="1:125" ht="18.75">
      <c r="A58" s="72">
        <v>52</v>
      </c>
      <c r="B58" s="406"/>
      <c r="C58" s="407"/>
      <c r="D58" s="408"/>
      <c r="E58" s="409"/>
      <c r="F58" s="410"/>
      <c r="G58" s="410"/>
      <c r="H58" s="411"/>
      <c r="I58" s="412"/>
      <c r="J58" s="413"/>
      <c r="K58" s="414"/>
      <c r="L58" s="11"/>
      <c r="M58" s="6"/>
      <c r="N58" s="6"/>
      <c r="O58" s="6"/>
      <c r="P58" s="6"/>
      <c r="Q58" s="6"/>
      <c r="R58" s="6"/>
      <c r="S58" s="40"/>
      <c r="T58" s="43"/>
      <c r="U58" s="12"/>
      <c r="V58" s="17"/>
      <c r="W58" s="18"/>
      <c r="X58" s="18"/>
      <c r="Y58" s="18"/>
      <c r="Z58" s="18"/>
      <c r="AA58" s="18"/>
      <c r="AB58" s="18"/>
      <c r="AC58" s="45"/>
      <c r="AD58" s="43"/>
      <c r="AE58" s="40"/>
      <c r="AF58" s="293"/>
      <c r="AG58" s="6"/>
      <c r="AH58" s="6"/>
      <c r="AI58" s="6"/>
      <c r="AJ58" s="6"/>
      <c r="AK58" s="6"/>
      <c r="AL58" s="6"/>
      <c r="AM58" s="43"/>
      <c r="AN58" s="43"/>
      <c r="AO58" s="6"/>
      <c r="AP58" s="43"/>
      <c r="AQ58" s="11"/>
      <c r="AR58" s="6"/>
      <c r="AS58" s="6"/>
      <c r="AT58" s="6"/>
      <c r="AU58" s="6"/>
      <c r="AV58" s="6"/>
      <c r="AW58" s="6"/>
      <c r="AX58" s="40"/>
      <c r="AY58" s="43"/>
      <c r="AZ58" s="12"/>
      <c r="BA58" s="11"/>
      <c r="BB58" s="6"/>
      <c r="BC58" s="6"/>
      <c r="BD58" s="6"/>
      <c r="BE58" s="6"/>
      <c r="BF58" s="6"/>
      <c r="BG58" s="6"/>
      <c r="BH58" s="40"/>
      <c r="BI58" s="43"/>
      <c r="BJ58" s="12"/>
      <c r="BK58" s="11"/>
      <c r="BL58" s="6"/>
      <c r="BM58" s="6"/>
      <c r="BN58" s="6"/>
      <c r="BO58" s="6"/>
      <c r="BP58" s="6"/>
      <c r="BQ58" s="6"/>
      <c r="BR58" s="40"/>
      <c r="BS58" s="43"/>
      <c r="BT58" s="12"/>
      <c r="BU58" s="11"/>
      <c r="BV58" s="6"/>
      <c r="BW58" s="6"/>
      <c r="BX58" s="6"/>
      <c r="BY58" s="40"/>
      <c r="BZ58" s="11"/>
      <c r="CA58" s="6"/>
      <c r="CB58" s="6"/>
      <c r="CC58" s="6"/>
      <c r="CD58" s="12"/>
      <c r="CE58" s="11"/>
      <c r="CF58" s="6"/>
      <c r="CG58" s="6"/>
      <c r="CH58" s="6"/>
      <c r="CI58" s="12"/>
      <c r="CJ58" s="11"/>
      <c r="CK58" s="6"/>
      <c r="CL58" s="6"/>
      <c r="CM58" s="12"/>
      <c r="CN58" s="11"/>
      <c r="CO58" s="82"/>
      <c r="CP58" s="1"/>
      <c r="CQ58" s="1"/>
      <c r="CR58" s="297"/>
      <c r="CS58" s="1"/>
      <c r="CT58" s="1"/>
      <c r="DF58" s="23"/>
      <c r="DG58" s="23" t="str">
        <f t="shared" si="0"/>
        <v/>
      </c>
      <c r="DH58" s="33" t="str">
        <f>IF(AND(L58="",N58="",R58="",S58=""),"",SUM(L58,N58,R58,#REF!,S58))</f>
        <v/>
      </c>
      <c r="DI58" s="33" t="str">
        <f t="shared" si="1"/>
        <v/>
      </c>
      <c r="DJ58" s="23" t="str">
        <f>IF(AND(V58="",X58="",AB58="",AC58=""),"",SUM(V58,X58,AB58,#REF!,AC58))</f>
        <v/>
      </c>
      <c r="DK58" s="33" t="str">
        <f t="shared" si="2"/>
        <v/>
      </c>
      <c r="DL58" s="23" t="str">
        <f t="shared" si="3"/>
        <v/>
      </c>
      <c r="DM58" s="33" t="str">
        <f t="shared" si="4"/>
        <v/>
      </c>
      <c r="DN58" s="23" t="str">
        <f>IF(AND(AQ58="",AT58="",AW58="",AX58=""),"",SUM(AQ58,AT58,AW58,#REF!,AX58))</f>
        <v/>
      </c>
      <c r="DO58" s="33" t="str">
        <f t="shared" si="5"/>
        <v/>
      </c>
      <c r="DP58" s="23" t="str">
        <f>IF(AND(BA58="",BD58="",BG58="",BH58=""),"",SUM(BA58,BD58,BG58,#REF!,BH58))</f>
        <v/>
      </c>
      <c r="DQ58" s="33" t="str">
        <f t="shared" si="6"/>
        <v/>
      </c>
      <c r="DR58" s="23" t="str">
        <f>IF(AND(BK58="",BN58="",BQ58="",BR58=""),"",SUM(BK58,BN58,BQ58,#REF!,BR58))</f>
        <v/>
      </c>
      <c r="DS58" s="33" t="str">
        <f t="shared" si="7"/>
        <v/>
      </c>
      <c r="DT58" s="33"/>
      <c r="DU58" s="33"/>
    </row>
    <row r="59" spans="1:125" ht="18.75">
      <c r="A59" s="72">
        <v>53</v>
      </c>
      <c r="B59" s="406"/>
      <c r="C59" s="407"/>
      <c r="D59" s="408"/>
      <c r="E59" s="409"/>
      <c r="F59" s="410"/>
      <c r="G59" s="410"/>
      <c r="H59" s="411"/>
      <c r="I59" s="412"/>
      <c r="J59" s="413"/>
      <c r="K59" s="414"/>
      <c r="L59" s="11"/>
      <c r="M59" s="6"/>
      <c r="N59" s="6"/>
      <c r="O59" s="6"/>
      <c r="P59" s="6"/>
      <c r="Q59" s="6"/>
      <c r="R59" s="6"/>
      <c r="S59" s="40"/>
      <c r="T59" s="43"/>
      <c r="U59" s="12"/>
      <c r="V59" s="17"/>
      <c r="W59" s="18"/>
      <c r="X59" s="18"/>
      <c r="Y59" s="18"/>
      <c r="Z59" s="18"/>
      <c r="AA59" s="18"/>
      <c r="AB59" s="18"/>
      <c r="AC59" s="45"/>
      <c r="AD59" s="43"/>
      <c r="AE59" s="40"/>
      <c r="AF59" s="293"/>
      <c r="AG59" s="6"/>
      <c r="AH59" s="6"/>
      <c r="AI59" s="6"/>
      <c r="AJ59" s="6"/>
      <c r="AK59" s="6"/>
      <c r="AL59" s="6"/>
      <c r="AM59" s="43"/>
      <c r="AN59" s="43"/>
      <c r="AO59" s="6"/>
      <c r="AP59" s="43"/>
      <c r="AQ59" s="11"/>
      <c r="AR59" s="6"/>
      <c r="AS59" s="6"/>
      <c r="AT59" s="6"/>
      <c r="AU59" s="6"/>
      <c r="AV59" s="6"/>
      <c r="AW59" s="6"/>
      <c r="AX59" s="40"/>
      <c r="AY59" s="43"/>
      <c r="AZ59" s="12"/>
      <c r="BA59" s="11"/>
      <c r="BB59" s="6"/>
      <c r="BC59" s="6"/>
      <c r="BD59" s="6"/>
      <c r="BE59" s="6"/>
      <c r="BF59" s="6"/>
      <c r="BG59" s="6"/>
      <c r="BH59" s="40"/>
      <c r="BI59" s="43"/>
      <c r="BJ59" s="12"/>
      <c r="BK59" s="11"/>
      <c r="BL59" s="6"/>
      <c r="BM59" s="6"/>
      <c r="BN59" s="6"/>
      <c r="BO59" s="6"/>
      <c r="BP59" s="6"/>
      <c r="BQ59" s="6"/>
      <c r="BR59" s="40"/>
      <c r="BS59" s="43"/>
      <c r="BT59" s="12"/>
      <c r="BU59" s="11"/>
      <c r="BV59" s="6"/>
      <c r="BW59" s="6"/>
      <c r="BX59" s="6"/>
      <c r="BY59" s="40"/>
      <c r="BZ59" s="11"/>
      <c r="CA59" s="6"/>
      <c r="CB59" s="6"/>
      <c r="CC59" s="6"/>
      <c r="CD59" s="12"/>
      <c r="CE59" s="11"/>
      <c r="CF59" s="6"/>
      <c r="CG59" s="6"/>
      <c r="CH59" s="6"/>
      <c r="CI59" s="12"/>
      <c r="CJ59" s="11"/>
      <c r="CK59" s="6"/>
      <c r="CL59" s="6"/>
      <c r="CM59" s="12"/>
      <c r="CN59" s="11"/>
      <c r="CO59" s="82"/>
      <c r="CP59" s="1"/>
      <c r="CQ59" s="1"/>
      <c r="CR59" s="297"/>
      <c r="CS59" s="1"/>
      <c r="CT59" s="1"/>
      <c r="DF59" s="23"/>
      <c r="DG59" s="35" t="str">
        <f t="shared" si="0"/>
        <v/>
      </c>
      <c r="DH59" s="36" t="str">
        <f>IF(AND(L59="",N59="",R59="",S59=""),"",SUM(L59,N59,R59,#REF!,S59))</f>
        <v/>
      </c>
      <c r="DI59" s="36" t="str">
        <f t="shared" si="1"/>
        <v/>
      </c>
      <c r="DJ59" s="35" t="str">
        <f>IF(AND(V59="",X59="",AB59="",AC59=""),"",SUM(V59,X59,AB59,#REF!,AC59))</f>
        <v/>
      </c>
      <c r="DK59" s="36" t="str">
        <f t="shared" si="2"/>
        <v/>
      </c>
      <c r="DL59" s="35" t="str">
        <f t="shared" si="3"/>
        <v/>
      </c>
      <c r="DM59" s="36" t="str">
        <f t="shared" si="4"/>
        <v/>
      </c>
      <c r="DN59" s="35" t="str">
        <f>IF(AND(AQ59="",AT59="",AW59="",AX59=""),"",SUM(AQ59,AT59,AW59,#REF!,AX59))</f>
        <v/>
      </c>
      <c r="DO59" s="36" t="str">
        <f t="shared" si="5"/>
        <v/>
      </c>
      <c r="DP59" s="35" t="str">
        <f>IF(AND(BA59="",BD59="",BG59="",BH59=""),"",SUM(BA59,BD59,BG59,#REF!,BH59))</f>
        <v/>
      </c>
      <c r="DQ59" s="36" t="str">
        <f t="shared" si="6"/>
        <v/>
      </c>
      <c r="DR59" s="35" t="str">
        <f>IF(AND(BK59="",BN59="",BQ59="",BR59=""),"",SUM(BK59,BN59,BQ59,#REF!,BR59))</f>
        <v/>
      </c>
      <c r="DS59" s="36" t="str">
        <f t="shared" si="7"/>
        <v/>
      </c>
      <c r="DT59" s="33"/>
      <c r="DU59" s="33"/>
    </row>
    <row r="60" spans="1:125" ht="18.75">
      <c r="A60" s="72">
        <v>54</v>
      </c>
      <c r="B60" s="406"/>
      <c r="C60" s="407"/>
      <c r="D60" s="408"/>
      <c r="E60" s="409"/>
      <c r="F60" s="410"/>
      <c r="G60" s="410"/>
      <c r="H60" s="411"/>
      <c r="I60" s="412"/>
      <c r="J60" s="413"/>
      <c r="K60" s="414"/>
      <c r="L60" s="11"/>
      <c r="M60" s="6"/>
      <c r="N60" s="6"/>
      <c r="O60" s="6"/>
      <c r="P60" s="6"/>
      <c r="Q60" s="6"/>
      <c r="R60" s="6"/>
      <c r="S60" s="40"/>
      <c r="T60" s="43"/>
      <c r="U60" s="12"/>
      <c r="V60" s="17"/>
      <c r="W60" s="18"/>
      <c r="X60" s="18"/>
      <c r="Y60" s="18"/>
      <c r="Z60" s="18"/>
      <c r="AA60" s="18"/>
      <c r="AB60" s="18"/>
      <c r="AC60" s="45"/>
      <c r="AD60" s="43"/>
      <c r="AE60" s="40"/>
      <c r="AF60" s="293"/>
      <c r="AG60" s="6"/>
      <c r="AH60" s="6"/>
      <c r="AI60" s="6"/>
      <c r="AJ60" s="6"/>
      <c r="AK60" s="6"/>
      <c r="AL60" s="6"/>
      <c r="AM60" s="43"/>
      <c r="AN60" s="43"/>
      <c r="AO60" s="6"/>
      <c r="AP60" s="43"/>
      <c r="AQ60" s="11"/>
      <c r="AR60" s="6"/>
      <c r="AS60" s="6"/>
      <c r="AT60" s="6"/>
      <c r="AU60" s="6"/>
      <c r="AV60" s="6"/>
      <c r="AW60" s="6"/>
      <c r="AX60" s="40"/>
      <c r="AY60" s="43"/>
      <c r="AZ60" s="12"/>
      <c r="BA60" s="11"/>
      <c r="BB60" s="6"/>
      <c r="BC60" s="6"/>
      <c r="BD60" s="6"/>
      <c r="BE60" s="6"/>
      <c r="BF60" s="6"/>
      <c r="BG60" s="6"/>
      <c r="BH60" s="40"/>
      <c r="BI60" s="43"/>
      <c r="BJ60" s="12"/>
      <c r="BK60" s="11"/>
      <c r="BL60" s="6"/>
      <c r="BM60" s="6"/>
      <c r="BN60" s="6"/>
      <c r="BO60" s="6"/>
      <c r="BP60" s="6"/>
      <c r="BQ60" s="6"/>
      <c r="BR60" s="40"/>
      <c r="BS60" s="43"/>
      <c r="BT60" s="12"/>
      <c r="BU60" s="11"/>
      <c r="BV60" s="6"/>
      <c r="BW60" s="6"/>
      <c r="BX60" s="6"/>
      <c r="BY60" s="40"/>
      <c r="BZ60" s="11"/>
      <c r="CA60" s="6"/>
      <c r="CB60" s="6"/>
      <c r="CC60" s="6"/>
      <c r="CD60" s="12"/>
      <c r="CE60" s="11"/>
      <c r="CF60" s="6"/>
      <c r="CG60" s="6"/>
      <c r="CH60" s="6"/>
      <c r="CI60" s="12"/>
      <c r="CJ60" s="11"/>
      <c r="CK60" s="6"/>
      <c r="CL60" s="6"/>
      <c r="CM60" s="12"/>
      <c r="CN60" s="11"/>
      <c r="CO60" s="82"/>
      <c r="CP60" s="1"/>
      <c r="CQ60" s="1"/>
      <c r="CR60" s="297"/>
      <c r="CS60" s="1"/>
      <c r="CT60" s="1"/>
      <c r="DF60" s="23"/>
      <c r="DG60" s="35" t="str">
        <f t="shared" si="0"/>
        <v/>
      </c>
      <c r="DH60" s="36" t="str">
        <f>IF(AND(L60="",N60="",R60="",S60=""),"",SUM(L60,N60,R60,#REF!,S60))</f>
        <v/>
      </c>
      <c r="DI60" s="36" t="str">
        <f t="shared" si="1"/>
        <v/>
      </c>
      <c r="DJ60" s="35" t="str">
        <f>IF(AND(V60="",X60="",AB60="",AC60=""),"",SUM(V60,X60,AB60,#REF!,AC60))</f>
        <v/>
      </c>
      <c r="DK60" s="36" t="str">
        <f t="shared" si="2"/>
        <v/>
      </c>
      <c r="DL60" s="35" t="str">
        <f t="shared" si="3"/>
        <v/>
      </c>
      <c r="DM60" s="36" t="str">
        <f t="shared" si="4"/>
        <v/>
      </c>
      <c r="DN60" s="35" t="str">
        <f>IF(AND(AQ60="",AT60="",AW60="",AX60=""),"",SUM(AQ60,AT60,AW60,#REF!,AX60))</f>
        <v/>
      </c>
      <c r="DO60" s="36" t="str">
        <f t="shared" si="5"/>
        <v/>
      </c>
      <c r="DP60" s="35" t="str">
        <f>IF(AND(BA60="",BD60="",BG60="",BH60=""),"",SUM(BA60,BD60,BG60,#REF!,BH60))</f>
        <v/>
      </c>
      <c r="DQ60" s="36" t="str">
        <f t="shared" si="6"/>
        <v/>
      </c>
      <c r="DR60" s="35" t="str">
        <f>IF(AND(BK60="",BN60="",BQ60="",BR60=""),"",SUM(BK60,BN60,BQ60,#REF!,BR60))</f>
        <v/>
      </c>
      <c r="DS60" s="36" t="str">
        <f t="shared" si="7"/>
        <v/>
      </c>
      <c r="DT60" s="33"/>
      <c r="DU60" s="33"/>
    </row>
    <row r="61" spans="1:125" ht="18.75">
      <c r="A61" s="72">
        <v>55</v>
      </c>
      <c r="B61" s="406"/>
      <c r="C61" s="407"/>
      <c r="D61" s="408"/>
      <c r="E61" s="409"/>
      <c r="F61" s="410"/>
      <c r="G61" s="410"/>
      <c r="H61" s="411"/>
      <c r="I61" s="412"/>
      <c r="J61" s="413"/>
      <c r="K61" s="414"/>
      <c r="L61" s="11"/>
      <c r="M61" s="6"/>
      <c r="N61" s="6"/>
      <c r="O61" s="6"/>
      <c r="P61" s="6"/>
      <c r="Q61" s="6"/>
      <c r="R61" s="6"/>
      <c r="S61" s="40"/>
      <c r="T61" s="43"/>
      <c r="U61" s="12"/>
      <c r="V61" s="17"/>
      <c r="W61" s="18"/>
      <c r="X61" s="18"/>
      <c r="Y61" s="18"/>
      <c r="Z61" s="18"/>
      <c r="AA61" s="18"/>
      <c r="AB61" s="18"/>
      <c r="AC61" s="45"/>
      <c r="AD61" s="43"/>
      <c r="AE61" s="40"/>
      <c r="AF61" s="293"/>
      <c r="AG61" s="6"/>
      <c r="AH61" s="6"/>
      <c r="AI61" s="6"/>
      <c r="AJ61" s="6"/>
      <c r="AK61" s="6"/>
      <c r="AL61" s="6"/>
      <c r="AM61" s="43"/>
      <c r="AN61" s="43"/>
      <c r="AO61" s="6"/>
      <c r="AP61" s="43"/>
      <c r="AQ61" s="11"/>
      <c r="AR61" s="6"/>
      <c r="AS61" s="6"/>
      <c r="AT61" s="6"/>
      <c r="AU61" s="6"/>
      <c r="AV61" s="6"/>
      <c r="AW61" s="6"/>
      <c r="AX61" s="40"/>
      <c r="AY61" s="43"/>
      <c r="AZ61" s="12"/>
      <c r="BA61" s="11"/>
      <c r="BB61" s="6"/>
      <c r="BC61" s="6"/>
      <c r="BD61" s="6"/>
      <c r="BE61" s="6"/>
      <c r="BF61" s="6"/>
      <c r="BG61" s="6"/>
      <c r="BH61" s="40"/>
      <c r="BI61" s="43"/>
      <c r="BJ61" s="12"/>
      <c r="BK61" s="11"/>
      <c r="BL61" s="6"/>
      <c r="BM61" s="6"/>
      <c r="BN61" s="6"/>
      <c r="BO61" s="6"/>
      <c r="BP61" s="6"/>
      <c r="BQ61" s="6"/>
      <c r="BR61" s="40"/>
      <c r="BS61" s="43"/>
      <c r="BT61" s="12"/>
      <c r="BU61" s="11"/>
      <c r="BV61" s="6"/>
      <c r="BW61" s="6"/>
      <c r="BX61" s="6"/>
      <c r="BY61" s="40"/>
      <c r="BZ61" s="11"/>
      <c r="CA61" s="6"/>
      <c r="CB61" s="6"/>
      <c r="CC61" s="6"/>
      <c r="CD61" s="12"/>
      <c r="CE61" s="11"/>
      <c r="CF61" s="6"/>
      <c r="CG61" s="6"/>
      <c r="CH61" s="6"/>
      <c r="CI61" s="12"/>
      <c r="CJ61" s="11"/>
      <c r="CK61" s="6"/>
      <c r="CL61" s="6"/>
      <c r="CM61" s="12"/>
      <c r="CN61" s="11"/>
      <c r="CO61" s="82"/>
      <c r="CP61" s="1"/>
      <c r="CQ61" s="1"/>
      <c r="CR61" s="297"/>
      <c r="CS61" s="1"/>
      <c r="CT61" s="1"/>
      <c r="DF61" s="23"/>
      <c r="DG61" s="35" t="str">
        <f t="shared" si="0"/>
        <v/>
      </c>
      <c r="DH61" s="36" t="str">
        <f>IF(AND(L61="",N61="",R61="",S61=""),"",SUM(L61,N61,R61,#REF!,S61))</f>
        <v/>
      </c>
      <c r="DI61" s="36" t="str">
        <f t="shared" si="1"/>
        <v/>
      </c>
      <c r="DJ61" s="35" t="str">
        <f>IF(AND(V61="",X61="",AB61="",AC61=""),"",SUM(V61,X61,AB61,#REF!,AC61))</f>
        <v/>
      </c>
      <c r="DK61" s="36" t="str">
        <f t="shared" si="2"/>
        <v/>
      </c>
      <c r="DL61" s="35" t="str">
        <f t="shared" si="3"/>
        <v/>
      </c>
      <c r="DM61" s="36" t="str">
        <f t="shared" si="4"/>
        <v/>
      </c>
      <c r="DN61" s="35" t="str">
        <f>IF(AND(AQ61="",AT61="",AW61="",AX61=""),"",SUM(AQ61,AT61,AW61,#REF!,AX61))</f>
        <v/>
      </c>
      <c r="DO61" s="36" t="str">
        <f t="shared" si="5"/>
        <v/>
      </c>
      <c r="DP61" s="35" t="str">
        <f>IF(AND(BA61="",BD61="",BG61="",BH61=""),"",SUM(BA61,BD61,BG61,#REF!,BH61))</f>
        <v/>
      </c>
      <c r="DQ61" s="36" t="str">
        <f t="shared" si="6"/>
        <v/>
      </c>
      <c r="DR61" s="35" t="str">
        <f>IF(AND(BK61="",BN61="",BQ61="",BR61=""),"",SUM(BK61,BN61,BQ61,#REF!,BR61))</f>
        <v/>
      </c>
      <c r="DS61" s="36" t="str">
        <f t="shared" si="7"/>
        <v/>
      </c>
      <c r="DT61" s="33"/>
      <c r="DU61" s="33"/>
    </row>
    <row r="62" spans="1:125" ht="18.75">
      <c r="A62" s="72">
        <v>56</v>
      </c>
      <c r="B62" s="406"/>
      <c r="C62" s="407"/>
      <c r="D62" s="408"/>
      <c r="E62" s="409"/>
      <c r="F62" s="410"/>
      <c r="G62" s="410"/>
      <c r="H62" s="411"/>
      <c r="I62" s="412"/>
      <c r="J62" s="413"/>
      <c r="K62" s="414"/>
      <c r="L62" s="11"/>
      <c r="M62" s="6"/>
      <c r="N62" s="6"/>
      <c r="O62" s="6"/>
      <c r="P62" s="6"/>
      <c r="Q62" s="6"/>
      <c r="R62" s="6"/>
      <c r="S62" s="40"/>
      <c r="T62" s="43"/>
      <c r="U62" s="12"/>
      <c r="V62" s="17"/>
      <c r="W62" s="18"/>
      <c r="X62" s="18"/>
      <c r="Y62" s="18"/>
      <c r="Z62" s="18"/>
      <c r="AA62" s="18"/>
      <c r="AB62" s="18"/>
      <c r="AC62" s="45"/>
      <c r="AD62" s="43"/>
      <c r="AE62" s="40"/>
      <c r="AF62" s="293"/>
      <c r="AG62" s="6"/>
      <c r="AH62" s="6"/>
      <c r="AI62" s="6"/>
      <c r="AJ62" s="6"/>
      <c r="AK62" s="6"/>
      <c r="AL62" s="6"/>
      <c r="AM62" s="43"/>
      <c r="AN62" s="43"/>
      <c r="AO62" s="6"/>
      <c r="AP62" s="43"/>
      <c r="AQ62" s="11"/>
      <c r="AR62" s="6"/>
      <c r="AS62" s="6"/>
      <c r="AT62" s="6"/>
      <c r="AU62" s="6"/>
      <c r="AV62" s="6"/>
      <c r="AW62" s="6"/>
      <c r="AX62" s="40"/>
      <c r="AY62" s="43"/>
      <c r="AZ62" s="12"/>
      <c r="BA62" s="11"/>
      <c r="BB62" s="6"/>
      <c r="BC62" s="6"/>
      <c r="BD62" s="6"/>
      <c r="BE62" s="6"/>
      <c r="BF62" s="6"/>
      <c r="BG62" s="6"/>
      <c r="BH62" s="40"/>
      <c r="BI62" s="43"/>
      <c r="BJ62" s="12"/>
      <c r="BK62" s="11"/>
      <c r="BL62" s="6"/>
      <c r="BM62" s="6"/>
      <c r="BN62" s="6"/>
      <c r="BO62" s="6"/>
      <c r="BP62" s="6"/>
      <c r="BQ62" s="6"/>
      <c r="BR62" s="40"/>
      <c r="BS62" s="43"/>
      <c r="BT62" s="12"/>
      <c r="BU62" s="11"/>
      <c r="BV62" s="6"/>
      <c r="BW62" s="6"/>
      <c r="BX62" s="6"/>
      <c r="BY62" s="40"/>
      <c r="BZ62" s="11"/>
      <c r="CA62" s="6"/>
      <c r="CB62" s="6"/>
      <c r="CC62" s="6"/>
      <c r="CD62" s="12"/>
      <c r="CE62" s="11"/>
      <c r="CF62" s="6"/>
      <c r="CG62" s="6"/>
      <c r="CH62" s="6"/>
      <c r="CI62" s="12"/>
      <c r="CJ62" s="11"/>
      <c r="CK62" s="6"/>
      <c r="CL62" s="6"/>
      <c r="CM62" s="12"/>
      <c r="CN62" s="11"/>
      <c r="CO62" s="82"/>
      <c r="CP62" s="1"/>
      <c r="CQ62" s="1"/>
      <c r="CR62" s="297"/>
      <c r="CS62" s="1"/>
      <c r="CT62" s="1"/>
      <c r="DF62" s="23"/>
      <c r="DG62" s="35" t="str">
        <f t="shared" si="0"/>
        <v/>
      </c>
      <c r="DH62" s="36" t="str">
        <f>IF(AND(L62="",N62="",R62="",S62=""),"",SUM(L62,N62,R62,#REF!,S62))</f>
        <v/>
      </c>
      <c r="DI62" s="36" t="str">
        <f t="shared" si="1"/>
        <v/>
      </c>
      <c r="DJ62" s="35" t="str">
        <f>IF(AND(V62="",X62="",AB62="",AC62=""),"",SUM(V62,X62,AB62,#REF!,AC62))</f>
        <v/>
      </c>
      <c r="DK62" s="36" t="str">
        <f t="shared" si="2"/>
        <v/>
      </c>
      <c r="DL62" s="35" t="str">
        <f t="shared" si="3"/>
        <v/>
      </c>
      <c r="DM62" s="36" t="str">
        <f t="shared" si="4"/>
        <v/>
      </c>
      <c r="DN62" s="35" t="str">
        <f>IF(AND(AQ62="",AT62="",AW62="",AX62=""),"",SUM(AQ62,AT62,AW62,#REF!,AX62))</f>
        <v/>
      </c>
      <c r="DO62" s="36" t="str">
        <f t="shared" si="5"/>
        <v/>
      </c>
      <c r="DP62" s="35" t="str">
        <f>IF(AND(BA62="",BD62="",BG62="",BH62=""),"",SUM(BA62,BD62,BG62,#REF!,BH62))</f>
        <v/>
      </c>
      <c r="DQ62" s="36" t="str">
        <f t="shared" si="6"/>
        <v/>
      </c>
      <c r="DR62" s="35" t="str">
        <f>IF(AND(BK62="",BN62="",BQ62="",BR62=""),"",SUM(BK62,BN62,BQ62,#REF!,BR62))</f>
        <v/>
      </c>
      <c r="DS62" s="36" t="str">
        <f t="shared" si="7"/>
        <v/>
      </c>
      <c r="DT62" s="33"/>
      <c r="DU62" s="33"/>
    </row>
    <row r="63" spans="1:125" ht="18.75">
      <c r="A63" s="72">
        <v>57</v>
      </c>
      <c r="B63" s="406"/>
      <c r="C63" s="407"/>
      <c r="D63" s="408"/>
      <c r="E63" s="409"/>
      <c r="F63" s="410"/>
      <c r="G63" s="410"/>
      <c r="H63" s="411"/>
      <c r="I63" s="412"/>
      <c r="J63" s="413"/>
      <c r="K63" s="414"/>
      <c r="L63" s="11"/>
      <c r="M63" s="6"/>
      <c r="N63" s="6"/>
      <c r="O63" s="6"/>
      <c r="P63" s="6"/>
      <c r="Q63" s="6"/>
      <c r="R63" s="6"/>
      <c r="S63" s="40"/>
      <c r="T63" s="43"/>
      <c r="U63" s="12"/>
      <c r="V63" s="17"/>
      <c r="W63" s="18"/>
      <c r="X63" s="18"/>
      <c r="Y63" s="18"/>
      <c r="Z63" s="18"/>
      <c r="AA63" s="18"/>
      <c r="AB63" s="18"/>
      <c r="AC63" s="45"/>
      <c r="AD63" s="43"/>
      <c r="AE63" s="40"/>
      <c r="AF63" s="293"/>
      <c r="AG63" s="6"/>
      <c r="AH63" s="6"/>
      <c r="AI63" s="6"/>
      <c r="AJ63" s="6"/>
      <c r="AK63" s="6"/>
      <c r="AL63" s="6"/>
      <c r="AM63" s="43"/>
      <c r="AN63" s="43"/>
      <c r="AO63" s="6"/>
      <c r="AP63" s="43"/>
      <c r="AQ63" s="11"/>
      <c r="AR63" s="6"/>
      <c r="AS63" s="6"/>
      <c r="AT63" s="6"/>
      <c r="AU63" s="6"/>
      <c r="AV63" s="6"/>
      <c r="AW63" s="6"/>
      <c r="AX63" s="40"/>
      <c r="AY63" s="43"/>
      <c r="AZ63" s="12"/>
      <c r="BA63" s="11"/>
      <c r="BB63" s="6"/>
      <c r="BC63" s="6"/>
      <c r="BD63" s="6"/>
      <c r="BE63" s="6"/>
      <c r="BF63" s="6"/>
      <c r="BG63" s="6"/>
      <c r="BH63" s="40"/>
      <c r="BI63" s="43"/>
      <c r="BJ63" s="12"/>
      <c r="BK63" s="11"/>
      <c r="BL63" s="6"/>
      <c r="BM63" s="6"/>
      <c r="BN63" s="6"/>
      <c r="BO63" s="6"/>
      <c r="BP63" s="6"/>
      <c r="BQ63" s="6"/>
      <c r="BR63" s="40"/>
      <c r="BS63" s="43"/>
      <c r="BT63" s="12"/>
      <c r="BU63" s="11"/>
      <c r="BV63" s="6"/>
      <c r="BW63" s="6"/>
      <c r="BX63" s="6"/>
      <c r="BY63" s="40"/>
      <c r="BZ63" s="11"/>
      <c r="CA63" s="6"/>
      <c r="CB63" s="6"/>
      <c r="CC63" s="6"/>
      <c r="CD63" s="12"/>
      <c r="CE63" s="11"/>
      <c r="CF63" s="6"/>
      <c r="CG63" s="6"/>
      <c r="CH63" s="6"/>
      <c r="CI63" s="12"/>
      <c r="CJ63" s="11"/>
      <c r="CK63" s="6"/>
      <c r="CL63" s="6"/>
      <c r="CM63" s="12"/>
      <c r="CN63" s="11"/>
      <c r="CO63" s="82"/>
      <c r="CP63" s="1"/>
      <c r="CQ63" s="1"/>
      <c r="CR63" s="297"/>
      <c r="CS63" s="1"/>
      <c r="CT63" s="1"/>
      <c r="DF63" s="23"/>
      <c r="DG63" s="35" t="str">
        <f t="shared" si="0"/>
        <v/>
      </c>
      <c r="DH63" s="36" t="str">
        <f>IF(AND(L63="",N63="",R63="",S63=""),"",SUM(L63,N63,R63,#REF!,S63))</f>
        <v/>
      </c>
      <c r="DI63" s="36" t="str">
        <f t="shared" si="1"/>
        <v/>
      </c>
      <c r="DJ63" s="35" t="str">
        <f>IF(AND(V63="",X63="",AB63="",AC63=""),"",SUM(V63,X63,AB63,#REF!,AC63))</f>
        <v/>
      </c>
      <c r="DK63" s="36" t="str">
        <f t="shared" si="2"/>
        <v/>
      </c>
      <c r="DL63" s="35" t="str">
        <f t="shared" si="3"/>
        <v/>
      </c>
      <c r="DM63" s="36" t="str">
        <f t="shared" si="4"/>
        <v/>
      </c>
      <c r="DN63" s="35" t="str">
        <f>IF(AND(AQ63="",AT63="",AW63="",AX63=""),"",SUM(AQ63,AT63,AW63,#REF!,AX63))</f>
        <v/>
      </c>
      <c r="DO63" s="36" t="str">
        <f t="shared" si="5"/>
        <v/>
      </c>
      <c r="DP63" s="35" t="str">
        <f>IF(AND(BA63="",BD63="",BG63="",BH63=""),"",SUM(BA63,BD63,BG63,#REF!,BH63))</f>
        <v/>
      </c>
      <c r="DQ63" s="36" t="str">
        <f t="shared" si="6"/>
        <v/>
      </c>
      <c r="DR63" s="35" t="str">
        <f>IF(AND(BK63="",BN63="",BQ63="",BR63=""),"",SUM(BK63,BN63,BQ63,#REF!,BR63))</f>
        <v/>
      </c>
      <c r="DS63" s="36" t="str">
        <f t="shared" si="7"/>
        <v/>
      </c>
      <c r="DT63" s="33"/>
      <c r="DU63" s="33"/>
    </row>
    <row r="64" spans="1:125" ht="18.75">
      <c r="A64" s="72">
        <v>58</v>
      </c>
      <c r="B64" s="406"/>
      <c r="C64" s="407"/>
      <c r="D64" s="408"/>
      <c r="E64" s="409"/>
      <c r="F64" s="410"/>
      <c r="G64" s="410"/>
      <c r="H64" s="411"/>
      <c r="I64" s="412"/>
      <c r="J64" s="413"/>
      <c r="K64" s="414"/>
      <c r="L64" s="11"/>
      <c r="M64" s="6"/>
      <c r="N64" s="6"/>
      <c r="O64" s="6"/>
      <c r="P64" s="6"/>
      <c r="Q64" s="6"/>
      <c r="R64" s="6"/>
      <c r="S64" s="40"/>
      <c r="T64" s="43"/>
      <c r="U64" s="12"/>
      <c r="V64" s="17"/>
      <c r="W64" s="18"/>
      <c r="X64" s="18"/>
      <c r="Y64" s="18"/>
      <c r="Z64" s="18"/>
      <c r="AA64" s="18"/>
      <c r="AB64" s="18"/>
      <c r="AC64" s="45"/>
      <c r="AD64" s="43"/>
      <c r="AE64" s="40"/>
      <c r="AF64" s="293"/>
      <c r="AG64" s="6"/>
      <c r="AH64" s="6"/>
      <c r="AI64" s="6"/>
      <c r="AJ64" s="6"/>
      <c r="AK64" s="6"/>
      <c r="AL64" s="6"/>
      <c r="AM64" s="43"/>
      <c r="AN64" s="43"/>
      <c r="AO64" s="6"/>
      <c r="AP64" s="43"/>
      <c r="AQ64" s="11"/>
      <c r="AR64" s="6"/>
      <c r="AS64" s="6"/>
      <c r="AT64" s="6"/>
      <c r="AU64" s="6"/>
      <c r="AV64" s="6"/>
      <c r="AW64" s="6"/>
      <c r="AX64" s="40"/>
      <c r="AY64" s="43"/>
      <c r="AZ64" s="12"/>
      <c r="BA64" s="11"/>
      <c r="BB64" s="6"/>
      <c r="BC64" s="6"/>
      <c r="BD64" s="6"/>
      <c r="BE64" s="6"/>
      <c r="BF64" s="6"/>
      <c r="BG64" s="6"/>
      <c r="BH64" s="40"/>
      <c r="BI64" s="43"/>
      <c r="BJ64" s="12"/>
      <c r="BK64" s="11"/>
      <c r="BL64" s="6"/>
      <c r="BM64" s="6"/>
      <c r="BN64" s="6"/>
      <c r="BO64" s="6"/>
      <c r="BP64" s="6"/>
      <c r="BQ64" s="6"/>
      <c r="BR64" s="40"/>
      <c r="BS64" s="43"/>
      <c r="BT64" s="12"/>
      <c r="BU64" s="11"/>
      <c r="BV64" s="6"/>
      <c r="BW64" s="6"/>
      <c r="BX64" s="6"/>
      <c r="BY64" s="40"/>
      <c r="BZ64" s="11"/>
      <c r="CA64" s="6"/>
      <c r="CB64" s="6"/>
      <c r="CC64" s="6"/>
      <c r="CD64" s="12"/>
      <c r="CE64" s="11"/>
      <c r="CF64" s="6"/>
      <c r="CG64" s="6"/>
      <c r="CH64" s="6"/>
      <c r="CI64" s="12"/>
      <c r="CJ64" s="11"/>
      <c r="CK64" s="6"/>
      <c r="CL64" s="6"/>
      <c r="CM64" s="12"/>
      <c r="CN64" s="11"/>
      <c r="CO64" s="82"/>
      <c r="CP64" s="1"/>
      <c r="CQ64" s="1"/>
      <c r="CR64" s="297"/>
      <c r="CS64" s="1"/>
      <c r="CT64" s="1"/>
      <c r="DF64" s="23"/>
      <c r="DG64" s="35" t="str">
        <f t="shared" si="0"/>
        <v/>
      </c>
      <c r="DH64" s="36" t="str">
        <f>IF(AND(L64="",N64="",R64="",S64=""),"",SUM(L64,N64,R64,#REF!,S64))</f>
        <v/>
      </c>
      <c r="DI64" s="36" t="str">
        <f t="shared" si="1"/>
        <v/>
      </c>
      <c r="DJ64" s="35" t="str">
        <f>IF(AND(V64="",X64="",AB64="",AC64=""),"",SUM(V64,X64,AB64,#REF!,AC64))</f>
        <v/>
      </c>
      <c r="DK64" s="36" t="str">
        <f t="shared" si="2"/>
        <v/>
      </c>
      <c r="DL64" s="35" t="str">
        <f t="shared" si="3"/>
        <v/>
      </c>
      <c r="DM64" s="36" t="str">
        <f t="shared" si="4"/>
        <v/>
      </c>
      <c r="DN64" s="35" t="str">
        <f>IF(AND(AQ64="",AT64="",AW64="",AX64=""),"",SUM(AQ64,AT64,AW64,#REF!,AX64))</f>
        <v/>
      </c>
      <c r="DO64" s="36" t="str">
        <f t="shared" si="5"/>
        <v/>
      </c>
      <c r="DP64" s="35" t="str">
        <f>IF(AND(BA64="",BD64="",BG64="",BH64=""),"",SUM(BA64,BD64,BG64,#REF!,BH64))</f>
        <v/>
      </c>
      <c r="DQ64" s="36" t="str">
        <f t="shared" si="6"/>
        <v/>
      </c>
      <c r="DR64" s="35" t="str">
        <f>IF(AND(BK64="",BN64="",BQ64="",BR64=""),"",SUM(BK64,BN64,BQ64,#REF!,BR64))</f>
        <v/>
      </c>
      <c r="DS64" s="36" t="str">
        <f t="shared" si="7"/>
        <v/>
      </c>
      <c r="DT64" s="33"/>
      <c r="DU64" s="33"/>
    </row>
    <row r="65" spans="1:125" ht="18.75">
      <c r="A65" s="72">
        <v>59</v>
      </c>
      <c r="B65" s="406"/>
      <c r="C65" s="407"/>
      <c r="D65" s="408"/>
      <c r="E65" s="409"/>
      <c r="F65" s="410"/>
      <c r="G65" s="410"/>
      <c r="H65" s="411"/>
      <c r="I65" s="412"/>
      <c r="J65" s="413"/>
      <c r="K65" s="414"/>
      <c r="L65" s="11"/>
      <c r="M65" s="6"/>
      <c r="N65" s="6"/>
      <c r="O65" s="6"/>
      <c r="P65" s="6"/>
      <c r="Q65" s="6"/>
      <c r="R65" s="6"/>
      <c r="S65" s="40"/>
      <c r="T65" s="43"/>
      <c r="U65" s="12"/>
      <c r="V65" s="17"/>
      <c r="W65" s="18"/>
      <c r="X65" s="18"/>
      <c r="Y65" s="18"/>
      <c r="Z65" s="18"/>
      <c r="AA65" s="18"/>
      <c r="AB65" s="18"/>
      <c r="AC65" s="45"/>
      <c r="AD65" s="43"/>
      <c r="AE65" s="40"/>
      <c r="AF65" s="293"/>
      <c r="AG65" s="6"/>
      <c r="AH65" s="6"/>
      <c r="AI65" s="6"/>
      <c r="AJ65" s="6"/>
      <c r="AK65" s="6"/>
      <c r="AL65" s="6"/>
      <c r="AM65" s="43"/>
      <c r="AN65" s="43"/>
      <c r="AO65" s="6"/>
      <c r="AP65" s="43"/>
      <c r="AQ65" s="11"/>
      <c r="AR65" s="6"/>
      <c r="AS65" s="6"/>
      <c r="AT65" s="6"/>
      <c r="AU65" s="6"/>
      <c r="AV65" s="6"/>
      <c r="AW65" s="6"/>
      <c r="AX65" s="40"/>
      <c r="AY65" s="43"/>
      <c r="AZ65" s="12"/>
      <c r="BA65" s="11"/>
      <c r="BB65" s="6"/>
      <c r="BC65" s="6"/>
      <c r="BD65" s="6"/>
      <c r="BE65" s="6"/>
      <c r="BF65" s="6"/>
      <c r="BG65" s="6"/>
      <c r="BH65" s="40"/>
      <c r="BI65" s="43"/>
      <c r="BJ65" s="12"/>
      <c r="BK65" s="11"/>
      <c r="BL65" s="6"/>
      <c r="BM65" s="6"/>
      <c r="BN65" s="6"/>
      <c r="BO65" s="6"/>
      <c r="BP65" s="6"/>
      <c r="BQ65" s="6"/>
      <c r="BR65" s="40"/>
      <c r="BS65" s="43"/>
      <c r="BT65" s="12"/>
      <c r="BU65" s="11"/>
      <c r="BV65" s="6"/>
      <c r="BW65" s="6"/>
      <c r="BX65" s="6"/>
      <c r="BY65" s="40"/>
      <c r="BZ65" s="11"/>
      <c r="CA65" s="6"/>
      <c r="CB65" s="6"/>
      <c r="CC65" s="6"/>
      <c r="CD65" s="12"/>
      <c r="CE65" s="11"/>
      <c r="CF65" s="6"/>
      <c r="CG65" s="6"/>
      <c r="CH65" s="6"/>
      <c r="CI65" s="12"/>
      <c r="CJ65" s="11"/>
      <c r="CK65" s="6"/>
      <c r="CL65" s="6"/>
      <c r="CM65" s="12"/>
      <c r="CN65" s="11"/>
      <c r="CO65" s="82"/>
      <c r="CP65" s="1"/>
      <c r="CQ65" s="1"/>
      <c r="CR65" s="297"/>
      <c r="CS65" s="1"/>
      <c r="CT65" s="1"/>
      <c r="DF65" s="23"/>
      <c r="DG65" s="35" t="str">
        <f t="shared" si="0"/>
        <v/>
      </c>
      <c r="DH65" s="36" t="str">
        <f>IF(AND(L65="",N65="",R65="",S65=""),"",SUM(L65,N65,R65,#REF!,S65))</f>
        <v/>
      </c>
      <c r="DI65" s="36" t="str">
        <f t="shared" si="1"/>
        <v/>
      </c>
      <c r="DJ65" s="35" t="str">
        <f>IF(AND(V65="",X65="",AB65="",AC65=""),"",SUM(V65,X65,AB65,#REF!,AC65))</f>
        <v/>
      </c>
      <c r="DK65" s="36" t="str">
        <f t="shared" si="2"/>
        <v/>
      </c>
      <c r="DL65" s="35" t="str">
        <f t="shared" si="3"/>
        <v/>
      </c>
      <c r="DM65" s="36" t="str">
        <f t="shared" si="4"/>
        <v/>
      </c>
      <c r="DN65" s="35" t="str">
        <f>IF(AND(AQ65="",AT65="",AW65="",AX65=""),"",SUM(AQ65,AT65,AW65,#REF!,AX65))</f>
        <v/>
      </c>
      <c r="DO65" s="36" t="str">
        <f t="shared" si="5"/>
        <v/>
      </c>
      <c r="DP65" s="35" t="str">
        <f>IF(AND(BA65="",BD65="",BG65="",BH65=""),"",SUM(BA65,BD65,BG65,#REF!,BH65))</f>
        <v/>
      </c>
      <c r="DQ65" s="36" t="str">
        <f t="shared" si="6"/>
        <v/>
      </c>
      <c r="DR65" s="35" t="str">
        <f>IF(AND(BK65="",BN65="",BQ65="",BR65=""),"",SUM(BK65,BN65,BQ65,#REF!,BR65))</f>
        <v/>
      </c>
      <c r="DS65" s="36" t="str">
        <f t="shared" si="7"/>
        <v/>
      </c>
      <c r="DT65" s="33"/>
      <c r="DU65" s="33"/>
    </row>
    <row r="66" spans="1:125" ht="18.75">
      <c r="A66" s="72">
        <v>60</v>
      </c>
      <c r="B66" s="406"/>
      <c r="C66" s="407"/>
      <c r="D66" s="408"/>
      <c r="E66" s="409"/>
      <c r="F66" s="410"/>
      <c r="G66" s="410"/>
      <c r="H66" s="411"/>
      <c r="I66" s="412"/>
      <c r="J66" s="413"/>
      <c r="K66" s="414"/>
      <c r="L66" s="11"/>
      <c r="M66" s="6"/>
      <c r="N66" s="6"/>
      <c r="O66" s="6"/>
      <c r="P66" s="6"/>
      <c r="Q66" s="6"/>
      <c r="R66" s="6"/>
      <c r="S66" s="40"/>
      <c r="T66" s="43"/>
      <c r="U66" s="12"/>
      <c r="V66" s="17"/>
      <c r="W66" s="18"/>
      <c r="X66" s="18"/>
      <c r="Y66" s="18"/>
      <c r="Z66" s="18"/>
      <c r="AA66" s="18"/>
      <c r="AB66" s="18"/>
      <c r="AC66" s="45"/>
      <c r="AD66" s="43"/>
      <c r="AE66" s="40"/>
      <c r="AF66" s="293"/>
      <c r="AG66" s="6"/>
      <c r="AH66" s="6"/>
      <c r="AI66" s="6"/>
      <c r="AJ66" s="6"/>
      <c r="AK66" s="6"/>
      <c r="AL66" s="6"/>
      <c r="AM66" s="43"/>
      <c r="AN66" s="43"/>
      <c r="AO66" s="6"/>
      <c r="AP66" s="43"/>
      <c r="AQ66" s="11"/>
      <c r="AR66" s="6"/>
      <c r="AS66" s="6"/>
      <c r="AT66" s="6"/>
      <c r="AU66" s="6"/>
      <c r="AV66" s="6"/>
      <c r="AW66" s="6"/>
      <c r="AX66" s="40"/>
      <c r="AY66" s="43"/>
      <c r="AZ66" s="12"/>
      <c r="BA66" s="11"/>
      <c r="BB66" s="6"/>
      <c r="BC66" s="6"/>
      <c r="BD66" s="6"/>
      <c r="BE66" s="6"/>
      <c r="BF66" s="6"/>
      <c r="BG66" s="6"/>
      <c r="BH66" s="40"/>
      <c r="BI66" s="43"/>
      <c r="BJ66" s="12"/>
      <c r="BK66" s="11"/>
      <c r="BL66" s="6"/>
      <c r="BM66" s="6"/>
      <c r="BN66" s="6"/>
      <c r="BO66" s="6"/>
      <c r="BP66" s="6"/>
      <c r="BQ66" s="6"/>
      <c r="BR66" s="40"/>
      <c r="BS66" s="43"/>
      <c r="BT66" s="12"/>
      <c r="BU66" s="11"/>
      <c r="BV66" s="6"/>
      <c r="BW66" s="6"/>
      <c r="BX66" s="6"/>
      <c r="BY66" s="40"/>
      <c r="BZ66" s="11"/>
      <c r="CA66" s="6"/>
      <c r="CB66" s="6"/>
      <c r="CC66" s="6"/>
      <c r="CD66" s="12"/>
      <c r="CE66" s="11"/>
      <c r="CF66" s="6"/>
      <c r="CG66" s="6"/>
      <c r="CH66" s="6"/>
      <c r="CI66" s="12"/>
      <c r="CJ66" s="11"/>
      <c r="CK66" s="6"/>
      <c r="CL66" s="6"/>
      <c r="CM66" s="12"/>
      <c r="CN66" s="11"/>
      <c r="CO66" s="82"/>
      <c r="CP66" s="1"/>
      <c r="CQ66" s="1"/>
      <c r="CR66" s="297"/>
      <c r="CS66" s="1"/>
      <c r="CT66" s="1"/>
      <c r="DF66" s="23"/>
      <c r="DG66" s="35" t="str">
        <f t="shared" si="0"/>
        <v/>
      </c>
      <c r="DH66" s="36" t="str">
        <f>IF(AND(L66="",N66="",R66="",S66=""),"",SUM(L66,N66,R66,#REF!,S66))</f>
        <v/>
      </c>
      <c r="DI66" s="36" t="str">
        <f t="shared" si="1"/>
        <v/>
      </c>
      <c r="DJ66" s="35" t="str">
        <f>IF(AND(V66="",X66="",AB66="",AC66=""),"",SUM(V66,X66,AB66,#REF!,AC66))</f>
        <v/>
      </c>
      <c r="DK66" s="36" t="str">
        <f t="shared" si="2"/>
        <v/>
      </c>
      <c r="DL66" s="35" t="str">
        <f t="shared" si="3"/>
        <v/>
      </c>
      <c r="DM66" s="36" t="str">
        <f t="shared" si="4"/>
        <v/>
      </c>
      <c r="DN66" s="35" t="str">
        <f>IF(AND(AQ66="",AT66="",AW66="",AX66=""),"",SUM(AQ66,AT66,AW66,#REF!,AX66))</f>
        <v/>
      </c>
      <c r="DO66" s="36" t="str">
        <f t="shared" si="5"/>
        <v/>
      </c>
      <c r="DP66" s="35" t="str">
        <f>IF(AND(BA66="",BD66="",BG66="",BH66=""),"",SUM(BA66,BD66,BG66,#REF!,BH66))</f>
        <v/>
      </c>
      <c r="DQ66" s="36" t="str">
        <f t="shared" si="6"/>
        <v/>
      </c>
      <c r="DR66" s="35" t="str">
        <f>IF(AND(BK66="",BN66="",BQ66="",BR66=""),"",SUM(BK66,BN66,BQ66,#REF!,BR66))</f>
        <v/>
      </c>
      <c r="DS66" s="36" t="str">
        <f t="shared" si="7"/>
        <v/>
      </c>
      <c r="DT66" s="33"/>
      <c r="DU66" s="33"/>
    </row>
    <row r="67" spans="1:125" ht="18.75">
      <c r="A67" s="72">
        <v>61</v>
      </c>
      <c r="B67" s="406"/>
      <c r="C67" s="407"/>
      <c r="D67" s="408"/>
      <c r="E67" s="409"/>
      <c r="F67" s="410"/>
      <c r="G67" s="410"/>
      <c r="H67" s="411"/>
      <c r="I67" s="412"/>
      <c r="J67" s="413"/>
      <c r="K67" s="414"/>
      <c r="L67" s="11"/>
      <c r="M67" s="6"/>
      <c r="N67" s="6"/>
      <c r="O67" s="6"/>
      <c r="P67" s="6"/>
      <c r="Q67" s="6"/>
      <c r="R67" s="6"/>
      <c r="S67" s="40"/>
      <c r="T67" s="43"/>
      <c r="U67" s="12"/>
      <c r="V67" s="17"/>
      <c r="W67" s="18"/>
      <c r="X67" s="18"/>
      <c r="Y67" s="18"/>
      <c r="Z67" s="18"/>
      <c r="AA67" s="18"/>
      <c r="AB67" s="18"/>
      <c r="AC67" s="45"/>
      <c r="AD67" s="43"/>
      <c r="AE67" s="40"/>
      <c r="AF67" s="293"/>
      <c r="AG67" s="6"/>
      <c r="AH67" s="6"/>
      <c r="AI67" s="6"/>
      <c r="AJ67" s="6"/>
      <c r="AK67" s="6"/>
      <c r="AL67" s="6"/>
      <c r="AM67" s="43"/>
      <c r="AN67" s="43"/>
      <c r="AO67" s="6"/>
      <c r="AP67" s="43"/>
      <c r="AQ67" s="11"/>
      <c r="AR67" s="6"/>
      <c r="AS67" s="6"/>
      <c r="AT67" s="6"/>
      <c r="AU67" s="6"/>
      <c r="AV67" s="6"/>
      <c r="AW67" s="6"/>
      <c r="AX67" s="40"/>
      <c r="AY67" s="43"/>
      <c r="AZ67" s="12"/>
      <c r="BA67" s="11"/>
      <c r="BB67" s="6"/>
      <c r="BC67" s="6"/>
      <c r="BD67" s="6"/>
      <c r="BE67" s="6"/>
      <c r="BF67" s="6"/>
      <c r="BG67" s="6"/>
      <c r="BH67" s="40"/>
      <c r="BI67" s="43"/>
      <c r="BJ67" s="12"/>
      <c r="BK67" s="11"/>
      <c r="BL67" s="6"/>
      <c r="BM67" s="6"/>
      <c r="BN67" s="6"/>
      <c r="BO67" s="6"/>
      <c r="BP67" s="6"/>
      <c r="BQ67" s="6"/>
      <c r="BR67" s="40"/>
      <c r="BS67" s="43"/>
      <c r="BT67" s="12"/>
      <c r="BU67" s="11"/>
      <c r="BV67" s="6"/>
      <c r="BW67" s="6"/>
      <c r="BX67" s="6"/>
      <c r="BY67" s="40"/>
      <c r="BZ67" s="11"/>
      <c r="CA67" s="6"/>
      <c r="CB67" s="6"/>
      <c r="CC67" s="6"/>
      <c r="CD67" s="12"/>
      <c r="CE67" s="11"/>
      <c r="CF67" s="6"/>
      <c r="CG67" s="6"/>
      <c r="CH67" s="6"/>
      <c r="CI67" s="12"/>
      <c r="CJ67" s="11"/>
      <c r="CK67" s="6"/>
      <c r="CL67" s="6"/>
      <c r="CM67" s="12"/>
      <c r="CN67" s="11"/>
      <c r="CO67" s="82"/>
      <c r="CP67" s="1"/>
      <c r="CQ67" s="1"/>
      <c r="CR67" s="1"/>
      <c r="CS67" s="1"/>
      <c r="CT67" s="1"/>
      <c r="DF67" s="23"/>
      <c r="DG67" s="35" t="str">
        <f t="shared" si="0"/>
        <v/>
      </c>
      <c r="DH67" s="36" t="str">
        <f>IF(AND(L67="",N67="",R67="",S67=""),"",SUM(L67,N67,R67,#REF!,S67))</f>
        <v/>
      </c>
      <c r="DI67" s="36" t="str">
        <f t="shared" si="1"/>
        <v/>
      </c>
      <c r="DJ67" s="35" t="str">
        <f>IF(AND(V67="",X67="",AB67="",AC67=""),"",SUM(V67,X67,AB67,#REF!,AC67))</f>
        <v/>
      </c>
      <c r="DK67" s="36" t="str">
        <f t="shared" si="2"/>
        <v/>
      </c>
      <c r="DL67" s="35" t="str">
        <f t="shared" si="3"/>
        <v/>
      </c>
      <c r="DM67" s="36" t="str">
        <f t="shared" si="4"/>
        <v/>
      </c>
      <c r="DN67" s="35" t="str">
        <f>IF(AND(AQ67="",AT67="",AW67="",AX67=""),"",SUM(AQ67,AT67,AW67,#REF!,AX67))</f>
        <v/>
      </c>
      <c r="DO67" s="36" t="str">
        <f t="shared" si="5"/>
        <v/>
      </c>
      <c r="DP67" s="35" t="str">
        <f>IF(AND(BA67="",BD67="",BG67="",BH67=""),"",SUM(BA67,BD67,BG67,#REF!,BH67))</f>
        <v/>
      </c>
      <c r="DQ67" s="36" t="str">
        <f t="shared" si="6"/>
        <v/>
      </c>
      <c r="DR67" s="35" t="str">
        <f>IF(AND(BK67="",BN67="",BQ67="",BR67=""),"",SUM(BK67,BN67,BQ67,#REF!,BR67))</f>
        <v/>
      </c>
      <c r="DS67" s="36" t="str">
        <f t="shared" si="7"/>
        <v/>
      </c>
      <c r="DT67" s="33"/>
      <c r="DU67" s="33"/>
    </row>
    <row r="68" spans="1:125" ht="18.75">
      <c r="A68" s="72">
        <v>62</v>
      </c>
      <c r="B68" s="406"/>
      <c r="C68" s="407"/>
      <c r="D68" s="408"/>
      <c r="E68" s="409"/>
      <c r="F68" s="410"/>
      <c r="G68" s="410"/>
      <c r="H68" s="411"/>
      <c r="I68" s="412"/>
      <c r="J68" s="413"/>
      <c r="K68" s="414"/>
      <c r="L68" s="11"/>
      <c r="M68" s="6"/>
      <c r="N68" s="6"/>
      <c r="O68" s="6"/>
      <c r="P68" s="6"/>
      <c r="Q68" s="6"/>
      <c r="R68" s="6"/>
      <c r="S68" s="40"/>
      <c r="T68" s="43"/>
      <c r="U68" s="12"/>
      <c r="V68" s="17"/>
      <c r="W68" s="18"/>
      <c r="X68" s="18"/>
      <c r="Y68" s="18"/>
      <c r="Z68" s="18"/>
      <c r="AA68" s="18"/>
      <c r="AB68" s="18"/>
      <c r="AC68" s="45"/>
      <c r="AD68" s="43"/>
      <c r="AE68" s="40"/>
      <c r="AF68" s="293"/>
      <c r="AG68" s="6"/>
      <c r="AH68" s="6"/>
      <c r="AI68" s="6"/>
      <c r="AJ68" s="6"/>
      <c r="AK68" s="6"/>
      <c r="AL68" s="6"/>
      <c r="AM68" s="43"/>
      <c r="AN68" s="43"/>
      <c r="AO68" s="6"/>
      <c r="AP68" s="43"/>
      <c r="AQ68" s="11"/>
      <c r="AR68" s="6"/>
      <c r="AS68" s="6"/>
      <c r="AT68" s="6"/>
      <c r="AU68" s="6"/>
      <c r="AV68" s="6"/>
      <c r="AW68" s="6"/>
      <c r="AX68" s="40"/>
      <c r="AY68" s="43"/>
      <c r="AZ68" s="12"/>
      <c r="BA68" s="11"/>
      <c r="BB68" s="6"/>
      <c r="BC68" s="6"/>
      <c r="BD68" s="6"/>
      <c r="BE68" s="6"/>
      <c r="BF68" s="6"/>
      <c r="BG68" s="6"/>
      <c r="BH68" s="40"/>
      <c r="BI68" s="43"/>
      <c r="BJ68" s="12"/>
      <c r="BK68" s="11"/>
      <c r="BL68" s="6"/>
      <c r="BM68" s="6"/>
      <c r="BN68" s="6"/>
      <c r="BO68" s="6"/>
      <c r="BP68" s="6"/>
      <c r="BQ68" s="6"/>
      <c r="BR68" s="40"/>
      <c r="BS68" s="43"/>
      <c r="BT68" s="12"/>
      <c r="BU68" s="11"/>
      <c r="BV68" s="6"/>
      <c r="BW68" s="6"/>
      <c r="BX68" s="6"/>
      <c r="BY68" s="40"/>
      <c r="BZ68" s="11"/>
      <c r="CA68" s="6"/>
      <c r="CB68" s="6"/>
      <c r="CC68" s="6"/>
      <c r="CD68" s="12"/>
      <c r="CE68" s="11"/>
      <c r="CF68" s="6"/>
      <c r="CG68" s="6"/>
      <c r="CH68" s="6"/>
      <c r="CI68" s="12"/>
      <c r="CJ68" s="11"/>
      <c r="CK68" s="6"/>
      <c r="CL68" s="6"/>
      <c r="CM68" s="12"/>
      <c r="CN68" s="11"/>
      <c r="CO68" s="82"/>
      <c r="CP68" s="1"/>
      <c r="CQ68" s="1"/>
      <c r="CR68" s="1"/>
      <c r="CS68" s="1"/>
      <c r="CT68" s="1"/>
      <c r="DF68" s="23"/>
      <c r="DG68" s="35" t="str">
        <f t="shared" si="0"/>
        <v/>
      </c>
      <c r="DH68" s="36" t="str">
        <f>IF(AND(L68="",N68="",R68="",S68=""),"",SUM(L68,N68,R68,#REF!,S68))</f>
        <v/>
      </c>
      <c r="DI68" s="36" t="str">
        <f t="shared" si="1"/>
        <v/>
      </c>
      <c r="DJ68" s="35" t="str">
        <f>IF(AND(V68="",X68="",AB68="",AC68=""),"",SUM(V68,X68,AB68,#REF!,AC68))</f>
        <v/>
      </c>
      <c r="DK68" s="36" t="str">
        <f t="shared" si="2"/>
        <v/>
      </c>
      <c r="DL68" s="35" t="str">
        <f t="shared" si="3"/>
        <v/>
      </c>
      <c r="DM68" s="36" t="str">
        <f t="shared" si="4"/>
        <v/>
      </c>
      <c r="DN68" s="35" t="str">
        <f>IF(AND(AQ68="",AT68="",AW68="",AX68=""),"",SUM(AQ68,AT68,AW68,#REF!,AX68))</f>
        <v/>
      </c>
      <c r="DO68" s="36" t="str">
        <f t="shared" si="5"/>
        <v/>
      </c>
      <c r="DP68" s="35" t="str">
        <f>IF(AND(BA68="",BD68="",BG68="",BH68=""),"",SUM(BA68,BD68,BG68,#REF!,BH68))</f>
        <v/>
      </c>
      <c r="DQ68" s="36" t="str">
        <f t="shared" si="6"/>
        <v/>
      </c>
      <c r="DR68" s="35" t="str">
        <f>IF(AND(BK68="",BN68="",BQ68="",BR68=""),"",SUM(BK68,BN68,BQ68,#REF!,BR68))</f>
        <v/>
      </c>
      <c r="DS68" s="36" t="str">
        <f t="shared" si="7"/>
        <v/>
      </c>
      <c r="DT68" s="33"/>
      <c r="DU68" s="33"/>
    </row>
    <row r="69" spans="1:125" ht="18.75">
      <c r="A69" s="72">
        <v>63</v>
      </c>
      <c r="B69" s="406"/>
      <c r="C69" s="407"/>
      <c r="D69" s="408"/>
      <c r="E69" s="409"/>
      <c r="F69" s="410"/>
      <c r="G69" s="410"/>
      <c r="H69" s="411"/>
      <c r="I69" s="412"/>
      <c r="J69" s="413"/>
      <c r="K69" s="414"/>
      <c r="L69" s="11"/>
      <c r="M69" s="6"/>
      <c r="N69" s="6"/>
      <c r="O69" s="6"/>
      <c r="P69" s="6"/>
      <c r="Q69" s="6"/>
      <c r="R69" s="6"/>
      <c r="S69" s="40"/>
      <c r="T69" s="43"/>
      <c r="U69" s="12"/>
      <c r="V69" s="17"/>
      <c r="W69" s="18"/>
      <c r="X69" s="18"/>
      <c r="Y69" s="18"/>
      <c r="Z69" s="18"/>
      <c r="AA69" s="18"/>
      <c r="AB69" s="18"/>
      <c r="AC69" s="45"/>
      <c r="AD69" s="43"/>
      <c r="AE69" s="40"/>
      <c r="AF69" s="293"/>
      <c r="AG69" s="6"/>
      <c r="AH69" s="6"/>
      <c r="AI69" s="6"/>
      <c r="AJ69" s="6"/>
      <c r="AK69" s="6"/>
      <c r="AL69" s="6"/>
      <c r="AM69" s="43"/>
      <c r="AN69" s="43"/>
      <c r="AO69" s="6"/>
      <c r="AP69" s="43"/>
      <c r="AQ69" s="11"/>
      <c r="AR69" s="6"/>
      <c r="AS69" s="6"/>
      <c r="AT69" s="6"/>
      <c r="AU69" s="6"/>
      <c r="AV69" s="6"/>
      <c r="AW69" s="6"/>
      <c r="AX69" s="40"/>
      <c r="AY69" s="43"/>
      <c r="AZ69" s="12"/>
      <c r="BA69" s="11"/>
      <c r="BB69" s="6"/>
      <c r="BC69" s="6"/>
      <c r="BD69" s="6"/>
      <c r="BE69" s="6"/>
      <c r="BF69" s="6"/>
      <c r="BG69" s="6"/>
      <c r="BH69" s="40"/>
      <c r="BI69" s="43"/>
      <c r="BJ69" s="12"/>
      <c r="BK69" s="11"/>
      <c r="BL69" s="6"/>
      <c r="BM69" s="6"/>
      <c r="BN69" s="6"/>
      <c r="BO69" s="6"/>
      <c r="BP69" s="6"/>
      <c r="BQ69" s="6"/>
      <c r="BR69" s="40"/>
      <c r="BS69" s="43"/>
      <c r="BT69" s="12"/>
      <c r="BU69" s="11"/>
      <c r="BV69" s="6"/>
      <c r="BW69" s="6"/>
      <c r="BX69" s="6"/>
      <c r="BY69" s="40"/>
      <c r="BZ69" s="11"/>
      <c r="CA69" s="6"/>
      <c r="CB69" s="6"/>
      <c r="CC69" s="6"/>
      <c r="CD69" s="12"/>
      <c r="CE69" s="11"/>
      <c r="CF69" s="6"/>
      <c r="CG69" s="6"/>
      <c r="CH69" s="6"/>
      <c r="CI69" s="12"/>
      <c r="CJ69" s="11"/>
      <c r="CK69" s="6"/>
      <c r="CL69" s="6"/>
      <c r="CM69" s="12"/>
      <c r="CN69" s="11"/>
      <c r="CO69" s="82"/>
      <c r="CP69" s="1"/>
      <c r="CQ69" s="1"/>
      <c r="CR69" s="1"/>
      <c r="CS69" s="1"/>
      <c r="CT69" s="1"/>
      <c r="DF69" s="23"/>
      <c r="DG69" s="35" t="str">
        <f t="shared" si="0"/>
        <v/>
      </c>
      <c r="DH69" s="36" t="str">
        <f>IF(AND(L69="",N69="",R69="",S69=""),"",SUM(L69,N69,R69,#REF!,S69))</f>
        <v/>
      </c>
      <c r="DI69" s="36" t="str">
        <f t="shared" si="1"/>
        <v/>
      </c>
      <c r="DJ69" s="35" t="str">
        <f>IF(AND(V69="",X69="",AB69="",AC69=""),"",SUM(V69,X69,AB69,#REF!,AC69))</f>
        <v/>
      </c>
      <c r="DK69" s="36" t="str">
        <f t="shared" si="2"/>
        <v/>
      </c>
      <c r="DL69" s="35" t="str">
        <f t="shared" si="3"/>
        <v/>
      </c>
      <c r="DM69" s="36" t="str">
        <f t="shared" si="4"/>
        <v/>
      </c>
      <c r="DN69" s="35" t="str">
        <f>IF(AND(AQ69="",AT69="",AW69="",AX69=""),"",SUM(AQ69,AT69,AW69,#REF!,AX69))</f>
        <v/>
      </c>
      <c r="DO69" s="36" t="str">
        <f t="shared" si="5"/>
        <v/>
      </c>
      <c r="DP69" s="35" t="str">
        <f>IF(AND(BA69="",BD69="",BG69="",BH69=""),"",SUM(BA69,BD69,BG69,#REF!,BH69))</f>
        <v/>
      </c>
      <c r="DQ69" s="36" t="str">
        <f t="shared" si="6"/>
        <v/>
      </c>
      <c r="DR69" s="35" t="str">
        <f>IF(AND(BK69="",BN69="",BQ69="",BR69=""),"",SUM(BK69,BN69,BQ69,#REF!,BR69))</f>
        <v/>
      </c>
      <c r="DS69" s="36" t="str">
        <f t="shared" si="7"/>
        <v/>
      </c>
      <c r="DT69" s="33"/>
      <c r="DU69" s="33"/>
    </row>
    <row r="70" spans="1:125" ht="18.75">
      <c r="A70" s="72">
        <v>64</v>
      </c>
      <c r="B70" s="406"/>
      <c r="C70" s="407"/>
      <c r="D70" s="408"/>
      <c r="E70" s="409"/>
      <c r="F70" s="410"/>
      <c r="G70" s="410"/>
      <c r="H70" s="411"/>
      <c r="I70" s="412"/>
      <c r="J70" s="413"/>
      <c r="K70" s="414"/>
      <c r="L70" s="11"/>
      <c r="M70" s="6"/>
      <c r="N70" s="6"/>
      <c r="O70" s="6"/>
      <c r="P70" s="6"/>
      <c r="Q70" s="6"/>
      <c r="R70" s="6"/>
      <c r="S70" s="40"/>
      <c r="T70" s="43"/>
      <c r="U70" s="12"/>
      <c r="V70" s="17"/>
      <c r="W70" s="18"/>
      <c r="X70" s="18"/>
      <c r="Y70" s="18"/>
      <c r="Z70" s="18"/>
      <c r="AA70" s="18"/>
      <c r="AB70" s="18"/>
      <c r="AC70" s="45"/>
      <c r="AD70" s="43"/>
      <c r="AE70" s="40"/>
      <c r="AF70" s="293"/>
      <c r="AG70" s="6"/>
      <c r="AH70" s="6"/>
      <c r="AI70" s="6"/>
      <c r="AJ70" s="6"/>
      <c r="AK70" s="6"/>
      <c r="AL70" s="6"/>
      <c r="AM70" s="43"/>
      <c r="AN70" s="43"/>
      <c r="AO70" s="6"/>
      <c r="AP70" s="43"/>
      <c r="AQ70" s="11"/>
      <c r="AR70" s="6"/>
      <c r="AS70" s="6"/>
      <c r="AT70" s="6"/>
      <c r="AU70" s="6"/>
      <c r="AV70" s="6"/>
      <c r="AW70" s="6"/>
      <c r="AX70" s="40"/>
      <c r="AY70" s="43"/>
      <c r="AZ70" s="12"/>
      <c r="BA70" s="11"/>
      <c r="BB70" s="6"/>
      <c r="BC70" s="6"/>
      <c r="BD70" s="6"/>
      <c r="BE70" s="6"/>
      <c r="BF70" s="6"/>
      <c r="BG70" s="6"/>
      <c r="BH70" s="40"/>
      <c r="BI70" s="43"/>
      <c r="BJ70" s="12"/>
      <c r="BK70" s="11"/>
      <c r="BL70" s="6"/>
      <c r="BM70" s="6"/>
      <c r="BN70" s="6"/>
      <c r="BO70" s="6"/>
      <c r="BP70" s="6"/>
      <c r="BQ70" s="6"/>
      <c r="BR70" s="40"/>
      <c r="BS70" s="43"/>
      <c r="BT70" s="12"/>
      <c r="BU70" s="11"/>
      <c r="BV70" s="6"/>
      <c r="BW70" s="6"/>
      <c r="BX70" s="6"/>
      <c r="BY70" s="40"/>
      <c r="BZ70" s="11"/>
      <c r="CA70" s="6"/>
      <c r="CB70" s="6"/>
      <c r="CC70" s="6"/>
      <c r="CD70" s="12"/>
      <c r="CE70" s="11"/>
      <c r="CF70" s="6"/>
      <c r="CG70" s="6"/>
      <c r="CH70" s="6"/>
      <c r="CI70" s="12"/>
      <c r="CJ70" s="11"/>
      <c r="CK70" s="6"/>
      <c r="CL70" s="6"/>
      <c r="CM70" s="12"/>
      <c r="CN70" s="11"/>
      <c r="CO70" s="82"/>
      <c r="CP70" s="1"/>
      <c r="CQ70" s="1"/>
      <c r="CR70" s="1"/>
      <c r="CS70" s="1"/>
      <c r="CT70" s="1"/>
      <c r="DF70" s="23"/>
      <c r="DG70" s="35" t="str">
        <f t="shared" si="0"/>
        <v/>
      </c>
      <c r="DH70" s="36" t="str">
        <f>IF(AND(L70="",N70="",R70="",S70=""),"",SUM(L70,N70,R70,#REF!,S70))</f>
        <v/>
      </c>
      <c r="DI70" s="36" t="str">
        <f t="shared" si="1"/>
        <v/>
      </c>
      <c r="DJ70" s="35" t="str">
        <f>IF(AND(V70="",X70="",AB70="",AC70=""),"",SUM(V70,X70,AB70,#REF!,AC70))</f>
        <v/>
      </c>
      <c r="DK70" s="36" t="str">
        <f t="shared" si="2"/>
        <v/>
      </c>
      <c r="DL70" s="35" t="str">
        <f t="shared" si="3"/>
        <v/>
      </c>
      <c r="DM70" s="36" t="str">
        <f t="shared" si="4"/>
        <v/>
      </c>
      <c r="DN70" s="35" t="str">
        <f>IF(AND(AQ70="",AT70="",AW70="",AX70=""),"",SUM(AQ70,AT70,AW70,#REF!,AX70))</f>
        <v/>
      </c>
      <c r="DO70" s="36" t="str">
        <f t="shared" si="5"/>
        <v/>
      </c>
      <c r="DP70" s="35" t="str">
        <f>IF(AND(BA70="",BD70="",BG70="",BH70=""),"",SUM(BA70,BD70,BG70,#REF!,BH70))</f>
        <v/>
      </c>
      <c r="DQ70" s="36" t="str">
        <f t="shared" si="6"/>
        <v/>
      </c>
      <c r="DR70" s="35" t="str">
        <f>IF(AND(BK70="",BN70="",BQ70="",BR70=""),"",SUM(BK70,BN70,BQ70,#REF!,BR70))</f>
        <v/>
      </c>
      <c r="DS70" s="36" t="str">
        <f t="shared" si="7"/>
        <v/>
      </c>
      <c r="DT70" s="33"/>
      <c r="DU70" s="33"/>
    </row>
    <row r="71" spans="1:125" ht="18.75">
      <c r="A71" s="72">
        <v>65</v>
      </c>
      <c r="B71" s="406"/>
      <c r="C71" s="407"/>
      <c r="D71" s="408"/>
      <c r="E71" s="409"/>
      <c r="F71" s="410"/>
      <c r="G71" s="410"/>
      <c r="H71" s="411"/>
      <c r="I71" s="412"/>
      <c r="J71" s="413"/>
      <c r="K71" s="414"/>
      <c r="L71" s="11"/>
      <c r="M71" s="6"/>
      <c r="N71" s="6"/>
      <c r="O71" s="6"/>
      <c r="P71" s="6"/>
      <c r="Q71" s="6"/>
      <c r="R71" s="6"/>
      <c r="S71" s="40"/>
      <c r="T71" s="43"/>
      <c r="U71" s="12"/>
      <c r="V71" s="17"/>
      <c r="W71" s="18"/>
      <c r="X71" s="18"/>
      <c r="Y71" s="18"/>
      <c r="Z71" s="18"/>
      <c r="AA71" s="18"/>
      <c r="AB71" s="18"/>
      <c r="AC71" s="45"/>
      <c r="AD71" s="43"/>
      <c r="AE71" s="40"/>
      <c r="AF71" s="293"/>
      <c r="AG71" s="6"/>
      <c r="AH71" s="6"/>
      <c r="AI71" s="6"/>
      <c r="AJ71" s="6"/>
      <c r="AK71" s="6"/>
      <c r="AL71" s="6"/>
      <c r="AM71" s="43"/>
      <c r="AN71" s="43"/>
      <c r="AO71" s="6"/>
      <c r="AP71" s="43"/>
      <c r="AQ71" s="11"/>
      <c r="AR71" s="6"/>
      <c r="AS71" s="6"/>
      <c r="AT71" s="6"/>
      <c r="AU71" s="6"/>
      <c r="AV71" s="6"/>
      <c r="AW71" s="6"/>
      <c r="AX71" s="40"/>
      <c r="AY71" s="43"/>
      <c r="AZ71" s="12"/>
      <c r="BA71" s="11"/>
      <c r="BB71" s="6"/>
      <c r="BC71" s="6"/>
      <c r="BD71" s="6"/>
      <c r="BE71" s="6"/>
      <c r="BF71" s="6"/>
      <c r="BG71" s="6"/>
      <c r="BH71" s="40"/>
      <c r="BI71" s="43"/>
      <c r="BJ71" s="12"/>
      <c r="BK71" s="11"/>
      <c r="BL71" s="6"/>
      <c r="BM71" s="6"/>
      <c r="BN71" s="6"/>
      <c r="BO71" s="6"/>
      <c r="BP71" s="6"/>
      <c r="BQ71" s="6"/>
      <c r="BR71" s="40"/>
      <c r="BS71" s="43"/>
      <c r="BT71" s="12"/>
      <c r="BU71" s="11"/>
      <c r="BV71" s="6"/>
      <c r="BW71" s="6"/>
      <c r="BX71" s="6"/>
      <c r="BY71" s="40"/>
      <c r="BZ71" s="11"/>
      <c r="CA71" s="6"/>
      <c r="CB71" s="6"/>
      <c r="CC71" s="6"/>
      <c r="CD71" s="12"/>
      <c r="CE71" s="11"/>
      <c r="CF71" s="6"/>
      <c r="CG71" s="6"/>
      <c r="CH71" s="6"/>
      <c r="CI71" s="12"/>
      <c r="CJ71" s="11"/>
      <c r="CK71" s="6"/>
      <c r="CL71" s="6"/>
      <c r="CM71" s="12"/>
      <c r="CN71" s="11"/>
      <c r="CO71" s="82"/>
      <c r="CP71" s="1"/>
      <c r="CQ71" s="1"/>
      <c r="CR71" s="1"/>
      <c r="CS71" s="1"/>
      <c r="CT71" s="1"/>
      <c r="DF71" s="23"/>
      <c r="DG71" s="35" t="str">
        <f t="shared" si="0"/>
        <v/>
      </c>
      <c r="DH71" s="36" t="str">
        <f>IF(AND(L71="",N71="",R71="",S71=""),"",SUM(L71,N71,R71,#REF!,S71))</f>
        <v/>
      </c>
      <c r="DI71" s="36" t="str">
        <f t="shared" si="1"/>
        <v/>
      </c>
      <c r="DJ71" s="35" t="str">
        <f>IF(AND(V71="",X71="",AB71="",AC71=""),"",SUM(V71,X71,AB71,#REF!,AC71))</f>
        <v/>
      </c>
      <c r="DK71" s="36" t="str">
        <f t="shared" si="2"/>
        <v/>
      </c>
      <c r="DL71" s="35" t="str">
        <f t="shared" si="3"/>
        <v/>
      </c>
      <c r="DM71" s="36" t="str">
        <f t="shared" si="4"/>
        <v/>
      </c>
      <c r="DN71" s="35" t="str">
        <f>IF(AND(AQ71="",AT71="",AW71="",AX71=""),"",SUM(AQ71,AT71,AW71,#REF!,AX71))</f>
        <v/>
      </c>
      <c r="DO71" s="36" t="str">
        <f t="shared" si="5"/>
        <v/>
      </c>
      <c r="DP71" s="35" t="str">
        <f>IF(AND(BA71="",BD71="",BG71="",BH71=""),"",SUM(BA71,BD71,BG71,#REF!,BH71))</f>
        <v/>
      </c>
      <c r="DQ71" s="36" t="str">
        <f t="shared" si="6"/>
        <v/>
      </c>
      <c r="DR71" s="35" t="str">
        <f>IF(AND(BK71="",BN71="",BQ71="",BR71=""),"",SUM(BK71,BN71,BQ71,#REF!,BR71))</f>
        <v/>
      </c>
      <c r="DS71" s="36" t="str">
        <f t="shared" si="7"/>
        <v/>
      </c>
      <c r="DT71" s="33"/>
      <c r="DU71" s="33"/>
    </row>
    <row r="72" spans="1:125" ht="18.75">
      <c r="A72" s="72">
        <v>66</v>
      </c>
      <c r="B72" s="406"/>
      <c r="C72" s="407"/>
      <c r="D72" s="408"/>
      <c r="E72" s="409"/>
      <c r="F72" s="410"/>
      <c r="G72" s="410"/>
      <c r="H72" s="411"/>
      <c r="I72" s="412"/>
      <c r="J72" s="413"/>
      <c r="K72" s="414"/>
      <c r="L72" s="11"/>
      <c r="M72" s="6"/>
      <c r="N72" s="6"/>
      <c r="O72" s="6"/>
      <c r="P72" s="6"/>
      <c r="Q72" s="6"/>
      <c r="R72" s="6"/>
      <c r="S72" s="40"/>
      <c r="T72" s="43"/>
      <c r="U72" s="12"/>
      <c r="V72" s="17"/>
      <c r="W72" s="18"/>
      <c r="X72" s="18"/>
      <c r="Y72" s="18"/>
      <c r="Z72" s="18"/>
      <c r="AA72" s="18"/>
      <c r="AB72" s="18"/>
      <c r="AC72" s="45"/>
      <c r="AD72" s="43"/>
      <c r="AE72" s="40"/>
      <c r="AF72" s="293"/>
      <c r="AG72" s="6"/>
      <c r="AH72" s="6"/>
      <c r="AI72" s="6"/>
      <c r="AJ72" s="6"/>
      <c r="AK72" s="6"/>
      <c r="AL72" s="6"/>
      <c r="AM72" s="43"/>
      <c r="AN72" s="43"/>
      <c r="AO72" s="6"/>
      <c r="AP72" s="43"/>
      <c r="AQ72" s="11"/>
      <c r="AR72" s="6"/>
      <c r="AS72" s="6"/>
      <c r="AT72" s="6"/>
      <c r="AU72" s="6"/>
      <c r="AV72" s="6"/>
      <c r="AW72" s="6"/>
      <c r="AX72" s="40"/>
      <c r="AY72" s="43"/>
      <c r="AZ72" s="12"/>
      <c r="BA72" s="11"/>
      <c r="BB72" s="6"/>
      <c r="BC72" s="6"/>
      <c r="BD72" s="6"/>
      <c r="BE72" s="6"/>
      <c r="BF72" s="6"/>
      <c r="BG72" s="6"/>
      <c r="BH72" s="40"/>
      <c r="BI72" s="43"/>
      <c r="BJ72" s="12"/>
      <c r="BK72" s="11"/>
      <c r="BL72" s="6"/>
      <c r="BM72" s="6"/>
      <c r="BN72" s="6"/>
      <c r="BO72" s="6"/>
      <c r="BP72" s="6"/>
      <c r="BQ72" s="6"/>
      <c r="BR72" s="40"/>
      <c r="BS72" s="43"/>
      <c r="BT72" s="12"/>
      <c r="BU72" s="11"/>
      <c r="BV72" s="6"/>
      <c r="BW72" s="6"/>
      <c r="BX72" s="6"/>
      <c r="BY72" s="40"/>
      <c r="BZ72" s="11"/>
      <c r="CA72" s="6"/>
      <c r="CB72" s="6"/>
      <c r="CC72" s="6"/>
      <c r="CD72" s="12"/>
      <c r="CE72" s="11"/>
      <c r="CF72" s="6"/>
      <c r="CG72" s="6"/>
      <c r="CH72" s="6"/>
      <c r="CI72" s="12"/>
      <c r="CJ72" s="11"/>
      <c r="CK72" s="6"/>
      <c r="CL72" s="6"/>
      <c r="CM72" s="12"/>
      <c r="CN72" s="11"/>
      <c r="CO72" s="82"/>
      <c r="CP72" s="1"/>
      <c r="CQ72" s="1"/>
      <c r="CR72" s="1"/>
      <c r="CS72" s="1"/>
      <c r="CT72" s="1"/>
      <c r="DF72" s="23"/>
      <c r="DG72" s="35" t="str">
        <f t="shared" ref="DG72:DG135" si="8">IF(I72="","",I72)</f>
        <v/>
      </c>
      <c r="DH72" s="36" t="str">
        <f>IF(AND(L72="",N72="",R72="",S72=""),"",SUM(L72,N72,R72,#REF!,S72))</f>
        <v/>
      </c>
      <c r="DI72" s="36" t="str">
        <f t="shared" ref="DI72:DI135" si="9">IFERROR(IF(DH72="","",ROUNDUP(DH72*20%,0)),"")</f>
        <v/>
      </c>
      <c r="DJ72" s="35" t="str">
        <f>IF(AND(V72="",X72="",AB72="",AC72=""),"",SUM(V72,X72,AB72,#REF!,AC72))</f>
        <v/>
      </c>
      <c r="DK72" s="36" t="str">
        <f t="shared" ref="DK72:DK135" si="10">IFERROR(IF(DJ72="","",ROUNDUP(DJ72*20%,0)),"")</f>
        <v/>
      </c>
      <c r="DL72" s="35" t="str">
        <f t="shared" ref="DL72:DL135" si="11">IF(AND(AG72="",AH72="",AI72="",AM72=""),"",SUM(AG72,AH72,AI72,AJ72,AM72))</f>
        <v/>
      </c>
      <c r="DM72" s="36" t="str">
        <f t="shared" ref="DM72:DM135" si="12">IFERROR(IF(DL72="","",ROUNDUP(DL72*20%,0)),"")</f>
        <v/>
      </c>
      <c r="DN72" s="35" t="str">
        <f>IF(AND(AQ72="",AT72="",AW72="",AX72=""),"",SUM(AQ72,AT72,AW72,#REF!,AX72))</f>
        <v/>
      </c>
      <c r="DO72" s="36" t="str">
        <f t="shared" ref="DO72:DO135" si="13">IFERROR(IF(DN72="","",ROUNDUP(DN72*20%,0)),"")</f>
        <v/>
      </c>
      <c r="DP72" s="35" t="str">
        <f>IF(AND(BA72="",BD72="",BG72="",BH72=""),"",SUM(BA72,BD72,BG72,#REF!,BH72))</f>
        <v/>
      </c>
      <c r="DQ72" s="36" t="str">
        <f t="shared" ref="DQ72:DQ135" si="14">IFERROR(IF(DP72="","",ROUNDUP(DP72*20%,0)),"")</f>
        <v/>
      </c>
      <c r="DR72" s="35" t="str">
        <f>IF(AND(BK72="",BN72="",BQ72="",BR72=""),"",SUM(BK72,BN72,BQ72,#REF!,BR72))</f>
        <v/>
      </c>
      <c r="DS72" s="36" t="str">
        <f t="shared" ref="DS72:DS135" si="15">IFERROR(IF(DR72="","",ROUNDUP(DR72*20%,0)),"")</f>
        <v/>
      </c>
      <c r="DT72" s="33"/>
      <c r="DU72" s="33"/>
    </row>
    <row r="73" spans="1:125" ht="18.75">
      <c r="A73" s="72">
        <v>67</v>
      </c>
      <c r="B73" s="406"/>
      <c r="C73" s="407"/>
      <c r="D73" s="408"/>
      <c r="E73" s="409"/>
      <c r="F73" s="410"/>
      <c r="G73" s="410"/>
      <c r="H73" s="411"/>
      <c r="I73" s="412"/>
      <c r="J73" s="413"/>
      <c r="K73" s="414"/>
      <c r="L73" s="11"/>
      <c r="M73" s="6"/>
      <c r="N73" s="6"/>
      <c r="O73" s="6"/>
      <c r="P73" s="6"/>
      <c r="Q73" s="6"/>
      <c r="R73" s="6"/>
      <c r="S73" s="40"/>
      <c r="T73" s="43"/>
      <c r="U73" s="12"/>
      <c r="V73" s="17"/>
      <c r="W73" s="18"/>
      <c r="X73" s="18"/>
      <c r="Y73" s="18"/>
      <c r="Z73" s="18"/>
      <c r="AA73" s="18"/>
      <c r="AB73" s="18"/>
      <c r="AC73" s="45"/>
      <c r="AD73" s="43"/>
      <c r="AE73" s="40"/>
      <c r="AF73" s="293"/>
      <c r="AG73" s="6"/>
      <c r="AH73" s="6"/>
      <c r="AI73" s="6"/>
      <c r="AJ73" s="6"/>
      <c r="AK73" s="6"/>
      <c r="AL73" s="6"/>
      <c r="AM73" s="43"/>
      <c r="AN73" s="43"/>
      <c r="AO73" s="6"/>
      <c r="AP73" s="43"/>
      <c r="AQ73" s="11"/>
      <c r="AR73" s="6"/>
      <c r="AS73" s="6"/>
      <c r="AT73" s="6"/>
      <c r="AU73" s="6"/>
      <c r="AV73" s="6"/>
      <c r="AW73" s="6"/>
      <c r="AX73" s="40"/>
      <c r="AY73" s="43"/>
      <c r="AZ73" s="12"/>
      <c r="BA73" s="11"/>
      <c r="BB73" s="6"/>
      <c r="BC73" s="6"/>
      <c r="BD73" s="6"/>
      <c r="BE73" s="6"/>
      <c r="BF73" s="6"/>
      <c r="BG73" s="6"/>
      <c r="BH73" s="40"/>
      <c r="BI73" s="43"/>
      <c r="BJ73" s="12"/>
      <c r="BK73" s="11"/>
      <c r="BL73" s="6"/>
      <c r="BM73" s="6"/>
      <c r="BN73" s="6"/>
      <c r="BO73" s="6"/>
      <c r="BP73" s="6"/>
      <c r="BQ73" s="6"/>
      <c r="BR73" s="40"/>
      <c r="BS73" s="43"/>
      <c r="BT73" s="12"/>
      <c r="BU73" s="11"/>
      <c r="BV73" s="6"/>
      <c r="BW73" s="6"/>
      <c r="BX73" s="6"/>
      <c r="BY73" s="40"/>
      <c r="BZ73" s="11"/>
      <c r="CA73" s="6"/>
      <c r="CB73" s="6"/>
      <c r="CC73" s="6"/>
      <c r="CD73" s="12"/>
      <c r="CE73" s="11"/>
      <c r="CF73" s="6"/>
      <c r="CG73" s="6"/>
      <c r="CH73" s="6"/>
      <c r="CI73" s="12"/>
      <c r="CJ73" s="11"/>
      <c r="CK73" s="6"/>
      <c r="CL73" s="6"/>
      <c r="CM73" s="12"/>
      <c r="CN73" s="11"/>
      <c r="CO73" s="82"/>
      <c r="CP73" s="1"/>
      <c r="CQ73" s="1"/>
      <c r="CR73" s="1"/>
      <c r="CS73" s="1"/>
      <c r="CT73" s="1"/>
      <c r="DF73" s="23"/>
      <c r="DG73" s="35" t="str">
        <f t="shared" si="8"/>
        <v/>
      </c>
      <c r="DH73" s="36" t="str">
        <f>IF(AND(L73="",N73="",R73="",S73=""),"",SUM(L73,N73,R73,#REF!,S73))</f>
        <v/>
      </c>
      <c r="DI73" s="36" t="str">
        <f t="shared" si="9"/>
        <v/>
      </c>
      <c r="DJ73" s="35" t="str">
        <f>IF(AND(V73="",X73="",AB73="",AC73=""),"",SUM(V73,X73,AB73,#REF!,AC73))</f>
        <v/>
      </c>
      <c r="DK73" s="36" t="str">
        <f t="shared" si="10"/>
        <v/>
      </c>
      <c r="DL73" s="35" t="str">
        <f t="shared" si="11"/>
        <v/>
      </c>
      <c r="DM73" s="36" t="str">
        <f t="shared" si="12"/>
        <v/>
      </c>
      <c r="DN73" s="35" t="str">
        <f>IF(AND(AQ73="",AT73="",AW73="",AX73=""),"",SUM(AQ73,AT73,AW73,#REF!,AX73))</f>
        <v/>
      </c>
      <c r="DO73" s="36" t="str">
        <f t="shared" si="13"/>
        <v/>
      </c>
      <c r="DP73" s="35" t="str">
        <f>IF(AND(BA73="",BD73="",BG73="",BH73=""),"",SUM(BA73,BD73,BG73,#REF!,BH73))</f>
        <v/>
      </c>
      <c r="DQ73" s="36" t="str">
        <f t="shared" si="14"/>
        <v/>
      </c>
      <c r="DR73" s="35" t="str">
        <f>IF(AND(BK73="",BN73="",BQ73="",BR73=""),"",SUM(BK73,BN73,BQ73,#REF!,BR73))</f>
        <v/>
      </c>
      <c r="DS73" s="36" t="str">
        <f t="shared" si="15"/>
        <v/>
      </c>
      <c r="DT73" s="33"/>
      <c r="DU73" s="33"/>
    </row>
    <row r="74" spans="1:125" ht="18.75">
      <c r="A74" s="72">
        <v>68</v>
      </c>
      <c r="B74" s="406"/>
      <c r="C74" s="407"/>
      <c r="D74" s="408"/>
      <c r="E74" s="409"/>
      <c r="F74" s="410"/>
      <c r="G74" s="410"/>
      <c r="H74" s="411"/>
      <c r="I74" s="412"/>
      <c r="J74" s="413"/>
      <c r="K74" s="414"/>
      <c r="L74" s="11"/>
      <c r="M74" s="6"/>
      <c r="N74" s="6"/>
      <c r="O74" s="6"/>
      <c r="P74" s="6"/>
      <c r="Q74" s="6"/>
      <c r="R74" s="6"/>
      <c r="S74" s="40"/>
      <c r="T74" s="43"/>
      <c r="U74" s="12"/>
      <c r="V74" s="17"/>
      <c r="W74" s="18"/>
      <c r="X74" s="18"/>
      <c r="Y74" s="18"/>
      <c r="Z74" s="18"/>
      <c r="AA74" s="18"/>
      <c r="AB74" s="18"/>
      <c r="AC74" s="45"/>
      <c r="AD74" s="43"/>
      <c r="AE74" s="40"/>
      <c r="AF74" s="293"/>
      <c r="AG74" s="6"/>
      <c r="AH74" s="6"/>
      <c r="AI74" s="6"/>
      <c r="AJ74" s="6"/>
      <c r="AK74" s="6"/>
      <c r="AL74" s="6"/>
      <c r="AM74" s="43"/>
      <c r="AN74" s="43"/>
      <c r="AO74" s="6"/>
      <c r="AP74" s="43"/>
      <c r="AQ74" s="11"/>
      <c r="AR74" s="6"/>
      <c r="AS74" s="6"/>
      <c r="AT74" s="6"/>
      <c r="AU74" s="6"/>
      <c r="AV74" s="6"/>
      <c r="AW74" s="6"/>
      <c r="AX74" s="40"/>
      <c r="AY74" s="43"/>
      <c r="AZ74" s="12"/>
      <c r="BA74" s="11"/>
      <c r="BB74" s="6"/>
      <c r="BC74" s="6"/>
      <c r="BD74" s="6"/>
      <c r="BE74" s="6"/>
      <c r="BF74" s="6"/>
      <c r="BG74" s="6"/>
      <c r="BH74" s="40"/>
      <c r="BI74" s="43"/>
      <c r="BJ74" s="12"/>
      <c r="BK74" s="11"/>
      <c r="BL74" s="6"/>
      <c r="BM74" s="6"/>
      <c r="BN74" s="6"/>
      <c r="BO74" s="6"/>
      <c r="BP74" s="6"/>
      <c r="BQ74" s="6"/>
      <c r="BR74" s="40"/>
      <c r="BS74" s="43"/>
      <c r="BT74" s="12"/>
      <c r="BU74" s="11"/>
      <c r="BV74" s="6"/>
      <c r="BW74" s="6"/>
      <c r="BX74" s="6"/>
      <c r="BY74" s="40"/>
      <c r="BZ74" s="11"/>
      <c r="CA74" s="6"/>
      <c r="CB74" s="6"/>
      <c r="CC74" s="6"/>
      <c r="CD74" s="12"/>
      <c r="CE74" s="11"/>
      <c r="CF74" s="6"/>
      <c r="CG74" s="6"/>
      <c r="CH74" s="6"/>
      <c r="CI74" s="12"/>
      <c r="CJ74" s="11"/>
      <c r="CK74" s="6"/>
      <c r="CL74" s="6"/>
      <c r="CM74" s="12"/>
      <c r="CN74" s="11"/>
      <c r="CO74" s="82"/>
      <c r="CP74" s="1"/>
      <c r="CQ74" s="1"/>
      <c r="CR74" s="1"/>
      <c r="CS74" s="1"/>
      <c r="CT74" s="1"/>
      <c r="DF74" s="23"/>
      <c r="DG74" s="35" t="str">
        <f t="shared" si="8"/>
        <v/>
      </c>
      <c r="DH74" s="36" t="str">
        <f>IF(AND(L74="",N74="",R74="",S74=""),"",SUM(L74,N74,R74,#REF!,S74))</f>
        <v/>
      </c>
      <c r="DI74" s="36" t="str">
        <f t="shared" si="9"/>
        <v/>
      </c>
      <c r="DJ74" s="35" t="str">
        <f>IF(AND(V74="",X74="",AB74="",AC74=""),"",SUM(V74,X74,AB74,#REF!,AC74))</f>
        <v/>
      </c>
      <c r="DK74" s="36" t="str">
        <f t="shared" si="10"/>
        <v/>
      </c>
      <c r="DL74" s="35" t="str">
        <f t="shared" si="11"/>
        <v/>
      </c>
      <c r="DM74" s="36" t="str">
        <f t="shared" si="12"/>
        <v/>
      </c>
      <c r="DN74" s="35" t="str">
        <f>IF(AND(AQ74="",AT74="",AW74="",AX74=""),"",SUM(AQ74,AT74,AW74,#REF!,AX74))</f>
        <v/>
      </c>
      <c r="DO74" s="36" t="str">
        <f t="shared" si="13"/>
        <v/>
      </c>
      <c r="DP74" s="35" t="str">
        <f>IF(AND(BA74="",BD74="",BG74="",BH74=""),"",SUM(BA74,BD74,BG74,#REF!,BH74))</f>
        <v/>
      </c>
      <c r="DQ74" s="36" t="str">
        <f t="shared" si="14"/>
        <v/>
      </c>
      <c r="DR74" s="35" t="str">
        <f>IF(AND(BK74="",BN74="",BQ74="",BR74=""),"",SUM(BK74,BN74,BQ74,#REF!,BR74))</f>
        <v/>
      </c>
      <c r="DS74" s="36" t="str">
        <f t="shared" si="15"/>
        <v/>
      </c>
      <c r="DT74" s="33"/>
      <c r="DU74" s="33"/>
    </row>
    <row r="75" spans="1:125" ht="18.75">
      <c r="A75" s="72">
        <v>69</v>
      </c>
      <c r="B75" s="406"/>
      <c r="C75" s="407"/>
      <c r="D75" s="408"/>
      <c r="E75" s="409"/>
      <c r="F75" s="410"/>
      <c r="G75" s="410"/>
      <c r="H75" s="411"/>
      <c r="I75" s="412"/>
      <c r="J75" s="413"/>
      <c r="K75" s="414"/>
      <c r="L75" s="11"/>
      <c r="M75" s="6"/>
      <c r="N75" s="6"/>
      <c r="O75" s="6"/>
      <c r="P75" s="6"/>
      <c r="Q75" s="6"/>
      <c r="R75" s="6"/>
      <c r="S75" s="40"/>
      <c r="T75" s="43"/>
      <c r="U75" s="12"/>
      <c r="V75" s="17"/>
      <c r="W75" s="18"/>
      <c r="X75" s="18"/>
      <c r="Y75" s="18"/>
      <c r="Z75" s="18"/>
      <c r="AA75" s="18"/>
      <c r="AB75" s="18"/>
      <c r="AC75" s="45"/>
      <c r="AD75" s="43"/>
      <c r="AE75" s="40"/>
      <c r="AF75" s="293"/>
      <c r="AG75" s="6"/>
      <c r="AH75" s="6"/>
      <c r="AI75" s="6"/>
      <c r="AJ75" s="6"/>
      <c r="AK75" s="6"/>
      <c r="AL75" s="6"/>
      <c r="AM75" s="43"/>
      <c r="AN75" s="43"/>
      <c r="AO75" s="6"/>
      <c r="AP75" s="43"/>
      <c r="AQ75" s="11"/>
      <c r="AR75" s="6"/>
      <c r="AS75" s="6"/>
      <c r="AT75" s="6"/>
      <c r="AU75" s="6"/>
      <c r="AV75" s="6"/>
      <c r="AW75" s="6"/>
      <c r="AX75" s="40"/>
      <c r="AY75" s="43"/>
      <c r="AZ75" s="12"/>
      <c r="BA75" s="11"/>
      <c r="BB75" s="6"/>
      <c r="BC75" s="6"/>
      <c r="BD75" s="6"/>
      <c r="BE75" s="6"/>
      <c r="BF75" s="6"/>
      <c r="BG75" s="6"/>
      <c r="BH75" s="40"/>
      <c r="BI75" s="43"/>
      <c r="BJ75" s="12"/>
      <c r="BK75" s="11"/>
      <c r="BL75" s="6"/>
      <c r="BM75" s="6"/>
      <c r="BN75" s="6"/>
      <c r="BO75" s="6"/>
      <c r="BP75" s="6"/>
      <c r="BQ75" s="6"/>
      <c r="BR75" s="40"/>
      <c r="BS75" s="43"/>
      <c r="BT75" s="12"/>
      <c r="BU75" s="11"/>
      <c r="BV75" s="6"/>
      <c r="BW75" s="6"/>
      <c r="BX75" s="6"/>
      <c r="BY75" s="40"/>
      <c r="BZ75" s="11"/>
      <c r="CA75" s="6"/>
      <c r="CB75" s="6"/>
      <c r="CC75" s="6"/>
      <c r="CD75" s="12"/>
      <c r="CE75" s="11"/>
      <c r="CF75" s="6"/>
      <c r="CG75" s="6"/>
      <c r="CH75" s="6"/>
      <c r="CI75" s="12"/>
      <c r="CJ75" s="11"/>
      <c r="CK75" s="6"/>
      <c r="CL75" s="6"/>
      <c r="CM75" s="12"/>
      <c r="CN75" s="11"/>
      <c r="CO75" s="82"/>
      <c r="CP75" s="1"/>
      <c r="CQ75" s="1"/>
      <c r="CR75" s="1"/>
      <c r="CS75" s="1"/>
      <c r="CT75" s="1"/>
      <c r="DF75" s="23"/>
      <c r="DG75" s="35" t="str">
        <f t="shared" si="8"/>
        <v/>
      </c>
      <c r="DH75" s="36" t="str">
        <f>IF(AND(L75="",N75="",R75="",S75=""),"",SUM(L75,N75,R75,#REF!,S75))</f>
        <v/>
      </c>
      <c r="DI75" s="36" t="str">
        <f t="shared" si="9"/>
        <v/>
      </c>
      <c r="DJ75" s="35" t="str">
        <f>IF(AND(V75="",X75="",AB75="",AC75=""),"",SUM(V75,X75,AB75,#REF!,AC75))</f>
        <v/>
      </c>
      <c r="DK75" s="36" t="str">
        <f t="shared" si="10"/>
        <v/>
      </c>
      <c r="DL75" s="35" t="str">
        <f t="shared" si="11"/>
        <v/>
      </c>
      <c r="DM75" s="36" t="str">
        <f t="shared" si="12"/>
        <v/>
      </c>
      <c r="DN75" s="35" t="str">
        <f>IF(AND(AQ75="",AT75="",AW75="",AX75=""),"",SUM(AQ75,AT75,AW75,#REF!,AX75))</f>
        <v/>
      </c>
      <c r="DO75" s="36" t="str">
        <f t="shared" si="13"/>
        <v/>
      </c>
      <c r="DP75" s="35" t="str">
        <f>IF(AND(BA75="",BD75="",BG75="",BH75=""),"",SUM(BA75,BD75,BG75,#REF!,BH75))</f>
        <v/>
      </c>
      <c r="DQ75" s="36" t="str">
        <f t="shared" si="14"/>
        <v/>
      </c>
      <c r="DR75" s="35" t="str">
        <f>IF(AND(BK75="",BN75="",BQ75="",BR75=""),"",SUM(BK75,BN75,BQ75,#REF!,BR75))</f>
        <v/>
      </c>
      <c r="DS75" s="36" t="str">
        <f t="shared" si="15"/>
        <v/>
      </c>
      <c r="DT75" s="33"/>
      <c r="DU75" s="33"/>
    </row>
    <row r="76" spans="1:125" ht="18.75">
      <c r="A76" s="72">
        <v>70</v>
      </c>
      <c r="B76" s="406"/>
      <c r="C76" s="407"/>
      <c r="D76" s="408"/>
      <c r="E76" s="409"/>
      <c r="F76" s="410"/>
      <c r="G76" s="410"/>
      <c r="H76" s="411"/>
      <c r="I76" s="412"/>
      <c r="J76" s="413"/>
      <c r="K76" s="414"/>
      <c r="L76" s="11"/>
      <c r="M76" s="6"/>
      <c r="N76" s="6"/>
      <c r="O76" s="6"/>
      <c r="P76" s="6"/>
      <c r="Q76" s="6"/>
      <c r="R76" s="6"/>
      <c r="S76" s="40"/>
      <c r="T76" s="43"/>
      <c r="U76" s="12"/>
      <c r="V76" s="17"/>
      <c r="W76" s="18"/>
      <c r="X76" s="18"/>
      <c r="Y76" s="18"/>
      <c r="Z76" s="18"/>
      <c r="AA76" s="18"/>
      <c r="AB76" s="18"/>
      <c r="AC76" s="45"/>
      <c r="AD76" s="43"/>
      <c r="AE76" s="40"/>
      <c r="AF76" s="293"/>
      <c r="AG76" s="6"/>
      <c r="AH76" s="6"/>
      <c r="AI76" s="6"/>
      <c r="AJ76" s="6"/>
      <c r="AK76" s="6"/>
      <c r="AL76" s="6"/>
      <c r="AM76" s="43"/>
      <c r="AN76" s="43"/>
      <c r="AO76" s="6"/>
      <c r="AP76" s="43"/>
      <c r="AQ76" s="11"/>
      <c r="AR76" s="6"/>
      <c r="AS76" s="6"/>
      <c r="AT76" s="6"/>
      <c r="AU76" s="6"/>
      <c r="AV76" s="6"/>
      <c r="AW76" s="6"/>
      <c r="AX76" s="40"/>
      <c r="AY76" s="43"/>
      <c r="AZ76" s="12"/>
      <c r="BA76" s="11"/>
      <c r="BB76" s="6"/>
      <c r="BC76" s="6"/>
      <c r="BD76" s="6"/>
      <c r="BE76" s="6"/>
      <c r="BF76" s="6"/>
      <c r="BG76" s="6"/>
      <c r="BH76" s="40"/>
      <c r="BI76" s="43"/>
      <c r="BJ76" s="12"/>
      <c r="BK76" s="11"/>
      <c r="BL76" s="6"/>
      <c r="BM76" s="6"/>
      <c r="BN76" s="6"/>
      <c r="BO76" s="6"/>
      <c r="BP76" s="6"/>
      <c r="BQ76" s="6"/>
      <c r="BR76" s="40"/>
      <c r="BS76" s="43"/>
      <c r="BT76" s="12"/>
      <c r="BU76" s="11"/>
      <c r="BV76" s="6"/>
      <c r="BW76" s="6"/>
      <c r="BX76" s="6"/>
      <c r="BY76" s="40"/>
      <c r="BZ76" s="11"/>
      <c r="CA76" s="6"/>
      <c r="CB76" s="6"/>
      <c r="CC76" s="6"/>
      <c r="CD76" s="12"/>
      <c r="CE76" s="11"/>
      <c r="CF76" s="6"/>
      <c r="CG76" s="6"/>
      <c r="CH76" s="6"/>
      <c r="CI76" s="12"/>
      <c r="CJ76" s="11"/>
      <c r="CK76" s="6"/>
      <c r="CL76" s="6"/>
      <c r="CM76" s="12"/>
      <c r="CN76" s="11"/>
      <c r="CO76" s="82"/>
      <c r="CP76" s="1"/>
      <c r="CQ76" s="1"/>
      <c r="CR76" s="1"/>
      <c r="CS76" s="1"/>
      <c r="CT76" s="1"/>
      <c r="DF76" s="23"/>
      <c r="DG76" s="35" t="str">
        <f t="shared" si="8"/>
        <v/>
      </c>
      <c r="DH76" s="36" t="str">
        <f>IF(AND(L76="",N76="",R76="",S76=""),"",SUM(L76,N76,R76,#REF!,S76))</f>
        <v/>
      </c>
      <c r="DI76" s="36" t="str">
        <f t="shared" si="9"/>
        <v/>
      </c>
      <c r="DJ76" s="35" t="str">
        <f>IF(AND(V76="",X76="",AB76="",AC76=""),"",SUM(V76,X76,AB76,#REF!,AC76))</f>
        <v/>
      </c>
      <c r="DK76" s="36" t="str">
        <f t="shared" si="10"/>
        <v/>
      </c>
      <c r="DL76" s="35" t="str">
        <f t="shared" si="11"/>
        <v/>
      </c>
      <c r="DM76" s="36" t="str">
        <f t="shared" si="12"/>
        <v/>
      </c>
      <c r="DN76" s="35" t="str">
        <f>IF(AND(AQ76="",AT76="",AW76="",AX76=""),"",SUM(AQ76,AT76,AW76,#REF!,AX76))</f>
        <v/>
      </c>
      <c r="DO76" s="36" t="str">
        <f t="shared" si="13"/>
        <v/>
      </c>
      <c r="DP76" s="35" t="str">
        <f>IF(AND(BA76="",BD76="",BG76="",BH76=""),"",SUM(BA76,BD76,BG76,#REF!,BH76))</f>
        <v/>
      </c>
      <c r="DQ76" s="36" t="str">
        <f t="shared" si="14"/>
        <v/>
      </c>
      <c r="DR76" s="35" t="str">
        <f>IF(AND(BK76="",BN76="",BQ76="",BR76=""),"",SUM(BK76,BN76,BQ76,#REF!,BR76))</f>
        <v/>
      </c>
      <c r="DS76" s="36" t="str">
        <f t="shared" si="15"/>
        <v/>
      </c>
      <c r="DT76" s="33"/>
      <c r="DU76" s="33"/>
    </row>
    <row r="77" spans="1:125" ht="18.75">
      <c r="A77" s="72">
        <v>71</v>
      </c>
      <c r="B77" s="406"/>
      <c r="C77" s="407"/>
      <c r="D77" s="408"/>
      <c r="E77" s="409"/>
      <c r="F77" s="410"/>
      <c r="G77" s="410"/>
      <c r="H77" s="411"/>
      <c r="I77" s="412"/>
      <c r="J77" s="413"/>
      <c r="K77" s="414"/>
      <c r="L77" s="11"/>
      <c r="M77" s="6"/>
      <c r="N77" s="6"/>
      <c r="O77" s="6"/>
      <c r="P77" s="6"/>
      <c r="Q77" s="6"/>
      <c r="R77" s="6"/>
      <c r="S77" s="40"/>
      <c r="T77" s="43"/>
      <c r="U77" s="12"/>
      <c r="V77" s="17"/>
      <c r="W77" s="18"/>
      <c r="X77" s="18"/>
      <c r="Y77" s="18"/>
      <c r="Z77" s="18"/>
      <c r="AA77" s="18"/>
      <c r="AB77" s="18"/>
      <c r="AC77" s="45"/>
      <c r="AD77" s="43"/>
      <c r="AE77" s="40"/>
      <c r="AF77" s="293"/>
      <c r="AG77" s="6"/>
      <c r="AH77" s="6"/>
      <c r="AI77" s="6"/>
      <c r="AJ77" s="6"/>
      <c r="AK77" s="6"/>
      <c r="AL77" s="6"/>
      <c r="AM77" s="43"/>
      <c r="AN77" s="43"/>
      <c r="AO77" s="6"/>
      <c r="AP77" s="43"/>
      <c r="AQ77" s="11"/>
      <c r="AR77" s="6"/>
      <c r="AS77" s="6"/>
      <c r="AT77" s="6"/>
      <c r="AU77" s="6"/>
      <c r="AV77" s="6"/>
      <c r="AW77" s="6"/>
      <c r="AX77" s="40"/>
      <c r="AY77" s="43"/>
      <c r="AZ77" s="12"/>
      <c r="BA77" s="11"/>
      <c r="BB77" s="6"/>
      <c r="BC77" s="6"/>
      <c r="BD77" s="6"/>
      <c r="BE77" s="6"/>
      <c r="BF77" s="6"/>
      <c r="BG77" s="6"/>
      <c r="BH77" s="40"/>
      <c r="BI77" s="43"/>
      <c r="BJ77" s="12"/>
      <c r="BK77" s="11"/>
      <c r="BL77" s="6"/>
      <c r="BM77" s="6"/>
      <c r="BN77" s="6"/>
      <c r="BO77" s="6"/>
      <c r="BP77" s="6"/>
      <c r="BQ77" s="6"/>
      <c r="BR77" s="40"/>
      <c r="BS77" s="43"/>
      <c r="BT77" s="12"/>
      <c r="BU77" s="11"/>
      <c r="BV77" s="6"/>
      <c r="BW77" s="6"/>
      <c r="BX77" s="6"/>
      <c r="BY77" s="40"/>
      <c r="BZ77" s="11"/>
      <c r="CA77" s="6"/>
      <c r="CB77" s="6"/>
      <c r="CC77" s="6"/>
      <c r="CD77" s="12"/>
      <c r="CE77" s="11"/>
      <c r="CF77" s="6"/>
      <c r="CG77" s="6"/>
      <c r="CH77" s="6"/>
      <c r="CI77" s="12"/>
      <c r="CJ77" s="11"/>
      <c r="CK77" s="6"/>
      <c r="CL77" s="6"/>
      <c r="CM77" s="12"/>
      <c r="CN77" s="11"/>
      <c r="CO77" s="82"/>
      <c r="CP77" s="1"/>
      <c r="CQ77" s="1"/>
      <c r="CR77" s="1"/>
      <c r="CS77" s="1"/>
      <c r="CT77" s="1"/>
      <c r="DF77" s="23"/>
      <c r="DG77" s="35" t="str">
        <f t="shared" si="8"/>
        <v/>
      </c>
      <c r="DH77" s="36" t="str">
        <f>IF(AND(L77="",N77="",R77="",S77=""),"",SUM(L77,N77,R77,#REF!,S77))</f>
        <v/>
      </c>
      <c r="DI77" s="36" t="str">
        <f t="shared" si="9"/>
        <v/>
      </c>
      <c r="DJ77" s="35" t="str">
        <f>IF(AND(V77="",X77="",AB77="",AC77=""),"",SUM(V77,X77,AB77,#REF!,AC77))</f>
        <v/>
      </c>
      <c r="DK77" s="36" t="str">
        <f t="shared" si="10"/>
        <v/>
      </c>
      <c r="DL77" s="35" t="str">
        <f t="shared" si="11"/>
        <v/>
      </c>
      <c r="DM77" s="36" t="str">
        <f t="shared" si="12"/>
        <v/>
      </c>
      <c r="DN77" s="35" t="str">
        <f>IF(AND(AQ77="",AT77="",AW77="",AX77=""),"",SUM(AQ77,AT77,AW77,#REF!,AX77))</f>
        <v/>
      </c>
      <c r="DO77" s="36" t="str">
        <f t="shared" si="13"/>
        <v/>
      </c>
      <c r="DP77" s="35" t="str">
        <f>IF(AND(BA77="",BD77="",BG77="",BH77=""),"",SUM(BA77,BD77,BG77,#REF!,BH77))</f>
        <v/>
      </c>
      <c r="DQ77" s="36" t="str">
        <f t="shared" si="14"/>
        <v/>
      </c>
      <c r="DR77" s="35" t="str">
        <f>IF(AND(BK77="",BN77="",BQ77="",BR77=""),"",SUM(BK77,BN77,BQ77,#REF!,BR77))</f>
        <v/>
      </c>
      <c r="DS77" s="36" t="str">
        <f t="shared" si="15"/>
        <v/>
      </c>
      <c r="DT77" s="33"/>
      <c r="DU77" s="33"/>
    </row>
    <row r="78" spans="1:125" ht="18.75">
      <c r="A78" s="72">
        <v>72</v>
      </c>
      <c r="B78" s="406"/>
      <c r="C78" s="407"/>
      <c r="D78" s="408"/>
      <c r="E78" s="409"/>
      <c r="F78" s="410"/>
      <c r="G78" s="410"/>
      <c r="H78" s="411"/>
      <c r="I78" s="412"/>
      <c r="J78" s="413"/>
      <c r="K78" s="414"/>
      <c r="L78" s="11"/>
      <c r="M78" s="6"/>
      <c r="N78" s="6"/>
      <c r="O78" s="6"/>
      <c r="P78" s="6"/>
      <c r="Q78" s="6"/>
      <c r="R78" s="6"/>
      <c r="S78" s="40"/>
      <c r="T78" s="43"/>
      <c r="U78" s="12"/>
      <c r="V78" s="17"/>
      <c r="W78" s="18"/>
      <c r="X78" s="18"/>
      <c r="Y78" s="18"/>
      <c r="Z78" s="18"/>
      <c r="AA78" s="18"/>
      <c r="AB78" s="18"/>
      <c r="AC78" s="45"/>
      <c r="AD78" s="43"/>
      <c r="AE78" s="40"/>
      <c r="AF78" s="293"/>
      <c r="AG78" s="6"/>
      <c r="AH78" s="6"/>
      <c r="AI78" s="6"/>
      <c r="AJ78" s="6"/>
      <c r="AK78" s="6"/>
      <c r="AL78" s="6"/>
      <c r="AM78" s="43"/>
      <c r="AN78" s="43"/>
      <c r="AO78" s="6"/>
      <c r="AP78" s="43"/>
      <c r="AQ78" s="11"/>
      <c r="AR78" s="6"/>
      <c r="AS78" s="6"/>
      <c r="AT78" s="6"/>
      <c r="AU78" s="6"/>
      <c r="AV78" s="6"/>
      <c r="AW78" s="6"/>
      <c r="AX78" s="40"/>
      <c r="AY78" s="43"/>
      <c r="AZ78" s="12"/>
      <c r="BA78" s="11"/>
      <c r="BB78" s="6"/>
      <c r="BC78" s="6"/>
      <c r="BD78" s="6"/>
      <c r="BE78" s="6"/>
      <c r="BF78" s="6"/>
      <c r="BG78" s="6"/>
      <c r="BH78" s="40"/>
      <c r="BI78" s="43"/>
      <c r="BJ78" s="12"/>
      <c r="BK78" s="11"/>
      <c r="BL78" s="6"/>
      <c r="BM78" s="6"/>
      <c r="BN78" s="6"/>
      <c r="BO78" s="6"/>
      <c r="BP78" s="6"/>
      <c r="BQ78" s="6"/>
      <c r="BR78" s="40"/>
      <c r="BS78" s="43"/>
      <c r="BT78" s="12"/>
      <c r="BU78" s="11"/>
      <c r="BV78" s="6"/>
      <c r="BW78" s="6"/>
      <c r="BX78" s="6"/>
      <c r="BY78" s="40"/>
      <c r="BZ78" s="11"/>
      <c r="CA78" s="6"/>
      <c r="CB78" s="6"/>
      <c r="CC78" s="6"/>
      <c r="CD78" s="12"/>
      <c r="CE78" s="11"/>
      <c r="CF78" s="6"/>
      <c r="CG78" s="6"/>
      <c r="CH78" s="6"/>
      <c r="CI78" s="12"/>
      <c r="CJ78" s="11"/>
      <c r="CK78" s="6"/>
      <c r="CL78" s="6"/>
      <c r="CM78" s="12"/>
      <c r="CN78" s="11"/>
      <c r="CO78" s="82"/>
      <c r="CP78" s="1"/>
      <c r="CQ78" s="1"/>
      <c r="CR78" s="1"/>
      <c r="CS78" s="1"/>
      <c r="CT78" s="1"/>
      <c r="DF78" s="23"/>
      <c r="DG78" s="35" t="str">
        <f t="shared" si="8"/>
        <v/>
      </c>
      <c r="DH78" s="36" t="str">
        <f>IF(AND(L78="",N78="",R78="",S78=""),"",SUM(L78,N78,R78,#REF!,S78))</f>
        <v/>
      </c>
      <c r="DI78" s="36" t="str">
        <f t="shared" si="9"/>
        <v/>
      </c>
      <c r="DJ78" s="35" t="str">
        <f>IF(AND(V78="",X78="",AB78="",AC78=""),"",SUM(V78,X78,AB78,#REF!,AC78))</f>
        <v/>
      </c>
      <c r="DK78" s="36" t="str">
        <f t="shared" si="10"/>
        <v/>
      </c>
      <c r="DL78" s="35" t="str">
        <f t="shared" si="11"/>
        <v/>
      </c>
      <c r="DM78" s="36" t="str">
        <f t="shared" si="12"/>
        <v/>
      </c>
      <c r="DN78" s="35" t="str">
        <f>IF(AND(AQ78="",AT78="",AW78="",AX78=""),"",SUM(AQ78,AT78,AW78,#REF!,AX78))</f>
        <v/>
      </c>
      <c r="DO78" s="36" t="str">
        <f t="shared" si="13"/>
        <v/>
      </c>
      <c r="DP78" s="35" t="str">
        <f>IF(AND(BA78="",BD78="",BG78="",BH78=""),"",SUM(BA78,BD78,BG78,#REF!,BH78))</f>
        <v/>
      </c>
      <c r="DQ78" s="36" t="str">
        <f t="shared" si="14"/>
        <v/>
      </c>
      <c r="DR78" s="35" t="str">
        <f>IF(AND(BK78="",BN78="",BQ78="",BR78=""),"",SUM(BK78,BN78,BQ78,#REF!,BR78))</f>
        <v/>
      </c>
      <c r="DS78" s="36" t="str">
        <f t="shared" si="15"/>
        <v/>
      </c>
      <c r="DT78" s="33"/>
      <c r="DU78" s="33"/>
    </row>
    <row r="79" spans="1:125" ht="18.75">
      <c r="A79" s="72">
        <v>73</v>
      </c>
      <c r="B79" s="406"/>
      <c r="C79" s="407"/>
      <c r="D79" s="408"/>
      <c r="E79" s="409"/>
      <c r="F79" s="410"/>
      <c r="G79" s="410"/>
      <c r="H79" s="411"/>
      <c r="I79" s="412"/>
      <c r="J79" s="413"/>
      <c r="K79" s="414"/>
      <c r="L79" s="11"/>
      <c r="M79" s="6"/>
      <c r="N79" s="6"/>
      <c r="O79" s="6"/>
      <c r="P79" s="6"/>
      <c r="Q79" s="6"/>
      <c r="R79" s="6"/>
      <c r="S79" s="40"/>
      <c r="T79" s="43"/>
      <c r="U79" s="12"/>
      <c r="V79" s="17"/>
      <c r="W79" s="18"/>
      <c r="X79" s="18"/>
      <c r="Y79" s="18"/>
      <c r="Z79" s="18"/>
      <c r="AA79" s="18"/>
      <c r="AB79" s="18"/>
      <c r="AC79" s="45"/>
      <c r="AD79" s="43"/>
      <c r="AE79" s="40"/>
      <c r="AF79" s="293"/>
      <c r="AG79" s="6"/>
      <c r="AH79" s="6"/>
      <c r="AI79" s="6"/>
      <c r="AJ79" s="6"/>
      <c r="AK79" s="6"/>
      <c r="AL79" s="6"/>
      <c r="AM79" s="43"/>
      <c r="AN79" s="43"/>
      <c r="AO79" s="6"/>
      <c r="AP79" s="43"/>
      <c r="AQ79" s="11"/>
      <c r="AR79" s="6"/>
      <c r="AS79" s="6"/>
      <c r="AT79" s="6"/>
      <c r="AU79" s="6"/>
      <c r="AV79" s="6"/>
      <c r="AW79" s="6"/>
      <c r="AX79" s="40"/>
      <c r="AY79" s="43"/>
      <c r="AZ79" s="12"/>
      <c r="BA79" s="11"/>
      <c r="BB79" s="6"/>
      <c r="BC79" s="6"/>
      <c r="BD79" s="6"/>
      <c r="BE79" s="6"/>
      <c r="BF79" s="6"/>
      <c r="BG79" s="6"/>
      <c r="BH79" s="40"/>
      <c r="BI79" s="43"/>
      <c r="BJ79" s="12"/>
      <c r="BK79" s="11"/>
      <c r="BL79" s="6"/>
      <c r="BM79" s="6"/>
      <c r="BN79" s="6"/>
      <c r="BO79" s="6"/>
      <c r="BP79" s="6"/>
      <c r="BQ79" s="6"/>
      <c r="BR79" s="40"/>
      <c r="BS79" s="43"/>
      <c r="BT79" s="12"/>
      <c r="BU79" s="11"/>
      <c r="BV79" s="6"/>
      <c r="BW79" s="6"/>
      <c r="BX79" s="6"/>
      <c r="BY79" s="40"/>
      <c r="BZ79" s="11"/>
      <c r="CA79" s="6"/>
      <c r="CB79" s="6"/>
      <c r="CC79" s="6"/>
      <c r="CD79" s="12"/>
      <c r="CE79" s="11"/>
      <c r="CF79" s="6"/>
      <c r="CG79" s="6"/>
      <c r="CH79" s="6"/>
      <c r="CI79" s="12"/>
      <c r="CJ79" s="11"/>
      <c r="CK79" s="6"/>
      <c r="CL79" s="6"/>
      <c r="CM79" s="12"/>
      <c r="CN79" s="11"/>
      <c r="CO79" s="82"/>
      <c r="CP79" s="1"/>
      <c r="CQ79" s="1"/>
      <c r="CR79" s="1"/>
      <c r="CS79" s="1"/>
      <c r="CT79" s="1"/>
      <c r="DF79" s="23"/>
      <c r="DG79" s="35" t="str">
        <f t="shared" si="8"/>
        <v/>
      </c>
      <c r="DH79" s="36" t="str">
        <f>IF(AND(L79="",N79="",R79="",S79=""),"",SUM(L79,N79,R79,#REF!,S79))</f>
        <v/>
      </c>
      <c r="DI79" s="36" t="str">
        <f t="shared" si="9"/>
        <v/>
      </c>
      <c r="DJ79" s="35" t="str">
        <f>IF(AND(V79="",X79="",AB79="",AC79=""),"",SUM(V79,X79,AB79,#REF!,AC79))</f>
        <v/>
      </c>
      <c r="DK79" s="36" t="str">
        <f t="shared" si="10"/>
        <v/>
      </c>
      <c r="DL79" s="35" t="str">
        <f t="shared" si="11"/>
        <v/>
      </c>
      <c r="DM79" s="36" t="str">
        <f t="shared" si="12"/>
        <v/>
      </c>
      <c r="DN79" s="35" t="str">
        <f>IF(AND(AQ79="",AT79="",AW79="",AX79=""),"",SUM(AQ79,AT79,AW79,#REF!,AX79))</f>
        <v/>
      </c>
      <c r="DO79" s="36" t="str">
        <f t="shared" si="13"/>
        <v/>
      </c>
      <c r="DP79" s="35" t="str">
        <f>IF(AND(BA79="",BD79="",BG79="",BH79=""),"",SUM(BA79,BD79,BG79,#REF!,BH79))</f>
        <v/>
      </c>
      <c r="DQ79" s="36" t="str">
        <f t="shared" si="14"/>
        <v/>
      </c>
      <c r="DR79" s="35" t="str">
        <f>IF(AND(BK79="",BN79="",BQ79="",BR79=""),"",SUM(BK79,BN79,BQ79,#REF!,BR79))</f>
        <v/>
      </c>
      <c r="DS79" s="36" t="str">
        <f t="shared" si="15"/>
        <v/>
      </c>
      <c r="DT79" s="33"/>
      <c r="DU79" s="33"/>
    </row>
    <row r="80" spans="1:125" ht="18.75">
      <c r="A80" s="72">
        <v>74</v>
      </c>
      <c r="B80" s="406"/>
      <c r="C80" s="407"/>
      <c r="D80" s="408"/>
      <c r="E80" s="409"/>
      <c r="F80" s="410"/>
      <c r="G80" s="410"/>
      <c r="H80" s="411"/>
      <c r="I80" s="412"/>
      <c r="J80" s="413"/>
      <c r="K80" s="414"/>
      <c r="L80" s="11"/>
      <c r="M80" s="6"/>
      <c r="N80" s="6"/>
      <c r="O80" s="6"/>
      <c r="P80" s="6"/>
      <c r="Q80" s="6"/>
      <c r="R80" s="6"/>
      <c r="S80" s="40"/>
      <c r="T80" s="43"/>
      <c r="U80" s="12"/>
      <c r="V80" s="17"/>
      <c r="W80" s="18"/>
      <c r="X80" s="18"/>
      <c r="Y80" s="18"/>
      <c r="Z80" s="18"/>
      <c r="AA80" s="18"/>
      <c r="AB80" s="18"/>
      <c r="AC80" s="45"/>
      <c r="AD80" s="43"/>
      <c r="AE80" s="40"/>
      <c r="AF80" s="293"/>
      <c r="AG80" s="6"/>
      <c r="AH80" s="6"/>
      <c r="AI80" s="6"/>
      <c r="AJ80" s="6"/>
      <c r="AK80" s="6"/>
      <c r="AL80" s="6"/>
      <c r="AM80" s="43"/>
      <c r="AN80" s="43"/>
      <c r="AO80" s="6"/>
      <c r="AP80" s="43"/>
      <c r="AQ80" s="11"/>
      <c r="AR80" s="6"/>
      <c r="AS80" s="6"/>
      <c r="AT80" s="6"/>
      <c r="AU80" s="6"/>
      <c r="AV80" s="6"/>
      <c r="AW80" s="6"/>
      <c r="AX80" s="40"/>
      <c r="AY80" s="43"/>
      <c r="AZ80" s="12"/>
      <c r="BA80" s="11"/>
      <c r="BB80" s="6"/>
      <c r="BC80" s="6"/>
      <c r="BD80" s="6"/>
      <c r="BE80" s="6"/>
      <c r="BF80" s="6"/>
      <c r="BG80" s="6"/>
      <c r="BH80" s="40"/>
      <c r="BI80" s="43"/>
      <c r="BJ80" s="12"/>
      <c r="BK80" s="11"/>
      <c r="BL80" s="6"/>
      <c r="BM80" s="6"/>
      <c r="BN80" s="6"/>
      <c r="BO80" s="6"/>
      <c r="BP80" s="6"/>
      <c r="BQ80" s="6"/>
      <c r="BR80" s="40"/>
      <c r="BS80" s="43"/>
      <c r="BT80" s="12"/>
      <c r="BU80" s="11"/>
      <c r="BV80" s="6"/>
      <c r="BW80" s="6"/>
      <c r="BX80" s="6"/>
      <c r="BY80" s="40"/>
      <c r="BZ80" s="11"/>
      <c r="CA80" s="6"/>
      <c r="CB80" s="6"/>
      <c r="CC80" s="6"/>
      <c r="CD80" s="12"/>
      <c r="CE80" s="11"/>
      <c r="CF80" s="6"/>
      <c r="CG80" s="6"/>
      <c r="CH80" s="6"/>
      <c r="CI80" s="12"/>
      <c r="CJ80" s="11"/>
      <c r="CK80" s="6"/>
      <c r="CL80" s="6"/>
      <c r="CM80" s="12"/>
      <c r="CN80" s="11"/>
      <c r="CO80" s="82"/>
      <c r="CP80" s="1"/>
      <c r="CQ80" s="1"/>
      <c r="CR80" s="1"/>
      <c r="CS80" s="1"/>
      <c r="CT80" s="1"/>
      <c r="DF80" s="23"/>
      <c r="DG80" s="35" t="str">
        <f t="shared" si="8"/>
        <v/>
      </c>
      <c r="DH80" s="36" t="str">
        <f>IF(AND(L80="",N80="",R80="",S80=""),"",SUM(L80,N80,R80,#REF!,S80))</f>
        <v/>
      </c>
      <c r="DI80" s="36" t="str">
        <f t="shared" si="9"/>
        <v/>
      </c>
      <c r="DJ80" s="35" t="str">
        <f>IF(AND(V80="",X80="",AB80="",AC80=""),"",SUM(V80,X80,AB80,#REF!,AC80))</f>
        <v/>
      </c>
      <c r="DK80" s="36" t="str">
        <f t="shared" si="10"/>
        <v/>
      </c>
      <c r="DL80" s="35" t="str">
        <f t="shared" si="11"/>
        <v/>
      </c>
      <c r="DM80" s="36" t="str">
        <f t="shared" si="12"/>
        <v/>
      </c>
      <c r="DN80" s="35" t="str">
        <f>IF(AND(AQ80="",AT80="",AW80="",AX80=""),"",SUM(AQ80,AT80,AW80,#REF!,AX80))</f>
        <v/>
      </c>
      <c r="DO80" s="36" t="str">
        <f t="shared" si="13"/>
        <v/>
      </c>
      <c r="DP80" s="35" t="str">
        <f>IF(AND(BA80="",BD80="",BG80="",BH80=""),"",SUM(BA80,BD80,BG80,#REF!,BH80))</f>
        <v/>
      </c>
      <c r="DQ80" s="36" t="str">
        <f t="shared" si="14"/>
        <v/>
      </c>
      <c r="DR80" s="35" t="str">
        <f>IF(AND(BK80="",BN80="",BQ80="",BR80=""),"",SUM(BK80,BN80,BQ80,#REF!,BR80))</f>
        <v/>
      </c>
      <c r="DS80" s="36" t="str">
        <f t="shared" si="15"/>
        <v/>
      </c>
      <c r="DT80" s="33"/>
      <c r="DU80" s="33"/>
    </row>
    <row r="81" spans="1:125" ht="18.75">
      <c r="A81" s="72">
        <v>75</v>
      </c>
      <c r="B81" s="406"/>
      <c r="C81" s="407"/>
      <c r="D81" s="408"/>
      <c r="E81" s="409"/>
      <c r="F81" s="410"/>
      <c r="G81" s="410"/>
      <c r="H81" s="411"/>
      <c r="I81" s="412"/>
      <c r="J81" s="413"/>
      <c r="K81" s="414"/>
      <c r="L81" s="11"/>
      <c r="M81" s="6"/>
      <c r="N81" s="6"/>
      <c r="O81" s="6"/>
      <c r="P81" s="6"/>
      <c r="Q81" s="6"/>
      <c r="R81" s="6"/>
      <c r="S81" s="40"/>
      <c r="T81" s="43"/>
      <c r="U81" s="12"/>
      <c r="V81" s="17"/>
      <c r="W81" s="18"/>
      <c r="X81" s="18"/>
      <c r="Y81" s="18"/>
      <c r="Z81" s="18"/>
      <c r="AA81" s="18"/>
      <c r="AB81" s="18"/>
      <c r="AC81" s="45"/>
      <c r="AD81" s="43"/>
      <c r="AE81" s="40"/>
      <c r="AF81" s="293"/>
      <c r="AG81" s="6"/>
      <c r="AH81" s="6"/>
      <c r="AI81" s="6"/>
      <c r="AJ81" s="6"/>
      <c r="AK81" s="6"/>
      <c r="AL81" s="6"/>
      <c r="AM81" s="43"/>
      <c r="AN81" s="43"/>
      <c r="AO81" s="6"/>
      <c r="AP81" s="43"/>
      <c r="AQ81" s="11"/>
      <c r="AR81" s="6"/>
      <c r="AS81" s="6"/>
      <c r="AT81" s="6"/>
      <c r="AU81" s="6"/>
      <c r="AV81" s="6"/>
      <c r="AW81" s="6"/>
      <c r="AX81" s="40"/>
      <c r="AY81" s="43"/>
      <c r="AZ81" s="12"/>
      <c r="BA81" s="11"/>
      <c r="BB81" s="6"/>
      <c r="BC81" s="6"/>
      <c r="BD81" s="6"/>
      <c r="BE81" s="6"/>
      <c r="BF81" s="6"/>
      <c r="BG81" s="6"/>
      <c r="BH81" s="40"/>
      <c r="BI81" s="43"/>
      <c r="BJ81" s="12"/>
      <c r="BK81" s="11"/>
      <c r="BL81" s="6"/>
      <c r="BM81" s="6"/>
      <c r="BN81" s="6"/>
      <c r="BO81" s="6"/>
      <c r="BP81" s="6"/>
      <c r="BQ81" s="6"/>
      <c r="BR81" s="40"/>
      <c r="BS81" s="43"/>
      <c r="BT81" s="12"/>
      <c r="BU81" s="11"/>
      <c r="BV81" s="6"/>
      <c r="BW81" s="6"/>
      <c r="BX81" s="6"/>
      <c r="BY81" s="40"/>
      <c r="BZ81" s="11"/>
      <c r="CA81" s="6"/>
      <c r="CB81" s="6"/>
      <c r="CC81" s="6"/>
      <c r="CD81" s="12"/>
      <c r="CE81" s="11"/>
      <c r="CF81" s="6"/>
      <c r="CG81" s="6"/>
      <c r="CH81" s="6"/>
      <c r="CI81" s="12"/>
      <c r="CJ81" s="11"/>
      <c r="CK81" s="6"/>
      <c r="CL81" s="6"/>
      <c r="CM81" s="12"/>
      <c r="CN81" s="11"/>
      <c r="CO81" s="82"/>
      <c r="CP81" s="1"/>
      <c r="CQ81" s="1"/>
      <c r="CR81" s="1"/>
      <c r="CS81" s="1"/>
      <c r="CT81" s="1"/>
      <c r="DF81" s="23"/>
      <c r="DG81" s="35" t="str">
        <f t="shared" si="8"/>
        <v/>
      </c>
      <c r="DH81" s="36" t="str">
        <f>IF(AND(L81="",N81="",R81="",S81=""),"",SUM(L81,N81,R81,#REF!,S81))</f>
        <v/>
      </c>
      <c r="DI81" s="36" t="str">
        <f t="shared" si="9"/>
        <v/>
      </c>
      <c r="DJ81" s="35" t="str">
        <f>IF(AND(V81="",X81="",AB81="",AC81=""),"",SUM(V81,X81,AB81,#REF!,AC81))</f>
        <v/>
      </c>
      <c r="DK81" s="36" t="str">
        <f t="shared" si="10"/>
        <v/>
      </c>
      <c r="DL81" s="35" t="str">
        <f t="shared" si="11"/>
        <v/>
      </c>
      <c r="DM81" s="36" t="str">
        <f t="shared" si="12"/>
        <v/>
      </c>
      <c r="DN81" s="35" t="str">
        <f>IF(AND(AQ81="",AT81="",AW81="",AX81=""),"",SUM(AQ81,AT81,AW81,#REF!,AX81))</f>
        <v/>
      </c>
      <c r="DO81" s="36" t="str">
        <f t="shared" si="13"/>
        <v/>
      </c>
      <c r="DP81" s="35" t="str">
        <f>IF(AND(BA81="",BD81="",BG81="",BH81=""),"",SUM(BA81,BD81,BG81,#REF!,BH81))</f>
        <v/>
      </c>
      <c r="DQ81" s="36" t="str">
        <f t="shared" si="14"/>
        <v/>
      </c>
      <c r="DR81" s="35" t="str">
        <f>IF(AND(BK81="",BN81="",BQ81="",BR81=""),"",SUM(BK81,BN81,BQ81,#REF!,BR81))</f>
        <v/>
      </c>
      <c r="DS81" s="36" t="str">
        <f t="shared" si="15"/>
        <v/>
      </c>
      <c r="DT81" s="33"/>
      <c r="DU81" s="33"/>
    </row>
    <row r="82" spans="1:125" ht="18.75">
      <c r="A82" s="72">
        <v>76</v>
      </c>
      <c r="B82" s="406"/>
      <c r="C82" s="407"/>
      <c r="D82" s="408"/>
      <c r="E82" s="409"/>
      <c r="F82" s="410"/>
      <c r="G82" s="410"/>
      <c r="H82" s="411"/>
      <c r="I82" s="412"/>
      <c r="J82" s="413"/>
      <c r="K82" s="414"/>
      <c r="L82" s="11"/>
      <c r="M82" s="6"/>
      <c r="N82" s="6"/>
      <c r="O82" s="6"/>
      <c r="P82" s="6"/>
      <c r="Q82" s="6"/>
      <c r="R82" s="6"/>
      <c r="S82" s="40"/>
      <c r="T82" s="43"/>
      <c r="U82" s="12"/>
      <c r="V82" s="17"/>
      <c r="W82" s="18"/>
      <c r="X82" s="18"/>
      <c r="Y82" s="18"/>
      <c r="Z82" s="18"/>
      <c r="AA82" s="18"/>
      <c r="AB82" s="18"/>
      <c r="AC82" s="45"/>
      <c r="AD82" s="43"/>
      <c r="AE82" s="40"/>
      <c r="AF82" s="293"/>
      <c r="AG82" s="6"/>
      <c r="AH82" s="6"/>
      <c r="AI82" s="6"/>
      <c r="AJ82" s="6"/>
      <c r="AK82" s="6"/>
      <c r="AL82" s="6"/>
      <c r="AM82" s="43"/>
      <c r="AN82" s="43"/>
      <c r="AO82" s="6"/>
      <c r="AP82" s="43"/>
      <c r="AQ82" s="11"/>
      <c r="AR82" s="6"/>
      <c r="AS82" s="6"/>
      <c r="AT82" s="6"/>
      <c r="AU82" s="6"/>
      <c r="AV82" s="6"/>
      <c r="AW82" s="6"/>
      <c r="AX82" s="40"/>
      <c r="AY82" s="43"/>
      <c r="AZ82" s="12"/>
      <c r="BA82" s="11"/>
      <c r="BB82" s="6"/>
      <c r="BC82" s="6"/>
      <c r="BD82" s="6"/>
      <c r="BE82" s="6"/>
      <c r="BF82" s="6"/>
      <c r="BG82" s="6"/>
      <c r="BH82" s="40"/>
      <c r="BI82" s="43"/>
      <c r="BJ82" s="12"/>
      <c r="BK82" s="11"/>
      <c r="BL82" s="6"/>
      <c r="BM82" s="6"/>
      <c r="BN82" s="6"/>
      <c r="BO82" s="6"/>
      <c r="BP82" s="6"/>
      <c r="BQ82" s="6"/>
      <c r="BR82" s="40"/>
      <c r="BS82" s="43"/>
      <c r="BT82" s="12"/>
      <c r="BU82" s="11"/>
      <c r="BV82" s="6"/>
      <c r="BW82" s="6"/>
      <c r="BX82" s="6"/>
      <c r="BY82" s="40"/>
      <c r="BZ82" s="11"/>
      <c r="CA82" s="6"/>
      <c r="CB82" s="6"/>
      <c r="CC82" s="6"/>
      <c r="CD82" s="12"/>
      <c r="CE82" s="11"/>
      <c r="CF82" s="6"/>
      <c r="CG82" s="6"/>
      <c r="CH82" s="6"/>
      <c r="CI82" s="12"/>
      <c r="CJ82" s="11"/>
      <c r="CK82" s="6"/>
      <c r="CL82" s="6"/>
      <c r="CM82" s="12"/>
      <c r="CN82" s="11"/>
      <c r="CO82" s="82"/>
      <c r="CP82" s="1"/>
      <c r="CQ82" s="1"/>
      <c r="CR82" s="1"/>
      <c r="CS82" s="1"/>
      <c r="CT82" s="1"/>
      <c r="DF82" s="23"/>
      <c r="DG82" s="35" t="str">
        <f t="shared" si="8"/>
        <v/>
      </c>
      <c r="DH82" s="36" t="str">
        <f>IF(AND(L82="",N82="",R82="",S82=""),"",SUM(L82,N82,R82,#REF!,S82))</f>
        <v/>
      </c>
      <c r="DI82" s="36" t="str">
        <f t="shared" si="9"/>
        <v/>
      </c>
      <c r="DJ82" s="35" t="str">
        <f>IF(AND(V82="",X82="",AB82="",AC82=""),"",SUM(V82,X82,AB82,#REF!,AC82))</f>
        <v/>
      </c>
      <c r="DK82" s="36" t="str">
        <f t="shared" si="10"/>
        <v/>
      </c>
      <c r="DL82" s="35" t="str">
        <f t="shared" si="11"/>
        <v/>
      </c>
      <c r="DM82" s="36" t="str">
        <f t="shared" si="12"/>
        <v/>
      </c>
      <c r="DN82" s="35" t="str">
        <f>IF(AND(AQ82="",AT82="",AW82="",AX82=""),"",SUM(AQ82,AT82,AW82,#REF!,AX82))</f>
        <v/>
      </c>
      <c r="DO82" s="36" t="str">
        <f t="shared" si="13"/>
        <v/>
      </c>
      <c r="DP82" s="35" t="str">
        <f>IF(AND(BA82="",BD82="",BG82="",BH82=""),"",SUM(BA82,BD82,BG82,#REF!,BH82))</f>
        <v/>
      </c>
      <c r="DQ82" s="36" t="str">
        <f t="shared" si="14"/>
        <v/>
      </c>
      <c r="DR82" s="35" t="str">
        <f>IF(AND(BK82="",BN82="",BQ82="",BR82=""),"",SUM(BK82,BN82,BQ82,#REF!,BR82))</f>
        <v/>
      </c>
      <c r="DS82" s="36" t="str">
        <f t="shared" si="15"/>
        <v/>
      </c>
      <c r="DT82" s="33"/>
      <c r="DU82" s="33"/>
    </row>
    <row r="83" spans="1:125" ht="18.75">
      <c r="A83" s="72">
        <v>77</v>
      </c>
      <c r="B83" s="406"/>
      <c r="C83" s="407"/>
      <c r="D83" s="408"/>
      <c r="E83" s="409"/>
      <c r="F83" s="410"/>
      <c r="G83" s="410"/>
      <c r="H83" s="411"/>
      <c r="I83" s="412"/>
      <c r="J83" s="413"/>
      <c r="K83" s="414"/>
      <c r="L83" s="11"/>
      <c r="M83" s="6"/>
      <c r="N83" s="6"/>
      <c r="O83" s="6"/>
      <c r="P83" s="6"/>
      <c r="Q83" s="6"/>
      <c r="R83" s="6"/>
      <c r="S83" s="40"/>
      <c r="T83" s="43"/>
      <c r="U83" s="12"/>
      <c r="V83" s="17"/>
      <c r="W83" s="18"/>
      <c r="X83" s="18"/>
      <c r="Y83" s="18"/>
      <c r="Z83" s="18"/>
      <c r="AA83" s="18"/>
      <c r="AB83" s="18"/>
      <c r="AC83" s="45"/>
      <c r="AD83" s="43"/>
      <c r="AE83" s="40"/>
      <c r="AF83" s="293"/>
      <c r="AG83" s="6"/>
      <c r="AH83" s="6"/>
      <c r="AI83" s="6"/>
      <c r="AJ83" s="6"/>
      <c r="AK83" s="6"/>
      <c r="AL83" s="6"/>
      <c r="AM83" s="43"/>
      <c r="AN83" s="43"/>
      <c r="AO83" s="6"/>
      <c r="AP83" s="43"/>
      <c r="AQ83" s="11"/>
      <c r="AR83" s="6"/>
      <c r="AS83" s="6"/>
      <c r="AT83" s="6"/>
      <c r="AU83" s="6"/>
      <c r="AV83" s="6"/>
      <c r="AW83" s="6"/>
      <c r="AX83" s="40"/>
      <c r="AY83" s="43"/>
      <c r="AZ83" s="12"/>
      <c r="BA83" s="11"/>
      <c r="BB83" s="6"/>
      <c r="BC83" s="6"/>
      <c r="BD83" s="6"/>
      <c r="BE83" s="6"/>
      <c r="BF83" s="6"/>
      <c r="BG83" s="6"/>
      <c r="BH83" s="40"/>
      <c r="BI83" s="43"/>
      <c r="BJ83" s="12"/>
      <c r="BK83" s="11"/>
      <c r="BL83" s="6"/>
      <c r="BM83" s="6"/>
      <c r="BN83" s="6"/>
      <c r="BO83" s="6"/>
      <c r="BP83" s="6"/>
      <c r="BQ83" s="6"/>
      <c r="BR83" s="40"/>
      <c r="BS83" s="43"/>
      <c r="BT83" s="12"/>
      <c r="BU83" s="11"/>
      <c r="BV83" s="6"/>
      <c r="BW83" s="6"/>
      <c r="BX83" s="6"/>
      <c r="BY83" s="40"/>
      <c r="BZ83" s="11"/>
      <c r="CA83" s="6"/>
      <c r="CB83" s="6"/>
      <c r="CC83" s="6"/>
      <c r="CD83" s="12"/>
      <c r="CE83" s="11"/>
      <c r="CF83" s="6"/>
      <c r="CG83" s="6"/>
      <c r="CH83" s="6"/>
      <c r="CI83" s="12"/>
      <c r="CJ83" s="11"/>
      <c r="CK83" s="6"/>
      <c r="CL83" s="6"/>
      <c r="CM83" s="12"/>
      <c r="CN83" s="11"/>
      <c r="CO83" s="82"/>
      <c r="CP83" s="1"/>
      <c r="CQ83" s="1"/>
      <c r="CR83" s="1"/>
      <c r="CS83" s="1"/>
      <c r="CT83" s="1"/>
      <c r="DF83" s="23"/>
      <c r="DG83" s="35" t="str">
        <f t="shared" si="8"/>
        <v/>
      </c>
      <c r="DH83" s="36" t="str">
        <f>IF(AND(L83="",N83="",R83="",S83=""),"",SUM(L83,N83,R83,#REF!,S83))</f>
        <v/>
      </c>
      <c r="DI83" s="36" t="str">
        <f t="shared" si="9"/>
        <v/>
      </c>
      <c r="DJ83" s="35" t="str">
        <f>IF(AND(V83="",X83="",AB83="",AC83=""),"",SUM(V83,X83,AB83,#REF!,AC83))</f>
        <v/>
      </c>
      <c r="DK83" s="36" t="str">
        <f t="shared" si="10"/>
        <v/>
      </c>
      <c r="DL83" s="35" t="str">
        <f t="shared" si="11"/>
        <v/>
      </c>
      <c r="DM83" s="36" t="str">
        <f t="shared" si="12"/>
        <v/>
      </c>
      <c r="DN83" s="35" t="str">
        <f>IF(AND(AQ83="",AT83="",AW83="",AX83=""),"",SUM(AQ83,AT83,AW83,#REF!,AX83))</f>
        <v/>
      </c>
      <c r="DO83" s="36" t="str">
        <f t="shared" si="13"/>
        <v/>
      </c>
      <c r="DP83" s="35" t="str">
        <f>IF(AND(BA83="",BD83="",BG83="",BH83=""),"",SUM(BA83,BD83,BG83,#REF!,BH83))</f>
        <v/>
      </c>
      <c r="DQ83" s="36" t="str">
        <f t="shared" si="14"/>
        <v/>
      </c>
      <c r="DR83" s="35" t="str">
        <f>IF(AND(BK83="",BN83="",BQ83="",BR83=""),"",SUM(BK83,BN83,BQ83,#REF!,BR83))</f>
        <v/>
      </c>
      <c r="DS83" s="36" t="str">
        <f t="shared" si="15"/>
        <v/>
      </c>
      <c r="DT83" s="33"/>
      <c r="DU83" s="33"/>
    </row>
    <row r="84" spans="1:125" ht="18.75">
      <c r="A84" s="72">
        <v>78</v>
      </c>
      <c r="B84" s="406"/>
      <c r="C84" s="407"/>
      <c r="D84" s="408"/>
      <c r="E84" s="409"/>
      <c r="F84" s="410"/>
      <c r="G84" s="410"/>
      <c r="H84" s="411"/>
      <c r="I84" s="412"/>
      <c r="J84" s="413"/>
      <c r="K84" s="414"/>
      <c r="L84" s="11"/>
      <c r="M84" s="6"/>
      <c r="N84" s="6"/>
      <c r="O84" s="6"/>
      <c r="P84" s="6"/>
      <c r="Q84" s="6"/>
      <c r="R84" s="6"/>
      <c r="S84" s="40"/>
      <c r="T84" s="43"/>
      <c r="U84" s="12"/>
      <c r="V84" s="17"/>
      <c r="W84" s="18"/>
      <c r="X84" s="18"/>
      <c r="Y84" s="18"/>
      <c r="Z84" s="18"/>
      <c r="AA84" s="18"/>
      <c r="AB84" s="18"/>
      <c r="AC84" s="45"/>
      <c r="AD84" s="43"/>
      <c r="AE84" s="40"/>
      <c r="AF84" s="293"/>
      <c r="AG84" s="6"/>
      <c r="AH84" s="6"/>
      <c r="AI84" s="6"/>
      <c r="AJ84" s="6"/>
      <c r="AK84" s="6"/>
      <c r="AL84" s="6"/>
      <c r="AM84" s="43"/>
      <c r="AN84" s="43"/>
      <c r="AO84" s="6"/>
      <c r="AP84" s="43"/>
      <c r="AQ84" s="11"/>
      <c r="AR84" s="6"/>
      <c r="AS84" s="6"/>
      <c r="AT84" s="6"/>
      <c r="AU84" s="6"/>
      <c r="AV84" s="6"/>
      <c r="AW84" s="6"/>
      <c r="AX84" s="40"/>
      <c r="AY84" s="43"/>
      <c r="AZ84" s="12"/>
      <c r="BA84" s="11"/>
      <c r="BB84" s="6"/>
      <c r="BC84" s="6"/>
      <c r="BD84" s="6"/>
      <c r="BE84" s="6"/>
      <c r="BF84" s="6"/>
      <c r="BG84" s="6"/>
      <c r="BH84" s="40"/>
      <c r="BI84" s="43"/>
      <c r="BJ84" s="12"/>
      <c r="BK84" s="11"/>
      <c r="BL84" s="6"/>
      <c r="BM84" s="6"/>
      <c r="BN84" s="6"/>
      <c r="BO84" s="6"/>
      <c r="BP84" s="6"/>
      <c r="BQ84" s="6"/>
      <c r="BR84" s="40"/>
      <c r="BS84" s="43"/>
      <c r="BT84" s="12"/>
      <c r="BU84" s="11"/>
      <c r="BV84" s="6"/>
      <c r="BW84" s="6"/>
      <c r="BX84" s="6"/>
      <c r="BY84" s="40"/>
      <c r="BZ84" s="11"/>
      <c r="CA84" s="6"/>
      <c r="CB84" s="6"/>
      <c r="CC84" s="6"/>
      <c r="CD84" s="12"/>
      <c r="CE84" s="11"/>
      <c r="CF84" s="6"/>
      <c r="CG84" s="6"/>
      <c r="CH84" s="6"/>
      <c r="CI84" s="12"/>
      <c r="CJ84" s="11"/>
      <c r="CK84" s="6"/>
      <c r="CL84" s="6"/>
      <c r="CM84" s="12"/>
      <c r="CN84" s="11"/>
      <c r="CO84" s="82"/>
      <c r="CP84" s="1"/>
      <c r="CQ84" s="1"/>
      <c r="CR84" s="1"/>
      <c r="CS84" s="1"/>
      <c r="CT84" s="1"/>
      <c r="DF84" s="23"/>
      <c r="DG84" s="35" t="str">
        <f t="shared" si="8"/>
        <v/>
      </c>
      <c r="DH84" s="36" t="str">
        <f>IF(AND(L84="",N84="",R84="",S84=""),"",SUM(L84,N84,R84,#REF!,S84))</f>
        <v/>
      </c>
      <c r="DI84" s="36" t="str">
        <f t="shared" si="9"/>
        <v/>
      </c>
      <c r="DJ84" s="35" t="str">
        <f>IF(AND(V84="",X84="",AB84="",AC84=""),"",SUM(V84,X84,AB84,#REF!,AC84))</f>
        <v/>
      </c>
      <c r="DK84" s="36" t="str">
        <f t="shared" si="10"/>
        <v/>
      </c>
      <c r="DL84" s="35" t="str">
        <f t="shared" si="11"/>
        <v/>
      </c>
      <c r="DM84" s="36" t="str">
        <f t="shared" si="12"/>
        <v/>
      </c>
      <c r="DN84" s="35" t="str">
        <f>IF(AND(AQ84="",AT84="",AW84="",AX84=""),"",SUM(AQ84,AT84,AW84,#REF!,AX84))</f>
        <v/>
      </c>
      <c r="DO84" s="36" t="str">
        <f t="shared" si="13"/>
        <v/>
      </c>
      <c r="DP84" s="35" t="str">
        <f>IF(AND(BA84="",BD84="",BG84="",BH84=""),"",SUM(BA84,BD84,BG84,#REF!,BH84))</f>
        <v/>
      </c>
      <c r="DQ84" s="36" t="str">
        <f t="shared" si="14"/>
        <v/>
      </c>
      <c r="DR84" s="35" t="str">
        <f>IF(AND(BK84="",BN84="",BQ84="",BR84=""),"",SUM(BK84,BN84,BQ84,#REF!,BR84))</f>
        <v/>
      </c>
      <c r="DS84" s="36" t="str">
        <f t="shared" si="15"/>
        <v/>
      </c>
      <c r="DT84" s="33"/>
      <c r="DU84" s="33"/>
    </row>
    <row r="85" spans="1:125" ht="18.75">
      <c r="A85" s="72">
        <v>79</v>
      </c>
      <c r="B85" s="406"/>
      <c r="C85" s="407"/>
      <c r="D85" s="408"/>
      <c r="E85" s="409"/>
      <c r="F85" s="410"/>
      <c r="G85" s="410"/>
      <c r="H85" s="411"/>
      <c r="I85" s="412"/>
      <c r="J85" s="413"/>
      <c r="K85" s="414"/>
      <c r="L85" s="11"/>
      <c r="M85" s="6"/>
      <c r="N85" s="6"/>
      <c r="O85" s="6"/>
      <c r="P85" s="6"/>
      <c r="Q85" s="6"/>
      <c r="R85" s="6"/>
      <c r="S85" s="40"/>
      <c r="T85" s="43"/>
      <c r="U85" s="12"/>
      <c r="V85" s="17"/>
      <c r="W85" s="18"/>
      <c r="X85" s="18"/>
      <c r="Y85" s="18"/>
      <c r="Z85" s="18"/>
      <c r="AA85" s="18"/>
      <c r="AB85" s="18"/>
      <c r="AC85" s="45"/>
      <c r="AD85" s="43"/>
      <c r="AE85" s="40"/>
      <c r="AF85" s="293"/>
      <c r="AG85" s="6"/>
      <c r="AH85" s="6"/>
      <c r="AI85" s="6"/>
      <c r="AJ85" s="6"/>
      <c r="AK85" s="6"/>
      <c r="AL85" s="6"/>
      <c r="AM85" s="43"/>
      <c r="AN85" s="43"/>
      <c r="AO85" s="6"/>
      <c r="AP85" s="43"/>
      <c r="AQ85" s="11"/>
      <c r="AR85" s="6"/>
      <c r="AS85" s="6"/>
      <c r="AT85" s="6"/>
      <c r="AU85" s="6"/>
      <c r="AV85" s="6"/>
      <c r="AW85" s="6"/>
      <c r="AX85" s="40"/>
      <c r="AY85" s="43"/>
      <c r="AZ85" s="12"/>
      <c r="BA85" s="11"/>
      <c r="BB85" s="6"/>
      <c r="BC85" s="6"/>
      <c r="BD85" s="6"/>
      <c r="BE85" s="6"/>
      <c r="BF85" s="6"/>
      <c r="BG85" s="6"/>
      <c r="BH85" s="40"/>
      <c r="BI85" s="43"/>
      <c r="BJ85" s="12"/>
      <c r="BK85" s="11"/>
      <c r="BL85" s="6"/>
      <c r="BM85" s="6"/>
      <c r="BN85" s="6"/>
      <c r="BO85" s="6"/>
      <c r="BP85" s="6"/>
      <c r="BQ85" s="6"/>
      <c r="BR85" s="40"/>
      <c r="BS85" s="43"/>
      <c r="BT85" s="12"/>
      <c r="BU85" s="11"/>
      <c r="BV85" s="6"/>
      <c r="BW85" s="6"/>
      <c r="BX85" s="6"/>
      <c r="BY85" s="40"/>
      <c r="BZ85" s="11"/>
      <c r="CA85" s="6"/>
      <c r="CB85" s="6"/>
      <c r="CC85" s="6"/>
      <c r="CD85" s="12"/>
      <c r="CE85" s="11"/>
      <c r="CF85" s="6"/>
      <c r="CG85" s="6"/>
      <c r="CH85" s="6"/>
      <c r="CI85" s="12"/>
      <c r="CJ85" s="11"/>
      <c r="CK85" s="6"/>
      <c r="CL85" s="6"/>
      <c r="CM85" s="12"/>
      <c r="CN85" s="11"/>
      <c r="CO85" s="82"/>
      <c r="CP85" s="1"/>
      <c r="CQ85" s="1"/>
      <c r="CR85" s="1"/>
      <c r="CS85" s="1"/>
      <c r="CT85" s="1"/>
      <c r="DF85" s="23"/>
      <c r="DG85" s="35" t="str">
        <f t="shared" si="8"/>
        <v/>
      </c>
      <c r="DH85" s="36" t="str">
        <f>IF(AND(L85="",N85="",R85="",S85=""),"",SUM(L85,N85,R85,#REF!,S85))</f>
        <v/>
      </c>
      <c r="DI85" s="36" t="str">
        <f t="shared" si="9"/>
        <v/>
      </c>
      <c r="DJ85" s="35" t="str">
        <f>IF(AND(V85="",X85="",AB85="",AC85=""),"",SUM(V85,X85,AB85,#REF!,AC85))</f>
        <v/>
      </c>
      <c r="DK85" s="36" t="str">
        <f t="shared" si="10"/>
        <v/>
      </c>
      <c r="DL85" s="35" t="str">
        <f t="shared" si="11"/>
        <v/>
      </c>
      <c r="DM85" s="36" t="str">
        <f t="shared" si="12"/>
        <v/>
      </c>
      <c r="DN85" s="35" t="str">
        <f>IF(AND(AQ85="",AT85="",AW85="",AX85=""),"",SUM(AQ85,AT85,AW85,#REF!,AX85))</f>
        <v/>
      </c>
      <c r="DO85" s="36" t="str">
        <f t="shared" si="13"/>
        <v/>
      </c>
      <c r="DP85" s="35" t="str">
        <f>IF(AND(BA85="",BD85="",BG85="",BH85=""),"",SUM(BA85,BD85,BG85,#REF!,BH85))</f>
        <v/>
      </c>
      <c r="DQ85" s="36" t="str">
        <f t="shared" si="14"/>
        <v/>
      </c>
      <c r="DR85" s="35" t="str">
        <f>IF(AND(BK85="",BN85="",BQ85="",BR85=""),"",SUM(BK85,BN85,BQ85,#REF!,BR85))</f>
        <v/>
      </c>
      <c r="DS85" s="36" t="str">
        <f t="shared" si="15"/>
        <v/>
      </c>
      <c r="DT85" s="33"/>
      <c r="DU85" s="33"/>
    </row>
    <row r="86" spans="1:125" ht="18.75">
      <c r="A86" s="72">
        <v>80</v>
      </c>
      <c r="B86" s="406"/>
      <c r="C86" s="407"/>
      <c r="D86" s="408"/>
      <c r="E86" s="409"/>
      <c r="F86" s="410"/>
      <c r="G86" s="410"/>
      <c r="H86" s="411"/>
      <c r="I86" s="412"/>
      <c r="J86" s="413"/>
      <c r="K86" s="414"/>
      <c r="L86" s="11"/>
      <c r="M86" s="6"/>
      <c r="N86" s="6"/>
      <c r="O86" s="6"/>
      <c r="P86" s="6"/>
      <c r="Q86" s="6"/>
      <c r="R86" s="6"/>
      <c r="S86" s="40"/>
      <c r="T86" s="43"/>
      <c r="U86" s="12"/>
      <c r="V86" s="17"/>
      <c r="W86" s="18"/>
      <c r="X86" s="18"/>
      <c r="Y86" s="18"/>
      <c r="Z86" s="18"/>
      <c r="AA86" s="18"/>
      <c r="AB86" s="18"/>
      <c r="AC86" s="45"/>
      <c r="AD86" s="43"/>
      <c r="AE86" s="40"/>
      <c r="AF86" s="293"/>
      <c r="AG86" s="6"/>
      <c r="AH86" s="6"/>
      <c r="AI86" s="6"/>
      <c r="AJ86" s="6"/>
      <c r="AK86" s="6"/>
      <c r="AL86" s="6"/>
      <c r="AM86" s="43"/>
      <c r="AN86" s="43"/>
      <c r="AO86" s="6"/>
      <c r="AP86" s="43"/>
      <c r="AQ86" s="11"/>
      <c r="AR86" s="6"/>
      <c r="AS86" s="6"/>
      <c r="AT86" s="6"/>
      <c r="AU86" s="6"/>
      <c r="AV86" s="6"/>
      <c r="AW86" s="6"/>
      <c r="AX86" s="40"/>
      <c r="AY86" s="43"/>
      <c r="AZ86" s="12"/>
      <c r="BA86" s="11"/>
      <c r="BB86" s="6"/>
      <c r="BC86" s="6"/>
      <c r="BD86" s="6"/>
      <c r="BE86" s="6"/>
      <c r="BF86" s="6"/>
      <c r="BG86" s="6"/>
      <c r="BH86" s="40"/>
      <c r="BI86" s="43"/>
      <c r="BJ86" s="12"/>
      <c r="BK86" s="11"/>
      <c r="BL86" s="6"/>
      <c r="BM86" s="6"/>
      <c r="BN86" s="6"/>
      <c r="BO86" s="6"/>
      <c r="BP86" s="6"/>
      <c r="BQ86" s="6"/>
      <c r="BR86" s="40"/>
      <c r="BS86" s="43"/>
      <c r="BT86" s="12"/>
      <c r="BU86" s="11"/>
      <c r="BV86" s="6"/>
      <c r="BW86" s="6"/>
      <c r="BX86" s="6"/>
      <c r="BY86" s="40"/>
      <c r="BZ86" s="11"/>
      <c r="CA86" s="6"/>
      <c r="CB86" s="6"/>
      <c r="CC86" s="6"/>
      <c r="CD86" s="12"/>
      <c r="CE86" s="11"/>
      <c r="CF86" s="6"/>
      <c r="CG86" s="6"/>
      <c r="CH86" s="6"/>
      <c r="CI86" s="12"/>
      <c r="CJ86" s="11"/>
      <c r="CK86" s="6"/>
      <c r="CL86" s="6"/>
      <c r="CM86" s="12"/>
      <c r="CN86" s="11"/>
      <c r="CO86" s="82"/>
      <c r="CP86" s="1"/>
      <c r="CQ86" s="1"/>
      <c r="CR86" s="1"/>
      <c r="CS86" s="1"/>
      <c r="CT86" s="1"/>
      <c r="DF86" s="23"/>
      <c r="DG86" s="35" t="str">
        <f t="shared" si="8"/>
        <v/>
      </c>
      <c r="DH86" s="36" t="str">
        <f>IF(AND(L86="",N86="",R86="",S86=""),"",SUM(L86,N86,R86,#REF!,S86))</f>
        <v/>
      </c>
      <c r="DI86" s="36" t="str">
        <f t="shared" si="9"/>
        <v/>
      </c>
      <c r="DJ86" s="35" t="str">
        <f>IF(AND(V86="",X86="",AB86="",AC86=""),"",SUM(V86,X86,AB86,#REF!,AC86))</f>
        <v/>
      </c>
      <c r="DK86" s="36" t="str">
        <f t="shared" si="10"/>
        <v/>
      </c>
      <c r="DL86" s="35" t="str">
        <f t="shared" si="11"/>
        <v/>
      </c>
      <c r="DM86" s="36" t="str">
        <f t="shared" si="12"/>
        <v/>
      </c>
      <c r="DN86" s="35" t="str">
        <f>IF(AND(AQ86="",AT86="",AW86="",AX86=""),"",SUM(AQ86,AT86,AW86,#REF!,AX86))</f>
        <v/>
      </c>
      <c r="DO86" s="36" t="str">
        <f t="shared" si="13"/>
        <v/>
      </c>
      <c r="DP86" s="35" t="str">
        <f>IF(AND(BA86="",BD86="",BG86="",BH86=""),"",SUM(BA86,BD86,BG86,#REF!,BH86))</f>
        <v/>
      </c>
      <c r="DQ86" s="36" t="str">
        <f t="shared" si="14"/>
        <v/>
      </c>
      <c r="DR86" s="35" t="str">
        <f>IF(AND(BK86="",BN86="",BQ86="",BR86=""),"",SUM(BK86,BN86,BQ86,#REF!,BR86))</f>
        <v/>
      </c>
      <c r="DS86" s="36" t="str">
        <f t="shared" si="15"/>
        <v/>
      </c>
      <c r="DT86" s="33"/>
      <c r="DU86" s="33"/>
    </row>
    <row r="87" spans="1:125" ht="18.75">
      <c r="A87" s="72">
        <v>81</v>
      </c>
      <c r="B87" s="406"/>
      <c r="C87" s="407"/>
      <c r="D87" s="408"/>
      <c r="E87" s="409"/>
      <c r="F87" s="410"/>
      <c r="G87" s="410"/>
      <c r="H87" s="411"/>
      <c r="I87" s="412"/>
      <c r="J87" s="413"/>
      <c r="K87" s="414"/>
      <c r="L87" s="11"/>
      <c r="M87" s="6"/>
      <c r="N87" s="6"/>
      <c r="O87" s="6"/>
      <c r="P87" s="6"/>
      <c r="Q87" s="6"/>
      <c r="R87" s="6"/>
      <c r="S87" s="40"/>
      <c r="T87" s="43"/>
      <c r="U87" s="12"/>
      <c r="V87" s="17"/>
      <c r="W87" s="18"/>
      <c r="X87" s="18"/>
      <c r="Y87" s="18"/>
      <c r="Z87" s="18"/>
      <c r="AA87" s="18"/>
      <c r="AB87" s="18"/>
      <c r="AC87" s="45"/>
      <c r="AD87" s="43"/>
      <c r="AE87" s="40"/>
      <c r="AF87" s="293"/>
      <c r="AG87" s="6"/>
      <c r="AH87" s="6"/>
      <c r="AI87" s="6"/>
      <c r="AJ87" s="6"/>
      <c r="AK87" s="6"/>
      <c r="AL87" s="6"/>
      <c r="AM87" s="43"/>
      <c r="AN87" s="43"/>
      <c r="AO87" s="6"/>
      <c r="AP87" s="43"/>
      <c r="AQ87" s="11"/>
      <c r="AR87" s="6"/>
      <c r="AS87" s="6"/>
      <c r="AT87" s="6"/>
      <c r="AU87" s="6"/>
      <c r="AV87" s="6"/>
      <c r="AW87" s="6"/>
      <c r="AX87" s="40"/>
      <c r="AY87" s="43"/>
      <c r="AZ87" s="12"/>
      <c r="BA87" s="11"/>
      <c r="BB87" s="6"/>
      <c r="BC87" s="6"/>
      <c r="BD87" s="6"/>
      <c r="BE87" s="6"/>
      <c r="BF87" s="6"/>
      <c r="BG87" s="6"/>
      <c r="BH87" s="40"/>
      <c r="BI87" s="43"/>
      <c r="BJ87" s="12"/>
      <c r="BK87" s="11"/>
      <c r="BL87" s="6"/>
      <c r="BM87" s="6"/>
      <c r="BN87" s="6"/>
      <c r="BO87" s="6"/>
      <c r="BP87" s="6"/>
      <c r="BQ87" s="6"/>
      <c r="BR87" s="40"/>
      <c r="BS87" s="43"/>
      <c r="BT87" s="12"/>
      <c r="BU87" s="11"/>
      <c r="BV87" s="6"/>
      <c r="BW87" s="6"/>
      <c r="BX87" s="6"/>
      <c r="BY87" s="40"/>
      <c r="BZ87" s="11"/>
      <c r="CA87" s="6"/>
      <c r="CB87" s="6"/>
      <c r="CC87" s="6"/>
      <c r="CD87" s="12"/>
      <c r="CE87" s="11"/>
      <c r="CF87" s="6"/>
      <c r="CG87" s="6"/>
      <c r="CH87" s="6"/>
      <c r="CI87" s="12"/>
      <c r="CJ87" s="11"/>
      <c r="CK87" s="6"/>
      <c r="CL87" s="6"/>
      <c r="CM87" s="12"/>
      <c r="CN87" s="11"/>
      <c r="CO87" s="82"/>
      <c r="CP87" s="1"/>
      <c r="CQ87" s="1"/>
      <c r="CR87" s="1"/>
      <c r="CS87" s="1"/>
      <c r="CT87" s="1"/>
      <c r="DF87" s="23"/>
      <c r="DG87" s="35" t="str">
        <f t="shared" si="8"/>
        <v/>
      </c>
      <c r="DH87" s="36" t="str">
        <f>IF(AND(L87="",N87="",R87="",S87=""),"",SUM(L87,N87,R87,#REF!,S87))</f>
        <v/>
      </c>
      <c r="DI87" s="36" t="str">
        <f t="shared" si="9"/>
        <v/>
      </c>
      <c r="DJ87" s="35" t="str">
        <f>IF(AND(V87="",X87="",AB87="",AC87=""),"",SUM(V87,X87,AB87,#REF!,AC87))</f>
        <v/>
      </c>
      <c r="DK87" s="36" t="str">
        <f t="shared" si="10"/>
        <v/>
      </c>
      <c r="DL87" s="35" t="str">
        <f t="shared" si="11"/>
        <v/>
      </c>
      <c r="DM87" s="36" t="str">
        <f t="shared" si="12"/>
        <v/>
      </c>
      <c r="DN87" s="35" t="str">
        <f>IF(AND(AQ87="",AT87="",AW87="",AX87=""),"",SUM(AQ87,AT87,AW87,#REF!,AX87))</f>
        <v/>
      </c>
      <c r="DO87" s="36" t="str">
        <f t="shared" si="13"/>
        <v/>
      </c>
      <c r="DP87" s="35" t="str">
        <f>IF(AND(BA87="",BD87="",BG87="",BH87=""),"",SUM(BA87,BD87,BG87,#REF!,BH87))</f>
        <v/>
      </c>
      <c r="DQ87" s="36" t="str">
        <f t="shared" si="14"/>
        <v/>
      </c>
      <c r="DR87" s="35" t="str">
        <f>IF(AND(BK87="",BN87="",BQ87="",BR87=""),"",SUM(BK87,BN87,BQ87,#REF!,BR87))</f>
        <v/>
      </c>
      <c r="DS87" s="36" t="str">
        <f t="shared" si="15"/>
        <v/>
      </c>
      <c r="DT87" s="33"/>
      <c r="DU87" s="33"/>
    </row>
    <row r="88" spans="1:125" ht="18.75">
      <c r="A88" s="72">
        <v>82</v>
      </c>
      <c r="B88" s="406"/>
      <c r="C88" s="407"/>
      <c r="D88" s="408"/>
      <c r="E88" s="409"/>
      <c r="F88" s="410"/>
      <c r="G88" s="410"/>
      <c r="H88" s="411"/>
      <c r="I88" s="412"/>
      <c r="J88" s="413"/>
      <c r="K88" s="414"/>
      <c r="L88" s="11"/>
      <c r="M88" s="6"/>
      <c r="N88" s="6"/>
      <c r="O88" s="6"/>
      <c r="P88" s="6"/>
      <c r="Q88" s="6"/>
      <c r="R88" s="6"/>
      <c r="S88" s="40"/>
      <c r="T88" s="43"/>
      <c r="U88" s="12"/>
      <c r="V88" s="17"/>
      <c r="W88" s="18"/>
      <c r="X88" s="18"/>
      <c r="Y88" s="18"/>
      <c r="Z88" s="18"/>
      <c r="AA88" s="18"/>
      <c r="AB88" s="18"/>
      <c r="AC88" s="45"/>
      <c r="AD88" s="43"/>
      <c r="AE88" s="40"/>
      <c r="AF88" s="293"/>
      <c r="AG88" s="6"/>
      <c r="AH88" s="6"/>
      <c r="AI88" s="6"/>
      <c r="AJ88" s="6"/>
      <c r="AK88" s="6"/>
      <c r="AL88" s="6"/>
      <c r="AM88" s="43"/>
      <c r="AN88" s="43"/>
      <c r="AO88" s="6"/>
      <c r="AP88" s="43"/>
      <c r="AQ88" s="11"/>
      <c r="AR88" s="6"/>
      <c r="AS88" s="6"/>
      <c r="AT88" s="6"/>
      <c r="AU88" s="6"/>
      <c r="AV88" s="6"/>
      <c r="AW88" s="6"/>
      <c r="AX88" s="40"/>
      <c r="AY88" s="43"/>
      <c r="AZ88" s="12"/>
      <c r="BA88" s="11"/>
      <c r="BB88" s="6"/>
      <c r="BC88" s="6"/>
      <c r="BD88" s="6"/>
      <c r="BE88" s="6"/>
      <c r="BF88" s="6"/>
      <c r="BG88" s="6"/>
      <c r="BH88" s="40"/>
      <c r="BI88" s="43"/>
      <c r="BJ88" s="12"/>
      <c r="BK88" s="11"/>
      <c r="BL88" s="6"/>
      <c r="BM88" s="6"/>
      <c r="BN88" s="6"/>
      <c r="BO88" s="6"/>
      <c r="BP88" s="6"/>
      <c r="BQ88" s="6"/>
      <c r="BR88" s="40"/>
      <c r="BS88" s="43"/>
      <c r="BT88" s="12"/>
      <c r="BU88" s="11"/>
      <c r="BV88" s="6"/>
      <c r="BW88" s="6"/>
      <c r="BX88" s="6"/>
      <c r="BY88" s="40"/>
      <c r="BZ88" s="11"/>
      <c r="CA88" s="6"/>
      <c r="CB88" s="6"/>
      <c r="CC88" s="6"/>
      <c r="CD88" s="12"/>
      <c r="CE88" s="11"/>
      <c r="CF88" s="6"/>
      <c r="CG88" s="6"/>
      <c r="CH88" s="6"/>
      <c r="CI88" s="12"/>
      <c r="CJ88" s="11"/>
      <c r="CK88" s="6"/>
      <c r="CL88" s="6"/>
      <c r="CM88" s="12"/>
      <c r="CN88" s="11"/>
      <c r="CO88" s="82"/>
      <c r="CP88" s="1"/>
      <c r="CQ88" s="1"/>
      <c r="CR88" s="1"/>
      <c r="CS88" s="1"/>
      <c r="CT88" s="1"/>
      <c r="DF88" s="23"/>
      <c r="DG88" s="35" t="str">
        <f t="shared" si="8"/>
        <v/>
      </c>
      <c r="DH88" s="36" t="str">
        <f>IF(AND(L88="",N88="",R88="",S88=""),"",SUM(L88,N88,R88,#REF!,S88))</f>
        <v/>
      </c>
      <c r="DI88" s="36" t="str">
        <f t="shared" si="9"/>
        <v/>
      </c>
      <c r="DJ88" s="35" t="str">
        <f>IF(AND(V88="",X88="",AB88="",AC88=""),"",SUM(V88,X88,AB88,#REF!,AC88))</f>
        <v/>
      </c>
      <c r="DK88" s="36" t="str">
        <f t="shared" si="10"/>
        <v/>
      </c>
      <c r="DL88" s="35" t="str">
        <f t="shared" si="11"/>
        <v/>
      </c>
      <c r="DM88" s="36" t="str">
        <f t="shared" si="12"/>
        <v/>
      </c>
      <c r="DN88" s="35" t="str">
        <f>IF(AND(AQ88="",AT88="",AW88="",AX88=""),"",SUM(AQ88,AT88,AW88,#REF!,AX88))</f>
        <v/>
      </c>
      <c r="DO88" s="36" t="str">
        <f t="shared" si="13"/>
        <v/>
      </c>
      <c r="DP88" s="35" t="str">
        <f>IF(AND(BA88="",BD88="",BG88="",BH88=""),"",SUM(BA88,BD88,BG88,#REF!,BH88))</f>
        <v/>
      </c>
      <c r="DQ88" s="36" t="str">
        <f t="shared" si="14"/>
        <v/>
      </c>
      <c r="DR88" s="35" t="str">
        <f>IF(AND(BK88="",BN88="",BQ88="",BR88=""),"",SUM(BK88,BN88,BQ88,#REF!,BR88))</f>
        <v/>
      </c>
      <c r="DS88" s="36" t="str">
        <f t="shared" si="15"/>
        <v/>
      </c>
      <c r="DT88" s="33"/>
      <c r="DU88" s="33"/>
    </row>
    <row r="89" spans="1:125" ht="18.75">
      <c r="A89" s="72">
        <v>83</v>
      </c>
      <c r="B89" s="406"/>
      <c r="C89" s="407"/>
      <c r="D89" s="408"/>
      <c r="E89" s="409"/>
      <c r="F89" s="410"/>
      <c r="G89" s="410"/>
      <c r="H89" s="411"/>
      <c r="I89" s="412"/>
      <c r="J89" s="413"/>
      <c r="K89" s="414"/>
      <c r="L89" s="11"/>
      <c r="M89" s="6"/>
      <c r="N89" s="6"/>
      <c r="O89" s="6"/>
      <c r="P89" s="6"/>
      <c r="Q89" s="6"/>
      <c r="R89" s="6"/>
      <c r="S89" s="40"/>
      <c r="T89" s="43"/>
      <c r="U89" s="12"/>
      <c r="V89" s="17"/>
      <c r="W89" s="18"/>
      <c r="X89" s="18"/>
      <c r="Y89" s="18"/>
      <c r="Z89" s="18"/>
      <c r="AA89" s="18"/>
      <c r="AB89" s="18"/>
      <c r="AC89" s="45"/>
      <c r="AD89" s="43"/>
      <c r="AE89" s="40"/>
      <c r="AF89" s="293"/>
      <c r="AG89" s="6"/>
      <c r="AH89" s="6"/>
      <c r="AI89" s="6"/>
      <c r="AJ89" s="6"/>
      <c r="AK89" s="6"/>
      <c r="AL89" s="6"/>
      <c r="AM89" s="43"/>
      <c r="AN89" s="43"/>
      <c r="AO89" s="6"/>
      <c r="AP89" s="43"/>
      <c r="AQ89" s="11"/>
      <c r="AR89" s="6"/>
      <c r="AS89" s="6"/>
      <c r="AT89" s="6"/>
      <c r="AU89" s="6"/>
      <c r="AV89" s="6"/>
      <c r="AW89" s="6"/>
      <c r="AX89" s="40"/>
      <c r="AY89" s="43"/>
      <c r="AZ89" s="12"/>
      <c r="BA89" s="11"/>
      <c r="BB89" s="6"/>
      <c r="BC89" s="6"/>
      <c r="BD89" s="6"/>
      <c r="BE89" s="6"/>
      <c r="BF89" s="6"/>
      <c r="BG89" s="6"/>
      <c r="BH89" s="40"/>
      <c r="BI89" s="43"/>
      <c r="BJ89" s="12"/>
      <c r="BK89" s="11"/>
      <c r="BL89" s="6"/>
      <c r="BM89" s="6"/>
      <c r="BN89" s="6"/>
      <c r="BO89" s="6"/>
      <c r="BP89" s="6"/>
      <c r="BQ89" s="6"/>
      <c r="BR89" s="40"/>
      <c r="BS89" s="43"/>
      <c r="BT89" s="12"/>
      <c r="BU89" s="11"/>
      <c r="BV89" s="6"/>
      <c r="BW89" s="6"/>
      <c r="BX89" s="6"/>
      <c r="BY89" s="40"/>
      <c r="BZ89" s="11"/>
      <c r="CA89" s="6"/>
      <c r="CB89" s="6"/>
      <c r="CC89" s="6"/>
      <c r="CD89" s="12"/>
      <c r="CE89" s="11"/>
      <c r="CF89" s="6"/>
      <c r="CG89" s="6"/>
      <c r="CH89" s="6"/>
      <c r="CI89" s="12"/>
      <c r="CJ89" s="11"/>
      <c r="CK89" s="6"/>
      <c r="CL89" s="6"/>
      <c r="CM89" s="12"/>
      <c r="CN89" s="11"/>
      <c r="CO89" s="82"/>
      <c r="CP89" s="1"/>
      <c r="CQ89" s="1"/>
      <c r="CR89" s="1"/>
      <c r="CS89" s="1"/>
      <c r="CT89" s="1"/>
      <c r="DF89" s="23"/>
      <c r="DG89" s="35" t="str">
        <f t="shared" si="8"/>
        <v/>
      </c>
      <c r="DH89" s="36" t="str">
        <f>IF(AND(L89="",N89="",R89="",S89=""),"",SUM(L89,N89,R89,#REF!,S89))</f>
        <v/>
      </c>
      <c r="DI89" s="36" t="str">
        <f t="shared" si="9"/>
        <v/>
      </c>
      <c r="DJ89" s="35" t="str">
        <f>IF(AND(V89="",X89="",AB89="",AC89=""),"",SUM(V89,X89,AB89,#REF!,AC89))</f>
        <v/>
      </c>
      <c r="DK89" s="36" t="str">
        <f t="shared" si="10"/>
        <v/>
      </c>
      <c r="DL89" s="35" t="str">
        <f t="shared" si="11"/>
        <v/>
      </c>
      <c r="DM89" s="36" t="str">
        <f t="shared" si="12"/>
        <v/>
      </c>
      <c r="DN89" s="35" t="str">
        <f>IF(AND(AQ89="",AT89="",AW89="",AX89=""),"",SUM(AQ89,AT89,AW89,#REF!,AX89))</f>
        <v/>
      </c>
      <c r="DO89" s="36" t="str">
        <f t="shared" si="13"/>
        <v/>
      </c>
      <c r="DP89" s="35" t="str">
        <f>IF(AND(BA89="",BD89="",BG89="",BH89=""),"",SUM(BA89,BD89,BG89,#REF!,BH89))</f>
        <v/>
      </c>
      <c r="DQ89" s="36" t="str">
        <f t="shared" si="14"/>
        <v/>
      </c>
      <c r="DR89" s="35" t="str">
        <f>IF(AND(BK89="",BN89="",BQ89="",BR89=""),"",SUM(BK89,BN89,BQ89,#REF!,BR89))</f>
        <v/>
      </c>
      <c r="DS89" s="36" t="str">
        <f t="shared" si="15"/>
        <v/>
      </c>
      <c r="DT89" s="33"/>
      <c r="DU89" s="33"/>
    </row>
    <row r="90" spans="1:125" ht="18.75">
      <c r="A90" s="72">
        <v>84</v>
      </c>
      <c r="B90" s="406"/>
      <c r="C90" s="407"/>
      <c r="D90" s="408"/>
      <c r="E90" s="409"/>
      <c r="F90" s="410"/>
      <c r="G90" s="410"/>
      <c r="H90" s="411"/>
      <c r="I90" s="412"/>
      <c r="J90" s="413"/>
      <c r="K90" s="414"/>
      <c r="L90" s="11"/>
      <c r="M90" s="6"/>
      <c r="N90" s="6"/>
      <c r="O90" s="6"/>
      <c r="P90" s="6"/>
      <c r="Q90" s="6"/>
      <c r="R90" s="6"/>
      <c r="S90" s="40"/>
      <c r="T90" s="43"/>
      <c r="U90" s="12"/>
      <c r="V90" s="17"/>
      <c r="W90" s="18"/>
      <c r="X90" s="18"/>
      <c r="Y90" s="18"/>
      <c r="Z90" s="18"/>
      <c r="AA90" s="18"/>
      <c r="AB90" s="18"/>
      <c r="AC90" s="45"/>
      <c r="AD90" s="43"/>
      <c r="AE90" s="40"/>
      <c r="AF90" s="293"/>
      <c r="AG90" s="6"/>
      <c r="AH90" s="6"/>
      <c r="AI90" s="6"/>
      <c r="AJ90" s="6"/>
      <c r="AK90" s="6"/>
      <c r="AL90" s="6"/>
      <c r="AM90" s="43"/>
      <c r="AN90" s="43"/>
      <c r="AO90" s="6"/>
      <c r="AP90" s="43"/>
      <c r="AQ90" s="11"/>
      <c r="AR90" s="6"/>
      <c r="AS90" s="6"/>
      <c r="AT90" s="6"/>
      <c r="AU90" s="6"/>
      <c r="AV90" s="6"/>
      <c r="AW90" s="6"/>
      <c r="AX90" s="40"/>
      <c r="AY90" s="43"/>
      <c r="AZ90" s="12"/>
      <c r="BA90" s="11"/>
      <c r="BB90" s="6"/>
      <c r="BC90" s="6"/>
      <c r="BD90" s="6"/>
      <c r="BE90" s="6"/>
      <c r="BF90" s="6"/>
      <c r="BG90" s="6"/>
      <c r="BH90" s="40"/>
      <c r="BI90" s="43"/>
      <c r="BJ90" s="12"/>
      <c r="BK90" s="11"/>
      <c r="BL90" s="6"/>
      <c r="BM90" s="6"/>
      <c r="BN90" s="6"/>
      <c r="BO90" s="6"/>
      <c r="BP90" s="6"/>
      <c r="BQ90" s="6"/>
      <c r="BR90" s="40"/>
      <c r="BS90" s="43"/>
      <c r="BT90" s="12"/>
      <c r="BU90" s="11"/>
      <c r="BV90" s="6"/>
      <c r="BW90" s="6"/>
      <c r="BX90" s="6"/>
      <c r="BY90" s="40"/>
      <c r="BZ90" s="11"/>
      <c r="CA90" s="6"/>
      <c r="CB90" s="6"/>
      <c r="CC90" s="6"/>
      <c r="CD90" s="12"/>
      <c r="CE90" s="11"/>
      <c r="CF90" s="6"/>
      <c r="CG90" s="6"/>
      <c r="CH90" s="6"/>
      <c r="CI90" s="12"/>
      <c r="CJ90" s="11"/>
      <c r="CK90" s="6"/>
      <c r="CL90" s="6"/>
      <c r="CM90" s="12"/>
      <c r="CN90" s="11"/>
      <c r="CO90" s="82"/>
      <c r="CP90" s="1"/>
      <c r="CQ90" s="1"/>
      <c r="CR90" s="1"/>
      <c r="CS90" s="1"/>
      <c r="CT90" s="1"/>
      <c r="DF90" s="23"/>
      <c r="DG90" s="35" t="str">
        <f t="shared" si="8"/>
        <v/>
      </c>
      <c r="DH90" s="36" t="str">
        <f>IF(AND(L90="",N90="",R90="",S90=""),"",SUM(L90,N90,R90,#REF!,S90))</f>
        <v/>
      </c>
      <c r="DI90" s="36" t="str">
        <f t="shared" si="9"/>
        <v/>
      </c>
      <c r="DJ90" s="35" t="str">
        <f>IF(AND(V90="",X90="",AB90="",AC90=""),"",SUM(V90,X90,AB90,#REF!,AC90))</f>
        <v/>
      </c>
      <c r="DK90" s="36" t="str">
        <f t="shared" si="10"/>
        <v/>
      </c>
      <c r="DL90" s="35" t="str">
        <f t="shared" si="11"/>
        <v/>
      </c>
      <c r="DM90" s="36" t="str">
        <f t="shared" si="12"/>
        <v/>
      </c>
      <c r="DN90" s="35" t="str">
        <f>IF(AND(AQ90="",AT90="",AW90="",AX90=""),"",SUM(AQ90,AT90,AW90,#REF!,AX90))</f>
        <v/>
      </c>
      <c r="DO90" s="36" t="str">
        <f t="shared" si="13"/>
        <v/>
      </c>
      <c r="DP90" s="35" t="str">
        <f>IF(AND(BA90="",BD90="",BG90="",BH90=""),"",SUM(BA90,BD90,BG90,#REF!,BH90))</f>
        <v/>
      </c>
      <c r="DQ90" s="36" t="str">
        <f t="shared" si="14"/>
        <v/>
      </c>
      <c r="DR90" s="35" t="str">
        <f>IF(AND(BK90="",BN90="",BQ90="",BR90=""),"",SUM(BK90,BN90,BQ90,#REF!,BR90))</f>
        <v/>
      </c>
      <c r="DS90" s="36" t="str">
        <f t="shared" si="15"/>
        <v/>
      </c>
      <c r="DT90" s="33"/>
      <c r="DU90" s="33"/>
    </row>
    <row r="91" spans="1:125" ht="18.75">
      <c r="A91" s="72">
        <v>85</v>
      </c>
      <c r="B91" s="406"/>
      <c r="C91" s="407"/>
      <c r="D91" s="408"/>
      <c r="E91" s="409"/>
      <c r="F91" s="410"/>
      <c r="G91" s="410"/>
      <c r="H91" s="411"/>
      <c r="I91" s="412"/>
      <c r="J91" s="413"/>
      <c r="K91" s="414"/>
      <c r="L91" s="11"/>
      <c r="M91" s="6"/>
      <c r="N91" s="6"/>
      <c r="O91" s="6"/>
      <c r="P91" s="6"/>
      <c r="Q91" s="6"/>
      <c r="R91" s="6"/>
      <c r="S91" s="40"/>
      <c r="T91" s="43"/>
      <c r="U91" s="12"/>
      <c r="V91" s="17"/>
      <c r="W91" s="18"/>
      <c r="X91" s="18"/>
      <c r="Y91" s="18"/>
      <c r="Z91" s="18"/>
      <c r="AA91" s="18"/>
      <c r="AB91" s="18"/>
      <c r="AC91" s="45"/>
      <c r="AD91" s="43"/>
      <c r="AE91" s="40"/>
      <c r="AF91" s="293"/>
      <c r="AG91" s="6"/>
      <c r="AH91" s="6"/>
      <c r="AI91" s="6"/>
      <c r="AJ91" s="6"/>
      <c r="AK91" s="6"/>
      <c r="AL91" s="6"/>
      <c r="AM91" s="43"/>
      <c r="AN91" s="43"/>
      <c r="AO91" s="6"/>
      <c r="AP91" s="43"/>
      <c r="AQ91" s="11"/>
      <c r="AR91" s="6"/>
      <c r="AS91" s="6"/>
      <c r="AT91" s="6"/>
      <c r="AU91" s="6"/>
      <c r="AV91" s="6"/>
      <c r="AW91" s="6"/>
      <c r="AX91" s="40"/>
      <c r="AY91" s="43"/>
      <c r="AZ91" s="12"/>
      <c r="BA91" s="11"/>
      <c r="BB91" s="6"/>
      <c r="BC91" s="6"/>
      <c r="BD91" s="6"/>
      <c r="BE91" s="6"/>
      <c r="BF91" s="6"/>
      <c r="BG91" s="6"/>
      <c r="BH91" s="40"/>
      <c r="BI91" s="43"/>
      <c r="BJ91" s="12"/>
      <c r="BK91" s="11"/>
      <c r="BL91" s="6"/>
      <c r="BM91" s="6"/>
      <c r="BN91" s="6"/>
      <c r="BO91" s="6"/>
      <c r="BP91" s="6"/>
      <c r="BQ91" s="6"/>
      <c r="BR91" s="40"/>
      <c r="BS91" s="43"/>
      <c r="BT91" s="12"/>
      <c r="BU91" s="11"/>
      <c r="BV91" s="6"/>
      <c r="BW91" s="6"/>
      <c r="BX91" s="6"/>
      <c r="BY91" s="40"/>
      <c r="BZ91" s="11"/>
      <c r="CA91" s="6"/>
      <c r="CB91" s="6"/>
      <c r="CC91" s="6"/>
      <c r="CD91" s="12"/>
      <c r="CE91" s="11"/>
      <c r="CF91" s="6"/>
      <c r="CG91" s="6"/>
      <c r="CH91" s="6"/>
      <c r="CI91" s="12"/>
      <c r="CJ91" s="11"/>
      <c r="CK91" s="6"/>
      <c r="CL91" s="6"/>
      <c r="CM91" s="12"/>
      <c r="CN91" s="11"/>
      <c r="CO91" s="82"/>
      <c r="CP91" s="1"/>
      <c r="CQ91" s="1"/>
      <c r="CR91" s="1"/>
      <c r="CS91" s="1"/>
      <c r="CT91" s="1"/>
      <c r="DF91" s="23"/>
      <c r="DG91" s="35" t="str">
        <f t="shared" si="8"/>
        <v/>
      </c>
      <c r="DH91" s="36" t="str">
        <f>IF(AND(L91="",N91="",R91="",S91=""),"",SUM(L91,N91,R91,#REF!,S91))</f>
        <v/>
      </c>
      <c r="DI91" s="36" t="str">
        <f t="shared" si="9"/>
        <v/>
      </c>
      <c r="DJ91" s="35" t="str">
        <f>IF(AND(V91="",X91="",AB91="",AC91=""),"",SUM(V91,X91,AB91,#REF!,AC91))</f>
        <v/>
      </c>
      <c r="DK91" s="36" t="str">
        <f t="shared" si="10"/>
        <v/>
      </c>
      <c r="DL91" s="35" t="str">
        <f t="shared" si="11"/>
        <v/>
      </c>
      <c r="DM91" s="36" t="str">
        <f t="shared" si="12"/>
        <v/>
      </c>
      <c r="DN91" s="35" t="str">
        <f>IF(AND(AQ91="",AT91="",AW91="",AX91=""),"",SUM(AQ91,AT91,AW91,#REF!,AX91))</f>
        <v/>
      </c>
      <c r="DO91" s="36" t="str">
        <f t="shared" si="13"/>
        <v/>
      </c>
      <c r="DP91" s="35" t="str">
        <f>IF(AND(BA91="",BD91="",BG91="",BH91=""),"",SUM(BA91,BD91,BG91,#REF!,BH91))</f>
        <v/>
      </c>
      <c r="DQ91" s="36" t="str">
        <f t="shared" si="14"/>
        <v/>
      </c>
      <c r="DR91" s="35" t="str">
        <f>IF(AND(BK91="",BN91="",BQ91="",BR91=""),"",SUM(BK91,BN91,BQ91,#REF!,BR91))</f>
        <v/>
      </c>
      <c r="DS91" s="36" t="str">
        <f t="shared" si="15"/>
        <v/>
      </c>
      <c r="DT91" s="33"/>
      <c r="DU91" s="33"/>
    </row>
    <row r="92" spans="1:125" ht="18.75">
      <c r="A92" s="72">
        <v>86</v>
      </c>
      <c r="B92" s="406"/>
      <c r="C92" s="407"/>
      <c r="D92" s="408"/>
      <c r="E92" s="409"/>
      <c r="F92" s="410"/>
      <c r="G92" s="410"/>
      <c r="H92" s="411"/>
      <c r="I92" s="412"/>
      <c r="J92" s="413"/>
      <c r="K92" s="414"/>
      <c r="L92" s="11"/>
      <c r="M92" s="6"/>
      <c r="N92" s="6"/>
      <c r="O92" s="6"/>
      <c r="P92" s="6"/>
      <c r="Q92" s="6"/>
      <c r="R92" s="6"/>
      <c r="S92" s="40"/>
      <c r="T92" s="43"/>
      <c r="U92" s="12"/>
      <c r="V92" s="17"/>
      <c r="W92" s="18"/>
      <c r="X92" s="18"/>
      <c r="Y92" s="18"/>
      <c r="Z92" s="18"/>
      <c r="AA92" s="18"/>
      <c r="AB92" s="18"/>
      <c r="AC92" s="45"/>
      <c r="AD92" s="43"/>
      <c r="AE92" s="40"/>
      <c r="AF92" s="293"/>
      <c r="AG92" s="6"/>
      <c r="AH92" s="6"/>
      <c r="AI92" s="6"/>
      <c r="AJ92" s="6"/>
      <c r="AK92" s="6"/>
      <c r="AL92" s="6"/>
      <c r="AM92" s="43"/>
      <c r="AN92" s="43"/>
      <c r="AO92" s="6"/>
      <c r="AP92" s="43"/>
      <c r="AQ92" s="11"/>
      <c r="AR92" s="6"/>
      <c r="AS92" s="6"/>
      <c r="AT92" s="6"/>
      <c r="AU92" s="6"/>
      <c r="AV92" s="6"/>
      <c r="AW92" s="6"/>
      <c r="AX92" s="40"/>
      <c r="AY92" s="43"/>
      <c r="AZ92" s="12"/>
      <c r="BA92" s="11"/>
      <c r="BB92" s="6"/>
      <c r="BC92" s="6"/>
      <c r="BD92" s="6"/>
      <c r="BE92" s="6"/>
      <c r="BF92" s="6"/>
      <c r="BG92" s="6"/>
      <c r="BH92" s="40"/>
      <c r="BI92" s="43"/>
      <c r="BJ92" s="12"/>
      <c r="BK92" s="11"/>
      <c r="BL92" s="6"/>
      <c r="BM92" s="6"/>
      <c r="BN92" s="6"/>
      <c r="BO92" s="6"/>
      <c r="BP92" s="6"/>
      <c r="BQ92" s="6"/>
      <c r="BR92" s="40"/>
      <c r="BS92" s="43"/>
      <c r="BT92" s="12"/>
      <c r="BU92" s="11"/>
      <c r="BV92" s="6"/>
      <c r="BW92" s="6"/>
      <c r="BX92" s="6"/>
      <c r="BY92" s="40"/>
      <c r="BZ92" s="11"/>
      <c r="CA92" s="6"/>
      <c r="CB92" s="6"/>
      <c r="CC92" s="6"/>
      <c r="CD92" s="12"/>
      <c r="CE92" s="11"/>
      <c r="CF92" s="6"/>
      <c r="CG92" s="6"/>
      <c r="CH92" s="6"/>
      <c r="CI92" s="12"/>
      <c r="CJ92" s="11"/>
      <c r="CK92" s="6"/>
      <c r="CL92" s="6"/>
      <c r="CM92" s="12"/>
      <c r="CN92" s="11"/>
      <c r="CO92" s="82"/>
      <c r="CP92" s="1"/>
      <c r="CQ92" s="1"/>
      <c r="CR92" s="1"/>
      <c r="CS92" s="1"/>
      <c r="CT92" s="1"/>
      <c r="DF92" s="23"/>
      <c r="DG92" s="35" t="str">
        <f t="shared" si="8"/>
        <v/>
      </c>
      <c r="DH92" s="36" t="str">
        <f>IF(AND(L92="",N92="",R92="",S92=""),"",SUM(L92,N92,R92,#REF!,S92))</f>
        <v/>
      </c>
      <c r="DI92" s="36" t="str">
        <f t="shared" si="9"/>
        <v/>
      </c>
      <c r="DJ92" s="35" t="str">
        <f>IF(AND(V92="",X92="",AB92="",AC92=""),"",SUM(V92,X92,AB92,#REF!,AC92))</f>
        <v/>
      </c>
      <c r="DK92" s="36" t="str">
        <f t="shared" si="10"/>
        <v/>
      </c>
      <c r="DL92" s="35" t="str">
        <f t="shared" si="11"/>
        <v/>
      </c>
      <c r="DM92" s="36" t="str">
        <f t="shared" si="12"/>
        <v/>
      </c>
      <c r="DN92" s="35" t="str">
        <f>IF(AND(AQ92="",AT92="",AW92="",AX92=""),"",SUM(AQ92,AT92,AW92,#REF!,AX92))</f>
        <v/>
      </c>
      <c r="DO92" s="36" t="str">
        <f t="shared" si="13"/>
        <v/>
      </c>
      <c r="DP92" s="35" t="str">
        <f>IF(AND(BA92="",BD92="",BG92="",BH92=""),"",SUM(BA92,BD92,BG92,#REF!,BH92))</f>
        <v/>
      </c>
      <c r="DQ92" s="36" t="str">
        <f t="shared" si="14"/>
        <v/>
      </c>
      <c r="DR92" s="35" t="str">
        <f>IF(AND(BK92="",BN92="",BQ92="",BR92=""),"",SUM(BK92,BN92,BQ92,#REF!,BR92))</f>
        <v/>
      </c>
      <c r="DS92" s="36" t="str">
        <f t="shared" si="15"/>
        <v/>
      </c>
      <c r="DT92" s="33"/>
      <c r="DU92" s="33"/>
    </row>
    <row r="93" spans="1:125" ht="18.75">
      <c r="A93" s="72">
        <v>87</v>
      </c>
      <c r="B93" s="406"/>
      <c r="C93" s="407"/>
      <c r="D93" s="408"/>
      <c r="E93" s="409"/>
      <c r="F93" s="410"/>
      <c r="G93" s="410"/>
      <c r="H93" s="411"/>
      <c r="I93" s="412"/>
      <c r="J93" s="413"/>
      <c r="K93" s="414"/>
      <c r="L93" s="11"/>
      <c r="M93" s="6"/>
      <c r="N93" s="6"/>
      <c r="O93" s="6"/>
      <c r="P93" s="6"/>
      <c r="Q93" s="6"/>
      <c r="R93" s="6"/>
      <c r="S93" s="40"/>
      <c r="T93" s="43"/>
      <c r="U93" s="12"/>
      <c r="V93" s="17"/>
      <c r="W93" s="18"/>
      <c r="X93" s="18"/>
      <c r="Y93" s="18"/>
      <c r="Z93" s="18"/>
      <c r="AA93" s="18"/>
      <c r="AB93" s="18"/>
      <c r="AC93" s="45"/>
      <c r="AD93" s="43"/>
      <c r="AE93" s="40"/>
      <c r="AF93" s="293"/>
      <c r="AG93" s="6"/>
      <c r="AH93" s="6"/>
      <c r="AI93" s="6"/>
      <c r="AJ93" s="6"/>
      <c r="AK93" s="6"/>
      <c r="AL93" s="6"/>
      <c r="AM93" s="43"/>
      <c r="AN93" s="43"/>
      <c r="AO93" s="6"/>
      <c r="AP93" s="43"/>
      <c r="AQ93" s="11"/>
      <c r="AR93" s="6"/>
      <c r="AS93" s="6"/>
      <c r="AT93" s="6"/>
      <c r="AU93" s="6"/>
      <c r="AV93" s="6"/>
      <c r="AW93" s="6"/>
      <c r="AX93" s="40"/>
      <c r="AY93" s="43"/>
      <c r="AZ93" s="12"/>
      <c r="BA93" s="11"/>
      <c r="BB93" s="6"/>
      <c r="BC93" s="6"/>
      <c r="BD93" s="6"/>
      <c r="BE93" s="6"/>
      <c r="BF93" s="6"/>
      <c r="BG93" s="6"/>
      <c r="BH93" s="40"/>
      <c r="BI93" s="43"/>
      <c r="BJ93" s="12"/>
      <c r="BK93" s="11"/>
      <c r="BL93" s="6"/>
      <c r="BM93" s="6"/>
      <c r="BN93" s="6"/>
      <c r="BO93" s="6"/>
      <c r="BP93" s="6"/>
      <c r="BQ93" s="6"/>
      <c r="BR93" s="40"/>
      <c r="BS93" s="43"/>
      <c r="BT93" s="12"/>
      <c r="BU93" s="11"/>
      <c r="BV93" s="6"/>
      <c r="BW93" s="6"/>
      <c r="BX93" s="6"/>
      <c r="BY93" s="40"/>
      <c r="BZ93" s="11"/>
      <c r="CA93" s="6"/>
      <c r="CB93" s="6"/>
      <c r="CC93" s="6"/>
      <c r="CD93" s="12"/>
      <c r="CE93" s="11"/>
      <c r="CF93" s="6"/>
      <c r="CG93" s="6"/>
      <c r="CH93" s="6"/>
      <c r="CI93" s="12"/>
      <c r="CJ93" s="11"/>
      <c r="CK93" s="6"/>
      <c r="CL93" s="6"/>
      <c r="CM93" s="12"/>
      <c r="CN93" s="11"/>
      <c r="CO93" s="82"/>
      <c r="CP93" s="1"/>
      <c r="CQ93" s="1"/>
      <c r="CR93" s="1"/>
      <c r="CS93" s="1"/>
      <c r="CT93" s="1"/>
      <c r="DF93" s="23"/>
      <c r="DG93" s="35" t="str">
        <f t="shared" si="8"/>
        <v/>
      </c>
      <c r="DH93" s="36" t="str">
        <f>IF(AND(L93="",N93="",R93="",S93=""),"",SUM(L93,N93,R93,#REF!,S93))</f>
        <v/>
      </c>
      <c r="DI93" s="36" t="str">
        <f t="shared" si="9"/>
        <v/>
      </c>
      <c r="DJ93" s="35" t="str">
        <f>IF(AND(V93="",X93="",AB93="",AC93=""),"",SUM(V93,X93,AB93,#REF!,AC93))</f>
        <v/>
      </c>
      <c r="DK93" s="36" t="str">
        <f t="shared" si="10"/>
        <v/>
      </c>
      <c r="DL93" s="35" t="str">
        <f t="shared" si="11"/>
        <v/>
      </c>
      <c r="DM93" s="36" t="str">
        <f t="shared" si="12"/>
        <v/>
      </c>
      <c r="DN93" s="35" t="str">
        <f>IF(AND(AQ93="",AT93="",AW93="",AX93=""),"",SUM(AQ93,AT93,AW93,#REF!,AX93))</f>
        <v/>
      </c>
      <c r="DO93" s="36" t="str">
        <f t="shared" si="13"/>
        <v/>
      </c>
      <c r="DP93" s="35" t="str">
        <f>IF(AND(BA93="",BD93="",BG93="",BH93=""),"",SUM(BA93,BD93,BG93,#REF!,BH93))</f>
        <v/>
      </c>
      <c r="DQ93" s="36" t="str">
        <f t="shared" si="14"/>
        <v/>
      </c>
      <c r="DR93" s="35" t="str">
        <f>IF(AND(BK93="",BN93="",BQ93="",BR93=""),"",SUM(BK93,BN93,BQ93,#REF!,BR93))</f>
        <v/>
      </c>
      <c r="DS93" s="36" t="str">
        <f t="shared" si="15"/>
        <v/>
      </c>
      <c r="DT93" s="33"/>
      <c r="DU93" s="33"/>
    </row>
    <row r="94" spans="1:125" ht="18.75">
      <c r="A94" s="72">
        <v>88</v>
      </c>
      <c r="B94" s="406"/>
      <c r="C94" s="407"/>
      <c r="D94" s="408"/>
      <c r="E94" s="409"/>
      <c r="F94" s="410"/>
      <c r="G94" s="410"/>
      <c r="H94" s="411"/>
      <c r="I94" s="412"/>
      <c r="J94" s="413"/>
      <c r="K94" s="414"/>
      <c r="L94" s="11"/>
      <c r="M94" s="6"/>
      <c r="N94" s="6"/>
      <c r="O94" s="6"/>
      <c r="P94" s="6"/>
      <c r="Q94" s="6"/>
      <c r="R94" s="6"/>
      <c r="S94" s="40"/>
      <c r="T94" s="43"/>
      <c r="U94" s="12"/>
      <c r="V94" s="17"/>
      <c r="W94" s="18"/>
      <c r="X94" s="18"/>
      <c r="Y94" s="18"/>
      <c r="Z94" s="18"/>
      <c r="AA94" s="18"/>
      <c r="AB94" s="18"/>
      <c r="AC94" s="45"/>
      <c r="AD94" s="43"/>
      <c r="AE94" s="40"/>
      <c r="AF94" s="293"/>
      <c r="AG94" s="6"/>
      <c r="AH94" s="6"/>
      <c r="AI94" s="6"/>
      <c r="AJ94" s="6"/>
      <c r="AK94" s="6"/>
      <c r="AL94" s="6"/>
      <c r="AM94" s="43"/>
      <c r="AN94" s="43"/>
      <c r="AO94" s="6"/>
      <c r="AP94" s="43"/>
      <c r="AQ94" s="11"/>
      <c r="AR94" s="6"/>
      <c r="AS94" s="6"/>
      <c r="AT94" s="6"/>
      <c r="AU94" s="6"/>
      <c r="AV94" s="6"/>
      <c r="AW94" s="6"/>
      <c r="AX94" s="40"/>
      <c r="AY94" s="43"/>
      <c r="AZ94" s="12"/>
      <c r="BA94" s="11"/>
      <c r="BB94" s="6"/>
      <c r="BC94" s="6"/>
      <c r="BD94" s="6"/>
      <c r="BE94" s="6"/>
      <c r="BF94" s="6"/>
      <c r="BG94" s="6"/>
      <c r="BH94" s="40"/>
      <c r="BI94" s="43"/>
      <c r="BJ94" s="12"/>
      <c r="BK94" s="11"/>
      <c r="BL94" s="6"/>
      <c r="BM94" s="6"/>
      <c r="BN94" s="6"/>
      <c r="BO94" s="6"/>
      <c r="BP94" s="6"/>
      <c r="BQ94" s="6"/>
      <c r="BR94" s="40"/>
      <c r="BS94" s="43"/>
      <c r="BT94" s="12"/>
      <c r="BU94" s="11"/>
      <c r="BV94" s="6"/>
      <c r="BW94" s="6"/>
      <c r="BX94" s="6"/>
      <c r="BY94" s="40"/>
      <c r="BZ94" s="11"/>
      <c r="CA94" s="6"/>
      <c r="CB94" s="6"/>
      <c r="CC94" s="6"/>
      <c r="CD94" s="12"/>
      <c r="CE94" s="11"/>
      <c r="CF94" s="6"/>
      <c r="CG94" s="6"/>
      <c r="CH94" s="6"/>
      <c r="CI94" s="12"/>
      <c r="CJ94" s="11"/>
      <c r="CK94" s="6"/>
      <c r="CL94" s="6"/>
      <c r="CM94" s="12"/>
      <c r="CN94" s="11"/>
      <c r="CO94" s="82"/>
      <c r="CP94" s="1"/>
      <c r="CQ94" s="1"/>
      <c r="CR94" s="1"/>
      <c r="CS94" s="1"/>
      <c r="CT94" s="1"/>
      <c r="DF94" s="23"/>
      <c r="DG94" s="35" t="str">
        <f t="shared" si="8"/>
        <v/>
      </c>
      <c r="DH94" s="36" t="str">
        <f>IF(AND(L94="",N94="",R94="",S94=""),"",SUM(L94,N94,R94,#REF!,S94))</f>
        <v/>
      </c>
      <c r="DI94" s="36" t="str">
        <f t="shared" si="9"/>
        <v/>
      </c>
      <c r="DJ94" s="35" t="str">
        <f>IF(AND(V94="",X94="",AB94="",AC94=""),"",SUM(V94,X94,AB94,#REF!,AC94))</f>
        <v/>
      </c>
      <c r="DK94" s="36" t="str">
        <f t="shared" si="10"/>
        <v/>
      </c>
      <c r="DL94" s="35" t="str">
        <f t="shared" si="11"/>
        <v/>
      </c>
      <c r="DM94" s="36" t="str">
        <f t="shared" si="12"/>
        <v/>
      </c>
      <c r="DN94" s="35" t="str">
        <f>IF(AND(AQ94="",AT94="",AW94="",AX94=""),"",SUM(AQ94,AT94,AW94,#REF!,AX94))</f>
        <v/>
      </c>
      <c r="DO94" s="36" t="str">
        <f t="shared" si="13"/>
        <v/>
      </c>
      <c r="DP94" s="35" t="str">
        <f>IF(AND(BA94="",BD94="",BG94="",BH94=""),"",SUM(BA94,BD94,BG94,#REF!,BH94))</f>
        <v/>
      </c>
      <c r="DQ94" s="36" t="str">
        <f t="shared" si="14"/>
        <v/>
      </c>
      <c r="DR94" s="35" t="str">
        <f>IF(AND(BK94="",BN94="",BQ94="",BR94=""),"",SUM(BK94,BN94,BQ94,#REF!,BR94))</f>
        <v/>
      </c>
      <c r="DS94" s="36" t="str">
        <f t="shared" si="15"/>
        <v/>
      </c>
      <c r="DT94" s="33"/>
      <c r="DU94" s="33"/>
    </row>
    <row r="95" spans="1:125" ht="18.75">
      <c r="A95" s="72">
        <v>89</v>
      </c>
      <c r="B95" s="406"/>
      <c r="C95" s="407"/>
      <c r="D95" s="408"/>
      <c r="E95" s="409"/>
      <c r="F95" s="410"/>
      <c r="G95" s="410"/>
      <c r="H95" s="411"/>
      <c r="I95" s="412"/>
      <c r="J95" s="413"/>
      <c r="K95" s="414"/>
      <c r="L95" s="11"/>
      <c r="M95" s="6"/>
      <c r="N95" s="6"/>
      <c r="O95" s="6"/>
      <c r="P95" s="6"/>
      <c r="Q95" s="6"/>
      <c r="R95" s="6"/>
      <c r="S95" s="40"/>
      <c r="T95" s="43"/>
      <c r="U95" s="12"/>
      <c r="V95" s="17"/>
      <c r="W95" s="18"/>
      <c r="X95" s="18"/>
      <c r="Y95" s="18"/>
      <c r="Z95" s="18"/>
      <c r="AA95" s="18"/>
      <c r="AB95" s="18"/>
      <c r="AC95" s="45"/>
      <c r="AD95" s="43"/>
      <c r="AE95" s="40"/>
      <c r="AF95" s="293"/>
      <c r="AG95" s="6"/>
      <c r="AH95" s="6"/>
      <c r="AI95" s="6"/>
      <c r="AJ95" s="6"/>
      <c r="AK95" s="6"/>
      <c r="AL95" s="6"/>
      <c r="AM95" s="43"/>
      <c r="AN95" s="43"/>
      <c r="AO95" s="6"/>
      <c r="AP95" s="43"/>
      <c r="AQ95" s="11"/>
      <c r="AR95" s="6"/>
      <c r="AS95" s="6"/>
      <c r="AT95" s="6"/>
      <c r="AU95" s="6"/>
      <c r="AV95" s="6"/>
      <c r="AW95" s="6"/>
      <c r="AX95" s="40"/>
      <c r="AY95" s="43"/>
      <c r="AZ95" s="12"/>
      <c r="BA95" s="11"/>
      <c r="BB95" s="6"/>
      <c r="BC95" s="6"/>
      <c r="BD95" s="6"/>
      <c r="BE95" s="6"/>
      <c r="BF95" s="6"/>
      <c r="BG95" s="6"/>
      <c r="BH95" s="40"/>
      <c r="BI95" s="43"/>
      <c r="BJ95" s="12"/>
      <c r="BK95" s="11"/>
      <c r="BL95" s="6"/>
      <c r="BM95" s="6"/>
      <c r="BN95" s="6"/>
      <c r="BO95" s="6"/>
      <c r="BP95" s="6"/>
      <c r="BQ95" s="6"/>
      <c r="BR95" s="40"/>
      <c r="BS95" s="43"/>
      <c r="BT95" s="12"/>
      <c r="BU95" s="11"/>
      <c r="BV95" s="6"/>
      <c r="BW95" s="6"/>
      <c r="BX95" s="6"/>
      <c r="BY95" s="40"/>
      <c r="BZ95" s="11"/>
      <c r="CA95" s="6"/>
      <c r="CB95" s="6"/>
      <c r="CC95" s="6"/>
      <c r="CD95" s="12"/>
      <c r="CE95" s="11"/>
      <c r="CF95" s="6"/>
      <c r="CG95" s="6"/>
      <c r="CH95" s="6"/>
      <c r="CI95" s="12"/>
      <c r="CJ95" s="11"/>
      <c r="CK95" s="6"/>
      <c r="CL95" s="6"/>
      <c r="CM95" s="12"/>
      <c r="CN95" s="11"/>
      <c r="CO95" s="82"/>
      <c r="CP95" s="1"/>
      <c r="CQ95" s="1"/>
      <c r="CR95" s="1"/>
      <c r="CS95" s="1"/>
      <c r="CT95" s="1"/>
      <c r="DF95" s="23"/>
      <c r="DG95" s="35" t="str">
        <f t="shared" si="8"/>
        <v/>
      </c>
      <c r="DH95" s="36" t="str">
        <f>IF(AND(L95="",N95="",R95="",S95=""),"",SUM(L95,N95,R95,#REF!,S95))</f>
        <v/>
      </c>
      <c r="DI95" s="36" t="str">
        <f t="shared" si="9"/>
        <v/>
      </c>
      <c r="DJ95" s="35" t="str">
        <f>IF(AND(V95="",X95="",AB95="",AC95=""),"",SUM(V95,X95,AB95,#REF!,AC95))</f>
        <v/>
      </c>
      <c r="DK95" s="36" t="str">
        <f t="shared" si="10"/>
        <v/>
      </c>
      <c r="DL95" s="35" t="str">
        <f t="shared" si="11"/>
        <v/>
      </c>
      <c r="DM95" s="36" t="str">
        <f t="shared" si="12"/>
        <v/>
      </c>
      <c r="DN95" s="35" t="str">
        <f>IF(AND(AQ95="",AT95="",AW95="",AX95=""),"",SUM(AQ95,AT95,AW95,#REF!,AX95))</f>
        <v/>
      </c>
      <c r="DO95" s="36" t="str">
        <f t="shared" si="13"/>
        <v/>
      </c>
      <c r="DP95" s="35" t="str">
        <f>IF(AND(BA95="",BD95="",BG95="",BH95=""),"",SUM(BA95,BD95,BG95,#REF!,BH95))</f>
        <v/>
      </c>
      <c r="DQ95" s="36" t="str">
        <f t="shared" si="14"/>
        <v/>
      </c>
      <c r="DR95" s="35" t="str">
        <f>IF(AND(BK95="",BN95="",BQ95="",BR95=""),"",SUM(BK95,BN95,BQ95,#REF!,BR95))</f>
        <v/>
      </c>
      <c r="DS95" s="36" t="str">
        <f t="shared" si="15"/>
        <v/>
      </c>
      <c r="DT95" s="33"/>
      <c r="DU95" s="33"/>
    </row>
    <row r="96" spans="1:125" ht="18.75">
      <c r="A96" s="72">
        <v>90</v>
      </c>
      <c r="B96" s="406"/>
      <c r="C96" s="407"/>
      <c r="D96" s="408"/>
      <c r="E96" s="409"/>
      <c r="F96" s="410"/>
      <c r="G96" s="410"/>
      <c r="H96" s="411"/>
      <c r="I96" s="412"/>
      <c r="J96" s="413"/>
      <c r="K96" s="414"/>
      <c r="L96" s="11"/>
      <c r="M96" s="6"/>
      <c r="N96" s="6"/>
      <c r="O96" s="6"/>
      <c r="P96" s="6"/>
      <c r="Q96" s="6"/>
      <c r="R96" s="6"/>
      <c r="S96" s="40"/>
      <c r="T96" s="43"/>
      <c r="U96" s="12"/>
      <c r="V96" s="17"/>
      <c r="W96" s="18"/>
      <c r="X96" s="18"/>
      <c r="Y96" s="18"/>
      <c r="Z96" s="18"/>
      <c r="AA96" s="18"/>
      <c r="AB96" s="18"/>
      <c r="AC96" s="45"/>
      <c r="AD96" s="43"/>
      <c r="AE96" s="40"/>
      <c r="AF96" s="293"/>
      <c r="AG96" s="6"/>
      <c r="AH96" s="6"/>
      <c r="AI96" s="6"/>
      <c r="AJ96" s="6"/>
      <c r="AK96" s="6"/>
      <c r="AL96" s="6"/>
      <c r="AM96" s="43"/>
      <c r="AN96" s="43"/>
      <c r="AO96" s="6"/>
      <c r="AP96" s="43"/>
      <c r="AQ96" s="11"/>
      <c r="AR96" s="6"/>
      <c r="AS96" s="6"/>
      <c r="AT96" s="6"/>
      <c r="AU96" s="6"/>
      <c r="AV96" s="6"/>
      <c r="AW96" s="6"/>
      <c r="AX96" s="40"/>
      <c r="AY96" s="43"/>
      <c r="AZ96" s="12"/>
      <c r="BA96" s="11"/>
      <c r="BB96" s="6"/>
      <c r="BC96" s="6"/>
      <c r="BD96" s="6"/>
      <c r="BE96" s="6"/>
      <c r="BF96" s="6"/>
      <c r="BG96" s="6"/>
      <c r="BH96" s="40"/>
      <c r="BI96" s="43"/>
      <c r="BJ96" s="12"/>
      <c r="BK96" s="11"/>
      <c r="BL96" s="6"/>
      <c r="BM96" s="6"/>
      <c r="BN96" s="6"/>
      <c r="BO96" s="6"/>
      <c r="BP96" s="6"/>
      <c r="BQ96" s="6"/>
      <c r="BR96" s="40"/>
      <c r="BS96" s="43"/>
      <c r="BT96" s="12"/>
      <c r="BU96" s="11"/>
      <c r="BV96" s="6"/>
      <c r="BW96" s="6"/>
      <c r="BX96" s="6"/>
      <c r="BY96" s="40"/>
      <c r="BZ96" s="11"/>
      <c r="CA96" s="6"/>
      <c r="CB96" s="6"/>
      <c r="CC96" s="6"/>
      <c r="CD96" s="12"/>
      <c r="CE96" s="11"/>
      <c r="CF96" s="6"/>
      <c r="CG96" s="6"/>
      <c r="CH96" s="6"/>
      <c r="CI96" s="12"/>
      <c r="CJ96" s="11"/>
      <c r="CK96" s="6"/>
      <c r="CL96" s="6"/>
      <c r="CM96" s="12"/>
      <c r="CN96" s="11"/>
      <c r="CO96" s="82"/>
      <c r="CP96" s="1"/>
      <c r="CQ96" s="1"/>
      <c r="CR96" s="1"/>
      <c r="CS96" s="1"/>
      <c r="CT96" s="1"/>
      <c r="DF96" s="23"/>
      <c r="DG96" s="35" t="str">
        <f t="shared" si="8"/>
        <v/>
      </c>
      <c r="DH96" s="36" t="str">
        <f>IF(AND(L96="",N96="",R96="",S96=""),"",SUM(L96,N96,R96,#REF!,S96))</f>
        <v/>
      </c>
      <c r="DI96" s="36" t="str">
        <f t="shared" si="9"/>
        <v/>
      </c>
      <c r="DJ96" s="35" t="str">
        <f>IF(AND(V96="",X96="",AB96="",AC96=""),"",SUM(V96,X96,AB96,#REF!,AC96))</f>
        <v/>
      </c>
      <c r="DK96" s="36" t="str">
        <f t="shared" si="10"/>
        <v/>
      </c>
      <c r="DL96" s="35" t="str">
        <f t="shared" si="11"/>
        <v/>
      </c>
      <c r="DM96" s="36" t="str">
        <f t="shared" si="12"/>
        <v/>
      </c>
      <c r="DN96" s="35" t="str">
        <f>IF(AND(AQ96="",AT96="",AW96="",AX96=""),"",SUM(AQ96,AT96,AW96,#REF!,AX96))</f>
        <v/>
      </c>
      <c r="DO96" s="36" t="str">
        <f t="shared" si="13"/>
        <v/>
      </c>
      <c r="DP96" s="35" t="str">
        <f>IF(AND(BA96="",BD96="",BG96="",BH96=""),"",SUM(BA96,BD96,BG96,#REF!,BH96))</f>
        <v/>
      </c>
      <c r="DQ96" s="36" t="str">
        <f t="shared" si="14"/>
        <v/>
      </c>
      <c r="DR96" s="35" t="str">
        <f>IF(AND(BK96="",BN96="",BQ96="",BR96=""),"",SUM(BK96,BN96,BQ96,#REF!,BR96))</f>
        <v/>
      </c>
      <c r="DS96" s="36" t="str">
        <f t="shared" si="15"/>
        <v/>
      </c>
      <c r="DT96" s="33"/>
      <c r="DU96" s="33"/>
    </row>
    <row r="97" spans="1:125" ht="18.75">
      <c r="A97" s="72">
        <v>91</v>
      </c>
      <c r="B97" s="406"/>
      <c r="C97" s="407"/>
      <c r="D97" s="408"/>
      <c r="E97" s="409"/>
      <c r="F97" s="410"/>
      <c r="G97" s="410"/>
      <c r="H97" s="411"/>
      <c r="I97" s="412"/>
      <c r="J97" s="413"/>
      <c r="K97" s="414"/>
      <c r="L97" s="11"/>
      <c r="M97" s="6"/>
      <c r="N97" s="6"/>
      <c r="O97" s="6"/>
      <c r="P97" s="6"/>
      <c r="Q97" s="6"/>
      <c r="R97" s="6"/>
      <c r="S97" s="40"/>
      <c r="T97" s="43"/>
      <c r="U97" s="12"/>
      <c r="V97" s="17"/>
      <c r="W97" s="18"/>
      <c r="X97" s="18"/>
      <c r="Y97" s="18"/>
      <c r="Z97" s="18"/>
      <c r="AA97" s="18"/>
      <c r="AB97" s="18"/>
      <c r="AC97" s="45"/>
      <c r="AD97" s="43"/>
      <c r="AE97" s="40"/>
      <c r="AF97" s="293"/>
      <c r="AG97" s="6"/>
      <c r="AH97" s="6"/>
      <c r="AI97" s="6"/>
      <c r="AJ97" s="6"/>
      <c r="AK97" s="6"/>
      <c r="AL97" s="6"/>
      <c r="AM97" s="43"/>
      <c r="AN97" s="43"/>
      <c r="AO97" s="6"/>
      <c r="AP97" s="43"/>
      <c r="AQ97" s="11"/>
      <c r="AR97" s="6"/>
      <c r="AS97" s="6"/>
      <c r="AT97" s="6"/>
      <c r="AU97" s="6"/>
      <c r="AV97" s="6"/>
      <c r="AW97" s="6"/>
      <c r="AX97" s="40"/>
      <c r="AY97" s="43"/>
      <c r="AZ97" s="12"/>
      <c r="BA97" s="11"/>
      <c r="BB97" s="6"/>
      <c r="BC97" s="6"/>
      <c r="BD97" s="6"/>
      <c r="BE97" s="6"/>
      <c r="BF97" s="6"/>
      <c r="BG97" s="6"/>
      <c r="BH97" s="40"/>
      <c r="BI97" s="43"/>
      <c r="BJ97" s="12"/>
      <c r="BK97" s="11"/>
      <c r="BL97" s="6"/>
      <c r="BM97" s="6"/>
      <c r="BN97" s="6"/>
      <c r="BO97" s="6"/>
      <c r="BP97" s="6"/>
      <c r="BQ97" s="6"/>
      <c r="BR97" s="40"/>
      <c r="BS97" s="43"/>
      <c r="BT97" s="12"/>
      <c r="BU97" s="11"/>
      <c r="BV97" s="6"/>
      <c r="BW97" s="6"/>
      <c r="BX97" s="6"/>
      <c r="BY97" s="40"/>
      <c r="BZ97" s="11"/>
      <c r="CA97" s="6"/>
      <c r="CB97" s="6"/>
      <c r="CC97" s="6"/>
      <c r="CD97" s="12"/>
      <c r="CE97" s="11"/>
      <c r="CF97" s="6"/>
      <c r="CG97" s="6"/>
      <c r="CH97" s="6"/>
      <c r="CI97" s="12"/>
      <c r="CJ97" s="11"/>
      <c r="CK97" s="6"/>
      <c r="CL97" s="6"/>
      <c r="CM97" s="12"/>
      <c r="CN97" s="11"/>
      <c r="CO97" s="82"/>
      <c r="CP97" s="1"/>
      <c r="CQ97" s="1"/>
      <c r="CR97" s="1"/>
      <c r="CS97" s="1"/>
      <c r="CT97" s="1"/>
      <c r="DF97" s="23"/>
      <c r="DG97" s="35" t="str">
        <f t="shared" si="8"/>
        <v/>
      </c>
      <c r="DH97" s="36" t="str">
        <f>IF(AND(L97="",N97="",R97="",S97=""),"",SUM(L97,N97,R97,#REF!,S97))</f>
        <v/>
      </c>
      <c r="DI97" s="36" t="str">
        <f t="shared" si="9"/>
        <v/>
      </c>
      <c r="DJ97" s="35" t="str">
        <f>IF(AND(V97="",X97="",AB97="",AC97=""),"",SUM(V97,X97,AB97,#REF!,AC97))</f>
        <v/>
      </c>
      <c r="DK97" s="36" t="str">
        <f t="shared" si="10"/>
        <v/>
      </c>
      <c r="DL97" s="35" t="str">
        <f t="shared" si="11"/>
        <v/>
      </c>
      <c r="DM97" s="36" t="str">
        <f t="shared" si="12"/>
        <v/>
      </c>
      <c r="DN97" s="35" t="str">
        <f>IF(AND(AQ97="",AT97="",AW97="",AX97=""),"",SUM(AQ97,AT97,AW97,#REF!,AX97))</f>
        <v/>
      </c>
      <c r="DO97" s="36" t="str">
        <f t="shared" si="13"/>
        <v/>
      </c>
      <c r="DP97" s="35" t="str">
        <f>IF(AND(BA97="",BD97="",BG97="",BH97=""),"",SUM(BA97,BD97,BG97,#REF!,BH97))</f>
        <v/>
      </c>
      <c r="DQ97" s="36" t="str">
        <f t="shared" si="14"/>
        <v/>
      </c>
      <c r="DR97" s="35" t="str">
        <f>IF(AND(BK97="",BN97="",BQ97="",BR97=""),"",SUM(BK97,BN97,BQ97,#REF!,BR97))</f>
        <v/>
      </c>
      <c r="DS97" s="36" t="str">
        <f t="shared" si="15"/>
        <v/>
      </c>
      <c r="DT97" s="33"/>
      <c r="DU97" s="33"/>
    </row>
    <row r="98" spans="1:125" ht="18.75">
      <c r="A98" s="72">
        <v>92</v>
      </c>
      <c r="B98" s="406"/>
      <c r="C98" s="407"/>
      <c r="D98" s="408"/>
      <c r="E98" s="409"/>
      <c r="F98" s="410"/>
      <c r="G98" s="410"/>
      <c r="H98" s="411"/>
      <c r="I98" s="412"/>
      <c r="J98" s="413"/>
      <c r="K98" s="414"/>
      <c r="L98" s="11"/>
      <c r="M98" s="6"/>
      <c r="N98" s="6"/>
      <c r="O98" s="6"/>
      <c r="P98" s="6"/>
      <c r="Q98" s="6"/>
      <c r="R98" s="6"/>
      <c r="S98" s="40"/>
      <c r="T98" s="43"/>
      <c r="U98" s="12"/>
      <c r="V98" s="17"/>
      <c r="W98" s="18"/>
      <c r="X98" s="18"/>
      <c r="Y98" s="18"/>
      <c r="Z98" s="18"/>
      <c r="AA98" s="18"/>
      <c r="AB98" s="18"/>
      <c r="AC98" s="45"/>
      <c r="AD98" s="43"/>
      <c r="AE98" s="40"/>
      <c r="AF98" s="293"/>
      <c r="AG98" s="6"/>
      <c r="AH98" s="6"/>
      <c r="AI98" s="6"/>
      <c r="AJ98" s="6"/>
      <c r="AK98" s="6"/>
      <c r="AL98" s="6"/>
      <c r="AM98" s="43"/>
      <c r="AN98" s="43"/>
      <c r="AO98" s="6"/>
      <c r="AP98" s="43"/>
      <c r="AQ98" s="11"/>
      <c r="AR98" s="6"/>
      <c r="AS98" s="6"/>
      <c r="AT98" s="6"/>
      <c r="AU98" s="6"/>
      <c r="AV98" s="6"/>
      <c r="AW98" s="6"/>
      <c r="AX98" s="40"/>
      <c r="AY98" s="43"/>
      <c r="AZ98" s="12"/>
      <c r="BA98" s="11"/>
      <c r="BB98" s="6"/>
      <c r="BC98" s="6"/>
      <c r="BD98" s="6"/>
      <c r="BE98" s="6"/>
      <c r="BF98" s="6"/>
      <c r="BG98" s="6"/>
      <c r="BH98" s="40"/>
      <c r="BI98" s="43"/>
      <c r="BJ98" s="12"/>
      <c r="BK98" s="11"/>
      <c r="BL98" s="6"/>
      <c r="BM98" s="6"/>
      <c r="BN98" s="6"/>
      <c r="BO98" s="6"/>
      <c r="BP98" s="6"/>
      <c r="BQ98" s="6"/>
      <c r="BR98" s="40"/>
      <c r="BS98" s="43"/>
      <c r="BT98" s="12"/>
      <c r="BU98" s="11"/>
      <c r="BV98" s="6"/>
      <c r="BW98" s="6"/>
      <c r="BX98" s="6"/>
      <c r="BY98" s="40"/>
      <c r="BZ98" s="11"/>
      <c r="CA98" s="6"/>
      <c r="CB98" s="6"/>
      <c r="CC98" s="6"/>
      <c r="CD98" s="12"/>
      <c r="CE98" s="11"/>
      <c r="CF98" s="6"/>
      <c r="CG98" s="6"/>
      <c r="CH98" s="6"/>
      <c r="CI98" s="12"/>
      <c r="CJ98" s="11"/>
      <c r="CK98" s="6"/>
      <c r="CL98" s="6"/>
      <c r="CM98" s="12"/>
      <c r="CN98" s="11"/>
      <c r="CO98" s="82"/>
      <c r="CP98" s="1"/>
      <c r="CQ98" s="1"/>
      <c r="CR98" s="1"/>
      <c r="CS98" s="1"/>
      <c r="CT98" s="1"/>
      <c r="DF98" s="23"/>
      <c r="DG98" s="35" t="str">
        <f t="shared" si="8"/>
        <v/>
      </c>
      <c r="DH98" s="36" t="str">
        <f>IF(AND(L98="",N98="",R98="",S98=""),"",SUM(L98,N98,R98,#REF!,S98))</f>
        <v/>
      </c>
      <c r="DI98" s="36" t="str">
        <f t="shared" si="9"/>
        <v/>
      </c>
      <c r="DJ98" s="35" t="str">
        <f>IF(AND(V98="",X98="",AB98="",AC98=""),"",SUM(V98,X98,AB98,#REF!,AC98))</f>
        <v/>
      </c>
      <c r="DK98" s="36" t="str">
        <f t="shared" si="10"/>
        <v/>
      </c>
      <c r="DL98" s="35" t="str">
        <f t="shared" si="11"/>
        <v/>
      </c>
      <c r="DM98" s="36" t="str">
        <f t="shared" si="12"/>
        <v/>
      </c>
      <c r="DN98" s="35" t="str">
        <f>IF(AND(AQ98="",AT98="",AW98="",AX98=""),"",SUM(AQ98,AT98,AW98,#REF!,AX98))</f>
        <v/>
      </c>
      <c r="DO98" s="36" t="str">
        <f t="shared" si="13"/>
        <v/>
      </c>
      <c r="DP98" s="35" t="str">
        <f>IF(AND(BA98="",BD98="",BG98="",BH98=""),"",SUM(BA98,BD98,BG98,#REF!,BH98))</f>
        <v/>
      </c>
      <c r="DQ98" s="36" t="str">
        <f t="shared" si="14"/>
        <v/>
      </c>
      <c r="DR98" s="35" t="str">
        <f>IF(AND(BK98="",BN98="",BQ98="",BR98=""),"",SUM(BK98,BN98,BQ98,#REF!,BR98))</f>
        <v/>
      </c>
      <c r="DS98" s="36" t="str">
        <f t="shared" si="15"/>
        <v/>
      </c>
      <c r="DT98" s="33"/>
      <c r="DU98" s="33"/>
    </row>
    <row r="99" spans="1:125" ht="18.75">
      <c r="A99" s="72">
        <v>93</v>
      </c>
      <c r="B99" s="406"/>
      <c r="C99" s="407"/>
      <c r="D99" s="408"/>
      <c r="E99" s="409"/>
      <c r="F99" s="410"/>
      <c r="G99" s="410"/>
      <c r="H99" s="411"/>
      <c r="I99" s="412"/>
      <c r="J99" s="413"/>
      <c r="K99" s="414"/>
      <c r="L99" s="11"/>
      <c r="M99" s="6"/>
      <c r="N99" s="6"/>
      <c r="O99" s="6"/>
      <c r="P99" s="6"/>
      <c r="Q99" s="6"/>
      <c r="R99" s="6"/>
      <c r="S99" s="40"/>
      <c r="T99" s="43"/>
      <c r="U99" s="12"/>
      <c r="V99" s="17"/>
      <c r="W99" s="18"/>
      <c r="X99" s="18"/>
      <c r="Y99" s="18"/>
      <c r="Z99" s="18"/>
      <c r="AA99" s="18"/>
      <c r="AB99" s="18"/>
      <c r="AC99" s="45"/>
      <c r="AD99" s="43"/>
      <c r="AE99" s="40"/>
      <c r="AF99" s="293"/>
      <c r="AG99" s="6"/>
      <c r="AH99" s="6"/>
      <c r="AI99" s="6"/>
      <c r="AJ99" s="6"/>
      <c r="AK99" s="6"/>
      <c r="AL99" s="6"/>
      <c r="AM99" s="43"/>
      <c r="AN99" s="43"/>
      <c r="AO99" s="6"/>
      <c r="AP99" s="43"/>
      <c r="AQ99" s="11"/>
      <c r="AR99" s="6"/>
      <c r="AS99" s="6"/>
      <c r="AT99" s="6"/>
      <c r="AU99" s="6"/>
      <c r="AV99" s="6"/>
      <c r="AW99" s="6"/>
      <c r="AX99" s="40"/>
      <c r="AY99" s="43"/>
      <c r="AZ99" s="12"/>
      <c r="BA99" s="11"/>
      <c r="BB99" s="6"/>
      <c r="BC99" s="6"/>
      <c r="BD99" s="6"/>
      <c r="BE99" s="6"/>
      <c r="BF99" s="6"/>
      <c r="BG99" s="6"/>
      <c r="BH99" s="40"/>
      <c r="BI99" s="43"/>
      <c r="BJ99" s="12"/>
      <c r="BK99" s="11"/>
      <c r="BL99" s="6"/>
      <c r="BM99" s="6"/>
      <c r="BN99" s="6"/>
      <c r="BO99" s="6"/>
      <c r="BP99" s="6"/>
      <c r="BQ99" s="6"/>
      <c r="BR99" s="40"/>
      <c r="BS99" s="43"/>
      <c r="BT99" s="12"/>
      <c r="BU99" s="11"/>
      <c r="BV99" s="6"/>
      <c r="BW99" s="6"/>
      <c r="BX99" s="6"/>
      <c r="BY99" s="40"/>
      <c r="BZ99" s="11"/>
      <c r="CA99" s="6"/>
      <c r="CB99" s="6"/>
      <c r="CC99" s="6"/>
      <c r="CD99" s="12"/>
      <c r="CE99" s="11"/>
      <c r="CF99" s="6"/>
      <c r="CG99" s="6"/>
      <c r="CH99" s="6"/>
      <c r="CI99" s="12"/>
      <c r="CJ99" s="11"/>
      <c r="CK99" s="6"/>
      <c r="CL99" s="6"/>
      <c r="CM99" s="12"/>
      <c r="CN99" s="11"/>
      <c r="CO99" s="82"/>
      <c r="CP99" s="1"/>
      <c r="CQ99" s="1"/>
      <c r="CR99" s="1"/>
      <c r="CS99" s="1"/>
      <c r="CT99" s="1"/>
      <c r="DF99" s="23"/>
      <c r="DG99" s="35" t="str">
        <f t="shared" si="8"/>
        <v/>
      </c>
      <c r="DH99" s="36" t="str">
        <f>IF(AND(L99="",N99="",R99="",S99=""),"",SUM(L99,N99,R99,#REF!,S99))</f>
        <v/>
      </c>
      <c r="DI99" s="36" t="str">
        <f t="shared" si="9"/>
        <v/>
      </c>
      <c r="DJ99" s="35" t="str">
        <f>IF(AND(V99="",X99="",AB99="",AC99=""),"",SUM(V99,X99,AB99,#REF!,AC99))</f>
        <v/>
      </c>
      <c r="DK99" s="36" t="str">
        <f t="shared" si="10"/>
        <v/>
      </c>
      <c r="DL99" s="35" t="str">
        <f t="shared" si="11"/>
        <v/>
      </c>
      <c r="DM99" s="36" t="str">
        <f t="shared" si="12"/>
        <v/>
      </c>
      <c r="DN99" s="35" t="str">
        <f>IF(AND(AQ99="",AT99="",AW99="",AX99=""),"",SUM(AQ99,AT99,AW99,#REF!,AX99))</f>
        <v/>
      </c>
      <c r="DO99" s="36" t="str">
        <f t="shared" si="13"/>
        <v/>
      </c>
      <c r="DP99" s="35" t="str">
        <f>IF(AND(BA99="",BD99="",BG99="",BH99=""),"",SUM(BA99,BD99,BG99,#REF!,BH99))</f>
        <v/>
      </c>
      <c r="DQ99" s="36" t="str">
        <f t="shared" si="14"/>
        <v/>
      </c>
      <c r="DR99" s="35" t="str">
        <f>IF(AND(BK99="",BN99="",BQ99="",BR99=""),"",SUM(BK99,BN99,BQ99,#REF!,BR99))</f>
        <v/>
      </c>
      <c r="DS99" s="36" t="str">
        <f t="shared" si="15"/>
        <v/>
      </c>
      <c r="DT99" s="33"/>
      <c r="DU99" s="33"/>
    </row>
    <row r="100" spans="1:125" ht="18.75">
      <c r="A100" s="72">
        <v>94</v>
      </c>
      <c r="B100" s="406"/>
      <c r="C100" s="407"/>
      <c r="D100" s="408"/>
      <c r="E100" s="409"/>
      <c r="F100" s="410"/>
      <c r="G100" s="410"/>
      <c r="H100" s="411"/>
      <c r="I100" s="412"/>
      <c r="J100" s="413"/>
      <c r="K100" s="414"/>
      <c r="L100" s="11"/>
      <c r="M100" s="6"/>
      <c r="N100" s="6"/>
      <c r="O100" s="6"/>
      <c r="P100" s="6"/>
      <c r="Q100" s="6"/>
      <c r="R100" s="6"/>
      <c r="S100" s="40"/>
      <c r="T100" s="43"/>
      <c r="U100" s="12"/>
      <c r="V100" s="17"/>
      <c r="W100" s="18"/>
      <c r="X100" s="18"/>
      <c r="Y100" s="18"/>
      <c r="Z100" s="18"/>
      <c r="AA100" s="18"/>
      <c r="AB100" s="18"/>
      <c r="AC100" s="45"/>
      <c r="AD100" s="43"/>
      <c r="AE100" s="40"/>
      <c r="AF100" s="293"/>
      <c r="AG100" s="6"/>
      <c r="AH100" s="6"/>
      <c r="AI100" s="6"/>
      <c r="AJ100" s="6"/>
      <c r="AK100" s="6"/>
      <c r="AL100" s="6"/>
      <c r="AM100" s="43"/>
      <c r="AN100" s="43"/>
      <c r="AO100" s="6"/>
      <c r="AP100" s="43"/>
      <c r="AQ100" s="11"/>
      <c r="AR100" s="6"/>
      <c r="AS100" s="6"/>
      <c r="AT100" s="6"/>
      <c r="AU100" s="6"/>
      <c r="AV100" s="6"/>
      <c r="AW100" s="6"/>
      <c r="AX100" s="40"/>
      <c r="AY100" s="43"/>
      <c r="AZ100" s="12"/>
      <c r="BA100" s="11"/>
      <c r="BB100" s="6"/>
      <c r="BC100" s="6"/>
      <c r="BD100" s="6"/>
      <c r="BE100" s="6"/>
      <c r="BF100" s="6"/>
      <c r="BG100" s="6"/>
      <c r="BH100" s="40"/>
      <c r="BI100" s="43"/>
      <c r="BJ100" s="12"/>
      <c r="BK100" s="11"/>
      <c r="BL100" s="6"/>
      <c r="BM100" s="6"/>
      <c r="BN100" s="6"/>
      <c r="BO100" s="6"/>
      <c r="BP100" s="6"/>
      <c r="BQ100" s="6"/>
      <c r="BR100" s="40"/>
      <c r="BS100" s="43"/>
      <c r="BT100" s="12"/>
      <c r="BU100" s="11"/>
      <c r="BV100" s="6"/>
      <c r="BW100" s="6"/>
      <c r="BX100" s="6"/>
      <c r="BY100" s="40"/>
      <c r="BZ100" s="11"/>
      <c r="CA100" s="6"/>
      <c r="CB100" s="6"/>
      <c r="CC100" s="6"/>
      <c r="CD100" s="12"/>
      <c r="CE100" s="11"/>
      <c r="CF100" s="6"/>
      <c r="CG100" s="6"/>
      <c r="CH100" s="6"/>
      <c r="CI100" s="12"/>
      <c r="CJ100" s="11"/>
      <c r="CK100" s="6"/>
      <c r="CL100" s="6"/>
      <c r="CM100" s="12"/>
      <c r="CN100" s="11"/>
      <c r="CO100" s="82"/>
      <c r="CP100" s="1"/>
      <c r="CQ100" s="1"/>
      <c r="CR100" s="1"/>
      <c r="CS100" s="1"/>
      <c r="CT100" s="1"/>
      <c r="DF100" s="23"/>
      <c r="DG100" s="35" t="str">
        <f t="shared" si="8"/>
        <v/>
      </c>
      <c r="DH100" s="36" t="str">
        <f>IF(AND(L100="",N100="",R100="",S100=""),"",SUM(L100,N100,R100,#REF!,S100))</f>
        <v/>
      </c>
      <c r="DI100" s="36" t="str">
        <f t="shared" si="9"/>
        <v/>
      </c>
      <c r="DJ100" s="35" t="str">
        <f>IF(AND(V100="",X100="",AB100="",AC100=""),"",SUM(V100,X100,AB100,#REF!,AC100))</f>
        <v/>
      </c>
      <c r="DK100" s="36" t="str">
        <f t="shared" si="10"/>
        <v/>
      </c>
      <c r="DL100" s="35" t="str">
        <f t="shared" si="11"/>
        <v/>
      </c>
      <c r="DM100" s="36" t="str">
        <f t="shared" si="12"/>
        <v/>
      </c>
      <c r="DN100" s="35" t="str">
        <f>IF(AND(AQ100="",AT100="",AW100="",AX100=""),"",SUM(AQ100,AT100,AW100,#REF!,AX100))</f>
        <v/>
      </c>
      <c r="DO100" s="36" t="str">
        <f t="shared" si="13"/>
        <v/>
      </c>
      <c r="DP100" s="35" t="str">
        <f>IF(AND(BA100="",BD100="",BG100="",BH100=""),"",SUM(BA100,BD100,BG100,#REF!,BH100))</f>
        <v/>
      </c>
      <c r="DQ100" s="36" t="str">
        <f t="shared" si="14"/>
        <v/>
      </c>
      <c r="DR100" s="35" t="str">
        <f>IF(AND(BK100="",BN100="",BQ100="",BR100=""),"",SUM(BK100,BN100,BQ100,#REF!,BR100))</f>
        <v/>
      </c>
      <c r="DS100" s="36" t="str">
        <f t="shared" si="15"/>
        <v/>
      </c>
      <c r="DT100" s="33"/>
      <c r="DU100" s="33"/>
    </row>
    <row r="101" spans="1:125" ht="18.75">
      <c r="A101" s="72">
        <v>95</v>
      </c>
      <c r="B101" s="406"/>
      <c r="C101" s="407"/>
      <c r="D101" s="408"/>
      <c r="E101" s="409"/>
      <c r="F101" s="410"/>
      <c r="G101" s="410"/>
      <c r="H101" s="411"/>
      <c r="I101" s="412"/>
      <c r="J101" s="413"/>
      <c r="K101" s="414"/>
      <c r="L101" s="11"/>
      <c r="M101" s="6"/>
      <c r="N101" s="6"/>
      <c r="O101" s="6"/>
      <c r="P101" s="6"/>
      <c r="Q101" s="6"/>
      <c r="R101" s="6"/>
      <c r="S101" s="40"/>
      <c r="T101" s="43"/>
      <c r="U101" s="12"/>
      <c r="V101" s="17"/>
      <c r="W101" s="18"/>
      <c r="X101" s="18"/>
      <c r="Y101" s="18"/>
      <c r="Z101" s="18"/>
      <c r="AA101" s="18"/>
      <c r="AB101" s="18"/>
      <c r="AC101" s="45"/>
      <c r="AD101" s="43"/>
      <c r="AE101" s="40"/>
      <c r="AF101" s="293"/>
      <c r="AG101" s="6"/>
      <c r="AH101" s="6"/>
      <c r="AI101" s="6"/>
      <c r="AJ101" s="6"/>
      <c r="AK101" s="6"/>
      <c r="AL101" s="6"/>
      <c r="AM101" s="43"/>
      <c r="AN101" s="43"/>
      <c r="AO101" s="6"/>
      <c r="AP101" s="43"/>
      <c r="AQ101" s="11"/>
      <c r="AR101" s="6"/>
      <c r="AS101" s="6"/>
      <c r="AT101" s="6"/>
      <c r="AU101" s="6"/>
      <c r="AV101" s="6"/>
      <c r="AW101" s="6"/>
      <c r="AX101" s="40"/>
      <c r="AY101" s="43"/>
      <c r="AZ101" s="12"/>
      <c r="BA101" s="11"/>
      <c r="BB101" s="6"/>
      <c r="BC101" s="6"/>
      <c r="BD101" s="6"/>
      <c r="BE101" s="6"/>
      <c r="BF101" s="6"/>
      <c r="BG101" s="6"/>
      <c r="BH101" s="40"/>
      <c r="BI101" s="43"/>
      <c r="BJ101" s="12"/>
      <c r="BK101" s="11"/>
      <c r="BL101" s="6"/>
      <c r="BM101" s="6"/>
      <c r="BN101" s="6"/>
      <c r="BO101" s="6"/>
      <c r="BP101" s="6"/>
      <c r="BQ101" s="6"/>
      <c r="BR101" s="40"/>
      <c r="BS101" s="43"/>
      <c r="BT101" s="12"/>
      <c r="BU101" s="11"/>
      <c r="BV101" s="6"/>
      <c r="BW101" s="6"/>
      <c r="BX101" s="6"/>
      <c r="BY101" s="40"/>
      <c r="BZ101" s="11"/>
      <c r="CA101" s="6"/>
      <c r="CB101" s="6"/>
      <c r="CC101" s="6"/>
      <c r="CD101" s="12"/>
      <c r="CE101" s="11"/>
      <c r="CF101" s="6"/>
      <c r="CG101" s="6"/>
      <c r="CH101" s="6"/>
      <c r="CI101" s="12"/>
      <c r="CJ101" s="11"/>
      <c r="CK101" s="6"/>
      <c r="CL101" s="6"/>
      <c r="CM101" s="12"/>
      <c r="CN101" s="11"/>
      <c r="CO101" s="82"/>
      <c r="CP101" s="1"/>
      <c r="CQ101" s="1"/>
      <c r="CR101" s="1"/>
      <c r="CS101" s="1"/>
      <c r="CT101" s="1"/>
      <c r="DF101" s="23"/>
      <c r="DG101" s="35" t="str">
        <f t="shared" si="8"/>
        <v/>
      </c>
      <c r="DH101" s="36" t="str">
        <f>IF(AND(L101="",N101="",R101="",S101=""),"",SUM(L101,N101,R101,#REF!,S101))</f>
        <v/>
      </c>
      <c r="DI101" s="36" t="str">
        <f t="shared" si="9"/>
        <v/>
      </c>
      <c r="DJ101" s="35" t="str">
        <f>IF(AND(V101="",X101="",AB101="",AC101=""),"",SUM(V101,X101,AB101,#REF!,AC101))</f>
        <v/>
      </c>
      <c r="DK101" s="36" t="str">
        <f t="shared" si="10"/>
        <v/>
      </c>
      <c r="DL101" s="35" t="str">
        <f t="shared" si="11"/>
        <v/>
      </c>
      <c r="DM101" s="36" t="str">
        <f t="shared" si="12"/>
        <v/>
      </c>
      <c r="DN101" s="35" t="str">
        <f>IF(AND(AQ101="",AT101="",AW101="",AX101=""),"",SUM(AQ101,AT101,AW101,#REF!,AX101))</f>
        <v/>
      </c>
      <c r="DO101" s="36" t="str">
        <f t="shared" si="13"/>
        <v/>
      </c>
      <c r="DP101" s="35" t="str">
        <f>IF(AND(BA101="",BD101="",BG101="",BH101=""),"",SUM(BA101,BD101,BG101,#REF!,BH101))</f>
        <v/>
      </c>
      <c r="DQ101" s="36" t="str">
        <f t="shared" si="14"/>
        <v/>
      </c>
      <c r="DR101" s="35" t="str">
        <f>IF(AND(BK101="",BN101="",BQ101="",BR101=""),"",SUM(BK101,BN101,BQ101,#REF!,BR101))</f>
        <v/>
      </c>
      <c r="DS101" s="36" t="str">
        <f t="shared" si="15"/>
        <v/>
      </c>
      <c r="DT101" s="33"/>
      <c r="DU101" s="33"/>
    </row>
    <row r="102" spans="1:125" ht="18.75">
      <c r="A102" s="72">
        <v>96</v>
      </c>
      <c r="B102" s="406"/>
      <c r="C102" s="407"/>
      <c r="D102" s="408"/>
      <c r="E102" s="409"/>
      <c r="F102" s="410"/>
      <c r="G102" s="410"/>
      <c r="H102" s="411"/>
      <c r="I102" s="412"/>
      <c r="J102" s="413"/>
      <c r="K102" s="414"/>
      <c r="L102" s="11"/>
      <c r="M102" s="6"/>
      <c r="N102" s="6"/>
      <c r="O102" s="6"/>
      <c r="P102" s="6"/>
      <c r="Q102" s="6"/>
      <c r="R102" s="6"/>
      <c r="S102" s="40"/>
      <c r="T102" s="43"/>
      <c r="U102" s="12"/>
      <c r="V102" s="17"/>
      <c r="W102" s="18"/>
      <c r="X102" s="18"/>
      <c r="Y102" s="18"/>
      <c r="Z102" s="18"/>
      <c r="AA102" s="18"/>
      <c r="AB102" s="18"/>
      <c r="AC102" s="45"/>
      <c r="AD102" s="43"/>
      <c r="AE102" s="40"/>
      <c r="AF102" s="293"/>
      <c r="AG102" s="6"/>
      <c r="AH102" s="6"/>
      <c r="AI102" s="6"/>
      <c r="AJ102" s="6"/>
      <c r="AK102" s="6"/>
      <c r="AL102" s="6"/>
      <c r="AM102" s="43"/>
      <c r="AN102" s="43"/>
      <c r="AO102" s="6"/>
      <c r="AP102" s="43"/>
      <c r="AQ102" s="11"/>
      <c r="AR102" s="6"/>
      <c r="AS102" s="6"/>
      <c r="AT102" s="6"/>
      <c r="AU102" s="6"/>
      <c r="AV102" s="6"/>
      <c r="AW102" s="6"/>
      <c r="AX102" s="40"/>
      <c r="AY102" s="43"/>
      <c r="AZ102" s="12"/>
      <c r="BA102" s="11"/>
      <c r="BB102" s="6"/>
      <c r="BC102" s="6"/>
      <c r="BD102" s="6"/>
      <c r="BE102" s="6"/>
      <c r="BF102" s="6"/>
      <c r="BG102" s="6"/>
      <c r="BH102" s="40"/>
      <c r="BI102" s="43"/>
      <c r="BJ102" s="12"/>
      <c r="BK102" s="11"/>
      <c r="BL102" s="6"/>
      <c r="BM102" s="6"/>
      <c r="BN102" s="6"/>
      <c r="BO102" s="6"/>
      <c r="BP102" s="6"/>
      <c r="BQ102" s="6"/>
      <c r="BR102" s="40"/>
      <c r="BS102" s="43"/>
      <c r="BT102" s="12"/>
      <c r="BU102" s="11"/>
      <c r="BV102" s="6"/>
      <c r="BW102" s="6"/>
      <c r="BX102" s="6"/>
      <c r="BY102" s="40"/>
      <c r="BZ102" s="11"/>
      <c r="CA102" s="6"/>
      <c r="CB102" s="6"/>
      <c r="CC102" s="6"/>
      <c r="CD102" s="12"/>
      <c r="CE102" s="11"/>
      <c r="CF102" s="6"/>
      <c r="CG102" s="6"/>
      <c r="CH102" s="6"/>
      <c r="CI102" s="12"/>
      <c r="CJ102" s="11"/>
      <c r="CK102" s="6"/>
      <c r="CL102" s="6"/>
      <c r="CM102" s="12"/>
      <c r="CN102" s="11"/>
      <c r="CO102" s="82"/>
      <c r="CP102" s="1"/>
      <c r="CQ102" s="1"/>
      <c r="CR102" s="1"/>
      <c r="CS102" s="1"/>
      <c r="CT102" s="1"/>
      <c r="DF102" s="23"/>
      <c r="DG102" s="35" t="str">
        <f t="shared" si="8"/>
        <v/>
      </c>
      <c r="DH102" s="36" t="str">
        <f>IF(AND(L102="",N102="",R102="",S102=""),"",SUM(L102,N102,R102,#REF!,S102))</f>
        <v/>
      </c>
      <c r="DI102" s="36" t="str">
        <f t="shared" si="9"/>
        <v/>
      </c>
      <c r="DJ102" s="35" t="str">
        <f>IF(AND(V102="",X102="",AB102="",AC102=""),"",SUM(V102,X102,AB102,#REF!,AC102))</f>
        <v/>
      </c>
      <c r="DK102" s="36" t="str">
        <f t="shared" si="10"/>
        <v/>
      </c>
      <c r="DL102" s="35" t="str">
        <f t="shared" si="11"/>
        <v/>
      </c>
      <c r="DM102" s="36" t="str">
        <f t="shared" si="12"/>
        <v/>
      </c>
      <c r="DN102" s="35" t="str">
        <f>IF(AND(AQ102="",AT102="",AW102="",AX102=""),"",SUM(AQ102,AT102,AW102,#REF!,AX102))</f>
        <v/>
      </c>
      <c r="DO102" s="36" t="str">
        <f t="shared" si="13"/>
        <v/>
      </c>
      <c r="DP102" s="35" t="str">
        <f>IF(AND(BA102="",BD102="",BG102="",BH102=""),"",SUM(BA102,BD102,BG102,#REF!,BH102))</f>
        <v/>
      </c>
      <c r="DQ102" s="36" t="str">
        <f t="shared" si="14"/>
        <v/>
      </c>
      <c r="DR102" s="35" t="str">
        <f>IF(AND(BK102="",BN102="",BQ102="",BR102=""),"",SUM(BK102,BN102,BQ102,#REF!,BR102))</f>
        <v/>
      </c>
      <c r="DS102" s="36" t="str">
        <f t="shared" si="15"/>
        <v/>
      </c>
      <c r="DT102" s="33"/>
      <c r="DU102" s="33"/>
    </row>
    <row r="103" spans="1:125" ht="18.75">
      <c r="A103" s="72">
        <v>97</v>
      </c>
      <c r="B103" s="406"/>
      <c r="C103" s="407"/>
      <c r="D103" s="408"/>
      <c r="E103" s="409"/>
      <c r="F103" s="410"/>
      <c r="G103" s="410"/>
      <c r="H103" s="411"/>
      <c r="I103" s="412"/>
      <c r="J103" s="413"/>
      <c r="K103" s="414"/>
      <c r="L103" s="11"/>
      <c r="M103" s="6"/>
      <c r="N103" s="6"/>
      <c r="O103" s="6"/>
      <c r="P103" s="6"/>
      <c r="Q103" s="6"/>
      <c r="R103" s="6"/>
      <c r="S103" s="40"/>
      <c r="T103" s="43"/>
      <c r="U103" s="12"/>
      <c r="V103" s="17"/>
      <c r="W103" s="18"/>
      <c r="X103" s="18"/>
      <c r="Y103" s="18"/>
      <c r="Z103" s="18"/>
      <c r="AA103" s="18"/>
      <c r="AB103" s="18"/>
      <c r="AC103" s="45"/>
      <c r="AD103" s="43"/>
      <c r="AE103" s="40"/>
      <c r="AF103" s="293"/>
      <c r="AG103" s="6"/>
      <c r="AH103" s="6"/>
      <c r="AI103" s="6"/>
      <c r="AJ103" s="6"/>
      <c r="AK103" s="6"/>
      <c r="AL103" s="6"/>
      <c r="AM103" s="43"/>
      <c r="AN103" s="43"/>
      <c r="AO103" s="6"/>
      <c r="AP103" s="43"/>
      <c r="AQ103" s="11"/>
      <c r="AR103" s="6"/>
      <c r="AS103" s="6"/>
      <c r="AT103" s="6"/>
      <c r="AU103" s="6"/>
      <c r="AV103" s="6"/>
      <c r="AW103" s="6"/>
      <c r="AX103" s="40"/>
      <c r="AY103" s="43"/>
      <c r="AZ103" s="12"/>
      <c r="BA103" s="11"/>
      <c r="BB103" s="6"/>
      <c r="BC103" s="6"/>
      <c r="BD103" s="6"/>
      <c r="BE103" s="6"/>
      <c r="BF103" s="6"/>
      <c r="BG103" s="6"/>
      <c r="BH103" s="40"/>
      <c r="BI103" s="43"/>
      <c r="BJ103" s="12"/>
      <c r="BK103" s="11"/>
      <c r="BL103" s="6"/>
      <c r="BM103" s="6"/>
      <c r="BN103" s="6"/>
      <c r="BO103" s="6"/>
      <c r="BP103" s="6"/>
      <c r="BQ103" s="6"/>
      <c r="BR103" s="40"/>
      <c r="BS103" s="43"/>
      <c r="BT103" s="12"/>
      <c r="BU103" s="11"/>
      <c r="BV103" s="6"/>
      <c r="BW103" s="6"/>
      <c r="BX103" s="6"/>
      <c r="BY103" s="40"/>
      <c r="BZ103" s="11"/>
      <c r="CA103" s="6"/>
      <c r="CB103" s="6"/>
      <c r="CC103" s="6"/>
      <c r="CD103" s="12"/>
      <c r="CE103" s="11"/>
      <c r="CF103" s="6"/>
      <c r="CG103" s="6"/>
      <c r="CH103" s="6"/>
      <c r="CI103" s="12"/>
      <c r="CJ103" s="11"/>
      <c r="CK103" s="6"/>
      <c r="CL103" s="6"/>
      <c r="CM103" s="12"/>
      <c r="CN103" s="11"/>
      <c r="CO103" s="82"/>
      <c r="CP103" s="1"/>
      <c r="CQ103" s="1"/>
      <c r="CR103" s="1"/>
      <c r="CS103" s="1"/>
      <c r="CT103" s="1"/>
      <c r="DF103" s="23"/>
      <c r="DG103" s="35" t="str">
        <f t="shared" si="8"/>
        <v/>
      </c>
      <c r="DH103" s="36" t="str">
        <f>IF(AND(L103="",N103="",R103="",S103=""),"",SUM(L103,N103,R103,#REF!,S103))</f>
        <v/>
      </c>
      <c r="DI103" s="36" t="str">
        <f t="shared" si="9"/>
        <v/>
      </c>
      <c r="DJ103" s="35" t="str">
        <f>IF(AND(V103="",X103="",AB103="",AC103=""),"",SUM(V103,X103,AB103,#REF!,AC103))</f>
        <v/>
      </c>
      <c r="DK103" s="36" t="str">
        <f t="shared" si="10"/>
        <v/>
      </c>
      <c r="DL103" s="35" t="str">
        <f t="shared" si="11"/>
        <v/>
      </c>
      <c r="DM103" s="36" t="str">
        <f t="shared" si="12"/>
        <v/>
      </c>
      <c r="DN103" s="35" t="str">
        <f>IF(AND(AQ103="",AT103="",AW103="",AX103=""),"",SUM(AQ103,AT103,AW103,#REF!,AX103))</f>
        <v/>
      </c>
      <c r="DO103" s="36" t="str">
        <f t="shared" si="13"/>
        <v/>
      </c>
      <c r="DP103" s="35" t="str">
        <f>IF(AND(BA103="",BD103="",BG103="",BH103=""),"",SUM(BA103,BD103,BG103,#REF!,BH103))</f>
        <v/>
      </c>
      <c r="DQ103" s="36" t="str">
        <f t="shared" si="14"/>
        <v/>
      </c>
      <c r="DR103" s="35" t="str">
        <f>IF(AND(BK103="",BN103="",BQ103="",BR103=""),"",SUM(BK103,BN103,BQ103,#REF!,BR103))</f>
        <v/>
      </c>
      <c r="DS103" s="36" t="str">
        <f t="shared" si="15"/>
        <v/>
      </c>
      <c r="DT103" s="33"/>
      <c r="DU103" s="33"/>
    </row>
    <row r="104" spans="1:125" ht="18.75">
      <c r="A104" s="72">
        <v>98</v>
      </c>
      <c r="B104" s="406"/>
      <c r="C104" s="407"/>
      <c r="D104" s="408"/>
      <c r="E104" s="409"/>
      <c r="F104" s="410"/>
      <c r="G104" s="410"/>
      <c r="H104" s="411"/>
      <c r="I104" s="412"/>
      <c r="J104" s="413"/>
      <c r="K104" s="414"/>
      <c r="L104" s="11"/>
      <c r="M104" s="6"/>
      <c r="N104" s="6"/>
      <c r="O104" s="6"/>
      <c r="P104" s="6"/>
      <c r="Q104" s="6"/>
      <c r="R104" s="6"/>
      <c r="S104" s="40"/>
      <c r="T104" s="43"/>
      <c r="U104" s="12"/>
      <c r="V104" s="17"/>
      <c r="W104" s="18"/>
      <c r="X104" s="18"/>
      <c r="Y104" s="18"/>
      <c r="Z104" s="18"/>
      <c r="AA104" s="18"/>
      <c r="AB104" s="18"/>
      <c r="AC104" s="45"/>
      <c r="AD104" s="43"/>
      <c r="AE104" s="40"/>
      <c r="AF104" s="293"/>
      <c r="AG104" s="6"/>
      <c r="AH104" s="6"/>
      <c r="AI104" s="6"/>
      <c r="AJ104" s="6"/>
      <c r="AK104" s="6"/>
      <c r="AL104" s="6"/>
      <c r="AM104" s="43"/>
      <c r="AN104" s="43"/>
      <c r="AO104" s="6"/>
      <c r="AP104" s="43"/>
      <c r="AQ104" s="11"/>
      <c r="AR104" s="6"/>
      <c r="AS104" s="6"/>
      <c r="AT104" s="6"/>
      <c r="AU104" s="6"/>
      <c r="AV104" s="6"/>
      <c r="AW104" s="6"/>
      <c r="AX104" s="40"/>
      <c r="AY104" s="43"/>
      <c r="AZ104" s="12"/>
      <c r="BA104" s="11"/>
      <c r="BB104" s="6"/>
      <c r="BC104" s="6"/>
      <c r="BD104" s="6"/>
      <c r="BE104" s="6"/>
      <c r="BF104" s="6"/>
      <c r="BG104" s="6"/>
      <c r="BH104" s="40"/>
      <c r="BI104" s="43"/>
      <c r="BJ104" s="12"/>
      <c r="BK104" s="11"/>
      <c r="BL104" s="6"/>
      <c r="BM104" s="6"/>
      <c r="BN104" s="6"/>
      <c r="BO104" s="6"/>
      <c r="BP104" s="6"/>
      <c r="BQ104" s="6"/>
      <c r="BR104" s="40"/>
      <c r="BS104" s="43"/>
      <c r="BT104" s="12"/>
      <c r="BU104" s="11"/>
      <c r="BV104" s="6"/>
      <c r="BW104" s="6"/>
      <c r="BX104" s="6"/>
      <c r="BY104" s="40"/>
      <c r="BZ104" s="11"/>
      <c r="CA104" s="6"/>
      <c r="CB104" s="6"/>
      <c r="CC104" s="6"/>
      <c r="CD104" s="12"/>
      <c r="CE104" s="11"/>
      <c r="CF104" s="6"/>
      <c r="CG104" s="6"/>
      <c r="CH104" s="6"/>
      <c r="CI104" s="12"/>
      <c r="CJ104" s="11"/>
      <c r="CK104" s="6"/>
      <c r="CL104" s="6"/>
      <c r="CM104" s="12"/>
      <c r="CN104" s="11"/>
      <c r="CO104" s="82"/>
      <c r="CP104" s="1"/>
      <c r="CQ104" s="1"/>
      <c r="CR104" s="1"/>
      <c r="CS104" s="1"/>
      <c r="CT104" s="1"/>
      <c r="DF104" s="23"/>
      <c r="DG104" s="35" t="str">
        <f t="shared" si="8"/>
        <v/>
      </c>
      <c r="DH104" s="36" t="str">
        <f>IF(AND(L104="",N104="",R104="",S104=""),"",SUM(L104,N104,R104,#REF!,S104))</f>
        <v/>
      </c>
      <c r="DI104" s="36" t="str">
        <f t="shared" si="9"/>
        <v/>
      </c>
      <c r="DJ104" s="35" t="str">
        <f>IF(AND(V104="",X104="",AB104="",AC104=""),"",SUM(V104,X104,AB104,#REF!,AC104))</f>
        <v/>
      </c>
      <c r="DK104" s="36" t="str">
        <f t="shared" si="10"/>
        <v/>
      </c>
      <c r="DL104" s="35" t="str">
        <f t="shared" si="11"/>
        <v/>
      </c>
      <c r="DM104" s="36" t="str">
        <f t="shared" si="12"/>
        <v/>
      </c>
      <c r="DN104" s="35" t="str">
        <f>IF(AND(AQ104="",AT104="",AW104="",AX104=""),"",SUM(AQ104,AT104,AW104,#REF!,AX104))</f>
        <v/>
      </c>
      <c r="DO104" s="36" t="str">
        <f t="shared" si="13"/>
        <v/>
      </c>
      <c r="DP104" s="35" t="str">
        <f>IF(AND(BA104="",BD104="",BG104="",BH104=""),"",SUM(BA104,BD104,BG104,#REF!,BH104))</f>
        <v/>
      </c>
      <c r="DQ104" s="36" t="str">
        <f t="shared" si="14"/>
        <v/>
      </c>
      <c r="DR104" s="35" t="str">
        <f>IF(AND(BK104="",BN104="",BQ104="",BR104=""),"",SUM(BK104,BN104,BQ104,#REF!,BR104))</f>
        <v/>
      </c>
      <c r="DS104" s="36" t="str">
        <f t="shared" si="15"/>
        <v/>
      </c>
      <c r="DT104" s="33"/>
      <c r="DU104" s="33"/>
    </row>
    <row r="105" spans="1:125" ht="18.75">
      <c r="A105" s="72">
        <v>99</v>
      </c>
      <c r="B105" s="406"/>
      <c r="C105" s="407"/>
      <c r="D105" s="408"/>
      <c r="E105" s="409"/>
      <c r="F105" s="410"/>
      <c r="G105" s="410"/>
      <c r="H105" s="411"/>
      <c r="I105" s="412"/>
      <c r="J105" s="413"/>
      <c r="K105" s="414"/>
      <c r="L105" s="11"/>
      <c r="M105" s="6"/>
      <c r="N105" s="6"/>
      <c r="O105" s="6"/>
      <c r="P105" s="6"/>
      <c r="Q105" s="6"/>
      <c r="R105" s="6"/>
      <c r="S105" s="40"/>
      <c r="T105" s="43"/>
      <c r="U105" s="12"/>
      <c r="V105" s="17"/>
      <c r="W105" s="18"/>
      <c r="X105" s="18"/>
      <c r="Y105" s="18"/>
      <c r="Z105" s="18"/>
      <c r="AA105" s="18"/>
      <c r="AB105" s="18"/>
      <c r="AC105" s="45"/>
      <c r="AD105" s="43"/>
      <c r="AE105" s="40"/>
      <c r="AF105" s="293"/>
      <c r="AG105" s="6"/>
      <c r="AH105" s="6"/>
      <c r="AI105" s="6"/>
      <c r="AJ105" s="6"/>
      <c r="AK105" s="6"/>
      <c r="AL105" s="6"/>
      <c r="AM105" s="43"/>
      <c r="AN105" s="43"/>
      <c r="AO105" s="6"/>
      <c r="AP105" s="43"/>
      <c r="AQ105" s="11"/>
      <c r="AR105" s="6"/>
      <c r="AS105" s="6"/>
      <c r="AT105" s="6"/>
      <c r="AU105" s="6"/>
      <c r="AV105" s="6"/>
      <c r="AW105" s="6"/>
      <c r="AX105" s="40"/>
      <c r="AY105" s="43"/>
      <c r="AZ105" s="12"/>
      <c r="BA105" s="11"/>
      <c r="BB105" s="6"/>
      <c r="BC105" s="6"/>
      <c r="BD105" s="6"/>
      <c r="BE105" s="6"/>
      <c r="BF105" s="6"/>
      <c r="BG105" s="6"/>
      <c r="BH105" s="40"/>
      <c r="BI105" s="43"/>
      <c r="BJ105" s="12"/>
      <c r="BK105" s="11"/>
      <c r="BL105" s="6"/>
      <c r="BM105" s="6"/>
      <c r="BN105" s="6"/>
      <c r="BO105" s="6"/>
      <c r="BP105" s="6"/>
      <c r="BQ105" s="6"/>
      <c r="BR105" s="40"/>
      <c r="BS105" s="43"/>
      <c r="BT105" s="12"/>
      <c r="BU105" s="11"/>
      <c r="BV105" s="6"/>
      <c r="BW105" s="6"/>
      <c r="BX105" s="6"/>
      <c r="BY105" s="40"/>
      <c r="BZ105" s="11"/>
      <c r="CA105" s="6"/>
      <c r="CB105" s="6"/>
      <c r="CC105" s="6"/>
      <c r="CD105" s="12"/>
      <c r="CE105" s="11"/>
      <c r="CF105" s="6"/>
      <c r="CG105" s="6"/>
      <c r="CH105" s="6"/>
      <c r="CI105" s="12"/>
      <c r="CJ105" s="11"/>
      <c r="CK105" s="6"/>
      <c r="CL105" s="6"/>
      <c r="CM105" s="12"/>
      <c r="CN105" s="11"/>
      <c r="CO105" s="82"/>
      <c r="CP105" s="1"/>
      <c r="CQ105" s="1"/>
      <c r="CR105" s="1"/>
      <c r="CS105" s="1"/>
      <c r="CT105" s="1"/>
      <c r="DF105" s="23"/>
      <c r="DG105" s="35" t="str">
        <f t="shared" si="8"/>
        <v/>
      </c>
      <c r="DH105" s="36" t="str">
        <f>IF(AND(L105="",N105="",R105="",S105=""),"",SUM(L105,N105,R105,#REF!,S105))</f>
        <v/>
      </c>
      <c r="DI105" s="36" t="str">
        <f t="shared" si="9"/>
        <v/>
      </c>
      <c r="DJ105" s="35" t="str">
        <f>IF(AND(V105="",X105="",AB105="",AC105=""),"",SUM(V105,X105,AB105,#REF!,AC105))</f>
        <v/>
      </c>
      <c r="DK105" s="36" t="str">
        <f t="shared" si="10"/>
        <v/>
      </c>
      <c r="DL105" s="35" t="str">
        <f t="shared" si="11"/>
        <v/>
      </c>
      <c r="DM105" s="36" t="str">
        <f t="shared" si="12"/>
        <v/>
      </c>
      <c r="DN105" s="35" t="str">
        <f>IF(AND(AQ105="",AT105="",AW105="",AX105=""),"",SUM(AQ105,AT105,AW105,#REF!,AX105))</f>
        <v/>
      </c>
      <c r="DO105" s="36" t="str">
        <f t="shared" si="13"/>
        <v/>
      </c>
      <c r="DP105" s="35" t="str">
        <f>IF(AND(BA105="",BD105="",BG105="",BH105=""),"",SUM(BA105,BD105,BG105,#REF!,BH105))</f>
        <v/>
      </c>
      <c r="DQ105" s="36" t="str">
        <f t="shared" si="14"/>
        <v/>
      </c>
      <c r="DR105" s="35" t="str">
        <f>IF(AND(BK105="",BN105="",BQ105="",BR105=""),"",SUM(BK105,BN105,BQ105,#REF!,BR105))</f>
        <v/>
      </c>
      <c r="DS105" s="36" t="str">
        <f t="shared" si="15"/>
        <v/>
      </c>
      <c r="DT105" s="33"/>
      <c r="DU105" s="33"/>
    </row>
    <row r="106" spans="1:125" ht="18.75">
      <c r="A106" s="72">
        <v>100</v>
      </c>
      <c r="B106" s="406"/>
      <c r="C106" s="407"/>
      <c r="D106" s="408"/>
      <c r="E106" s="409"/>
      <c r="F106" s="410"/>
      <c r="G106" s="410"/>
      <c r="H106" s="411"/>
      <c r="I106" s="412"/>
      <c r="J106" s="413"/>
      <c r="K106" s="414"/>
      <c r="L106" s="11"/>
      <c r="M106" s="6"/>
      <c r="N106" s="6"/>
      <c r="O106" s="6"/>
      <c r="P106" s="6"/>
      <c r="Q106" s="6"/>
      <c r="R106" s="6"/>
      <c r="S106" s="40"/>
      <c r="T106" s="43"/>
      <c r="U106" s="12"/>
      <c r="V106" s="17"/>
      <c r="W106" s="18"/>
      <c r="X106" s="18"/>
      <c r="Y106" s="18"/>
      <c r="Z106" s="18"/>
      <c r="AA106" s="18"/>
      <c r="AB106" s="18"/>
      <c r="AC106" s="45"/>
      <c r="AD106" s="43"/>
      <c r="AE106" s="40"/>
      <c r="AF106" s="293"/>
      <c r="AG106" s="6"/>
      <c r="AH106" s="6"/>
      <c r="AI106" s="6"/>
      <c r="AJ106" s="6"/>
      <c r="AK106" s="6"/>
      <c r="AL106" s="6"/>
      <c r="AM106" s="43"/>
      <c r="AN106" s="43"/>
      <c r="AO106" s="6"/>
      <c r="AP106" s="43"/>
      <c r="AQ106" s="11"/>
      <c r="AR106" s="6"/>
      <c r="AS106" s="6"/>
      <c r="AT106" s="6"/>
      <c r="AU106" s="6"/>
      <c r="AV106" s="6"/>
      <c r="AW106" s="6"/>
      <c r="AX106" s="40"/>
      <c r="AY106" s="43"/>
      <c r="AZ106" s="12"/>
      <c r="BA106" s="11"/>
      <c r="BB106" s="6"/>
      <c r="BC106" s="6"/>
      <c r="BD106" s="6"/>
      <c r="BE106" s="6"/>
      <c r="BF106" s="6"/>
      <c r="BG106" s="6"/>
      <c r="BH106" s="40"/>
      <c r="BI106" s="43"/>
      <c r="BJ106" s="12"/>
      <c r="BK106" s="11"/>
      <c r="BL106" s="6"/>
      <c r="BM106" s="6"/>
      <c r="BN106" s="6"/>
      <c r="BO106" s="6"/>
      <c r="BP106" s="6"/>
      <c r="BQ106" s="6"/>
      <c r="BR106" s="40"/>
      <c r="BS106" s="43"/>
      <c r="BT106" s="12"/>
      <c r="BU106" s="11"/>
      <c r="BV106" s="6"/>
      <c r="BW106" s="6"/>
      <c r="BX106" s="6"/>
      <c r="BY106" s="40"/>
      <c r="BZ106" s="11"/>
      <c r="CA106" s="6"/>
      <c r="CB106" s="6"/>
      <c r="CC106" s="6"/>
      <c r="CD106" s="12"/>
      <c r="CE106" s="11"/>
      <c r="CF106" s="6"/>
      <c r="CG106" s="6"/>
      <c r="CH106" s="6"/>
      <c r="CI106" s="12"/>
      <c r="CJ106" s="11"/>
      <c r="CK106" s="6"/>
      <c r="CL106" s="6"/>
      <c r="CM106" s="12"/>
      <c r="CN106" s="11"/>
      <c r="CO106" s="82"/>
      <c r="CP106" s="1"/>
      <c r="CQ106" s="1"/>
      <c r="CR106" s="1"/>
      <c r="CS106" s="1"/>
      <c r="CT106" s="1"/>
      <c r="DF106" s="23"/>
      <c r="DG106" s="35" t="str">
        <f t="shared" si="8"/>
        <v/>
      </c>
      <c r="DH106" s="36" t="str">
        <f>IF(AND(L106="",N106="",R106="",S106=""),"",SUM(L106,N106,R106,#REF!,S106))</f>
        <v/>
      </c>
      <c r="DI106" s="36" t="str">
        <f t="shared" si="9"/>
        <v/>
      </c>
      <c r="DJ106" s="35" t="str">
        <f>IF(AND(V106="",X106="",AB106="",AC106=""),"",SUM(V106,X106,AB106,#REF!,AC106))</f>
        <v/>
      </c>
      <c r="DK106" s="36" t="str">
        <f t="shared" si="10"/>
        <v/>
      </c>
      <c r="DL106" s="35" t="str">
        <f t="shared" si="11"/>
        <v/>
      </c>
      <c r="DM106" s="36" t="str">
        <f t="shared" si="12"/>
        <v/>
      </c>
      <c r="DN106" s="35" t="str">
        <f>IF(AND(AQ106="",AT106="",AW106="",AX106=""),"",SUM(AQ106,AT106,AW106,#REF!,AX106))</f>
        <v/>
      </c>
      <c r="DO106" s="36" t="str">
        <f t="shared" si="13"/>
        <v/>
      </c>
      <c r="DP106" s="35" t="str">
        <f>IF(AND(BA106="",BD106="",BG106="",BH106=""),"",SUM(BA106,BD106,BG106,#REF!,BH106))</f>
        <v/>
      </c>
      <c r="DQ106" s="36" t="str">
        <f t="shared" si="14"/>
        <v/>
      </c>
      <c r="DR106" s="35" t="str">
        <f>IF(AND(BK106="",BN106="",BQ106="",BR106=""),"",SUM(BK106,BN106,BQ106,#REF!,BR106))</f>
        <v/>
      </c>
      <c r="DS106" s="36" t="str">
        <f t="shared" si="15"/>
        <v/>
      </c>
      <c r="DT106" s="33"/>
      <c r="DU106" s="33"/>
    </row>
    <row r="107" spans="1:125" ht="18.75">
      <c r="A107" s="72">
        <v>101</v>
      </c>
      <c r="B107" s="406"/>
      <c r="C107" s="407"/>
      <c r="D107" s="408"/>
      <c r="E107" s="409"/>
      <c r="F107" s="410"/>
      <c r="G107" s="410"/>
      <c r="H107" s="411"/>
      <c r="I107" s="412"/>
      <c r="J107" s="413"/>
      <c r="K107" s="414"/>
      <c r="L107" s="11"/>
      <c r="M107" s="6"/>
      <c r="N107" s="6"/>
      <c r="O107" s="6"/>
      <c r="P107" s="6"/>
      <c r="Q107" s="6"/>
      <c r="R107" s="6"/>
      <c r="S107" s="40"/>
      <c r="T107" s="43"/>
      <c r="U107" s="12"/>
      <c r="V107" s="17"/>
      <c r="W107" s="18"/>
      <c r="X107" s="18"/>
      <c r="Y107" s="18"/>
      <c r="Z107" s="18"/>
      <c r="AA107" s="18"/>
      <c r="AB107" s="18"/>
      <c r="AC107" s="45"/>
      <c r="AD107" s="43"/>
      <c r="AE107" s="40"/>
      <c r="AF107" s="293"/>
      <c r="AG107" s="6"/>
      <c r="AH107" s="6"/>
      <c r="AI107" s="6"/>
      <c r="AJ107" s="6"/>
      <c r="AK107" s="6"/>
      <c r="AL107" s="6"/>
      <c r="AM107" s="43"/>
      <c r="AN107" s="43"/>
      <c r="AO107" s="6"/>
      <c r="AP107" s="43"/>
      <c r="AQ107" s="11"/>
      <c r="AR107" s="6"/>
      <c r="AS107" s="6"/>
      <c r="AT107" s="6"/>
      <c r="AU107" s="6"/>
      <c r="AV107" s="6"/>
      <c r="AW107" s="6"/>
      <c r="AX107" s="40"/>
      <c r="AY107" s="43"/>
      <c r="AZ107" s="12"/>
      <c r="BA107" s="11"/>
      <c r="BB107" s="6"/>
      <c r="BC107" s="6"/>
      <c r="BD107" s="6"/>
      <c r="BE107" s="6"/>
      <c r="BF107" s="6"/>
      <c r="BG107" s="6"/>
      <c r="BH107" s="40"/>
      <c r="BI107" s="43"/>
      <c r="BJ107" s="12"/>
      <c r="BK107" s="11"/>
      <c r="BL107" s="6"/>
      <c r="BM107" s="6"/>
      <c r="BN107" s="6"/>
      <c r="BO107" s="6"/>
      <c r="BP107" s="6"/>
      <c r="BQ107" s="6"/>
      <c r="BR107" s="40"/>
      <c r="BS107" s="43"/>
      <c r="BT107" s="12"/>
      <c r="BU107" s="11"/>
      <c r="BV107" s="6"/>
      <c r="BW107" s="6"/>
      <c r="BX107" s="6"/>
      <c r="BY107" s="40"/>
      <c r="BZ107" s="11"/>
      <c r="CA107" s="6"/>
      <c r="CB107" s="6"/>
      <c r="CC107" s="6"/>
      <c r="CD107" s="12"/>
      <c r="CE107" s="11"/>
      <c r="CF107" s="6"/>
      <c r="CG107" s="6"/>
      <c r="CH107" s="6"/>
      <c r="CI107" s="12"/>
      <c r="CJ107" s="11"/>
      <c r="CK107" s="6"/>
      <c r="CL107" s="6"/>
      <c r="CM107" s="12"/>
      <c r="CN107" s="11"/>
      <c r="CO107" s="82"/>
      <c r="CP107" s="1"/>
      <c r="CQ107" s="1"/>
      <c r="CR107" s="1"/>
      <c r="CS107" s="1"/>
      <c r="CT107" s="1"/>
      <c r="DF107" s="23"/>
      <c r="DG107" s="35" t="str">
        <f t="shared" si="8"/>
        <v/>
      </c>
      <c r="DH107" s="36" t="str">
        <f>IF(AND(L107="",N107="",R107="",S107=""),"",SUM(L107,N107,R107,#REF!,S107))</f>
        <v/>
      </c>
      <c r="DI107" s="36" t="str">
        <f t="shared" si="9"/>
        <v/>
      </c>
      <c r="DJ107" s="35" t="str">
        <f>IF(AND(V107="",X107="",AB107="",AC107=""),"",SUM(V107,X107,AB107,#REF!,AC107))</f>
        <v/>
      </c>
      <c r="DK107" s="36" t="str">
        <f t="shared" si="10"/>
        <v/>
      </c>
      <c r="DL107" s="35" t="str">
        <f t="shared" si="11"/>
        <v/>
      </c>
      <c r="DM107" s="36" t="str">
        <f t="shared" si="12"/>
        <v/>
      </c>
      <c r="DN107" s="35" t="str">
        <f>IF(AND(AQ107="",AT107="",AW107="",AX107=""),"",SUM(AQ107,AT107,AW107,#REF!,AX107))</f>
        <v/>
      </c>
      <c r="DO107" s="36" t="str">
        <f t="shared" si="13"/>
        <v/>
      </c>
      <c r="DP107" s="35" t="str">
        <f>IF(AND(BA107="",BD107="",BG107="",BH107=""),"",SUM(BA107,BD107,BG107,#REF!,BH107))</f>
        <v/>
      </c>
      <c r="DQ107" s="36" t="str">
        <f t="shared" si="14"/>
        <v/>
      </c>
      <c r="DR107" s="35" t="str">
        <f>IF(AND(BK107="",BN107="",BQ107="",BR107=""),"",SUM(BK107,BN107,BQ107,#REF!,BR107))</f>
        <v/>
      </c>
      <c r="DS107" s="36" t="str">
        <f t="shared" si="15"/>
        <v/>
      </c>
      <c r="DT107" s="33"/>
      <c r="DU107" s="33"/>
    </row>
    <row r="108" spans="1:125" ht="18.75">
      <c r="A108" s="72">
        <v>102</v>
      </c>
      <c r="B108" s="406"/>
      <c r="C108" s="407"/>
      <c r="D108" s="408"/>
      <c r="E108" s="409"/>
      <c r="F108" s="410"/>
      <c r="G108" s="410"/>
      <c r="H108" s="411"/>
      <c r="I108" s="412"/>
      <c r="J108" s="413"/>
      <c r="K108" s="414"/>
      <c r="L108" s="11"/>
      <c r="M108" s="6"/>
      <c r="N108" s="6"/>
      <c r="O108" s="6"/>
      <c r="P108" s="6"/>
      <c r="Q108" s="6"/>
      <c r="R108" s="6"/>
      <c r="S108" s="40"/>
      <c r="T108" s="43"/>
      <c r="U108" s="12"/>
      <c r="V108" s="17"/>
      <c r="W108" s="18"/>
      <c r="X108" s="18"/>
      <c r="Y108" s="18"/>
      <c r="Z108" s="18"/>
      <c r="AA108" s="18"/>
      <c r="AB108" s="18"/>
      <c r="AC108" s="45"/>
      <c r="AD108" s="43"/>
      <c r="AE108" s="40"/>
      <c r="AF108" s="293"/>
      <c r="AG108" s="6"/>
      <c r="AH108" s="6"/>
      <c r="AI108" s="6"/>
      <c r="AJ108" s="6"/>
      <c r="AK108" s="6"/>
      <c r="AL108" s="6"/>
      <c r="AM108" s="43"/>
      <c r="AN108" s="43"/>
      <c r="AO108" s="6"/>
      <c r="AP108" s="43"/>
      <c r="AQ108" s="11"/>
      <c r="AR108" s="6"/>
      <c r="AS108" s="6"/>
      <c r="AT108" s="6"/>
      <c r="AU108" s="6"/>
      <c r="AV108" s="6"/>
      <c r="AW108" s="6"/>
      <c r="AX108" s="40"/>
      <c r="AY108" s="43"/>
      <c r="AZ108" s="12"/>
      <c r="BA108" s="11"/>
      <c r="BB108" s="6"/>
      <c r="BC108" s="6"/>
      <c r="BD108" s="6"/>
      <c r="BE108" s="6"/>
      <c r="BF108" s="6"/>
      <c r="BG108" s="6"/>
      <c r="BH108" s="40"/>
      <c r="BI108" s="43"/>
      <c r="BJ108" s="12"/>
      <c r="BK108" s="11"/>
      <c r="BL108" s="6"/>
      <c r="BM108" s="6"/>
      <c r="BN108" s="6"/>
      <c r="BO108" s="6"/>
      <c r="BP108" s="6"/>
      <c r="BQ108" s="6"/>
      <c r="BR108" s="40"/>
      <c r="BS108" s="43"/>
      <c r="BT108" s="12"/>
      <c r="BU108" s="11"/>
      <c r="BV108" s="6"/>
      <c r="BW108" s="6"/>
      <c r="BX108" s="6"/>
      <c r="BY108" s="40"/>
      <c r="BZ108" s="11"/>
      <c r="CA108" s="6"/>
      <c r="CB108" s="6"/>
      <c r="CC108" s="6"/>
      <c r="CD108" s="12"/>
      <c r="CE108" s="11"/>
      <c r="CF108" s="6"/>
      <c r="CG108" s="6"/>
      <c r="CH108" s="6"/>
      <c r="CI108" s="12"/>
      <c r="CJ108" s="11"/>
      <c r="CK108" s="6"/>
      <c r="CL108" s="6"/>
      <c r="CM108" s="12"/>
      <c r="CN108" s="11"/>
      <c r="CO108" s="82"/>
      <c r="CP108" s="1"/>
      <c r="CQ108" s="1"/>
      <c r="CR108" s="1"/>
      <c r="CS108" s="1"/>
      <c r="CT108" s="1"/>
      <c r="DF108" s="23"/>
      <c r="DG108" s="35" t="str">
        <f t="shared" si="8"/>
        <v/>
      </c>
      <c r="DH108" s="36" t="str">
        <f>IF(AND(L108="",N108="",R108="",S108=""),"",SUM(L108,N108,R108,#REF!,S108))</f>
        <v/>
      </c>
      <c r="DI108" s="36" t="str">
        <f t="shared" si="9"/>
        <v/>
      </c>
      <c r="DJ108" s="35" t="str">
        <f>IF(AND(V108="",X108="",AB108="",AC108=""),"",SUM(V108,X108,AB108,#REF!,AC108))</f>
        <v/>
      </c>
      <c r="DK108" s="36" t="str">
        <f t="shared" si="10"/>
        <v/>
      </c>
      <c r="DL108" s="35" t="str">
        <f t="shared" si="11"/>
        <v/>
      </c>
      <c r="DM108" s="36" t="str">
        <f t="shared" si="12"/>
        <v/>
      </c>
      <c r="DN108" s="35" t="str">
        <f>IF(AND(AQ108="",AT108="",AW108="",AX108=""),"",SUM(AQ108,AT108,AW108,#REF!,AX108))</f>
        <v/>
      </c>
      <c r="DO108" s="36" t="str">
        <f t="shared" si="13"/>
        <v/>
      </c>
      <c r="DP108" s="35" t="str">
        <f>IF(AND(BA108="",BD108="",BG108="",BH108=""),"",SUM(BA108,BD108,BG108,#REF!,BH108))</f>
        <v/>
      </c>
      <c r="DQ108" s="36" t="str">
        <f t="shared" si="14"/>
        <v/>
      </c>
      <c r="DR108" s="35" t="str">
        <f>IF(AND(BK108="",BN108="",BQ108="",BR108=""),"",SUM(BK108,BN108,BQ108,#REF!,BR108))</f>
        <v/>
      </c>
      <c r="DS108" s="36" t="str">
        <f t="shared" si="15"/>
        <v/>
      </c>
      <c r="DT108" s="33"/>
      <c r="DU108" s="33"/>
    </row>
    <row r="109" spans="1:125" ht="18.75">
      <c r="A109" s="72">
        <v>103</v>
      </c>
      <c r="B109" s="406"/>
      <c r="C109" s="407"/>
      <c r="D109" s="408"/>
      <c r="E109" s="409"/>
      <c r="F109" s="410"/>
      <c r="G109" s="410"/>
      <c r="H109" s="411"/>
      <c r="I109" s="412"/>
      <c r="J109" s="413"/>
      <c r="K109" s="414"/>
      <c r="L109" s="11"/>
      <c r="M109" s="6"/>
      <c r="N109" s="6"/>
      <c r="O109" s="6"/>
      <c r="P109" s="6"/>
      <c r="Q109" s="6"/>
      <c r="R109" s="6"/>
      <c r="S109" s="40"/>
      <c r="T109" s="43"/>
      <c r="U109" s="12"/>
      <c r="V109" s="17"/>
      <c r="W109" s="18"/>
      <c r="X109" s="18"/>
      <c r="Y109" s="18"/>
      <c r="Z109" s="18"/>
      <c r="AA109" s="18"/>
      <c r="AB109" s="18"/>
      <c r="AC109" s="45"/>
      <c r="AD109" s="43"/>
      <c r="AE109" s="40"/>
      <c r="AF109" s="293"/>
      <c r="AG109" s="6"/>
      <c r="AH109" s="6"/>
      <c r="AI109" s="6"/>
      <c r="AJ109" s="6"/>
      <c r="AK109" s="6"/>
      <c r="AL109" s="6"/>
      <c r="AM109" s="43"/>
      <c r="AN109" s="43"/>
      <c r="AO109" s="6"/>
      <c r="AP109" s="43"/>
      <c r="AQ109" s="11"/>
      <c r="AR109" s="6"/>
      <c r="AS109" s="6"/>
      <c r="AT109" s="6"/>
      <c r="AU109" s="6"/>
      <c r="AV109" s="6"/>
      <c r="AW109" s="6"/>
      <c r="AX109" s="40"/>
      <c r="AY109" s="43"/>
      <c r="AZ109" s="12"/>
      <c r="BA109" s="11"/>
      <c r="BB109" s="6"/>
      <c r="BC109" s="6"/>
      <c r="BD109" s="6"/>
      <c r="BE109" s="6"/>
      <c r="BF109" s="6"/>
      <c r="BG109" s="6"/>
      <c r="BH109" s="40"/>
      <c r="BI109" s="43"/>
      <c r="BJ109" s="12"/>
      <c r="BK109" s="11"/>
      <c r="BL109" s="6"/>
      <c r="BM109" s="6"/>
      <c r="BN109" s="6"/>
      <c r="BO109" s="6"/>
      <c r="BP109" s="6"/>
      <c r="BQ109" s="6"/>
      <c r="BR109" s="40"/>
      <c r="BS109" s="43"/>
      <c r="BT109" s="12"/>
      <c r="BU109" s="11"/>
      <c r="BV109" s="6"/>
      <c r="BW109" s="6"/>
      <c r="BX109" s="6"/>
      <c r="BY109" s="40"/>
      <c r="BZ109" s="11"/>
      <c r="CA109" s="6"/>
      <c r="CB109" s="6"/>
      <c r="CC109" s="6"/>
      <c r="CD109" s="12"/>
      <c r="CE109" s="11"/>
      <c r="CF109" s="6"/>
      <c r="CG109" s="6"/>
      <c r="CH109" s="6"/>
      <c r="CI109" s="12"/>
      <c r="CJ109" s="11"/>
      <c r="CK109" s="6"/>
      <c r="CL109" s="6"/>
      <c r="CM109" s="12"/>
      <c r="CN109" s="11"/>
      <c r="CO109" s="82"/>
      <c r="CP109" s="1"/>
      <c r="CQ109" s="1"/>
      <c r="CR109" s="1"/>
      <c r="CS109" s="1"/>
      <c r="CT109" s="1"/>
      <c r="DF109" s="23"/>
      <c r="DG109" s="35" t="str">
        <f t="shared" si="8"/>
        <v/>
      </c>
      <c r="DH109" s="36" t="str">
        <f>IF(AND(L109="",N109="",R109="",S109=""),"",SUM(L109,N109,R109,#REF!,S109))</f>
        <v/>
      </c>
      <c r="DI109" s="36" t="str">
        <f t="shared" si="9"/>
        <v/>
      </c>
      <c r="DJ109" s="35" t="str">
        <f>IF(AND(V109="",X109="",AB109="",AC109=""),"",SUM(V109,X109,AB109,#REF!,AC109))</f>
        <v/>
      </c>
      <c r="DK109" s="36" t="str">
        <f t="shared" si="10"/>
        <v/>
      </c>
      <c r="DL109" s="35" t="str">
        <f t="shared" si="11"/>
        <v/>
      </c>
      <c r="DM109" s="36" t="str">
        <f t="shared" si="12"/>
        <v/>
      </c>
      <c r="DN109" s="35" t="str">
        <f>IF(AND(AQ109="",AT109="",AW109="",AX109=""),"",SUM(AQ109,AT109,AW109,#REF!,AX109))</f>
        <v/>
      </c>
      <c r="DO109" s="36" t="str">
        <f t="shared" si="13"/>
        <v/>
      </c>
      <c r="DP109" s="35" t="str">
        <f>IF(AND(BA109="",BD109="",BG109="",BH109=""),"",SUM(BA109,BD109,BG109,#REF!,BH109))</f>
        <v/>
      </c>
      <c r="DQ109" s="36" t="str">
        <f t="shared" si="14"/>
        <v/>
      </c>
      <c r="DR109" s="35" t="str">
        <f>IF(AND(BK109="",BN109="",BQ109="",BR109=""),"",SUM(BK109,BN109,BQ109,#REF!,BR109))</f>
        <v/>
      </c>
      <c r="DS109" s="36" t="str">
        <f t="shared" si="15"/>
        <v/>
      </c>
      <c r="DT109" s="33"/>
      <c r="DU109" s="33"/>
    </row>
    <row r="110" spans="1:125" ht="18.75">
      <c r="A110" s="72">
        <v>104</v>
      </c>
      <c r="B110" s="406"/>
      <c r="C110" s="407"/>
      <c r="D110" s="408"/>
      <c r="E110" s="409"/>
      <c r="F110" s="410"/>
      <c r="G110" s="410"/>
      <c r="H110" s="411"/>
      <c r="I110" s="412"/>
      <c r="J110" s="413"/>
      <c r="K110" s="414"/>
      <c r="L110" s="11"/>
      <c r="M110" s="6"/>
      <c r="N110" s="6"/>
      <c r="O110" s="6"/>
      <c r="P110" s="6"/>
      <c r="Q110" s="6"/>
      <c r="R110" s="6"/>
      <c r="S110" s="40"/>
      <c r="T110" s="43"/>
      <c r="U110" s="12"/>
      <c r="V110" s="17"/>
      <c r="W110" s="18"/>
      <c r="X110" s="18"/>
      <c r="Y110" s="18"/>
      <c r="Z110" s="18"/>
      <c r="AA110" s="18"/>
      <c r="AB110" s="18"/>
      <c r="AC110" s="45"/>
      <c r="AD110" s="43"/>
      <c r="AE110" s="40"/>
      <c r="AF110" s="293"/>
      <c r="AG110" s="6"/>
      <c r="AH110" s="6"/>
      <c r="AI110" s="6"/>
      <c r="AJ110" s="6"/>
      <c r="AK110" s="6"/>
      <c r="AL110" s="6"/>
      <c r="AM110" s="43"/>
      <c r="AN110" s="43"/>
      <c r="AO110" s="6"/>
      <c r="AP110" s="43"/>
      <c r="AQ110" s="11"/>
      <c r="AR110" s="6"/>
      <c r="AS110" s="6"/>
      <c r="AT110" s="6"/>
      <c r="AU110" s="6"/>
      <c r="AV110" s="6"/>
      <c r="AW110" s="6"/>
      <c r="AX110" s="40"/>
      <c r="AY110" s="43"/>
      <c r="AZ110" s="12"/>
      <c r="BA110" s="11"/>
      <c r="BB110" s="6"/>
      <c r="BC110" s="6"/>
      <c r="BD110" s="6"/>
      <c r="BE110" s="6"/>
      <c r="BF110" s="6"/>
      <c r="BG110" s="6"/>
      <c r="BH110" s="40"/>
      <c r="BI110" s="43"/>
      <c r="BJ110" s="12"/>
      <c r="BK110" s="11"/>
      <c r="BL110" s="6"/>
      <c r="BM110" s="6"/>
      <c r="BN110" s="6"/>
      <c r="BO110" s="6"/>
      <c r="BP110" s="6"/>
      <c r="BQ110" s="6"/>
      <c r="BR110" s="40"/>
      <c r="BS110" s="43"/>
      <c r="BT110" s="12"/>
      <c r="BU110" s="11"/>
      <c r="BV110" s="6"/>
      <c r="BW110" s="6"/>
      <c r="BX110" s="6"/>
      <c r="BY110" s="40"/>
      <c r="BZ110" s="11"/>
      <c r="CA110" s="6"/>
      <c r="CB110" s="6"/>
      <c r="CC110" s="6"/>
      <c r="CD110" s="12"/>
      <c r="CE110" s="11"/>
      <c r="CF110" s="6"/>
      <c r="CG110" s="6"/>
      <c r="CH110" s="6"/>
      <c r="CI110" s="12"/>
      <c r="CJ110" s="11"/>
      <c r="CK110" s="6"/>
      <c r="CL110" s="6"/>
      <c r="CM110" s="12"/>
      <c r="CN110" s="11"/>
      <c r="CO110" s="82"/>
      <c r="CP110" s="1"/>
      <c r="CQ110" s="1"/>
      <c r="CR110" s="1"/>
      <c r="CS110" s="1"/>
      <c r="CT110" s="1"/>
      <c r="DF110" s="23"/>
      <c r="DG110" s="35" t="str">
        <f t="shared" si="8"/>
        <v/>
      </c>
      <c r="DH110" s="36" t="str">
        <f>IF(AND(L110="",N110="",R110="",S110=""),"",SUM(L110,N110,R110,#REF!,S110))</f>
        <v/>
      </c>
      <c r="DI110" s="36" t="str">
        <f t="shared" si="9"/>
        <v/>
      </c>
      <c r="DJ110" s="35" t="str">
        <f>IF(AND(V110="",X110="",AB110="",AC110=""),"",SUM(V110,X110,AB110,#REF!,AC110))</f>
        <v/>
      </c>
      <c r="DK110" s="36" t="str">
        <f t="shared" si="10"/>
        <v/>
      </c>
      <c r="DL110" s="35" t="str">
        <f t="shared" si="11"/>
        <v/>
      </c>
      <c r="DM110" s="36" t="str">
        <f t="shared" si="12"/>
        <v/>
      </c>
      <c r="DN110" s="35" t="str">
        <f>IF(AND(AQ110="",AT110="",AW110="",AX110=""),"",SUM(AQ110,AT110,AW110,#REF!,AX110))</f>
        <v/>
      </c>
      <c r="DO110" s="36" t="str">
        <f t="shared" si="13"/>
        <v/>
      </c>
      <c r="DP110" s="35" t="str">
        <f>IF(AND(BA110="",BD110="",BG110="",BH110=""),"",SUM(BA110,BD110,BG110,#REF!,BH110))</f>
        <v/>
      </c>
      <c r="DQ110" s="36" t="str">
        <f t="shared" si="14"/>
        <v/>
      </c>
      <c r="DR110" s="35" t="str">
        <f>IF(AND(BK110="",BN110="",BQ110="",BR110=""),"",SUM(BK110,BN110,BQ110,#REF!,BR110))</f>
        <v/>
      </c>
      <c r="DS110" s="36" t="str">
        <f t="shared" si="15"/>
        <v/>
      </c>
      <c r="DT110" s="33"/>
      <c r="DU110" s="33"/>
    </row>
    <row r="111" spans="1:125" ht="18.75">
      <c r="A111" s="72">
        <v>105</v>
      </c>
      <c r="B111" s="406"/>
      <c r="C111" s="407"/>
      <c r="D111" s="408"/>
      <c r="E111" s="409"/>
      <c r="F111" s="410"/>
      <c r="G111" s="410"/>
      <c r="H111" s="411"/>
      <c r="I111" s="412"/>
      <c r="J111" s="413"/>
      <c r="K111" s="414"/>
      <c r="L111" s="11"/>
      <c r="M111" s="6"/>
      <c r="N111" s="6"/>
      <c r="O111" s="6"/>
      <c r="P111" s="6"/>
      <c r="Q111" s="6"/>
      <c r="R111" s="6"/>
      <c r="S111" s="40"/>
      <c r="T111" s="43"/>
      <c r="U111" s="12"/>
      <c r="V111" s="17"/>
      <c r="W111" s="18"/>
      <c r="X111" s="18"/>
      <c r="Y111" s="18"/>
      <c r="Z111" s="18"/>
      <c r="AA111" s="18"/>
      <c r="AB111" s="18"/>
      <c r="AC111" s="45"/>
      <c r="AD111" s="43"/>
      <c r="AE111" s="40"/>
      <c r="AF111" s="293"/>
      <c r="AG111" s="6"/>
      <c r="AH111" s="6"/>
      <c r="AI111" s="6"/>
      <c r="AJ111" s="6"/>
      <c r="AK111" s="6"/>
      <c r="AL111" s="6"/>
      <c r="AM111" s="43"/>
      <c r="AN111" s="43"/>
      <c r="AO111" s="6"/>
      <c r="AP111" s="43"/>
      <c r="AQ111" s="11"/>
      <c r="AR111" s="6"/>
      <c r="AS111" s="6"/>
      <c r="AT111" s="6"/>
      <c r="AU111" s="6"/>
      <c r="AV111" s="6"/>
      <c r="AW111" s="6"/>
      <c r="AX111" s="40"/>
      <c r="AY111" s="43"/>
      <c r="AZ111" s="12"/>
      <c r="BA111" s="11"/>
      <c r="BB111" s="6"/>
      <c r="BC111" s="6"/>
      <c r="BD111" s="6"/>
      <c r="BE111" s="6"/>
      <c r="BF111" s="6"/>
      <c r="BG111" s="6"/>
      <c r="BH111" s="40"/>
      <c r="BI111" s="43"/>
      <c r="BJ111" s="12"/>
      <c r="BK111" s="11"/>
      <c r="BL111" s="6"/>
      <c r="BM111" s="6"/>
      <c r="BN111" s="6"/>
      <c r="BO111" s="6"/>
      <c r="BP111" s="6"/>
      <c r="BQ111" s="6"/>
      <c r="BR111" s="40"/>
      <c r="BS111" s="43"/>
      <c r="BT111" s="12"/>
      <c r="BU111" s="11"/>
      <c r="BV111" s="6"/>
      <c r="BW111" s="6"/>
      <c r="BX111" s="6"/>
      <c r="BY111" s="40"/>
      <c r="BZ111" s="11"/>
      <c r="CA111" s="6"/>
      <c r="CB111" s="6"/>
      <c r="CC111" s="6"/>
      <c r="CD111" s="12"/>
      <c r="CE111" s="11"/>
      <c r="CF111" s="6"/>
      <c r="CG111" s="6"/>
      <c r="CH111" s="6"/>
      <c r="CI111" s="12"/>
      <c r="CJ111" s="11"/>
      <c r="CK111" s="6"/>
      <c r="CL111" s="6"/>
      <c r="CM111" s="12"/>
      <c r="CN111" s="11"/>
      <c r="CO111" s="82"/>
      <c r="CP111" s="1"/>
      <c r="CQ111" s="1"/>
      <c r="CR111" s="1"/>
      <c r="CS111" s="1"/>
      <c r="CT111" s="1"/>
      <c r="DF111" s="23"/>
      <c r="DG111" s="35" t="str">
        <f t="shared" si="8"/>
        <v/>
      </c>
      <c r="DH111" s="36" t="str">
        <f>IF(AND(L111="",N111="",R111="",S111=""),"",SUM(L111,N111,R111,#REF!,S111))</f>
        <v/>
      </c>
      <c r="DI111" s="36" t="str">
        <f t="shared" si="9"/>
        <v/>
      </c>
      <c r="DJ111" s="35" t="str">
        <f>IF(AND(V111="",X111="",AB111="",AC111=""),"",SUM(V111,X111,AB111,#REF!,AC111))</f>
        <v/>
      </c>
      <c r="DK111" s="36" t="str">
        <f t="shared" si="10"/>
        <v/>
      </c>
      <c r="DL111" s="35" t="str">
        <f t="shared" si="11"/>
        <v/>
      </c>
      <c r="DM111" s="36" t="str">
        <f t="shared" si="12"/>
        <v/>
      </c>
      <c r="DN111" s="35" t="str">
        <f>IF(AND(AQ111="",AT111="",AW111="",AX111=""),"",SUM(AQ111,AT111,AW111,#REF!,AX111))</f>
        <v/>
      </c>
      <c r="DO111" s="36" t="str">
        <f t="shared" si="13"/>
        <v/>
      </c>
      <c r="DP111" s="35" t="str">
        <f>IF(AND(BA111="",BD111="",BG111="",BH111=""),"",SUM(BA111,BD111,BG111,#REF!,BH111))</f>
        <v/>
      </c>
      <c r="DQ111" s="36" t="str">
        <f t="shared" si="14"/>
        <v/>
      </c>
      <c r="DR111" s="35" t="str">
        <f>IF(AND(BK111="",BN111="",BQ111="",BR111=""),"",SUM(BK111,BN111,BQ111,#REF!,BR111))</f>
        <v/>
      </c>
      <c r="DS111" s="36" t="str">
        <f t="shared" si="15"/>
        <v/>
      </c>
      <c r="DT111" s="33"/>
      <c r="DU111" s="33"/>
    </row>
    <row r="112" spans="1:125" ht="18.75">
      <c r="A112" s="72">
        <v>106</v>
      </c>
      <c r="B112" s="406"/>
      <c r="C112" s="407"/>
      <c r="D112" s="408"/>
      <c r="E112" s="409"/>
      <c r="F112" s="410"/>
      <c r="G112" s="410"/>
      <c r="H112" s="411"/>
      <c r="I112" s="412"/>
      <c r="J112" s="413"/>
      <c r="K112" s="414"/>
      <c r="L112" s="11"/>
      <c r="M112" s="6"/>
      <c r="N112" s="6"/>
      <c r="O112" s="6"/>
      <c r="P112" s="6"/>
      <c r="Q112" s="6"/>
      <c r="R112" s="6"/>
      <c r="S112" s="40"/>
      <c r="T112" s="43"/>
      <c r="U112" s="12"/>
      <c r="V112" s="17"/>
      <c r="W112" s="18"/>
      <c r="X112" s="18"/>
      <c r="Y112" s="18"/>
      <c r="Z112" s="18"/>
      <c r="AA112" s="18"/>
      <c r="AB112" s="18"/>
      <c r="AC112" s="45"/>
      <c r="AD112" s="43"/>
      <c r="AE112" s="40"/>
      <c r="AF112" s="293"/>
      <c r="AG112" s="6"/>
      <c r="AH112" s="6"/>
      <c r="AI112" s="6"/>
      <c r="AJ112" s="6"/>
      <c r="AK112" s="6"/>
      <c r="AL112" s="6"/>
      <c r="AM112" s="43"/>
      <c r="AN112" s="43"/>
      <c r="AO112" s="6"/>
      <c r="AP112" s="43"/>
      <c r="AQ112" s="11"/>
      <c r="AR112" s="6"/>
      <c r="AS112" s="6"/>
      <c r="AT112" s="6"/>
      <c r="AU112" s="6"/>
      <c r="AV112" s="6"/>
      <c r="AW112" s="6"/>
      <c r="AX112" s="40"/>
      <c r="AY112" s="43"/>
      <c r="AZ112" s="12"/>
      <c r="BA112" s="11"/>
      <c r="BB112" s="6"/>
      <c r="BC112" s="6"/>
      <c r="BD112" s="6"/>
      <c r="BE112" s="6"/>
      <c r="BF112" s="6"/>
      <c r="BG112" s="6"/>
      <c r="BH112" s="40"/>
      <c r="BI112" s="43"/>
      <c r="BJ112" s="12"/>
      <c r="BK112" s="11"/>
      <c r="BL112" s="6"/>
      <c r="BM112" s="6"/>
      <c r="BN112" s="6"/>
      <c r="BO112" s="6"/>
      <c r="BP112" s="6"/>
      <c r="BQ112" s="6"/>
      <c r="BR112" s="40"/>
      <c r="BS112" s="43"/>
      <c r="BT112" s="12"/>
      <c r="BU112" s="11"/>
      <c r="BV112" s="6"/>
      <c r="BW112" s="6"/>
      <c r="BX112" s="6"/>
      <c r="BY112" s="40"/>
      <c r="BZ112" s="11"/>
      <c r="CA112" s="6"/>
      <c r="CB112" s="6"/>
      <c r="CC112" s="6"/>
      <c r="CD112" s="12"/>
      <c r="CE112" s="11"/>
      <c r="CF112" s="6"/>
      <c r="CG112" s="6"/>
      <c r="CH112" s="6"/>
      <c r="CI112" s="12"/>
      <c r="CJ112" s="11"/>
      <c r="CK112" s="6"/>
      <c r="CL112" s="6"/>
      <c r="CM112" s="12"/>
      <c r="CN112" s="11"/>
      <c r="CO112" s="82"/>
      <c r="CP112" s="1"/>
      <c r="CQ112" s="1"/>
      <c r="CR112" s="1"/>
      <c r="CS112" s="1"/>
      <c r="CT112" s="1"/>
      <c r="DF112" s="23"/>
      <c r="DG112" s="35" t="str">
        <f t="shared" si="8"/>
        <v/>
      </c>
      <c r="DH112" s="36" t="str">
        <f>IF(AND(L112="",N112="",R112="",S112=""),"",SUM(L112,N112,R112,#REF!,S112))</f>
        <v/>
      </c>
      <c r="DI112" s="36" t="str">
        <f t="shared" si="9"/>
        <v/>
      </c>
      <c r="DJ112" s="35" t="str">
        <f>IF(AND(V112="",X112="",AB112="",AC112=""),"",SUM(V112,X112,AB112,#REF!,AC112))</f>
        <v/>
      </c>
      <c r="DK112" s="36" t="str">
        <f t="shared" si="10"/>
        <v/>
      </c>
      <c r="DL112" s="35" t="str">
        <f t="shared" si="11"/>
        <v/>
      </c>
      <c r="DM112" s="36" t="str">
        <f t="shared" si="12"/>
        <v/>
      </c>
      <c r="DN112" s="35" t="str">
        <f>IF(AND(AQ112="",AT112="",AW112="",AX112=""),"",SUM(AQ112,AT112,AW112,#REF!,AX112))</f>
        <v/>
      </c>
      <c r="DO112" s="36" t="str">
        <f t="shared" si="13"/>
        <v/>
      </c>
      <c r="DP112" s="35" t="str">
        <f>IF(AND(BA112="",BD112="",BG112="",BH112=""),"",SUM(BA112,BD112,BG112,#REF!,BH112))</f>
        <v/>
      </c>
      <c r="DQ112" s="36" t="str">
        <f t="shared" si="14"/>
        <v/>
      </c>
      <c r="DR112" s="35" t="str">
        <f>IF(AND(BK112="",BN112="",BQ112="",BR112=""),"",SUM(BK112,BN112,BQ112,#REF!,BR112))</f>
        <v/>
      </c>
      <c r="DS112" s="36" t="str">
        <f t="shared" si="15"/>
        <v/>
      </c>
      <c r="DT112" s="33"/>
      <c r="DU112" s="33"/>
    </row>
    <row r="113" spans="1:125" ht="18.75">
      <c r="A113" s="72">
        <v>107</v>
      </c>
      <c r="B113" s="406"/>
      <c r="C113" s="407"/>
      <c r="D113" s="408"/>
      <c r="E113" s="409"/>
      <c r="F113" s="410"/>
      <c r="G113" s="410"/>
      <c r="H113" s="411"/>
      <c r="I113" s="412"/>
      <c r="J113" s="413"/>
      <c r="K113" s="414"/>
      <c r="L113" s="11"/>
      <c r="M113" s="6"/>
      <c r="N113" s="6"/>
      <c r="O113" s="6"/>
      <c r="P113" s="6"/>
      <c r="Q113" s="6"/>
      <c r="R113" s="6"/>
      <c r="S113" s="40"/>
      <c r="T113" s="43"/>
      <c r="U113" s="12"/>
      <c r="V113" s="17"/>
      <c r="W113" s="18"/>
      <c r="X113" s="18"/>
      <c r="Y113" s="18"/>
      <c r="Z113" s="18"/>
      <c r="AA113" s="18"/>
      <c r="AB113" s="18"/>
      <c r="AC113" s="45"/>
      <c r="AD113" s="43"/>
      <c r="AE113" s="40"/>
      <c r="AF113" s="293"/>
      <c r="AG113" s="6"/>
      <c r="AH113" s="6"/>
      <c r="AI113" s="6"/>
      <c r="AJ113" s="6"/>
      <c r="AK113" s="6"/>
      <c r="AL113" s="6"/>
      <c r="AM113" s="43"/>
      <c r="AN113" s="43"/>
      <c r="AO113" s="6"/>
      <c r="AP113" s="43"/>
      <c r="AQ113" s="11"/>
      <c r="AR113" s="6"/>
      <c r="AS113" s="6"/>
      <c r="AT113" s="6"/>
      <c r="AU113" s="6"/>
      <c r="AV113" s="6"/>
      <c r="AW113" s="6"/>
      <c r="AX113" s="40"/>
      <c r="AY113" s="43"/>
      <c r="AZ113" s="12"/>
      <c r="BA113" s="11"/>
      <c r="BB113" s="6"/>
      <c r="BC113" s="6"/>
      <c r="BD113" s="6"/>
      <c r="BE113" s="6"/>
      <c r="BF113" s="6"/>
      <c r="BG113" s="6"/>
      <c r="BH113" s="40"/>
      <c r="BI113" s="43"/>
      <c r="BJ113" s="12"/>
      <c r="BK113" s="11"/>
      <c r="BL113" s="6"/>
      <c r="BM113" s="6"/>
      <c r="BN113" s="6"/>
      <c r="BO113" s="6"/>
      <c r="BP113" s="6"/>
      <c r="BQ113" s="6"/>
      <c r="BR113" s="40"/>
      <c r="BS113" s="43"/>
      <c r="BT113" s="12"/>
      <c r="BU113" s="11"/>
      <c r="BV113" s="6"/>
      <c r="BW113" s="6"/>
      <c r="BX113" s="6"/>
      <c r="BY113" s="40"/>
      <c r="BZ113" s="11"/>
      <c r="CA113" s="6"/>
      <c r="CB113" s="6"/>
      <c r="CC113" s="6"/>
      <c r="CD113" s="12"/>
      <c r="CE113" s="11"/>
      <c r="CF113" s="6"/>
      <c r="CG113" s="6"/>
      <c r="CH113" s="6"/>
      <c r="CI113" s="12"/>
      <c r="CJ113" s="11"/>
      <c r="CK113" s="6"/>
      <c r="CL113" s="6"/>
      <c r="CM113" s="12"/>
      <c r="CN113" s="11"/>
      <c r="CO113" s="82"/>
      <c r="CP113" s="1"/>
      <c r="CQ113" s="1"/>
      <c r="CR113" s="1"/>
      <c r="CS113" s="1"/>
      <c r="CT113" s="1"/>
      <c r="DF113" s="23"/>
      <c r="DG113" s="35" t="str">
        <f t="shared" si="8"/>
        <v/>
      </c>
      <c r="DH113" s="36" t="str">
        <f>IF(AND(L113="",N113="",R113="",S113=""),"",SUM(L113,N113,R113,#REF!,S113))</f>
        <v/>
      </c>
      <c r="DI113" s="36" t="str">
        <f t="shared" si="9"/>
        <v/>
      </c>
      <c r="DJ113" s="35" t="str">
        <f>IF(AND(V113="",X113="",AB113="",AC113=""),"",SUM(V113,X113,AB113,#REF!,AC113))</f>
        <v/>
      </c>
      <c r="DK113" s="36" t="str">
        <f t="shared" si="10"/>
        <v/>
      </c>
      <c r="DL113" s="35" t="str">
        <f t="shared" si="11"/>
        <v/>
      </c>
      <c r="DM113" s="36" t="str">
        <f t="shared" si="12"/>
        <v/>
      </c>
      <c r="DN113" s="35" t="str">
        <f>IF(AND(AQ113="",AT113="",AW113="",AX113=""),"",SUM(AQ113,AT113,AW113,#REF!,AX113))</f>
        <v/>
      </c>
      <c r="DO113" s="36" t="str">
        <f t="shared" si="13"/>
        <v/>
      </c>
      <c r="DP113" s="35" t="str">
        <f>IF(AND(BA113="",BD113="",BG113="",BH113=""),"",SUM(BA113,BD113,BG113,#REF!,BH113))</f>
        <v/>
      </c>
      <c r="DQ113" s="36" t="str">
        <f t="shared" si="14"/>
        <v/>
      </c>
      <c r="DR113" s="35" t="str">
        <f>IF(AND(BK113="",BN113="",BQ113="",BR113=""),"",SUM(BK113,BN113,BQ113,#REF!,BR113))</f>
        <v/>
      </c>
      <c r="DS113" s="36" t="str">
        <f t="shared" si="15"/>
        <v/>
      </c>
      <c r="DT113" s="33"/>
      <c r="DU113" s="33"/>
    </row>
    <row r="114" spans="1:125" ht="18.75">
      <c r="A114" s="72">
        <v>108</v>
      </c>
      <c r="B114" s="406"/>
      <c r="C114" s="407"/>
      <c r="D114" s="408"/>
      <c r="E114" s="409"/>
      <c r="F114" s="410"/>
      <c r="G114" s="410"/>
      <c r="H114" s="411"/>
      <c r="I114" s="412"/>
      <c r="J114" s="413"/>
      <c r="K114" s="414"/>
      <c r="L114" s="11"/>
      <c r="M114" s="6"/>
      <c r="N114" s="6"/>
      <c r="O114" s="6"/>
      <c r="P114" s="6"/>
      <c r="Q114" s="6"/>
      <c r="R114" s="6"/>
      <c r="S114" s="40"/>
      <c r="T114" s="43"/>
      <c r="U114" s="12"/>
      <c r="V114" s="17"/>
      <c r="W114" s="18"/>
      <c r="X114" s="18"/>
      <c r="Y114" s="18"/>
      <c r="Z114" s="18"/>
      <c r="AA114" s="18"/>
      <c r="AB114" s="18"/>
      <c r="AC114" s="45"/>
      <c r="AD114" s="43"/>
      <c r="AE114" s="40"/>
      <c r="AF114" s="293"/>
      <c r="AG114" s="6"/>
      <c r="AH114" s="6"/>
      <c r="AI114" s="6"/>
      <c r="AJ114" s="6"/>
      <c r="AK114" s="6"/>
      <c r="AL114" s="6"/>
      <c r="AM114" s="43"/>
      <c r="AN114" s="43"/>
      <c r="AO114" s="6"/>
      <c r="AP114" s="43"/>
      <c r="AQ114" s="11"/>
      <c r="AR114" s="6"/>
      <c r="AS114" s="6"/>
      <c r="AT114" s="6"/>
      <c r="AU114" s="6"/>
      <c r="AV114" s="6"/>
      <c r="AW114" s="6"/>
      <c r="AX114" s="40"/>
      <c r="AY114" s="43"/>
      <c r="AZ114" s="12"/>
      <c r="BA114" s="11"/>
      <c r="BB114" s="6"/>
      <c r="BC114" s="6"/>
      <c r="BD114" s="6"/>
      <c r="BE114" s="6"/>
      <c r="BF114" s="6"/>
      <c r="BG114" s="6"/>
      <c r="BH114" s="40"/>
      <c r="BI114" s="43"/>
      <c r="BJ114" s="12"/>
      <c r="BK114" s="11"/>
      <c r="BL114" s="6"/>
      <c r="BM114" s="6"/>
      <c r="BN114" s="6"/>
      <c r="BO114" s="6"/>
      <c r="BP114" s="6"/>
      <c r="BQ114" s="6"/>
      <c r="BR114" s="40"/>
      <c r="BS114" s="43"/>
      <c r="BT114" s="12"/>
      <c r="BU114" s="11"/>
      <c r="BV114" s="6"/>
      <c r="BW114" s="6"/>
      <c r="BX114" s="6"/>
      <c r="BY114" s="40"/>
      <c r="BZ114" s="11"/>
      <c r="CA114" s="6"/>
      <c r="CB114" s="6"/>
      <c r="CC114" s="6"/>
      <c r="CD114" s="12"/>
      <c r="CE114" s="11"/>
      <c r="CF114" s="6"/>
      <c r="CG114" s="6"/>
      <c r="CH114" s="6"/>
      <c r="CI114" s="12"/>
      <c r="CJ114" s="11"/>
      <c r="CK114" s="6"/>
      <c r="CL114" s="6"/>
      <c r="CM114" s="12"/>
      <c r="CN114" s="11"/>
      <c r="CO114" s="82"/>
      <c r="CP114" s="1"/>
      <c r="CQ114" s="1"/>
      <c r="CR114" s="1"/>
      <c r="CS114" s="1"/>
      <c r="CT114" s="1"/>
      <c r="DF114" s="23"/>
      <c r="DG114" s="35" t="str">
        <f t="shared" si="8"/>
        <v/>
      </c>
      <c r="DH114" s="36" t="str">
        <f>IF(AND(L114="",N114="",R114="",S114=""),"",SUM(L114,N114,R114,#REF!,S114))</f>
        <v/>
      </c>
      <c r="DI114" s="36" t="str">
        <f t="shared" si="9"/>
        <v/>
      </c>
      <c r="DJ114" s="35" t="str">
        <f>IF(AND(V114="",X114="",AB114="",AC114=""),"",SUM(V114,X114,AB114,#REF!,AC114))</f>
        <v/>
      </c>
      <c r="DK114" s="36" t="str">
        <f t="shared" si="10"/>
        <v/>
      </c>
      <c r="DL114" s="35" t="str">
        <f t="shared" si="11"/>
        <v/>
      </c>
      <c r="DM114" s="36" t="str">
        <f t="shared" si="12"/>
        <v/>
      </c>
      <c r="DN114" s="35" t="str">
        <f>IF(AND(AQ114="",AT114="",AW114="",AX114=""),"",SUM(AQ114,AT114,AW114,#REF!,AX114))</f>
        <v/>
      </c>
      <c r="DO114" s="36" t="str">
        <f t="shared" si="13"/>
        <v/>
      </c>
      <c r="DP114" s="35" t="str">
        <f>IF(AND(BA114="",BD114="",BG114="",BH114=""),"",SUM(BA114,BD114,BG114,#REF!,BH114))</f>
        <v/>
      </c>
      <c r="DQ114" s="36" t="str">
        <f t="shared" si="14"/>
        <v/>
      </c>
      <c r="DR114" s="35" t="str">
        <f>IF(AND(BK114="",BN114="",BQ114="",BR114=""),"",SUM(BK114,BN114,BQ114,#REF!,BR114))</f>
        <v/>
      </c>
      <c r="DS114" s="36" t="str">
        <f t="shared" si="15"/>
        <v/>
      </c>
      <c r="DT114" s="33"/>
      <c r="DU114" s="33"/>
    </row>
    <row r="115" spans="1:125" ht="18.75">
      <c r="A115" s="72">
        <v>109</v>
      </c>
      <c r="B115" s="406"/>
      <c r="C115" s="407"/>
      <c r="D115" s="408"/>
      <c r="E115" s="409"/>
      <c r="F115" s="410"/>
      <c r="G115" s="410"/>
      <c r="H115" s="411"/>
      <c r="I115" s="412"/>
      <c r="J115" s="413"/>
      <c r="K115" s="414"/>
      <c r="L115" s="11"/>
      <c r="M115" s="6"/>
      <c r="N115" s="6"/>
      <c r="O115" s="6"/>
      <c r="P115" s="6"/>
      <c r="Q115" s="6"/>
      <c r="R115" s="6"/>
      <c r="S115" s="40"/>
      <c r="T115" s="43"/>
      <c r="U115" s="12"/>
      <c r="V115" s="17"/>
      <c r="W115" s="18"/>
      <c r="X115" s="18"/>
      <c r="Y115" s="18"/>
      <c r="Z115" s="18"/>
      <c r="AA115" s="18"/>
      <c r="AB115" s="18"/>
      <c r="AC115" s="45"/>
      <c r="AD115" s="43"/>
      <c r="AE115" s="40"/>
      <c r="AF115" s="293"/>
      <c r="AG115" s="6"/>
      <c r="AH115" s="6"/>
      <c r="AI115" s="6"/>
      <c r="AJ115" s="6"/>
      <c r="AK115" s="6"/>
      <c r="AL115" s="6"/>
      <c r="AM115" s="43"/>
      <c r="AN115" s="43"/>
      <c r="AO115" s="6"/>
      <c r="AP115" s="43"/>
      <c r="AQ115" s="11"/>
      <c r="AR115" s="6"/>
      <c r="AS115" s="6"/>
      <c r="AT115" s="6"/>
      <c r="AU115" s="6"/>
      <c r="AV115" s="6"/>
      <c r="AW115" s="6"/>
      <c r="AX115" s="40"/>
      <c r="AY115" s="43"/>
      <c r="AZ115" s="12"/>
      <c r="BA115" s="11"/>
      <c r="BB115" s="6"/>
      <c r="BC115" s="6"/>
      <c r="BD115" s="6"/>
      <c r="BE115" s="6"/>
      <c r="BF115" s="6"/>
      <c r="BG115" s="6"/>
      <c r="BH115" s="40"/>
      <c r="BI115" s="43"/>
      <c r="BJ115" s="12"/>
      <c r="BK115" s="11"/>
      <c r="BL115" s="6"/>
      <c r="BM115" s="6"/>
      <c r="BN115" s="6"/>
      <c r="BO115" s="6"/>
      <c r="BP115" s="6"/>
      <c r="BQ115" s="6"/>
      <c r="BR115" s="40"/>
      <c r="BS115" s="43"/>
      <c r="BT115" s="12"/>
      <c r="BU115" s="11"/>
      <c r="BV115" s="6"/>
      <c r="BW115" s="6"/>
      <c r="BX115" s="6"/>
      <c r="BY115" s="40"/>
      <c r="BZ115" s="11"/>
      <c r="CA115" s="6"/>
      <c r="CB115" s="6"/>
      <c r="CC115" s="6"/>
      <c r="CD115" s="12"/>
      <c r="CE115" s="11"/>
      <c r="CF115" s="6"/>
      <c r="CG115" s="6"/>
      <c r="CH115" s="6"/>
      <c r="CI115" s="12"/>
      <c r="CJ115" s="11"/>
      <c r="CK115" s="6"/>
      <c r="CL115" s="6"/>
      <c r="CM115" s="12"/>
      <c r="CN115" s="11"/>
      <c r="CO115" s="82"/>
      <c r="CP115" s="1"/>
      <c r="CQ115" s="1"/>
      <c r="CR115" s="1"/>
      <c r="CS115" s="1"/>
      <c r="CT115" s="1"/>
      <c r="DF115" s="23"/>
      <c r="DG115" s="35" t="str">
        <f t="shared" si="8"/>
        <v/>
      </c>
      <c r="DH115" s="36" t="str">
        <f>IF(AND(L115="",N115="",R115="",S115=""),"",SUM(L115,N115,R115,#REF!,S115))</f>
        <v/>
      </c>
      <c r="DI115" s="36" t="str">
        <f t="shared" si="9"/>
        <v/>
      </c>
      <c r="DJ115" s="35" t="str">
        <f>IF(AND(V115="",X115="",AB115="",AC115=""),"",SUM(V115,X115,AB115,#REF!,AC115))</f>
        <v/>
      </c>
      <c r="DK115" s="36" t="str">
        <f t="shared" si="10"/>
        <v/>
      </c>
      <c r="DL115" s="35" t="str">
        <f t="shared" si="11"/>
        <v/>
      </c>
      <c r="DM115" s="36" t="str">
        <f t="shared" si="12"/>
        <v/>
      </c>
      <c r="DN115" s="35" t="str">
        <f>IF(AND(AQ115="",AT115="",AW115="",AX115=""),"",SUM(AQ115,AT115,AW115,#REF!,AX115))</f>
        <v/>
      </c>
      <c r="DO115" s="36" t="str">
        <f t="shared" si="13"/>
        <v/>
      </c>
      <c r="DP115" s="35" t="str">
        <f>IF(AND(BA115="",BD115="",BG115="",BH115=""),"",SUM(BA115,BD115,BG115,#REF!,BH115))</f>
        <v/>
      </c>
      <c r="DQ115" s="36" t="str">
        <f t="shared" si="14"/>
        <v/>
      </c>
      <c r="DR115" s="35" t="str">
        <f>IF(AND(BK115="",BN115="",BQ115="",BR115=""),"",SUM(BK115,BN115,BQ115,#REF!,BR115))</f>
        <v/>
      </c>
      <c r="DS115" s="36" t="str">
        <f t="shared" si="15"/>
        <v/>
      </c>
      <c r="DT115" s="33"/>
      <c r="DU115" s="33"/>
    </row>
    <row r="116" spans="1:125" ht="18.75">
      <c r="A116" s="72">
        <v>110</v>
      </c>
      <c r="B116" s="406"/>
      <c r="C116" s="407"/>
      <c r="D116" s="408"/>
      <c r="E116" s="409"/>
      <c r="F116" s="410"/>
      <c r="G116" s="410"/>
      <c r="H116" s="411"/>
      <c r="I116" s="412"/>
      <c r="J116" s="413"/>
      <c r="K116" s="414"/>
      <c r="L116" s="11"/>
      <c r="M116" s="6"/>
      <c r="N116" s="6"/>
      <c r="O116" s="6"/>
      <c r="P116" s="6"/>
      <c r="Q116" s="6"/>
      <c r="R116" s="6"/>
      <c r="S116" s="40"/>
      <c r="T116" s="43"/>
      <c r="U116" s="12"/>
      <c r="V116" s="17"/>
      <c r="W116" s="18"/>
      <c r="X116" s="18"/>
      <c r="Y116" s="18"/>
      <c r="Z116" s="18"/>
      <c r="AA116" s="18"/>
      <c r="AB116" s="18"/>
      <c r="AC116" s="45"/>
      <c r="AD116" s="43"/>
      <c r="AE116" s="40"/>
      <c r="AF116" s="293"/>
      <c r="AG116" s="6"/>
      <c r="AH116" s="6"/>
      <c r="AI116" s="6"/>
      <c r="AJ116" s="6"/>
      <c r="AK116" s="6"/>
      <c r="AL116" s="6"/>
      <c r="AM116" s="43"/>
      <c r="AN116" s="43"/>
      <c r="AO116" s="6"/>
      <c r="AP116" s="43"/>
      <c r="AQ116" s="11"/>
      <c r="AR116" s="6"/>
      <c r="AS116" s="6"/>
      <c r="AT116" s="6"/>
      <c r="AU116" s="6"/>
      <c r="AV116" s="6"/>
      <c r="AW116" s="6"/>
      <c r="AX116" s="40"/>
      <c r="AY116" s="43"/>
      <c r="AZ116" s="12"/>
      <c r="BA116" s="11"/>
      <c r="BB116" s="6"/>
      <c r="BC116" s="6"/>
      <c r="BD116" s="6"/>
      <c r="BE116" s="6"/>
      <c r="BF116" s="6"/>
      <c r="BG116" s="6"/>
      <c r="BH116" s="40"/>
      <c r="BI116" s="43"/>
      <c r="BJ116" s="12"/>
      <c r="BK116" s="11"/>
      <c r="BL116" s="6"/>
      <c r="BM116" s="6"/>
      <c r="BN116" s="6"/>
      <c r="BO116" s="6"/>
      <c r="BP116" s="6"/>
      <c r="BQ116" s="6"/>
      <c r="BR116" s="40"/>
      <c r="BS116" s="43"/>
      <c r="BT116" s="12"/>
      <c r="BU116" s="11"/>
      <c r="BV116" s="6"/>
      <c r="BW116" s="6"/>
      <c r="BX116" s="6"/>
      <c r="BY116" s="40"/>
      <c r="BZ116" s="11"/>
      <c r="CA116" s="6"/>
      <c r="CB116" s="6"/>
      <c r="CC116" s="6"/>
      <c r="CD116" s="12"/>
      <c r="CE116" s="11"/>
      <c r="CF116" s="6"/>
      <c r="CG116" s="6"/>
      <c r="CH116" s="6"/>
      <c r="CI116" s="12"/>
      <c r="CJ116" s="11"/>
      <c r="CK116" s="6"/>
      <c r="CL116" s="6"/>
      <c r="CM116" s="12"/>
      <c r="CN116" s="11"/>
      <c r="CO116" s="82"/>
      <c r="CP116" s="1"/>
      <c r="CQ116" s="1"/>
      <c r="CR116" s="1"/>
      <c r="CS116" s="1"/>
      <c r="CT116" s="1"/>
      <c r="DF116" s="23"/>
      <c r="DG116" s="35" t="str">
        <f t="shared" si="8"/>
        <v/>
      </c>
      <c r="DH116" s="36" t="str">
        <f>IF(AND(L116="",N116="",R116="",S116=""),"",SUM(L116,N116,R116,#REF!,S116))</f>
        <v/>
      </c>
      <c r="DI116" s="36" t="str">
        <f t="shared" si="9"/>
        <v/>
      </c>
      <c r="DJ116" s="35" t="str">
        <f>IF(AND(V116="",X116="",AB116="",AC116=""),"",SUM(V116,X116,AB116,#REF!,AC116))</f>
        <v/>
      </c>
      <c r="DK116" s="36" t="str">
        <f t="shared" si="10"/>
        <v/>
      </c>
      <c r="DL116" s="35" t="str">
        <f t="shared" si="11"/>
        <v/>
      </c>
      <c r="DM116" s="36" t="str">
        <f t="shared" si="12"/>
        <v/>
      </c>
      <c r="DN116" s="35" t="str">
        <f>IF(AND(AQ116="",AT116="",AW116="",AX116=""),"",SUM(AQ116,AT116,AW116,#REF!,AX116))</f>
        <v/>
      </c>
      <c r="DO116" s="36" t="str">
        <f t="shared" si="13"/>
        <v/>
      </c>
      <c r="DP116" s="35" t="str">
        <f>IF(AND(BA116="",BD116="",BG116="",BH116=""),"",SUM(BA116,BD116,BG116,#REF!,BH116))</f>
        <v/>
      </c>
      <c r="DQ116" s="36" t="str">
        <f t="shared" si="14"/>
        <v/>
      </c>
      <c r="DR116" s="35" t="str">
        <f>IF(AND(BK116="",BN116="",BQ116="",BR116=""),"",SUM(BK116,BN116,BQ116,#REF!,BR116))</f>
        <v/>
      </c>
      <c r="DS116" s="36" t="str">
        <f t="shared" si="15"/>
        <v/>
      </c>
      <c r="DT116" s="33"/>
      <c r="DU116" s="33"/>
    </row>
    <row r="117" spans="1:125" ht="18.75">
      <c r="A117" s="72">
        <v>111</v>
      </c>
      <c r="B117" s="406"/>
      <c r="C117" s="407"/>
      <c r="D117" s="408"/>
      <c r="E117" s="409"/>
      <c r="F117" s="410"/>
      <c r="G117" s="410"/>
      <c r="H117" s="411"/>
      <c r="I117" s="412"/>
      <c r="J117" s="413"/>
      <c r="K117" s="414"/>
      <c r="L117" s="11"/>
      <c r="M117" s="6"/>
      <c r="N117" s="6"/>
      <c r="O117" s="6"/>
      <c r="P117" s="6"/>
      <c r="Q117" s="6"/>
      <c r="R117" s="6"/>
      <c r="S117" s="40"/>
      <c r="T117" s="43"/>
      <c r="U117" s="12"/>
      <c r="V117" s="17"/>
      <c r="W117" s="18"/>
      <c r="X117" s="18"/>
      <c r="Y117" s="18"/>
      <c r="Z117" s="18"/>
      <c r="AA117" s="18"/>
      <c r="AB117" s="18"/>
      <c r="AC117" s="45"/>
      <c r="AD117" s="43"/>
      <c r="AE117" s="40"/>
      <c r="AF117" s="293"/>
      <c r="AG117" s="6"/>
      <c r="AH117" s="6"/>
      <c r="AI117" s="6"/>
      <c r="AJ117" s="6"/>
      <c r="AK117" s="6"/>
      <c r="AL117" s="6"/>
      <c r="AM117" s="43"/>
      <c r="AN117" s="43"/>
      <c r="AO117" s="6"/>
      <c r="AP117" s="43"/>
      <c r="AQ117" s="11"/>
      <c r="AR117" s="6"/>
      <c r="AS117" s="6"/>
      <c r="AT117" s="6"/>
      <c r="AU117" s="6"/>
      <c r="AV117" s="6"/>
      <c r="AW117" s="6"/>
      <c r="AX117" s="40"/>
      <c r="AY117" s="43"/>
      <c r="AZ117" s="12"/>
      <c r="BA117" s="11"/>
      <c r="BB117" s="6"/>
      <c r="BC117" s="6"/>
      <c r="BD117" s="6"/>
      <c r="BE117" s="6"/>
      <c r="BF117" s="6"/>
      <c r="BG117" s="6"/>
      <c r="BH117" s="40"/>
      <c r="BI117" s="43"/>
      <c r="BJ117" s="12"/>
      <c r="BK117" s="11"/>
      <c r="BL117" s="6"/>
      <c r="BM117" s="6"/>
      <c r="BN117" s="6"/>
      <c r="BO117" s="6"/>
      <c r="BP117" s="6"/>
      <c r="BQ117" s="6"/>
      <c r="BR117" s="40"/>
      <c r="BS117" s="43"/>
      <c r="BT117" s="12"/>
      <c r="BU117" s="11"/>
      <c r="BV117" s="6"/>
      <c r="BW117" s="6"/>
      <c r="BX117" s="6"/>
      <c r="BY117" s="40"/>
      <c r="BZ117" s="11"/>
      <c r="CA117" s="6"/>
      <c r="CB117" s="6"/>
      <c r="CC117" s="6"/>
      <c r="CD117" s="12"/>
      <c r="CE117" s="11"/>
      <c r="CF117" s="6"/>
      <c r="CG117" s="6"/>
      <c r="CH117" s="6"/>
      <c r="CI117" s="12"/>
      <c r="CJ117" s="11"/>
      <c r="CK117" s="6"/>
      <c r="CL117" s="6"/>
      <c r="CM117" s="12"/>
      <c r="CN117" s="11"/>
      <c r="CO117" s="82"/>
      <c r="CP117" s="1"/>
      <c r="CQ117" s="1"/>
      <c r="CR117" s="1"/>
      <c r="CS117" s="1"/>
      <c r="CT117" s="1"/>
      <c r="DF117" s="23"/>
      <c r="DG117" s="35" t="str">
        <f t="shared" si="8"/>
        <v/>
      </c>
      <c r="DH117" s="36" t="str">
        <f>IF(AND(L117="",N117="",R117="",S117=""),"",SUM(L117,N117,R117,#REF!,S117))</f>
        <v/>
      </c>
      <c r="DI117" s="36" t="str">
        <f t="shared" si="9"/>
        <v/>
      </c>
      <c r="DJ117" s="35" t="str">
        <f>IF(AND(V117="",X117="",AB117="",AC117=""),"",SUM(V117,X117,AB117,#REF!,AC117))</f>
        <v/>
      </c>
      <c r="DK117" s="36" t="str">
        <f t="shared" si="10"/>
        <v/>
      </c>
      <c r="DL117" s="35" t="str">
        <f t="shared" si="11"/>
        <v/>
      </c>
      <c r="DM117" s="36" t="str">
        <f t="shared" si="12"/>
        <v/>
      </c>
      <c r="DN117" s="35" t="str">
        <f>IF(AND(AQ117="",AT117="",AW117="",AX117=""),"",SUM(AQ117,AT117,AW117,#REF!,AX117))</f>
        <v/>
      </c>
      <c r="DO117" s="36" t="str">
        <f t="shared" si="13"/>
        <v/>
      </c>
      <c r="DP117" s="35" t="str">
        <f>IF(AND(BA117="",BD117="",BG117="",BH117=""),"",SUM(BA117,BD117,BG117,#REF!,BH117))</f>
        <v/>
      </c>
      <c r="DQ117" s="36" t="str">
        <f t="shared" si="14"/>
        <v/>
      </c>
      <c r="DR117" s="35" t="str">
        <f>IF(AND(BK117="",BN117="",BQ117="",BR117=""),"",SUM(BK117,BN117,BQ117,#REF!,BR117))</f>
        <v/>
      </c>
      <c r="DS117" s="36" t="str">
        <f t="shared" si="15"/>
        <v/>
      </c>
      <c r="DT117" s="33"/>
      <c r="DU117" s="33"/>
    </row>
    <row r="118" spans="1:125" ht="18.75">
      <c r="A118" s="72">
        <v>112</v>
      </c>
      <c r="B118" s="406"/>
      <c r="C118" s="407"/>
      <c r="D118" s="408"/>
      <c r="E118" s="409"/>
      <c r="F118" s="410"/>
      <c r="G118" s="410"/>
      <c r="H118" s="411"/>
      <c r="I118" s="412"/>
      <c r="J118" s="413"/>
      <c r="K118" s="414"/>
      <c r="L118" s="11"/>
      <c r="M118" s="6"/>
      <c r="N118" s="6"/>
      <c r="O118" s="6"/>
      <c r="P118" s="6"/>
      <c r="Q118" s="6"/>
      <c r="R118" s="6"/>
      <c r="S118" s="40"/>
      <c r="T118" s="43"/>
      <c r="U118" s="12"/>
      <c r="V118" s="17"/>
      <c r="W118" s="18"/>
      <c r="X118" s="18"/>
      <c r="Y118" s="18"/>
      <c r="Z118" s="18"/>
      <c r="AA118" s="18"/>
      <c r="AB118" s="18"/>
      <c r="AC118" s="45"/>
      <c r="AD118" s="43"/>
      <c r="AE118" s="40"/>
      <c r="AF118" s="293"/>
      <c r="AG118" s="6"/>
      <c r="AH118" s="6"/>
      <c r="AI118" s="6"/>
      <c r="AJ118" s="6"/>
      <c r="AK118" s="6"/>
      <c r="AL118" s="6"/>
      <c r="AM118" s="43"/>
      <c r="AN118" s="43"/>
      <c r="AO118" s="6"/>
      <c r="AP118" s="43"/>
      <c r="AQ118" s="11"/>
      <c r="AR118" s="6"/>
      <c r="AS118" s="6"/>
      <c r="AT118" s="6"/>
      <c r="AU118" s="6"/>
      <c r="AV118" s="6"/>
      <c r="AW118" s="6"/>
      <c r="AX118" s="40"/>
      <c r="AY118" s="43"/>
      <c r="AZ118" s="12"/>
      <c r="BA118" s="11"/>
      <c r="BB118" s="6"/>
      <c r="BC118" s="6"/>
      <c r="BD118" s="6"/>
      <c r="BE118" s="6"/>
      <c r="BF118" s="6"/>
      <c r="BG118" s="6"/>
      <c r="BH118" s="40"/>
      <c r="BI118" s="43"/>
      <c r="BJ118" s="12"/>
      <c r="BK118" s="11"/>
      <c r="BL118" s="6"/>
      <c r="BM118" s="6"/>
      <c r="BN118" s="6"/>
      <c r="BO118" s="6"/>
      <c r="BP118" s="6"/>
      <c r="BQ118" s="6"/>
      <c r="BR118" s="40"/>
      <c r="BS118" s="43"/>
      <c r="BT118" s="12"/>
      <c r="BU118" s="11"/>
      <c r="BV118" s="6"/>
      <c r="BW118" s="6"/>
      <c r="BX118" s="6"/>
      <c r="BY118" s="40"/>
      <c r="BZ118" s="11"/>
      <c r="CA118" s="6"/>
      <c r="CB118" s="6"/>
      <c r="CC118" s="6"/>
      <c r="CD118" s="12"/>
      <c r="CE118" s="11"/>
      <c r="CF118" s="6"/>
      <c r="CG118" s="6"/>
      <c r="CH118" s="6"/>
      <c r="CI118" s="12"/>
      <c r="CJ118" s="11"/>
      <c r="CK118" s="6"/>
      <c r="CL118" s="6"/>
      <c r="CM118" s="12"/>
      <c r="CN118" s="11"/>
      <c r="CO118" s="82"/>
      <c r="CP118" s="1"/>
      <c r="CQ118" s="1"/>
      <c r="CR118" s="1"/>
      <c r="CS118" s="1"/>
      <c r="CT118" s="1"/>
      <c r="DF118" s="23"/>
      <c r="DG118" s="35" t="str">
        <f t="shared" si="8"/>
        <v/>
      </c>
      <c r="DH118" s="36" t="str">
        <f>IF(AND(L118="",N118="",R118="",S118=""),"",SUM(L118,N118,R118,#REF!,S118))</f>
        <v/>
      </c>
      <c r="DI118" s="36" t="str">
        <f t="shared" si="9"/>
        <v/>
      </c>
      <c r="DJ118" s="35" t="str">
        <f>IF(AND(V118="",X118="",AB118="",AC118=""),"",SUM(V118,X118,AB118,#REF!,AC118))</f>
        <v/>
      </c>
      <c r="DK118" s="36" t="str">
        <f t="shared" si="10"/>
        <v/>
      </c>
      <c r="DL118" s="35" t="str">
        <f t="shared" si="11"/>
        <v/>
      </c>
      <c r="DM118" s="36" t="str">
        <f t="shared" si="12"/>
        <v/>
      </c>
      <c r="DN118" s="35" t="str">
        <f>IF(AND(AQ118="",AT118="",AW118="",AX118=""),"",SUM(AQ118,AT118,AW118,#REF!,AX118))</f>
        <v/>
      </c>
      <c r="DO118" s="36" t="str">
        <f t="shared" si="13"/>
        <v/>
      </c>
      <c r="DP118" s="35" t="str">
        <f>IF(AND(BA118="",BD118="",BG118="",BH118=""),"",SUM(BA118,BD118,BG118,#REF!,BH118))</f>
        <v/>
      </c>
      <c r="DQ118" s="36" t="str">
        <f t="shared" si="14"/>
        <v/>
      </c>
      <c r="DR118" s="35" t="str">
        <f>IF(AND(BK118="",BN118="",BQ118="",BR118=""),"",SUM(BK118,BN118,BQ118,#REF!,BR118))</f>
        <v/>
      </c>
      <c r="DS118" s="36" t="str">
        <f t="shared" si="15"/>
        <v/>
      </c>
      <c r="DT118" s="33"/>
      <c r="DU118" s="33"/>
    </row>
    <row r="119" spans="1:125" ht="18.75">
      <c r="A119" s="72">
        <v>113</v>
      </c>
      <c r="B119" s="406"/>
      <c r="C119" s="407"/>
      <c r="D119" s="408"/>
      <c r="E119" s="409"/>
      <c r="F119" s="410"/>
      <c r="G119" s="410"/>
      <c r="H119" s="411"/>
      <c r="I119" s="412"/>
      <c r="J119" s="413"/>
      <c r="K119" s="414"/>
      <c r="L119" s="11"/>
      <c r="M119" s="6"/>
      <c r="N119" s="6"/>
      <c r="O119" s="6"/>
      <c r="P119" s="6"/>
      <c r="Q119" s="6"/>
      <c r="R119" s="6"/>
      <c r="S119" s="40"/>
      <c r="T119" s="43"/>
      <c r="U119" s="12"/>
      <c r="V119" s="17"/>
      <c r="W119" s="18"/>
      <c r="X119" s="18"/>
      <c r="Y119" s="18"/>
      <c r="Z119" s="18"/>
      <c r="AA119" s="18"/>
      <c r="AB119" s="18"/>
      <c r="AC119" s="45"/>
      <c r="AD119" s="43"/>
      <c r="AE119" s="40"/>
      <c r="AF119" s="293"/>
      <c r="AG119" s="6"/>
      <c r="AH119" s="6"/>
      <c r="AI119" s="6"/>
      <c r="AJ119" s="6"/>
      <c r="AK119" s="6"/>
      <c r="AL119" s="6"/>
      <c r="AM119" s="43"/>
      <c r="AN119" s="43"/>
      <c r="AO119" s="6"/>
      <c r="AP119" s="43"/>
      <c r="AQ119" s="11"/>
      <c r="AR119" s="6"/>
      <c r="AS119" s="6"/>
      <c r="AT119" s="6"/>
      <c r="AU119" s="6"/>
      <c r="AV119" s="6"/>
      <c r="AW119" s="6"/>
      <c r="AX119" s="40"/>
      <c r="AY119" s="43"/>
      <c r="AZ119" s="12"/>
      <c r="BA119" s="11"/>
      <c r="BB119" s="6"/>
      <c r="BC119" s="6"/>
      <c r="BD119" s="6"/>
      <c r="BE119" s="6"/>
      <c r="BF119" s="6"/>
      <c r="BG119" s="6"/>
      <c r="BH119" s="40"/>
      <c r="BI119" s="43"/>
      <c r="BJ119" s="12"/>
      <c r="BK119" s="11"/>
      <c r="BL119" s="6"/>
      <c r="BM119" s="6"/>
      <c r="BN119" s="6"/>
      <c r="BO119" s="6"/>
      <c r="BP119" s="6"/>
      <c r="BQ119" s="6"/>
      <c r="BR119" s="40"/>
      <c r="BS119" s="43"/>
      <c r="BT119" s="12"/>
      <c r="BU119" s="11"/>
      <c r="BV119" s="6"/>
      <c r="BW119" s="6"/>
      <c r="BX119" s="6"/>
      <c r="BY119" s="40"/>
      <c r="BZ119" s="11"/>
      <c r="CA119" s="6"/>
      <c r="CB119" s="6"/>
      <c r="CC119" s="6"/>
      <c r="CD119" s="12"/>
      <c r="CE119" s="11"/>
      <c r="CF119" s="6"/>
      <c r="CG119" s="6"/>
      <c r="CH119" s="6"/>
      <c r="CI119" s="12"/>
      <c r="CJ119" s="11"/>
      <c r="CK119" s="6"/>
      <c r="CL119" s="6"/>
      <c r="CM119" s="12"/>
      <c r="CN119" s="11"/>
      <c r="CO119" s="82"/>
      <c r="CP119" s="1"/>
      <c r="CQ119" s="1"/>
      <c r="CR119" s="1"/>
      <c r="CS119" s="1"/>
      <c r="CT119" s="1"/>
      <c r="DF119" s="23"/>
      <c r="DG119" s="35" t="str">
        <f t="shared" si="8"/>
        <v/>
      </c>
      <c r="DH119" s="36" t="str">
        <f>IF(AND(L119="",N119="",R119="",S119=""),"",SUM(L119,N119,R119,#REF!,S119))</f>
        <v/>
      </c>
      <c r="DI119" s="36" t="str">
        <f t="shared" si="9"/>
        <v/>
      </c>
      <c r="DJ119" s="35" t="str">
        <f>IF(AND(V119="",X119="",AB119="",AC119=""),"",SUM(V119,X119,AB119,#REF!,AC119))</f>
        <v/>
      </c>
      <c r="DK119" s="36" t="str">
        <f t="shared" si="10"/>
        <v/>
      </c>
      <c r="DL119" s="35" t="str">
        <f t="shared" si="11"/>
        <v/>
      </c>
      <c r="DM119" s="36" t="str">
        <f t="shared" si="12"/>
        <v/>
      </c>
      <c r="DN119" s="35" t="str">
        <f>IF(AND(AQ119="",AT119="",AW119="",AX119=""),"",SUM(AQ119,AT119,AW119,#REF!,AX119))</f>
        <v/>
      </c>
      <c r="DO119" s="36" t="str">
        <f t="shared" si="13"/>
        <v/>
      </c>
      <c r="DP119" s="35" t="str">
        <f>IF(AND(BA119="",BD119="",BG119="",BH119=""),"",SUM(BA119,BD119,BG119,#REF!,BH119))</f>
        <v/>
      </c>
      <c r="DQ119" s="36" t="str">
        <f t="shared" si="14"/>
        <v/>
      </c>
      <c r="DR119" s="35" t="str">
        <f>IF(AND(BK119="",BN119="",BQ119="",BR119=""),"",SUM(BK119,BN119,BQ119,#REF!,BR119))</f>
        <v/>
      </c>
      <c r="DS119" s="36" t="str">
        <f t="shared" si="15"/>
        <v/>
      </c>
      <c r="DT119" s="33"/>
      <c r="DU119" s="33"/>
    </row>
    <row r="120" spans="1:125" ht="18.75">
      <c r="A120" s="72">
        <v>114</v>
      </c>
      <c r="B120" s="406"/>
      <c r="C120" s="407"/>
      <c r="D120" s="408"/>
      <c r="E120" s="409"/>
      <c r="F120" s="410"/>
      <c r="G120" s="410"/>
      <c r="H120" s="411"/>
      <c r="I120" s="412"/>
      <c r="J120" s="413"/>
      <c r="K120" s="414"/>
      <c r="L120" s="11"/>
      <c r="M120" s="6"/>
      <c r="N120" s="6"/>
      <c r="O120" s="6"/>
      <c r="P120" s="6"/>
      <c r="Q120" s="6"/>
      <c r="R120" s="6"/>
      <c r="S120" s="40"/>
      <c r="T120" s="43"/>
      <c r="U120" s="12"/>
      <c r="V120" s="17"/>
      <c r="W120" s="18"/>
      <c r="X120" s="18"/>
      <c r="Y120" s="18"/>
      <c r="Z120" s="18"/>
      <c r="AA120" s="18"/>
      <c r="AB120" s="18"/>
      <c r="AC120" s="45"/>
      <c r="AD120" s="43"/>
      <c r="AE120" s="40"/>
      <c r="AF120" s="293"/>
      <c r="AG120" s="6"/>
      <c r="AH120" s="6"/>
      <c r="AI120" s="6"/>
      <c r="AJ120" s="6"/>
      <c r="AK120" s="6"/>
      <c r="AL120" s="6"/>
      <c r="AM120" s="43"/>
      <c r="AN120" s="43"/>
      <c r="AO120" s="6"/>
      <c r="AP120" s="43"/>
      <c r="AQ120" s="11"/>
      <c r="AR120" s="6"/>
      <c r="AS120" s="6"/>
      <c r="AT120" s="6"/>
      <c r="AU120" s="6"/>
      <c r="AV120" s="6"/>
      <c r="AW120" s="6"/>
      <c r="AX120" s="40"/>
      <c r="AY120" s="43"/>
      <c r="AZ120" s="12"/>
      <c r="BA120" s="11"/>
      <c r="BB120" s="6"/>
      <c r="BC120" s="6"/>
      <c r="BD120" s="6"/>
      <c r="BE120" s="6"/>
      <c r="BF120" s="6"/>
      <c r="BG120" s="6"/>
      <c r="BH120" s="40"/>
      <c r="BI120" s="43"/>
      <c r="BJ120" s="12"/>
      <c r="BK120" s="11"/>
      <c r="BL120" s="6"/>
      <c r="BM120" s="6"/>
      <c r="BN120" s="6"/>
      <c r="BO120" s="6"/>
      <c r="BP120" s="6"/>
      <c r="BQ120" s="6"/>
      <c r="BR120" s="40"/>
      <c r="BS120" s="43"/>
      <c r="BT120" s="12"/>
      <c r="BU120" s="11"/>
      <c r="BV120" s="6"/>
      <c r="BW120" s="6"/>
      <c r="BX120" s="6"/>
      <c r="BY120" s="40"/>
      <c r="BZ120" s="11"/>
      <c r="CA120" s="6"/>
      <c r="CB120" s="6"/>
      <c r="CC120" s="6"/>
      <c r="CD120" s="12"/>
      <c r="CE120" s="11"/>
      <c r="CF120" s="6"/>
      <c r="CG120" s="6"/>
      <c r="CH120" s="6"/>
      <c r="CI120" s="12"/>
      <c r="CJ120" s="11"/>
      <c r="CK120" s="6"/>
      <c r="CL120" s="6"/>
      <c r="CM120" s="12"/>
      <c r="CN120" s="11"/>
      <c r="CO120" s="82"/>
      <c r="CP120" s="1"/>
      <c r="CQ120" s="1"/>
      <c r="CR120" s="1"/>
      <c r="CS120" s="1"/>
      <c r="CT120" s="1"/>
      <c r="DF120" s="23"/>
      <c r="DG120" s="35" t="str">
        <f t="shared" si="8"/>
        <v/>
      </c>
      <c r="DH120" s="36" t="str">
        <f>IF(AND(L120="",N120="",R120="",S120=""),"",SUM(L120,N120,R120,#REF!,S120))</f>
        <v/>
      </c>
      <c r="DI120" s="36" t="str">
        <f t="shared" si="9"/>
        <v/>
      </c>
      <c r="DJ120" s="35" t="str">
        <f>IF(AND(V120="",X120="",AB120="",AC120=""),"",SUM(V120,X120,AB120,#REF!,AC120))</f>
        <v/>
      </c>
      <c r="DK120" s="36" t="str">
        <f t="shared" si="10"/>
        <v/>
      </c>
      <c r="DL120" s="35" t="str">
        <f t="shared" si="11"/>
        <v/>
      </c>
      <c r="DM120" s="36" t="str">
        <f t="shared" si="12"/>
        <v/>
      </c>
      <c r="DN120" s="35" t="str">
        <f>IF(AND(AQ120="",AT120="",AW120="",AX120=""),"",SUM(AQ120,AT120,AW120,#REF!,AX120))</f>
        <v/>
      </c>
      <c r="DO120" s="36" t="str">
        <f t="shared" si="13"/>
        <v/>
      </c>
      <c r="DP120" s="35" t="str">
        <f>IF(AND(BA120="",BD120="",BG120="",BH120=""),"",SUM(BA120,BD120,BG120,#REF!,BH120))</f>
        <v/>
      </c>
      <c r="DQ120" s="36" t="str">
        <f t="shared" si="14"/>
        <v/>
      </c>
      <c r="DR120" s="35" t="str">
        <f>IF(AND(BK120="",BN120="",BQ120="",BR120=""),"",SUM(BK120,BN120,BQ120,#REF!,BR120))</f>
        <v/>
      </c>
      <c r="DS120" s="36" t="str">
        <f t="shared" si="15"/>
        <v/>
      </c>
      <c r="DT120" s="33"/>
      <c r="DU120" s="33"/>
    </row>
    <row r="121" spans="1:125" ht="18.75">
      <c r="A121" s="72">
        <v>115</v>
      </c>
      <c r="B121" s="406"/>
      <c r="C121" s="407"/>
      <c r="D121" s="408"/>
      <c r="E121" s="409"/>
      <c r="F121" s="410"/>
      <c r="G121" s="410"/>
      <c r="H121" s="411"/>
      <c r="I121" s="412"/>
      <c r="J121" s="413"/>
      <c r="K121" s="414"/>
      <c r="L121" s="11"/>
      <c r="M121" s="6"/>
      <c r="N121" s="6"/>
      <c r="O121" s="6"/>
      <c r="P121" s="6"/>
      <c r="Q121" s="6"/>
      <c r="R121" s="6"/>
      <c r="S121" s="40"/>
      <c r="T121" s="43"/>
      <c r="U121" s="12"/>
      <c r="V121" s="17"/>
      <c r="W121" s="18"/>
      <c r="X121" s="18"/>
      <c r="Y121" s="18"/>
      <c r="Z121" s="18"/>
      <c r="AA121" s="18"/>
      <c r="AB121" s="18"/>
      <c r="AC121" s="45"/>
      <c r="AD121" s="43"/>
      <c r="AE121" s="40"/>
      <c r="AF121" s="293"/>
      <c r="AG121" s="6"/>
      <c r="AH121" s="6"/>
      <c r="AI121" s="6"/>
      <c r="AJ121" s="6"/>
      <c r="AK121" s="6"/>
      <c r="AL121" s="6"/>
      <c r="AM121" s="43"/>
      <c r="AN121" s="43"/>
      <c r="AO121" s="6"/>
      <c r="AP121" s="43"/>
      <c r="AQ121" s="11"/>
      <c r="AR121" s="6"/>
      <c r="AS121" s="6"/>
      <c r="AT121" s="6"/>
      <c r="AU121" s="6"/>
      <c r="AV121" s="6"/>
      <c r="AW121" s="6"/>
      <c r="AX121" s="40"/>
      <c r="AY121" s="43"/>
      <c r="AZ121" s="12"/>
      <c r="BA121" s="11"/>
      <c r="BB121" s="6"/>
      <c r="BC121" s="6"/>
      <c r="BD121" s="6"/>
      <c r="BE121" s="6"/>
      <c r="BF121" s="6"/>
      <c r="BG121" s="6"/>
      <c r="BH121" s="40"/>
      <c r="BI121" s="43"/>
      <c r="BJ121" s="12"/>
      <c r="BK121" s="11"/>
      <c r="BL121" s="6"/>
      <c r="BM121" s="6"/>
      <c r="BN121" s="6"/>
      <c r="BO121" s="6"/>
      <c r="BP121" s="6"/>
      <c r="BQ121" s="6"/>
      <c r="BR121" s="40"/>
      <c r="BS121" s="43"/>
      <c r="BT121" s="12"/>
      <c r="BU121" s="11"/>
      <c r="BV121" s="6"/>
      <c r="BW121" s="6"/>
      <c r="BX121" s="6"/>
      <c r="BY121" s="40"/>
      <c r="BZ121" s="11"/>
      <c r="CA121" s="6"/>
      <c r="CB121" s="6"/>
      <c r="CC121" s="6"/>
      <c r="CD121" s="12"/>
      <c r="CE121" s="11"/>
      <c r="CF121" s="6"/>
      <c r="CG121" s="6"/>
      <c r="CH121" s="6"/>
      <c r="CI121" s="12"/>
      <c r="CJ121" s="11"/>
      <c r="CK121" s="6"/>
      <c r="CL121" s="6"/>
      <c r="CM121" s="12"/>
      <c r="CN121" s="11"/>
      <c r="CO121" s="82"/>
      <c r="CP121" s="1"/>
      <c r="CQ121" s="1"/>
      <c r="CR121" s="1"/>
      <c r="CS121" s="1"/>
      <c r="CT121" s="1"/>
      <c r="DF121" s="23"/>
      <c r="DG121" s="35" t="str">
        <f t="shared" si="8"/>
        <v/>
      </c>
      <c r="DH121" s="36" t="str">
        <f>IF(AND(L121="",N121="",R121="",S121=""),"",SUM(L121,N121,R121,#REF!,S121))</f>
        <v/>
      </c>
      <c r="DI121" s="36" t="str">
        <f t="shared" si="9"/>
        <v/>
      </c>
      <c r="DJ121" s="35" t="str">
        <f>IF(AND(V121="",X121="",AB121="",AC121=""),"",SUM(V121,X121,AB121,#REF!,AC121))</f>
        <v/>
      </c>
      <c r="DK121" s="36" t="str">
        <f t="shared" si="10"/>
        <v/>
      </c>
      <c r="DL121" s="35" t="str">
        <f t="shared" si="11"/>
        <v/>
      </c>
      <c r="DM121" s="36" t="str">
        <f t="shared" si="12"/>
        <v/>
      </c>
      <c r="DN121" s="35" t="str">
        <f>IF(AND(AQ121="",AT121="",AW121="",AX121=""),"",SUM(AQ121,AT121,AW121,#REF!,AX121))</f>
        <v/>
      </c>
      <c r="DO121" s="36" t="str">
        <f t="shared" si="13"/>
        <v/>
      </c>
      <c r="DP121" s="35" t="str">
        <f>IF(AND(BA121="",BD121="",BG121="",BH121=""),"",SUM(BA121,BD121,BG121,#REF!,BH121))</f>
        <v/>
      </c>
      <c r="DQ121" s="36" t="str">
        <f t="shared" si="14"/>
        <v/>
      </c>
      <c r="DR121" s="35" t="str">
        <f>IF(AND(BK121="",BN121="",BQ121="",BR121=""),"",SUM(BK121,BN121,BQ121,#REF!,BR121))</f>
        <v/>
      </c>
      <c r="DS121" s="36" t="str">
        <f t="shared" si="15"/>
        <v/>
      </c>
      <c r="DT121" s="33"/>
      <c r="DU121" s="33"/>
    </row>
    <row r="122" spans="1:125" ht="18.75">
      <c r="A122" s="72">
        <v>116</v>
      </c>
      <c r="B122" s="406"/>
      <c r="C122" s="407"/>
      <c r="D122" s="408"/>
      <c r="E122" s="409"/>
      <c r="F122" s="410"/>
      <c r="G122" s="410"/>
      <c r="H122" s="411"/>
      <c r="I122" s="412"/>
      <c r="J122" s="413"/>
      <c r="K122" s="414"/>
      <c r="L122" s="11"/>
      <c r="M122" s="6"/>
      <c r="N122" s="6"/>
      <c r="O122" s="6"/>
      <c r="P122" s="6"/>
      <c r="Q122" s="6"/>
      <c r="R122" s="6"/>
      <c r="S122" s="40"/>
      <c r="T122" s="43"/>
      <c r="U122" s="12"/>
      <c r="V122" s="17"/>
      <c r="W122" s="18"/>
      <c r="X122" s="18"/>
      <c r="Y122" s="18"/>
      <c r="Z122" s="18"/>
      <c r="AA122" s="18"/>
      <c r="AB122" s="18"/>
      <c r="AC122" s="45"/>
      <c r="AD122" s="43"/>
      <c r="AE122" s="40"/>
      <c r="AF122" s="293"/>
      <c r="AG122" s="6"/>
      <c r="AH122" s="6"/>
      <c r="AI122" s="6"/>
      <c r="AJ122" s="6"/>
      <c r="AK122" s="6"/>
      <c r="AL122" s="6"/>
      <c r="AM122" s="43"/>
      <c r="AN122" s="43"/>
      <c r="AO122" s="6"/>
      <c r="AP122" s="43"/>
      <c r="AQ122" s="11"/>
      <c r="AR122" s="6"/>
      <c r="AS122" s="6"/>
      <c r="AT122" s="6"/>
      <c r="AU122" s="6"/>
      <c r="AV122" s="6"/>
      <c r="AW122" s="6"/>
      <c r="AX122" s="40"/>
      <c r="AY122" s="43"/>
      <c r="AZ122" s="12"/>
      <c r="BA122" s="11"/>
      <c r="BB122" s="6"/>
      <c r="BC122" s="6"/>
      <c r="BD122" s="6"/>
      <c r="BE122" s="6"/>
      <c r="BF122" s="6"/>
      <c r="BG122" s="6"/>
      <c r="BH122" s="40"/>
      <c r="BI122" s="43"/>
      <c r="BJ122" s="12"/>
      <c r="BK122" s="11"/>
      <c r="BL122" s="6"/>
      <c r="BM122" s="6"/>
      <c r="BN122" s="6"/>
      <c r="BO122" s="6"/>
      <c r="BP122" s="6"/>
      <c r="BQ122" s="6"/>
      <c r="BR122" s="40"/>
      <c r="BS122" s="43"/>
      <c r="BT122" s="12"/>
      <c r="BU122" s="11"/>
      <c r="BV122" s="6"/>
      <c r="BW122" s="6"/>
      <c r="BX122" s="6"/>
      <c r="BY122" s="40"/>
      <c r="BZ122" s="11"/>
      <c r="CA122" s="6"/>
      <c r="CB122" s="6"/>
      <c r="CC122" s="6"/>
      <c r="CD122" s="12"/>
      <c r="CE122" s="11"/>
      <c r="CF122" s="6"/>
      <c r="CG122" s="6"/>
      <c r="CH122" s="6"/>
      <c r="CI122" s="12"/>
      <c r="CJ122" s="11"/>
      <c r="CK122" s="6"/>
      <c r="CL122" s="6"/>
      <c r="CM122" s="12"/>
      <c r="CN122" s="11"/>
      <c r="CO122" s="82"/>
      <c r="CP122" s="1"/>
      <c r="CQ122" s="1"/>
      <c r="CR122" s="1"/>
      <c r="CS122" s="1"/>
      <c r="CT122" s="1"/>
      <c r="DF122" s="23"/>
      <c r="DG122" s="35" t="str">
        <f t="shared" si="8"/>
        <v/>
      </c>
      <c r="DH122" s="36" t="str">
        <f>IF(AND(L122="",N122="",R122="",S122=""),"",SUM(L122,N122,R122,#REF!,S122))</f>
        <v/>
      </c>
      <c r="DI122" s="36" t="str">
        <f t="shared" si="9"/>
        <v/>
      </c>
      <c r="DJ122" s="35" t="str">
        <f>IF(AND(V122="",X122="",AB122="",AC122=""),"",SUM(V122,X122,AB122,#REF!,AC122))</f>
        <v/>
      </c>
      <c r="DK122" s="36" t="str">
        <f t="shared" si="10"/>
        <v/>
      </c>
      <c r="DL122" s="35" t="str">
        <f t="shared" si="11"/>
        <v/>
      </c>
      <c r="DM122" s="36" t="str">
        <f t="shared" si="12"/>
        <v/>
      </c>
      <c r="DN122" s="35" t="str">
        <f>IF(AND(AQ122="",AT122="",AW122="",AX122=""),"",SUM(AQ122,AT122,AW122,#REF!,AX122))</f>
        <v/>
      </c>
      <c r="DO122" s="36" t="str">
        <f t="shared" si="13"/>
        <v/>
      </c>
      <c r="DP122" s="35" t="str">
        <f>IF(AND(BA122="",BD122="",BG122="",BH122=""),"",SUM(BA122,BD122,BG122,#REF!,BH122))</f>
        <v/>
      </c>
      <c r="DQ122" s="36" t="str">
        <f t="shared" si="14"/>
        <v/>
      </c>
      <c r="DR122" s="35" t="str">
        <f>IF(AND(BK122="",BN122="",BQ122="",BR122=""),"",SUM(BK122,BN122,BQ122,#REF!,BR122))</f>
        <v/>
      </c>
      <c r="DS122" s="36" t="str">
        <f t="shared" si="15"/>
        <v/>
      </c>
      <c r="DT122" s="33"/>
      <c r="DU122" s="33"/>
    </row>
    <row r="123" spans="1:125" ht="18.75">
      <c r="A123" s="72">
        <v>117</v>
      </c>
      <c r="B123" s="406"/>
      <c r="C123" s="407"/>
      <c r="D123" s="408"/>
      <c r="E123" s="409"/>
      <c r="F123" s="410"/>
      <c r="G123" s="410"/>
      <c r="H123" s="411"/>
      <c r="I123" s="412"/>
      <c r="J123" s="413"/>
      <c r="K123" s="414"/>
      <c r="L123" s="11"/>
      <c r="M123" s="6"/>
      <c r="N123" s="6"/>
      <c r="O123" s="6"/>
      <c r="P123" s="6"/>
      <c r="Q123" s="6"/>
      <c r="R123" s="6"/>
      <c r="S123" s="40"/>
      <c r="T123" s="43"/>
      <c r="U123" s="12"/>
      <c r="V123" s="17"/>
      <c r="W123" s="18"/>
      <c r="X123" s="18"/>
      <c r="Y123" s="18"/>
      <c r="Z123" s="18"/>
      <c r="AA123" s="18"/>
      <c r="AB123" s="18"/>
      <c r="AC123" s="45"/>
      <c r="AD123" s="43"/>
      <c r="AE123" s="40"/>
      <c r="AF123" s="293"/>
      <c r="AG123" s="6"/>
      <c r="AH123" s="6"/>
      <c r="AI123" s="6"/>
      <c r="AJ123" s="6"/>
      <c r="AK123" s="6"/>
      <c r="AL123" s="6"/>
      <c r="AM123" s="43"/>
      <c r="AN123" s="43"/>
      <c r="AO123" s="6"/>
      <c r="AP123" s="43"/>
      <c r="AQ123" s="11"/>
      <c r="AR123" s="6"/>
      <c r="AS123" s="6"/>
      <c r="AT123" s="6"/>
      <c r="AU123" s="6"/>
      <c r="AV123" s="6"/>
      <c r="AW123" s="6"/>
      <c r="AX123" s="40"/>
      <c r="AY123" s="43"/>
      <c r="AZ123" s="12"/>
      <c r="BA123" s="11"/>
      <c r="BB123" s="6"/>
      <c r="BC123" s="6"/>
      <c r="BD123" s="6"/>
      <c r="BE123" s="6"/>
      <c r="BF123" s="6"/>
      <c r="BG123" s="6"/>
      <c r="BH123" s="40"/>
      <c r="BI123" s="43"/>
      <c r="BJ123" s="12"/>
      <c r="BK123" s="11"/>
      <c r="BL123" s="6"/>
      <c r="BM123" s="6"/>
      <c r="BN123" s="6"/>
      <c r="BO123" s="6"/>
      <c r="BP123" s="6"/>
      <c r="BQ123" s="6"/>
      <c r="BR123" s="40"/>
      <c r="BS123" s="43"/>
      <c r="BT123" s="12"/>
      <c r="BU123" s="11"/>
      <c r="BV123" s="6"/>
      <c r="BW123" s="6"/>
      <c r="BX123" s="6"/>
      <c r="BY123" s="40"/>
      <c r="BZ123" s="11"/>
      <c r="CA123" s="6"/>
      <c r="CB123" s="6"/>
      <c r="CC123" s="6"/>
      <c r="CD123" s="12"/>
      <c r="CE123" s="11"/>
      <c r="CF123" s="6"/>
      <c r="CG123" s="6"/>
      <c r="CH123" s="6"/>
      <c r="CI123" s="12"/>
      <c r="CJ123" s="11"/>
      <c r="CK123" s="6"/>
      <c r="CL123" s="6"/>
      <c r="CM123" s="12"/>
      <c r="CN123" s="11"/>
      <c r="CO123" s="82"/>
      <c r="CP123" s="1"/>
      <c r="CQ123" s="1"/>
      <c r="CR123" s="1"/>
      <c r="CS123" s="1"/>
      <c r="CT123" s="1"/>
      <c r="DF123" s="23"/>
      <c r="DG123" s="35" t="str">
        <f t="shared" si="8"/>
        <v/>
      </c>
      <c r="DH123" s="36" t="str">
        <f>IF(AND(L123="",N123="",R123="",S123=""),"",SUM(L123,N123,R123,#REF!,S123))</f>
        <v/>
      </c>
      <c r="DI123" s="36" t="str">
        <f t="shared" si="9"/>
        <v/>
      </c>
      <c r="DJ123" s="35" t="str">
        <f>IF(AND(V123="",X123="",AB123="",AC123=""),"",SUM(V123,X123,AB123,#REF!,AC123))</f>
        <v/>
      </c>
      <c r="DK123" s="36" t="str">
        <f t="shared" si="10"/>
        <v/>
      </c>
      <c r="DL123" s="35" t="str">
        <f t="shared" si="11"/>
        <v/>
      </c>
      <c r="DM123" s="36" t="str">
        <f t="shared" si="12"/>
        <v/>
      </c>
      <c r="DN123" s="35" t="str">
        <f>IF(AND(AQ123="",AT123="",AW123="",AX123=""),"",SUM(AQ123,AT123,AW123,#REF!,AX123))</f>
        <v/>
      </c>
      <c r="DO123" s="36" t="str">
        <f t="shared" si="13"/>
        <v/>
      </c>
      <c r="DP123" s="35" t="str">
        <f>IF(AND(BA123="",BD123="",BG123="",BH123=""),"",SUM(BA123,BD123,BG123,#REF!,BH123))</f>
        <v/>
      </c>
      <c r="DQ123" s="36" t="str">
        <f t="shared" si="14"/>
        <v/>
      </c>
      <c r="DR123" s="35" t="str">
        <f>IF(AND(BK123="",BN123="",BQ123="",BR123=""),"",SUM(BK123,BN123,BQ123,#REF!,BR123))</f>
        <v/>
      </c>
      <c r="DS123" s="36" t="str">
        <f t="shared" si="15"/>
        <v/>
      </c>
      <c r="DT123" s="33"/>
      <c r="DU123" s="33"/>
    </row>
    <row r="124" spans="1:125" ht="18.75">
      <c r="A124" s="72">
        <v>118</v>
      </c>
      <c r="B124" s="406"/>
      <c r="C124" s="407"/>
      <c r="D124" s="408"/>
      <c r="E124" s="409"/>
      <c r="F124" s="410"/>
      <c r="G124" s="410"/>
      <c r="H124" s="411"/>
      <c r="I124" s="412"/>
      <c r="J124" s="413"/>
      <c r="K124" s="414"/>
      <c r="L124" s="11"/>
      <c r="M124" s="6"/>
      <c r="N124" s="6"/>
      <c r="O124" s="6"/>
      <c r="P124" s="6"/>
      <c r="Q124" s="6"/>
      <c r="R124" s="6"/>
      <c r="S124" s="40"/>
      <c r="T124" s="43"/>
      <c r="U124" s="12"/>
      <c r="V124" s="17"/>
      <c r="W124" s="18"/>
      <c r="X124" s="18"/>
      <c r="Y124" s="18"/>
      <c r="Z124" s="18"/>
      <c r="AA124" s="18"/>
      <c r="AB124" s="18"/>
      <c r="AC124" s="45"/>
      <c r="AD124" s="43"/>
      <c r="AE124" s="40"/>
      <c r="AF124" s="293"/>
      <c r="AG124" s="6"/>
      <c r="AH124" s="6"/>
      <c r="AI124" s="6"/>
      <c r="AJ124" s="6"/>
      <c r="AK124" s="6"/>
      <c r="AL124" s="6"/>
      <c r="AM124" s="43"/>
      <c r="AN124" s="43"/>
      <c r="AO124" s="6"/>
      <c r="AP124" s="43"/>
      <c r="AQ124" s="11"/>
      <c r="AR124" s="6"/>
      <c r="AS124" s="6"/>
      <c r="AT124" s="6"/>
      <c r="AU124" s="6"/>
      <c r="AV124" s="6"/>
      <c r="AW124" s="6"/>
      <c r="AX124" s="40"/>
      <c r="AY124" s="43"/>
      <c r="AZ124" s="12"/>
      <c r="BA124" s="11"/>
      <c r="BB124" s="6"/>
      <c r="BC124" s="6"/>
      <c r="BD124" s="6"/>
      <c r="BE124" s="6"/>
      <c r="BF124" s="6"/>
      <c r="BG124" s="6"/>
      <c r="BH124" s="40"/>
      <c r="BI124" s="43"/>
      <c r="BJ124" s="12"/>
      <c r="BK124" s="11"/>
      <c r="BL124" s="6"/>
      <c r="BM124" s="6"/>
      <c r="BN124" s="6"/>
      <c r="BO124" s="6"/>
      <c r="BP124" s="6"/>
      <c r="BQ124" s="6"/>
      <c r="BR124" s="40"/>
      <c r="BS124" s="43"/>
      <c r="BT124" s="12"/>
      <c r="BU124" s="11"/>
      <c r="BV124" s="6"/>
      <c r="BW124" s="6"/>
      <c r="BX124" s="6"/>
      <c r="BY124" s="40"/>
      <c r="BZ124" s="11"/>
      <c r="CA124" s="6"/>
      <c r="CB124" s="6"/>
      <c r="CC124" s="6"/>
      <c r="CD124" s="12"/>
      <c r="CE124" s="11"/>
      <c r="CF124" s="6"/>
      <c r="CG124" s="6"/>
      <c r="CH124" s="6"/>
      <c r="CI124" s="12"/>
      <c r="CJ124" s="11"/>
      <c r="CK124" s="6"/>
      <c r="CL124" s="6"/>
      <c r="CM124" s="12"/>
      <c r="CN124" s="11"/>
      <c r="CO124" s="82"/>
      <c r="CP124" s="1"/>
      <c r="CQ124" s="1"/>
      <c r="CR124" s="1"/>
      <c r="CS124" s="1"/>
      <c r="CT124" s="1"/>
      <c r="DF124" s="23"/>
      <c r="DG124" s="35" t="str">
        <f t="shared" si="8"/>
        <v/>
      </c>
      <c r="DH124" s="36" t="str">
        <f>IF(AND(L124="",N124="",R124="",S124=""),"",SUM(L124,N124,R124,#REF!,S124))</f>
        <v/>
      </c>
      <c r="DI124" s="36" t="str">
        <f t="shared" si="9"/>
        <v/>
      </c>
      <c r="DJ124" s="35" t="str">
        <f>IF(AND(V124="",X124="",AB124="",AC124=""),"",SUM(V124,X124,AB124,#REF!,AC124))</f>
        <v/>
      </c>
      <c r="DK124" s="36" t="str">
        <f t="shared" si="10"/>
        <v/>
      </c>
      <c r="DL124" s="35" t="str">
        <f t="shared" si="11"/>
        <v/>
      </c>
      <c r="DM124" s="36" t="str">
        <f t="shared" si="12"/>
        <v/>
      </c>
      <c r="DN124" s="35" t="str">
        <f>IF(AND(AQ124="",AT124="",AW124="",AX124=""),"",SUM(AQ124,AT124,AW124,#REF!,AX124))</f>
        <v/>
      </c>
      <c r="DO124" s="36" t="str">
        <f t="shared" si="13"/>
        <v/>
      </c>
      <c r="DP124" s="35" t="str">
        <f>IF(AND(BA124="",BD124="",BG124="",BH124=""),"",SUM(BA124,BD124,BG124,#REF!,BH124))</f>
        <v/>
      </c>
      <c r="DQ124" s="36" t="str">
        <f t="shared" si="14"/>
        <v/>
      </c>
      <c r="DR124" s="35" t="str">
        <f>IF(AND(BK124="",BN124="",BQ124="",BR124=""),"",SUM(BK124,BN124,BQ124,#REF!,BR124))</f>
        <v/>
      </c>
      <c r="DS124" s="36" t="str">
        <f t="shared" si="15"/>
        <v/>
      </c>
      <c r="DT124" s="33"/>
      <c r="DU124" s="33"/>
    </row>
    <row r="125" spans="1:125" ht="18.75">
      <c r="A125" s="72">
        <v>119</v>
      </c>
      <c r="B125" s="406"/>
      <c r="C125" s="407"/>
      <c r="D125" s="408"/>
      <c r="E125" s="409"/>
      <c r="F125" s="410"/>
      <c r="G125" s="410"/>
      <c r="H125" s="411"/>
      <c r="I125" s="412"/>
      <c r="J125" s="413"/>
      <c r="K125" s="414"/>
      <c r="L125" s="11"/>
      <c r="M125" s="6"/>
      <c r="N125" s="6"/>
      <c r="O125" s="6"/>
      <c r="P125" s="6"/>
      <c r="Q125" s="6"/>
      <c r="R125" s="6"/>
      <c r="S125" s="40"/>
      <c r="T125" s="43"/>
      <c r="U125" s="12"/>
      <c r="V125" s="17"/>
      <c r="W125" s="18"/>
      <c r="X125" s="18"/>
      <c r="Y125" s="18"/>
      <c r="Z125" s="18"/>
      <c r="AA125" s="18"/>
      <c r="AB125" s="18"/>
      <c r="AC125" s="45"/>
      <c r="AD125" s="43"/>
      <c r="AE125" s="40"/>
      <c r="AF125" s="293"/>
      <c r="AG125" s="6"/>
      <c r="AH125" s="6"/>
      <c r="AI125" s="6"/>
      <c r="AJ125" s="6"/>
      <c r="AK125" s="6"/>
      <c r="AL125" s="6"/>
      <c r="AM125" s="43"/>
      <c r="AN125" s="43"/>
      <c r="AO125" s="6"/>
      <c r="AP125" s="43"/>
      <c r="AQ125" s="11"/>
      <c r="AR125" s="6"/>
      <c r="AS125" s="6"/>
      <c r="AT125" s="6"/>
      <c r="AU125" s="6"/>
      <c r="AV125" s="6"/>
      <c r="AW125" s="6"/>
      <c r="AX125" s="40"/>
      <c r="AY125" s="43"/>
      <c r="AZ125" s="12"/>
      <c r="BA125" s="11"/>
      <c r="BB125" s="6"/>
      <c r="BC125" s="6"/>
      <c r="BD125" s="6"/>
      <c r="BE125" s="6"/>
      <c r="BF125" s="6"/>
      <c r="BG125" s="6"/>
      <c r="BH125" s="40"/>
      <c r="BI125" s="43"/>
      <c r="BJ125" s="12"/>
      <c r="BK125" s="11"/>
      <c r="BL125" s="6"/>
      <c r="BM125" s="6"/>
      <c r="BN125" s="6"/>
      <c r="BO125" s="6"/>
      <c r="BP125" s="6"/>
      <c r="BQ125" s="6"/>
      <c r="BR125" s="40"/>
      <c r="BS125" s="43"/>
      <c r="BT125" s="12"/>
      <c r="BU125" s="11"/>
      <c r="BV125" s="6"/>
      <c r="BW125" s="6"/>
      <c r="BX125" s="6"/>
      <c r="BY125" s="40"/>
      <c r="BZ125" s="11"/>
      <c r="CA125" s="6"/>
      <c r="CB125" s="6"/>
      <c r="CC125" s="6"/>
      <c r="CD125" s="12"/>
      <c r="CE125" s="11"/>
      <c r="CF125" s="6"/>
      <c r="CG125" s="6"/>
      <c r="CH125" s="6"/>
      <c r="CI125" s="12"/>
      <c r="CJ125" s="11"/>
      <c r="CK125" s="6"/>
      <c r="CL125" s="6"/>
      <c r="CM125" s="12"/>
      <c r="CN125" s="11"/>
      <c r="CO125" s="82"/>
      <c r="CP125" s="1"/>
      <c r="CQ125" s="1"/>
      <c r="CR125" s="1"/>
      <c r="CS125" s="1"/>
      <c r="CT125" s="1"/>
      <c r="DF125" s="23"/>
      <c r="DG125" s="35" t="str">
        <f t="shared" si="8"/>
        <v/>
      </c>
      <c r="DH125" s="36" t="str">
        <f>IF(AND(L125="",N125="",R125="",S125=""),"",SUM(L125,N125,R125,#REF!,S125))</f>
        <v/>
      </c>
      <c r="DI125" s="36" t="str">
        <f t="shared" si="9"/>
        <v/>
      </c>
      <c r="DJ125" s="35" t="str">
        <f>IF(AND(V125="",X125="",AB125="",AC125=""),"",SUM(V125,X125,AB125,#REF!,AC125))</f>
        <v/>
      </c>
      <c r="DK125" s="36" t="str">
        <f t="shared" si="10"/>
        <v/>
      </c>
      <c r="DL125" s="35" t="str">
        <f t="shared" si="11"/>
        <v/>
      </c>
      <c r="DM125" s="36" t="str">
        <f t="shared" si="12"/>
        <v/>
      </c>
      <c r="DN125" s="35" t="str">
        <f>IF(AND(AQ125="",AT125="",AW125="",AX125=""),"",SUM(AQ125,AT125,AW125,#REF!,AX125))</f>
        <v/>
      </c>
      <c r="DO125" s="36" t="str">
        <f t="shared" si="13"/>
        <v/>
      </c>
      <c r="DP125" s="35" t="str">
        <f>IF(AND(BA125="",BD125="",BG125="",BH125=""),"",SUM(BA125,BD125,BG125,#REF!,BH125))</f>
        <v/>
      </c>
      <c r="DQ125" s="36" t="str">
        <f t="shared" si="14"/>
        <v/>
      </c>
      <c r="DR125" s="35" t="str">
        <f>IF(AND(BK125="",BN125="",BQ125="",BR125=""),"",SUM(BK125,BN125,BQ125,#REF!,BR125))</f>
        <v/>
      </c>
      <c r="DS125" s="36" t="str">
        <f t="shared" si="15"/>
        <v/>
      </c>
      <c r="DT125" s="33"/>
      <c r="DU125" s="33"/>
    </row>
    <row r="126" spans="1:125" ht="18.75">
      <c r="A126" s="72">
        <v>120</v>
      </c>
      <c r="B126" s="406"/>
      <c r="C126" s="407"/>
      <c r="D126" s="408"/>
      <c r="E126" s="409"/>
      <c r="F126" s="410"/>
      <c r="G126" s="410"/>
      <c r="H126" s="411"/>
      <c r="I126" s="412"/>
      <c r="J126" s="413"/>
      <c r="K126" s="414"/>
      <c r="L126" s="11"/>
      <c r="M126" s="6"/>
      <c r="N126" s="6"/>
      <c r="O126" s="6"/>
      <c r="P126" s="6"/>
      <c r="Q126" s="6"/>
      <c r="R126" s="6"/>
      <c r="S126" s="40"/>
      <c r="T126" s="43"/>
      <c r="U126" s="12"/>
      <c r="V126" s="17"/>
      <c r="W126" s="18"/>
      <c r="X126" s="18"/>
      <c r="Y126" s="18"/>
      <c r="Z126" s="18"/>
      <c r="AA126" s="18"/>
      <c r="AB126" s="18"/>
      <c r="AC126" s="45"/>
      <c r="AD126" s="43"/>
      <c r="AE126" s="40"/>
      <c r="AF126" s="293"/>
      <c r="AG126" s="6"/>
      <c r="AH126" s="6"/>
      <c r="AI126" s="6"/>
      <c r="AJ126" s="6"/>
      <c r="AK126" s="6"/>
      <c r="AL126" s="6"/>
      <c r="AM126" s="43"/>
      <c r="AN126" s="43"/>
      <c r="AO126" s="6"/>
      <c r="AP126" s="43"/>
      <c r="AQ126" s="11"/>
      <c r="AR126" s="6"/>
      <c r="AS126" s="6"/>
      <c r="AT126" s="6"/>
      <c r="AU126" s="6"/>
      <c r="AV126" s="6"/>
      <c r="AW126" s="6"/>
      <c r="AX126" s="40"/>
      <c r="AY126" s="43"/>
      <c r="AZ126" s="12"/>
      <c r="BA126" s="11"/>
      <c r="BB126" s="6"/>
      <c r="BC126" s="6"/>
      <c r="BD126" s="6"/>
      <c r="BE126" s="6"/>
      <c r="BF126" s="6"/>
      <c r="BG126" s="6"/>
      <c r="BH126" s="40"/>
      <c r="BI126" s="43"/>
      <c r="BJ126" s="12"/>
      <c r="BK126" s="11"/>
      <c r="BL126" s="6"/>
      <c r="BM126" s="6"/>
      <c r="BN126" s="6"/>
      <c r="BO126" s="6"/>
      <c r="BP126" s="6"/>
      <c r="BQ126" s="6"/>
      <c r="BR126" s="40"/>
      <c r="BS126" s="43"/>
      <c r="BT126" s="12"/>
      <c r="BU126" s="11"/>
      <c r="BV126" s="6"/>
      <c r="BW126" s="6"/>
      <c r="BX126" s="6"/>
      <c r="BY126" s="40"/>
      <c r="BZ126" s="11"/>
      <c r="CA126" s="6"/>
      <c r="CB126" s="6"/>
      <c r="CC126" s="6"/>
      <c r="CD126" s="12"/>
      <c r="CE126" s="11"/>
      <c r="CF126" s="6"/>
      <c r="CG126" s="6"/>
      <c r="CH126" s="6"/>
      <c r="CI126" s="12"/>
      <c r="CJ126" s="11"/>
      <c r="CK126" s="6"/>
      <c r="CL126" s="6"/>
      <c r="CM126" s="12"/>
      <c r="CN126" s="11"/>
      <c r="CO126" s="82"/>
      <c r="CP126" s="1"/>
      <c r="CQ126" s="1"/>
      <c r="CR126" s="1"/>
      <c r="CS126" s="1"/>
      <c r="CT126" s="1"/>
      <c r="DF126" s="23"/>
      <c r="DG126" s="35" t="str">
        <f t="shared" si="8"/>
        <v/>
      </c>
      <c r="DH126" s="36" t="str">
        <f>IF(AND(L126="",N126="",R126="",S126=""),"",SUM(L126,N126,R126,#REF!,S126))</f>
        <v/>
      </c>
      <c r="DI126" s="36" t="str">
        <f t="shared" si="9"/>
        <v/>
      </c>
      <c r="DJ126" s="35" t="str">
        <f>IF(AND(V126="",X126="",AB126="",AC126=""),"",SUM(V126,X126,AB126,#REF!,AC126))</f>
        <v/>
      </c>
      <c r="DK126" s="36" t="str">
        <f t="shared" si="10"/>
        <v/>
      </c>
      <c r="DL126" s="35" t="str">
        <f t="shared" si="11"/>
        <v/>
      </c>
      <c r="DM126" s="36" t="str">
        <f t="shared" si="12"/>
        <v/>
      </c>
      <c r="DN126" s="35" t="str">
        <f>IF(AND(AQ126="",AT126="",AW126="",AX126=""),"",SUM(AQ126,AT126,AW126,#REF!,AX126))</f>
        <v/>
      </c>
      <c r="DO126" s="36" t="str">
        <f t="shared" si="13"/>
        <v/>
      </c>
      <c r="DP126" s="35" t="str">
        <f>IF(AND(BA126="",BD126="",BG126="",BH126=""),"",SUM(BA126,BD126,BG126,#REF!,BH126))</f>
        <v/>
      </c>
      <c r="DQ126" s="36" t="str">
        <f t="shared" si="14"/>
        <v/>
      </c>
      <c r="DR126" s="35" t="str">
        <f>IF(AND(BK126="",BN126="",BQ126="",BR126=""),"",SUM(BK126,BN126,BQ126,#REF!,BR126))</f>
        <v/>
      </c>
      <c r="DS126" s="36" t="str">
        <f t="shared" si="15"/>
        <v/>
      </c>
      <c r="DT126" s="33"/>
      <c r="DU126" s="33"/>
    </row>
    <row r="127" spans="1:125" ht="18.75">
      <c r="A127" s="72">
        <v>121</v>
      </c>
      <c r="B127" s="406"/>
      <c r="C127" s="407"/>
      <c r="D127" s="408"/>
      <c r="E127" s="409"/>
      <c r="F127" s="410"/>
      <c r="G127" s="410"/>
      <c r="H127" s="411"/>
      <c r="I127" s="412"/>
      <c r="J127" s="413"/>
      <c r="K127" s="414"/>
      <c r="L127" s="11"/>
      <c r="M127" s="6"/>
      <c r="N127" s="6"/>
      <c r="O127" s="6"/>
      <c r="P127" s="6"/>
      <c r="Q127" s="6"/>
      <c r="R127" s="6"/>
      <c r="S127" s="40"/>
      <c r="T127" s="43"/>
      <c r="U127" s="12"/>
      <c r="V127" s="17"/>
      <c r="W127" s="18"/>
      <c r="X127" s="18"/>
      <c r="Y127" s="18"/>
      <c r="Z127" s="18"/>
      <c r="AA127" s="18"/>
      <c r="AB127" s="18"/>
      <c r="AC127" s="45"/>
      <c r="AD127" s="43"/>
      <c r="AE127" s="40"/>
      <c r="AF127" s="293"/>
      <c r="AG127" s="6"/>
      <c r="AH127" s="6"/>
      <c r="AI127" s="6"/>
      <c r="AJ127" s="6"/>
      <c r="AK127" s="6"/>
      <c r="AL127" s="6"/>
      <c r="AM127" s="43"/>
      <c r="AN127" s="43"/>
      <c r="AO127" s="6"/>
      <c r="AP127" s="43"/>
      <c r="AQ127" s="11"/>
      <c r="AR127" s="6"/>
      <c r="AS127" s="6"/>
      <c r="AT127" s="6"/>
      <c r="AU127" s="6"/>
      <c r="AV127" s="6"/>
      <c r="AW127" s="6"/>
      <c r="AX127" s="40"/>
      <c r="AY127" s="43"/>
      <c r="AZ127" s="12"/>
      <c r="BA127" s="11"/>
      <c r="BB127" s="6"/>
      <c r="BC127" s="6"/>
      <c r="BD127" s="6"/>
      <c r="BE127" s="6"/>
      <c r="BF127" s="6"/>
      <c r="BG127" s="6"/>
      <c r="BH127" s="40"/>
      <c r="BI127" s="43"/>
      <c r="BJ127" s="12"/>
      <c r="BK127" s="11"/>
      <c r="BL127" s="6"/>
      <c r="BM127" s="6"/>
      <c r="BN127" s="6"/>
      <c r="BO127" s="6"/>
      <c r="BP127" s="6"/>
      <c r="BQ127" s="6"/>
      <c r="BR127" s="40"/>
      <c r="BS127" s="43"/>
      <c r="BT127" s="12"/>
      <c r="BU127" s="11"/>
      <c r="BV127" s="6"/>
      <c r="BW127" s="6"/>
      <c r="BX127" s="6"/>
      <c r="BY127" s="40"/>
      <c r="BZ127" s="11"/>
      <c r="CA127" s="6"/>
      <c r="CB127" s="6"/>
      <c r="CC127" s="6"/>
      <c r="CD127" s="12"/>
      <c r="CE127" s="11"/>
      <c r="CF127" s="6"/>
      <c r="CG127" s="6"/>
      <c r="CH127" s="6"/>
      <c r="CI127" s="12"/>
      <c r="CJ127" s="11"/>
      <c r="CK127" s="6"/>
      <c r="CL127" s="6"/>
      <c r="CM127" s="12"/>
      <c r="CN127" s="11"/>
      <c r="CO127" s="82"/>
      <c r="CP127" s="1"/>
      <c r="CQ127" s="1"/>
      <c r="CR127" s="1"/>
      <c r="CS127" s="1"/>
      <c r="CT127" s="1"/>
      <c r="DF127" s="23"/>
      <c r="DG127" s="35" t="str">
        <f t="shared" si="8"/>
        <v/>
      </c>
      <c r="DH127" s="36" t="str">
        <f>IF(AND(L127="",N127="",R127="",S127=""),"",SUM(L127,N127,R127,#REF!,S127))</f>
        <v/>
      </c>
      <c r="DI127" s="36" t="str">
        <f t="shared" si="9"/>
        <v/>
      </c>
      <c r="DJ127" s="35" t="str">
        <f>IF(AND(V127="",X127="",AB127="",AC127=""),"",SUM(V127,X127,AB127,#REF!,AC127))</f>
        <v/>
      </c>
      <c r="DK127" s="36" t="str">
        <f t="shared" si="10"/>
        <v/>
      </c>
      <c r="DL127" s="35" t="str">
        <f t="shared" si="11"/>
        <v/>
      </c>
      <c r="DM127" s="36" t="str">
        <f t="shared" si="12"/>
        <v/>
      </c>
      <c r="DN127" s="35" t="str">
        <f>IF(AND(AQ127="",AT127="",AW127="",AX127=""),"",SUM(AQ127,AT127,AW127,#REF!,AX127))</f>
        <v/>
      </c>
      <c r="DO127" s="36" t="str">
        <f t="shared" si="13"/>
        <v/>
      </c>
      <c r="DP127" s="35" t="str">
        <f>IF(AND(BA127="",BD127="",BG127="",BH127=""),"",SUM(BA127,BD127,BG127,#REF!,BH127))</f>
        <v/>
      </c>
      <c r="DQ127" s="36" t="str">
        <f t="shared" si="14"/>
        <v/>
      </c>
      <c r="DR127" s="35" t="str">
        <f>IF(AND(BK127="",BN127="",BQ127="",BR127=""),"",SUM(BK127,BN127,BQ127,#REF!,BR127))</f>
        <v/>
      </c>
      <c r="DS127" s="36" t="str">
        <f t="shared" si="15"/>
        <v/>
      </c>
      <c r="DT127" s="33" t="e">
        <f>IF(AND(#REF!="",#REF!="",#REF!="",#REF!=""),"",SUM(#REF!,#REF!,#REF!,#REF!))</f>
        <v>#REF!</v>
      </c>
      <c r="DU127" s="33" t="str">
        <f t="shared" ref="DU127:DU190" si="16">IFERROR(IF(DT127="","",IF($DT$5=100,ROUNDUP(DT127*20%,0),IF($DT$5=86,ROUNDUP((DT127/$DT$5)*$DU$5,0),IF($DT$5=66,ROUNDUP((DT127/$DT$5)*$DU$5,0),"")))),"")</f>
        <v/>
      </c>
    </row>
    <row r="128" spans="1:125" ht="18.75">
      <c r="A128" s="72">
        <v>122</v>
      </c>
      <c r="B128" s="406"/>
      <c r="C128" s="407"/>
      <c r="D128" s="408"/>
      <c r="E128" s="409"/>
      <c r="F128" s="410"/>
      <c r="G128" s="410"/>
      <c r="H128" s="411"/>
      <c r="I128" s="412"/>
      <c r="J128" s="413"/>
      <c r="K128" s="414"/>
      <c r="L128" s="11"/>
      <c r="M128" s="6"/>
      <c r="N128" s="6"/>
      <c r="O128" s="6"/>
      <c r="P128" s="6"/>
      <c r="Q128" s="6"/>
      <c r="R128" s="6"/>
      <c r="S128" s="40"/>
      <c r="T128" s="43"/>
      <c r="U128" s="12"/>
      <c r="V128" s="17"/>
      <c r="W128" s="18"/>
      <c r="X128" s="18"/>
      <c r="Y128" s="18"/>
      <c r="Z128" s="18"/>
      <c r="AA128" s="18"/>
      <c r="AB128" s="18"/>
      <c r="AC128" s="45"/>
      <c r="AD128" s="43"/>
      <c r="AE128" s="40"/>
      <c r="AF128" s="293"/>
      <c r="AG128" s="6"/>
      <c r="AH128" s="6"/>
      <c r="AI128" s="6"/>
      <c r="AJ128" s="6"/>
      <c r="AK128" s="6"/>
      <c r="AL128" s="6"/>
      <c r="AM128" s="43"/>
      <c r="AN128" s="43"/>
      <c r="AO128" s="6"/>
      <c r="AP128" s="43"/>
      <c r="AQ128" s="11"/>
      <c r="AR128" s="6"/>
      <c r="AS128" s="6"/>
      <c r="AT128" s="6"/>
      <c r="AU128" s="6"/>
      <c r="AV128" s="6"/>
      <c r="AW128" s="6"/>
      <c r="AX128" s="40"/>
      <c r="AY128" s="43"/>
      <c r="AZ128" s="12"/>
      <c r="BA128" s="11"/>
      <c r="BB128" s="6"/>
      <c r="BC128" s="6"/>
      <c r="BD128" s="6"/>
      <c r="BE128" s="6"/>
      <c r="BF128" s="6"/>
      <c r="BG128" s="6"/>
      <c r="BH128" s="40"/>
      <c r="BI128" s="43"/>
      <c r="BJ128" s="12"/>
      <c r="BK128" s="11"/>
      <c r="BL128" s="6"/>
      <c r="BM128" s="6"/>
      <c r="BN128" s="6"/>
      <c r="BO128" s="6"/>
      <c r="BP128" s="6"/>
      <c r="BQ128" s="6"/>
      <c r="BR128" s="40"/>
      <c r="BS128" s="43"/>
      <c r="BT128" s="12"/>
      <c r="BU128" s="11"/>
      <c r="BV128" s="6"/>
      <c r="BW128" s="6"/>
      <c r="BX128" s="6"/>
      <c r="BY128" s="40"/>
      <c r="BZ128" s="11"/>
      <c r="CA128" s="6"/>
      <c r="CB128" s="6"/>
      <c r="CC128" s="6"/>
      <c r="CD128" s="12"/>
      <c r="CE128" s="11"/>
      <c r="CF128" s="6"/>
      <c r="CG128" s="6"/>
      <c r="CH128" s="6"/>
      <c r="CI128" s="12"/>
      <c r="CJ128" s="11"/>
      <c r="CK128" s="6"/>
      <c r="CL128" s="6"/>
      <c r="CM128" s="12"/>
      <c r="CN128" s="11"/>
      <c r="CO128" s="82"/>
      <c r="CP128" s="1"/>
      <c r="CQ128" s="1"/>
      <c r="CR128" s="1"/>
      <c r="CS128" s="1"/>
      <c r="CT128" s="1"/>
      <c r="DF128" s="23"/>
      <c r="DG128" s="35" t="str">
        <f t="shared" si="8"/>
        <v/>
      </c>
      <c r="DH128" s="36" t="str">
        <f>IF(AND(L128="",N128="",R128="",S128=""),"",SUM(L128,N128,R128,#REF!,S128))</f>
        <v/>
      </c>
      <c r="DI128" s="36" t="str">
        <f t="shared" si="9"/>
        <v/>
      </c>
      <c r="DJ128" s="35" t="str">
        <f>IF(AND(V128="",X128="",AB128="",AC128=""),"",SUM(V128,X128,AB128,#REF!,AC128))</f>
        <v/>
      </c>
      <c r="DK128" s="36" t="str">
        <f t="shared" si="10"/>
        <v/>
      </c>
      <c r="DL128" s="35" t="str">
        <f t="shared" si="11"/>
        <v/>
      </c>
      <c r="DM128" s="36" t="str">
        <f t="shared" si="12"/>
        <v/>
      </c>
      <c r="DN128" s="35" t="str">
        <f>IF(AND(AQ128="",AT128="",AW128="",AX128=""),"",SUM(AQ128,AT128,AW128,#REF!,AX128))</f>
        <v/>
      </c>
      <c r="DO128" s="36" t="str">
        <f t="shared" si="13"/>
        <v/>
      </c>
      <c r="DP128" s="35" t="str">
        <f>IF(AND(BA128="",BD128="",BG128="",BH128=""),"",SUM(BA128,BD128,BG128,#REF!,BH128))</f>
        <v/>
      </c>
      <c r="DQ128" s="36" t="str">
        <f t="shared" si="14"/>
        <v/>
      </c>
      <c r="DR128" s="35" t="str">
        <f>IF(AND(BK128="",BN128="",BQ128="",BR128=""),"",SUM(BK128,BN128,BQ128,#REF!,BR128))</f>
        <v/>
      </c>
      <c r="DS128" s="36" t="str">
        <f t="shared" si="15"/>
        <v/>
      </c>
      <c r="DT128" s="33" t="e">
        <f>IF(AND(#REF!="",#REF!="",#REF!="",#REF!=""),"",SUM(#REF!,#REF!,#REF!,#REF!))</f>
        <v>#REF!</v>
      </c>
      <c r="DU128" s="33" t="str">
        <f t="shared" si="16"/>
        <v/>
      </c>
    </row>
    <row r="129" spans="1:125" ht="18.75">
      <c r="A129" s="72">
        <v>123</v>
      </c>
      <c r="B129" s="406"/>
      <c r="C129" s="407"/>
      <c r="D129" s="408"/>
      <c r="E129" s="409"/>
      <c r="F129" s="410"/>
      <c r="G129" s="410"/>
      <c r="H129" s="411"/>
      <c r="I129" s="412"/>
      <c r="J129" s="413"/>
      <c r="K129" s="414"/>
      <c r="L129" s="11"/>
      <c r="M129" s="6"/>
      <c r="N129" s="6"/>
      <c r="O129" s="6"/>
      <c r="P129" s="6"/>
      <c r="Q129" s="6"/>
      <c r="R129" s="6"/>
      <c r="S129" s="40"/>
      <c r="T129" s="43"/>
      <c r="U129" s="12"/>
      <c r="V129" s="17"/>
      <c r="W129" s="18"/>
      <c r="X129" s="18"/>
      <c r="Y129" s="18"/>
      <c r="Z129" s="18"/>
      <c r="AA129" s="18"/>
      <c r="AB129" s="18"/>
      <c r="AC129" s="45"/>
      <c r="AD129" s="43"/>
      <c r="AE129" s="40"/>
      <c r="AF129" s="293"/>
      <c r="AG129" s="6"/>
      <c r="AH129" s="6"/>
      <c r="AI129" s="6"/>
      <c r="AJ129" s="6"/>
      <c r="AK129" s="6"/>
      <c r="AL129" s="6"/>
      <c r="AM129" s="43"/>
      <c r="AN129" s="43"/>
      <c r="AO129" s="6"/>
      <c r="AP129" s="43"/>
      <c r="AQ129" s="11"/>
      <c r="AR129" s="6"/>
      <c r="AS129" s="6"/>
      <c r="AT129" s="6"/>
      <c r="AU129" s="6"/>
      <c r="AV129" s="6"/>
      <c r="AW129" s="6"/>
      <c r="AX129" s="40"/>
      <c r="AY129" s="43"/>
      <c r="AZ129" s="12"/>
      <c r="BA129" s="11"/>
      <c r="BB129" s="6"/>
      <c r="BC129" s="6"/>
      <c r="BD129" s="6"/>
      <c r="BE129" s="6"/>
      <c r="BF129" s="6"/>
      <c r="BG129" s="6"/>
      <c r="BH129" s="40"/>
      <c r="BI129" s="43"/>
      <c r="BJ129" s="12"/>
      <c r="BK129" s="11"/>
      <c r="BL129" s="6"/>
      <c r="BM129" s="6"/>
      <c r="BN129" s="6"/>
      <c r="BO129" s="6"/>
      <c r="BP129" s="6"/>
      <c r="BQ129" s="6"/>
      <c r="BR129" s="40"/>
      <c r="BS129" s="43"/>
      <c r="BT129" s="12"/>
      <c r="BU129" s="11"/>
      <c r="BV129" s="6"/>
      <c r="BW129" s="6"/>
      <c r="BX129" s="6"/>
      <c r="BY129" s="40"/>
      <c r="BZ129" s="11"/>
      <c r="CA129" s="6"/>
      <c r="CB129" s="6"/>
      <c r="CC129" s="6"/>
      <c r="CD129" s="12"/>
      <c r="CE129" s="11"/>
      <c r="CF129" s="6"/>
      <c r="CG129" s="6"/>
      <c r="CH129" s="6"/>
      <c r="CI129" s="12"/>
      <c r="CJ129" s="11"/>
      <c r="CK129" s="6"/>
      <c r="CL129" s="6"/>
      <c r="CM129" s="12"/>
      <c r="CN129" s="11"/>
      <c r="CO129" s="82"/>
      <c r="CP129" s="1"/>
      <c r="CQ129" s="1"/>
      <c r="CR129" s="1"/>
      <c r="CS129" s="1"/>
      <c r="CT129" s="1"/>
      <c r="DF129" s="23"/>
      <c r="DG129" s="35" t="str">
        <f t="shared" si="8"/>
        <v/>
      </c>
      <c r="DH129" s="36" t="str">
        <f>IF(AND(L129="",N129="",R129="",S129=""),"",SUM(L129,N129,R129,#REF!,S129))</f>
        <v/>
      </c>
      <c r="DI129" s="36" t="str">
        <f t="shared" si="9"/>
        <v/>
      </c>
      <c r="DJ129" s="35" t="str">
        <f>IF(AND(V129="",X129="",AB129="",AC129=""),"",SUM(V129,X129,AB129,#REF!,AC129))</f>
        <v/>
      </c>
      <c r="DK129" s="36" t="str">
        <f t="shared" si="10"/>
        <v/>
      </c>
      <c r="DL129" s="35" t="str">
        <f t="shared" si="11"/>
        <v/>
      </c>
      <c r="DM129" s="36" t="str">
        <f t="shared" si="12"/>
        <v/>
      </c>
      <c r="DN129" s="35" t="str">
        <f>IF(AND(AQ129="",AT129="",AW129="",AX129=""),"",SUM(AQ129,AT129,AW129,#REF!,AX129))</f>
        <v/>
      </c>
      <c r="DO129" s="36" t="str">
        <f t="shared" si="13"/>
        <v/>
      </c>
      <c r="DP129" s="35" t="str">
        <f>IF(AND(BA129="",BD129="",BG129="",BH129=""),"",SUM(BA129,BD129,BG129,#REF!,BH129))</f>
        <v/>
      </c>
      <c r="DQ129" s="36" t="str">
        <f t="shared" si="14"/>
        <v/>
      </c>
      <c r="DR129" s="35" t="str">
        <f>IF(AND(BK129="",BN129="",BQ129="",BR129=""),"",SUM(BK129,BN129,BQ129,#REF!,BR129))</f>
        <v/>
      </c>
      <c r="DS129" s="36" t="str">
        <f t="shared" si="15"/>
        <v/>
      </c>
      <c r="DT129" s="33" t="e">
        <f>IF(AND(#REF!="",#REF!="",#REF!="",#REF!=""),"",SUM(#REF!,#REF!,#REF!,#REF!))</f>
        <v>#REF!</v>
      </c>
      <c r="DU129" s="33" t="str">
        <f t="shared" si="16"/>
        <v/>
      </c>
    </row>
    <row r="130" spans="1:125" ht="18.75">
      <c r="A130" s="72">
        <v>124</v>
      </c>
      <c r="B130" s="406"/>
      <c r="C130" s="407"/>
      <c r="D130" s="408"/>
      <c r="E130" s="409"/>
      <c r="F130" s="410"/>
      <c r="G130" s="410"/>
      <c r="H130" s="411"/>
      <c r="I130" s="412"/>
      <c r="J130" s="413"/>
      <c r="K130" s="414"/>
      <c r="L130" s="11"/>
      <c r="M130" s="6"/>
      <c r="N130" s="6"/>
      <c r="O130" s="6"/>
      <c r="P130" s="6"/>
      <c r="Q130" s="6"/>
      <c r="R130" s="6"/>
      <c r="S130" s="40"/>
      <c r="T130" s="43"/>
      <c r="U130" s="12"/>
      <c r="V130" s="17"/>
      <c r="W130" s="18"/>
      <c r="X130" s="18"/>
      <c r="Y130" s="18"/>
      <c r="Z130" s="18"/>
      <c r="AA130" s="18"/>
      <c r="AB130" s="18"/>
      <c r="AC130" s="45"/>
      <c r="AD130" s="43"/>
      <c r="AE130" s="40"/>
      <c r="AF130" s="293"/>
      <c r="AG130" s="6"/>
      <c r="AH130" s="6"/>
      <c r="AI130" s="6"/>
      <c r="AJ130" s="6"/>
      <c r="AK130" s="6"/>
      <c r="AL130" s="6"/>
      <c r="AM130" s="43"/>
      <c r="AN130" s="43"/>
      <c r="AO130" s="6"/>
      <c r="AP130" s="43"/>
      <c r="AQ130" s="11"/>
      <c r="AR130" s="6"/>
      <c r="AS130" s="6"/>
      <c r="AT130" s="6"/>
      <c r="AU130" s="6"/>
      <c r="AV130" s="6"/>
      <c r="AW130" s="6"/>
      <c r="AX130" s="40"/>
      <c r="AY130" s="43"/>
      <c r="AZ130" s="12"/>
      <c r="BA130" s="11"/>
      <c r="BB130" s="6"/>
      <c r="BC130" s="6"/>
      <c r="BD130" s="6"/>
      <c r="BE130" s="6"/>
      <c r="BF130" s="6"/>
      <c r="BG130" s="6"/>
      <c r="BH130" s="40"/>
      <c r="BI130" s="43"/>
      <c r="BJ130" s="12"/>
      <c r="BK130" s="11"/>
      <c r="BL130" s="6"/>
      <c r="BM130" s="6"/>
      <c r="BN130" s="6"/>
      <c r="BO130" s="6"/>
      <c r="BP130" s="6"/>
      <c r="BQ130" s="6"/>
      <c r="BR130" s="40"/>
      <c r="BS130" s="43"/>
      <c r="BT130" s="12"/>
      <c r="BU130" s="11"/>
      <c r="BV130" s="6"/>
      <c r="BW130" s="6"/>
      <c r="BX130" s="6"/>
      <c r="BY130" s="40"/>
      <c r="BZ130" s="11"/>
      <c r="CA130" s="6"/>
      <c r="CB130" s="6"/>
      <c r="CC130" s="6"/>
      <c r="CD130" s="12"/>
      <c r="CE130" s="11"/>
      <c r="CF130" s="6"/>
      <c r="CG130" s="6"/>
      <c r="CH130" s="6"/>
      <c r="CI130" s="12"/>
      <c r="CJ130" s="11"/>
      <c r="CK130" s="6"/>
      <c r="CL130" s="6"/>
      <c r="CM130" s="12"/>
      <c r="CN130" s="11"/>
      <c r="CO130" s="82"/>
      <c r="CP130" s="1"/>
      <c r="CQ130" s="1"/>
      <c r="CR130" s="1"/>
      <c r="CS130" s="1"/>
      <c r="CT130" s="1"/>
      <c r="DF130" s="23"/>
      <c r="DG130" s="35" t="str">
        <f t="shared" si="8"/>
        <v/>
      </c>
      <c r="DH130" s="36" t="str">
        <f>IF(AND(L130="",N130="",R130="",S130=""),"",SUM(L130,N130,R130,#REF!,S130))</f>
        <v/>
      </c>
      <c r="DI130" s="36" t="str">
        <f t="shared" si="9"/>
        <v/>
      </c>
      <c r="DJ130" s="35" t="str">
        <f>IF(AND(V130="",X130="",AB130="",AC130=""),"",SUM(V130,X130,AB130,#REF!,AC130))</f>
        <v/>
      </c>
      <c r="DK130" s="36" t="str">
        <f t="shared" si="10"/>
        <v/>
      </c>
      <c r="DL130" s="35" t="str">
        <f t="shared" si="11"/>
        <v/>
      </c>
      <c r="DM130" s="36" t="str">
        <f t="shared" si="12"/>
        <v/>
      </c>
      <c r="DN130" s="35" t="str">
        <f>IF(AND(AQ130="",AT130="",AW130="",AX130=""),"",SUM(AQ130,AT130,AW130,#REF!,AX130))</f>
        <v/>
      </c>
      <c r="DO130" s="36" t="str">
        <f t="shared" si="13"/>
        <v/>
      </c>
      <c r="DP130" s="35" t="str">
        <f>IF(AND(BA130="",BD130="",BG130="",BH130=""),"",SUM(BA130,BD130,BG130,#REF!,BH130))</f>
        <v/>
      </c>
      <c r="DQ130" s="36" t="str">
        <f t="shared" si="14"/>
        <v/>
      </c>
      <c r="DR130" s="35" t="str">
        <f>IF(AND(BK130="",BN130="",BQ130="",BR130=""),"",SUM(BK130,BN130,BQ130,#REF!,BR130))</f>
        <v/>
      </c>
      <c r="DS130" s="36" t="str">
        <f t="shared" si="15"/>
        <v/>
      </c>
      <c r="DT130" s="33" t="e">
        <f>IF(AND(#REF!="",#REF!="",#REF!="",#REF!=""),"",SUM(#REF!,#REF!,#REF!,#REF!))</f>
        <v>#REF!</v>
      </c>
      <c r="DU130" s="33" t="str">
        <f t="shared" si="16"/>
        <v/>
      </c>
    </row>
    <row r="131" spans="1:125" ht="18.75">
      <c r="A131" s="72">
        <v>125</v>
      </c>
      <c r="B131" s="406"/>
      <c r="C131" s="407"/>
      <c r="D131" s="408"/>
      <c r="E131" s="409"/>
      <c r="F131" s="410"/>
      <c r="G131" s="410"/>
      <c r="H131" s="411"/>
      <c r="I131" s="412"/>
      <c r="J131" s="413"/>
      <c r="K131" s="414"/>
      <c r="L131" s="11"/>
      <c r="M131" s="6"/>
      <c r="N131" s="6"/>
      <c r="O131" s="6"/>
      <c r="P131" s="6"/>
      <c r="Q131" s="6"/>
      <c r="R131" s="6"/>
      <c r="S131" s="40"/>
      <c r="T131" s="43"/>
      <c r="U131" s="12"/>
      <c r="V131" s="17"/>
      <c r="W131" s="18"/>
      <c r="X131" s="18"/>
      <c r="Y131" s="18"/>
      <c r="Z131" s="18"/>
      <c r="AA131" s="18"/>
      <c r="AB131" s="18"/>
      <c r="AC131" s="45"/>
      <c r="AD131" s="43"/>
      <c r="AE131" s="40"/>
      <c r="AF131" s="293"/>
      <c r="AG131" s="6"/>
      <c r="AH131" s="6"/>
      <c r="AI131" s="6"/>
      <c r="AJ131" s="6"/>
      <c r="AK131" s="6"/>
      <c r="AL131" s="6"/>
      <c r="AM131" s="43"/>
      <c r="AN131" s="43"/>
      <c r="AO131" s="6"/>
      <c r="AP131" s="43"/>
      <c r="AQ131" s="11"/>
      <c r="AR131" s="6"/>
      <c r="AS131" s="6"/>
      <c r="AT131" s="6"/>
      <c r="AU131" s="6"/>
      <c r="AV131" s="6"/>
      <c r="AW131" s="6"/>
      <c r="AX131" s="40"/>
      <c r="AY131" s="43"/>
      <c r="AZ131" s="12"/>
      <c r="BA131" s="11"/>
      <c r="BB131" s="6"/>
      <c r="BC131" s="6"/>
      <c r="BD131" s="6"/>
      <c r="BE131" s="6"/>
      <c r="BF131" s="6"/>
      <c r="BG131" s="6"/>
      <c r="BH131" s="40"/>
      <c r="BI131" s="43"/>
      <c r="BJ131" s="12"/>
      <c r="BK131" s="11"/>
      <c r="BL131" s="6"/>
      <c r="BM131" s="6"/>
      <c r="BN131" s="6"/>
      <c r="BO131" s="6"/>
      <c r="BP131" s="6"/>
      <c r="BQ131" s="6"/>
      <c r="BR131" s="40"/>
      <c r="BS131" s="43"/>
      <c r="BT131" s="12"/>
      <c r="BU131" s="11"/>
      <c r="BV131" s="6"/>
      <c r="BW131" s="6"/>
      <c r="BX131" s="6"/>
      <c r="BY131" s="40"/>
      <c r="BZ131" s="11"/>
      <c r="CA131" s="6"/>
      <c r="CB131" s="6"/>
      <c r="CC131" s="6"/>
      <c r="CD131" s="12"/>
      <c r="CE131" s="11"/>
      <c r="CF131" s="6"/>
      <c r="CG131" s="6"/>
      <c r="CH131" s="6"/>
      <c r="CI131" s="12"/>
      <c r="CJ131" s="11"/>
      <c r="CK131" s="6"/>
      <c r="CL131" s="6"/>
      <c r="CM131" s="12"/>
      <c r="CN131" s="11"/>
      <c r="CO131" s="82"/>
      <c r="CP131" s="1"/>
      <c r="CQ131" s="1"/>
      <c r="CR131" s="1"/>
      <c r="CS131" s="1"/>
      <c r="CT131" s="1"/>
      <c r="DF131" s="23"/>
      <c r="DG131" s="35" t="str">
        <f t="shared" si="8"/>
        <v/>
      </c>
      <c r="DH131" s="36" t="str">
        <f>IF(AND(L131="",N131="",R131="",S131=""),"",SUM(L131,N131,R131,#REF!,S131))</f>
        <v/>
      </c>
      <c r="DI131" s="36" t="str">
        <f t="shared" si="9"/>
        <v/>
      </c>
      <c r="DJ131" s="35" t="str">
        <f>IF(AND(V131="",X131="",AB131="",AC131=""),"",SUM(V131,X131,AB131,#REF!,AC131))</f>
        <v/>
      </c>
      <c r="DK131" s="36" t="str">
        <f t="shared" si="10"/>
        <v/>
      </c>
      <c r="DL131" s="35" t="str">
        <f t="shared" si="11"/>
        <v/>
      </c>
      <c r="DM131" s="36" t="str">
        <f t="shared" si="12"/>
        <v/>
      </c>
      <c r="DN131" s="35" t="str">
        <f>IF(AND(AQ131="",AT131="",AW131="",AX131=""),"",SUM(AQ131,AT131,AW131,#REF!,AX131))</f>
        <v/>
      </c>
      <c r="DO131" s="36" t="str">
        <f t="shared" si="13"/>
        <v/>
      </c>
      <c r="DP131" s="35" t="str">
        <f>IF(AND(BA131="",BD131="",BG131="",BH131=""),"",SUM(BA131,BD131,BG131,#REF!,BH131))</f>
        <v/>
      </c>
      <c r="DQ131" s="36" t="str">
        <f t="shared" si="14"/>
        <v/>
      </c>
      <c r="DR131" s="35" t="str">
        <f>IF(AND(BK131="",BN131="",BQ131="",BR131=""),"",SUM(BK131,BN131,BQ131,#REF!,BR131))</f>
        <v/>
      </c>
      <c r="DS131" s="36" t="str">
        <f t="shared" si="15"/>
        <v/>
      </c>
      <c r="DT131" s="33" t="e">
        <f>IF(AND(#REF!="",#REF!="",#REF!="",#REF!=""),"",SUM(#REF!,#REF!,#REF!,#REF!))</f>
        <v>#REF!</v>
      </c>
      <c r="DU131" s="33" t="str">
        <f t="shared" si="16"/>
        <v/>
      </c>
    </row>
    <row r="132" spans="1:125" ht="18.75">
      <c r="A132" s="72">
        <v>126</v>
      </c>
      <c r="B132" s="406"/>
      <c r="C132" s="407"/>
      <c r="D132" s="408"/>
      <c r="E132" s="409"/>
      <c r="F132" s="410"/>
      <c r="G132" s="410"/>
      <c r="H132" s="411"/>
      <c r="I132" s="412"/>
      <c r="J132" s="413"/>
      <c r="K132" s="414"/>
      <c r="L132" s="11"/>
      <c r="M132" s="6"/>
      <c r="N132" s="6"/>
      <c r="O132" s="6"/>
      <c r="P132" s="6"/>
      <c r="Q132" s="6"/>
      <c r="R132" s="6"/>
      <c r="S132" s="40"/>
      <c r="T132" s="43"/>
      <c r="U132" s="12"/>
      <c r="V132" s="17"/>
      <c r="W132" s="18"/>
      <c r="X132" s="18"/>
      <c r="Y132" s="18"/>
      <c r="Z132" s="18"/>
      <c r="AA132" s="18"/>
      <c r="AB132" s="18"/>
      <c r="AC132" s="45"/>
      <c r="AD132" s="43"/>
      <c r="AE132" s="40"/>
      <c r="AF132" s="293"/>
      <c r="AG132" s="6"/>
      <c r="AH132" s="6"/>
      <c r="AI132" s="6"/>
      <c r="AJ132" s="6"/>
      <c r="AK132" s="6"/>
      <c r="AL132" s="6"/>
      <c r="AM132" s="43"/>
      <c r="AN132" s="43"/>
      <c r="AO132" s="6"/>
      <c r="AP132" s="43"/>
      <c r="AQ132" s="11"/>
      <c r="AR132" s="6"/>
      <c r="AS132" s="6"/>
      <c r="AT132" s="6"/>
      <c r="AU132" s="6"/>
      <c r="AV132" s="6"/>
      <c r="AW132" s="6"/>
      <c r="AX132" s="40"/>
      <c r="AY132" s="43"/>
      <c r="AZ132" s="12"/>
      <c r="BA132" s="11"/>
      <c r="BB132" s="6"/>
      <c r="BC132" s="6"/>
      <c r="BD132" s="6"/>
      <c r="BE132" s="6"/>
      <c r="BF132" s="6"/>
      <c r="BG132" s="6"/>
      <c r="BH132" s="40"/>
      <c r="BI132" s="43"/>
      <c r="BJ132" s="12"/>
      <c r="BK132" s="11"/>
      <c r="BL132" s="6"/>
      <c r="BM132" s="6"/>
      <c r="BN132" s="6"/>
      <c r="BO132" s="6"/>
      <c r="BP132" s="6"/>
      <c r="BQ132" s="6"/>
      <c r="BR132" s="40"/>
      <c r="BS132" s="43"/>
      <c r="BT132" s="12"/>
      <c r="BU132" s="11"/>
      <c r="BV132" s="6"/>
      <c r="BW132" s="6"/>
      <c r="BX132" s="6"/>
      <c r="BY132" s="40"/>
      <c r="BZ132" s="11"/>
      <c r="CA132" s="6"/>
      <c r="CB132" s="6"/>
      <c r="CC132" s="6"/>
      <c r="CD132" s="12"/>
      <c r="CE132" s="11"/>
      <c r="CF132" s="6"/>
      <c r="CG132" s="6"/>
      <c r="CH132" s="6"/>
      <c r="CI132" s="12"/>
      <c r="CJ132" s="11"/>
      <c r="CK132" s="6"/>
      <c r="CL132" s="6"/>
      <c r="CM132" s="12"/>
      <c r="CN132" s="11"/>
      <c r="CO132" s="82"/>
      <c r="CP132" s="1"/>
      <c r="CQ132" s="1"/>
      <c r="CR132" s="1"/>
      <c r="CS132" s="1"/>
      <c r="CT132" s="1"/>
      <c r="DF132" s="23"/>
      <c r="DG132" s="35" t="str">
        <f t="shared" si="8"/>
        <v/>
      </c>
      <c r="DH132" s="36" t="str">
        <f>IF(AND(L132="",N132="",R132="",S132=""),"",SUM(L132,N132,R132,#REF!,S132))</f>
        <v/>
      </c>
      <c r="DI132" s="36" t="str">
        <f t="shared" si="9"/>
        <v/>
      </c>
      <c r="DJ132" s="35" t="str">
        <f>IF(AND(V132="",X132="",AB132="",AC132=""),"",SUM(V132,X132,AB132,#REF!,AC132))</f>
        <v/>
      </c>
      <c r="DK132" s="36" t="str">
        <f t="shared" si="10"/>
        <v/>
      </c>
      <c r="DL132" s="35" t="str">
        <f t="shared" si="11"/>
        <v/>
      </c>
      <c r="DM132" s="36" t="str">
        <f t="shared" si="12"/>
        <v/>
      </c>
      <c r="DN132" s="35" t="str">
        <f>IF(AND(AQ132="",AT132="",AW132="",AX132=""),"",SUM(AQ132,AT132,AW132,#REF!,AX132))</f>
        <v/>
      </c>
      <c r="DO132" s="36" t="str">
        <f t="shared" si="13"/>
        <v/>
      </c>
      <c r="DP132" s="35" t="str">
        <f>IF(AND(BA132="",BD132="",BG132="",BH132=""),"",SUM(BA132,BD132,BG132,#REF!,BH132))</f>
        <v/>
      </c>
      <c r="DQ132" s="36" t="str">
        <f t="shared" si="14"/>
        <v/>
      </c>
      <c r="DR132" s="35" t="str">
        <f>IF(AND(BK132="",BN132="",BQ132="",BR132=""),"",SUM(BK132,BN132,BQ132,#REF!,BR132))</f>
        <v/>
      </c>
      <c r="DS132" s="36" t="str">
        <f t="shared" si="15"/>
        <v/>
      </c>
      <c r="DT132" s="33" t="e">
        <f>IF(AND(#REF!="",#REF!="",#REF!="",#REF!=""),"",SUM(#REF!,#REF!,#REF!,#REF!))</f>
        <v>#REF!</v>
      </c>
      <c r="DU132" s="33" t="str">
        <f t="shared" si="16"/>
        <v/>
      </c>
    </row>
    <row r="133" spans="1:125" ht="18.75">
      <c r="A133" s="72">
        <v>127</v>
      </c>
      <c r="B133" s="406"/>
      <c r="C133" s="407"/>
      <c r="D133" s="408"/>
      <c r="E133" s="409"/>
      <c r="F133" s="410"/>
      <c r="G133" s="410"/>
      <c r="H133" s="411"/>
      <c r="I133" s="412"/>
      <c r="J133" s="413"/>
      <c r="K133" s="414"/>
      <c r="L133" s="11"/>
      <c r="M133" s="6"/>
      <c r="N133" s="6"/>
      <c r="O133" s="6"/>
      <c r="P133" s="6"/>
      <c r="Q133" s="6"/>
      <c r="R133" s="6"/>
      <c r="S133" s="40"/>
      <c r="T133" s="43"/>
      <c r="U133" s="12"/>
      <c r="V133" s="17"/>
      <c r="W133" s="18"/>
      <c r="X133" s="18"/>
      <c r="Y133" s="18"/>
      <c r="Z133" s="18"/>
      <c r="AA133" s="18"/>
      <c r="AB133" s="18"/>
      <c r="AC133" s="45"/>
      <c r="AD133" s="43"/>
      <c r="AE133" s="40"/>
      <c r="AF133" s="293"/>
      <c r="AG133" s="6"/>
      <c r="AH133" s="6"/>
      <c r="AI133" s="6"/>
      <c r="AJ133" s="6"/>
      <c r="AK133" s="6"/>
      <c r="AL133" s="6"/>
      <c r="AM133" s="43"/>
      <c r="AN133" s="43"/>
      <c r="AO133" s="6"/>
      <c r="AP133" s="43"/>
      <c r="AQ133" s="11"/>
      <c r="AR133" s="6"/>
      <c r="AS133" s="6"/>
      <c r="AT133" s="6"/>
      <c r="AU133" s="6"/>
      <c r="AV133" s="6"/>
      <c r="AW133" s="6"/>
      <c r="AX133" s="40"/>
      <c r="AY133" s="43"/>
      <c r="AZ133" s="12"/>
      <c r="BA133" s="11"/>
      <c r="BB133" s="6"/>
      <c r="BC133" s="6"/>
      <c r="BD133" s="6"/>
      <c r="BE133" s="6"/>
      <c r="BF133" s="6"/>
      <c r="BG133" s="6"/>
      <c r="BH133" s="40"/>
      <c r="BI133" s="43"/>
      <c r="BJ133" s="12"/>
      <c r="BK133" s="11"/>
      <c r="BL133" s="6"/>
      <c r="BM133" s="6"/>
      <c r="BN133" s="6"/>
      <c r="BO133" s="6"/>
      <c r="BP133" s="6"/>
      <c r="BQ133" s="6"/>
      <c r="BR133" s="40"/>
      <c r="BS133" s="43"/>
      <c r="BT133" s="12"/>
      <c r="BU133" s="11"/>
      <c r="BV133" s="6"/>
      <c r="BW133" s="6"/>
      <c r="BX133" s="6"/>
      <c r="BY133" s="40"/>
      <c r="BZ133" s="11"/>
      <c r="CA133" s="6"/>
      <c r="CB133" s="6"/>
      <c r="CC133" s="6"/>
      <c r="CD133" s="12"/>
      <c r="CE133" s="11"/>
      <c r="CF133" s="6"/>
      <c r="CG133" s="6"/>
      <c r="CH133" s="6"/>
      <c r="CI133" s="12"/>
      <c r="CJ133" s="11"/>
      <c r="CK133" s="6"/>
      <c r="CL133" s="6"/>
      <c r="CM133" s="12"/>
      <c r="CN133" s="11"/>
      <c r="CO133" s="82"/>
      <c r="CP133" s="1"/>
      <c r="CQ133" s="1"/>
      <c r="CR133" s="1"/>
      <c r="CS133" s="1"/>
      <c r="CT133" s="1"/>
      <c r="DF133" s="23"/>
      <c r="DG133" s="35" t="str">
        <f t="shared" si="8"/>
        <v/>
      </c>
      <c r="DH133" s="36" t="str">
        <f>IF(AND(L133="",N133="",R133="",S133=""),"",SUM(L133,N133,R133,#REF!,S133))</f>
        <v/>
      </c>
      <c r="DI133" s="36" t="str">
        <f t="shared" si="9"/>
        <v/>
      </c>
      <c r="DJ133" s="35" t="str">
        <f>IF(AND(V133="",X133="",AB133="",AC133=""),"",SUM(V133,X133,AB133,#REF!,AC133))</f>
        <v/>
      </c>
      <c r="DK133" s="36" t="str">
        <f t="shared" si="10"/>
        <v/>
      </c>
      <c r="DL133" s="35" t="str">
        <f t="shared" si="11"/>
        <v/>
      </c>
      <c r="DM133" s="36" t="str">
        <f t="shared" si="12"/>
        <v/>
      </c>
      <c r="DN133" s="35" t="str">
        <f>IF(AND(AQ133="",AT133="",AW133="",AX133=""),"",SUM(AQ133,AT133,AW133,#REF!,AX133))</f>
        <v/>
      </c>
      <c r="DO133" s="36" t="str">
        <f t="shared" si="13"/>
        <v/>
      </c>
      <c r="DP133" s="35" t="str">
        <f>IF(AND(BA133="",BD133="",BG133="",BH133=""),"",SUM(BA133,BD133,BG133,#REF!,BH133))</f>
        <v/>
      </c>
      <c r="DQ133" s="36" t="str">
        <f t="shared" si="14"/>
        <v/>
      </c>
      <c r="DR133" s="35" t="str">
        <f>IF(AND(BK133="",BN133="",BQ133="",BR133=""),"",SUM(BK133,BN133,BQ133,#REF!,BR133))</f>
        <v/>
      </c>
      <c r="DS133" s="36" t="str">
        <f t="shared" si="15"/>
        <v/>
      </c>
      <c r="DT133" s="33" t="e">
        <f>IF(AND(#REF!="",#REF!="",#REF!="",#REF!=""),"",SUM(#REF!,#REF!,#REF!,#REF!))</f>
        <v>#REF!</v>
      </c>
      <c r="DU133" s="33" t="str">
        <f t="shared" si="16"/>
        <v/>
      </c>
    </row>
    <row r="134" spans="1:125" ht="18.75">
      <c r="A134" s="72">
        <v>128</v>
      </c>
      <c r="B134" s="406"/>
      <c r="C134" s="407"/>
      <c r="D134" s="408"/>
      <c r="E134" s="409"/>
      <c r="F134" s="410"/>
      <c r="G134" s="410"/>
      <c r="H134" s="411"/>
      <c r="I134" s="412"/>
      <c r="J134" s="413"/>
      <c r="K134" s="414"/>
      <c r="L134" s="11"/>
      <c r="M134" s="6"/>
      <c r="N134" s="6"/>
      <c r="O134" s="6"/>
      <c r="P134" s="6"/>
      <c r="Q134" s="6"/>
      <c r="R134" s="6"/>
      <c r="S134" s="40"/>
      <c r="T134" s="43"/>
      <c r="U134" s="12"/>
      <c r="V134" s="17"/>
      <c r="W134" s="18"/>
      <c r="X134" s="18"/>
      <c r="Y134" s="18"/>
      <c r="Z134" s="18"/>
      <c r="AA134" s="18"/>
      <c r="AB134" s="18"/>
      <c r="AC134" s="45"/>
      <c r="AD134" s="43"/>
      <c r="AE134" s="40"/>
      <c r="AF134" s="293"/>
      <c r="AG134" s="6"/>
      <c r="AH134" s="6"/>
      <c r="AI134" s="6"/>
      <c r="AJ134" s="6"/>
      <c r="AK134" s="6"/>
      <c r="AL134" s="6"/>
      <c r="AM134" s="43"/>
      <c r="AN134" s="43"/>
      <c r="AO134" s="6"/>
      <c r="AP134" s="43"/>
      <c r="AQ134" s="11"/>
      <c r="AR134" s="6"/>
      <c r="AS134" s="6"/>
      <c r="AT134" s="6"/>
      <c r="AU134" s="6"/>
      <c r="AV134" s="6"/>
      <c r="AW134" s="6"/>
      <c r="AX134" s="40"/>
      <c r="AY134" s="43"/>
      <c r="AZ134" s="12"/>
      <c r="BA134" s="11"/>
      <c r="BB134" s="6"/>
      <c r="BC134" s="6"/>
      <c r="BD134" s="6"/>
      <c r="BE134" s="6"/>
      <c r="BF134" s="6"/>
      <c r="BG134" s="6"/>
      <c r="BH134" s="40"/>
      <c r="BI134" s="43"/>
      <c r="BJ134" s="12"/>
      <c r="BK134" s="11"/>
      <c r="BL134" s="6"/>
      <c r="BM134" s="6"/>
      <c r="BN134" s="6"/>
      <c r="BO134" s="6"/>
      <c r="BP134" s="6"/>
      <c r="BQ134" s="6"/>
      <c r="BR134" s="40"/>
      <c r="BS134" s="43"/>
      <c r="BT134" s="12"/>
      <c r="BU134" s="11"/>
      <c r="BV134" s="6"/>
      <c r="BW134" s="6"/>
      <c r="BX134" s="6"/>
      <c r="BY134" s="40"/>
      <c r="BZ134" s="11"/>
      <c r="CA134" s="6"/>
      <c r="CB134" s="6"/>
      <c r="CC134" s="6"/>
      <c r="CD134" s="12"/>
      <c r="CE134" s="11"/>
      <c r="CF134" s="6"/>
      <c r="CG134" s="6"/>
      <c r="CH134" s="6"/>
      <c r="CI134" s="12"/>
      <c r="CJ134" s="11"/>
      <c r="CK134" s="6"/>
      <c r="CL134" s="6"/>
      <c r="CM134" s="12"/>
      <c r="CN134" s="11"/>
      <c r="CO134" s="82"/>
      <c r="CP134" s="1"/>
      <c r="CQ134" s="1"/>
      <c r="CR134" s="1"/>
      <c r="CS134" s="1"/>
      <c r="CT134" s="1"/>
      <c r="DF134" s="23"/>
      <c r="DG134" s="35" t="str">
        <f t="shared" si="8"/>
        <v/>
      </c>
      <c r="DH134" s="36" t="str">
        <f>IF(AND(L134="",N134="",R134="",S134=""),"",SUM(L134,N134,R134,#REF!,S134))</f>
        <v/>
      </c>
      <c r="DI134" s="36" t="str">
        <f t="shared" si="9"/>
        <v/>
      </c>
      <c r="DJ134" s="35" t="str">
        <f>IF(AND(V134="",X134="",AB134="",AC134=""),"",SUM(V134,X134,AB134,#REF!,AC134))</f>
        <v/>
      </c>
      <c r="DK134" s="36" t="str">
        <f t="shared" si="10"/>
        <v/>
      </c>
      <c r="DL134" s="35" t="str">
        <f t="shared" si="11"/>
        <v/>
      </c>
      <c r="DM134" s="36" t="str">
        <f t="shared" si="12"/>
        <v/>
      </c>
      <c r="DN134" s="35" t="str">
        <f>IF(AND(AQ134="",AT134="",AW134="",AX134=""),"",SUM(AQ134,AT134,AW134,#REF!,AX134))</f>
        <v/>
      </c>
      <c r="DO134" s="36" t="str">
        <f t="shared" si="13"/>
        <v/>
      </c>
      <c r="DP134" s="35" t="str">
        <f>IF(AND(BA134="",BD134="",BG134="",BH134=""),"",SUM(BA134,BD134,BG134,#REF!,BH134))</f>
        <v/>
      </c>
      <c r="DQ134" s="36" t="str">
        <f t="shared" si="14"/>
        <v/>
      </c>
      <c r="DR134" s="35" t="str">
        <f>IF(AND(BK134="",BN134="",BQ134="",BR134=""),"",SUM(BK134,BN134,BQ134,#REF!,BR134))</f>
        <v/>
      </c>
      <c r="DS134" s="36" t="str">
        <f t="shared" si="15"/>
        <v/>
      </c>
      <c r="DT134" s="33" t="e">
        <f>IF(AND(#REF!="",#REF!="",#REF!="",#REF!=""),"",SUM(#REF!,#REF!,#REF!,#REF!))</f>
        <v>#REF!</v>
      </c>
      <c r="DU134" s="33" t="str">
        <f t="shared" si="16"/>
        <v/>
      </c>
    </row>
    <row r="135" spans="1:125" ht="18.75">
      <c r="A135" s="72">
        <v>129</v>
      </c>
      <c r="B135" s="406"/>
      <c r="C135" s="407"/>
      <c r="D135" s="408"/>
      <c r="E135" s="409"/>
      <c r="F135" s="410"/>
      <c r="G135" s="410"/>
      <c r="H135" s="411"/>
      <c r="I135" s="412"/>
      <c r="J135" s="413"/>
      <c r="K135" s="414"/>
      <c r="L135" s="11"/>
      <c r="M135" s="6"/>
      <c r="N135" s="6"/>
      <c r="O135" s="6"/>
      <c r="P135" s="6"/>
      <c r="Q135" s="6"/>
      <c r="R135" s="6"/>
      <c r="S135" s="40"/>
      <c r="T135" s="43"/>
      <c r="U135" s="12"/>
      <c r="V135" s="17"/>
      <c r="W135" s="18"/>
      <c r="X135" s="18"/>
      <c r="Y135" s="18"/>
      <c r="Z135" s="18"/>
      <c r="AA135" s="18"/>
      <c r="AB135" s="18"/>
      <c r="AC135" s="45"/>
      <c r="AD135" s="43"/>
      <c r="AE135" s="40"/>
      <c r="AF135" s="293"/>
      <c r="AG135" s="6"/>
      <c r="AH135" s="6"/>
      <c r="AI135" s="6"/>
      <c r="AJ135" s="6"/>
      <c r="AK135" s="6"/>
      <c r="AL135" s="6"/>
      <c r="AM135" s="43"/>
      <c r="AN135" s="43"/>
      <c r="AO135" s="6"/>
      <c r="AP135" s="43"/>
      <c r="AQ135" s="11"/>
      <c r="AR135" s="6"/>
      <c r="AS135" s="6"/>
      <c r="AT135" s="6"/>
      <c r="AU135" s="6"/>
      <c r="AV135" s="6"/>
      <c r="AW135" s="6"/>
      <c r="AX135" s="40"/>
      <c r="AY135" s="43"/>
      <c r="AZ135" s="12"/>
      <c r="BA135" s="11"/>
      <c r="BB135" s="6"/>
      <c r="BC135" s="6"/>
      <c r="BD135" s="6"/>
      <c r="BE135" s="6"/>
      <c r="BF135" s="6"/>
      <c r="BG135" s="6"/>
      <c r="BH135" s="40"/>
      <c r="BI135" s="43"/>
      <c r="BJ135" s="12"/>
      <c r="BK135" s="11"/>
      <c r="BL135" s="6"/>
      <c r="BM135" s="6"/>
      <c r="BN135" s="6"/>
      <c r="BO135" s="6"/>
      <c r="BP135" s="6"/>
      <c r="BQ135" s="6"/>
      <c r="BR135" s="40"/>
      <c r="BS135" s="43"/>
      <c r="BT135" s="12"/>
      <c r="BU135" s="11"/>
      <c r="BV135" s="6"/>
      <c r="BW135" s="6"/>
      <c r="BX135" s="6"/>
      <c r="BY135" s="40"/>
      <c r="BZ135" s="11"/>
      <c r="CA135" s="6"/>
      <c r="CB135" s="6"/>
      <c r="CC135" s="6"/>
      <c r="CD135" s="12"/>
      <c r="CE135" s="11"/>
      <c r="CF135" s="6"/>
      <c r="CG135" s="6"/>
      <c r="CH135" s="6"/>
      <c r="CI135" s="12"/>
      <c r="CJ135" s="11"/>
      <c r="CK135" s="6"/>
      <c r="CL135" s="6"/>
      <c r="CM135" s="12"/>
      <c r="CN135" s="11"/>
      <c r="CO135" s="82"/>
      <c r="CP135" s="1"/>
      <c r="CQ135" s="1"/>
      <c r="CR135" s="1"/>
      <c r="CS135" s="1"/>
      <c r="CT135" s="1"/>
      <c r="DF135" s="23"/>
      <c r="DG135" s="35" t="str">
        <f t="shared" si="8"/>
        <v/>
      </c>
      <c r="DH135" s="36" t="str">
        <f>IF(AND(L135="",N135="",R135="",S135=""),"",SUM(L135,N135,R135,#REF!,S135))</f>
        <v/>
      </c>
      <c r="DI135" s="36" t="str">
        <f t="shared" si="9"/>
        <v/>
      </c>
      <c r="DJ135" s="35" t="str">
        <f>IF(AND(V135="",X135="",AB135="",AC135=""),"",SUM(V135,X135,AB135,#REF!,AC135))</f>
        <v/>
      </c>
      <c r="DK135" s="36" t="str">
        <f t="shared" si="10"/>
        <v/>
      </c>
      <c r="DL135" s="35" t="str">
        <f t="shared" si="11"/>
        <v/>
      </c>
      <c r="DM135" s="36" t="str">
        <f t="shared" si="12"/>
        <v/>
      </c>
      <c r="DN135" s="35" t="str">
        <f>IF(AND(AQ135="",AT135="",AW135="",AX135=""),"",SUM(AQ135,AT135,AW135,#REF!,AX135))</f>
        <v/>
      </c>
      <c r="DO135" s="36" t="str">
        <f t="shared" si="13"/>
        <v/>
      </c>
      <c r="DP135" s="35" t="str">
        <f>IF(AND(BA135="",BD135="",BG135="",BH135=""),"",SUM(BA135,BD135,BG135,#REF!,BH135))</f>
        <v/>
      </c>
      <c r="DQ135" s="36" t="str">
        <f t="shared" si="14"/>
        <v/>
      </c>
      <c r="DR135" s="35" t="str">
        <f>IF(AND(BK135="",BN135="",BQ135="",BR135=""),"",SUM(BK135,BN135,BQ135,#REF!,BR135))</f>
        <v/>
      </c>
      <c r="DS135" s="36" t="str">
        <f t="shared" si="15"/>
        <v/>
      </c>
      <c r="DT135" s="33" t="e">
        <f>IF(AND(#REF!="",#REF!="",#REF!="",#REF!=""),"",SUM(#REF!,#REF!,#REF!,#REF!))</f>
        <v>#REF!</v>
      </c>
      <c r="DU135" s="33" t="str">
        <f t="shared" si="16"/>
        <v/>
      </c>
    </row>
    <row r="136" spans="1:125" ht="18.75">
      <c r="A136" s="72">
        <v>130</v>
      </c>
      <c r="B136" s="406"/>
      <c r="C136" s="407"/>
      <c r="D136" s="408"/>
      <c r="E136" s="409"/>
      <c r="F136" s="410"/>
      <c r="G136" s="410"/>
      <c r="H136" s="411"/>
      <c r="I136" s="412"/>
      <c r="J136" s="413"/>
      <c r="K136" s="414"/>
      <c r="L136" s="11"/>
      <c r="M136" s="6"/>
      <c r="N136" s="6"/>
      <c r="O136" s="6"/>
      <c r="P136" s="6"/>
      <c r="Q136" s="6"/>
      <c r="R136" s="6"/>
      <c r="S136" s="40"/>
      <c r="T136" s="43"/>
      <c r="U136" s="12"/>
      <c r="V136" s="17"/>
      <c r="W136" s="18"/>
      <c r="X136" s="18"/>
      <c r="Y136" s="18"/>
      <c r="Z136" s="18"/>
      <c r="AA136" s="18"/>
      <c r="AB136" s="18"/>
      <c r="AC136" s="45"/>
      <c r="AD136" s="43"/>
      <c r="AE136" s="40"/>
      <c r="AF136" s="293"/>
      <c r="AG136" s="6"/>
      <c r="AH136" s="6"/>
      <c r="AI136" s="6"/>
      <c r="AJ136" s="6"/>
      <c r="AK136" s="6"/>
      <c r="AL136" s="6"/>
      <c r="AM136" s="43"/>
      <c r="AN136" s="43"/>
      <c r="AO136" s="6"/>
      <c r="AP136" s="43"/>
      <c r="AQ136" s="11"/>
      <c r="AR136" s="6"/>
      <c r="AS136" s="6"/>
      <c r="AT136" s="6"/>
      <c r="AU136" s="6"/>
      <c r="AV136" s="6"/>
      <c r="AW136" s="6"/>
      <c r="AX136" s="40"/>
      <c r="AY136" s="43"/>
      <c r="AZ136" s="12"/>
      <c r="BA136" s="11"/>
      <c r="BB136" s="6"/>
      <c r="BC136" s="6"/>
      <c r="BD136" s="6"/>
      <c r="BE136" s="6"/>
      <c r="BF136" s="6"/>
      <c r="BG136" s="6"/>
      <c r="BH136" s="40"/>
      <c r="BI136" s="43"/>
      <c r="BJ136" s="12"/>
      <c r="BK136" s="11"/>
      <c r="BL136" s="6"/>
      <c r="BM136" s="6"/>
      <c r="BN136" s="6"/>
      <c r="BO136" s="6"/>
      <c r="BP136" s="6"/>
      <c r="BQ136" s="6"/>
      <c r="BR136" s="40"/>
      <c r="BS136" s="43"/>
      <c r="BT136" s="12"/>
      <c r="BU136" s="11"/>
      <c r="BV136" s="6"/>
      <c r="BW136" s="6"/>
      <c r="BX136" s="6"/>
      <c r="BY136" s="40"/>
      <c r="BZ136" s="11"/>
      <c r="CA136" s="6"/>
      <c r="CB136" s="6"/>
      <c r="CC136" s="6"/>
      <c r="CD136" s="12"/>
      <c r="CE136" s="11"/>
      <c r="CF136" s="6"/>
      <c r="CG136" s="6"/>
      <c r="CH136" s="6"/>
      <c r="CI136" s="12"/>
      <c r="CJ136" s="11"/>
      <c r="CK136" s="6"/>
      <c r="CL136" s="6"/>
      <c r="CM136" s="12"/>
      <c r="CN136" s="11"/>
      <c r="CO136" s="82"/>
      <c r="CP136" s="1"/>
      <c r="CQ136" s="1"/>
      <c r="CR136" s="1"/>
      <c r="CS136" s="1"/>
      <c r="CT136" s="1"/>
      <c r="DF136" s="23"/>
      <c r="DG136" s="35" t="str">
        <f t="shared" ref="DG136:DG199" si="17">IF(I136="","",I136)</f>
        <v/>
      </c>
      <c r="DH136" s="36" t="str">
        <f>IF(AND(L136="",N136="",R136="",S136=""),"",SUM(L136,N136,R136,#REF!,S136))</f>
        <v/>
      </c>
      <c r="DI136" s="36" t="str">
        <f t="shared" ref="DI136:DI199" si="18">IFERROR(IF(DH136="","",ROUNDUP(DH136*20%,0)),"")</f>
        <v/>
      </c>
      <c r="DJ136" s="35" t="str">
        <f>IF(AND(V136="",X136="",AB136="",AC136=""),"",SUM(V136,X136,AB136,#REF!,AC136))</f>
        <v/>
      </c>
      <c r="DK136" s="36" t="str">
        <f t="shared" ref="DK136:DK199" si="19">IFERROR(IF(DJ136="","",ROUNDUP(DJ136*20%,0)),"")</f>
        <v/>
      </c>
      <c r="DL136" s="35" t="str">
        <f t="shared" ref="DL136:DL199" si="20">IF(AND(AG136="",AH136="",AI136="",AM136=""),"",SUM(AG136,AH136,AI136,AJ136,AM136))</f>
        <v/>
      </c>
      <c r="DM136" s="36" t="str">
        <f t="shared" ref="DM136:DM199" si="21">IFERROR(IF(DL136="","",ROUNDUP(DL136*20%,0)),"")</f>
        <v/>
      </c>
      <c r="DN136" s="35" t="str">
        <f>IF(AND(AQ136="",AT136="",AW136="",AX136=""),"",SUM(AQ136,AT136,AW136,#REF!,AX136))</f>
        <v/>
      </c>
      <c r="DO136" s="36" t="str">
        <f t="shared" ref="DO136:DO199" si="22">IFERROR(IF(DN136="","",ROUNDUP(DN136*20%,0)),"")</f>
        <v/>
      </c>
      <c r="DP136" s="35" t="str">
        <f>IF(AND(BA136="",BD136="",BG136="",BH136=""),"",SUM(BA136,BD136,BG136,#REF!,BH136))</f>
        <v/>
      </c>
      <c r="DQ136" s="36" t="str">
        <f t="shared" ref="DQ136:DQ199" si="23">IFERROR(IF(DP136="","",ROUNDUP(DP136*20%,0)),"")</f>
        <v/>
      </c>
      <c r="DR136" s="35" t="str">
        <f>IF(AND(BK136="",BN136="",BQ136="",BR136=""),"",SUM(BK136,BN136,BQ136,#REF!,BR136))</f>
        <v/>
      </c>
      <c r="DS136" s="36" t="str">
        <f t="shared" ref="DS136:DS199" si="24">IFERROR(IF(DR136="","",ROUNDUP(DR136*20%,0)),"")</f>
        <v/>
      </c>
      <c r="DT136" s="33" t="e">
        <f>IF(AND(#REF!="",#REF!="",#REF!="",#REF!=""),"",SUM(#REF!,#REF!,#REF!,#REF!))</f>
        <v>#REF!</v>
      </c>
      <c r="DU136" s="33" t="str">
        <f t="shared" si="16"/>
        <v/>
      </c>
    </row>
    <row r="137" spans="1:125" ht="18.75">
      <c r="A137" s="72">
        <v>131</v>
      </c>
      <c r="B137" s="406"/>
      <c r="C137" s="407"/>
      <c r="D137" s="408"/>
      <c r="E137" s="409"/>
      <c r="F137" s="410"/>
      <c r="G137" s="410"/>
      <c r="H137" s="411"/>
      <c r="I137" s="412"/>
      <c r="J137" s="413"/>
      <c r="K137" s="414"/>
      <c r="L137" s="11"/>
      <c r="M137" s="6"/>
      <c r="N137" s="6"/>
      <c r="O137" s="6"/>
      <c r="P137" s="6"/>
      <c r="Q137" s="6"/>
      <c r="R137" s="6"/>
      <c r="S137" s="40"/>
      <c r="T137" s="43"/>
      <c r="U137" s="12"/>
      <c r="V137" s="17"/>
      <c r="W137" s="18"/>
      <c r="X137" s="18"/>
      <c r="Y137" s="18"/>
      <c r="Z137" s="18"/>
      <c r="AA137" s="18"/>
      <c r="AB137" s="18"/>
      <c r="AC137" s="45"/>
      <c r="AD137" s="43"/>
      <c r="AE137" s="40"/>
      <c r="AF137" s="293"/>
      <c r="AG137" s="6"/>
      <c r="AH137" s="6"/>
      <c r="AI137" s="6"/>
      <c r="AJ137" s="6"/>
      <c r="AK137" s="6"/>
      <c r="AL137" s="6"/>
      <c r="AM137" s="43"/>
      <c r="AN137" s="43"/>
      <c r="AO137" s="6"/>
      <c r="AP137" s="43"/>
      <c r="AQ137" s="11"/>
      <c r="AR137" s="6"/>
      <c r="AS137" s="6"/>
      <c r="AT137" s="6"/>
      <c r="AU137" s="6"/>
      <c r="AV137" s="6"/>
      <c r="AW137" s="6"/>
      <c r="AX137" s="40"/>
      <c r="AY137" s="43"/>
      <c r="AZ137" s="12"/>
      <c r="BA137" s="11"/>
      <c r="BB137" s="6"/>
      <c r="BC137" s="6"/>
      <c r="BD137" s="6"/>
      <c r="BE137" s="6"/>
      <c r="BF137" s="6"/>
      <c r="BG137" s="6"/>
      <c r="BH137" s="40"/>
      <c r="BI137" s="43"/>
      <c r="BJ137" s="12"/>
      <c r="BK137" s="11"/>
      <c r="BL137" s="6"/>
      <c r="BM137" s="6"/>
      <c r="BN137" s="6"/>
      <c r="BO137" s="6"/>
      <c r="BP137" s="6"/>
      <c r="BQ137" s="6"/>
      <c r="BR137" s="40"/>
      <c r="BS137" s="43"/>
      <c r="BT137" s="12"/>
      <c r="BU137" s="11"/>
      <c r="BV137" s="6"/>
      <c r="BW137" s="6"/>
      <c r="BX137" s="6"/>
      <c r="BY137" s="40"/>
      <c r="BZ137" s="11"/>
      <c r="CA137" s="6"/>
      <c r="CB137" s="6"/>
      <c r="CC137" s="6"/>
      <c r="CD137" s="12"/>
      <c r="CE137" s="11"/>
      <c r="CF137" s="6"/>
      <c r="CG137" s="6"/>
      <c r="CH137" s="6"/>
      <c r="CI137" s="12"/>
      <c r="CJ137" s="11"/>
      <c r="CK137" s="6"/>
      <c r="CL137" s="6"/>
      <c r="CM137" s="12"/>
      <c r="CN137" s="11"/>
      <c r="CO137" s="82"/>
      <c r="CP137" s="1"/>
      <c r="CQ137" s="1"/>
      <c r="CR137" s="1"/>
      <c r="CS137" s="1"/>
      <c r="CT137" s="1"/>
      <c r="DF137" s="23"/>
      <c r="DG137" s="35" t="str">
        <f t="shared" si="17"/>
        <v/>
      </c>
      <c r="DH137" s="36" t="str">
        <f>IF(AND(L137="",N137="",R137="",S137=""),"",SUM(L137,N137,R137,#REF!,S137))</f>
        <v/>
      </c>
      <c r="DI137" s="36" t="str">
        <f t="shared" si="18"/>
        <v/>
      </c>
      <c r="DJ137" s="35" t="str">
        <f>IF(AND(V137="",X137="",AB137="",AC137=""),"",SUM(V137,X137,AB137,#REF!,AC137))</f>
        <v/>
      </c>
      <c r="DK137" s="36" t="str">
        <f t="shared" si="19"/>
        <v/>
      </c>
      <c r="DL137" s="35" t="str">
        <f t="shared" si="20"/>
        <v/>
      </c>
      <c r="DM137" s="36" t="str">
        <f t="shared" si="21"/>
        <v/>
      </c>
      <c r="DN137" s="35" t="str">
        <f>IF(AND(AQ137="",AT137="",AW137="",AX137=""),"",SUM(AQ137,AT137,AW137,#REF!,AX137))</f>
        <v/>
      </c>
      <c r="DO137" s="36" t="str">
        <f t="shared" si="22"/>
        <v/>
      </c>
      <c r="DP137" s="35" t="str">
        <f>IF(AND(BA137="",BD137="",BG137="",BH137=""),"",SUM(BA137,BD137,BG137,#REF!,BH137))</f>
        <v/>
      </c>
      <c r="DQ137" s="36" t="str">
        <f t="shared" si="23"/>
        <v/>
      </c>
      <c r="DR137" s="35" t="str">
        <f>IF(AND(BK137="",BN137="",BQ137="",BR137=""),"",SUM(BK137,BN137,BQ137,#REF!,BR137))</f>
        <v/>
      </c>
      <c r="DS137" s="36" t="str">
        <f t="shared" si="24"/>
        <v/>
      </c>
      <c r="DT137" s="33" t="e">
        <f>IF(AND(#REF!="",#REF!="",#REF!="",#REF!=""),"",SUM(#REF!,#REF!,#REF!,#REF!))</f>
        <v>#REF!</v>
      </c>
      <c r="DU137" s="33" t="str">
        <f t="shared" si="16"/>
        <v/>
      </c>
    </row>
    <row r="138" spans="1:125" ht="18.75">
      <c r="A138" s="72">
        <v>132</v>
      </c>
      <c r="B138" s="406"/>
      <c r="C138" s="407"/>
      <c r="D138" s="408"/>
      <c r="E138" s="409"/>
      <c r="F138" s="410"/>
      <c r="G138" s="410"/>
      <c r="H138" s="411"/>
      <c r="I138" s="412"/>
      <c r="J138" s="413"/>
      <c r="K138" s="414"/>
      <c r="L138" s="11"/>
      <c r="M138" s="6"/>
      <c r="N138" s="6"/>
      <c r="O138" s="6"/>
      <c r="P138" s="6"/>
      <c r="Q138" s="6"/>
      <c r="R138" s="6"/>
      <c r="S138" s="40"/>
      <c r="T138" s="43"/>
      <c r="U138" s="12"/>
      <c r="V138" s="17"/>
      <c r="W138" s="18"/>
      <c r="X138" s="18"/>
      <c r="Y138" s="18"/>
      <c r="Z138" s="18"/>
      <c r="AA138" s="18"/>
      <c r="AB138" s="18"/>
      <c r="AC138" s="45"/>
      <c r="AD138" s="43"/>
      <c r="AE138" s="40"/>
      <c r="AF138" s="293"/>
      <c r="AG138" s="6"/>
      <c r="AH138" s="6"/>
      <c r="AI138" s="6"/>
      <c r="AJ138" s="6"/>
      <c r="AK138" s="6"/>
      <c r="AL138" s="6"/>
      <c r="AM138" s="43"/>
      <c r="AN138" s="43"/>
      <c r="AO138" s="6"/>
      <c r="AP138" s="43"/>
      <c r="AQ138" s="11"/>
      <c r="AR138" s="6"/>
      <c r="AS138" s="6"/>
      <c r="AT138" s="6"/>
      <c r="AU138" s="6"/>
      <c r="AV138" s="6"/>
      <c r="AW138" s="6"/>
      <c r="AX138" s="40"/>
      <c r="AY138" s="43"/>
      <c r="AZ138" s="12"/>
      <c r="BA138" s="11"/>
      <c r="BB138" s="6"/>
      <c r="BC138" s="6"/>
      <c r="BD138" s="6"/>
      <c r="BE138" s="6"/>
      <c r="BF138" s="6"/>
      <c r="BG138" s="6"/>
      <c r="BH138" s="40"/>
      <c r="BI138" s="43"/>
      <c r="BJ138" s="12"/>
      <c r="BK138" s="11"/>
      <c r="BL138" s="6"/>
      <c r="BM138" s="6"/>
      <c r="BN138" s="6"/>
      <c r="BO138" s="6"/>
      <c r="BP138" s="6"/>
      <c r="BQ138" s="6"/>
      <c r="BR138" s="40"/>
      <c r="BS138" s="43"/>
      <c r="BT138" s="12"/>
      <c r="BU138" s="11"/>
      <c r="BV138" s="6"/>
      <c r="BW138" s="6"/>
      <c r="BX138" s="6"/>
      <c r="BY138" s="40"/>
      <c r="BZ138" s="11"/>
      <c r="CA138" s="6"/>
      <c r="CB138" s="6"/>
      <c r="CC138" s="6"/>
      <c r="CD138" s="12"/>
      <c r="CE138" s="11"/>
      <c r="CF138" s="6"/>
      <c r="CG138" s="6"/>
      <c r="CH138" s="6"/>
      <c r="CI138" s="12"/>
      <c r="CJ138" s="11"/>
      <c r="CK138" s="6"/>
      <c r="CL138" s="6"/>
      <c r="CM138" s="12"/>
      <c r="CN138" s="11"/>
      <c r="CO138" s="82"/>
      <c r="CP138" s="1"/>
      <c r="CQ138" s="1"/>
      <c r="CR138" s="1"/>
      <c r="CS138" s="1"/>
      <c r="CT138" s="1"/>
      <c r="DF138" s="23"/>
      <c r="DG138" s="35" t="str">
        <f t="shared" si="17"/>
        <v/>
      </c>
      <c r="DH138" s="36" t="str">
        <f>IF(AND(L138="",N138="",R138="",S138=""),"",SUM(L138,N138,R138,#REF!,S138))</f>
        <v/>
      </c>
      <c r="DI138" s="36" t="str">
        <f t="shared" si="18"/>
        <v/>
      </c>
      <c r="DJ138" s="35" t="str">
        <f>IF(AND(V138="",X138="",AB138="",AC138=""),"",SUM(V138,X138,AB138,#REF!,AC138))</f>
        <v/>
      </c>
      <c r="DK138" s="36" t="str">
        <f t="shared" si="19"/>
        <v/>
      </c>
      <c r="DL138" s="35" t="str">
        <f t="shared" si="20"/>
        <v/>
      </c>
      <c r="DM138" s="36" t="str">
        <f t="shared" si="21"/>
        <v/>
      </c>
      <c r="DN138" s="35" t="str">
        <f>IF(AND(AQ138="",AT138="",AW138="",AX138=""),"",SUM(AQ138,AT138,AW138,#REF!,AX138))</f>
        <v/>
      </c>
      <c r="DO138" s="36" t="str">
        <f t="shared" si="22"/>
        <v/>
      </c>
      <c r="DP138" s="35" t="str">
        <f>IF(AND(BA138="",BD138="",BG138="",BH138=""),"",SUM(BA138,BD138,BG138,#REF!,BH138))</f>
        <v/>
      </c>
      <c r="DQ138" s="36" t="str">
        <f t="shared" si="23"/>
        <v/>
      </c>
      <c r="DR138" s="35" t="str">
        <f>IF(AND(BK138="",BN138="",BQ138="",BR138=""),"",SUM(BK138,BN138,BQ138,#REF!,BR138))</f>
        <v/>
      </c>
      <c r="DS138" s="36" t="str">
        <f t="shared" si="24"/>
        <v/>
      </c>
      <c r="DT138" s="33" t="e">
        <f>IF(AND(#REF!="",#REF!="",#REF!="",#REF!=""),"",SUM(#REF!,#REF!,#REF!,#REF!))</f>
        <v>#REF!</v>
      </c>
      <c r="DU138" s="33" t="str">
        <f t="shared" si="16"/>
        <v/>
      </c>
    </row>
    <row r="139" spans="1:125" ht="18.75">
      <c r="A139" s="72">
        <v>133</v>
      </c>
      <c r="B139" s="406"/>
      <c r="C139" s="407"/>
      <c r="D139" s="408"/>
      <c r="E139" s="409"/>
      <c r="F139" s="410"/>
      <c r="G139" s="410"/>
      <c r="H139" s="411"/>
      <c r="I139" s="412"/>
      <c r="J139" s="413"/>
      <c r="K139" s="414"/>
      <c r="L139" s="11"/>
      <c r="M139" s="6"/>
      <c r="N139" s="6"/>
      <c r="O139" s="6"/>
      <c r="P139" s="6"/>
      <c r="Q139" s="6"/>
      <c r="R139" s="6"/>
      <c r="S139" s="40"/>
      <c r="T139" s="43"/>
      <c r="U139" s="12"/>
      <c r="V139" s="17"/>
      <c r="W139" s="18"/>
      <c r="X139" s="18"/>
      <c r="Y139" s="18"/>
      <c r="Z139" s="18"/>
      <c r="AA139" s="18"/>
      <c r="AB139" s="18"/>
      <c r="AC139" s="45"/>
      <c r="AD139" s="43"/>
      <c r="AE139" s="40"/>
      <c r="AF139" s="293"/>
      <c r="AG139" s="6"/>
      <c r="AH139" s="6"/>
      <c r="AI139" s="6"/>
      <c r="AJ139" s="6"/>
      <c r="AK139" s="6"/>
      <c r="AL139" s="6"/>
      <c r="AM139" s="43"/>
      <c r="AN139" s="43"/>
      <c r="AO139" s="6"/>
      <c r="AP139" s="43"/>
      <c r="AQ139" s="11"/>
      <c r="AR139" s="6"/>
      <c r="AS139" s="6"/>
      <c r="AT139" s="6"/>
      <c r="AU139" s="6"/>
      <c r="AV139" s="6"/>
      <c r="AW139" s="6"/>
      <c r="AX139" s="40"/>
      <c r="AY139" s="43"/>
      <c r="AZ139" s="12"/>
      <c r="BA139" s="11"/>
      <c r="BB139" s="6"/>
      <c r="BC139" s="6"/>
      <c r="BD139" s="6"/>
      <c r="BE139" s="6"/>
      <c r="BF139" s="6"/>
      <c r="BG139" s="6"/>
      <c r="BH139" s="40"/>
      <c r="BI139" s="43"/>
      <c r="BJ139" s="12"/>
      <c r="BK139" s="11"/>
      <c r="BL139" s="6"/>
      <c r="BM139" s="6"/>
      <c r="BN139" s="6"/>
      <c r="BO139" s="6"/>
      <c r="BP139" s="6"/>
      <c r="BQ139" s="6"/>
      <c r="BR139" s="40"/>
      <c r="BS139" s="43"/>
      <c r="BT139" s="12"/>
      <c r="BU139" s="11"/>
      <c r="BV139" s="6"/>
      <c r="BW139" s="6"/>
      <c r="BX139" s="6"/>
      <c r="BY139" s="40"/>
      <c r="BZ139" s="11"/>
      <c r="CA139" s="6"/>
      <c r="CB139" s="6"/>
      <c r="CC139" s="6"/>
      <c r="CD139" s="12"/>
      <c r="CE139" s="11"/>
      <c r="CF139" s="6"/>
      <c r="CG139" s="6"/>
      <c r="CH139" s="6"/>
      <c r="CI139" s="12"/>
      <c r="CJ139" s="11"/>
      <c r="CK139" s="6"/>
      <c r="CL139" s="6"/>
      <c r="CM139" s="12"/>
      <c r="CN139" s="11"/>
      <c r="CO139" s="82"/>
      <c r="CP139" s="1"/>
      <c r="CQ139" s="1"/>
      <c r="CR139" s="1"/>
      <c r="CS139" s="1"/>
      <c r="CT139" s="1"/>
      <c r="DF139" s="23"/>
      <c r="DG139" s="35" t="str">
        <f t="shared" si="17"/>
        <v/>
      </c>
      <c r="DH139" s="36" t="str">
        <f>IF(AND(L139="",N139="",R139="",S139=""),"",SUM(L139,N139,R139,#REF!,S139))</f>
        <v/>
      </c>
      <c r="DI139" s="36" t="str">
        <f t="shared" si="18"/>
        <v/>
      </c>
      <c r="DJ139" s="35" t="str">
        <f>IF(AND(V139="",X139="",AB139="",AC139=""),"",SUM(V139,X139,AB139,#REF!,AC139))</f>
        <v/>
      </c>
      <c r="DK139" s="36" t="str">
        <f t="shared" si="19"/>
        <v/>
      </c>
      <c r="DL139" s="35" t="str">
        <f t="shared" si="20"/>
        <v/>
      </c>
      <c r="DM139" s="36" t="str">
        <f t="shared" si="21"/>
        <v/>
      </c>
      <c r="DN139" s="35" t="str">
        <f>IF(AND(AQ139="",AT139="",AW139="",AX139=""),"",SUM(AQ139,AT139,AW139,#REF!,AX139))</f>
        <v/>
      </c>
      <c r="DO139" s="36" t="str">
        <f t="shared" si="22"/>
        <v/>
      </c>
      <c r="DP139" s="35" t="str">
        <f>IF(AND(BA139="",BD139="",BG139="",BH139=""),"",SUM(BA139,BD139,BG139,#REF!,BH139))</f>
        <v/>
      </c>
      <c r="DQ139" s="36" t="str">
        <f t="shared" si="23"/>
        <v/>
      </c>
      <c r="DR139" s="35" t="str">
        <f>IF(AND(BK139="",BN139="",BQ139="",BR139=""),"",SUM(BK139,BN139,BQ139,#REF!,BR139))</f>
        <v/>
      </c>
      <c r="DS139" s="36" t="str">
        <f t="shared" si="24"/>
        <v/>
      </c>
      <c r="DT139" s="33" t="e">
        <f>IF(AND(#REF!="",#REF!="",#REF!="",#REF!=""),"",SUM(#REF!,#REF!,#REF!,#REF!))</f>
        <v>#REF!</v>
      </c>
      <c r="DU139" s="33" t="str">
        <f t="shared" si="16"/>
        <v/>
      </c>
    </row>
    <row r="140" spans="1:125" ht="18.75">
      <c r="A140" s="72">
        <v>134</v>
      </c>
      <c r="B140" s="406"/>
      <c r="C140" s="407"/>
      <c r="D140" s="408"/>
      <c r="E140" s="409"/>
      <c r="F140" s="410"/>
      <c r="G140" s="410"/>
      <c r="H140" s="411"/>
      <c r="I140" s="412"/>
      <c r="J140" s="413"/>
      <c r="K140" s="414"/>
      <c r="L140" s="11"/>
      <c r="M140" s="6"/>
      <c r="N140" s="6"/>
      <c r="O140" s="6"/>
      <c r="P140" s="6"/>
      <c r="Q140" s="6"/>
      <c r="R140" s="6"/>
      <c r="S140" s="40"/>
      <c r="T140" s="43"/>
      <c r="U140" s="12"/>
      <c r="V140" s="17"/>
      <c r="W140" s="18"/>
      <c r="X140" s="18"/>
      <c r="Y140" s="18"/>
      <c r="Z140" s="18"/>
      <c r="AA140" s="18"/>
      <c r="AB140" s="18"/>
      <c r="AC140" s="45"/>
      <c r="AD140" s="43"/>
      <c r="AE140" s="40"/>
      <c r="AF140" s="293"/>
      <c r="AG140" s="6"/>
      <c r="AH140" s="6"/>
      <c r="AI140" s="6"/>
      <c r="AJ140" s="6"/>
      <c r="AK140" s="6"/>
      <c r="AL140" s="6"/>
      <c r="AM140" s="43"/>
      <c r="AN140" s="43"/>
      <c r="AO140" s="6"/>
      <c r="AP140" s="43"/>
      <c r="AQ140" s="11"/>
      <c r="AR140" s="6"/>
      <c r="AS140" s="6"/>
      <c r="AT140" s="6"/>
      <c r="AU140" s="6"/>
      <c r="AV140" s="6"/>
      <c r="AW140" s="6"/>
      <c r="AX140" s="40"/>
      <c r="AY140" s="43"/>
      <c r="AZ140" s="12"/>
      <c r="BA140" s="11"/>
      <c r="BB140" s="6"/>
      <c r="BC140" s="6"/>
      <c r="BD140" s="6"/>
      <c r="BE140" s="6"/>
      <c r="BF140" s="6"/>
      <c r="BG140" s="6"/>
      <c r="BH140" s="40"/>
      <c r="BI140" s="43"/>
      <c r="BJ140" s="12"/>
      <c r="BK140" s="11"/>
      <c r="BL140" s="6"/>
      <c r="BM140" s="6"/>
      <c r="BN140" s="6"/>
      <c r="BO140" s="6"/>
      <c r="BP140" s="6"/>
      <c r="BQ140" s="6"/>
      <c r="BR140" s="40"/>
      <c r="BS140" s="43"/>
      <c r="BT140" s="12"/>
      <c r="BU140" s="11"/>
      <c r="BV140" s="6"/>
      <c r="BW140" s="6"/>
      <c r="BX140" s="6"/>
      <c r="BY140" s="40"/>
      <c r="BZ140" s="11"/>
      <c r="CA140" s="6"/>
      <c r="CB140" s="6"/>
      <c r="CC140" s="6"/>
      <c r="CD140" s="12"/>
      <c r="CE140" s="11"/>
      <c r="CF140" s="6"/>
      <c r="CG140" s="6"/>
      <c r="CH140" s="6"/>
      <c r="CI140" s="12"/>
      <c r="CJ140" s="11"/>
      <c r="CK140" s="6"/>
      <c r="CL140" s="6"/>
      <c r="CM140" s="12"/>
      <c r="CN140" s="11"/>
      <c r="CO140" s="82"/>
      <c r="CP140" s="1"/>
      <c r="CQ140" s="1"/>
      <c r="CR140" s="1"/>
      <c r="CS140" s="1"/>
      <c r="CT140" s="1"/>
      <c r="DF140" s="23"/>
      <c r="DG140" s="35" t="str">
        <f t="shared" si="17"/>
        <v/>
      </c>
      <c r="DH140" s="36" t="str">
        <f>IF(AND(L140="",N140="",R140="",S140=""),"",SUM(L140,N140,R140,#REF!,S140))</f>
        <v/>
      </c>
      <c r="DI140" s="36" t="str">
        <f t="shared" si="18"/>
        <v/>
      </c>
      <c r="DJ140" s="35" t="str">
        <f>IF(AND(V140="",X140="",AB140="",AC140=""),"",SUM(V140,X140,AB140,#REF!,AC140))</f>
        <v/>
      </c>
      <c r="DK140" s="36" t="str">
        <f t="shared" si="19"/>
        <v/>
      </c>
      <c r="DL140" s="35" t="str">
        <f t="shared" si="20"/>
        <v/>
      </c>
      <c r="DM140" s="36" t="str">
        <f t="shared" si="21"/>
        <v/>
      </c>
      <c r="DN140" s="35" t="str">
        <f>IF(AND(AQ140="",AT140="",AW140="",AX140=""),"",SUM(AQ140,AT140,AW140,#REF!,AX140))</f>
        <v/>
      </c>
      <c r="DO140" s="36" t="str">
        <f t="shared" si="22"/>
        <v/>
      </c>
      <c r="DP140" s="35" t="str">
        <f>IF(AND(BA140="",BD140="",BG140="",BH140=""),"",SUM(BA140,BD140,BG140,#REF!,BH140))</f>
        <v/>
      </c>
      <c r="DQ140" s="36" t="str">
        <f t="shared" si="23"/>
        <v/>
      </c>
      <c r="DR140" s="35" t="str">
        <f>IF(AND(BK140="",BN140="",BQ140="",BR140=""),"",SUM(BK140,BN140,BQ140,#REF!,BR140))</f>
        <v/>
      </c>
      <c r="DS140" s="36" t="str">
        <f t="shared" si="24"/>
        <v/>
      </c>
      <c r="DT140" s="33" t="e">
        <f>IF(AND(#REF!="",#REF!="",#REF!="",#REF!=""),"",SUM(#REF!,#REF!,#REF!,#REF!))</f>
        <v>#REF!</v>
      </c>
      <c r="DU140" s="33" t="str">
        <f t="shared" si="16"/>
        <v/>
      </c>
    </row>
    <row r="141" spans="1:125" ht="18.75">
      <c r="A141" s="72">
        <v>135</v>
      </c>
      <c r="B141" s="406"/>
      <c r="C141" s="407"/>
      <c r="D141" s="408"/>
      <c r="E141" s="409"/>
      <c r="F141" s="410"/>
      <c r="G141" s="410"/>
      <c r="H141" s="411"/>
      <c r="I141" s="412"/>
      <c r="J141" s="413"/>
      <c r="K141" s="414"/>
      <c r="L141" s="11"/>
      <c r="M141" s="6"/>
      <c r="N141" s="6"/>
      <c r="O141" s="6"/>
      <c r="P141" s="6"/>
      <c r="Q141" s="6"/>
      <c r="R141" s="6"/>
      <c r="S141" s="40"/>
      <c r="T141" s="43"/>
      <c r="U141" s="12"/>
      <c r="V141" s="17"/>
      <c r="W141" s="18"/>
      <c r="X141" s="18"/>
      <c r="Y141" s="18"/>
      <c r="Z141" s="18"/>
      <c r="AA141" s="18"/>
      <c r="AB141" s="18"/>
      <c r="AC141" s="45"/>
      <c r="AD141" s="43"/>
      <c r="AE141" s="40"/>
      <c r="AF141" s="293"/>
      <c r="AG141" s="6"/>
      <c r="AH141" s="6"/>
      <c r="AI141" s="6"/>
      <c r="AJ141" s="6"/>
      <c r="AK141" s="6"/>
      <c r="AL141" s="6"/>
      <c r="AM141" s="43"/>
      <c r="AN141" s="43"/>
      <c r="AO141" s="6"/>
      <c r="AP141" s="43"/>
      <c r="AQ141" s="11"/>
      <c r="AR141" s="6"/>
      <c r="AS141" s="6"/>
      <c r="AT141" s="6"/>
      <c r="AU141" s="6"/>
      <c r="AV141" s="6"/>
      <c r="AW141" s="6"/>
      <c r="AX141" s="40"/>
      <c r="AY141" s="43"/>
      <c r="AZ141" s="12"/>
      <c r="BA141" s="11"/>
      <c r="BB141" s="6"/>
      <c r="BC141" s="6"/>
      <c r="BD141" s="6"/>
      <c r="BE141" s="6"/>
      <c r="BF141" s="6"/>
      <c r="BG141" s="6"/>
      <c r="BH141" s="40"/>
      <c r="BI141" s="43"/>
      <c r="BJ141" s="12"/>
      <c r="BK141" s="11"/>
      <c r="BL141" s="6"/>
      <c r="BM141" s="6"/>
      <c r="BN141" s="6"/>
      <c r="BO141" s="6"/>
      <c r="BP141" s="6"/>
      <c r="BQ141" s="6"/>
      <c r="BR141" s="40"/>
      <c r="BS141" s="43"/>
      <c r="BT141" s="12"/>
      <c r="BU141" s="11"/>
      <c r="BV141" s="6"/>
      <c r="BW141" s="6"/>
      <c r="BX141" s="6"/>
      <c r="BY141" s="40"/>
      <c r="BZ141" s="11"/>
      <c r="CA141" s="6"/>
      <c r="CB141" s="6"/>
      <c r="CC141" s="6"/>
      <c r="CD141" s="12"/>
      <c r="CE141" s="11"/>
      <c r="CF141" s="6"/>
      <c r="CG141" s="6"/>
      <c r="CH141" s="6"/>
      <c r="CI141" s="12"/>
      <c r="CJ141" s="11"/>
      <c r="CK141" s="6"/>
      <c r="CL141" s="6"/>
      <c r="CM141" s="12"/>
      <c r="CN141" s="11"/>
      <c r="CO141" s="82"/>
      <c r="CP141" s="1"/>
      <c r="CQ141" s="1"/>
      <c r="CR141" s="1"/>
      <c r="CS141" s="1"/>
      <c r="CT141" s="1"/>
      <c r="DF141" s="23"/>
      <c r="DG141" s="35" t="str">
        <f t="shared" si="17"/>
        <v/>
      </c>
      <c r="DH141" s="36" t="str">
        <f>IF(AND(L141="",N141="",R141="",S141=""),"",SUM(L141,N141,R141,#REF!,S141))</f>
        <v/>
      </c>
      <c r="DI141" s="36" t="str">
        <f t="shared" si="18"/>
        <v/>
      </c>
      <c r="DJ141" s="35" t="str">
        <f>IF(AND(V141="",X141="",AB141="",AC141=""),"",SUM(V141,X141,AB141,#REF!,AC141))</f>
        <v/>
      </c>
      <c r="DK141" s="36" t="str">
        <f t="shared" si="19"/>
        <v/>
      </c>
      <c r="DL141" s="35" t="str">
        <f t="shared" si="20"/>
        <v/>
      </c>
      <c r="DM141" s="36" t="str">
        <f t="shared" si="21"/>
        <v/>
      </c>
      <c r="DN141" s="35" t="str">
        <f>IF(AND(AQ141="",AT141="",AW141="",AX141=""),"",SUM(AQ141,AT141,AW141,#REF!,AX141))</f>
        <v/>
      </c>
      <c r="DO141" s="36" t="str">
        <f t="shared" si="22"/>
        <v/>
      </c>
      <c r="DP141" s="35" t="str">
        <f>IF(AND(BA141="",BD141="",BG141="",BH141=""),"",SUM(BA141,BD141,BG141,#REF!,BH141))</f>
        <v/>
      </c>
      <c r="DQ141" s="36" t="str">
        <f t="shared" si="23"/>
        <v/>
      </c>
      <c r="DR141" s="35" t="str">
        <f>IF(AND(BK141="",BN141="",BQ141="",BR141=""),"",SUM(BK141,BN141,BQ141,#REF!,BR141))</f>
        <v/>
      </c>
      <c r="DS141" s="36" t="str">
        <f t="shared" si="24"/>
        <v/>
      </c>
      <c r="DT141" s="33" t="e">
        <f>IF(AND(#REF!="",#REF!="",#REF!="",#REF!=""),"",SUM(#REF!,#REF!,#REF!,#REF!))</f>
        <v>#REF!</v>
      </c>
      <c r="DU141" s="33" t="str">
        <f t="shared" si="16"/>
        <v/>
      </c>
    </row>
    <row r="142" spans="1:125" ht="18.75">
      <c r="A142" s="72">
        <v>136</v>
      </c>
      <c r="B142" s="406"/>
      <c r="C142" s="407"/>
      <c r="D142" s="408"/>
      <c r="E142" s="409"/>
      <c r="F142" s="410"/>
      <c r="G142" s="410"/>
      <c r="H142" s="411"/>
      <c r="I142" s="412"/>
      <c r="J142" s="413"/>
      <c r="K142" s="414"/>
      <c r="L142" s="11"/>
      <c r="M142" s="6"/>
      <c r="N142" s="6"/>
      <c r="O142" s="6"/>
      <c r="P142" s="6"/>
      <c r="Q142" s="6"/>
      <c r="R142" s="6"/>
      <c r="S142" s="40"/>
      <c r="T142" s="43"/>
      <c r="U142" s="12"/>
      <c r="V142" s="17"/>
      <c r="W142" s="18"/>
      <c r="X142" s="18"/>
      <c r="Y142" s="18"/>
      <c r="Z142" s="18"/>
      <c r="AA142" s="18"/>
      <c r="AB142" s="18"/>
      <c r="AC142" s="45"/>
      <c r="AD142" s="43"/>
      <c r="AE142" s="40"/>
      <c r="AF142" s="293"/>
      <c r="AG142" s="6"/>
      <c r="AH142" s="6"/>
      <c r="AI142" s="6"/>
      <c r="AJ142" s="6"/>
      <c r="AK142" s="6"/>
      <c r="AL142" s="6"/>
      <c r="AM142" s="43"/>
      <c r="AN142" s="43"/>
      <c r="AO142" s="6"/>
      <c r="AP142" s="43"/>
      <c r="AQ142" s="11"/>
      <c r="AR142" s="6"/>
      <c r="AS142" s="6"/>
      <c r="AT142" s="6"/>
      <c r="AU142" s="6"/>
      <c r="AV142" s="6"/>
      <c r="AW142" s="6"/>
      <c r="AX142" s="40"/>
      <c r="AY142" s="43"/>
      <c r="AZ142" s="12"/>
      <c r="BA142" s="11"/>
      <c r="BB142" s="6"/>
      <c r="BC142" s="6"/>
      <c r="BD142" s="6"/>
      <c r="BE142" s="6"/>
      <c r="BF142" s="6"/>
      <c r="BG142" s="6"/>
      <c r="BH142" s="40"/>
      <c r="BI142" s="43"/>
      <c r="BJ142" s="12"/>
      <c r="BK142" s="11"/>
      <c r="BL142" s="6"/>
      <c r="BM142" s="6"/>
      <c r="BN142" s="6"/>
      <c r="BO142" s="6"/>
      <c r="BP142" s="6"/>
      <c r="BQ142" s="6"/>
      <c r="BR142" s="40"/>
      <c r="BS142" s="43"/>
      <c r="BT142" s="12"/>
      <c r="BU142" s="11"/>
      <c r="BV142" s="6"/>
      <c r="BW142" s="6"/>
      <c r="BX142" s="6"/>
      <c r="BY142" s="40"/>
      <c r="BZ142" s="11"/>
      <c r="CA142" s="6"/>
      <c r="CB142" s="6"/>
      <c r="CC142" s="6"/>
      <c r="CD142" s="12"/>
      <c r="CE142" s="11"/>
      <c r="CF142" s="6"/>
      <c r="CG142" s="6"/>
      <c r="CH142" s="6"/>
      <c r="CI142" s="12"/>
      <c r="CJ142" s="11"/>
      <c r="CK142" s="6"/>
      <c r="CL142" s="6"/>
      <c r="CM142" s="12"/>
      <c r="CN142" s="11"/>
      <c r="CO142" s="82"/>
      <c r="CP142" s="1"/>
      <c r="CQ142" s="1"/>
      <c r="CR142" s="1"/>
      <c r="CS142" s="1"/>
      <c r="CT142" s="1"/>
      <c r="DF142" s="23"/>
      <c r="DG142" s="35" t="str">
        <f t="shared" si="17"/>
        <v/>
      </c>
      <c r="DH142" s="36" t="str">
        <f>IF(AND(L142="",N142="",R142="",S142=""),"",SUM(L142,N142,R142,#REF!,S142))</f>
        <v/>
      </c>
      <c r="DI142" s="36" t="str">
        <f t="shared" si="18"/>
        <v/>
      </c>
      <c r="DJ142" s="35" t="str">
        <f>IF(AND(V142="",X142="",AB142="",AC142=""),"",SUM(V142,X142,AB142,#REF!,AC142))</f>
        <v/>
      </c>
      <c r="DK142" s="36" t="str">
        <f t="shared" si="19"/>
        <v/>
      </c>
      <c r="DL142" s="35" t="str">
        <f t="shared" si="20"/>
        <v/>
      </c>
      <c r="DM142" s="36" t="str">
        <f t="shared" si="21"/>
        <v/>
      </c>
      <c r="DN142" s="35" t="str">
        <f>IF(AND(AQ142="",AT142="",AW142="",AX142=""),"",SUM(AQ142,AT142,AW142,#REF!,AX142))</f>
        <v/>
      </c>
      <c r="DO142" s="36" t="str">
        <f t="shared" si="22"/>
        <v/>
      </c>
      <c r="DP142" s="35" t="str">
        <f>IF(AND(BA142="",BD142="",BG142="",BH142=""),"",SUM(BA142,BD142,BG142,#REF!,BH142))</f>
        <v/>
      </c>
      <c r="DQ142" s="36" t="str">
        <f t="shared" si="23"/>
        <v/>
      </c>
      <c r="DR142" s="35" t="str">
        <f>IF(AND(BK142="",BN142="",BQ142="",BR142=""),"",SUM(BK142,BN142,BQ142,#REF!,BR142))</f>
        <v/>
      </c>
      <c r="DS142" s="36" t="str">
        <f t="shared" si="24"/>
        <v/>
      </c>
      <c r="DT142" s="33" t="e">
        <f>IF(AND(#REF!="",#REF!="",#REF!="",#REF!=""),"",SUM(#REF!,#REF!,#REF!,#REF!))</f>
        <v>#REF!</v>
      </c>
      <c r="DU142" s="33" t="str">
        <f t="shared" si="16"/>
        <v/>
      </c>
    </row>
    <row r="143" spans="1:125" ht="18.75">
      <c r="A143" s="72">
        <v>137</v>
      </c>
      <c r="B143" s="406"/>
      <c r="C143" s="407"/>
      <c r="D143" s="408"/>
      <c r="E143" s="409"/>
      <c r="F143" s="410"/>
      <c r="G143" s="410"/>
      <c r="H143" s="411"/>
      <c r="I143" s="412"/>
      <c r="J143" s="413"/>
      <c r="K143" s="414"/>
      <c r="L143" s="11"/>
      <c r="M143" s="6"/>
      <c r="N143" s="6"/>
      <c r="O143" s="6"/>
      <c r="P143" s="6"/>
      <c r="Q143" s="6"/>
      <c r="R143" s="6"/>
      <c r="S143" s="40"/>
      <c r="T143" s="43"/>
      <c r="U143" s="12"/>
      <c r="V143" s="17"/>
      <c r="W143" s="18"/>
      <c r="X143" s="18"/>
      <c r="Y143" s="18"/>
      <c r="Z143" s="18"/>
      <c r="AA143" s="18"/>
      <c r="AB143" s="18"/>
      <c r="AC143" s="45"/>
      <c r="AD143" s="43"/>
      <c r="AE143" s="40"/>
      <c r="AF143" s="293"/>
      <c r="AG143" s="6"/>
      <c r="AH143" s="6"/>
      <c r="AI143" s="6"/>
      <c r="AJ143" s="6"/>
      <c r="AK143" s="6"/>
      <c r="AL143" s="6"/>
      <c r="AM143" s="43"/>
      <c r="AN143" s="43"/>
      <c r="AO143" s="6"/>
      <c r="AP143" s="43"/>
      <c r="AQ143" s="11"/>
      <c r="AR143" s="6"/>
      <c r="AS143" s="6"/>
      <c r="AT143" s="6"/>
      <c r="AU143" s="6"/>
      <c r="AV143" s="6"/>
      <c r="AW143" s="6"/>
      <c r="AX143" s="40"/>
      <c r="AY143" s="43"/>
      <c r="AZ143" s="12"/>
      <c r="BA143" s="11"/>
      <c r="BB143" s="6"/>
      <c r="BC143" s="6"/>
      <c r="BD143" s="6"/>
      <c r="BE143" s="6"/>
      <c r="BF143" s="6"/>
      <c r="BG143" s="6"/>
      <c r="BH143" s="40"/>
      <c r="BI143" s="43"/>
      <c r="BJ143" s="12"/>
      <c r="BK143" s="11"/>
      <c r="BL143" s="6"/>
      <c r="BM143" s="6"/>
      <c r="BN143" s="6"/>
      <c r="BO143" s="6"/>
      <c r="BP143" s="6"/>
      <c r="BQ143" s="6"/>
      <c r="BR143" s="40"/>
      <c r="BS143" s="43"/>
      <c r="BT143" s="12"/>
      <c r="BU143" s="11"/>
      <c r="BV143" s="6"/>
      <c r="BW143" s="6"/>
      <c r="BX143" s="6"/>
      <c r="BY143" s="40"/>
      <c r="BZ143" s="11"/>
      <c r="CA143" s="6"/>
      <c r="CB143" s="6"/>
      <c r="CC143" s="6"/>
      <c r="CD143" s="12"/>
      <c r="CE143" s="11"/>
      <c r="CF143" s="6"/>
      <c r="CG143" s="6"/>
      <c r="CH143" s="6"/>
      <c r="CI143" s="12"/>
      <c r="CJ143" s="11"/>
      <c r="CK143" s="6"/>
      <c r="CL143" s="6"/>
      <c r="CM143" s="12"/>
      <c r="CN143" s="11"/>
      <c r="CO143" s="82"/>
      <c r="CP143" s="1"/>
      <c r="CQ143" s="1"/>
      <c r="CR143" s="1"/>
      <c r="CS143" s="1"/>
      <c r="CT143" s="1"/>
      <c r="DF143" s="23"/>
      <c r="DG143" s="35" t="str">
        <f t="shared" si="17"/>
        <v/>
      </c>
      <c r="DH143" s="36" t="str">
        <f>IF(AND(L143="",N143="",R143="",S143=""),"",SUM(L143,N143,R143,#REF!,S143))</f>
        <v/>
      </c>
      <c r="DI143" s="36" t="str">
        <f t="shared" si="18"/>
        <v/>
      </c>
      <c r="DJ143" s="35" t="str">
        <f>IF(AND(V143="",X143="",AB143="",AC143=""),"",SUM(V143,X143,AB143,#REF!,AC143))</f>
        <v/>
      </c>
      <c r="DK143" s="36" t="str">
        <f t="shared" si="19"/>
        <v/>
      </c>
      <c r="DL143" s="35" t="str">
        <f t="shared" si="20"/>
        <v/>
      </c>
      <c r="DM143" s="36" t="str">
        <f t="shared" si="21"/>
        <v/>
      </c>
      <c r="DN143" s="35" t="str">
        <f>IF(AND(AQ143="",AT143="",AW143="",AX143=""),"",SUM(AQ143,AT143,AW143,#REF!,AX143))</f>
        <v/>
      </c>
      <c r="DO143" s="36" t="str">
        <f t="shared" si="22"/>
        <v/>
      </c>
      <c r="DP143" s="35" t="str">
        <f>IF(AND(BA143="",BD143="",BG143="",BH143=""),"",SUM(BA143,BD143,BG143,#REF!,BH143))</f>
        <v/>
      </c>
      <c r="DQ143" s="36" t="str">
        <f t="shared" si="23"/>
        <v/>
      </c>
      <c r="DR143" s="35" t="str">
        <f>IF(AND(BK143="",BN143="",BQ143="",BR143=""),"",SUM(BK143,BN143,BQ143,#REF!,BR143))</f>
        <v/>
      </c>
      <c r="DS143" s="36" t="str">
        <f t="shared" si="24"/>
        <v/>
      </c>
      <c r="DT143" s="33" t="e">
        <f>IF(AND(#REF!="",#REF!="",#REF!="",#REF!=""),"",SUM(#REF!,#REF!,#REF!,#REF!))</f>
        <v>#REF!</v>
      </c>
      <c r="DU143" s="33" t="str">
        <f t="shared" si="16"/>
        <v/>
      </c>
    </row>
    <row r="144" spans="1:125" ht="18.75">
      <c r="A144" s="72">
        <v>138</v>
      </c>
      <c r="B144" s="406"/>
      <c r="C144" s="407"/>
      <c r="D144" s="408"/>
      <c r="E144" s="409"/>
      <c r="F144" s="410"/>
      <c r="G144" s="410"/>
      <c r="H144" s="411"/>
      <c r="I144" s="412"/>
      <c r="J144" s="413"/>
      <c r="K144" s="414"/>
      <c r="L144" s="11"/>
      <c r="M144" s="6"/>
      <c r="N144" s="6"/>
      <c r="O144" s="6"/>
      <c r="P144" s="6"/>
      <c r="Q144" s="6"/>
      <c r="R144" s="6"/>
      <c r="S144" s="40"/>
      <c r="T144" s="43"/>
      <c r="U144" s="12"/>
      <c r="V144" s="17"/>
      <c r="W144" s="18"/>
      <c r="X144" s="18"/>
      <c r="Y144" s="18"/>
      <c r="Z144" s="18"/>
      <c r="AA144" s="18"/>
      <c r="AB144" s="18"/>
      <c r="AC144" s="45"/>
      <c r="AD144" s="43"/>
      <c r="AE144" s="40"/>
      <c r="AF144" s="293"/>
      <c r="AG144" s="6"/>
      <c r="AH144" s="6"/>
      <c r="AI144" s="6"/>
      <c r="AJ144" s="6"/>
      <c r="AK144" s="6"/>
      <c r="AL144" s="6"/>
      <c r="AM144" s="43"/>
      <c r="AN144" s="43"/>
      <c r="AO144" s="6"/>
      <c r="AP144" s="43"/>
      <c r="AQ144" s="11"/>
      <c r="AR144" s="6"/>
      <c r="AS144" s="6"/>
      <c r="AT144" s="6"/>
      <c r="AU144" s="6"/>
      <c r="AV144" s="6"/>
      <c r="AW144" s="6"/>
      <c r="AX144" s="40"/>
      <c r="AY144" s="43"/>
      <c r="AZ144" s="12"/>
      <c r="BA144" s="11"/>
      <c r="BB144" s="6"/>
      <c r="BC144" s="6"/>
      <c r="BD144" s="6"/>
      <c r="BE144" s="6"/>
      <c r="BF144" s="6"/>
      <c r="BG144" s="6"/>
      <c r="BH144" s="40"/>
      <c r="BI144" s="43"/>
      <c r="BJ144" s="12"/>
      <c r="BK144" s="11"/>
      <c r="BL144" s="6"/>
      <c r="BM144" s="6"/>
      <c r="BN144" s="6"/>
      <c r="BO144" s="6"/>
      <c r="BP144" s="6"/>
      <c r="BQ144" s="6"/>
      <c r="BR144" s="40"/>
      <c r="BS144" s="43"/>
      <c r="BT144" s="12"/>
      <c r="BU144" s="11"/>
      <c r="BV144" s="6"/>
      <c r="BW144" s="6"/>
      <c r="BX144" s="6"/>
      <c r="BY144" s="40"/>
      <c r="BZ144" s="11"/>
      <c r="CA144" s="6"/>
      <c r="CB144" s="6"/>
      <c r="CC144" s="6"/>
      <c r="CD144" s="12"/>
      <c r="CE144" s="11"/>
      <c r="CF144" s="6"/>
      <c r="CG144" s="6"/>
      <c r="CH144" s="6"/>
      <c r="CI144" s="12"/>
      <c r="CJ144" s="11"/>
      <c r="CK144" s="6"/>
      <c r="CL144" s="6"/>
      <c r="CM144" s="12"/>
      <c r="CN144" s="11"/>
      <c r="CO144" s="82"/>
      <c r="CP144" s="1"/>
      <c r="CQ144" s="1"/>
      <c r="CR144" s="1"/>
      <c r="CS144" s="1"/>
      <c r="CT144" s="1"/>
      <c r="DF144" s="23"/>
      <c r="DG144" s="35" t="str">
        <f t="shared" si="17"/>
        <v/>
      </c>
      <c r="DH144" s="36" t="str">
        <f>IF(AND(L144="",N144="",R144="",S144=""),"",SUM(L144,N144,R144,#REF!,S144))</f>
        <v/>
      </c>
      <c r="DI144" s="36" t="str">
        <f t="shared" si="18"/>
        <v/>
      </c>
      <c r="DJ144" s="35" t="str">
        <f>IF(AND(V144="",X144="",AB144="",AC144=""),"",SUM(V144,X144,AB144,#REF!,AC144))</f>
        <v/>
      </c>
      <c r="DK144" s="36" t="str">
        <f t="shared" si="19"/>
        <v/>
      </c>
      <c r="DL144" s="35" t="str">
        <f t="shared" si="20"/>
        <v/>
      </c>
      <c r="DM144" s="36" t="str">
        <f t="shared" si="21"/>
        <v/>
      </c>
      <c r="DN144" s="35" t="str">
        <f>IF(AND(AQ144="",AT144="",AW144="",AX144=""),"",SUM(AQ144,AT144,AW144,#REF!,AX144))</f>
        <v/>
      </c>
      <c r="DO144" s="36" t="str">
        <f t="shared" si="22"/>
        <v/>
      </c>
      <c r="DP144" s="35" t="str">
        <f>IF(AND(BA144="",BD144="",BG144="",BH144=""),"",SUM(BA144,BD144,BG144,#REF!,BH144))</f>
        <v/>
      </c>
      <c r="DQ144" s="36" t="str">
        <f t="shared" si="23"/>
        <v/>
      </c>
      <c r="DR144" s="35" t="str">
        <f>IF(AND(BK144="",BN144="",BQ144="",BR144=""),"",SUM(BK144,BN144,BQ144,#REF!,BR144))</f>
        <v/>
      </c>
      <c r="DS144" s="36" t="str">
        <f t="shared" si="24"/>
        <v/>
      </c>
      <c r="DT144" s="33" t="e">
        <f>IF(AND(#REF!="",#REF!="",#REF!="",#REF!=""),"",SUM(#REF!,#REF!,#REF!,#REF!))</f>
        <v>#REF!</v>
      </c>
      <c r="DU144" s="33" t="str">
        <f t="shared" si="16"/>
        <v/>
      </c>
    </row>
    <row r="145" spans="1:125" ht="18.75">
      <c r="A145" s="72">
        <v>139</v>
      </c>
      <c r="B145" s="406"/>
      <c r="C145" s="407"/>
      <c r="D145" s="408"/>
      <c r="E145" s="409"/>
      <c r="F145" s="410"/>
      <c r="G145" s="410"/>
      <c r="H145" s="411"/>
      <c r="I145" s="412"/>
      <c r="J145" s="413"/>
      <c r="K145" s="414"/>
      <c r="L145" s="11"/>
      <c r="M145" s="6"/>
      <c r="N145" s="6"/>
      <c r="O145" s="6"/>
      <c r="P145" s="6"/>
      <c r="Q145" s="6"/>
      <c r="R145" s="6"/>
      <c r="S145" s="40"/>
      <c r="T145" s="43"/>
      <c r="U145" s="12"/>
      <c r="V145" s="17"/>
      <c r="W145" s="18"/>
      <c r="X145" s="18"/>
      <c r="Y145" s="18"/>
      <c r="Z145" s="18"/>
      <c r="AA145" s="18"/>
      <c r="AB145" s="18"/>
      <c r="AC145" s="45"/>
      <c r="AD145" s="43"/>
      <c r="AE145" s="40"/>
      <c r="AF145" s="293"/>
      <c r="AG145" s="6"/>
      <c r="AH145" s="6"/>
      <c r="AI145" s="6"/>
      <c r="AJ145" s="6"/>
      <c r="AK145" s="6"/>
      <c r="AL145" s="6"/>
      <c r="AM145" s="43"/>
      <c r="AN145" s="43"/>
      <c r="AO145" s="6"/>
      <c r="AP145" s="43"/>
      <c r="AQ145" s="11"/>
      <c r="AR145" s="6"/>
      <c r="AS145" s="6"/>
      <c r="AT145" s="6"/>
      <c r="AU145" s="6"/>
      <c r="AV145" s="6"/>
      <c r="AW145" s="6"/>
      <c r="AX145" s="40"/>
      <c r="AY145" s="43"/>
      <c r="AZ145" s="12"/>
      <c r="BA145" s="11"/>
      <c r="BB145" s="6"/>
      <c r="BC145" s="6"/>
      <c r="BD145" s="6"/>
      <c r="BE145" s="6"/>
      <c r="BF145" s="6"/>
      <c r="BG145" s="6"/>
      <c r="BH145" s="40"/>
      <c r="BI145" s="43"/>
      <c r="BJ145" s="12"/>
      <c r="BK145" s="11"/>
      <c r="BL145" s="6"/>
      <c r="BM145" s="6"/>
      <c r="BN145" s="6"/>
      <c r="BO145" s="6"/>
      <c r="BP145" s="6"/>
      <c r="BQ145" s="6"/>
      <c r="BR145" s="40"/>
      <c r="BS145" s="43"/>
      <c r="BT145" s="12"/>
      <c r="BU145" s="11"/>
      <c r="BV145" s="6"/>
      <c r="BW145" s="6"/>
      <c r="BX145" s="6"/>
      <c r="BY145" s="40"/>
      <c r="BZ145" s="11"/>
      <c r="CA145" s="6"/>
      <c r="CB145" s="6"/>
      <c r="CC145" s="6"/>
      <c r="CD145" s="12"/>
      <c r="CE145" s="11"/>
      <c r="CF145" s="6"/>
      <c r="CG145" s="6"/>
      <c r="CH145" s="6"/>
      <c r="CI145" s="12"/>
      <c r="CJ145" s="11"/>
      <c r="CK145" s="6"/>
      <c r="CL145" s="6"/>
      <c r="CM145" s="12"/>
      <c r="CN145" s="11"/>
      <c r="CO145" s="82"/>
      <c r="CP145" s="1"/>
      <c r="CQ145" s="1"/>
      <c r="CR145" s="1"/>
      <c r="CS145" s="1"/>
      <c r="CT145" s="1"/>
      <c r="DF145" s="23"/>
      <c r="DG145" s="35" t="str">
        <f t="shared" si="17"/>
        <v/>
      </c>
      <c r="DH145" s="36" t="str">
        <f>IF(AND(L145="",N145="",R145="",S145=""),"",SUM(L145,N145,R145,#REF!,S145))</f>
        <v/>
      </c>
      <c r="DI145" s="36" t="str">
        <f t="shared" si="18"/>
        <v/>
      </c>
      <c r="DJ145" s="35" t="str">
        <f>IF(AND(V145="",X145="",AB145="",AC145=""),"",SUM(V145,X145,AB145,#REF!,AC145))</f>
        <v/>
      </c>
      <c r="DK145" s="36" t="str">
        <f t="shared" si="19"/>
        <v/>
      </c>
      <c r="DL145" s="35" t="str">
        <f t="shared" si="20"/>
        <v/>
      </c>
      <c r="DM145" s="36" t="str">
        <f t="shared" si="21"/>
        <v/>
      </c>
      <c r="DN145" s="35" t="str">
        <f>IF(AND(AQ145="",AT145="",AW145="",AX145=""),"",SUM(AQ145,AT145,AW145,#REF!,AX145))</f>
        <v/>
      </c>
      <c r="DO145" s="36" t="str">
        <f t="shared" si="22"/>
        <v/>
      </c>
      <c r="DP145" s="35" t="str">
        <f>IF(AND(BA145="",BD145="",BG145="",BH145=""),"",SUM(BA145,BD145,BG145,#REF!,BH145))</f>
        <v/>
      </c>
      <c r="DQ145" s="36" t="str">
        <f t="shared" si="23"/>
        <v/>
      </c>
      <c r="DR145" s="35" t="str">
        <f>IF(AND(BK145="",BN145="",BQ145="",BR145=""),"",SUM(BK145,BN145,BQ145,#REF!,BR145))</f>
        <v/>
      </c>
      <c r="DS145" s="36" t="str">
        <f t="shared" si="24"/>
        <v/>
      </c>
      <c r="DT145" s="33" t="e">
        <f>IF(AND(#REF!="",#REF!="",#REF!="",#REF!=""),"",SUM(#REF!,#REF!,#REF!,#REF!))</f>
        <v>#REF!</v>
      </c>
      <c r="DU145" s="33" t="str">
        <f t="shared" si="16"/>
        <v/>
      </c>
    </row>
    <row r="146" spans="1:125" ht="18.75">
      <c r="A146" s="72">
        <v>140</v>
      </c>
      <c r="B146" s="406"/>
      <c r="C146" s="407"/>
      <c r="D146" s="408"/>
      <c r="E146" s="409"/>
      <c r="F146" s="410"/>
      <c r="G146" s="410"/>
      <c r="H146" s="411"/>
      <c r="I146" s="412"/>
      <c r="J146" s="413"/>
      <c r="K146" s="414"/>
      <c r="L146" s="11"/>
      <c r="M146" s="6"/>
      <c r="N146" s="6"/>
      <c r="O146" s="6"/>
      <c r="P146" s="6"/>
      <c r="Q146" s="6"/>
      <c r="R146" s="6"/>
      <c r="S146" s="40"/>
      <c r="T146" s="43"/>
      <c r="U146" s="12"/>
      <c r="V146" s="17"/>
      <c r="W146" s="18"/>
      <c r="X146" s="18"/>
      <c r="Y146" s="18"/>
      <c r="Z146" s="18"/>
      <c r="AA146" s="18"/>
      <c r="AB146" s="18"/>
      <c r="AC146" s="45"/>
      <c r="AD146" s="43"/>
      <c r="AE146" s="40"/>
      <c r="AF146" s="293"/>
      <c r="AG146" s="6"/>
      <c r="AH146" s="6"/>
      <c r="AI146" s="6"/>
      <c r="AJ146" s="6"/>
      <c r="AK146" s="6"/>
      <c r="AL146" s="6"/>
      <c r="AM146" s="43"/>
      <c r="AN146" s="43"/>
      <c r="AO146" s="6"/>
      <c r="AP146" s="43"/>
      <c r="AQ146" s="11"/>
      <c r="AR146" s="6"/>
      <c r="AS146" s="6"/>
      <c r="AT146" s="6"/>
      <c r="AU146" s="6"/>
      <c r="AV146" s="6"/>
      <c r="AW146" s="6"/>
      <c r="AX146" s="40"/>
      <c r="AY146" s="43"/>
      <c r="AZ146" s="12"/>
      <c r="BA146" s="11"/>
      <c r="BB146" s="6"/>
      <c r="BC146" s="6"/>
      <c r="BD146" s="6"/>
      <c r="BE146" s="6"/>
      <c r="BF146" s="6"/>
      <c r="BG146" s="6"/>
      <c r="BH146" s="40"/>
      <c r="BI146" s="43"/>
      <c r="BJ146" s="12"/>
      <c r="BK146" s="11"/>
      <c r="BL146" s="6"/>
      <c r="BM146" s="6"/>
      <c r="BN146" s="6"/>
      <c r="BO146" s="6"/>
      <c r="BP146" s="6"/>
      <c r="BQ146" s="6"/>
      <c r="BR146" s="40"/>
      <c r="BS146" s="43"/>
      <c r="BT146" s="12"/>
      <c r="BU146" s="11"/>
      <c r="BV146" s="6"/>
      <c r="BW146" s="6"/>
      <c r="BX146" s="6"/>
      <c r="BY146" s="40"/>
      <c r="BZ146" s="11"/>
      <c r="CA146" s="6"/>
      <c r="CB146" s="6"/>
      <c r="CC146" s="6"/>
      <c r="CD146" s="12"/>
      <c r="CE146" s="11"/>
      <c r="CF146" s="6"/>
      <c r="CG146" s="6"/>
      <c r="CH146" s="6"/>
      <c r="CI146" s="12"/>
      <c r="CJ146" s="11"/>
      <c r="CK146" s="6"/>
      <c r="CL146" s="6"/>
      <c r="CM146" s="12"/>
      <c r="CN146" s="11"/>
      <c r="CO146" s="82"/>
      <c r="CP146" s="1"/>
      <c r="CQ146" s="1"/>
      <c r="CR146" s="1"/>
      <c r="CS146" s="1"/>
      <c r="CT146" s="1"/>
      <c r="DF146" s="23"/>
      <c r="DG146" s="35" t="str">
        <f t="shared" si="17"/>
        <v/>
      </c>
      <c r="DH146" s="36" t="str">
        <f>IF(AND(L146="",N146="",R146="",S146=""),"",SUM(L146,N146,R146,#REF!,S146))</f>
        <v/>
      </c>
      <c r="DI146" s="36" t="str">
        <f t="shared" si="18"/>
        <v/>
      </c>
      <c r="DJ146" s="35" t="str">
        <f>IF(AND(V146="",X146="",AB146="",AC146=""),"",SUM(V146,X146,AB146,#REF!,AC146))</f>
        <v/>
      </c>
      <c r="DK146" s="36" t="str">
        <f t="shared" si="19"/>
        <v/>
      </c>
      <c r="DL146" s="35" t="str">
        <f t="shared" si="20"/>
        <v/>
      </c>
      <c r="DM146" s="36" t="str">
        <f t="shared" si="21"/>
        <v/>
      </c>
      <c r="DN146" s="35" t="str">
        <f>IF(AND(AQ146="",AT146="",AW146="",AX146=""),"",SUM(AQ146,AT146,AW146,#REF!,AX146))</f>
        <v/>
      </c>
      <c r="DO146" s="36" t="str">
        <f t="shared" si="22"/>
        <v/>
      </c>
      <c r="DP146" s="35" t="str">
        <f>IF(AND(BA146="",BD146="",BG146="",BH146=""),"",SUM(BA146,BD146,BG146,#REF!,BH146))</f>
        <v/>
      </c>
      <c r="DQ146" s="36" t="str">
        <f t="shared" si="23"/>
        <v/>
      </c>
      <c r="DR146" s="35" t="str">
        <f>IF(AND(BK146="",BN146="",BQ146="",BR146=""),"",SUM(BK146,BN146,BQ146,#REF!,BR146))</f>
        <v/>
      </c>
      <c r="DS146" s="36" t="str">
        <f t="shared" si="24"/>
        <v/>
      </c>
      <c r="DT146" s="33" t="e">
        <f>IF(AND(#REF!="",#REF!="",#REF!="",#REF!=""),"",SUM(#REF!,#REF!,#REF!,#REF!))</f>
        <v>#REF!</v>
      </c>
      <c r="DU146" s="33" t="str">
        <f t="shared" si="16"/>
        <v/>
      </c>
    </row>
    <row r="147" spans="1:125" ht="18.75">
      <c r="A147" s="72">
        <v>141</v>
      </c>
      <c r="B147" s="406"/>
      <c r="C147" s="407"/>
      <c r="D147" s="408"/>
      <c r="E147" s="409"/>
      <c r="F147" s="410"/>
      <c r="G147" s="410"/>
      <c r="H147" s="411"/>
      <c r="I147" s="412"/>
      <c r="J147" s="413"/>
      <c r="K147" s="414"/>
      <c r="L147" s="11"/>
      <c r="M147" s="6"/>
      <c r="N147" s="6"/>
      <c r="O147" s="6"/>
      <c r="P147" s="6"/>
      <c r="Q147" s="6"/>
      <c r="R147" s="6"/>
      <c r="S147" s="40"/>
      <c r="T147" s="43"/>
      <c r="U147" s="12"/>
      <c r="V147" s="17"/>
      <c r="W147" s="18"/>
      <c r="X147" s="18"/>
      <c r="Y147" s="18"/>
      <c r="Z147" s="18"/>
      <c r="AA147" s="18"/>
      <c r="AB147" s="18"/>
      <c r="AC147" s="45"/>
      <c r="AD147" s="43"/>
      <c r="AE147" s="40"/>
      <c r="AF147" s="293"/>
      <c r="AG147" s="6"/>
      <c r="AH147" s="6"/>
      <c r="AI147" s="6"/>
      <c r="AJ147" s="6"/>
      <c r="AK147" s="6"/>
      <c r="AL147" s="6"/>
      <c r="AM147" s="43"/>
      <c r="AN147" s="43"/>
      <c r="AO147" s="6"/>
      <c r="AP147" s="43"/>
      <c r="AQ147" s="11"/>
      <c r="AR147" s="6"/>
      <c r="AS147" s="6"/>
      <c r="AT147" s="6"/>
      <c r="AU147" s="6"/>
      <c r="AV147" s="6"/>
      <c r="AW147" s="6"/>
      <c r="AX147" s="40"/>
      <c r="AY147" s="43"/>
      <c r="AZ147" s="12"/>
      <c r="BA147" s="11"/>
      <c r="BB147" s="6"/>
      <c r="BC147" s="6"/>
      <c r="BD147" s="6"/>
      <c r="BE147" s="6"/>
      <c r="BF147" s="6"/>
      <c r="BG147" s="6"/>
      <c r="BH147" s="40"/>
      <c r="BI147" s="43"/>
      <c r="BJ147" s="12"/>
      <c r="BK147" s="11"/>
      <c r="BL147" s="6"/>
      <c r="BM147" s="6"/>
      <c r="BN147" s="6"/>
      <c r="BO147" s="6"/>
      <c r="BP147" s="6"/>
      <c r="BQ147" s="6"/>
      <c r="BR147" s="40"/>
      <c r="BS147" s="43"/>
      <c r="BT147" s="12"/>
      <c r="BU147" s="11"/>
      <c r="BV147" s="6"/>
      <c r="BW147" s="6"/>
      <c r="BX147" s="6"/>
      <c r="BY147" s="40"/>
      <c r="BZ147" s="11"/>
      <c r="CA147" s="6"/>
      <c r="CB147" s="6"/>
      <c r="CC147" s="6"/>
      <c r="CD147" s="12"/>
      <c r="CE147" s="11"/>
      <c r="CF147" s="6"/>
      <c r="CG147" s="6"/>
      <c r="CH147" s="6"/>
      <c r="CI147" s="12"/>
      <c r="CJ147" s="11"/>
      <c r="CK147" s="6"/>
      <c r="CL147" s="6"/>
      <c r="CM147" s="12"/>
      <c r="CN147" s="11"/>
      <c r="CO147" s="82"/>
      <c r="CP147" s="1"/>
      <c r="CQ147" s="1"/>
      <c r="CR147" s="1"/>
      <c r="CS147" s="1"/>
      <c r="CT147" s="1"/>
      <c r="DF147" s="23"/>
      <c r="DG147" s="35" t="str">
        <f t="shared" si="17"/>
        <v/>
      </c>
      <c r="DH147" s="36" t="str">
        <f>IF(AND(L147="",N147="",R147="",S147=""),"",SUM(L147,N147,R147,#REF!,S147))</f>
        <v/>
      </c>
      <c r="DI147" s="36" t="str">
        <f t="shared" si="18"/>
        <v/>
      </c>
      <c r="DJ147" s="35" t="str">
        <f>IF(AND(V147="",X147="",AB147="",AC147=""),"",SUM(V147,X147,AB147,#REF!,AC147))</f>
        <v/>
      </c>
      <c r="DK147" s="36" t="str">
        <f t="shared" si="19"/>
        <v/>
      </c>
      <c r="DL147" s="35" t="str">
        <f t="shared" si="20"/>
        <v/>
      </c>
      <c r="DM147" s="36" t="str">
        <f t="shared" si="21"/>
        <v/>
      </c>
      <c r="DN147" s="35" t="str">
        <f>IF(AND(AQ147="",AT147="",AW147="",AX147=""),"",SUM(AQ147,AT147,AW147,#REF!,AX147))</f>
        <v/>
      </c>
      <c r="DO147" s="36" t="str">
        <f t="shared" si="22"/>
        <v/>
      </c>
      <c r="DP147" s="35" t="str">
        <f>IF(AND(BA147="",BD147="",BG147="",BH147=""),"",SUM(BA147,BD147,BG147,#REF!,BH147))</f>
        <v/>
      </c>
      <c r="DQ147" s="36" t="str">
        <f t="shared" si="23"/>
        <v/>
      </c>
      <c r="DR147" s="35" t="str">
        <f>IF(AND(BK147="",BN147="",BQ147="",BR147=""),"",SUM(BK147,BN147,BQ147,#REF!,BR147))</f>
        <v/>
      </c>
      <c r="DS147" s="36" t="str">
        <f t="shared" si="24"/>
        <v/>
      </c>
      <c r="DT147" s="33" t="e">
        <f>IF(AND(#REF!="",#REF!="",#REF!="",#REF!=""),"",SUM(#REF!,#REF!,#REF!,#REF!))</f>
        <v>#REF!</v>
      </c>
      <c r="DU147" s="33" t="str">
        <f t="shared" si="16"/>
        <v/>
      </c>
    </row>
    <row r="148" spans="1:125" ht="18.75">
      <c r="A148" s="72">
        <v>142</v>
      </c>
      <c r="B148" s="406"/>
      <c r="C148" s="407"/>
      <c r="D148" s="408"/>
      <c r="E148" s="409"/>
      <c r="F148" s="410"/>
      <c r="G148" s="410"/>
      <c r="H148" s="411"/>
      <c r="I148" s="412"/>
      <c r="J148" s="413"/>
      <c r="K148" s="414"/>
      <c r="L148" s="11"/>
      <c r="M148" s="6"/>
      <c r="N148" s="6"/>
      <c r="O148" s="6"/>
      <c r="P148" s="6"/>
      <c r="Q148" s="6"/>
      <c r="R148" s="6"/>
      <c r="S148" s="40"/>
      <c r="T148" s="43"/>
      <c r="U148" s="12"/>
      <c r="V148" s="17"/>
      <c r="W148" s="18"/>
      <c r="X148" s="18"/>
      <c r="Y148" s="18"/>
      <c r="Z148" s="18"/>
      <c r="AA148" s="18"/>
      <c r="AB148" s="18"/>
      <c r="AC148" s="45"/>
      <c r="AD148" s="43"/>
      <c r="AE148" s="40"/>
      <c r="AF148" s="293"/>
      <c r="AG148" s="6"/>
      <c r="AH148" s="6"/>
      <c r="AI148" s="6"/>
      <c r="AJ148" s="6"/>
      <c r="AK148" s="6"/>
      <c r="AL148" s="6"/>
      <c r="AM148" s="43"/>
      <c r="AN148" s="43"/>
      <c r="AO148" s="6"/>
      <c r="AP148" s="43"/>
      <c r="AQ148" s="11"/>
      <c r="AR148" s="6"/>
      <c r="AS148" s="6"/>
      <c r="AT148" s="6"/>
      <c r="AU148" s="6"/>
      <c r="AV148" s="6"/>
      <c r="AW148" s="6"/>
      <c r="AX148" s="40"/>
      <c r="AY148" s="43"/>
      <c r="AZ148" s="12"/>
      <c r="BA148" s="11"/>
      <c r="BB148" s="6"/>
      <c r="BC148" s="6"/>
      <c r="BD148" s="6"/>
      <c r="BE148" s="6"/>
      <c r="BF148" s="6"/>
      <c r="BG148" s="6"/>
      <c r="BH148" s="40"/>
      <c r="BI148" s="43"/>
      <c r="BJ148" s="12"/>
      <c r="BK148" s="11"/>
      <c r="BL148" s="6"/>
      <c r="BM148" s="6"/>
      <c r="BN148" s="6"/>
      <c r="BO148" s="6"/>
      <c r="BP148" s="6"/>
      <c r="BQ148" s="6"/>
      <c r="BR148" s="40"/>
      <c r="BS148" s="43"/>
      <c r="BT148" s="12"/>
      <c r="BU148" s="11"/>
      <c r="BV148" s="6"/>
      <c r="BW148" s="6"/>
      <c r="BX148" s="6"/>
      <c r="BY148" s="40"/>
      <c r="BZ148" s="11"/>
      <c r="CA148" s="6"/>
      <c r="CB148" s="6"/>
      <c r="CC148" s="6"/>
      <c r="CD148" s="12"/>
      <c r="CE148" s="11"/>
      <c r="CF148" s="6"/>
      <c r="CG148" s="6"/>
      <c r="CH148" s="6"/>
      <c r="CI148" s="12"/>
      <c r="CJ148" s="11"/>
      <c r="CK148" s="6"/>
      <c r="CL148" s="6"/>
      <c r="CM148" s="12"/>
      <c r="CN148" s="11"/>
      <c r="CO148" s="82"/>
      <c r="CP148" s="1"/>
      <c r="CQ148" s="1"/>
      <c r="CR148" s="1"/>
      <c r="CS148" s="1"/>
      <c r="CT148" s="1"/>
      <c r="DF148" s="23"/>
      <c r="DG148" s="35" t="str">
        <f t="shared" si="17"/>
        <v/>
      </c>
      <c r="DH148" s="36" t="str">
        <f>IF(AND(L148="",N148="",R148="",S148=""),"",SUM(L148,N148,R148,#REF!,S148))</f>
        <v/>
      </c>
      <c r="DI148" s="36" t="str">
        <f t="shared" si="18"/>
        <v/>
      </c>
      <c r="DJ148" s="35" t="str">
        <f>IF(AND(V148="",X148="",AB148="",AC148=""),"",SUM(V148,X148,AB148,#REF!,AC148))</f>
        <v/>
      </c>
      <c r="DK148" s="36" t="str">
        <f t="shared" si="19"/>
        <v/>
      </c>
      <c r="DL148" s="35" t="str">
        <f t="shared" si="20"/>
        <v/>
      </c>
      <c r="DM148" s="36" t="str">
        <f t="shared" si="21"/>
        <v/>
      </c>
      <c r="DN148" s="35" t="str">
        <f>IF(AND(AQ148="",AT148="",AW148="",AX148=""),"",SUM(AQ148,AT148,AW148,#REF!,AX148))</f>
        <v/>
      </c>
      <c r="DO148" s="36" t="str">
        <f t="shared" si="22"/>
        <v/>
      </c>
      <c r="DP148" s="35" t="str">
        <f>IF(AND(BA148="",BD148="",BG148="",BH148=""),"",SUM(BA148,BD148,BG148,#REF!,BH148))</f>
        <v/>
      </c>
      <c r="DQ148" s="36" t="str">
        <f t="shared" si="23"/>
        <v/>
      </c>
      <c r="DR148" s="35" t="str">
        <f>IF(AND(BK148="",BN148="",BQ148="",BR148=""),"",SUM(BK148,BN148,BQ148,#REF!,BR148))</f>
        <v/>
      </c>
      <c r="DS148" s="36" t="str">
        <f t="shared" si="24"/>
        <v/>
      </c>
      <c r="DT148" s="33" t="e">
        <f>IF(AND(#REF!="",#REF!="",#REF!="",#REF!=""),"",SUM(#REF!,#REF!,#REF!,#REF!))</f>
        <v>#REF!</v>
      </c>
      <c r="DU148" s="33" t="str">
        <f t="shared" si="16"/>
        <v/>
      </c>
    </row>
    <row r="149" spans="1:125" ht="18.75">
      <c r="A149" s="72">
        <v>143</v>
      </c>
      <c r="B149" s="406"/>
      <c r="C149" s="407"/>
      <c r="D149" s="408"/>
      <c r="E149" s="409"/>
      <c r="F149" s="410"/>
      <c r="G149" s="410"/>
      <c r="H149" s="411"/>
      <c r="I149" s="412"/>
      <c r="J149" s="413"/>
      <c r="K149" s="414"/>
      <c r="L149" s="11"/>
      <c r="M149" s="6"/>
      <c r="N149" s="6"/>
      <c r="O149" s="6"/>
      <c r="P149" s="6"/>
      <c r="Q149" s="6"/>
      <c r="R149" s="6"/>
      <c r="S149" s="40"/>
      <c r="T149" s="43"/>
      <c r="U149" s="12"/>
      <c r="V149" s="17"/>
      <c r="W149" s="18"/>
      <c r="X149" s="18"/>
      <c r="Y149" s="18"/>
      <c r="Z149" s="18"/>
      <c r="AA149" s="18"/>
      <c r="AB149" s="18"/>
      <c r="AC149" s="45"/>
      <c r="AD149" s="43"/>
      <c r="AE149" s="40"/>
      <c r="AF149" s="293"/>
      <c r="AG149" s="6"/>
      <c r="AH149" s="6"/>
      <c r="AI149" s="6"/>
      <c r="AJ149" s="6"/>
      <c r="AK149" s="6"/>
      <c r="AL149" s="6"/>
      <c r="AM149" s="43"/>
      <c r="AN149" s="43"/>
      <c r="AO149" s="6"/>
      <c r="AP149" s="43"/>
      <c r="AQ149" s="11"/>
      <c r="AR149" s="6"/>
      <c r="AS149" s="6"/>
      <c r="AT149" s="6"/>
      <c r="AU149" s="6"/>
      <c r="AV149" s="6"/>
      <c r="AW149" s="6"/>
      <c r="AX149" s="40"/>
      <c r="AY149" s="43"/>
      <c r="AZ149" s="12"/>
      <c r="BA149" s="11"/>
      <c r="BB149" s="6"/>
      <c r="BC149" s="6"/>
      <c r="BD149" s="6"/>
      <c r="BE149" s="6"/>
      <c r="BF149" s="6"/>
      <c r="BG149" s="6"/>
      <c r="BH149" s="40"/>
      <c r="BI149" s="43"/>
      <c r="BJ149" s="12"/>
      <c r="BK149" s="11"/>
      <c r="BL149" s="6"/>
      <c r="BM149" s="6"/>
      <c r="BN149" s="6"/>
      <c r="BO149" s="6"/>
      <c r="BP149" s="6"/>
      <c r="BQ149" s="6"/>
      <c r="BR149" s="40"/>
      <c r="BS149" s="43"/>
      <c r="BT149" s="12"/>
      <c r="BU149" s="11"/>
      <c r="BV149" s="6"/>
      <c r="BW149" s="6"/>
      <c r="BX149" s="6"/>
      <c r="BY149" s="40"/>
      <c r="BZ149" s="11"/>
      <c r="CA149" s="6"/>
      <c r="CB149" s="6"/>
      <c r="CC149" s="6"/>
      <c r="CD149" s="12"/>
      <c r="CE149" s="11"/>
      <c r="CF149" s="6"/>
      <c r="CG149" s="6"/>
      <c r="CH149" s="6"/>
      <c r="CI149" s="12"/>
      <c r="CJ149" s="11"/>
      <c r="CK149" s="6"/>
      <c r="CL149" s="6"/>
      <c r="CM149" s="12"/>
      <c r="CN149" s="11"/>
      <c r="CO149" s="82"/>
      <c r="CP149" s="1"/>
      <c r="CQ149" s="1"/>
      <c r="CR149" s="1"/>
      <c r="CS149" s="1"/>
      <c r="CT149" s="1"/>
      <c r="DF149" s="23"/>
      <c r="DG149" s="35" t="str">
        <f t="shared" si="17"/>
        <v/>
      </c>
      <c r="DH149" s="36" t="str">
        <f>IF(AND(L149="",N149="",R149="",S149=""),"",SUM(L149,N149,R149,#REF!,S149))</f>
        <v/>
      </c>
      <c r="DI149" s="36" t="str">
        <f t="shared" si="18"/>
        <v/>
      </c>
      <c r="DJ149" s="35" t="str">
        <f>IF(AND(V149="",X149="",AB149="",AC149=""),"",SUM(V149,X149,AB149,#REF!,AC149))</f>
        <v/>
      </c>
      <c r="DK149" s="36" t="str">
        <f t="shared" si="19"/>
        <v/>
      </c>
      <c r="DL149" s="35" t="str">
        <f t="shared" si="20"/>
        <v/>
      </c>
      <c r="DM149" s="36" t="str">
        <f t="shared" si="21"/>
        <v/>
      </c>
      <c r="DN149" s="35" t="str">
        <f>IF(AND(AQ149="",AT149="",AW149="",AX149=""),"",SUM(AQ149,AT149,AW149,#REF!,AX149))</f>
        <v/>
      </c>
      <c r="DO149" s="36" t="str">
        <f t="shared" si="22"/>
        <v/>
      </c>
      <c r="DP149" s="35" t="str">
        <f>IF(AND(BA149="",BD149="",BG149="",BH149=""),"",SUM(BA149,BD149,BG149,#REF!,BH149))</f>
        <v/>
      </c>
      <c r="DQ149" s="36" t="str">
        <f t="shared" si="23"/>
        <v/>
      </c>
      <c r="DR149" s="35" t="str">
        <f>IF(AND(BK149="",BN149="",BQ149="",BR149=""),"",SUM(BK149,BN149,BQ149,#REF!,BR149))</f>
        <v/>
      </c>
      <c r="DS149" s="36" t="str">
        <f t="shared" si="24"/>
        <v/>
      </c>
      <c r="DT149" s="33" t="e">
        <f>IF(AND(#REF!="",#REF!="",#REF!="",#REF!=""),"",SUM(#REF!,#REF!,#REF!,#REF!))</f>
        <v>#REF!</v>
      </c>
      <c r="DU149" s="33" t="str">
        <f t="shared" si="16"/>
        <v/>
      </c>
    </row>
    <row r="150" spans="1:125" ht="18.75">
      <c r="A150" s="72">
        <v>144</v>
      </c>
      <c r="B150" s="406"/>
      <c r="C150" s="407"/>
      <c r="D150" s="408"/>
      <c r="E150" s="409"/>
      <c r="F150" s="410"/>
      <c r="G150" s="410"/>
      <c r="H150" s="411"/>
      <c r="I150" s="412"/>
      <c r="J150" s="413"/>
      <c r="K150" s="414"/>
      <c r="L150" s="11"/>
      <c r="M150" s="6"/>
      <c r="N150" s="6"/>
      <c r="O150" s="6"/>
      <c r="P150" s="6"/>
      <c r="Q150" s="6"/>
      <c r="R150" s="6"/>
      <c r="S150" s="40"/>
      <c r="T150" s="43"/>
      <c r="U150" s="12"/>
      <c r="V150" s="17"/>
      <c r="W150" s="18"/>
      <c r="X150" s="18"/>
      <c r="Y150" s="18"/>
      <c r="Z150" s="18"/>
      <c r="AA150" s="18"/>
      <c r="AB150" s="18"/>
      <c r="AC150" s="45"/>
      <c r="AD150" s="43"/>
      <c r="AE150" s="40"/>
      <c r="AF150" s="293"/>
      <c r="AG150" s="6"/>
      <c r="AH150" s="6"/>
      <c r="AI150" s="6"/>
      <c r="AJ150" s="6"/>
      <c r="AK150" s="6"/>
      <c r="AL150" s="6"/>
      <c r="AM150" s="43"/>
      <c r="AN150" s="43"/>
      <c r="AO150" s="6"/>
      <c r="AP150" s="43"/>
      <c r="AQ150" s="11"/>
      <c r="AR150" s="6"/>
      <c r="AS150" s="6"/>
      <c r="AT150" s="6"/>
      <c r="AU150" s="6"/>
      <c r="AV150" s="6"/>
      <c r="AW150" s="6"/>
      <c r="AX150" s="40"/>
      <c r="AY150" s="43"/>
      <c r="AZ150" s="12"/>
      <c r="BA150" s="11"/>
      <c r="BB150" s="6"/>
      <c r="BC150" s="6"/>
      <c r="BD150" s="6"/>
      <c r="BE150" s="6"/>
      <c r="BF150" s="6"/>
      <c r="BG150" s="6"/>
      <c r="BH150" s="40"/>
      <c r="BI150" s="43"/>
      <c r="BJ150" s="12"/>
      <c r="BK150" s="11"/>
      <c r="BL150" s="6"/>
      <c r="BM150" s="6"/>
      <c r="BN150" s="6"/>
      <c r="BO150" s="6"/>
      <c r="BP150" s="6"/>
      <c r="BQ150" s="6"/>
      <c r="BR150" s="40"/>
      <c r="BS150" s="43"/>
      <c r="BT150" s="12"/>
      <c r="BU150" s="11"/>
      <c r="BV150" s="6"/>
      <c r="BW150" s="6"/>
      <c r="BX150" s="6"/>
      <c r="BY150" s="40"/>
      <c r="BZ150" s="11"/>
      <c r="CA150" s="6"/>
      <c r="CB150" s="6"/>
      <c r="CC150" s="6"/>
      <c r="CD150" s="12"/>
      <c r="CE150" s="11"/>
      <c r="CF150" s="6"/>
      <c r="CG150" s="6"/>
      <c r="CH150" s="6"/>
      <c r="CI150" s="12"/>
      <c r="CJ150" s="11"/>
      <c r="CK150" s="6"/>
      <c r="CL150" s="6"/>
      <c r="CM150" s="12"/>
      <c r="CN150" s="11"/>
      <c r="CO150" s="82"/>
      <c r="CP150" s="1"/>
      <c r="CQ150" s="1"/>
      <c r="CR150" s="1"/>
      <c r="CS150" s="1"/>
      <c r="CT150" s="1"/>
      <c r="DF150" s="23"/>
      <c r="DG150" s="35" t="str">
        <f t="shared" si="17"/>
        <v/>
      </c>
      <c r="DH150" s="36" t="str">
        <f>IF(AND(L150="",N150="",R150="",S150=""),"",SUM(L150,N150,R150,#REF!,S150))</f>
        <v/>
      </c>
      <c r="DI150" s="36" t="str">
        <f t="shared" si="18"/>
        <v/>
      </c>
      <c r="DJ150" s="35" t="str">
        <f>IF(AND(V150="",X150="",AB150="",AC150=""),"",SUM(V150,X150,AB150,#REF!,AC150))</f>
        <v/>
      </c>
      <c r="DK150" s="36" t="str">
        <f t="shared" si="19"/>
        <v/>
      </c>
      <c r="DL150" s="35" t="str">
        <f t="shared" si="20"/>
        <v/>
      </c>
      <c r="DM150" s="36" t="str">
        <f t="shared" si="21"/>
        <v/>
      </c>
      <c r="DN150" s="35" t="str">
        <f>IF(AND(AQ150="",AT150="",AW150="",AX150=""),"",SUM(AQ150,AT150,AW150,#REF!,AX150))</f>
        <v/>
      </c>
      <c r="DO150" s="36" t="str">
        <f t="shared" si="22"/>
        <v/>
      </c>
      <c r="DP150" s="35" t="str">
        <f>IF(AND(BA150="",BD150="",BG150="",BH150=""),"",SUM(BA150,BD150,BG150,#REF!,BH150))</f>
        <v/>
      </c>
      <c r="DQ150" s="36" t="str">
        <f t="shared" si="23"/>
        <v/>
      </c>
      <c r="DR150" s="35" t="str">
        <f>IF(AND(BK150="",BN150="",BQ150="",BR150=""),"",SUM(BK150,BN150,BQ150,#REF!,BR150))</f>
        <v/>
      </c>
      <c r="DS150" s="36" t="str">
        <f t="shared" si="24"/>
        <v/>
      </c>
      <c r="DT150" s="33" t="e">
        <f>IF(AND(#REF!="",#REF!="",#REF!="",#REF!=""),"",SUM(#REF!,#REF!,#REF!,#REF!))</f>
        <v>#REF!</v>
      </c>
      <c r="DU150" s="33" t="str">
        <f t="shared" si="16"/>
        <v/>
      </c>
    </row>
    <row r="151" spans="1:125" ht="18.75">
      <c r="A151" s="72">
        <v>145</v>
      </c>
      <c r="B151" s="406"/>
      <c r="C151" s="407"/>
      <c r="D151" s="408"/>
      <c r="E151" s="409"/>
      <c r="F151" s="410"/>
      <c r="G151" s="410"/>
      <c r="H151" s="411"/>
      <c r="I151" s="412"/>
      <c r="J151" s="413"/>
      <c r="K151" s="414"/>
      <c r="L151" s="11"/>
      <c r="M151" s="6"/>
      <c r="N151" s="6"/>
      <c r="O151" s="6"/>
      <c r="P151" s="6"/>
      <c r="Q151" s="6"/>
      <c r="R151" s="6"/>
      <c r="S151" s="40"/>
      <c r="T151" s="43"/>
      <c r="U151" s="12"/>
      <c r="V151" s="17"/>
      <c r="W151" s="18"/>
      <c r="X151" s="18"/>
      <c r="Y151" s="18"/>
      <c r="Z151" s="18"/>
      <c r="AA151" s="18"/>
      <c r="AB151" s="18"/>
      <c r="AC151" s="45"/>
      <c r="AD151" s="43"/>
      <c r="AE151" s="40"/>
      <c r="AF151" s="293"/>
      <c r="AG151" s="6"/>
      <c r="AH151" s="6"/>
      <c r="AI151" s="6"/>
      <c r="AJ151" s="6"/>
      <c r="AK151" s="6"/>
      <c r="AL151" s="6"/>
      <c r="AM151" s="43"/>
      <c r="AN151" s="43"/>
      <c r="AO151" s="6"/>
      <c r="AP151" s="43"/>
      <c r="AQ151" s="11"/>
      <c r="AR151" s="6"/>
      <c r="AS151" s="6"/>
      <c r="AT151" s="6"/>
      <c r="AU151" s="6"/>
      <c r="AV151" s="6"/>
      <c r="AW151" s="6"/>
      <c r="AX151" s="40"/>
      <c r="AY151" s="43"/>
      <c r="AZ151" s="12"/>
      <c r="BA151" s="11"/>
      <c r="BB151" s="6"/>
      <c r="BC151" s="6"/>
      <c r="BD151" s="6"/>
      <c r="BE151" s="6"/>
      <c r="BF151" s="6"/>
      <c r="BG151" s="6"/>
      <c r="BH151" s="40"/>
      <c r="BI151" s="43"/>
      <c r="BJ151" s="12"/>
      <c r="BK151" s="11"/>
      <c r="BL151" s="6"/>
      <c r="BM151" s="6"/>
      <c r="BN151" s="6"/>
      <c r="BO151" s="6"/>
      <c r="BP151" s="6"/>
      <c r="BQ151" s="6"/>
      <c r="BR151" s="40"/>
      <c r="BS151" s="43"/>
      <c r="BT151" s="12"/>
      <c r="BU151" s="11"/>
      <c r="BV151" s="6"/>
      <c r="BW151" s="6"/>
      <c r="BX151" s="6"/>
      <c r="BY151" s="40"/>
      <c r="BZ151" s="11"/>
      <c r="CA151" s="6"/>
      <c r="CB151" s="6"/>
      <c r="CC151" s="6"/>
      <c r="CD151" s="12"/>
      <c r="CE151" s="11"/>
      <c r="CF151" s="6"/>
      <c r="CG151" s="6"/>
      <c r="CH151" s="6"/>
      <c r="CI151" s="12"/>
      <c r="CJ151" s="11"/>
      <c r="CK151" s="6"/>
      <c r="CL151" s="6"/>
      <c r="CM151" s="12"/>
      <c r="CN151" s="11"/>
      <c r="CO151" s="82"/>
      <c r="CP151" s="1"/>
      <c r="CQ151" s="1"/>
      <c r="CR151" s="1"/>
      <c r="CS151" s="1"/>
      <c r="CT151" s="1"/>
      <c r="DF151" s="23"/>
      <c r="DG151" s="35" t="str">
        <f t="shared" si="17"/>
        <v/>
      </c>
      <c r="DH151" s="36" t="str">
        <f>IF(AND(L151="",N151="",R151="",S151=""),"",SUM(L151,N151,R151,#REF!,S151))</f>
        <v/>
      </c>
      <c r="DI151" s="36" t="str">
        <f t="shared" si="18"/>
        <v/>
      </c>
      <c r="DJ151" s="35" t="str">
        <f>IF(AND(V151="",X151="",AB151="",AC151=""),"",SUM(V151,X151,AB151,#REF!,AC151))</f>
        <v/>
      </c>
      <c r="DK151" s="36" t="str">
        <f t="shared" si="19"/>
        <v/>
      </c>
      <c r="DL151" s="35" t="str">
        <f t="shared" si="20"/>
        <v/>
      </c>
      <c r="DM151" s="36" t="str">
        <f t="shared" si="21"/>
        <v/>
      </c>
      <c r="DN151" s="35" t="str">
        <f>IF(AND(AQ151="",AT151="",AW151="",AX151=""),"",SUM(AQ151,AT151,AW151,#REF!,AX151))</f>
        <v/>
      </c>
      <c r="DO151" s="36" t="str">
        <f t="shared" si="22"/>
        <v/>
      </c>
      <c r="DP151" s="35" t="str">
        <f>IF(AND(BA151="",BD151="",BG151="",BH151=""),"",SUM(BA151,BD151,BG151,#REF!,BH151))</f>
        <v/>
      </c>
      <c r="DQ151" s="36" t="str">
        <f t="shared" si="23"/>
        <v/>
      </c>
      <c r="DR151" s="35" t="str">
        <f>IF(AND(BK151="",BN151="",BQ151="",BR151=""),"",SUM(BK151,BN151,BQ151,#REF!,BR151))</f>
        <v/>
      </c>
      <c r="DS151" s="36" t="str">
        <f t="shared" si="24"/>
        <v/>
      </c>
      <c r="DT151" s="33" t="e">
        <f>IF(AND(#REF!="",#REF!="",#REF!="",#REF!=""),"",SUM(#REF!,#REF!,#REF!,#REF!))</f>
        <v>#REF!</v>
      </c>
      <c r="DU151" s="33" t="str">
        <f t="shared" si="16"/>
        <v/>
      </c>
    </row>
    <row r="152" spans="1:125" ht="18.75">
      <c r="A152" s="72">
        <v>146</v>
      </c>
      <c r="B152" s="406"/>
      <c r="C152" s="407"/>
      <c r="D152" s="408"/>
      <c r="E152" s="409"/>
      <c r="F152" s="410"/>
      <c r="G152" s="410"/>
      <c r="H152" s="411"/>
      <c r="I152" s="412"/>
      <c r="J152" s="413"/>
      <c r="K152" s="414"/>
      <c r="L152" s="11"/>
      <c r="M152" s="6"/>
      <c r="N152" s="6"/>
      <c r="O152" s="6"/>
      <c r="P152" s="6"/>
      <c r="Q152" s="6"/>
      <c r="R152" s="6"/>
      <c r="S152" s="40"/>
      <c r="T152" s="43"/>
      <c r="U152" s="12"/>
      <c r="V152" s="17"/>
      <c r="W152" s="18"/>
      <c r="X152" s="18"/>
      <c r="Y152" s="18"/>
      <c r="Z152" s="18"/>
      <c r="AA152" s="18"/>
      <c r="AB152" s="18"/>
      <c r="AC152" s="45"/>
      <c r="AD152" s="43"/>
      <c r="AE152" s="40"/>
      <c r="AF152" s="293"/>
      <c r="AG152" s="6"/>
      <c r="AH152" s="6"/>
      <c r="AI152" s="6"/>
      <c r="AJ152" s="6"/>
      <c r="AK152" s="6"/>
      <c r="AL152" s="6"/>
      <c r="AM152" s="43"/>
      <c r="AN152" s="43"/>
      <c r="AO152" s="6"/>
      <c r="AP152" s="43"/>
      <c r="AQ152" s="11"/>
      <c r="AR152" s="6"/>
      <c r="AS152" s="6"/>
      <c r="AT152" s="6"/>
      <c r="AU152" s="6"/>
      <c r="AV152" s="6"/>
      <c r="AW152" s="6"/>
      <c r="AX152" s="40"/>
      <c r="AY152" s="43"/>
      <c r="AZ152" s="12"/>
      <c r="BA152" s="11"/>
      <c r="BB152" s="6"/>
      <c r="BC152" s="6"/>
      <c r="BD152" s="6"/>
      <c r="BE152" s="6"/>
      <c r="BF152" s="6"/>
      <c r="BG152" s="6"/>
      <c r="BH152" s="40"/>
      <c r="BI152" s="43"/>
      <c r="BJ152" s="12"/>
      <c r="BK152" s="11"/>
      <c r="BL152" s="6"/>
      <c r="BM152" s="6"/>
      <c r="BN152" s="6"/>
      <c r="BO152" s="6"/>
      <c r="BP152" s="6"/>
      <c r="BQ152" s="6"/>
      <c r="BR152" s="40"/>
      <c r="BS152" s="43"/>
      <c r="BT152" s="12"/>
      <c r="BU152" s="11"/>
      <c r="BV152" s="6"/>
      <c r="BW152" s="6"/>
      <c r="BX152" s="6"/>
      <c r="BY152" s="40"/>
      <c r="BZ152" s="11"/>
      <c r="CA152" s="6"/>
      <c r="CB152" s="6"/>
      <c r="CC152" s="6"/>
      <c r="CD152" s="12"/>
      <c r="CE152" s="11"/>
      <c r="CF152" s="6"/>
      <c r="CG152" s="6"/>
      <c r="CH152" s="6"/>
      <c r="CI152" s="12"/>
      <c r="CJ152" s="11"/>
      <c r="CK152" s="6"/>
      <c r="CL152" s="6"/>
      <c r="CM152" s="12"/>
      <c r="CN152" s="11"/>
      <c r="CO152" s="82"/>
      <c r="CP152" s="1"/>
      <c r="CQ152" s="1"/>
      <c r="CR152" s="1"/>
      <c r="CS152" s="1"/>
      <c r="CT152" s="1"/>
      <c r="DF152" s="23"/>
      <c r="DG152" s="35" t="str">
        <f t="shared" si="17"/>
        <v/>
      </c>
      <c r="DH152" s="36" t="str">
        <f>IF(AND(L152="",N152="",R152="",S152=""),"",SUM(L152,N152,R152,#REF!,S152))</f>
        <v/>
      </c>
      <c r="DI152" s="36" t="str">
        <f t="shared" si="18"/>
        <v/>
      </c>
      <c r="DJ152" s="35" t="str">
        <f>IF(AND(V152="",X152="",AB152="",AC152=""),"",SUM(V152,X152,AB152,#REF!,AC152))</f>
        <v/>
      </c>
      <c r="DK152" s="36" t="str">
        <f t="shared" si="19"/>
        <v/>
      </c>
      <c r="DL152" s="35" t="str">
        <f t="shared" si="20"/>
        <v/>
      </c>
      <c r="DM152" s="36" t="str">
        <f t="shared" si="21"/>
        <v/>
      </c>
      <c r="DN152" s="35" t="str">
        <f>IF(AND(AQ152="",AT152="",AW152="",AX152=""),"",SUM(AQ152,AT152,AW152,#REF!,AX152))</f>
        <v/>
      </c>
      <c r="DO152" s="36" t="str">
        <f t="shared" si="22"/>
        <v/>
      </c>
      <c r="DP152" s="35" t="str">
        <f>IF(AND(BA152="",BD152="",BG152="",BH152=""),"",SUM(BA152,BD152,BG152,#REF!,BH152))</f>
        <v/>
      </c>
      <c r="DQ152" s="36" t="str">
        <f t="shared" si="23"/>
        <v/>
      </c>
      <c r="DR152" s="35" t="str">
        <f>IF(AND(BK152="",BN152="",BQ152="",BR152=""),"",SUM(BK152,BN152,BQ152,#REF!,BR152))</f>
        <v/>
      </c>
      <c r="DS152" s="36" t="str">
        <f t="shared" si="24"/>
        <v/>
      </c>
      <c r="DT152" s="33" t="e">
        <f>IF(AND(#REF!="",#REF!="",#REF!="",#REF!=""),"",SUM(#REF!,#REF!,#REF!,#REF!))</f>
        <v>#REF!</v>
      </c>
      <c r="DU152" s="33" t="str">
        <f t="shared" si="16"/>
        <v/>
      </c>
    </row>
    <row r="153" spans="1:125" ht="18.75">
      <c r="A153" s="72">
        <v>147</v>
      </c>
      <c r="B153" s="406"/>
      <c r="C153" s="407"/>
      <c r="D153" s="408"/>
      <c r="E153" s="409"/>
      <c r="F153" s="410"/>
      <c r="G153" s="410"/>
      <c r="H153" s="411"/>
      <c r="I153" s="412"/>
      <c r="J153" s="413"/>
      <c r="K153" s="414"/>
      <c r="L153" s="11"/>
      <c r="M153" s="6"/>
      <c r="N153" s="6"/>
      <c r="O153" s="6"/>
      <c r="P153" s="6"/>
      <c r="Q153" s="6"/>
      <c r="R153" s="6"/>
      <c r="S153" s="40"/>
      <c r="T153" s="43"/>
      <c r="U153" s="12"/>
      <c r="V153" s="17"/>
      <c r="W153" s="18"/>
      <c r="X153" s="18"/>
      <c r="Y153" s="18"/>
      <c r="Z153" s="18"/>
      <c r="AA153" s="18"/>
      <c r="AB153" s="18"/>
      <c r="AC153" s="45"/>
      <c r="AD153" s="43"/>
      <c r="AE153" s="40"/>
      <c r="AF153" s="293"/>
      <c r="AG153" s="6"/>
      <c r="AH153" s="6"/>
      <c r="AI153" s="6"/>
      <c r="AJ153" s="6"/>
      <c r="AK153" s="6"/>
      <c r="AL153" s="6"/>
      <c r="AM153" s="43"/>
      <c r="AN153" s="43"/>
      <c r="AO153" s="6"/>
      <c r="AP153" s="43"/>
      <c r="AQ153" s="11"/>
      <c r="AR153" s="6"/>
      <c r="AS153" s="6"/>
      <c r="AT153" s="6"/>
      <c r="AU153" s="6"/>
      <c r="AV153" s="6"/>
      <c r="AW153" s="6"/>
      <c r="AX153" s="40"/>
      <c r="AY153" s="43"/>
      <c r="AZ153" s="12"/>
      <c r="BA153" s="11"/>
      <c r="BB153" s="6"/>
      <c r="BC153" s="6"/>
      <c r="BD153" s="6"/>
      <c r="BE153" s="6"/>
      <c r="BF153" s="6"/>
      <c r="BG153" s="6"/>
      <c r="BH153" s="40"/>
      <c r="BI153" s="43"/>
      <c r="BJ153" s="12"/>
      <c r="BK153" s="11"/>
      <c r="BL153" s="6"/>
      <c r="BM153" s="6"/>
      <c r="BN153" s="6"/>
      <c r="BO153" s="6"/>
      <c r="BP153" s="6"/>
      <c r="BQ153" s="6"/>
      <c r="BR153" s="40"/>
      <c r="BS153" s="43"/>
      <c r="BT153" s="12"/>
      <c r="BU153" s="11"/>
      <c r="BV153" s="6"/>
      <c r="BW153" s="6"/>
      <c r="BX153" s="6"/>
      <c r="BY153" s="40"/>
      <c r="BZ153" s="11"/>
      <c r="CA153" s="6"/>
      <c r="CB153" s="6"/>
      <c r="CC153" s="6"/>
      <c r="CD153" s="12"/>
      <c r="CE153" s="11"/>
      <c r="CF153" s="6"/>
      <c r="CG153" s="6"/>
      <c r="CH153" s="6"/>
      <c r="CI153" s="12"/>
      <c r="CJ153" s="11"/>
      <c r="CK153" s="6"/>
      <c r="CL153" s="6"/>
      <c r="CM153" s="12"/>
      <c r="CN153" s="11"/>
      <c r="CO153" s="82"/>
      <c r="CP153" s="1"/>
      <c r="CQ153" s="1"/>
      <c r="CR153" s="1"/>
      <c r="CS153" s="1"/>
      <c r="CT153" s="1"/>
      <c r="DF153" s="23"/>
      <c r="DG153" s="35" t="str">
        <f t="shared" si="17"/>
        <v/>
      </c>
      <c r="DH153" s="36" t="str">
        <f>IF(AND(L153="",N153="",R153="",S153=""),"",SUM(L153,N153,R153,#REF!,S153))</f>
        <v/>
      </c>
      <c r="DI153" s="36" t="str">
        <f t="shared" si="18"/>
        <v/>
      </c>
      <c r="DJ153" s="35" t="str">
        <f>IF(AND(V153="",X153="",AB153="",AC153=""),"",SUM(V153,X153,AB153,#REF!,AC153))</f>
        <v/>
      </c>
      <c r="DK153" s="36" t="str">
        <f t="shared" si="19"/>
        <v/>
      </c>
      <c r="DL153" s="35" t="str">
        <f t="shared" si="20"/>
        <v/>
      </c>
      <c r="DM153" s="36" t="str">
        <f t="shared" si="21"/>
        <v/>
      </c>
      <c r="DN153" s="35" t="str">
        <f>IF(AND(AQ153="",AT153="",AW153="",AX153=""),"",SUM(AQ153,AT153,AW153,#REF!,AX153))</f>
        <v/>
      </c>
      <c r="DO153" s="36" t="str">
        <f t="shared" si="22"/>
        <v/>
      </c>
      <c r="DP153" s="35" t="str">
        <f>IF(AND(BA153="",BD153="",BG153="",BH153=""),"",SUM(BA153,BD153,BG153,#REF!,BH153))</f>
        <v/>
      </c>
      <c r="DQ153" s="36" t="str">
        <f t="shared" si="23"/>
        <v/>
      </c>
      <c r="DR153" s="35" t="str">
        <f>IF(AND(BK153="",BN153="",BQ153="",BR153=""),"",SUM(BK153,BN153,BQ153,#REF!,BR153))</f>
        <v/>
      </c>
      <c r="DS153" s="36" t="str">
        <f t="shared" si="24"/>
        <v/>
      </c>
      <c r="DT153" s="33" t="e">
        <f>IF(AND(#REF!="",#REF!="",#REF!="",#REF!=""),"",SUM(#REF!,#REF!,#REF!,#REF!))</f>
        <v>#REF!</v>
      </c>
      <c r="DU153" s="33" t="str">
        <f t="shared" si="16"/>
        <v/>
      </c>
    </row>
    <row r="154" spans="1:125" ht="18.75">
      <c r="A154" s="72">
        <v>148</v>
      </c>
      <c r="B154" s="406"/>
      <c r="C154" s="407"/>
      <c r="D154" s="408"/>
      <c r="E154" s="409"/>
      <c r="F154" s="410"/>
      <c r="G154" s="410"/>
      <c r="H154" s="411"/>
      <c r="I154" s="412"/>
      <c r="J154" s="413"/>
      <c r="K154" s="414"/>
      <c r="L154" s="11"/>
      <c r="M154" s="6"/>
      <c r="N154" s="6"/>
      <c r="O154" s="6"/>
      <c r="P154" s="6"/>
      <c r="Q154" s="6"/>
      <c r="R154" s="6"/>
      <c r="S154" s="40"/>
      <c r="T154" s="43"/>
      <c r="U154" s="12"/>
      <c r="V154" s="17"/>
      <c r="W154" s="18"/>
      <c r="X154" s="18"/>
      <c r="Y154" s="18"/>
      <c r="Z154" s="18"/>
      <c r="AA154" s="18"/>
      <c r="AB154" s="18"/>
      <c r="AC154" s="45"/>
      <c r="AD154" s="43"/>
      <c r="AE154" s="40"/>
      <c r="AF154" s="293"/>
      <c r="AG154" s="6"/>
      <c r="AH154" s="6"/>
      <c r="AI154" s="6"/>
      <c r="AJ154" s="6"/>
      <c r="AK154" s="6"/>
      <c r="AL154" s="6"/>
      <c r="AM154" s="43"/>
      <c r="AN154" s="43"/>
      <c r="AO154" s="6"/>
      <c r="AP154" s="43"/>
      <c r="AQ154" s="11"/>
      <c r="AR154" s="6"/>
      <c r="AS154" s="6"/>
      <c r="AT154" s="6"/>
      <c r="AU154" s="6"/>
      <c r="AV154" s="6"/>
      <c r="AW154" s="6"/>
      <c r="AX154" s="40"/>
      <c r="AY154" s="43"/>
      <c r="AZ154" s="12"/>
      <c r="BA154" s="11"/>
      <c r="BB154" s="6"/>
      <c r="BC154" s="6"/>
      <c r="BD154" s="6"/>
      <c r="BE154" s="6"/>
      <c r="BF154" s="6"/>
      <c r="BG154" s="6"/>
      <c r="BH154" s="40"/>
      <c r="BI154" s="43"/>
      <c r="BJ154" s="12"/>
      <c r="BK154" s="11"/>
      <c r="BL154" s="6"/>
      <c r="BM154" s="6"/>
      <c r="BN154" s="6"/>
      <c r="BO154" s="6"/>
      <c r="BP154" s="6"/>
      <c r="BQ154" s="6"/>
      <c r="BR154" s="40"/>
      <c r="BS154" s="43"/>
      <c r="BT154" s="12"/>
      <c r="BU154" s="11"/>
      <c r="BV154" s="6"/>
      <c r="BW154" s="6"/>
      <c r="BX154" s="6"/>
      <c r="BY154" s="40"/>
      <c r="BZ154" s="11"/>
      <c r="CA154" s="6"/>
      <c r="CB154" s="6"/>
      <c r="CC154" s="6"/>
      <c r="CD154" s="12"/>
      <c r="CE154" s="11"/>
      <c r="CF154" s="6"/>
      <c r="CG154" s="6"/>
      <c r="CH154" s="6"/>
      <c r="CI154" s="12"/>
      <c r="CJ154" s="11"/>
      <c r="CK154" s="6"/>
      <c r="CL154" s="6"/>
      <c r="CM154" s="12"/>
      <c r="CN154" s="11"/>
      <c r="CO154" s="82"/>
      <c r="CP154" s="1"/>
      <c r="CQ154" s="1"/>
      <c r="CR154" s="1"/>
      <c r="CS154" s="1"/>
      <c r="CT154" s="1"/>
      <c r="DF154" s="23"/>
      <c r="DG154" s="35" t="str">
        <f t="shared" si="17"/>
        <v/>
      </c>
      <c r="DH154" s="36" t="str">
        <f>IF(AND(L154="",N154="",R154="",S154=""),"",SUM(L154,N154,R154,#REF!,S154))</f>
        <v/>
      </c>
      <c r="DI154" s="36" t="str">
        <f t="shared" si="18"/>
        <v/>
      </c>
      <c r="DJ154" s="35" t="str">
        <f>IF(AND(V154="",X154="",AB154="",AC154=""),"",SUM(V154,X154,AB154,#REF!,AC154))</f>
        <v/>
      </c>
      <c r="DK154" s="36" t="str">
        <f t="shared" si="19"/>
        <v/>
      </c>
      <c r="DL154" s="35" t="str">
        <f t="shared" si="20"/>
        <v/>
      </c>
      <c r="DM154" s="36" t="str">
        <f t="shared" si="21"/>
        <v/>
      </c>
      <c r="DN154" s="35" t="str">
        <f>IF(AND(AQ154="",AT154="",AW154="",AX154=""),"",SUM(AQ154,AT154,AW154,#REF!,AX154))</f>
        <v/>
      </c>
      <c r="DO154" s="36" t="str">
        <f t="shared" si="22"/>
        <v/>
      </c>
      <c r="DP154" s="35" t="str">
        <f>IF(AND(BA154="",BD154="",BG154="",BH154=""),"",SUM(BA154,BD154,BG154,#REF!,BH154))</f>
        <v/>
      </c>
      <c r="DQ154" s="36" t="str">
        <f t="shared" si="23"/>
        <v/>
      </c>
      <c r="DR154" s="35" t="str">
        <f>IF(AND(BK154="",BN154="",BQ154="",BR154=""),"",SUM(BK154,BN154,BQ154,#REF!,BR154))</f>
        <v/>
      </c>
      <c r="DS154" s="36" t="str">
        <f t="shared" si="24"/>
        <v/>
      </c>
      <c r="DT154" s="33" t="e">
        <f>IF(AND(#REF!="",#REF!="",#REF!="",#REF!=""),"",SUM(#REF!,#REF!,#REF!,#REF!))</f>
        <v>#REF!</v>
      </c>
      <c r="DU154" s="33" t="str">
        <f t="shared" si="16"/>
        <v/>
      </c>
    </row>
    <row r="155" spans="1:125" ht="18.75">
      <c r="A155" s="72">
        <v>149</v>
      </c>
      <c r="B155" s="406"/>
      <c r="C155" s="407"/>
      <c r="D155" s="408"/>
      <c r="E155" s="409"/>
      <c r="F155" s="410"/>
      <c r="G155" s="410"/>
      <c r="H155" s="411"/>
      <c r="I155" s="412"/>
      <c r="J155" s="413"/>
      <c r="K155" s="414"/>
      <c r="L155" s="11"/>
      <c r="M155" s="6"/>
      <c r="N155" s="6"/>
      <c r="O155" s="6"/>
      <c r="P155" s="6"/>
      <c r="Q155" s="6"/>
      <c r="R155" s="6"/>
      <c r="S155" s="40"/>
      <c r="T155" s="43"/>
      <c r="U155" s="12"/>
      <c r="V155" s="17"/>
      <c r="W155" s="18"/>
      <c r="X155" s="18"/>
      <c r="Y155" s="18"/>
      <c r="Z155" s="18"/>
      <c r="AA155" s="18"/>
      <c r="AB155" s="18"/>
      <c r="AC155" s="45"/>
      <c r="AD155" s="43"/>
      <c r="AE155" s="40"/>
      <c r="AF155" s="293"/>
      <c r="AG155" s="6"/>
      <c r="AH155" s="6"/>
      <c r="AI155" s="6"/>
      <c r="AJ155" s="6"/>
      <c r="AK155" s="6"/>
      <c r="AL155" s="6"/>
      <c r="AM155" s="43"/>
      <c r="AN155" s="43"/>
      <c r="AO155" s="6"/>
      <c r="AP155" s="43"/>
      <c r="AQ155" s="11"/>
      <c r="AR155" s="6"/>
      <c r="AS155" s="6"/>
      <c r="AT155" s="6"/>
      <c r="AU155" s="6"/>
      <c r="AV155" s="6"/>
      <c r="AW155" s="6"/>
      <c r="AX155" s="40"/>
      <c r="AY155" s="43"/>
      <c r="AZ155" s="12"/>
      <c r="BA155" s="11"/>
      <c r="BB155" s="6"/>
      <c r="BC155" s="6"/>
      <c r="BD155" s="6"/>
      <c r="BE155" s="6"/>
      <c r="BF155" s="6"/>
      <c r="BG155" s="6"/>
      <c r="BH155" s="40"/>
      <c r="BI155" s="43"/>
      <c r="BJ155" s="12"/>
      <c r="BK155" s="11"/>
      <c r="BL155" s="6"/>
      <c r="BM155" s="6"/>
      <c r="BN155" s="6"/>
      <c r="BO155" s="6"/>
      <c r="BP155" s="6"/>
      <c r="BQ155" s="6"/>
      <c r="BR155" s="40"/>
      <c r="BS155" s="43"/>
      <c r="BT155" s="12"/>
      <c r="BU155" s="11"/>
      <c r="BV155" s="6"/>
      <c r="BW155" s="6"/>
      <c r="BX155" s="6"/>
      <c r="BY155" s="40"/>
      <c r="BZ155" s="11"/>
      <c r="CA155" s="6"/>
      <c r="CB155" s="6"/>
      <c r="CC155" s="6"/>
      <c r="CD155" s="12"/>
      <c r="CE155" s="11"/>
      <c r="CF155" s="6"/>
      <c r="CG155" s="6"/>
      <c r="CH155" s="6"/>
      <c r="CI155" s="12"/>
      <c r="CJ155" s="11"/>
      <c r="CK155" s="6"/>
      <c r="CL155" s="6"/>
      <c r="CM155" s="12"/>
      <c r="CN155" s="11"/>
      <c r="CO155" s="82"/>
      <c r="CP155" s="1"/>
      <c r="CQ155" s="1"/>
      <c r="CR155" s="1"/>
      <c r="CS155" s="1"/>
      <c r="CT155" s="1"/>
      <c r="DF155" s="23"/>
      <c r="DG155" s="35" t="str">
        <f t="shared" si="17"/>
        <v/>
      </c>
      <c r="DH155" s="36" t="str">
        <f>IF(AND(L155="",N155="",R155="",S155=""),"",SUM(L155,N155,R155,#REF!,S155))</f>
        <v/>
      </c>
      <c r="DI155" s="36" t="str">
        <f t="shared" si="18"/>
        <v/>
      </c>
      <c r="DJ155" s="35" t="str">
        <f>IF(AND(V155="",X155="",AB155="",AC155=""),"",SUM(V155,X155,AB155,#REF!,AC155))</f>
        <v/>
      </c>
      <c r="DK155" s="36" t="str">
        <f t="shared" si="19"/>
        <v/>
      </c>
      <c r="DL155" s="35" t="str">
        <f t="shared" si="20"/>
        <v/>
      </c>
      <c r="DM155" s="36" t="str">
        <f t="shared" si="21"/>
        <v/>
      </c>
      <c r="DN155" s="35" t="str">
        <f>IF(AND(AQ155="",AT155="",AW155="",AX155=""),"",SUM(AQ155,AT155,AW155,#REF!,AX155))</f>
        <v/>
      </c>
      <c r="DO155" s="36" t="str">
        <f t="shared" si="22"/>
        <v/>
      </c>
      <c r="DP155" s="35" t="str">
        <f>IF(AND(BA155="",BD155="",BG155="",BH155=""),"",SUM(BA155,BD155,BG155,#REF!,BH155))</f>
        <v/>
      </c>
      <c r="DQ155" s="36" t="str">
        <f t="shared" si="23"/>
        <v/>
      </c>
      <c r="DR155" s="35" t="str">
        <f>IF(AND(BK155="",BN155="",BQ155="",BR155=""),"",SUM(BK155,BN155,BQ155,#REF!,BR155))</f>
        <v/>
      </c>
      <c r="DS155" s="36" t="str">
        <f t="shared" si="24"/>
        <v/>
      </c>
      <c r="DT155" s="33" t="e">
        <f>IF(AND(#REF!="",#REF!="",#REF!="",#REF!=""),"",SUM(#REF!,#REF!,#REF!,#REF!))</f>
        <v>#REF!</v>
      </c>
      <c r="DU155" s="33" t="str">
        <f t="shared" si="16"/>
        <v/>
      </c>
    </row>
    <row r="156" spans="1:125" ht="18.75">
      <c r="A156" s="72">
        <v>150</v>
      </c>
      <c r="B156" s="406"/>
      <c r="C156" s="407"/>
      <c r="D156" s="408"/>
      <c r="E156" s="409"/>
      <c r="F156" s="410"/>
      <c r="G156" s="410"/>
      <c r="H156" s="411"/>
      <c r="I156" s="412"/>
      <c r="J156" s="413"/>
      <c r="K156" s="414"/>
      <c r="L156" s="11"/>
      <c r="M156" s="6"/>
      <c r="N156" s="6"/>
      <c r="O156" s="6"/>
      <c r="P156" s="6"/>
      <c r="Q156" s="6"/>
      <c r="R156" s="6"/>
      <c r="S156" s="40"/>
      <c r="T156" s="43"/>
      <c r="U156" s="12"/>
      <c r="V156" s="17"/>
      <c r="W156" s="18"/>
      <c r="X156" s="18"/>
      <c r="Y156" s="18"/>
      <c r="Z156" s="18"/>
      <c r="AA156" s="18"/>
      <c r="AB156" s="18"/>
      <c r="AC156" s="45"/>
      <c r="AD156" s="43"/>
      <c r="AE156" s="40"/>
      <c r="AF156" s="293"/>
      <c r="AG156" s="6"/>
      <c r="AH156" s="6"/>
      <c r="AI156" s="6"/>
      <c r="AJ156" s="6"/>
      <c r="AK156" s="6"/>
      <c r="AL156" s="6"/>
      <c r="AM156" s="43"/>
      <c r="AN156" s="43"/>
      <c r="AO156" s="6"/>
      <c r="AP156" s="43"/>
      <c r="AQ156" s="11"/>
      <c r="AR156" s="6"/>
      <c r="AS156" s="6"/>
      <c r="AT156" s="6"/>
      <c r="AU156" s="6"/>
      <c r="AV156" s="6"/>
      <c r="AW156" s="6"/>
      <c r="AX156" s="40"/>
      <c r="AY156" s="43"/>
      <c r="AZ156" s="12"/>
      <c r="BA156" s="11"/>
      <c r="BB156" s="6"/>
      <c r="BC156" s="6"/>
      <c r="BD156" s="6"/>
      <c r="BE156" s="6"/>
      <c r="BF156" s="6"/>
      <c r="BG156" s="6"/>
      <c r="BH156" s="40"/>
      <c r="BI156" s="43"/>
      <c r="BJ156" s="12"/>
      <c r="BK156" s="11"/>
      <c r="BL156" s="6"/>
      <c r="BM156" s="6"/>
      <c r="BN156" s="6"/>
      <c r="BO156" s="6"/>
      <c r="BP156" s="6"/>
      <c r="BQ156" s="6"/>
      <c r="BR156" s="40"/>
      <c r="BS156" s="43"/>
      <c r="BT156" s="12"/>
      <c r="BU156" s="11"/>
      <c r="BV156" s="6"/>
      <c r="BW156" s="6"/>
      <c r="BX156" s="6"/>
      <c r="BY156" s="40"/>
      <c r="BZ156" s="11"/>
      <c r="CA156" s="6"/>
      <c r="CB156" s="6"/>
      <c r="CC156" s="6"/>
      <c r="CD156" s="12"/>
      <c r="CE156" s="11"/>
      <c r="CF156" s="6"/>
      <c r="CG156" s="6"/>
      <c r="CH156" s="6"/>
      <c r="CI156" s="12"/>
      <c r="CJ156" s="11"/>
      <c r="CK156" s="6"/>
      <c r="CL156" s="6"/>
      <c r="CM156" s="12"/>
      <c r="CN156" s="11"/>
      <c r="CO156" s="82"/>
      <c r="CP156" s="1"/>
      <c r="CQ156" s="1"/>
      <c r="CR156" s="1"/>
      <c r="CS156" s="1"/>
      <c r="CT156" s="1"/>
      <c r="DF156" s="23"/>
      <c r="DG156" s="35" t="str">
        <f t="shared" si="17"/>
        <v/>
      </c>
      <c r="DH156" s="36" t="str">
        <f>IF(AND(L156="",N156="",R156="",S156=""),"",SUM(L156,N156,R156,#REF!,S156))</f>
        <v/>
      </c>
      <c r="DI156" s="36" t="str">
        <f t="shared" si="18"/>
        <v/>
      </c>
      <c r="DJ156" s="35" t="str">
        <f>IF(AND(V156="",X156="",AB156="",AC156=""),"",SUM(V156,X156,AB156,#REF!,AC156))</f>
        <v/>
      </c>
      <c r="DK156" s="36" t="str">
        <f t="shared" si="19"/>
        <v/>
      </c>
      <c r="DL156" s="35" t="str">
        <f t="shared" si="20"/>
        <v/>
      </c>
      <c r="DM156" s="36" t="str">
        <f t="shared" si="21"/>
        <v/>
      </c>
      <c r="DN156" s="35" t="str">
        <f>IF(AND(AQ156="",AT156="",AW156="",AX156=""),"",SUM(AQ156,AT156,AW156,#REF!,AX156))</f>
        <v/>
      </c>
      <c r="DO156" s="36" t="str">
        <f t="shared" si="22"/>
        <v/>
      </c>
      <c r="DP156" s="35" t="str">
        <f>IF(AND(BA156="",BD156="",BG156="",BH156=""),"",SUM(BA156,BD156,BG156,#REF!,BH156))</f>
        <v/>
      </c>
      <c r="DQ156" s="36" t="str">
        <f t="shared" si="23"/>
        <v/>
      </c>
      <c r="DR156" s="35" t="str">
        <f>IF(AND(BK156="",BN156="",BQ156="",BR156=""),"",SUM(BK156,BN156,BQ156,#REF!,BR156))</f>
        <v/>
      </c>
      <c r="DS156" s="36" t="str">
        <f t="shared" si="24"/>
        <v/>
      </c>
      <c r="DT156" s="33" t="e">
        <f>IF(AND(#REF!="",#REF!="",#REF!="",#REF!=""),"",SUM(#REF!,#REF!,#REF!,#REF!))</f>
        <v>#REF!</v>
      </c>
      <c r="DU156" s="33" t="str">
        <f t="shared" si="16"/>
        <v/>
      </c>
    </row>
    <row r="157" spans="1:125" ht="18.75">
      <c r="A157" s="72">
        <v>151</v>
      </c>
      <c r="B157" s="406"/>
      <c r="C157" s="407"/>
      <c r="D157" s="408"/>
      <c r="E157" s="409"/>
      <c r="F157" s="410"/>
      <c r="G157" s="410"/>
      <c r="H157" s="411"/>
      <c r="I157" s="412"/>
      <c r="J157" s="413"/>
      <c r="K157" s="414"/>
      <c r="L157" s="11"/>
      <c r="M157" s="6"/>
      <c r="N157" s="6"/>
      <c r="O157" s="6"/>
      <c r="P157" s="6"/>
      <c r="Q157" s="6"/>
      <c r="R157" s="6"/>
      <c r="S157" s="40"/>
      <c r="T157" s="43"/>
      <c r="U157" s="12"/>
      <c r="V157" s="17"/>
      <c r="W157" s="18"/>
      <c r="X157" s="18"/>
      <c r="Y157" s="18"/>
      <c r="Z157" s="18"/>
      <c r="AA157" s="18"/>
      <c r="AB157" s="18"/>
      <c r="AC157" s="45"/>
      <c r="AD157" s="43"/>
      <c r="AE157" s="40"/>
      <c r="AF157" s="293"/>
      <c r="AG157" s="6"/>
      <c r="AH157" s="6"/>
      <c r="AI157" s="6"/>
      <c r="AJ157" s="6"/>
      <c r="AK157" s="6"/>
      <c r="AL157" s="6"/>
      <c r="AM157" s="43"/>
      <c r="AN157" s="43"/>
      <c r="AO157" s="6"/>
      <c r="AP157" s="43"/>
      <c r="AQ157" s="11"/>
      <c r="AR157" s="6"/>
      <c r="AS157" s="6"/>
      <c r="AT157" s="6"/>
      <c r="AU157" s="6"/>
      <c r="AV157" s="6"/>
      <c r="AW157" s="6"/>
      <c r="AX157" s="40"/>
      <c r="AY157" s="43"/>
      <c r="AZ157" s="12"/>
      <c r="BA157" s="11"/>
      <c r="BB157" s="6"/>
      <c r="BC157" s="6"/>
      <c r="BD157" s="6"/>
      <c r="BE157" s="6"/>
      <c r="BF157" s="6"/>
      <c r="BG157" s="6"/>
      <c r="BH157" s="40"/>
      <c r="BI157" s="43"/>
      <c r="BJ157" s="12"/>
      <c r="BK157" s="11"/>
      <c r="BL157" s="6"/>
      <c r="BM157" s="6"/>
      <c r="BN157" s="6"/>
      <c r="BO157" s="6"/>
      <c r="BP157" s="6"/>
      <c r="BQ157" s="6"/>
      <c r="BR157" s="40"/>
      <c r="BS157" s="43"/>
      <c r="BT157" s="12"/>
      <c r="BU157" s="11"/>
      <c r="BV157" s="6"/>
      <c r="BW157" s="6"/>
      <c r="BX157" s="6"/>
      <c r="BY157" s="40"/>
      <c r="BZ157" s="11"/>
      <c r="CA157" s="6"/>
      <c r="CB157" s="6"/>
      <c r="CC157" s="6"/>
      <c r="CD157" s="12"/>
      <c r="CE157" s="11"/>
      <c r="CF157" s="6"/>
      <c r="CG157" s="6"/>
      <c r="CH157" s="6"/>
      <c r="CI157" s="12"/>
      <c r="CJ157" s="11"/>
      <c r="CK157" s="6"/>
      <c r="CL157" s="6"/>
      <c r="CM157" s="12"/>
      <c r="CN157" s="11"/>
      <c r="CO157" s="82"/>
      <c r="CP157" s="1"/>
      <c r="CQ157" s="1"/>
      <c r="CR157" s="1"/>
      <c r="CS157" s="1"/>
      <c r="CT157" s="1"/>
      <c r="DF157" s="23"/>
      <c r="DG157" s="35" t="str">
        <f t="shared" si="17"/>
        <v/>
      </c>
      <c r="DH157" s="36" t="str">
        <f>IF(AND(L157="",N157="",R157="",S157=""),"",SUM(L157,N157,R157,#REF!,S157))</f>
        <v/>
      </c>
      <c r="DI157" s="36" t="str">
        <f t="shared" si="18"/>
        <v/>
      </c>
      <c r="DJ157" s="35" t="str">
        <f>IF(AND(V157="",X157="",AB157="",AC157=""),"",SUM(V157,X157,AB157,#REF!,AC157))</f>
        <v/>
      </c>
      <c r="DK157" s="36" t="str">
        <f t="shared" si="19"/>
        <v/>
      </c>
      <c r="DL157" s="35" t="str">
        <f t="shared" si="20"/>
        <v/>
      </c>
      <c r="DM157" s="36" t="str">
        <f t="shared" si="21"/>
        <v/>
      </c>
      <c r="DN157" s="35" t="str">
        <f>IF(AND(AQ157="",AT157="",AW157="",AX157=""),"",SUM(AQ157,AT157,AW157,#REF!,AX157))</f>
        <v/>
      </c>
      <c r="DO157" s="36" t="str">
        <f t="shared" si="22"/>
        <v/>
      </c>
      <c r="DP157" s="35" t="str">
        <f>IF(AND(BA157="",BD157="",BG157="",BH157=""),"",SUM(BA157,BD157,BG157,#REF!,BH157))</f>
        <v/>
      </c>
      <c r="DQ157" s="36" t="str">
        <f t="shared" si="23"/>
        <v/>
      </c>
      <c r="DR157" s="35" t="str">
        <f>IF(AND(BK157="",BN157="",BQ157="",BR157=""),"",SUM(BK157,BN157,BQ157,#REF!,BR157))</f>
        <v/>
      </c>
      <c r="DS157" s="36" t="str">
        <f t="shared" si="24"/>
        <v/>
      </c>
      <c r="DT157" s="33" t="e">
        <f>IF(AND(#REF!="",#REF!="",#REF!="",#REF!=""),"",SUM(#REF!,#REF!,#REF!,#REF!))</f>
        <v>#REF!</v>
      </c>
      <c r="DU157" s="33" t="str">
        <f t="shared" si="16"/>
        <v/>
      </c>
    </row>
    <row r="158" spans="1:125" ht="18.75">
      <c r="A158" s="72">
        <v>152</v>
      </c>
      <c r="B158" s="406"/>
      <c r="C158" s="407"/>
      <c r="D158" s="408"/>
      <c r="E158" s="409"/>
      <c r="F158" s="410"/>
      <c r="G158" s="410"/>
      <c r="H158" s="411"/>
      <c r="I158" s="412"/>
      <c r="J158" s="413"/>
      <c r="K158" s="414"/>
      <c r="L158" s="11"/>
      <c r="M158" s="6"/>
      <c r="N158" s="6"/>
      <c r="O158" s="6"/>
      <c r="P158" s="6"/>
      <c r="Q158" s="6"/>
      <c r="R158" s="6"/>
      <c r="S158" s="40"/>
      <c r="T158" s="43"/>
      <c r="U158" s="12"/>
      <c r="V158" s="17"/>
      <c r="W158" s="18"/>
      <c r="X158" s="18"/>
      <c r="Y158" s="18"/>
      <c r="Z158" s="18"/>
      <c r="AA158" s="18"/>
      <c r="AB158" s="18"/>
      <c r="AC158" s="45"/>
      <c r="AD158" s="43"/>
      <c r="AE158" s="40"/>
      <c r="AF158" s="293"/>
      <c r="AG158" s="6"/>
      <c r="AH158" s="6"/>
      <c r="AI158" s="6"/>
      <c r="AJ158" s="6"/>
      <c r="AK158" s="6"/>
      <c r="AL158" s="6"/>
      <c r="AM158" s="43"/>
      <c r="AN158" s="43"/>
      <c r="AO158" s="6"/>
      <c r="AP158" s="43"/>
      <c r="AQ158" s="11"/>
      <c r="AR158" s="6"/>
      <c r="AS158" s="6"/>
      <c r="AT158" s="6"/>
      <c r="AU158" s="6"/>
      <c r="AV158" s="6"/>
      <c r="AW158" s="6"/>
      <c r="AX158" s="40"/>
      <c r="AY158" s="43"/>
      <c r="AZ158" s="12"/>
      <c r="BA158" s="11"/>
      <c r="BB158" s="6"/>
      <c r="BC158" s="6"/>
      <c r="BD158" s="6"/>
      <c r="BE158" s="6"/>
      <c r="BF158" s="6"/>
      <c r="BG158" s="6"/>
      <c r="BH158" s="40"/>
      <c r="BI158" s="43"/>
      <c r="BJ158" s="12"/>
      <c r="BK158" s="11"/>
      <c r="BL158" s="6"/>
      <c r="BM158" s="6"/>
      <c r="BN158" s="6"/>
      <c r="BO158" s="6"/>
      <c r="BP158" s="6"/>
      <c r="BQ158" s="6"/>
      <c r="BR158" s="40"/>
      <c r="BS158" s="43"/>
      <c r="BT158" s="12"/>
      <c r="BU158" s="11"/>
      <c r="BV158" s="6"/>
      <c r="BW158" s="6"/>
      <c r="BX158" s="6"/>
      <c r="BY158" s="40"/>
      <c r="BZ158" s="11"/>
      <c r="CA158" s="6"/>
      <c r="CB158" s="6"/>
      <c r="CC158" s="6"/>
      <c r="CD158" s="12"/>
      <c r="CE158" s="11"/>
      <c r="CF158" s="6"/>
      <c r="CG158" s="6"/>
      <c r="CH158" s="6"/>
      <c r="CI158" s="12"/>
      <c r="CJ158" s="11"/>
      <c r="CK158" s="6"/>
      <c r="CL158" s="6"/>
      <c r="CM158" s="12"/>
      <c r="CN158" s="11"/>
      <c r="CO158" s="82"/>
      <c r="CP158" s="1"/>
      <c r="CQ158" s="1"/>
      <c r="CR158" s="1"/>
      <c r="CS158" s="1"/>
      <c r="CT158" s="1"/>
      <c r="DF158" s="23"/>
      <c r="DG158" s="35" t="str">
        <f t="shared" si="17"/>
        <v/>
      </c>
      <c r="DH158" s="36" t="str">
        <f>IF(AND(L158="",N158="",R158="",S158=""),"",SUM(L158,N158,R158,#REF!,S158))</f>
        <v/>
      </c>
      <c r="DI158" s="36" t="str">
        <f t="shared" si="18"/>
        <v/>
      </c>
      <c r="DJ158" s="35" t="str">
        <f>IF(AND(V158="",X158="",AB158="",AC158=""),"",SUM(V158,X158,AB158,#REF!,AC158))</f>
        <v/>
      </c>
      <c r="DK158" s="36" t="str">
        <f t="shared" si="19"/>
        <v/>
      </c>
      <c r="DL158" s="35" t="str">
        <f t="shared" si="20"/>
        <v/>
      </c>
      <c r="DM158" s="36" t="str">
        <f t="shared" si="21"/>
        <v/>
      </c>
      <c r="DN158" s="35" t="str">
        <f>IF(AND(AQ158="",AT158="",AW158="",AX158=""),"",SUM(AQ158,AT158,AW158,#REF!,AX158))</f>
        <v/>
      </c>
      <c r="DO158" s="36" t="str">
        <f t="shared" si="22"/>
        <v/>
      </c>
      <c r="DP158" s="35" t="str">
        <f>IF(AND(BA158="",BD158="",BG158="",BH158=""),"",SUM(BA158,BD158,BG158,#REF!,BH158))</f>
        <v/>
      </c>
      <c r="DQ158" s="36" t="str">
        <f t="shared" si="23"/>
        <v/>
      </c>
      <c r="DR158" s="35" t="str">
        <f>IF(AND(BK158="",BN158="",BQ158="",BR158=""),"",SUM(BK158,BN158,BQ158,#REF!,BR158))</f>
        <v/>
      </c>
      <c r="DS158" s="36" t="str">
        <f t="shared" si="24"/>
        <v/>
      </c>
      <c r="DT158" s="33" t="e">
        <f>IF(AND(#REF!="",#REF!="",#REF!="",#REF!=""),"",SUM(#REF!,#REF!,#REF!,#REF!))</f>
        <v>#REF!</v>
      </c>
      <c r="DU158" s="33" t="str">
        <f t="shared" si="16"/>
        <v/>
      </c>
    </row>
    <row r="159" spans="1:125" ht="18.75">
      <c r="A159" s="72">
        <v>153</v>
      </c>
      <c r="B159" s="406"/>
      <c r="C159" s="407"/>
      <c r="D159" s="408"/>
      <c r="E159" s="409"/>
      <c r="F159" s="410"/>
      <c r="G159" s="410"/>
      <c r="H159" s="411"/>
      <c r="I159" s="412"/>
      <c r="J159" s="413"/>
      <c r="K159" s="414"/>
      <c r="L159" s="11"/>
      <c r="M159" s="6"/>
      <c r="N159" s="6"/>
      <c r="O159" s="6"/>
      <c r="P159" s="6"/>
      <c r="Q159" s="6"/>
      <c r="R159" s="6"/>
      <c r="S159" s="40"/>
      <c r="T159" s="43"/>
      <c r="U159" s="12"/>
      <c r="V159" s="17"/>
      <c r="W159" s="18"/>
      <c r="X159" s="18"/>
      <c r="Y159" s="18"/>
      <c r="Z159" s="18"/>
      <c r="AA159" s="18"/>
      <c r="AB159" s="18"/>
      <c r="AC159" s="45"/>
      <c r="AD159" s="43"/>
      <c r="AE159" s="40"/>
      <c r="AF159" s="293"/>
      <c r="AG159" s="6"/>
      <c r="AH159" s="6"/>
      <c r="AI159" s="6"/>
      <c r="AJ159" s="6"/>
      <c r="AK159" s="6"/>
      <c r="AL159" s="6"/>
      <c r="AM159" s="43"/>
      <c r="AN159" s="43"/>
      <c r="AO159" s="6"/>
      <c r="AP159" s="43"/>
      <c r="AQ159" s="11"/>
      <c r="AR159" s="6"/>
      <c r="AS159" s="6"/>
      <c r="AT159" s="6"/>
      <c r="AU159" s="6"/>
      <c r="AV159" s="6"/>
      <c r="AW159" s="6"/>
      <c r="AX159" s="40"/>
      <c r="AY159" s="43"/>
      <c r="AZ159" s="12"/>
      <c r="BA159" s="11"/>
      <c r="BB159" s="6"/>
      <c r="BC159" s="6"/>
      <c r="BD159" s="6"/>
      <c r="BE159" s="6"/>
      <c r="BF159" s="6"/>
      <c r="BG159" s="6"/>
      <c r="BH159" s="40"/>
      <c r="BI159" s="43"/>
      <c r="BJ159" s="12"/>
      <c r="BK159" s="11"/>
      <c r="BL159" s="6"/>
      <c r="BM159" s="6"/>
      <c r="BN159" s="6"/>
      <c r="BO159" s="6"/>
      <c r="BP159" s="6"/>
      <c r="BQ159" s="6"/>
      <c r="BR159" s="40"/>
      <c r="BS159" s="43"/>
      <c r="BT159" s="12"/>
      <c r="BU159" s="11"/>
      <c r="BV159" s="6"/>
      <c r="BW159" s="6"/>
      <c r="BX159" s="6"/>
      <c r="BY159" s="40"/>
      <c r="BZ159" s="11"/>
      <c r="CA159" s="6"/>
      <c r="CB159" s="6"/>
      <c r="CC159" s="6"/>
      <c r="CD159" s="12"/>
      <c r="CE159" s="11"/>
      <c r="CF159" s="6"/>
      <c r="CG159" s="6"/>
      <c r="CH159" s="6"/>
      <c r="CI159" s="12"/>
      <c r="CJ159" s="11"/>
      <c r="CK159" s="6"/>
      <c r="CL159" s="6"/>
      <c r="CM159" s="12"/>
      <c r="CN159" s="11"/>
      <c r="CO159" s="82"/>
      <c r="CP159" s="1"/>
      <c r="CQ159" s="1"/>
      <c r="CR159" s="1"/>
      <c r="CS159" s="1"/>
      <c r="CT159" s="1"/>
      <c r="DF159" s="23"/>
      <c r="DG159" s="35" t="str">
        <f t="shared" si="17"/>
        <v/>
      </c>
      <c r="DH159" s="36" t="str">
        <f>IF(AND(L159="",N159="",R159="",S159=""),"",SUM(L159,N159,R159,#REF!,S159))</f>
        <v/>
      </c>
      <c r="DI159" s="36" t="str">
        <f t="shared" si="18"/>
        <v/>
      </c>
      <c r="DJ159" s="35" t="str">
        <f>IF(AND(V159="",X159="",AB159="",AC159=""),"",SUM(V159,X159,AB159,#REF!,AC159))</f>
        <v/>
      </c>
      <c r="DK159" s="36" t="str">
        <f t="shared" si="19"/>
        <v/>
      </c>
      <c r="DL159" s="35" t="str">
        <f t="shared" si="20"/>
        <v/>
      </c>
      <c r="DM159" s="36" t="str">
        <f t="shared" si="21"/>
        <v/>
      </c>
      <c r="DN159" s="35" t="str">
        <f>IF(AND(AQ159="",AT159="",AW159="",AX159=""),"",SUM(AQ159,AT159,AW159,#REF!,AX159))</f>
        <v/>
      </c>
      <c r="DO159" s="36" t="str">
        <f t="shared" si="22"/>
        <v/>
      </c>
      <c r="DP159" s="35" t="str">
        <f>IF(AND(BA159="",BD159="",BG159="",BH159=""),"",SUM(BA159,BD159,BG159,#REF!,BH159))</f>
        <v/>
      </c>
      <c r="DQ159" s="36" t="str">
        <f t="shared" si="23"/>
        <v/>
      </c>
      <c r="DR159" s="35" t="str">
        <f>IF(AND(BK159="",BN159="",BQ159="",BR159=""),"",SUM(BK159,BN159,BQ159,#REF!,BR159))</f>
        <v/>
      </c>
      <c r="DS159" s="36" t="str">
        <f t="shared" si="24"/>
        <v/>
      </c>
      <c r="DT159" s="33" t="e">
        <f>IF(AND(#REF!="",#REF!="",#REF!="",#REF!=""),"",SUM(#REF!,#REF!,#REF!,#REF!))</f>
        <v>#REF!</v>
      </c>
      <c r="DU159" s="33" t="str">
        <f t="shared" si="16"/>
        <v/>
      </c>
    </row>
    <row r="160" spans="1:125" ht="18.75">
      <c r="A160" s="72">
        <v>154</v>
      </c>
      <c r="B160" s="406"/>
      <c r="C160" s="407"/>
      <c r="D160" s="408"/>
      <c r="E160" s="409"/>
      <c r="F160" s="410"/>
      <c r="G160" s="410"/>
      <c r="H160" s="411"/>
      <c r="I160" s="412"/>
      <c r="J160" s="413"/>
      <c r="K160" s="414"/>
      <c r="L160" s="11"/>
      <c r="M160" s="6"/>
      <c r="N160" s="6"/>
      <c r="O160" s="6"/>
      <c r="P160" s="6"/>
      <c r="Q160" s="6"/>
      <c r="R160" s="6"/>
      <c r="S160" s="40"/>
      <c r="T160" s="43"/>
      <c r="U160" s="12"/>
      <c r="V160" s="17"/>
      <c r="W160" s="18"/>
      <c r="X160" s="18"/>
      <c r="Y160" s="18"/>
      <c r="Z160" s="18"/>
      <c r="AA160" s="18"/>
      <c r="AB160" s="18"/>
      <c r="AC160" s="45"/>
      <c r="AD160" s="43"/>
      <c r="AE160" s="40"/>
      <c r="AF160" s="293"/>
      <c r="AG160" s="6"/>
      <c r="AH160" s="6"/>
      <c r="AI160" s="6"/>
      <c r="AJ160" s="6"/>
      <c r="AK160" s="6"/>
      <c r="AL160" s="6"/>
      <c r="AM160" s="43"/>
      <c r="AN160" s="43"/>
      <c r="AO160" s="6"/>
      <c r="AP160" s="43"/>
      <c r="AQ160" s="11"/>
      <c r="AR160" s="6"/>
      <c r="AS160" s="6"/>
      <c r="AT160" s="6"/>
      <c r="AU160" s="6"/>
      <c r="AV160" s="6"/>
      <c r="AW160" s="6"/>
      <c r="AX160" s="40"/>
      <c r="AY160" s="43"/>
      <c r="AZ160" s="12"/>
      <c r="BA160" s="11"/>
      <c r="BB160" s="6"/>
      <c r="BC160" s="6"/>
      <c r="BD160" s="6"/>
      <c r="BE160" s="6"/>
      <c r="BF160" s="6"/>
      <c r="BG160" s="6"/>
      <c r="BH160" s="40"/>
      <c r="BI160" s="43"/>
      <c r="BJ160" s="12"/>
      <c r="BK160" s="11"/>
      <c r="BL160" s="6"/>
      <c r="BM160" s="6"/>
      <c r="BN160" s="6"/>
      <c r="BO160" s="6"/>
      <c r="BP160" s="6"/>
      <c r="BQ160" s="6"/>
      <c r="BR160" s="40"/>
      <c r="BS160" s="43"/>
      <c r="BT160" s="12"/>
      <c r="BU160" s="11"/>
      <c r="BV160" s="6"/>
      <c r="BW160" s="6"/>
      <c r="BX160" s="6"/>
      <c r="BY160" s="40"/>
      <c r="BZ160" s="11"/>
      <c r="CA160" s="6"/>
      <c r="CB160" s="6"/>
      <c r="CC160" s="6"/>
      <c r="CD160" s="12"/>
      <c r="CE160" s="11"/>
      <c r="CF160" s="6"/>
      <c r="CG160" s="6"/>
      <c r="CH160" s="6"/>
      <c r="CI160" s="12"/>
      <c r="CJ160" s="11"/>
      <c r="CK160" s="6"/>
      <c r="CL160" s="6"/>
      <c r="CM160" s="12"/>
      <c r="CN160" s="11"/>
      <c r="CO160" s="82"/>
      <c r="CP160" s="1"/>
      <c r="CQ160" s="1"/>
      <c r="CR160" s="1"/>
      <c r="CS160" s="1"/>
      <c r="CT160" s="1"/>
      <c r="DF160" s="23"/>
      <c r="DG160" s="35" t="str">
        <f t="shared" si="17"/>
        <v/>
      </c>
      <c r="DH160" s="36" t="str">
        <f>IF(AND(L160="",N160="",R160="",S160=""),"",SUM(L160,N160,R160,#REF!,S160))</f>
        <v/>
      </c>
      <c r="DI160" s="36" t="str">
        <f t="shared" si="18"/>
        <v/>
      </c>
      <c r="DJ160" s="35" t="str">
        <f>IF(AND(V160="",X160="",AB160="",AC160=""),"",SUM(V160,X160,AB160,#REF!,AC160))</f>
        <v/>
      </c>
      <c r="DK160" s="36" t="str">
        <f t="shared" si="19"/>
        <v/>
      </c>
      <c r="DL160" s="35" t="str">
        <f t="shared" si="20"/>
        <v/>
      </c>
      <c r="DM160" s="36" t="str">
        <f t="shared" si="21"/>
        <v/>
      </c>
      <c r="DN160" s="35" t="str">
        <f>IF(AND(AQ160="",AT160="",AW160="",AX160=""),"",SUM(AQ160,AT160,AW160,#REF!,AX160))</f>
        <v/>
      </c>
      <c r="DO160" s="36" t="str">
        <f t="shared" si="22"/>
        <v/>
      </c>
      <c r="DP160" s="35" t="str">
        <f>IF(AND(BA160="",BD160="",BG160="",BH160=""),"",SUM(BA160,BD160,BG160,#REF!,BH160))</f>
        <v/>
      </c>
      <c r="DQ160" s="36" t="str">
        <f t="shared" si="23"/>
        <v/>
      </c>
      <c r="DR160" s="35" t="str">
        <f>IF(AND(BK160="",BN160="",BQ160="",BR160=""),"",SUM(BK160,BN160,BQ160,#REF!,BR160))</f>
        <v/>
      </c>
      <c r="DS160" s="36" t="str">
        <f t="shared" si="24"/>
        <v/>
      </c>
      <c r="DT160" s="33" t="e">
        <f>IF(AND(#REF!="",#REF!="",#REF!="",#REF!=""),"",SUM(#REF!,#REF!,#REF!,#REF!))</f>
        <v>#REF!</v>
      </c>
      <c r="DU160" s="33" t="str">
        <f t="shared" si="16"/>
        <v/>
      </c>
    </row>
    <row r="161" spans="1:125" ht="18.75">
      <c r="A161" s="72">
        <v>155</v>
      </c>
      <c r="B161" s="406"/>
      <c r="C161" s="407"/>
      <c r="D161" s="408"/>
      <c r="E161" s="409"/>
      <c r="F161" s="410"/>
      <c r="G161" s="410"/>
      <c r="H161" s="411"/>
      <c r="I161" s="412"/>
      <c r="J161" s="413"/>
      <c r="K161" s="414"/>
      <c r="L161" s="11"/>
      <c r="M161" s="6"/>
      <c r="N161" s="6"/>
      <c r="O161" s="6"/>
      <c r="P161" s="6"/>
      <c r="Q161" s="6"/>
      <c r="R161" s="6"/>
      <c r="S161" s="40"/>
      <c r="T161" s="43"/>
      <c r="U161" s="12"/>
      <c r="V161" s="17"/>
      <c r="W161" s="18"/>
      <c r="X161" s="18"/>
      <c r="Y161" s="18"/>
      <c r="Z161" s="18"/>
      <c r="AA161" s="18"/>
      <c r="AB161" s="18"/>
      <c r="AC161" s="45"/>
      <c r="AD161" s="43"/>
      <c r="AE161" s="40"/>
      <c r="AF161" s="293"/>
      <c r="AG161" s="6"/>
      <c r="AH161" s="6"/>
      <c r="AI161" s="6"/>
      <c r="AJ161" s="6"/>
      <c r="AK161" s="6"/>
      <c r="AL161" s="6"/>
      <c r="AM161" s="43"/>
      <c r="AN161" s="43"/>
      <c r="AO161" s="6"/>
      <c r="AP161" s="43"/>
      <c r="AQ161" s="11"/>
      <c r="AR161" s="6"/>
      <c r="AS161" s="6"/>
      <c r="AT161" s="6"/>
      <c r="AU161" s="6"/>
      <c r="AV161" s="6"/>
      <c r="AW161" s="6"/>
      <c r="AX161" s="40"/>
      <c r="AY161" s="43"/>
      <c r="AZ161" s="12"/>
      <c r="BA161" s="11"/>
      <c r="BB161" s="6"/>
      <c r="BC161" s="6"/>
      <c r="BD161" s="6"/>
      <c r="BE161" s="6"/>
      <c r="BF161" s="6"/>
      <c r="BG161" s="6"/>
      <c r="BH161" s="40"/>
      <c r="BI161" s="43"/>
      <c r="BJ161" s="12"/>
      <c r="BK161" s="11"/>
      <c r="BL161" s="6"/>
      <c r="BM161" s="6"/>
      <c r="BN161" s="6"/>
      <c r="BO161" s="6"/>
      <c r="BP161" s="6"/>
      <c r="BQ161" s="6"/>
      <c r="BR161" s="40"/>
      <c r="BS161" s="43"/>
      <c r="BT161" s="12"/>
      <c r="BU161" s="11"/>
      <c r="BV161" s="6"/>
      <c r="BW161" s="6"/>
      <c r="BX161" s="6"/>
      <c r="BY161" s="40"/>
      <c r="BZ161" s="11"/>
      <c r="CA161" s="6"/>
      <c r="CB161" s="6"/>
      <c r="CC161" s="6"/>
      <c r="CD161" s="12"/>
      <c r="CE161" s="11"/>
      <c r="CF161" s="6"/>
      <c r="CG161" s="6"/>
      <c r="CH161" s="6"/>
      <c r="CI161" s="12"/>
      <c r="CJ161" s="11"/>
      <c r="CK161" s="6"/>
      <c r="CL161" s="6"/>
      <c r="CM161" s="12"/>
      <c r="CN161" s="11"/>
      <c r="CO161" s="82"/>
      <c r="CP161" s="1"/>
      <c r="CQ161" s="1"/>
      <c r="CR161" s="1"/>
      <c r="CS161" s="1"/>
      <c r="CT161" s="1"/>
      <c r="DF161" s="23"/>
      <c r="DG161" s="35" t="str">
        <f t="shared" si="17"/>
        <v/>
      </c>
      <c r="DH161" s="36" t="str">
        <f>IF(AND(L161="",N161="",R161="",S161=""),"",SUM(L161,N161,R161,#REF!,S161))</f>
        <v/>
      </c>
      <c r="DI161" s="36" t="str">
        <f t="shared" si="18"/>
        <v/>
      </c>
      <c r="DJ161" s="35" t="str">
        <f>IF(AND(V161="",X161="",AB161="",AC161=""),"",SUM(V161,X161,AB161,#REF!,AC161))</f>
        <v/>
      </c>
      <c r="DK161" s="36" t="str">
        <f t="shared" si="19"/>
        <v/>
      </c>
      <c r="DL161" s="35" t="str">
        <f t="shared" si="20"/>
        <v/>
      </c>
      <c r="DM161" s="36" t="str">
        <f t="shared" si="21"/>
        <v/>
      </c>
      <c r="DN161" s="35" t="str">
        <f>IF(AND(AQ161="",AT161="",AW161="",AX161=""),"",SUM(AQ161,AT161,AW161,#REF!,AX161))</f>
        <v/>
      </c>
      <c r="DO161" s="36" t="str">
        <f t="shared" si="22"/>
        <v/>
      </c>
      <c r="DP161" s="35" t="str">
        <f>IF(AND(BA161="",BD161="",BG161="",BH161=""),"",SUM(BA161,BD161,BG161,#REF!,BH161))</f>
        <v/>
      </c>
      <c r="DQ161" s="36" t="str">
        <f t="shared" si="23"/>
        <v/>
      </c>
      <c r="DR161" s="35" t="str">
        <f>IF(AND(BK161="",BN161="",BQ161="",BR161=""),"",SUM(BK161,BN161,BQ161,#REF!,BR161))</f>
        <v/>
      </c>
      <c r="DS161" s="36" t="str">
        <f t="shared" si="24"/>
        <v/>
      </c>
      <c r="DT161" s="33" t="e">
        <f>IF(AND(#REF!="",#REF!="",#REF!="",#REF!=""),"",SUM(#REF!,#REF!,#REF!,#REF!))</f>
        <v>#REF!</v>
      </c>
      <c r="DU161" s="33" t="str">
        <f t="shared" si="16"/>
        <v/>
      </c>
    </row>
    <row r="162" spans="1:125" ht="18.75">
      <c r="A162" s="72">
        <v>156</v>
      </c>
      <c r="B162" s="406"/>
      <c r="C162" s="407"/>
      <c r="D162" s="408"/>
      <c r="E162" s="409"/>
      <c r="F162" s="410"/>
      <c r="G162" s="410"/>
      <c r="H162" s="411"/>
      <c r="I162" s="412"/>
      <c r="J162" s="413"/>
      <c r="K162" s="414"/>
      <c r="L162" s="11"/>
      <c r="M162" s="6"/>
      <c r="N162" s="6"/>
      <c r="O162" s="6"/>
      <c r="P162" s="6"/>
      <c r="Q162" s="6"/>
      <c r="R162" s="6"/>
      <c r="S162" s="40"/>
      <c r="T162" s="43"/>
      <c r="U162" s="12"/>
      <c r="V162" s="17"/>
      <c r="W162" s="18"/>
      <c r="X162" s="18"/>
      <c r="Y162" s="18"/>
      <c r="Z162" s="18"/>
      <c r="AA162" s="18"/>
      <c r="AB162" s="18"/>
      <c r="AC162" s="45"/>
      <c r="AD162" s="43"/>
      <c r="AE162" s="40"/>
      <c r="AF162" s="293"/>
      <c r="AG162" s="6"/>
      <c r="AH162" s="6"/>
      <c r="AI162" s="6"/>
      <c r="AJ162" s="6"/>
      <c r="AK162" s="6"/>
      <c r="AL162" s="6"/>
      <c r="AM162" s="43"/>
      <c r="AN162" s="43"/>
      <c r="AO162" s="6"/>
      <c r="AP162" s="43"/>
      <c r="AQ162" s="11"/>
      <c r="AR162" s="6"/>
      <c r="AS162" s="6"/>
      <c r="AT162" s="6"/>
      <c r="AU162" s="6"/>
      <c r="AV162" s="6"/>
      <c r="AW162" s="6"/>
      <c r="AX162" s="40"/>
      <c r="AY162" s="43"/>
      <c r="AZ162" s="12"/>
      <c r="BA162" s="11"/>
      <c r="BB162" s="6"/>
      <c r="BC162" s="6"/>
      <c r="BD162" s="6"/>
      <c r="BE162" s="6"/>
      <c r="BF162" s="6"/>
      <c r="BG162" s="6"/>
      <c r="BH162" s="40"/>
      <c r="BI162" s="43"/>
      <c r="BJ162" s="12"/>
      <c r="BK162" s="11"/>
      <c r="BL162" s="6"/>
      <c r="BM162" s="6"/>
      <c r="BN162" s="6"/>
      <c r="BO162" s="6"/>
      <c r="BP162" s="6"/>
      <c r="BQ162" s="6"/>
      <c r="BR162" s="40"/>
      <c r="BS162" s="43"/>
      <c r="BT162" s="12"/>
      <c r="BU162" s="11"/>
      <c r="BV162" s="6"/>
      <c r="BW162" s="6"/>
      <c r="BX162" s="6"/>
      <c r="BY162" s="40"/>
      <c r="BZ162" s="11"/>
      <c r="CA162" s="6"/>
      <c r="CB162" s="6"/>
      <c r="CC162" s="6"/>
      <c r="CD162" s="12"/>
      <c r="CE162" s="11"/>
      <c r="CF162" s="6"/>
      <c r="CG162" s="6"/>
      <c r="CH162" s="6"/>
      <c r="CI162" s="12"/>
      <c r="CJ162" s="11"/>
      <c r="CK162" s="6"/>
      <c r="CL162" s="6"/>
      <c r="CM162" s="12"/>
      <c r="CN162" s="11"/>
      <c r="CO162" s="82"/>
      <c r="CP162" s="1"/>
      <c r="CQ162" s="1"/>
      <c r="CR162" s="1"/>
      <c r="CS162" s="1"/>
      <c r="CT162" s="1"/>
      <c r="DF162" s="23"/>
      <c r="DG162" s="35" t="str">
        <f t="shared" si="17"/>
        <v/>
      </c>
      <c r="DH162" s="36" t="str">
        <f>IF(AND(L162="",N162="",R162="",S162=""),"",SUM(L162,N162,R162,#REF!,S162))</f>
        <v/>
      </c>
      <c r="DI162" s="36" t="str">
        <f t="shared" si="18"/>
        <v/>
      </c>
      <c r="DJ162" s="35" t="str">
        <f>IF(AND(V162="",X162="",AB162="",AC162=""),"",SUM(V162,X162,AB162,#REF!,AC162))</f>
        <v/>
      </c>
      <c r="DK162" s="36" t="str">
        <f t="shared" si="19"/>
        <v/>
      </c>
      <c r="DL162" s="35" t="str">
        <f t="shared" si="20"/>
        <v/>
      </c>
      <c r="DM162" s="36" t="str">
        <f t="shared" si="21"/>
        <v/>
      </c>
      <c r="DN162" s="35" t="str">
        <f>IF(AND(AQ162="",AT162="",AW162="",AX162=""),"",SUM(AQ162,AT162,AW162,#REF!,AX162))</f>
        <v/>
      </c>
      <c r="DO162" s="36" t="str">
        <f t="shared" si="22"/>
        <v/>
      </c>
      <c r="DP162" s="35" t="str">
        <f>IF(AND(BA162="",BD162="",BG162="",BH162=""),"",SUM(BA162,BD162,BG162,#REF!,BH162))</f>
        <v/>
      </c>
      <c r="DQ162" s="36" t="str">
        <f t="shared" si="23"/>
        <v/>
      </c>
      <c r="DR162" s="35" t="str">
        <f>IF(AND(BK162="",BN162="",BQ162="",BR162=""),"",SUM(BK162,BN162,BQ162,#REF!,BR162))</f>
        <v/>
      </c>
      <c r="DS162" s="36" t="str">
        <f t="shared" si="24"/>
        <v/>
      </c>
      <c r="DT162" s="33" t="e">
        <f>IF(AND(#REF!="",#REF!="",#REF!="",#REF!=""),"",SUM(#REF!,#REF!,#REF!,#REF!))</f>
        <v>#REF!</v>
      </c>
      <c r="DU162" s="33" t="str">
        <f t="shared" si="16"/>
        <v/>
      </c>
    </row>
    <row r="163" spans="1:125" ht="18.75">
      <c r="A163" s="72">
        <v>157</v>
      </c>
      <c r="B163" s="406"/>
      <c r="C163" s="407"/>
      <c r="D163" s="408"/>
      <c r="E163" s="409"/>
      <c r="F163" s="410"/>
      <c r="G163" s="410"/>
      <c r="H163" s="411"/>
      <c r="I163" s="412"/>
      <c r="J163" s="413"/>
      <c r="K163" s="414"/>
      <c r="L163" s="11"/>
      <c r="M163" s="6"/>
      <c r="N163" s="6"/>
      <c r="O163" s="6"/>
      <c r="P163" s="6"/>
      <c r="Q163" s="6"/>
      <c r="R163" s="6"/>
      <c r="S163" s="40"/>
      <c r="T163" s="43"/>
      <c r="U163" s="12"/>
      <c r="V163" s="17"/>
      <c r="W163" s="18"/>
      <c r="X163" s="18"/>
      <c r="Y163" s="18"/>
      <c r="Z163" s="18"/>
      <c r="AA163" s="18"/>
      <c r="AB163" s="18"/>
      <c r="AC163" s="45"/>
      <c r="AD163" s="43"/>
      <c r="AE163" s="40"/>
      <c r="AF163" s="293"/>
      <c r="AG163" s="6"/>
      <c r="AH163" s="6"/>
      <c r="AI163" s="6"/>
      <c r="AJ163" s="6"/>
      <c r="AK163" s="6"/>
      <c r="AL163" s="6"/>
      <c r="AM163" s="43"/>
      <c r="AN163" s="43"/>
      <c r="AO163" s="6"/>
      <c r="AP163" s="43"/>
      <c r="AQ163" s="11"/>
      <c r="AR163" s="6"/>
      <c r="AS163" s="6"/>
      <c r="AT163" s="6"/>
      <c r="AU163" s="6"/>
      <c r="AV163" s="6"/>
      <c r="AW163" s="6"/>
      <c r="AX163" s="40"/>
      <c r="AY163" s="43"/>
      <c r="AZ163" s="12"/>
      <c r="BA163" s="11"/>
      <c r="BB163" s="6"/>
      <c r="BC163" s="6"/>
      <c r="BD163" s="6"/>
      <c r="BE163" s="6"/>
      <c r="BF163" s="6"/>
      <c r="BG163" s="6"/>
      <c r="BH163" s="40"/>
      <c r="BI163" s="43"/>
      <c r="BJ163" s="12"/>
      <c r="BK163" s="11"/>
      <c r="BL163" s="6"/>
      <c r="BM163" s="6"/>
      <c r="BN163" s="6"/>
      <c r="BO163" s="6"/>
      <c r="BP163" s="6"/>
      <c r="BQ163" s="6"/>
      <c r="BR163" s="40"/>
      <c r="BS163" s="43"/>
      <c r="BT163" s="12"/>
      <c r="BU163" s="11"/>
      <c r="BV163" s="6"/>
      <c r="BW163" s="6"/>
      <c r="BX163" s="6"/>
      <c r="BY163" s="40"/>
      <c r="BZ163" s="11"/>
      <c r="CA163" s="6"/>
      <c r="CB163" s="6"/>
      <c r="CC163" s="6"/>
      <c r="CD163" s="12"/>
      <c r="CE163" s="11"/>
      <c r="CF163" s="6"/>
      <c r="CG163" s="6"/>
      <c r="CH163" s="6"/>
      <c r="CI163" s="12"/>
      <c r="CJ163" s="11"/>
      <c r="CK163" s="6"/>
      <c r="CL163" s="6"/>
      <c r="CM163" s="12"/>
      <c r="CN163" s="11"/>
      <c r="CO163" s="82"/>
      <c r="CP163" s="1"/>
      <c r="CQ163" s="1"/>
      <c r="CR163" s="1"/>
      <c r="CS163" s="1"/>
      <c r="CT163" s="1"/>
      <c r="DF163" s="23"/>
      <c r="DG163" s="35" t="str">
        <f t="shared" si="17"/>
        <v/>
      </c>
      <c r="DH163" s="36" t="str">
        <f>IF(AND(L163="",N163="",R163="",S163=""),"",SUM(L163,N163,R163,#REF!,S163))</f>
        <v/>
      </c>
      <c r="DI163" s="36" t="str">
        <f t="shared" si="18"/>
        <v/>
      </c>
      <c r="DJ163" s="35" t="str">
        <f>IF(AND(V163="",X163="",AB163="",AC163=""),"",SUM(V163,X163,AB163,#REF!,AC163))</f>
        <v/>
      </c>
      <c r="DK163" s="36" t="str">
        <f t="shared" si="19"/>
        <v/>
      </c>
      <c r="DL163" s="35" t="str">
        <f t="shared" si="20"/>
        <v/>
      </c>
      <c r="DM163" s="36" t="str">
        <f t="shared" si="21"/>
        <v/>
      </c>
      <c r="DN163" s="35" t="str">
        <f>IF(AND(AQ163="",AT163="",AW163="",AX163=""),"",SUM(AQ163,AT163,AW163,#REF!,AX163))</f>
        <v/>
      </c>
      <c r="DO163" s="36" t="str">
        <f t="shared" si="22"/>
        <v/>
      </c>
      <c r="DP163" s="35" t="str">
        <f>IF(AND(BA163="",BD163="",BG163="",BH163=""),"",SUM(BA163,BD163,BG163,#REF!,BH163))</f>
        <v/>
      </c>
      <c r="DQ163" s="36" t="str">
        <f t="shared" si="23"/>
        <v/>
      </c>
      <c r="DR163" s="35" t="str">
        <f>IF(AND(BK163="",BN163="",BQ163="",BR163=""),"",SUM(BK163,BN163,BQ163,#REF!,BR163))</f>
        <v/>
      </c>
      <c r="DS163" s="36" t="str">
        <f t="shared" si="24"/>
        <v/>
      </c>
      <c r="DT163" s="33" t="e">
        <f>IF(AND(#REF!="",#REF!="",#REF!="",#REF!=""),"",SUM(#REF!,#REF!,#REF!,#REF!))</f>
        <v>#REF!</v>
      </c>
      <c r="DU163" s="33" t="str">
        <f t="shared" si="16"/>
        <v/>
      </c>
    </row>
    <row r="164" spans="1:125" ht="18.75">
      <c r="A164" s="72">
        <v>158</v>
      </c>
      <c r="B164" s="406"/>
      <c r="C164" s="407"/>
      <c r="D164" s="408"/>
      <c r="E164" s="409"/>
      <c r="F164" s="410"/>
      <c r="G164" s="410"/>
      <c r="H164" s="411"/>
      <c r="I164" s="412"/>
      <c r="J164" s="413"/>
      <c r="K164" s="414"/>
      <c r="L164" s="11"/>
      <c r="M164" s="6"/>
      <c r="N164" s="6"/>
      <c r="O164" s="6"/>
      <c r="P164" s="6"/>
      <c r="Q164" s="6"/>
      <c r="R164" s="6"/>
      <c r="S164" s="40"/>
      <c r="T164" s="43"/>
      <c r="U164" s="12"/>
      <c r="V164" s="17"/>
      <c r="W164" s="18"/>
      <c r="X164" s="18"/>
      <c r="Y164" s="18"/>
      <c r="Z164" s="18"/>
      <c r="AA164" s="18"/>
      <c r="AB164" s="18"/>
      <c r="AC164" s="45"/>
      <c r="AD164" s="43"/>
      <c r="AE164" s="40"/>
      <c r="AF164" s="293"/>
      <c r="AG164" s="6"/>
      <c r="AH164" s="6"/>
      <c r="AI164" s="6"/>
      <c r="AJ164" s="6"/>
      <c r="AK164" s="6"/>
      <c r="AL164" s="6"/>
      <c r="AM164" s="43"/>
      <c r="AN164" s="43"/>
      <c r="AO164" s="6"/>
      <c r="AP164" s="43"/>
      <c r="AQ164" s="11"/>
      <c r="AR164" s="6"/>
      <c r="AS164" s="6"/>
      <c r="AT164" s="6"/>
      <c r="AU164" s="6"/>
      <c r="AV164" s="6"/>
      <c r="AW164" s="6"/>
      <c r="AX164" s="40"/>
      <c r="AY164" s="43"/>
      <c r="AZ164" s="12"/>
      <c r="BA164" s="11"/>
      <c r="BB164" s="6"/>
      <c r="BC164" s="6"/>
      <c r="BD164" s="6"/>
      <c r="BE164" s="6"/>
      <c r="BF164" s="6"/>
      <c r="BG164" s="6"/>
      <c r="BH164" s="40"/>
      <c r="BI164" s="43"/>
      <c r="BJ164" s="12"/>
      <c r="BK164" s="11"/>
      <c r="BL164" s="6"/>
      <c r="BM164" s="6"/>
      <c r="BN164" s="6"/>
      <c r="BO164" s="6"/>
      <c r="BP164" s="6"/>
      <c r="BQ164" s="6"/>
      <c r="BR164" s="40"/>
      <c r="BS164" s="43"/>
      <c r="BT164" s="12"/>
      <c r="BU164" s="11"/>
      <c r="BV164" s="6"/>
      <c r="BW164" s="6"/>
      <c r="BX164" s="6"/>
      <c r="BY164" s="40"/>
      <c r="BZ164" s="11"/>
      <c r="CA164" s="6"/>
      <c r="CB164" s="6"/>
      <c r="CC164" s="6"/>
      <c r="CD164" s="12"/>
      <c r="CE164" s="11"/>
      <c r="CF164" s="6"/>
      <c r="CG164" s="6"/>
      <c r="CH164" s="6"/>
      <c r="CI164" s="12"/>
      <c r="CJ164" s="11"/>
      <c r="CK164" s="6"/>
      <c r="CL164" s="6"/>
      <c r="CM164" s="12"/>
      <c r="CN164" s="11"/>
      <c r="CO164" s="82"/>
      <c r="CP164" s="1"/>
      <c r="CQ164" s="1"/>
      <c r="CR164" s="1"/>
      <c r="CS164" s="1"/>
      <c r="CT164" s="1"/>
      <c r="DF164" s="23"/>
      <c r="DG164" s="35" t="str">
        <f t="shared" si="17"/>
        <v/>
      </c>
      <c r="DH164" s="36" t="str">
        <f>IF(AND(L164="",N164="",R164="",S164=""),"",SUM(L164,N164,R164,#REF!,S164))</f>
        <v/>
      </c>
      <c r="DI164" s="36" t="str">
        <f t="shared" si="18"/>
        <v/>
      </c>
      <c r="DJ164" s="35" t="str">
        <f>IF(AND(V164="",X164="",AB164="",AC164=""),"",SUM(V164,X164,AB164,#REF!,AC164))</f>
        <v/>
      </c>
      <c r="DK164" s="36" t="str">
        <f t="shared" si="19"/>
        <v/>
      </c>
      <c r="DL164" s="35" t="str">
        <f t="shared" si="20"/>
        <v/>
      </c>
      <c r="DM164" s="36" t="str">
        <f t="shared" si="21"/>
        <v/>
      </c>
      <c r="DN164" s="35" t="str">
        <f>IF(AND(AQ164="",AT164="",AW164="",AX164=""),"",SUM(AQ164,AT164,AW164,#REF!,AX164))</f>
        <v/>
      </c>
      <c r="DO164" s="36" t="str">
        <f t="shared" si="22"/>
        <v/>
      </c>
      <c r="DP164" s="35" t="str">
        <f>IF(AND(BA164="",BD164="",BG164="",BH164=""),"",SUM(BA164,BD164,BG164,#REF!,BH164))</f>
        <v/>
      </c>
      <c r="DQ164" s="36" t="str">
        <f t="shared" si="23"/>
        <v/>
      </c>
      <c r="DR164" s="35" t="str">
        <f>IF(AND(BK164="",BN164="",BQ164="",BR164=""),"",SUM(BK164,BN164,BQ164,#REF!,BR164))</f>
        <v/>
      </c>
      <c r="DS164" s="36" t="str">
        <f t="shared" si="24"/>
        <v/>
      </c>
      <c r="DT164" s="33" t="e">
        <f>IF(AND(#REF!="",#REF!="",#REF!="",#REF!=""),"",SUM(#REF!,#REF!,#REF!,#REF!))</f>
        <v>#REF!</v>
      </c>
      <c r="DU164" s="33" t="str">
        <f t="shared" si="16"/>
        <v/>
      </c>
    </row>
    <row r="165" spans="1:125" ht="18.75">
      <c r="A165" s="72">
        <v>159</v>
      </c>
      <c r="B165" s="406"/>
      <c r="C165" s="407"/>
      <c r="D165" s="408"/>
      <c r="E165" s="409"/>
      <c r="F165" s="410"/>
      <c r="G165" s="410"/>
      <c r="H165" s="411"/>
      <c r="I165" s="412"/>
      <c r="J165" s="413"/>
      <c r="K165" s="414"/>
      <c r="L165" s="11"/>
      <c r="M165" s="6"/>
      <c r="N165" s="6"/>
      <c r="O165" s="6"/>
      <c r="P165" s="6"/>
      <c r="Q165" s="6"/>
      <c r="R165" s="6"/>
      <c r="S165" s="40"/>
      <c r="T165" s="43"/>
      <c r="U165" s="12"/>
      <c r="V165" s="17"/>
      <c r="W165" s="18"/>
      <c r="X165" s="18"/>
      <c r="Y165" s="18"/>
      <c r="Z165" s="18"/>
      <c r="AA165" s="18"/>
      <c r="AB165" s="18"/>
      <c r="AC165" s="45"/>
      <c r="AD165" s="43"/>
      <c r="AE165" s="40"/>
      <c r="AF165" s="293"/>
      <c r="AG165" s="6"/>
      <c r="AH165" s="6"/>
      <c r="AI165" s="6"/>
      <c r="AJ165" s="6"/>
      <c r="AK165" s="6"/>
      <c r="AL165" s="6"/>
      <c r="AM165" s="43"/>
      <c r="AN165" s="43"/>
      <c r="AO165" s="6"/>
      <c r="AP165" s="43"/>
      <c r="AQ165" s="11"/>
      <c r="AR165" s="6"/>
      <c r="AS165" s="6"/>
      <c r="AT165" s="6"/>
      <c r="AU165" s="6"/>
      <c r="AV165" s="6"/>
      <c r="AW165" s="6"/>
      <c r="AX165" s="40"/>
      <c r="AY165" s="43"/>
      <c r="AZ165" s="12"/>
      <c r="BA165" s="11"/>
      <c r="BB165" s="6"/>
      <c r="BC165" s="6"/>
      <c r="BD165" s="6"/>
      <c r="BE165" s="6"/>
      <c r="BF165" s="6"/>
      <c r="BG165" s="6"/>
      <c r="BH165" s="40"/>
      <c r="BI165" s="43"/>
      <c r="BJ165" s="12"/>
      <c r="BK165" s="11"/>
      <c r="BL165" s="6"/>
      <c r="BM165" s="6"/>
      <c r="BN165" s="6"/>
      <c r="BO165" s="6"/>
      <c r="BP165" s="6"/>
      <c r="BQ165" s="6"/>
      <c r="BR165" s="40"/>
      <c r="BS165" s="43"/>
      <c r="BT165" s="12"/>
      <c r="BU165" s="11"/>
      <c r="BV165" s="6"/>
      <c r="BW165" s="6"/>
      <c r="BX165" s="6"/>
      <c r="BY165" s="40"/>
      <c r="BZ165" s="11"/>
      <c r="CA165" s="6"/>
      <c r="CB165" s="6"/>
      <c r="CC165" s="6"/>
      <c r="CD165" s="12"/>
      <c r="CE165" s="11"/>
      <c r="CF165" s="6"/>
      <c r="CG165" s="6"/>
      <c r="CH165" s="6"/>
      <c r="CI165" s="12"/>
      <c r="CJ165" s="11"/>
      <c r="CK165" s="6"/>
      <c r="CL165" s="6"/>
      <c r="CM165" s="12"/>
      <c r="CN165" s="11"/>
      <c r="CO165" s="82"/>
      <c r="CP165" s="1"/>
      <c r="CQ165" s="1"/>
      <c r="CR165" s="1"/>
      <c r="CS165" s="1"/>
      <c r="CT165" s="1"/>
      <c r="DF165" s="23"/>
      <c r="DG165" s="35" t="str">
        <f t="shared" si="17"/>
        <v/>
      </c>
      <c r="DH165" s="36" t="str">
        <f>IF(AND(L165="",N165="",R165="",S165=""),"",SUM(L165,N165,R165,#REF!,S165))</f>
        <v/>
      </c>
      <c r="DI165" s="36" t="str">
        <f t="shared" si="18"/>
        <v/>
      </c>
      <c r="DJ165" s="35" t="str">
        <f>IF(AND(V165="",X165="",AB165="",AC165=""),"",SUM(V165,X165,AB165,#REF!,AC165))</f>
        <v/>
      </c>
      <c r="DK165" s="36" t="str">
        <f t="shared" si="19"/>
        <v/>
      </c>
      <c r="DL165" s="35" t="str">
        <f t="shared" si="20"/>
        <v/>
      </c>
      <c r="DM165" s="36" t="str">
        <f t="shared" si="21"/>
        <v/>
      </c>
      <c r="DN165" s="35" t="str">
        <f>IF(AND(AQ165="",AT165="",AW165="",AX165=""),"",SUM(AQ165,AT165,AW165,#REF!,AX165))</f>
        <v/>
      </c>
      <c r="DO165" s="36" t="str">
        <f t="shared" si="22"/>
        <v/>
      </c>
      <c r="DP165" s="35" t="str">
        <f>IF(AND(BA165="",BD165="",BG165="",BH165=""),"",SUM(BA165,BD165,BG165,#REF!,BH165))</f>
        <v/>
      </c>
      <c r="DQ165" s="36" t="str">
        <f t="shared" si="23"/>
        <v/>
      </c>
      <c r="DR165" s="35" t="str">
        <f>IF(AND(BK165="",BN165="",BQ165="",BR165=""),"",SUM(BK165,BN165,BQ165,#REF!,BR165))</f>
        <v/>
      </c>
      <c r="DS165" s="36" t="str">
        <f t="shared" si="24"/>
        <v/>
      </c>
      <c r="DT165" s="33" t="e">
        <f>IF(AND(#REF!="",#REF!="",#REF!="",#REF!=""),"",SUM(#REF!,#REF!,#REF!,#REF!))</f>
        <v>#REF!</v>
      </c>
      <c r="DU165" s="33" t="str">
        <f t="shared" si="16"/>
        <v/>
      </c>
    </row>
    <row r="166" spans="1:125" ht="18.75">
      <c r="A166" s="72">
        <v>160</v>
      </c>
      <c r="B166" s="406"/>
      <c r="C166" s="407"/>
      <c r="D166" s="408"/>
      <c r="E166" s="409"/>
      <c r="F166" s="410"/>
      <c r="G166" s="410"/>
      <c r="H166" s="411"/>
      <c r="I166" s="412"/>
      <c r="J166" s="413"/>
      <c r="K166" s="414"/>
      <c r="L166" s="11"/>
      <c r="M166" s="6"/>
      <c r="N166" s="6"/>
      <c r="O166" s="6"/>
      <c r="P166" s="6"/>
      <c r="Q166" s="6"/>
      <c r="R166" s="6"/>
      <c r="S166" s="40"/>
      <c r="T166" s="43"/>
      <c r="U166" s="12"/>
      <c r="V166" s="17"/>
      <c r="W166" s="18"/>
      <c r="X166" s="18"/>
      <c r="Y166" s="18"/>
      <c r="Z166" s="18"/>
      <c r="AA166" s="18"/>
      <c r="AB166" s="18"/>
      <c r="AC166" s="45"/>
      <c r="AD166" s="43"/>
      <c r="AE166" s="40"/>
      <c r="AF166" s="293"/>
      <c r="AG166" s="6"/>
      <c r="AH166" s="6"/>
      <c r="AI166" s="6"/>
      <c r="AJ166" s="6"/>
      <c r="AK166" s="6"/>
      <c r="AL166" s="6"/>
      <c r="AM166" s="43"/>
      <c r="AN166" s="43"/>
      <c r="AO166" s="6"/>
      <c r="AP166" s="43"/>
      <c r="AQ166" s="11"/>
      <c r="AR166" s="6"/>
      <c r="AS166" s="6"/>
      <c r="AT166" s="6"/>
      <c r="AU166" s="6"/>
      <c r="AV166" s="6"/>
      <c r="AW166" s="6"/>
      <c r="AX166" s="40"/>
      <c r="AY166" s="43"/>
      <c r="AZ166" s="12"/>
      <c r="BA166" s="11"/>
      <c r="BB166" s="6"/>
      <c r="BC166" s="6"/>
      <c r="BD166" s="6"/>
      <c r="BE166" s="6"/>
      <c r="BF166" s="6"/>
      <c r="BG166" s="6"/>
      <c r="BH166" s="40"/>
      <c r="BI166" s="43"/>
      <c r="BJ166" s="12"/>
      <c r="BK166" s="11"/>
      <c r="BL166" s="6"/>
      <c r="BM166" s="6"/>
      <c r="BN166" s="6"/>
      <c r="BO166" s="6"/>
      <c r="BP166" s="6"/>
      <c r="BQ166" s="6"/>
      <c r="BR166" s="40"/>
      <c r="BS166" s="43"/>
      <c r="BT166" s="12"/>
      <c r="BU166" s="11"/>
      <c r="BV166" s="6"/>
      <c r="BW166" s="6"/>
      <c r="BX166" s="6"/>
      <c r="BY166" s="40"/>
      <c r="BZ166" s="11"/>
      <c r="CA166" s="6"/>
      <c r="CB166" s="6"/>
      <c r="CC166" s="6"/>
      <c r="CD166" s="12"/>
      <c r="CE166" s="11"/>
      <c r="CF166" s="6"/>
      <c r="CG166" s="6"/>
      <c r="CH166" s="6"/>
      <c r="CI166" s="12"/>
      <c r="CJ166" s="11"/>
      <c r="CK166" s="6"/>
      <c r="CL166" s="6"/>
      <c r="CM166" s="12"/>
      <c r="CN166" s="11"/>
      <c r="CO166" s="82"/>
      <c r="CP166" s="1"/>
      <c r="CQ166" s="1"/>
      <c r="CR166" s="1"/>
      <c r="CS166" s="1"/>
      <c r="CT166" s="1"/>
      <c r="DF166" s="23"/>
      <c r="DG166" s="35" t="str">
        <f t="shared" si="17"/>
        <v/>
      </c>
      <c r="DH166" s="36" t="str">
        <f>IF(AND(L166="",N166="",R166="",S166=""),"",SUM(L166,N166,R166,#REF!,S166))</f>
        <v/>
      </c>
      <c r="DI166" s="36" t="str">
        <f t="shared" si="18"/>
        <v/>
      </c>
      <c r="DJ166" s="35" t="str">
        <f>IF(AND(V166="",X166="",AB166="",AC166=""),"",SUM(V166,X166,AB166,#REF!,AC166))</f>
        <v/>
      </c>
      <c r="DK166" s="36" t="str">
        <f t="shared" si="19"/>
        <v/>
      </c>
      <c r="DL166" s="35" t="str">
        <f t="shared" si="20"/>
        <v/>
      </c>
      <c r="DM166" s="36" t="str">
        <f t="shared" si="21"/>
        <v/>
      </c>
      <c r="DN166" s="35" t="str">
        <f>IF(AND(AQ166="",AT166="",AW166="",AX166=""),"",SUM(AQ166,AT166,AW166,#REF!,AX166))</f>
        <v/>
      </c>
      <c r="DO166" s="36" t="str">
        <f t="shared" si="22"/>
        <v/>
      </c>
      <c r="DP166" s="35" t="str">
        <f>IF(AND(BA166="",BD166="",BG166="",BH166=""),"",SUM(BA166,BD166,BG166,#REF!,BH166))</f>
        <v/>
      </c>
      <c r="DQ166" s="36" t="str">
        <f t="shared" si="23"/>
        <v/>
      </c>
      <c r="DR166" s="35" t="str">
        <f>IF(AND(BK166="",BN166="",BQ166="",BR166=""),"",SUM(BK166,BN166,BQ166,#REF!,BR166))</f>
        <v/>
      </c>
      <c r="DS166" s="36" t="str">
        <f t="shared" si="24"/>
        <v/>
      </c>
      <c r="DT166" s="33" t="e">
        <f>IF(AND(#REF!="",#REF!="",#REF!="",#REF!=""),"",SUM(#REF!,#REF!,#REF!,#REF!))</f>
        <v>#REF!</v>
      </c>
      <c r="DU166" s="33" t="str">
        <f t="shared" si="16"/>
        <v/>
      </c>
    </row>
    <row r="167" spans="1:125" ht="18.75">
      <c r="A167" s="72">
        <v>161</v>
      </c>
      <c r="B167" s="406"/>
      <c r="C167" s="407"/>
      <c r="D167" s="408"/>
      <c r="E167" s="409"/>
      <c r="F167" s="410"/>
      <c r="G167" s="410"/>
      <c r="H167" s="411"/>
      <c r="I167" s="412"/>
      <c r="J167" s="413"/>
      <c r="K167" s="414"/>
      <c r="L167" s="11"/>
      <c r="M167" s="6"/>
      <c r="N167" s="6"/>
      <c r="O167" s="6"/>
      <c r="P167" s="6"/>
      <c r="Q167" s="6"/>
      <c r="R167" s="6"/>
      <c r="S167" s="40"/>
      <c r="T167" s="43"/>
      <c r="U167" s="12"/>
      <c r="V167" s="17"/>
      <c r="W167" s="18"/>
      <c r="X167" s="18"/>
      <c r="Y167" s="18"/>
      <c r="Z167" s="18"/>
      <c r="AA167" s="18"/>
      <c r="AB167" s="18"/>
      <c r="AC167" s="45"/>
      <c r="AD167" s="43"/>
      <c r="AE167" s="40"/>
      <c r="AF167" s="293"/>
      <c r="AG167" s="6"/>
      <c r="AH167" s="6"/>
      <c r="AI167" s="6"/>
      <c r="AJ167" s="6"/>
      <c r="AK167" s="6"/>
      <c r="AL167" s="6"/>
      <c r="AM167" s="43"/>
      <c r="AN167" s="43"/>
      <c r="AO167" s="6"/>
      <c r="AP167" s="43"/>
      <c r="AQ167" s="11"/>
      <c r="AR167" s="6"/>
      <c r="AS167" s="6"/>
      <c r="AT167" s="6"/>
      <c r="AU167" s="6"/>
      <c r="AV167" s="6"/>
      <c r="AW167" s="6"/>
      <c r="AX167" s="40"/>
      <c r="AY167" s="43"/>
      <c r="AZ167" s="12"/>
      <c r="BA167" s="11"/>
      <c r="BB167" s="6"/>
      <c r="BC167" s="6"/>
      <c r="BD167" s="6"/>
      <c r="BE167" s="6"/>
      <c r="BF167" s="6"/>
      <c r="BG167" s="6"/>
      <c r="BH167" s="40"/>
      <c r="BI167" s="43"/>
      <c r="BJ167" s="12"/>
      <c r="BK167" s="11"/>
      <c r="BL167" s="6"/>
      <c r="BM167" s="6"/>
      <c r="BN167" s="6"/>
      <c r="BO167" s="6"/>
      <c r="BP167" s="6"/>
      <c r="BQ167" s="6"/>
      <c r="BR167" s="40"/>
      <c r="BS167" s="43"/>
      <c r="BT167" s="12"/>
      <c r="BU167" s="11"/>
      <c r="BV167" s="6"/>
      <c r="BW167" s="6"/>
      <c r="BX167" s="6"/>
      <c r="BY167" s="40"/>
      <c r="BZ167" s="11"/>
      <c r="CA167" s="6"/>
      <c r="CB167" s="6"/>
      <c r="CC167" s="6"/>
      <c r="CD167" s="12"/>
      <c r="CE167" s="11"/>
      <c r="CF167" s="6"/>
      <c r="CG167" s="6"/>
      <c r="CH167" s="6"/>
      <c r="CI167" s="12"/>
      <c r="CJ167" s="11"/>
      <c r="CK167" s="6"/>
      <c r="CL167" s="6"/>
      <c r="CM167" s="12"/>
      <c r="CN167" s="11"/>
      <c r="CO167" s="82"/>
      <c r="CP167" s="1"/>
      <c r="CQ167" s="1"/>
      <c r="CR167" s="1"/>
      <c r="CS167" s="1"/>
      <c r="CT167" s="1"/>
      <c r="DF167" s="23"/>
      <c r="DG167" s="35" t="str">
        <f t="shared" si="17"/>
        <v/>
      </c>
      <c r="DH167" s="36" t="str">
        <f>IF(AND(L167="",N167="",R167="",S167=""),"",SUM(L167,N167,R167,#REF!,S167))</f>
        <v/>
      </c>
      <c r="DI167" s="36" t="str">
        <f t="shared" si="18"/>
        <v/>
      </c>
      <c r="DJ167" s="35" t="str">
        <f>IF(AND(V167="",X167="",AB167="",AC167=""),"",SUM(V167,X167,AB167,#REF!,AC167))</f>
        <v/>
      </c>
      <c r="DK167" s="36" t="str">
        <f t="shared" si="19"/>
        <v/>
      </c>
      <c r="DL167" s="35" t="str">
        <f t="shared" si="20"/>
        <v/>
      </c>
      <c r="DM167" s="36" t="str">
        <f t="shared" si="21"/>
        <v/>
      </c>
      <c r="DN167" s="35" t="str">
        <f>IF(AND(AQ167="",AT167="",AW167="",AX167=""),"",SUM(AQ167,AT167,AW167,#REF!,AX167))</f>
        <v/>
      </c>
      <c r="DO167" s="36" t="str">
        <f t="shared" si="22"/>
        <v/>
      </c>
      <c r="DP167" s="35" t="str">
        <f>IF(AND(BA167="",BD167="",BG167="",BH167=""),"",SUM(BA167,BD167,BG167,#REF!,BH167))</f>
        <v/>
      </c>
      <c r="DQ167" s="36" t="str">
        <f t="shared" si="23"/>
        <v/>
      </c>
      <c r="DR167" s="35" t="str">
        <f>IF(AND(BK167="",BN167="",BQ167="",BR167=""),"",SUM(BK167,BN167,BQ167,#REF!,BR167))</f>
        <v/>
      </c>
      <c r="DS167" s="36" t="str">
        <f t="shared" si="24"/>
        <v/>
      </c>
      <c r="DT167" s="33" t="e">
        <f>IF(AND(#REF!="",#REF!="",#REF!="",#REF!=""),"",SUM(#REF!,#REF!,#REF!,#REF!))</f>
        <v>#REF!</v>
      </c>
      <c r="DU167" s="33" t="str">
        <f t="shared" si="16"/>
        <v/>
      </c>
    </row>
    <row r="168" spans="1:125" ht="18.75">
      <c r="A168" s="72">
        <v>162</v>
      </c>
      <c r="B168" s="406"/>
      <c r="C168" s="407"/>
      <c r="D168" s="408"/>
      <c r="E168" s="409"/>
      <c r="F168" s="410"/>
      <c r="G168" s="410"/>
      <c r="H168" s="411"/>
      <c r="I168" s="412"/>
      <c r="J168" s="413"/>
      <c r="K168" s="414"/>
      <c r="L168" s="11"/>
      <c r="M168" s="6"/>
      <c r="N168" s="6"/>
      <c r="O168" s="6"/>
      <c r="P168" s="6"/>
      <c r="Q168" s="6"/>
      <c r="R168" s="6"/>
      <c r="S168" s="40"/>
      <c r="T168" s="43"/>
      <c r="U168" s="12"/>
      <c r="V168" s="17"/>
      <c r="W168" s="18"/>
      <c r="X168" s="18"/>
      <c r="Y168" s="18"/>
      <c r="Z168" s="18"/>
      <c r="AA168" s="18"/>
      <c r="AB168" s="18"/>
      <c r="AC168" s="45"/>
      <c r="AD168" s="43"/>
      <c r="AE168" s="40"/>
      <c r="AF168" s="293"/>
      <c r="AG168" s="6"/>
      <c r="AH168" s="6"/>
      <c r="AI168" s="6"/>
      <c r="AJ168" s="6"/>
      <c r="AK168" s="6"/>
      <c r="AL168" s="6"/>
      <c r="AM168" s="43"/>
      <c r="AN168" s="43"/>
      <c r="AO168" s="6"/>
      <c r="AP168" s="43"/>
      <c r="AQ168" s="11"/>
      <c r="AR168" s="6"/>
      <c r="AS168" s="6"/>
      <c r="AT168" s="6"/>
      <c r="AU168" s="6"/>
      <c r="AV168" s="6"/>
      <c r="AW168" s="6"/>
      <c r="AX168" s="40"/>
      <c r="AY168" s="43"/>
      <c r="AZ168" s="12"/>
      <c r="BA168" s="11"/>
      <c r="BB168" s="6"/>
      <c r="BC168" s="6"/>
      <c r="BD168" s="6"/>
      <c r="BE168" s="6"/>
      <c r="BF168" s="6"/>
      <c r="BG168" s="6"/>
      <c r="BH168" s="40"/>
      <c r="BI168" s="43"/>
      <c r="BJ168" s="12"/>
      <c r="BK168" s="11"/>
      <c r="BL168" s="6"/>
      <c r="BM168" s="6"/>
      <c r="BN168" s="6"/>
      <c r="BO168" s="6"/>
      <c r="BP168" s="6"/>
      <c r="BQ168" s="6"/>
      <c r="BR168" s="40"/>
      <c r="BS168" s="43"/>
      <c r="BT168" s="12"/>
      <c r="BU168" s="11"/>
      <c r="BV168" s="6"/>
      <c r="BW168" s="6"/>
      <c r="BX168" s="6"/>
      <c r="BY168" s="40"/>
      <c r="BZ168" s="11"/>
      <c r="CA168" s="6"/>
      <c r="CB168" s="6"/>
      <c r="CC168" s="6"/>
      <c r="CD168" s="12"/>
      <c r="CE168" s="11"/>
      <c r="CF168" s="6"/>
      <c r="CG168" s="6"/>
      <c r="CH168" s="6"/>
      <c r="CI168" s="12"/>
      <c r="CJ168" s="11"/>
      <c r="CK168" s="6"/>
      <c r="CL168" s="6"/>
      <c r="CM168" s="12"/>
      <c r="CN168" s="11"/>
      <c r="CO168" s="82"/>
      <c r="CP168" s="1"/>
      <c r="CQ168" s="1"/>
      <c r="CR168" s="1"/>
      <c r="CS168" s="1"/>
      <c r="CT168" s="1"/>
      <c r="DF168" s="23"/>
      <c r="DG168" s="35" t="str">
        <f t="shared" si="17"/>
        <v/>
      </c>
      <c r="DH168" s="36" t="str">
        <f>IF(AND(L168="",N168="",R168="",S168=""),"",SUM(L168,N168,R168,#REF!,S168))</f>
        <v/>
      </c>
      <c r="DI168" s="36" t="str">
        <f t="shared" si="18"/>
        <v/>
      </c>
      <c r="DJ168" s="35" t="str">
        <f>IF(AND(V168="",X168="",AB168="",AC168=""),"",SUM(V168,X168,AB168,#REF!,AC168))</f>
        <v/>
      </c>
      <c r="DK168" s="36" t="str">
        <f t="shared" si="19"/>
        <v/>
      </c>
      <c r="DL168" s="35" t="str">
        <f t="shared" si="20"/>
        <v/>
      </c>
      <c r="DM168" s="36" t="str">
        <f t="shared" si="21"/>
        <v/>
      </c>
      <c r="DN168" s="35" t="str">
        <f>IF(AND(AQ168="",AT168="",AW168="",AX168=""),"",SUM(AQ168,AT168,AW168,#REF!,AX168))</f>
        <v/>
      </c>
      <c r="DO168" s="36" t="str">
        <f t="shared" si="22"/>
        <v/>
      </c>
      <c r="DP168" s="35" t="str">
        <f>IF(AND(BA168="",BD168="",BG168="",BH168=""),"",SUM(BA168,BD168,BG168,#REF!,BH168))</f>
        <v/>
      </c>
      <c r="DQ168" s="36" t="str">
        <f t="shared" si="23"/>
        <v/>
      </c>
      <c r="DR168" s="35" t="str">
        <f>IF(AND(BK168="",BN168="",BQ168="",BR168=""),"",SUM(BK168,BN168,BQ168,#REF!,BR168))</f>
        <v/>
      </c>
      <c r="DS168" s="36" t="str">
        <f t="shared" si="24"/>
        <v/>
      </c>
      <c r="DT168" s="33" t="e">
        <f>IF(AND(#REF!="",#REF!="",#REF!="",#REF!=""),"",SUM(#REF!,#REF!,#REF!,#REF!))</f>
        <v>#REF!</v>
      </c>
      <c r="DU168" s="33" t="str">
        <f t="shared" si="16"/>
        <v/>
      </c>
    </row>
    <row r="169" spans="1:125" ht="18.75">
      <c r="A169" s="72">
        <v>163</v>
      </c>
      <c r="B169" s="406"/>
      <c r="C169" s="407"/>
      <c r="D169" s="408"/>
      <c r="E169" s="409"/>
      <c r="F169" s="410"/>
      <c r="G169" s="410"/>
      <c r="H169" s="411"/>
      <c r="I169" s="412"/>
      <c r="J169" s="413"/>
      <c r="K169" s="414"/>
      <c r="L169" s="11"/>
      <c r="M169" s="6"/>
      <c r="N169" s="6"/>
      <c r="O169" s="6"/>
      <c r="P169" s="6"/>
      <c r="Q169" s="6"/>
      <c r="R169" s="6"/>
      <c r="S169" s="40"/>
      <c r="T169" s="43"/>
      <c r="U169" s="12"/>
      <c r="V169" s="17"/>
      <c r="W169" s="18"/>
      <c r="X169" s="18"/>
      <c r="Y169" s="18"/>
      <c r="Z169" s="18"/>
      <c r="AA169" s="18"/>
      <c r="AB169" s="18"/>
      <c r="AC169" s="45"/>
      <c r="AD169" s="43"/>
      <c r="AE169" s="40"/>
      <c r="AF169" s="293"/>
      <c r="AG169" s="6"/>
      <c r="AH169" s="6"/>
      <c r="AI169" s="6"/>
      <c r="AJ169" s="6"/>
      <c r="AK169" s="6"/>
      <c r="AL169" s="6"/>
      <c r="AM169" s="43"/>
      <c r="AN169" s="43"/>
      <c r="AO169" s="6"/>
      <c r="AP169" s="43"/>
      <c r="AQ169" s="11"/>
      <c r="AR169" s="6"/>
      <c r="AS169" s="6"/>
      <c r="AT169" s="6"/>
      <c r="AU169" s="6"/>
      <c r="AV169" s="6"/>
      <c r="AW169" s="6"/>
      <c r="AX169" s="40"/>
      <c r="AY169" s="43"/>
      <c r="AZ169" s="12"/>
      <c r="BA169" s="11"/>
      <c r="BB169" s="6"/>
      <c r="BC169" s="6"/>
      <c r="BD169" s="6"/>
      <c r="BE169" s="6"/>
      <c r="BF169" s="6"/>
      <c r="BG169" s="6"/>
      <c r="BH169" s="40"/>
      <c r="BI169" s="43"/>
      <c r="BJ169" s="12"/>
      <c r="BK169" s="11"/>
      <c r="BL169" s="6"/>
      <c r="BM169" s="6"/>
      <c r="BN169" s="6"/>
      <c r="BO169" s="6"/>
      <c r="BP169" s="6"/>
      <c r="BQ169" s="6"/>
      <c r="BR169" s="40"/>
      <c r="BS169" s="43"/>
      <c r="BT169" s="12"/>
      <c r="BU169" s="11"/>
      <c r="BV169" s="6"/>
      <c r="BW169" s="6"/>
      <c r="BX169" s="6"/>
      <c r="BY169" s="40"/>
      <c r="BZ169" s="11"/>
      <c r="CA169" s="6"/>
      <c r="CB169" s="6"/>
      <c r="CC169" s="6"/>
      <c r="CD169" s="12"/>
      <c r="CE169" s="11"/>
      <c r="CF169" s="6"/>
      <c r="CG169" s="6"/>
      <c r="CH169" s="6"/>
      <c r="CI169" s="12"/>
      <c r="CJ169" s="11"/>
      <c r="CK169" s="6"/>
      <c r="CL169" s="6"/>
      <c r="CM169" s="12"/>
      <c r="CN169" s="11"/>
      <c r="CO169" s="82"/>
      <c r="CP169" s="1"/>
      <c r="CQ169" s="1"/>
      <c r="CR169" s="1"/>
      <c r="CS169" s="1"/>
      <c r="CT169" s="1"/>
      <c r="DF169" s="23"/>
      <c r="DG169" s="35" t="str">
        <f t="shared" si="17"/>
        <v/>
      </c>
      <c r="DH169" s="36" t="str">
        <f>IF(AND(L169="",N169="",R169="",S169=""),"",SUM(L169,N169,R169,#REF!,S169))</f>
        <v/>
      </c>
      <c r="DI169" s="36" t="str">
        <f t="shared" si="18"/>
        <v/>
      </c>
      <c r="DJ169" s="35" t="str">
        <f>IF(AND(V169="",X169="",AB169="",AC169=""),"",SUM(V169,X169,AB169,#REF!,AC169))</f>
        <v/>
      </c>
      <c r="DK169" s="36" t="str">
        <f t="shared" si="19"/>
        <v/>
      </c>
      <c r="DL169" s="35" t="str">
        <f t="shared" si="20"/>
        <v/>
      </c>
      <c r="DM169" s="36" t="str">
        <f t="shared" si="21"/>
        <v/>
      </c>
      <c r="DN169" s="35" t="str">
        <f>IF(AND(AQ169="",AT169="",AW169="",AX169=""),"",SUM(AQ169,AT169,AW169,#REF!,AX169))</f>
        <v/>
      </c>
      <c r="DO169" s="36" t="str">
        <f t="shared" si="22"/>
        <v/>
      </c>
      <c r="DP169" s="35" t="str">
        <f>IF(AND(BA169="",BD169="",BG169="",BH169=""),"",SUM(BA169,BD169,BG169,#REF!,BH169))</f>
        <v/>
      </c>
      <c r="DQ169" s="36" t="str">
        <f t="shared" si="23"/>
        <v/>
      </c>
      <c r="DR169" s="35" t="str">
        <f>IF(AND(BK169="",BN169="",BQ169="",BR169=""),"",SUM(BK169,BN169,BQ169,#REF!,BR169))</f>
        <v/>
      </c>
      <c r="DS169" s="36" t="str">
        <f t="shared" si="24"/>
        <v/>
      </c>
      <c r="DT169" s="33" t="e">
        <f>IF(AND(#REF!="",#REF!="",#REF!="",#REF!=""),"",SUM(#REF!,#REF!,#REF!,#REF!))</f>
        <v>#REF!</v>
      </c>
      <c r="DU169" s="33" t="str">
        <f t="shared" si="16"/>
        <v/>
      </c>
    </row>
    <row r="170" spans="1:125" ht="18.75">
      <c r="A170" s="72">
        <v>164</v>
      </c>
      <c r="B170" s="406"/>
      <c r="C170" s="407"/>
      <c r="D170" s="408"/>
      <c r="E170" s="409"/>
      <c r="F170" s="410"/>
      <c r="G170" s="410"/>
      <c r="H170" s="411"/>
      <c r="I170" s="412"/>
      <c r="J170" s="413"/>
      <c r="K170" s="414"/>
      <c r="L170" s="11"/>
      <c r="M170" s="6"/>
      <c r="N170" s="6"/>
      <c r="O170" s="6"/>
      <c r="P170" s="6"/>
      <c r="Q170" s="6"/>
      <c r="R170" s="6"/>
      <c r="S170" s="40"/>
      <c r="T170" s="43"/>
      <c r="U170" s="12"/>
      <c r="V170" s="17"/>
      <c r="W170" s="18"/>
      <c r="X170" s="18"/>
      <c r="Y170" s="18"/>
      <c r="Z170" s="18"/>
      <c r="AA170" s="18"/>
      <c r="AB170" s="18"/>
      <c r="AC170" s="45"/>
      <c r="AD170" s="43"/>
      <c r="AE170" s="40"/>
      <c r="AF170" s="293"/>
      <c r="AG170" s="6"/>
      <c r="AH170" s="6"/>
      <c r="AI170" s="6"/>
      <c r="AJ170" s="6"/>
      <c r="AK170" s="6"/>
      <c r="AL170" s="6"/>
      <c r="AM170" s="43"/>
      <c r="AN170" s="43"/>
      <c r="AO170" s="6"/>
      <c r="AP170" s="43"/>
      <c r="AQ170" s="11"/>
      <c r="AR170" s="6"/>
      <c r="AS170" s="6"/>
      <c r="AT170" s="6"/>
      <c r="AU170" s="6"/>
      <c r="AV170" s="6"/>
      <c r="AW170" s="6"/>
      <c r="AX170" s="40"/>
      <c r="AY170" s="43"/>
      <c r="AZ170" s="12"/>
      <c r="BA170" s="11"/>
      <c r="BB170" s="6"/>
      <c r="BC170" s="6"/>
      <c r="BD170" s="6"/>
      <c r="BE170" s="6"/>
      <c r="BF170" s="6"/>
      <c r="BG170" s="6"/>
      <c r="BH170" s="40"/>
      <c r="BI170" s="43"/>
      <c r="BJ170" s="12"/>
      <c r="BK170" s="11"/>
      <c r="BL170" s="6"/>
      <c r="BM170" s="6"/>
      <c r="BN170" s="6"/>
      <c r="BO170" s="6"/>
      <c r="BP170" s="6"/>
      <c r="BQ170" s="6"/>
      <c r="BR170" s="40"/>
      <c r="BS170" s="43"/>
      <c r="BT170" s="12"/>
      <c r="BU170" s="11"/>
      <c r="BV170" s="6"/>
      <c r="BW170" s="6"/>
      <c r="BX170" s="6"/>
      <c r="BY170" s="40"/>
      <c r="BZ170" s="11"/>
      <c r="CA170" s="6"/>
      <c r="CB170" s="6"/>
      <c r="CC170" s="6"/>
      <c r="CD170" s="12"/>
      <c r="CE170" s="11"/>
      <c r="CF170" s="6"/>
      <c r="CG170" s="6"/>
      <c r="CH170" s="6"/>
      <c r="CI170" s="12"/>
      <c r="CJ170" s="11"/>
      <c r="CK170" s="6"/>
      <c r="CL170" s="6"/>
      <c r="CM170" s="12"/>
      <c r="CN170" s="11"/>
      <c r="CO170" s="82"/>
      <c r="CP170" s="1"/>
      <c r="CQ170" s="1"/>
      <c r="CR170" s="1"/>
      <c r="CS170" s="1"/>
      <c r="CT170" s="1"/>
      <c r="DF170" s="23"/>
      <c r="DG170" s="35" t="str">
        <f t="shared" si="17"/>
        <v/>
      </c>
      <c r="DH170" s="36" t="str">
        <f>IF(AND(L170="",N170="",R170="",S170=""),"",SUM(L170,N170,R170,#REF!,S170))</f>
        <v/>
      </c>
      <c r="DI170" s="36" t="str">
        <f t="shared" si="18"/>
        <v/>
      </c>
      <c r="DJ170" s="35" t="str">
        <f>IF(AND(V170="",X170="",AB170="",AC170=""),"",SUM(V170,X170,AB170,#REF!,AC170))</f>
        <v/>
      </c>
      <c r="DK170" s="36" t="str">
        <f t="shared" si="19"/>
        <v/>
      </c>
      <c r="DL170" s="35" t="str">
        <f t="shared" si="20"/>
        <v/>
      </c>
      <c r="DM170" s="36" t="str">
        <f t="shared" si="21"/>
        <v/>
      </c>
      <c r="DN170" s="35" t="str">
        <f>IF(AND(AQ170="",AT170="",AW170="",AX170=""),"",SUM(AQ170,AT170,AW170,#REF!,AX170))</f>
        <v/>
      </c>
      <c r="DO170" s="36" t="str">
        <f t="shared" si="22"/>
        <v/>
      </c>
      <c r="DP170" s="35" t="str">
        <f>IF(AND(BA170="",BD170="",BG170="",BH170=""),"",SUM(BA170,BD170,BG170,#REF!,BH170))</f>
        <v/>
      </c>
      <c r="DQ170" s="36" t="str">
        <f t="shared" si="23"/>
        <v/>
      </c>
      <c r="DR170" s="35" t="str">
        <f>IF(AND(BK170="",BN170="",BQ170="",BR170=""),"",SUM(BK170,BN170,BQ170,#REF!,BR170))</f>
        <v/>
      </c>
      <c r="DS170" s="36" t="str">
        <f t="shared" si="24"/>
        <v/>
      </c>
      <c r="DT170" s="33" t="e">
        <f>IF(AND(#REF!="",#REF!="",#REF!="",#REF!=""),"",SUM(#REF!,#REF!,#REF!,#REF!))</f>
        <v>#REF!</v>
      </c>
      <c r="DU170" s="33" t="str">
        <f t="shared" si="16"/>
        <v/>
      </c>
    </row>
    <row r="171" spans="1:125" ht="18.75">
      <c r="A171" s="72">
        <v>165</v>
      </c>
      <c r="B171" s="406"/>
      <c r="C171" s="407"/>
      <c r="D171" s="408"/>
      <c r="E171" s="409"/>
      <c r="F171" s="410"/>
      <c r="G171" s="410"/>
      <c r="H171" s="411"/>
      <c r="I171" s="412"/>
      <c r="J171" s="413"/>
      <c r="K171" s="414"/>
      <c r="L171" s="11"/>
      <c r="M171" s="6"/>
      <c r="N171" s="6"/>
      <c r="O171" s="6"/>
      <c r="P171" s="6"/>
      <c r="Q171" s="6"/>
      <c r="R171" s="6"/>
      <c r="S171" s="40"/>
      <c r="T171" s="43"/>
      <c r="U171" s="12"/>
      <c r="V171" s="17"/>
      <c r="W171" s="18"/>
      <c r="X171" s="18"/>
      <c r="Y171" s="18"/>
      <c r="Z171" s="18"/>
      <c r="AA171" s="18"/>
      <c r="AB171" s="18"/>
      <c r="AC171" s="45"/>
      <c r="AD171" s="43"/>
      <c r="AE171" s="40"/>
      <c r="AF171" s="293"/>
      <c r="AG171" s="6"/>
      <c r="AH171" s="6"/>
      <c r="AI171" s="6"/>
      <c r="AJ171" s="6"/>
      <c r="AK171" s="6"/>
      <c r="AL171" s="6"/>
      <c r="AM171" s="43"/>
      <c r="AN171" s="43"/>
      <c r="AO171" s="6"/>
      <c r="AP171" s="43"/>
      <c r="AQ171" s="11"/>
      <c r="AR171" s="6"/>
      <c r="AS171" s="6"/>
      <c r="AT171" s="6"/>
      <c r="AU171" s="6"/>
      <c r="AV171" s="6"/>
      <c r="AW171" s="6"/>
      <c r="AX171" s="40"/>
      <c r="AY171" s="43"/>
      <c r="AZ171" s="12"/>
      <c r="BA171" s="11"/>
      <c r="BB171" s="6"/>
      <c r="BC171" s="6"/>
      <c r="BD171" s="6"/>
      <c r="BE171" s="6"/>
      <c r="BF171" s="6"/>
      <c r="BG171" s="6"/>
      <c r="BH171" s="40"/>
      <c r="BI171" s="43"/>
      <c r="BJ171" s="12"/>
      <c r="BK171" s="11"/>
      <c r="BL171" s="6"/>
      <c r="BM171" s="6"/>
      <c r="BN171" s="6"/>
      <c r="BO171" s="6"/>
      <c r="BP171" s="6"/>
      <c r="BQ171" s="6"/>
      <c r="BR171" s="40"/>
      <c r="BS171" s="43"/>
      <c r="BT171" s="12"/>
      <c r="BU171" s="11"/>
      <c r="BV171" s="6"/>
      <c r="BW171" s="6"/>
      <c r="BX171" s="6"/>
      <c r="BY171" s="40"/>
      <c r="BZ171" s="11"/>
      <c r="CA171" s="6"/>
      <c r="CB171" s="6"/>
      <c r="CC171" s="6"/>
      <c r="CD171" s="12"/>
      <c r="CE171" s="11"/>
      <c r="CF171" s="6"/>
      <c r="CG171" s="6"/>
      <c r="CH171" s="6"/>
      <c r="CI171" s="12"/>
      <c r="CJ171" s="11"/>
      <c r="CK171" s="6"/>
      <c r="CL171" s="6"/>
      <c r="CM171" s="12"/>
      <c r="CN171" s="11"/>
      <c r="CO171" s="82"/>
      <c r="CP171" s="1"/>
      <c r="CQ171" s="1"/>
      <c r="CR171" s="1"/>
      <c r="CS171" s="1"/>
      <c r="CT171" s="1"/>
      <c r="DF171" s="23"/>
      <c r="DG171" s="35" t="str">
        <f t="shared" si="17"/>
        <v/>
      </c>
      <c r="DH171" s="36" t="str">
        <f>IF(AND(L171="",N171="",R171="",S171=""),"",SUM(L171,N171,R171,#REF!,S171))</f>
        <v/>
      </c>
      <c r="DI171" s="36" t="str">
        <f t="shared" si="18"/>
        <v/>
      </c>
      <c r="DJ171" s="35" t="str">
        <f>IF(AND(V171="",X171="",AB171="",AC171=""),"",SUM(V171,X171,AB171,#REF!,AC171))</f>
        <v/>
      </c>
      <c r="DK171" s="36" t="str">
        <f t="shared" si="19"/>
        <v/>
      </c>
      <c r="DL171" s="35" t="str">
        <f t="shared" si="20"/>
        <v/>
      </c>
      <c r="DM171" s="36" t="str">
        <f t="shared" si="21"/>
        <v/>
      </c>
      <c r="DN171" s="35" t="str">
        <f>IF(AND(AQ171="",AT171="",AW171="",AX171=""),"",SUM(AQ171,AT171,AW171,#REF!,AX171))</f>
        <v/>
      </c>
      <c r="DO171" s="36" t="str">
        <f t="shared" si="22"/>
        <v/>
      </c>
      <c r="DP171" s="35" t="str">
        <f>IF(AND(BA171="",BD171="",BG171="",BH171=""),"",SUM(BA171,BD171,BG171,#REF!,BH171))</f>
        <v/>
      </c>
      <c r="DQ171" s="36" t="str">
        <f t="shared" si="23"/>
        <v/>
      </c>
      <c r="DR171" s="35" t="str">
        <f>IF(AND(BK171="",BN171="",BQ171="",BR171=""),"",SUM(BK171,BN171,BQ171,#REF!,BR171))</f>
        <v/>
      </c>
      <c r="DS171" s="36" t="str">
        <f t="shared" si="24"/>
        <v/>
      </c>
      <c r="DT171" s="33" t="e">
        <f>IF(AND(#REF!="",#REF!="",#REF!="",#REF!=""),"",SUM(#REF!,#REF!,#REF!,#REF!))</f>
        <v>#REF!</v>
      </c>
      <c r="DU171" s="33" t="str">
        <f t="shared" si="16"/>
        <v/>
      </c>
    </row>
    <row r="172" spans="1:125" ht="18.75">
      <c r="A172" s="72">
        <v>166</v>
      </c>
      <c r="B172" s="406"/>
      <c r="C172" s="407"/>
      <c r="D172" s="408"/>
      <c r="E172" s="409"/>
      <c r="F172" s="410"/>
      <c r="G172" s="410"/>
      <c r="H172" s="411"/>
      <c r="I172" s="412"/>
      <c r="J172" s="413"/>
      <c r="K172" s="414"/>
      <c r="L172" s="11"/>
      <c r="M172" s="6"/>
      <c r="N172" s="6"/>
      <c r="O172" s="6"/>
      <c r="P172" s="6"/>
      <c r="Q172" s="6"/>
      <c r="R172" s="6"/>
      <c r="S172" s="40"/>
      <c r="T172" s="43"/>
      <c r="U172" s="12"/>
      <c r="V172" s="17"/>
      <c r="W172" s="18"/>
      <c r="X172" s="18"/>
      <c r="Y172" s="18"/>
      <c r="Z172" s="18"/>
      <c r="AA172" s="18"/>
      <c r="AB172" s="18"/>
      <c r="AC172" s="45"/>
      <c r="AD172" s="43"/>
      <c r="AE172" s="40"/>
      <c r="AF172" s="293"/>
      <c r="AG172" s="6"/>
      <c r="AH172" s="6"/>
      <c r="AI172" s="6"/>
      <c r="AJ172" s="6"/>
      <c r="AK172" s="6"/>
      <c r="AL172" s="6"/>
      <c r="AM172" s="43"/>
      <c r="AN172" s="43"/>
      <c r="AO172" s="6"/>
      <c r="AP172" s="43"/>
      <c r="AQ172" s="11"/>
      <c r="AR172" s="6"/>
      <c r="AS172" s="6"/>
      <c r="AT172" s="6"/>
      <c r="AU172" s="6"/>
      <c r="AV172" s="6"/>
      <c r="AW172" s="6"/>
      <c r="AX172" s="40"/>
      <c r="AY172" s="43"/>
      <c r="AZ172" s="12"/>
      <c r="BA172" s="11"/>
      <c r="BB172" s="6"/>
      <c r="BC172" s="6"/>
      <c r="BD172" s="6"/>
      <c r="BE172" s="6"/>
      <c r="BF172" s="6"/>
      <c r="BG172" s="6"/>
      <c r="BH172" s="40"/>
      <c r="BI172" s="43"/>
      <c r="BJ172" s="12"/>
      <c r="BK172" s="11"/>
      <c r="BL172" s="6"/>
      <c r="BM172" s="6"/>
      <c r="BN172" s="6"/>
      <c r="BO172" s="6"/>
      <c r="BP172" s="6"/>
      <c r="BQ172" s="6"/>
      <c r="BR172" s="40"/>
      <c r="BS172" s="43"/>
      <c r="BT172" s="12"/>
      <c r="BU172" s="11"/>
      <c r="BV172" s="6"/>
      <c r="BW172" s="6"/>
      <c r="BX172" s="6"/>
      <c r="BY172" s="40"/>
      <c r="BZ172" s="11"/>
      <c r="CA172" s="6"/>
      <c r="CB172" s="6"/>
      <c r="CC172" s="6"/>
      <c r="CD172" s="12"/>
      <c r="CE172" s="11"/>
      <c r="CF172" s="6"/>
      <c r="CG172" s="6"/>
      <c r="CH172" s="6"/>
      <c r="CI172" s="12"/>
      <c r="CJ172" s="11"/>
      <c r="CK172" s="6"/>
      <c r="CL172" s="6"/>
      <c r="CM172" s="12"/>
      <c r="CN172" s="11"/>
      <c r="CO172" s="82"/>
      <c r="CP172" s="1"/>
      <c r="CQ172" s="1"/>
      <c r="CR172" s="1"/>
      <c r="CS172" s="1"/>
      <c r="CT172" s="1"/>
      <c r="DF172" s="23"/>
      <c r="DG172" s="35" t="str">
        <f t="shared" si="17"/>
        <v/>
      </c>
      <c r="DH172" s="36" t="str">
        <f>IF(AND(L172="",N172="",R172="",S172=""),"",SUM(L172,N172,R172,#REF!,S172))</f>
        <v/>
      </c>
      <c r="DI172" s="36" t="str">
        <f t="shared" si="18"/>
        <v/>
      </c>
      <c r="DJ172" s="35" t="str">
        <f>IF(AND(V172="",X172="",AB172="",AC172=""),"",SUM(V172,X172,AB172,#REF!,AC172))</f>
        <v/>
      </c>
      <c r="DK172" s="36" t="str">
        <f t="shared" si="19"/>
        <v/>
      </c>
      <c r="DL172" s="35" t="str">
        <f t="shared" si="20"/>
        <v/>
      </c>
      <c r="DM172" s="36" t="str">
        <f t="shared" si="21"/>
        <v/>
      </c>
      <c r="DN172" s="35" t="str">
        <f>IF(AND(AQ172="",AT172="",AW172="",AX172=""),"",SUM(AQ172,AT172,AW172,#REF!,AX172))</f>
        <v/>
      </c>
      <c r="DO172" s="36" t="str">
        <f t="shared" si="22"/>
        <v/>
      </c>
      <c r="DP172" s="35" t="str">
        <f>IF(AND(BA172="",BD172="",BG172="",BH172=""),"",SUM(BA172,BD172,BG172,#REF!,BH172))</f>
        <v/>
      </c>
      <c r="DQ172" s="36" t="str">
        <f t="shared" si="23"/>
        <v/>
      </c>
      <c r="DR172" s="35" t="str">
        <f>IF(AND(BK172="",BN172="",BQ172="",BR172=""),"",SUM(BK172,BN172,BQ172,#REF!,BR172))</f>
        <v/>
      </c>
      <c r="DS172" s="36" t="str">
        <f t="shared" si="24"/>
        <v/>
      </c>
      <c r="DT172" s="33" t="e">
        <f>IF(AND(#REF!="",#REF!="",#REF!="",#REF!=""),"",SUM(#REF!,#REF!,#REF!,#REF!))</f>
        <v>#REF!</v>
      </c>
      <c r="DU172" s="33" t="str">
        <f t="shared" si="16"/>
        <v/>
      </c>
    </row>
    <row r="173" spans="1:125" ht="18.75">
      <c r="A173" s="72">
        <v>167</v>
      </c>
      <c r="B173" s="406"/>
      <c r="C173" s="407"/>
      <c r="D173" s="408"/>
      <c r="E173" s="409"/>
      <c r="F173" s="410"/>
      <c r="G173" s="410"/>
      <c r="H173" s="411"/>
      <c r="I173" s="412"/>
      <c r="J173" s="413"/>
      <c r="K173" s="414"/>
      <c r="L173" s="11"/>
      <c r="M173" s="6"/>
      <c r="N173" s="6"/>
      <c r="O173" s="6"/>
      <c r="P173" s="6"/>
      <c r="Q173" s="6"/>
      <c r="R173" s="6"/>
      <c r="S173" s="40"/>
      <c r="T173" s="43"/>
      <c r="U173" s="12"/>
      <c r="V173" s="17"/>
      <c r="W173" s="18"/>
      <c r="X173" s="18"/>
      <c r="Y173" s="18"/>
      <c r="Z173" s="18"/>
      <c r="AA173" s="18"/>
      <c r="AB173" s="18"/>
      <c r="AC173" s="45"/>
      <c r="AD173" s="43"/>
      <c r="AE173" s="40"/>
      <c r="AF173" s="293"/>
      <c r="AG173" s="6"/>
      <c r="AH173" s="6"/>
      <c r="AI173" s="6"/>
      <c r="AJ173" s="6"/>
      <c r="AK173" s="6"/>
      <c r="AL173" s="6"/>
      <c r="AM173" s="43"/>
      <c r="AN173" s="43"/>
      <c r="AO173" s="6"/>
      <c r="AP173" s="43"/>
      <c r="AQ173" s="11"/>
      <c r="AR173" s="6"/>
      <c r="AS173" s="6"/>
      <c r="AT173" s="6"/>
      <c r="AU173" s="6"/>
      <c r="AV173" s="6"/>
      <c r="AW173" s="6"/>
      <c r="AX173" s="40"/>
      <c r="AY173" s="43"/>
      <c r="AZ173" s="12"/>
      <c r="BA173" s="11"/>
      <c r="BB173" s="6"/>
      <c r="BC173" s="6"/>
      <c r="BD173" s="6"/>
      <c r="BE173" s="6"/>
      <c r="BF173" s="6"/>
      <c r="BG173" s="6"/>
      <c r="BH173" s="40"/>
      <c r="BI173" s="43"/>
      <c r="BJ173" s="12"/>
      <c r="BK173" s="11"/>
      <c r="BL173" s="6"/>
      <c r="BM173" s="6"/>
      <c r="BN173" s="6"/>
      <c r="BO173" s="6"/>
      <c r="BP173" s="6"/>
      <c r="BQ173" s="6"/>
      <c r="BR173" s="40"/>
      <c r="BS173" s="43"/>
      <c r="BT173" s="12"/>
      <c r="BU173" s="11"/>
      <c r="BV173" s="6"/>
      <c r="BW173" s="6"/>
      <c r="BX173" s="6"/>
      <c r="BY173" s="40"/>
      <c r="BZ173" s="11"/>
      <c r="CA173" s="6"/>
      <c r="CB173" s="6"/>
      <c r="CC173" s="6"/>
      <c r="CD173" s="12"/>
      <c r="CE173" s="11"/>
      <c r="CF173" s="6"/>
      <c r="CG173" s="6"/>
      <c r="CH173" s="6"/>
      <c r="CI173" s="12"/>
      <c r="CJ173" s="11"/>
      <c r="CK173" s="6"/>
      <c r="CL173" s="6"/>
      <c r="CM173" s="12"/>
      <c r="CN173" s="11"/>
      <c r="CO173" s="82"/>
      <c r="CP173" s="1"/>
      <c r="CQ173" s="1"/>
      <c r="CR173" s="1"/>
      <c r="CS173" s="1"/>
      <c r="CT173" s="1"/>
      <c r="DF173" s="23"/>
      <c r="DG173" s="35" t="str">
        <f t="shared" si="17"/>
        <v/>
      </c>
      <c r="DH173" s="36" t="str">
        <f>IF(AND(L173="",N173="",R173="",S173=""),"",SUM(L173,N173,R173,#REF!,S173))</f>
        <v/>
      </c>
      <c r="DI173" s="36" t="str">
        <f t="shared" si="18"/>
        <v/>
      </c>
      <c r="DJ173" s="35" t="str">
        <f>IF(AND(V173="",X173="",AB173="",AC173=""),"",SUM(V173,X173,AB173,#REF!,AC173))</f>
        <v/>
      </c>
      <c r="DK173" s="36" t="str">
        <f t="shared" si="19"/>
        <v/>
      </c>
      <c r="DL173" s="35" t="str">
        <f t="shared" si="20"/>
        <v/>
      </c>
      <c r="DM173" s="36" t="str">
        <f t="shared" si="21"/>
        <v/>
      </c>
      <c r="DN173" s="35" t="str">
        <f>IF(AND(AQ173="",AT173="",AW173="",AX173=""),"",SUM(AQ173,AT173,AW173,#REF!,AX173))</f>
        <v/>
      </c>
      <c r="DO173" s="36" t="str">
        <f t="shared" si="22"/>
        <v/>
      </c>
      <c r="DP173" s="35" t="str">
        <f>IF(AND(BA173="",BD173="",BG173="",BH173=""),"",SUM(BA173,BD173,BG173,#REF!,BH173))</f>
        <v/>
      </c>
      <c r="DQ173" s="36" t="str">
        <f t="shared" si="23"/>
        <v/>
      </c>
      <c r="DR173" s="35" t="str">
        <f>IF(AND(BK173="",BN173="",BQ173="",BR173=""),"",SUM(BK173,BN173,BQ173,#REF!,BR173))</f>
        <v/>
      </c>
      <c r="DS173" s="36" t="str">
        <f t="shared" si="24"/>
        <v/>
      </c>
      <c r="DT173" s="33" t="e">
        <f>IF(AND(#REF!="",#REF!="",#REF!="",#REF!=""),"",SUM(#REF!,#REF!,#REF!,#REF!))</f>
        <v>#REF!</v>
      </c>
      <c r="DU173" s="33" t="str">
        <f t="shared" si="16"/>
        <v/>
      </c>
    </row>
    <row r="174" spans="1:125" ht="18.75">
      <c r="A174" s="72">
        <v>168</v>
      </c>
      <c r="B174" s="406"/>
      <c r="C174" s="407"/>
      <c r="D174" s="408"/>
      <c r="E174" s="409"/>
      <c r="F174" s="410"/>
      <c r="G174" s="410"/>
      <c r="H174" s="411"/>
      <c r="I174" s="412"/>
      <c r="J174" s="413"/>
      <c r="K174" s="414"/>
      <c r="L174" s="11"/>
      <c r="M174" s="6"/>
      <c r="N174" s="6"/>
      <c r="O174" s="6"/>
      <c r="P174" s="6"/>
      <c r="Q174" s="6"/>
      <c r="R174" s="6"/>
      <c r="S174" s="40"/>
      <c r="T174" s="43"/>
      <c r="U174" s="12"/>
      <c r="V174" s="17"/>
      <c r="W174" s="18"/>
      <c r="X174" s="18"/>
      <c r="Y174" s="18"/>
      <c r="Z174" s="18"/>
      <c r="AA174" s="18"/>
      <c r="AB174" s="18"/>
      <c r="AC174" s="45"/>
      <c r="AD174" s="43"/>
      <c r="AE174" s="40"/>
      <c r="AF174" s="293"/>
      <c r="AG174" s="6"/>
      <c r="AH174" s="6"/>
      <c r="AI174" s="6"/>
      <c r="AJ174" s="6"/>
      <c r="AK174" s="6"/>
      <c r="AL174" s="6"/>
      <c r="AM174" s="43"/>
      <c r="AN174" s="43"/>
      <c r="AO174" s="6"/>
      <c r="AP174" s="43"/>
      <c r="AQ174" s="11"/>
      <c r="AR174" s="6"/>
      <c r="AS174" s="6"/>
      <c r="AT174" s="6"/>
      <c r="AU174" s="6"/>
      <c r="AV174" s="6"/>
      <c r="AW174" s="6"/>
      <c r="AX174" s="40"/>
      <c r="AY174" s="43"/>
      <c r="AZ174" s="12"/>
      <c r="BA174" s="11"/>
      <c r="BB174" s="6"/>
      <c r="BC174" s="6"/>
      <c r="BD174" s="6"/>
      <c r="BE174" s="6"/>
      <c r="BF174" s="6"/>
      <c r="BG174" s="6"/>
      <c r="BH174" s="40"/>
      <c r="BI174" s="43"/>
      <c r="BJ174" s="12"/>
      <c r="BK174" s="11"/>
      <c r="BL174" s="6"/>
      <c r="BM174" s="6"/>
      <c r="BN174" s="6"/>
      <c r="BO174" s="6"/>
      <c r="BP174" s="6"/>
      <c r="BQ174" s="6"/>
      <c r="BR174" s="40"/>
      <c r="BS174" s="43"/>
      <c r="BT174" s="12"/>
      <c r="BU174" s="11"/>
      <c r="BV174" s="6"/>
      <c r="BW174" s="6"/>
      <c r="BX174" s="6"/>
      <c r="BY174" s="40"/>
      <c r="BZ174" s="11"/>
      <c r="CA174" s="6"/>
      <c r="CB174" s="6"/>
      <c r="CC174" s="6"/>
      <c r="CD174" s="12"/>
      <c r="CE174" s="11"/>
      <c r="CF174" s="6"/>
      <c r="CG174" s="6"/>
      <c r="CH174" s="6"/>
      <c r="CI174" s="12"/>
      <c r="CJ174" s="11"/>
      <c r="CK174" s="6"/>
      <c r="CL174" s="6"/>
      <c r="CM174" s="12"/>
      <c r="CN174" s="11"/>
      <c r="CO174" s="82"/>
      <c r="CP174" s="1"/>
      <c r="CQ174" s="1"/>
      <c r="CR174" s="1"/>
      <c r="CS174" s="1"/>
      <c r="CT174" s="1"/>
      <c r="DF174" s="23"/>
      <c r="DG174" s="35" t="str">
        <f t="shared" si="17"/>
        <v/>
      </c>
      <c r="DH174" s="36" t="str">
        <f>IF(AND(L174="",N174="",R174="",S174=""),"",SUM(L174,N174,R174,#REF!,S174))</f>
        <v/>
      </c>
      <c r="DI174" s="36" t="str">
        <f t="shared" si="18"/>
        <v/>
      </c>
      <c r="DJ174" s="35" t="str">
        <f>IF(AND(V174="",X174="",AB174="",AC174=""),"",SUM(V174,X174,AB174,#REF!,AC174))</f>
        <v/>
      </c>
      <c r="DK174" s="36" t="str">
        <f t="shared" si="19"/>
        <v/>
      </c>
      <c r="DL174" s="35" t="str">
        <f t="shared" si="20"/>
        <v/>
      </c>
      <c r="DM174" s="36" t="str">
        <f t="shared" si="21"/>
        <v/>
      </c>
      <c r="DN174" s="35" t="str">
        <f>IF(AND(AQ174="",AT174="",AW174="",AX174=""),"",SUM(AQ174,AT174,AW174,#REF!,AX174))</f>
        <v/>
      </c>
      <c r="DO174" s="36" t="str">
        <f t="shared" si="22"/>
        <v/>
      </c>
      <c r="DP174" s="35" t="str">
        <f>IF(AND(BA174="",BD174="",BG174="",BH174=""),"",SUM(BA174,BD174,BG174,#REF!,BH174))</f>
        <v/>
      </c>
      <c r="DQ174" s="36" t="str">
        <f t="shared" si="23"/>
        <v/>
      </c>
      <c r="DR174" s="35" t="str">
        <f>IF(AND(BK174="",BN174="",BQ174="",BR174=""),"",SUM(BK174,BN174,BQ174,#REF!,BR174))</f>
        <v/>
      </c>
      <c r="DS174" s="36" t="str">
        <f t="shared" si="24"/>
        <v/>
      </c>
      <c r="DT174" s="33" t="e">
        <f>IF(AND(#REF!="",#REF!="",#REF!="",#REF!=""),"",SUM(#REF!,#REF!,#REF!,#REF!))</f>
        <v>#REF!</v>
      </c>
      <c r="DU174" s="33" t="str">
        <f t="shared" si="16"/>
        <v/>
      </c>
    </row>
    <row r="175" spans="1:125" ht="18.75">
      <c r="A175" s="72">
        <v>169</v>
      </c>
      <c r="B175" s="406"/>
      <c r="C175" s="407"/>
      <c r="D175" s="408"/>
      <c r="E175" s="409"/>
      <c r="F175" s="410"/>
      <c r="G175" s="410"/>
      <c r="H175" s="411"/>
      <c r="I175" s="412"/>
      <c r="J175" s="413"/>
      <c r="K175" s="414"/>
      <c r="L175" s="11"/>
      <c r="M175" s="6"/>
      <c r="N175" s="6"/>
      <c r="O175" s="6"/>
      <c r="P175" s="6"/>
      <c r="Q175" s="6"/>
      <c r="R175" s="6"/>
      <c r="S175" s="40"/>
      <c r="T175" s="43"/>
      <c r="U175" s="12"/>
      <c r="V175" s="17"/>
      <c r="W175" s="18"/>
      <c r="X175" s="18"/>
      <c r="Y175" s="18"/>
      <c r="Z175" s="18"/>
      <c r="AA175" s="18"/>
      <c r="AB175" s="18"/>
      <c r="AC175" s="45"/>
      <c r="AD175" s="43"/>
      <c r="AE175" s="40"/>
      <c r="AF175" s="293"/>
      <c r="AG175" s="6"/>
      <c r="AH175" s="6"/>
      <c r="AI175" s="6"/>
      <c r="AJ175" s="6"/>
      <c r="AK175" s="6"/>
      <c r="AL175" s="6"/>
      <c r="AM175" s="43"/>
      <c r="AN175" s="43"/>
      <c r="AO175" s="6"/>
      <c r="AP175" s="43"/>
      <c r="AQ175" s="11"/>
      <c r="AR175" s="6"/>
      <c r="AS175" s="6"/>
      <c r="AT175" s="6"/>
      <c r="AU175" s="6"/>
      <c r="AV175" s="6"/>
      <c r="AW175" s="6"/>
      <c r="AX175" s="40"/>
      <c r="AY175" s="43"/>
      <c r="AZ175" s="12"/>
      <c r="BA175" s="11"/>
      <c r="BB175" s="6"/>
      <c r="BC175" s="6"/>
      <c r="BD175" s="6"/>
      <c r="BE175" s="6"/>
      <c r="BF175" s="6"/>
      <c r="BG175" s="6"/>
      <c r="BH175" s="40"/>
      <c r="BI175" s="43"/>
      <c r="BJ175" s="12"/>
      <c r="BK175" s="11"/>
      <c r="BL175" s="6"/>
      <c r="BM175" s="6"/>
      <c r="BN175" s="6"/>
      <c r="BO175" s="6"/>
      <c r="BP175" s="6"/>
      <c r="BQ175" s="6"/>
      <c r="BR175" s="40"/>
      <c r="BS175" s="43"/>
      <c r="BT175" s="12"/>
      <c r="BU175" s="11"/>
      <c r="BV175" s="6"/>
      <c r="BW175" s="6"/>
      <c r="BX175" s="6"/>
      <c r="BY175" s="40"/>
      <c r="BZ175" s="11"/>
      <c r="CA175" s="6"/>
      <c r="CB175" s="6"/>
      <c r="CC175" s="6"/>
      <c r="CD175" s="12"/>
      <c r="CE175" s="11"/>
      <c r="CF175" s="6"/>
      <c r="CG175" s="6"/>
      <c r="CH175" s="6"/>
      <c r="CI175" s="12"/>
      <c r="CJ175" s="11"/>
      <c r="CK175" s="6"/>
      <c r="CL175" s="6"/>
      <c r="CM175" s="12"/>
      <c r="CN175" s="11"/>
      <c r="CO175" s="82"/>
      <c r="CP175" s="1"/>
      <c r="CQ175" s="1"/>
      <c r="CR175" s="1"/>
      <c r="CS175" s="1"/>
      <c r="CT175" s="1"/>
      <c r="DF175" s="23"/>
      <c r="DG175" s="35" t="str">
        <f t="shared" si="17"/>
        <v/>
      </c>
      <c r="DH175" s="36" t="str">
        <f>IF(AND(L175="",N175="",R175="",S175=""),"",SUM(L175,N175,R175,#REF!,S175))</f>
        <v/>
      </c>
      <c r="DI175" s="36" t="str">
        <f t="shared" si="18"/>
        <v/>
      </c>
      <c r="DJ175" s="35" t="str">
        <f>IF(AND(V175="",X175="",AB175="",AC175=""),"",SUM(V175,X175,AB175,#REF!,AC175))</f>
        <v/>
      </c>
      <c r="DK175" s="36" t="str">
        <f t="shared" si="19"/>
        <v/>
      </c>
      <c r="DL175" s="35" t="str">
        <f t="shared" si="20"/>
        <v/>
      </c>
      <c r="DM175" s="36" t="str">
        <f t="shared" si="21"/>
        <v/>
      </c>
      <c r="DN175" s="35" t="str">
        <f>IF(AND(AQ175="",AT175="",AW175="",AX175=""),"",SUM(AQ175,AT175,AW175,#REF!,AX175))</f>
        <v/>
      </c>
      <c r="DO175" s="36" t="str">
        <f t="shared" si="22"/>
        <v/>
      </c>
      <c r="DP175" s="35" t="str">
        <f>IF(AND(BA175="",BD175="",BG175="",BH175=""),"",SUM(BA175,BD175,BG175,#REF!,BH175))</f>
        <v/>
      </c>
      <c r="DQ175" s="36" t="str">
        <f t="shared" si="23"/>
        <v/>
      </c>
      <c r="DR175" s="35" t="str">
        <f>IF(AND(BK175="",BN175="",BQ175="",BR175=""),"",SUM(BK175,BN175,BQ175,#REF!,BR175))</f>
        <v/>
      </c>
      <c r="DS175" s="36" t="str">
        <f t="shared" si="24"/>
        <v/>
      </c>
      <c r="DT175" s="33" t="e">
        <f>IF(AND(#REF!="",#REF!="",#REF!="",#REF!=""),"",SUM(#REF!,#REF!,#REF!,#REF!))</f>
        <v>#REF!</v>
      </c>
      <c r="DU175" s="33" t="str">
        <f t="shared" si="16"/>
        <v/>
      </c>
    </row>
    <row r="176" spans="1:125" ht="18.75">
      <c r="A176" s="72">
        <v>170</v>
      </c>
      <c r="B176" s="406"/>
      <c r="C176" s="407"/>
      <c r="D176" s="408"/>
      <c r="E176" s="409"/>
      <c r="F176" s="410"/>
      <c r="G176" s="410"/>
      <c r="H176" s="411"/>
      <c r="I176" s="412"/>
      <c r="J176" s="413"/>
      <c r="K176" s="414"/>
      <c r="L176" s="11"/>
      <c r="M176" s="6"/>
      <c r="N176" s="6"/>
      <c r="O176" s="6"/>
      <c r="P176" s="6"/>
      <c r="Q176" s="6"/>
      <c r="R176" s="6"/>
      <c r="S176" s="40"/>
      <c r="T176" s="43"/>
      <c r="U176" s="12"/>
      <c r="V176" s="17"/>
      <c r="W176" s="18"/>
      <c r="X176" s="18"/>
      <c r="Y176" s="18"/>
      <c r="Z176" s="18"/>
      <c r="AA176" s="18"/>
      <c r="AB176" s="18"/>
      <c r="AC176" s="45"/>
      <c r="AD176" s="43"/>
      <c r="AE176" s="40"/>
      <c r="AF176" s="293"/>
      <c r="AG176" s="6"/>
      <c r="AH176" s="6"/>
      <c r="AI176" s="6"/>
      <c r="AJ176" s="6"/>
      <c r="AK176" s="6"/>
      <c r="AL176" s="6"/>
      <c r="AM176" s="43"/>
      <c r="AN176" s="43"/>
      <c r="AO176" s="6"/>
      <c r="AP176" s="43"/>
      <c r="AQ176" s="11"/>
      <c r="AR176" s="6"/>
      <c r="AS176" s="6"/>
      <c r="AT176" s="6"/>
      <c r="AU176" s="6"/>
      <c r="AV176" s="6"/>
      <c r="AW176" s="6"/>
      <c r="AX176" s="40"/>
      <c r="AY176" s="43"/>
      <c r="AZ176" s="12"/>
      <c r="BA176" s="11"/>
      <c r="BB176" s="6"/>
      <c r="BC176" s="6"/>
      <c r="BD176" s="6"/>
      <c r="BE176" s="6"/>
      <c r="BF176" s="6"/>
      <c r="BG176" s="6"/>
      <c r="BH176" s="40"/>
      <c r="BI176" s="43"/>
      <c r="BJ176" s="12"/>
      <c r="BK176" s="11"/>
      <c r="BL176" s="6"/>
      <c r="BM176" s="6"/>
      <c r="BN176" s="6"/>
      <c r="BO176" s="6"/>
      <c r="BP176" s="6"/>
      <c r="BQ176" s="6"/>
      <c r="BR176" s="40"/>
      <c r="BS176" s="43"/>
      <c r="BT176" s="12"/>
      <c r="BU176" s="11"/>
      <c r="BV176" s="6"/>
      <c r="BW176" s="6"/>
      <c r="BX176" s="6"/>
      <c r="BY176" s="40"/>
      <c r="BZ176" s="11"/>
      <c r="CA176" s="6"/>
      <c r="CB176" s="6"/>
      <c r="CC176" s="6"/>
      <c r="CD176" s="12"/>
      <c r="CE176" s="11"/>
      <c r="CF176" s="6"/>
      <c r="CG176" s="6"/>
      <c r="CH176" s="6"/>
      <c r="CI176" s="12"/>
      <c r="CJ176" s="11"/>
      <c r="CK176" s="6"/>
      <c r="CL176" s="6"/>
      <c r="CM176" s="12"/>
      <c r="CN176" s="11"/>
      <c r="CO176" s="82"/>
      <c r="CP176" s="1"/>
      <c r="CQ176" s="1"/>
      <c r="CR176" s="1"/>
      <c r="CS176" s="1"/>
      <c r="CT176" s="1"/>
      <c r="DF176" s="23"/>
      <c r="DG176" s="35" t="str">
        <f t="shared" si="17"/>
        <v/>
      </c>
      <c r="DH176" s="36" t="str">
        <f>IF(AND(L176="",N176="",R176="",S176=""),"",SUM(L176,N176,R176,#REF!,S176))</f>
        <v/>
      </c>
      <c r="DI176" s="36" t="str">
        <f t="shared" si="18"/>
        <v/>
      </c>
      <c r="DJ176" s="35" t="str">
        <f>IF(AND(V176="",X176="",AB176="",AC176=""),"",SUM(V176,X176,AB176,#REF!,AC176))</f>
        <v/>
      </c>
      <c r="DK176" s="36" t="str">
        <f t="shared" si="19"/>
        <v/>
      </c>
      <c r="DL176" s="35" t="str">
        <f t="shared" si="20"/>
        <v/>
      </c>
      <c r="DM176" s="36" t="str">
        <f t="shared" si="21"/>
        <v/>
      </c>
      <c r="DN176" s="35" t="str">
        <f>IF(AND(AQ176="",AT176="",AW176="",AX176=""),"",SUM(AQ176,AT176,AW176,#REF!,AX176))</f>
        <v/>
      </c>
      <c r="DO176" s="36" t="str">
        <f t="shared" si="22"/>
        <v/>
      </c>
      <c r="DP176" s="35" t="str">
        <f>IF(AND(BA176="",BD176="",BG176="",BH176=""),"",SUM(BA176,BD176,BG176,#REF!,BH176))</f>
        <v/>
      </c>
      <c r="DQ176" s="36" t="str">
        <f t="shared" si="23"/>
        <v/>
      </c>
      <c r="DR176" s="35" t="str">
        <f>IF(AND(BK176="",BN176="",BQ176="",BR176=""),"",SUM(BK176,BN176,BQ176,#REF!,BR176))</f>
        <v/>
      </c>
      <c r="DS176" s="36" t="str">
        <f t="shared" si="24"/>
        <v/>
      </c>
      <c r="DT176" s="33" t="e">
        <f>IF(AND(#REF!="",#REF!="",#REF!="",#REF!=""),"",SUM(#REF!,#REF!,#REF!,#REF!))</f>
        <v>#REF!</v>
      </c>
      <c r="DU176" s="33" t="str">
        <f t="shared" si="16"/>
        <v/>
      </c>
    </row>
    <row r="177" spans="1:125" ht="18.75">
      <c r="A177" s="72">
        <v>171</v>
      </c>
      <c r="B177" s="406"/>
      <c r="C177" s="407"/>
      <c r="D177" s="408"/>
      <c r="E177" s="409"/>
      <c r="F177" s="410"/>
      <c r="G177" s="410"/>
      <c r="H177" s="411"/>
      <c r="I177" s="412"/>
      <c r="J177" s="413"/>
      <c r="K177" s="414"/>
      <c r="L177" s="11"/>
      <c r="M177" s="6"/>
      <c r="N177" s="6"/>
      <c r="O177" s="6"/>
      <c r="P177" s="6"/>
      <c r="Q177" s="6"/>
      <c r="R177" s="6"/>
      <c r="S177" s="40"/>
      <c r="T177" s="43"/>
      <c r="U177" s="12"/>
      <c r="V177" s="17"/>
      <c r="W177" s="18"/>
      <c r="X177" s="18"/>
      <c r="Y177" s="18"/>
      <c r="Z177" s="18"/>
      <c r="AA177" s="18"/>
      <c r="AB177" s="18"/>
      <c r="AC177" s="45"/>
      <c r="AD177" s="43"/>
      <c r="AE177" s="40"/>
      <c r="AF177" s="293"/>
      <c r="AG177" s="6"/>
      <c r="AH177" s="6"/>
      <c r="AI177" s="6"/>
      <c r="AJ177" s="6"/>
      <c r="AK177" s="6"/>
      <c r="AL177" s="6"/>
      <c r="AM177" s="43"/>
      <c r="AN177" s="43"/>
      <c r="AO177" s="6"/>
      <c r="AP177" s="43"/>
      <c r="AQ177" s="11"/>
      <c r="AR177" s="6"/>
      <c r="AS177" s="6"/>
      <c r="AT177" s="6"/>
      <c r="AU177" s="6"/>
      <c r="AV177" s="6"/>
      <c r="AW177" s="6"/>
      <c r="AX177" s="40"/>
      <c r="AY177" s="43"/>
      <c r="AZ177" s="12"/>
      <c r="BA177" s="11"/>
      <c r="BB177" s="6"/>
      <c r="BC177" s="6"/>
      <c r="BD177" s="6"/>
      <c r="BE177" s="6"/>
      <c r="BF177" s="6"/>
      <c r="BG177" s="6"/>
      <c r="BH177" s="40"/>
      <c r="BI177" s="43"/>
      <c r="BJ177" s="12"/>
      <c r="BK177" s="11"/>
      <c r="BL177" s="6"/>
      <c r="BM177" s="6"/>
      <c r="BN177" s="6"/>
      <c r="BO177" s="6"/>
      <c r="BP177" s="6"/>
      <c r="BQ177" s="6"/>
      <c r="BR177" s="40"/>
      <c r="BS177" s="43"/>
      <c r="BT177" s="12"/>
      <c r="BU177" s="11"/>
      <c r="BV177" s="6"/>
      <c r="BW177" s="6"/>
      <c r="BX177" s="6"/>
      <c r="BY177" s="40"/>
      <c r="BZ177" s="11"/>
      <c r="CA177" s="6"/>
      <c r="CB177" s="6"/>
      <c r="CC177" s="6"/>
      <c r="CD177" s="12"/>
      <c r="CE177" s="11"/>
      <c r="CF177" s="6"/>
      <c r="CG177" s="6"/>
      <c r="CH177" s="6"/>
      <c r="CI177" s="12"/>
      <c r="CJ177" s="11"/>
      <c r="CK177" s="6"/>
      <c r="CL177" s="6"/>
      <c r="CM177" s="12"/>
      <c r="CN177" s="11"/>
      <c r="CO177" s="82"/>
      <c r="CP177" s="1"/>
      <c r="CQ177" s="1"/>
      <c r="CR177" s="1"/>
      <c r="CS177" s="1"/>
      <c r="CT177" s="1"/>
      <c r="DF177" s="23"/>
      <c r="DG177" s="35" t="str">
        <f t="shared" si="17"/>
        <v/>
      </c>
      <c r="DH177" s="36" t="str">
        <f>IF(AND(L177="",N177="",R177="",S177=""),"",SUM(L177,N177,R177,#REF!,S177))</f>
        <v/>
      </c>
      <c r="DI177" s="36" t="str">
        <f t="shared" si="18"/>
        <v/>
      </c>
      <c r="DJ177" s="35" t="str">
        <f>IF(AND(V177="",X177="",AB177="",AC177=""),"",SUM(V177,X177,AB177,#REF!,AC177))</f>
        <v/>
      </c>
      <c r="DK177" s="36" t="str">
        <f t="shared" si="19"/>
        <v/>
      </c>
      <c r="DL177" s="35" t="str">
        <f t="shared" si="20"/>
        <v/>
      </c>
      <c r="DM177" s="36" t="str">
        <f t="shared" si="21"/>
        <v/>
      </c>
      <c r="DN177" s="35" t="str">
        <f>IF(AND(AQ177="",AT177="",AW177="",AX177=""),"",SUM(AQ177,AT177,AW177,#REF!,AX177))</f>
        <v/>
      </c>
      <c r="DO177" s="36" t="str">
        <f t="shared" si="22"/>
        <v/>
      </c>
      <c r="DP177" s="35" t="str">
        <f>IF(AND(BA177="",BD177="",BG177="",BH177=""),"",SUM(BA177,BD177,BG177,#REF!,BH177))</f>
        <v/>
      </c>
      <c r="DQ177" s="36" t="str">
        <f t="shared" si="23"/>
        <v/>
      </c>
      <c r="DR177" s="35" t="str">
        <f>IF(AND(BK177="",BN177="",BQ177="",BR177=""),"",SUM(BK177,BN177,BQ177,#REF!,BR177))</f>
        <v/>
      </c>
      <c r="DS177" s="36" t="str">
        <f t="shared" si="24"/>
        <v/>
      </c>
      <c r="DT177" s="33" t="e">
        <f>IF(AND(#REF!="",#REF!="",#REF!="",#REF!=""),"",SUM(#REF!,#REF!,#REF!,#REF!))</f>
        <v>#REF!</v>
      </c>
      <c r="DU177" s="33" t="str">
        <f t="shared" si="16"/>
        <v/>
      </c>
    </row>
    <row r="178" spans="1:125" ht="18.75">
      <c r="A178" s="72">
        <v>172</v>
      </c>
      <c r="B178" s="406"/>
      <c r="C178" s="407"/>
      <c r="D178" s="408"/>
      <c r="E178" s="409"/>
      <c r="F178" s="410"/>
      <c r="G178" s="410"/>
      <c r="H178" s="411"/>
      <c r="I178" s="412"/>
      <c r="J178" s="413"/>
      <c r="K178" s="414"/>
      <c r="L178" s="11"/>
      <c r="M178" s="6"/>
      <c r="N178" s="6"/>
      <c r="O178" s="6"/>
      <c r="P178" s="6"/>
      <c r="Q178" s="6"/>
      <c r="R178" s="6"/>
      <c r="S178" s="40"/>
      <c r="T178" s="43"/>
      <c r="U178" s="12"/>
      <c r="V178" s="17"/>
      <c r="W178" s="18"/>
      <c r="X178" s="18"/>
      <c r="Y178" s="18"/>
      <c r="Z178" s="18"/>
      <c r="AA178" s="18"/>
      <c r="AB178" s="18"/>
      <c r="AC178" s="45"/>
      <c r="AD178" s="43"/>
      <c r="AE178" s="40"/>
      <c r="AF178" s="293"/>
      <c r="AG178" s="6"/>
      <c r="AH178" s="6"/>
      <c r="AI178" s="6"/>
      <c r="AJ178" s="6"/>
      <c r="AK178" s="6"/>
      <c r="AL178" s="6"/>
      <c r="AM178" s="43"/>
      <c r="AN178" s="43"/>
      <c r="AO178" s="6"/>
      <c r="AP178" s="43"/>
      <c r="AQ178" s="11"/>
      <c r="AR178" s="6"/>
      <c r="AS178" s="6"/>
      <c r="AT178" s="6"/>
      <c r="AU178" s="6"/>
      <c r="AV178" s="6"/>
      <c r="AW178" s="6"/>
      <c r="AX178" s="40"/>
      <c r="AY178" s="43"/>
      <c r="AZ178" s="12"/>
      <c r="BA178" s="11"/>
      <c r="BB178" s="6"/>
      <c r="BC178" s="6"/>
      <c r="BD178" s="6"/>
      <c r="BE178" s="6"/>
      <c r="BF178" s="6"/>
      <c r="BG178" s="6"/>
      <c r="BH178" s="40"/>
      <c r="BI178" s="43"/>
      <c r="BJ178" s="12"/>
      <c r="BK178" s="11"/>
      <c r="BL178" s="6"/>
      <c r="BM178" s="6"/>
      <c r="BN178" s="6"/>
      <c r="BO178" s="6"/>
      <c r="BP178" s="6"/>
      <c r="BQ178" s="6"/>
      <c r="BR178" s="40"/>
      <c r="BS178" s="43"/>
      <c r="BT178" s="12"/>
      <c r="BU178" s="11"/>
      <c r="BV178" s="6"/>
      <c r="BW178" s="6"/>
      <c r="BX178" s="6"/>
      <c r="BY178" s="40"/>
      <c r="BZ178" s="11"/>
      <c r="CA178" s="6"/>
      <c r="CB178" s="6"/>
      <c r="CC178" s="6"/>
      <c r="CD178" s="12"/>
      <c r="CE178" s="11"/>
      <c r="CF178" s="6"/>
      <c r="CG178" s="6"/>
      <c r="CH178" s="6"/>
      <c r="CI178" s="12"/>
      <c r="CJ178" s="11"/>
      <c r="CK178" s="6"/>
      <c r="CL178" s="6"/>
      <c r="CM178" s="12"/>
      <c r="CN178" s="11"/>
      <c r="CO178" s="82"/>
      <c r="CP178" s="1"/>
      <c r="CQ178" s="1"/>
      <c r="CR178" s="1"/>
      <c r="CS178" s="1"/>
      <c r="CT178" s="1"/>
      <c r="DF178" s="23"/>
      <c r="DG178" s="35" t="str">
        <f t="shared" si="17"/>
        <v/>
      </c>
      <c r="DH178" s="36" t="str">
        <f>IF(AND(L178="",N178="",R178="",S178=""),"",SUM(L178,N178,R178,#REF!,S178))</f>
        <v/>
      </c>
      <c r="DI178" s="36" t="str">
        <f t="shared" si="18"/>
        <v/>
      </c>
      <c r="DJ178" s="35" t="str">
        <f>IF(AND(V178="",X178="",AB178="",AC178=""),"",SUM(V178,X178,AB178,#REF!,AC178))</f>
        <v/>
      </c>
      <c r="DK178" s="36" t="str">
        <f t="shared" si="19"/>
        <v/>
      </c>
      <c r="DL178" s="35" t="str">
        <f t="shared" si="20"/>
        <v/>
      </c>
      <c r="DM178" s="36" t="str">
        <f t="shared" si="21"/>
        <v/>
      </c>
      <c r="DN178" s="35" t="str">
        <f>IF(AND(AQ178="",AT178="",AW178="",AX178=""),"",SUM(AQ178,AT178,AW178,#REF!,AX178))</f>
        <v/>
      </c>
      <c r="DO178" s="36" t="str">
        <f t="shared" si="22"/>
        <v/>
      </c>
      <c r="DP178" s="35" t="str">
        <f>IF(AND(BA178="",BD178="",BG178="",BH178=""),"",SUM(BA178,BD178,BG178,#REF!,BH178))</f>
        <v/>
      </c>
      <c r="DQ178" s="36" t="str">
        <f t="shared" si="23"/>
        <v/>
      </c>
      <c r="DR178" s="35" t="str">
        <f>IF(AND(BK178="",BN178="",BQ178="",BR178=""),"",SUM(BK178,BN178,BQ178,#REF!,BR178))</f>
        <v/>
      </c>
      <c r="DS178" s="36" t="str">
        <f t="shared" si="24"/>
        <v/>
      </c>
      <c r="DT178" s="33" t="e">
        <f>IF(AND(#REF!="",#REF!="",#REF!="",#REF!=""),"",SUM(#REF!,#REF!,#REF!,#REF!))</f>
        <v>#REF!</v>
      </c>
      <c r="DU178" s="33" t="str">
        <f t="shared" si="16"/>
        <v/>
      </c>
    </row>
    <row r="179" spans="1:125" ht="18.75">
      <c r="A179" s="72">
        <v>173</v>
      </c>
      <c r="B179" s="406"/>
      <c r="C179" s="407"/>
      <c r="D179" s="408"/>
      <c r="E179" s="409"/>
      <c r="F179" s="410"/>
      <c r="G179" s="410"/>
      <c r="H179" s="411"/>
      <c r="I179" s="412"/>
      <c r="J179" s="413"/>
      <c r="K179" s="414"/>
      <c r="L179" s="11"/>
      <c r="M179" s="6"/>
      <c r="N179" s="6"/>
      <c r="O179" s="6"/>
      <c r="P179" s="6"/>
      <c r="Q179" s="6"/>
      <c r="R179" s="6"/>
      <c r="S179" s="40"/>
      <c r="T179" s="43"/>
      <c r="U179" s="12"/>
      <c r="V179" s="17"/>
      <c r="W179" s="18"/>
      <c r="X179" s="18"/>
      <c r="Y179" s="18"/>
      <c r="Z179" s="18"/>
      <c r="AA179" s="18"/>
      <c r="AB179" s="18"/>
      <c r="AC179" s="45"/>
      <c r="AD179" s="43"/>
      <c r="AE179" s="40"/>
      <c r="AF179" s="293"/>
      <c r="AG179" s="6"/>
      <c r="AH179" s="6"/>
      <c r="AI179" s="6"/>
      <c r="AJ179" s="6"/>
      <c r="AK179" s="6"/>
      <c r="AL179" s="6"/>
      <c r="AM179" s="43"/>
      <c r="AN179" s="43"/>
      <c r="AO179" s="6"/>
      <c r="AP179" s="43"/>
      <c r="AQ179" s="11"/>
      <c r="AR179" s="6"/>
      <c r="AS179" s="6"/>
      <c r="AT179" s="6"/>
      <c r="AU179" s="6"/>
      <c r="AV179" s="6"/>
      <c r="AW179" s="6"/>
      <c r="AX179" s="40"/>
      <c r="AY179" s="43"/>
      <c r="AZ179" s="12"/>
      <c r="BA179" s="11"/>
      <c r="BB179" s="6"/>
      <c r="BC179" s="6"/>
      <c r="BD179" s="6"/>
      <c r="BE179" s="6"/>
      <c r="BF179" s="6"/>
      <c r="BG179" s="6"/>
      <c r="BH179" s="40"/>
      <c r="BI179" s="43"/>
      <c r="BJ179" s="12"/>
      <c r="BK179" s="11"/>
      <c r="BL179" s="6"/>
      <c r="BM179" s="6"/>
      <c r="BN179" s="6"/>
      <c r="BO179" s="6"/>
      <c r="BP179" s="6"/>
      <c r="BQ179" s="6"/>
      <c r="BR179" s="40"/>
      <c r="BS179" s="43"/>
      <c r="BT179" s="12"/>
      <c r="BU179" s="11"/>
      <c r="BV179" s="6"/>
      <c r="BW179" s="6"/>
      <c r="BX179" s="6"/>
      <c r="BY179" s="40"/>
      <c r="BZ179" s="11"/>
      <c r="CA179" s="6"/>
      <c r="CB179" s="6"/>
      <c r="CC179" s="6"/>
      <c r="CD179" s="12"/>
      <c r="CE179" s="11"/>
      <c r="CF179" s="6"/>
      <c r="CG179" s="6"/>
      <c r="CH179" s="6"/>
      <c r="CI179" s="12"/>
      <c r="CJ179" s="11"/>
      <c r="CK179" s="6"/>
      <c r="CL179" s="6"/>
      <c r="CM179" s="12"/>
      <c r="CN179" s="11"/>
      <c r="CO179" s="82"/>
      <c r="CP179" s="1"/>
      <c r="CQ179" s="1"/>
      <c r="CR179" s="1"/>
      <c r="CS179" s="1"/>
      <c r="CT179" s="1"/>
      <c r="DF179" s="23"/>
      <c r="DG179" s="35" t="str">
        <f t="shared" si="17"/>
        <v/>
      </c>
      <c r="DH179" s="36" t="str">
        <f>IF(AND(L179="",N179="",R179="",S179=""),"",SUM(L179,N179,R179,#REF!,S179))</f>
        <v/>
      </c>
      <c r="DI179" s="36" t="str">
        <f t="shared" si="18"/>
        <v/>
      </c>
      <c r="DJ179" s="35" t="str">
        <f>IF(AND(V179="",X179="",AB179="",AC179=""),"",SUM(V179,X179,AB179,#REF!,AC179))</f>
        <v/>
      </c>
      <c r="DK179" s="36" t="str">
        <f t="shared" si="19"/>
        <v/>
      </c>
      <c r="DL179" s="35" t="str">
        <f t="shared" si="20"/>
        <v/>
      </c>
      <c r="DM179" s="36" t="str">
        <f t="shared" si="21"/>
        <v/>
      </c>
      <c r="DN179" s="35" t="str">
        <f>IF(AND(AQ179="",AT179="",AW179="",AX179=""),"",SUM(AQ179,AT179,AW179,#REF!,AX179))</f>
        <v/>
      </c>
      <c r="DO179" s="36" t="str">
        <f t="shared" si="22"/>
        <v/>
      </c>
      <c r="DP179" s="35" t="str">
        <f>IF(AND(BA179="",BD179="",BG179="",BH179=""),"",SUM(BA179,BD179,BG179,#REF!,BH179))</f>
        <v/>
      </c>
      <c r="DQ179" s="36" t="str">
        <f t="shared" si="23"/>
        <v/>
      </c>
      <c r="DR179" s="35" t="str">
        <f>IF(AND(BK179="",BN179="",BQ179="",BR179=""),"",SUM(BK179,BN179,BQ179,#REF!,BR179))</f>
        <v/>
      </c>
      <c r="DS179" s="36" t="str">
        <f t="shared" si="24"/>
        <v/>
      </c>
      <c r="DT179" s="33" t="e">
        <f>IF(AND(#REF!="",#REF!="",#REF!="",#REF!=""),"",SUM(#REF!,#REF!,#REF!,#REF!))</f>
        <v>#REF!</v>
      </c>
      <c r="DU179" s="33" t="str">
        <f t="shared" si="16"/>
        <v/>
      </c>
    </row>
    <row r="180" spans="1:125" ht="18.75">
      <c r="A180" s="72">
        <v>174</v>
      </c>
      <c r="B180" s="406"/>
      <c r="C180" s="407"/>
      <c r="D180" s="408"/>
      <c r="E180" s="409"/>
      <c r="F180" s="410"/>
      <c r="G180" s="410"/>
      <c r="H180" s="411"/>
      <c r="I180" s="412"/>
      <c r="J180" s="413"/>
      <c r="K180" s="414"/>
      <c r="L180" s="11"/>
      <c r="M180" s="6"/>
      <c r="N180" s="6"/>
      <c r="O180" s="6"/>
      <c r="P180" s="6"/>
      <c r="Q180" s="6"/>
      <c r="R180" s="6"/>
      <c r="S180" s="40"/>
      <c r="T180" s="43"/>
      <c r="U180" s="12"/>
      <c r="V180" s="17"/>
      <c r="W180" s="18"/>
      <c r="X180" s="18"/>
      <c r="Y180" s="18"/>
      <c r="Z180" s="18"/>
      <c r="AA180" s="18"/>
      <c r="AB180" s="18"/>
      <c r="AC180" s="45"/>
      <c r="AD180" s="43"/>
      <c r="AE180" s="40"/>
      <c r="AF180" s="293"/>
      <c r="AG180" s="6"/>
      <c r="AH180" s="6"/>
      <c r="AI180" s="6"/>
      <c r="AJ180" s="6"/>
      <c r="AK180" s="6"/>
      <c r="AL180" s="6"/>
      <c r="AM180" s="43"/>
      <c r="AN180" s="43"/>
      <c r="AO180" s="6"/>
      <c r="AP180" s="43"/>
      <c r="AQ180" s="11"/>
      <c r="AR180" s="6"/>
      <c r="AS180" s="6"/>
      <c r="AT180" s="6"/>
      <c r="AU180" s="6"/>
      <c r="AV180" s="6"/>
      <c r="AW180" s="6"/>
      <c r="AX180" s="40"/>
      <c r="AY180" s="43"/>
      <c r="AZ180" s="12"/>
      <c r="BA180" s="11"/>
      <c r="BB180" s="6"/>
      <c r="BC180" s="6"/>
      <c r="BD180" s="6"/>
      <c r="BE180" s="6"/>
      <c r="BF180" s="6"/>
      <c r="BG180" s="6"/>
      <c r="BH180" s="40"/>
      <c r="BI180" s="43"/>
      <c r="BJ180" s="12"/>
      <c r="BK180" s="11"/>
      <c r="BL180" s="6"/>
      <c r="BM180" s="6"/>
      <c r="BN180" s="6"/>
      <c r="BO180" s="6"/>
      <c r="BP180" s="6"/>
      <c r="BQ180" s="6"/>
      <c r="BR180" s="40"/>
      <c r="BS180" s="43"/>
      <c r="BT180" s="12"/>
      <c r="BU180" s="11"/>
      <c r="BV180" s="6"/>
      <c r="BW180" s="6"/>
      <c r="BX180" s="6"/>
      <c r="BY180" s="40"/>
      <c r="BZ180" s="11"/>
      <c r="CA180" s="6"/>
      <c r="CB180" s="6"/>
      <c r="CC180" s="6"/>
      <c r="CD180" s="12"/>
      <c r="CE180" s="11"/>
      <c r="CF180" s="6"/>
      <c r="CG180" s="6"/>
      <c r="CH180" s="6"/>
      <c r="CI180" s="12"/>
      <c r="CJ180" s="11"/>
      <c r="CK180" s="6"/>
      <c r="CL180" s="6"/>
      <c r="CM180" s="12"/>
      <c r="CN180" s="11"/>
      <c r="CO180" s="82"/>
      <c r="CP180" s="1"/>
      <c r="CQ180" s="1"/>
      <c r="CR180" s="1"/>
      <c r="CS180" s="1"/>
      <c r="CT180" s="1"/>
      <c r="DF180" s="23"/>
      <c r="DG180" s="35" t="str">
        <f t="shared" si="17"/>
        <v/>
      </c>
      <c r="DH180" s="36" t="str">
        <f>IF(AND(L180="",N180="",R180="",S180=""),"",SUM(L180,N180,R180,#REF!,S180))</f>
        <v/>
      </c>
      <c r="DI180" s="36" t="str">
        <f t="shared" si="18"/>
        <v/>
      </c>
      <c r="DJ180" s="35" t="str">
        <f>IF(AND(V180="",X180="",AB180="",AC180=""),"",SUM(V180,X180,AB180,#REF!,AC180))</f>
        <v/>
      </c>
      <c r="DK180" s="36" t="str">
        <f t="shared" si="19"/>
        <v/>
      </c>
      <c r="DL180" s="35" t="str">
        <f t="shared" si="20"/>
        <v/>
      </c>
      <c r="DM180" s="36" t="str">
        <f t="shared" si="21"/>
        <v/>
      </c>
      <c r="DN180" s="35" t="str">
        <f>IF(AND(AQ180="",AT180="",AW180="",AX180=""),"",SUM(AQ180,AT180,AW180,#REF!,AX180))</f>
        <v/>
      </c>
      <c r="DO180" s="36" t="str">
        <f t="shared" si="22"/>
        <v/>
      </c>
      <c r="DP180" s="35" t="str">
        <f>IF(AND(BA180="",BD180="",BG180="",BH180=""),"",SUM(BA180,BD180,BG180,#REF!,BH180))</f>
        <v/>
      </c>
      <c r="DQ180" s="36" t="str">
        <f t="shared" si="23"/>
        <v/>
      </c>
      <c r="DR180" s="35" t="str">
        <f>IF(AND(BK180="",BN180="",BQ180="",BR180=""),"",SUM(BK180,BN180,BQ180,#REF!,BR180))</f>
        <v/>
      </c>
      <c r="DS180" s="36" t="str">
        <f t="shared" si="24"/>
        <v/>
      </c>
      <c r="DT180" s="33" t="e">
        <f>IF(AND(#REF!="",#REF!="",#REF!="",#REF!=""),"",SUM(#REF!,#REF!,#REF!,#REF!))</f>
        <v>#REF!</v>
      </c>
      <c r="DU180" s="33" t="str">
        <f t="shared" si="16"/>
        <v/>
      </c>
    </row>
    <row r="181" spans="1:125" ht="18.75">
      <c r="A181" s="72">
        <v>175</v>
      </c>
      <c r="B181" s="406"/>
      <c r="C181" s="407"/>
      <c r="D181" s="408"/>
      <c r="E181" s="409"/>
      <c r="F181" s="410"/>
      <c r="G181" s="410"/>
      <c r="H181" s="411"/>
      <c r="I181" s="412"/>
      <c r="J181" s="413"/>
      <c r="K181" s="414"/>
      <c r="L181" s="11"/>
      <c r="M181" s="6"/>
      <c r="N181" s="6"/>
      <c r="O181" s="6"/>
      <c r="P181" s="6"/>
      <c r="Q181" s="6"/>
      <c r="R181" s="6"/>
      <c r="S181" s="40"/>
      <c r="T181" s="43"/>
      <c r="U181" s="12"/>
      <c r="V181" s="17"/>
      <c r="W181" s="18"/>
      <c r="X181" s="18"/>
      <c r="Y181" s="18"/>
      <c r="Z181" s="18"/>
      <c r="AA181" s="18"/>
      <c r="AB181" s="18"/>
      <c r="AC181" s="45"/>
      <c r="AD181" s="43"/>
      <c r="AE181" s="40"/>
      <c r="AF181" s="293"/>
      <c r="AG181" s="6"/>
      <c r="AH181" s="6"/>
      <c r="AI181" s="6"/>
      <c r="AJ181" s="6"/>
      <c r="AK181" s="6"/>
      <c r="AL181" s="6"/>
      <c r="AM181" s="43"/>
      <c r="AN181" s="43"/>
      <c r="AO181" s="6"/>
      <c r="AP181" s="43"/>
      <c r="AQ181" s="11"/>
      <c r="AR181" s="6"/>
      <c r="AS181" s="6"/>
      <c r="AT181" s="6"/>
      <c r="AU181" s="6"/>
      <c r="AV181" s="6"/>
      <c r="AW181" s="6"/>
      <c r="AX181" s="40"/>
      <c r="AY181" s="43"/>
      <c r="AZ181" s="12"/>
      <c r="BA181" s="11"/>
      <c r="BB181" s="6"/>
      <c r="BC181" s="6"/>
      <c r="BD181" s="6"/>
      <c r="BE181" s="6"/>
      <c r="BF181" s="6"/>
      <c r="BG181" s="6"/>
      <c r="BH181" s="40"/>
      <c r="BI181" s="43"/>
      <c r="BJ181" s="12"/>
      <c r="BK181" s="11"/>
      <c r="BL181" s="6"/>
      <c r="BM181" s="6"/>
      <c r="BN181" s="6"/>
      <c r="BO181" s="6"/>
      <c r="BP181" s="6"/>
      <c r="BQ181" s="6"/>
      <c r="BR181" s="40"/>
      <c r="BS181" s="43"/>
      <c r="BT181" s="12"/>
      <c r="BU181" s="11"/>
      <c r="BV181" s="6"/>
      <c r="BW181" s="6"/>
      <c r="BX181" s="6"/>
      <c r="BY181" s="40"/>
      <c r="BZ181" s="11"/>
      <c r="CA181" s="6"/>
      <c r="CB181" s="6"/>
      <c r="CC181" s="6"/>
      <c r="CD181" s="12"/>
      <c r="CE181" s="11"/>
      <c r="CF181" s="6"/>
      <c r="CG181" s="6"/>
      <c r="CH181" s="6"/>
      <c r="CI181" s="12"/>
      <c r="CJ181" s="11"/>
      <c r="CK181" s="6"/>
      <c r="CL181" s="6"/>
      <c r="CM181" s="12"/>
      <c r="CN181" s="11"/>
      <c r="CO181" s="82"/>
      <c r="CP181" s="1"/>
      <c r="CQ181" s="1"/>
      <c r="CR181" s="1"/>
      <c r="CS181" s="1"/>
      <c r="CT181" s="1"/>
      <c r="DF181" s="23"/>
      <c r="DG181" s="35" t="str">
        <f t="shared" si="17"/>
        <v/>
      </c>
      <c r="DH181" s="36" t="str">
        <f>IF(AND(L181="",N181="",R181="",S181=""),"",SUM(L181,N181,R181,#REF!,S181))</f>
        <v/>
      </c>
      <c r="DI181" s="36" t="str">
        <f t="shared" si="18"/>
        <v/>
      </c>
      <c r="DJ181" s="35" t="str">
        <f>IF(AND(V181="",X181="",AB181="",AC181=""),"",SUM(V181,X181,AB181,#REF!,AC181))</f>
        <v/>
      </c>
      <c r="DK181" s="36" t="str">
        <f t="shared" si="19"/>
        <v/>
      </c>
      <c r="DL181" s="35" t="str">
        <f t="shared" si="20"/>
        <v/>
      </c>
      <c r="DM181" s="36" t="str">
        <f t="shared" si="21"/>
        <v/>
      </c>
      <c r="DN181" s="35" t="str">
        <f>IF(AND(AQ181="",AT181="",AW181="",AX181=""),"",SUM(AQ181,AT181,AW181,#REF!,AX181))</f>
        <v/>
      </c>
      <c r="DO181" s="36" t="str">
        <f t="shared" si="22"/>
        <v/>
      </c>
      <c r="DP181" s="35" t="str">
        <f>IF(AND(BA181="",BD181="",BG181="",BH181=""),"",SUM(BA181,BD181,BG181,#REF!,BH181))</f>
        <v/>
      </c>
      <c r="DQ181" s="36" t="str">
        <f t="shared" si="23"/>
        <v/>
      </c>
      <c r="DR181" s="35" t="str">
        <f>IF(AND(BK181="",BN181="",BQ181="",BR181=""),"",SUM(BK181,BN181,BQ181,#REF!,BR181))</f>
        <v/>
      </c>
      <c r="DS181" s="36" t="str">
        <f t="shared" si="24"/>
        <v/>
      </c>
      <c r="DT181" s="33" t="e">
        <f>IF(AND(#REF!="",#REF!="",#REF!="",#REF!=""),"",SUM(#REF!,#REF!,#REF!,#REF!))</f>
        <v>#REF!</v>
      </c>
      <c r="DU181" s="33" t="str">
        <f t="shared" si="16"/>
        <v/>
      </c>
    </row>
    <row r="182" spans="1:125" ht="18.75">
      <c r="A182" s="72">
        <v>176</v>
      </c>
      <c r="B182" s="406"/>
      <c r="C182" s="407"/>
      <c r="D182" s="408"/>
      <c r="E182" s="409"/>
      <c r="F182" s="410"/>
      <c r="G182" s="410"/>
      <c r="H182" s="411"/>
      <c r="I182" s="412"/>
      <c r="J182" s="413"/>
      <c r="K182" s="414"/>
      <c r="L182" s="11"/>
      <c r="M182" s="6"/>
      <c r="N182" s="6"/>
      <c r="O182" s="6"/>
      <c r="P182" s="6"/>
      <c r="Q182" s="6"/>
      <c r="R182" s="6"/>
      <c r="S182" s="40"/>
      <c r="T182" s="43"/>
      <c r="U182" s="12"/>
      <c r="V182" s="17"/>
      <c r="W182" s="18"/>
      <c r="X182" s="18"/>
      <c r="Y182" s="18"/>
      <c r="Z182" s="18"/>
      <c r="AA182" s="18"/>
      <c r="AB182" s="18"/>
      <c r="AC182" s="45"/>
      <c r="AD182" s="43"/>
      <c r="AE182" s="40"/>
      <c r="AF182" s="293"/>
      <c r="AG182" s="6"/>
      <c r="AH182" s="6"/>
      <c r="AI182" s="6"/>
      <c r="AJ182" s="6"/>
      <c r="AK182" s="6"/>
      <c r="AL182" s="6"/>
      <c r="AM182" s="43"/>
      <c r="AN182" s="43"/>
      <c r="AO182" s="6"/>
      <c r="AP182" s="43"/>
      <c r="AQ182" s="11"/>
      <c r="AR182" s="6"/>
      <c r="AS182" s="6"/>
      <c r="AT182" s="6"/>
      <c r="AU182" s="6"/>
      <c r="AV182" s="6"/>
      <c r="AW182" s="6"/>
      <c r="AX182" s="40"/>
      <c r="AY182" s="43"/>
      <c r="AZ182" s="12"/>
      <c r="BA182" s="11"/>
      <c r="BB182" s="6"/>
      <c r="BC182" s="6"/>
      <c r="BD182" s="6"/>
      <c r="BE182" s="6"/>
      <c r="BF182" s="6"/>
      <c r="BG182" s="6"/>
      <c r="BH182" s="40"/>
      <c r="BI182" s="43"/>
      <c r="BJ182" s="12"/>
      <c r="BK182" s="11"/>
      <c r="BL182" s="6"/>
      <c r="BM182" s="6"/>
      <c r="BN182" s="6"/>
      <c r="BO182" s="6"/>
      <c r="BP182" s="6"/>
      <c r="BQ182" s="6"/>
      <c r="BR182" s="40"/>
      <c r="BS182" s="43"/>
      <c r="BT182" s="12"/>
      <c r="BU182" s="11"/>
      <c r="BV182" s="6"/>
      <c r="BW182" s="6"/>
      <c r="BX182" s="6"/>
      <c r="BY182" s="40"/>
      <c r="BZ182" s="11"/>
      <c r="CA182" s="6"/>
      <c r="CB182" s="6"/>
      <c r="CC182" s="6"/>
      <c r="CD182" s="12"/>
      <c r="CE182" s="11"/>
      <c r="CF182" s="6"/>
      <c r="CG182" s="6"/>
      <c r="CH182" s="6"/>
      <c r="CI182" s="12"/>
      <c r="CJ182" s="11"/>
      <c r="CK182" s="6"/>
      <c r="CL182" s="6"/>
      <c r="CM182" s="12"/>
      <c r="CN182" s="11"/>
      <c r="CO182" s="82"/>
      <c r="CP182" s="1"/>
      <c r="CQ182" s="1"/>
      <c r="CR182" s="1"/>
      <c r="CS182" s="1"/>
      <c r="CT182" s="1"/>
      <c r="DF182" s="23"/>
      <c r="DG182" s="35" t="str">
        <f t="shared" si="17"/>
        <v/>
      </c>
      <c r="DH182" s="36" t="str">
        <f>IF(AND(L182="",N182="",R182="",S182=""),"",SUM(L182,N182,R182,#REF!,S182))</f>
        <v/>
      </c>
      <c r="DI182" s="36" t="str">
        <f t="shared" si="18"/>
        <v/>
      </c>
      <c r="DJ182" s="35" t="str">
        <f>IF(AND(V182="",X182="",AB182="",AC182=""),"",SUM(V182,X182,AB182,#REF!,AC182))</f>
        <v/>
      </c>
      <c r="DK182" s="36" t="str">
        <f t="shared" si="19"/>
        <v/>
      </c>
      <c r="DL182" s="35" t="str">
        <f t="shared" si="20"/>
        <v/>
      </c>
      <c r="DM182" s="36" t="str">
        <f t="shared" si="21"/>
        <v/>
      </c>
      <c r="DN182" s="35" t="str">
        <f>IF(AND(AQ182="",AT182="",AW182="",AX182=""),"",SUM(AQ182,AT182,AW182,#REF!,AX182))</f>
        <v/>
      </c>
      <c r="DO182" s="36" t="str">
        <f t="shared" si="22"/>
        <v/>
      </c>
      <c r="DP182" s="35" t="str">
        <f>IF(AND(BA182="",BD182="",BG182="",BH182=""),"",SUM(BA182,BD182,BG182,#REF!,BH182))</f>
        <v/>
      </c>
      <c r="DQ182" s="36" t="str">
        <f t="shared" si="23"/>
        <v/>
      </c>
      <c r="DR182" s="35" t="str">
        <f>IF(AND(BK182="",BN182="",BQ182="",BR182=""),"",SUM(BK182,BN182,BQ182,#REF!,BR182))</f>
        <v/>
      </c>
      <c r="DS182" s="36" t="str">
        <f t="shared" si="24"/>
        <v/>
      </c>
      <c r="DT182" s="33" t="e">
        <f>IF(AND(#REF!="",#REF!="",#REF!="",#REF!=""),"",SUM(#REF!,#REF!,#REF!,#REF!))</f>
        <v>#REF!</v>
      </c>
      <c r="DU182" s="33" t="str">
        <f t="shared" si="16"/>
        <v/>
      </c>
    </row>
    <row r="183" spans="1:125" ht="18.75">
      <c r="A183" s="72">
        <v>177</v>
      </c>
      <c r="B183" s="406"/>
      <c r="C183" s="407"/>
      <c r="D183" s="408"/>
      <c r="E183" s="409"/>
      <c r="F183" s="410"/>
      <c r="G183" s="410"/>
      <c r="H183" s="411"/>
      <c r="I183" s="412"/>
      <c r="J183" s="413"/>
      <c r="K183" s="414"/>
      <c r="L183" s="11"/>
      <c r="M183" s="6"/>
      <c r="N183" s="6"/>
      <c r="O183" s="6"/>
      <c r="P183" s="6"/>
      <c r="Q183" s="6"/>
      <c r="R183" s="6"/>
      <c r="S183" s="40"/>
      <c r="T183" s="43"/>
      <c r="U183" s="12"/>
      <c r="V183" s="17"/>
      <c r="W183" s="18"/>
      <c r="X183" s="18"/>
      <c r="Y183" s="18"/>
      <c r="Z183" s="18"/>
      <c r="AA183" s="18"/>
      <c r="AB183" s="18"/>
      <c r="AC183" s="45"/>
      <c r="AD183" s="43"/>
      <c r="AE183" s="40"/>
      <c r="AF183" s="293"/>
      <c r="AG183" s="6"/>
      <c r="AH183" s="6"/>
      <c r="AI183" s="6"/>
      <c r="AJ183" s="6"/>
      <c r="AK183" s="6"/>
      <c r="AL183" s="6"/>
      <c r="AM183" s="43"/>
      <c r="AN183" s="43"/>
      <c r="AO183" s="6"/>
      <c r="AP183" s="43"/>
      <c r="AQ183" s="11"/>
      <c r="AR183" s="6"/>
      <c r="AS183" s="6"/>
      <c r="AT183" s="6"/>
      <c r="AU183" s="6"/>
      <c r="AV183" s="6"/>
      <c r="AW183" s="6"/>
      <c r="AX183" s="40"/>
      <c r="AY183" s="43"/>
      <c r="AZ183" s="12"/>
      <c r="BA183" s="11"/>
      <c r="BB183" s="6"/>
      <c r="BC183" s="6"/>
      <c r="BD183" s="6"/>
      <c r="BE183" s="6"/>
      <c r="BF183" s="6"/>
      <c r="BG183" s="6"/>
      <c r="BH183" s="40"/>
      <c r="BI183" s="43"/>
      <c r="BJ183" s="12"/>
      <c r="BK183" s="11"/>
      <c r="BL183" s="6"/>
      <c r="BM183" s="6"/>
      <c r="BN183" s="6"/>
      <c r="BO183" s="6"/>
      <c r="BP183" s="6"/>
      <c r="BQ183" s="6"/>
      <c r="BR183" s="40"/>
      <c r="BS183" s="43"/>
      <c r="BT183" s="12"/>
      <c r="BU183" s="11"/>
      <c r="BV183" s="6"/>
      <c r="BW183" s="6"/>
      <c r="BX183" s="6"/>
      <c r="BY183" s="40"/>
      <c r="BZ183" s="11"/>
      <c r="CA183" s="6"/>
      <c r="CB183" s="6"/>
      <c r="CC183" s="6"/>
      <c r="CD183" s="12"/>
      <c r="CE183" s="11"/>
      <c r="CF183" s="6"/>
      <c r="CG183" s="6"/>
      <c r="CH183" s="6"/>
      <c r="CI183" s="12"/>
      <c r="CJ183" s="11"/>
      <c r="CK183" s="6"/>
      <c r="CL183" s="6"/>
      <c r="CM183" s="12"/>
      <c r="CN183" s="11"/>
      <c r="CO183" s="82"/>
      <c r="CP183" s="1"/>
      <c r="CQ183" s="1"/>
      <c r="CR183" s="1"/>
      <c r="CS183" s="1"/>
      <c r="CT183" s="1"/>
      <c r="DF183" s="23"/>
      <c r="DG183" s="35" t="str">
        <f t="shared" si="17"/>
        <v/>
      </c>
      <c r="DH183" s="36" t="str">
        <f>IF(AND(L183="",N183="",R183="",S183=""),"",SUM(L183,N183,R183,#REF!,S183))</f>
        <v/>
      </c>
      <c r="DI183" s="36" t="str">
        <f t="shared" si="18"/>
        <v/>
      </c>
      <c r="DJ183" s="35" t="str">
        <f>IF(AND(V183="",X183="",AB183="",AC183=""),"",SUM(V183,X183,AB183,#REF!,AC183))</f>
        <v/>
      </c>
      <c r="DK183" s="36" t="str">
        <f t="shared" si="19"/>
        <v/>
      </c>
      <c r="DL183" s="35" t="str">
        <f t="shared" si="20"/>
        <v/>
      </c>
      <c r="DM183" s="36" t="str">
        <f t="shared" si="21"/>
        <v/>
      </c>
      <c r="DN183" s="35" t="str">
        <f>IF(AND(AQ183="",AT183="",AW183="",AX183=""),"",SUM(AQ183,AT183,AW183,#REF!,AX183))</f>
        <v/>
      </c>
      <c r="DO183" s="36" t="str">
        <f t="shared" si="22"/>
        <v/>
      </c>
      <c r="DP183" s="35" t="str">
        <f>IF(AND(BA183="",BD183="",BG183="",BH183=""),"",SUM(BA183,BD183,BG183,#REF!,BH183))</f>
        <v/>
      </c>
      <c r="DQ183" s="36" t="str">
        <f t="shared" si="23"/>
        <v/>
      </c>
      <c r="DR183" s="35" t="str">
        <f>IF(AND(BK183="",BN183="",BQ183="",BR183=""),"",SUM(BK183,BN183,BQ183,#REF!,BR183))</f>
        <v/>
      </c>
      <c r="DS183" s="36" t="str">
        <f t="shared" si="24"/>
        <v/>
      </c>
      <c r="DT183" s="33" t="e">
        <f>IF(AND(#REF!="",#REF!="",#REF!="",#REF!=""),"",SUM(#REF!,#REF!,#REF!,#REF!))</f>
        <v>#REF!</v>
      </c>
      <c r="DU183" s="33" t="str">
        <f t="shared" si="16"/>
        <v/>
      </c>
    </row>
    <row r="184" spans="1:125" ht="18.75">
      <c r="A184" s="72">
        <v>178</v>
      </c>
      <c r="B184" s="406"/>
      <c r="C184" s="407"/>
      <c r="D184" s="408"/>
      <c r="E184" s="409"/>
      <c r="F184" s="410"/>
      <c r="G184" s="410"/>
      <c r="H184" s="411"/>
      <c r="I184" s="412"/>
      <c r="J184" s="413"/>
      <c r="K184" s="414"/>
      <c r="L184" s="11"/>
      <c r="M184" s="6"/>
      <c r="N184" s="6"/>
      <c r="O184" s="6"/>
      <c r="P184" s="6"/>
      <c r="Q184" s="6"/>
      <c r="R184" s="6"/>
      <c r="S184" s="40"/>
      <c r="T184" s="43"/>
      <c r="U184" s="12"/>
      <c r="V184" s="17"/>
      <c r="W184" s="18"/>
      <c r="X184" s="18"/>
      <c r="Y184" s="18"/>
      <c r="Z184" s="18"/>
      <c r="AA184" s="18"/>
      <c r="AB184" s="18"/>
      <c r="AC184" s="45"/>
      <c r="AD184" s="43"/>
      <c r="AE184" s="40"/>
      <c r="AF184" s="293"/>
      <c r="AG184" s="6"/>
      <c r="AH184" s="6"/>
      <c r="AI184" s="6"/>
      <c r="AJ184" s="6"/>
      <c r="AK184" s="6"/>
      <c r="AL184" s="6"/>
      <c r="AM184" s="43"/>
      <c r="AN184" s="43"/>
      <c r="AO184" s="6"/>
      <c r="AP184" s="43"/>
      <c r="AQ184" s="11"/>
      <c r="AR184" s="6"/>
      <c r="AS184" s="6"/>
      <c r="AT184" s="6"/>
      <c r="AU184" s="6"/>
      <c r="AV184" s="6"/>
      <c r="AW184" s="6"/>
      <c r="AX184" s="40"/>
      <c r="AY184" s="43"/>
      <c r="AZ184" s="12"/>
      <c r="BA184" s="11"/>
      <c r="BB184" s="6"/>
      <c r="BC184" s="6"/>
      <c r="BD184" s="6"/>
      <c r="BE184" s="6"/>
      <c r="BF184" s="6"/>
      <c r="BG184" s="6"/>
      <c r="BH184" s="40"/>
      <c r="BI184" s="43"/>
      <c r="BJ184" s="12"/>
      <c r="BK184" s="11"/>
      <c r="BL184" s="6"/>
      <c r="BM184" s="6"/>
      <c r="BN184" s="6"/>
      <c r="BO184" s="6"/>
      <c r="BP184" s="6"/>
      <c r="BQ184" s="6"/>
      <c r="BR184" s="40"/>
      <c r="BS184" s="43"/>
      <c r="BT184" s="12"/>
      <c r="BU184" s="11"/>
      <c r="BV184" s="6"/>
      <c r="BW184" s="6"/>
      <c r="BX184" s="6"/>
      <c r="BY184" s="40"/>
      <c r="BZ184" s="11"/>
      <c r="CA184" s="6"/>
      <c r="CB184" s="6"/>
      <c r="CC184" s="6"/>
      <c r="CD184" s="12"/>
      <c r="CE184" s="11"/>
      <c r="CF184" s="6"/>
      <c r="CG184" s="6"/>
      <c r="CH184" s="6"/>
      <c r="CI184" s="12"/>
      <c r="CJ184" s="11"/>
      <c r="CK184" s="6"/>
      <c r="CL184" s="6"/>
      <c r="CM184" s="12"/>
      <c r="CN184" s="11"/>
      <c r="CO184" s="82"/>
      <c r="CP184" s="1"/>
      <c r="CQ184" s="1"/>
      <c r="CR184" s="1"/>
      <c r="CS184" s="1"/>
      <c r="CT184" s="1"/>
      <c r="DF184" s="23"/>
      <c r="DG184" s="35" t="str">
        <f t="shared" si="17"/>
        <v/>
      </c>
      <c r="DH184" s="36" t="str">
        <f>IF(AND(L184="",N184="",R184="",S184=""),"",SUM(L184,N184,R184,#REF!,S184))</f>
        <v/>
      </c>
      <c r="DI184" s="36" t="str">
        <f t="shared" si="18"/>
        <v/>
      </c>
      <c r="DJ184" s="35" t="str">
        <f>IF(AND(V184="",X184="",AB184="",AC184=""),"",SUM(V184,X184,AB184,#REF!,AC184))</f>
        <v/>
      </c>
      <c r="DK184" s="36" t="str">
        <f t="shared" si="19"/>
        <v/>
      </c>
      <c r="DL184" s="35" t="str">
        <f t="shared" si="20"/>
        <v/>
      </c>
      <c r="DM184" s="36" t="str">
        <f t="shared" si="21"/>
        <v/>
      </c>
      <c r="DN184" s="35" t="str">
        <f>IF(AND(AQ184="",AT184="",AW184="",AX184=""),"",SUM(AQ184,AT184,AW184,#REF!,AX184))</f>
        <v/>
      </c>
      <c r="DO184" s="36" t="str">
        <f t="shared" si="22"/>
        <v/>
      </c>
      <c r="DP184" s="35" t="str">
        <f>IF(AND(BA184="",BD184="",BG184="",BH184=""),"",SUM(BA184,BD184,BG184,#REF!,BH184))</f>
        <v/>
      </c>
      <c r="DQ184" s="36" t="str">
        <f t="shared" si="23"/>
        <v/>
      </c>
      <c r="DR184" s="35" t="str">
        <f>IF(AND(BK184="",BN184="",BQ184="",BR184=""),"",SUM(BK184,BN184,BQ184,#REF!,BR184))</f>
        <v/>
      </c>
      <c r="DS184" s="36" t="str">
        <f t="shared" si="24"/>
        <v/>
      </c>
      <c r="DT184" s="33" t="e">
        <f>IF(AND(#REF!="",#REF!="",#REF!="",#REF!=""),"",SUM(#REF!,#REF!,#REF!,#REF!))</f>
        <v>#REF!</v>
      </c>
      <c r="DU184" s="33" t="str">
        <f t="shared" si="16"/>
        <v/>
      </c>
    </row>
    <row r="185" spans="1:125" ht="18.75">
      <c r="A185" s="72">
        <v>179</v>
      </c>
      <c r="B185" s="406"/>
      <c r="C185" s="407"/>
      <c r="D185" s="408"/>
      <c r="E185" s="409"/>
      <c r="F185" s="410"/>
      <c r="G185" s="410"/>
      <c r="H185" s="411"/>
      <c r="I185" s="412"/>
      <c r="J185" s="413"/>
      <c r="K185" s="414"/>
      <c r="L185" s="11"/>
      <c r="M185" s="6"/>
      <c r="N185" s="6"/>
      <c r="O185" s="6"/>
      <c r="P185" s="6"/>
      <c r="Q185" s="6"/>
      <c r="R185" s="6"/>
      <c r="S185" s="40"/>
      <c r="T185" s="43"/>
      <c r="U185" s="12"/>
      <c r="V185" s="17"/>
      <c r="W185" s="18"/>
      <c r="X185" s="18"/>
      <c r="Y185" s="18"/>
      <c r="Z185" s="18"/>
      <c r="AA185" s="18"/>
      <c r="AB185" s="18"/>
      <c r="AC185" s="45"/>
      <c r="AD185" s="43"/>
      <c r="AE185" s="40"/>
      <c r="AF185" s="293"/>
      <c r="AG185" s="6"/>
      <c r="AH185" s="6"/>
      <c r="AI185" s="6"/>
      <c r="AJ185" s="6"/>
      <c r="AK185" s="6"/>
      <c r="AL185" s="6"/>
      <c r="AM185" s="43"/>
      <c r="AN185" s="43"/>
      <c r="AO185" s="6"/>
      <c r="AP185" s="43"/>
      <c r="AQ185" s="11"/>
      <c r="AR185" s="6"/>
      <c r="AS185" s="6"/>
      <c r="AT185" s="6"/>
      <c r="AU185" s="6"/>
      <c r="AV185" s="6"/>
      <c r="AW185" s="6"/>
      <c r="AX185" s="40"/>
      <c r="AY185" s="43"/>
      <c r="AZ185" s="12"/>
      <c r="BA185" s="11"/>
      <c r="BB185" s="6"/>
      <c r="BC185" s="6"/>
      <c r="BD185" s="6"/>
      <c r="BE185" s="6"/>
      <c r="BF185" s="6"/>
      <c r="BG185" s="6"/>
      <c r="BH185" s="40"/>
      <c r="BI185" s="43"/>
      <c r="BJ185" s="12"/>
      <c r="BK185" s="11"/>
      <c r="BL185" s="6"/>
      <c r="BM185" s="6"/>
      <c r="BN185" s="6"/>
      <c r="BO185" s="6"/>
      <c r="BP185" s="6"/>
      <c r="BQ185" s="6"/>
      <c r="BR185" s="40"/>
      <c r="BS185" s="43"/>
      <c r="BT185" s="12"/>
      <c r="BU185" s="11"/>
      <c r="BV185" s="6"/>
      <c r="BW185" s="6"/>
      <c r="BX185" s="6"/>
      <c r="BY185" s="40"/>
      <c r="BZ185" s="11"/>
      <c r="CA185" s="6"/>
      <c r="CB185" s="6"/>
      <c r="CC185" s="6"/>
      <c r="CD185" s="12"/>
      <c r="CE185" s="11"/>
      <c r="CF185" s="6"/>
      <c r="CG185" s="6"/>
      <c r="CH185" s="6"/>
      <c r="CI185" s="12"/>
      <c r="CJ185" s="11"/>
      <c r="CK185" s="6"/>
      <c r="CL185" s="6"/>
      <c r="CM185" s="12"/>
      <c r="CN185" s="11"/>
      <c r="CO185" s="82"/>
      <c r="CP185" s="1"/>
      <c r="CQ185" s="1"/>
      <c r="CR185" s="1"/>
      <c r="CS185" s="1"/>
      <c r="CT185" s="1"/>
      <c r="DF185" s="23"/>
      <c r="DG185" s="35" t="str">
        <f t="shared" si="17"/>
        <v/>
      </c>
      <c r="DH185" s="36" t="str">
        <f>IF(AND(L185="",N185="",R185="",S185=""),"",SUM(L185,N185,R185,#REF!,S185))</f>
        <v/>
      </c>
      <c r="DI185" s="36" t="str">
        <f t="shared" si="18"/>
        <v/>
      </c>
      <c r="DJ185" s="35" t="str">
        <f>IF(AND(V185="",X185="",AB185="",AC185=""),"",SUM(V185,X185,AB185,#REF!,AC185))</f>
        <v/>
      </c>
      <c r="DK185" s="36" t="str">
        <f t="shared" si="19"/>
        <v/>
      </c>
      <c r="DL185" s="35" t="str">
        <f t="shared" si="20"/>
        <v/>
      </c>
      <c r="DM185" s="36" t="str">
        <f t="shared" si="21"/>
        <v/>
      </c>
      <c r="DN185" s="35" t="str">
        <f>IF(AND(AQ185="",AT185="",AW185="",AX185=""),"",SUM(AQ185,AT185,AW185,#REF!,AX185))</f>
        <v/>
      </c>
      <c r="DO185" s="36" t="str">
        <f t="shared" si="22"/>
        <v/>
      </c>
      <c r="DP185" s="35" t="str">
        <f>IF(AND(BA185="",BD185="",BG185="",BH185=""),"",SUM(BA185,BD185,BG185,#REF!,BH185))</f>
        <v/>
      </c>
      <c r="DQ185" s="36" t="str">
        <f t="shared" si="23"/>
        <v/>
      </c>
      <c r="DR185" s="35" t="str">
        <f>IF(AND(BK185="",BN185="",BQ185="",BR185=""),"",SUM(BK185,BN185,BQ185,#REF!,BR185))</f>
        <v/>
      </c>
      <c r="DS185" s="36" t="str">
        <f t="shared" si="24"/>
        <v/>
      </c>
      <c r="DT185" s="33" t="e">
        <f>IF(AND(#REF!="",#REF!="",#REF!="",#REF!=""),"",SUM(#REF!,#REF!,#REF!,#REF!))</f>
        <v>#REF!</v>
      </c>
      <c r="DU185" s="33" t="str">
        <f t="shared" si="16"/>
        <v/>
      </c>
    </row>
    <row r="186" spans="1:125" ht="18.75">
      <c r="A186" s="72">
        <v>180</v>
      </c>
      <c r="B186" s="406"/>
      <c r="C186" s="407"/>
      <c r="D186" s="408"/>
      <c r="E186" s="409"/>
      <c r="F186" s="410"/>
      <c r="G186" s="410"/>
      <c r="H186" s="411"/>
      <c r="I186" s="412"/>
      <c r="J186" s="413"/>
      <c r="K186" s="414"/>
      <c r="L186" s="11"/>
      <c r="M186" s="6"/>
      <c r="N186" s="6"/>
      <c r="O186" s="6"/>
      <c r="P186" s="6"/>
      <c r="Q186" s="6"/>
      <c r="R186" s="6"/>
      <c r="S186" s="40"/>
      <c r="T186" s="43"/>
      <c r="U186" s="12"/>
      <c r="V186" s="17"/>
      <c r="W186" s="18"/>
      <c r="X186" s="18"/>
      <c r="Y186" s="18"/>
      <c r="Z186" s="18"/>
      <c r="AA186" s="18"/>
      <c r="AB186" s="18"/>
      <c r="AC186" s="45"/>
      <c r="AD186" s="43"/>
      <c r="AE186" s="40"/>
      <c r="AF186" s="293"/>
      <c r="AG186" s="6"/>
      <c r="AH186" s="6"/>
      <c r="AI186" s="6"/>
      <c r="AJ186" s="6"/>
      <c r="AK186" s="6"/>
      <c r="AL186" s="6"/>
      <c r="AM186" s="43"/>
      <c r="AN186" s="43"/>
      <c r="AO186" s="6"/>
      <c r="AP186" s="43"/>
      <c r="AQ186" s="11"/>
      <c r="AR186" s="6"/>
      <c r="AS186" s="6"/>
      <c r="AT186" s="6"/>
      <c r="AU186" s="6"/>
      <c r="AV186" s="6"/>
      <c r="AW186" s="6"/>
      <c r="AX186" s="40"/>
      <c r="AY186" s="43"/>
      <c r="AZ186" s="12"/>
      <c r="BA186" s="11"/>
      <c r="BB186" s="6"/>
      <c r="BC186" s="6"/>
      <c r="BD186" s="6"/>
      <c r="BE186" s="6"/>
      <c r="BF186" s="6"/>
      <c r="BG186" s="6"/>
      <c r="BH186" s="40"/>
      <c r="BI186" s="43"/>
      <c r="BJ186" s="12"/>
      <c r="BK186" s="11"/>
      <c r="BL186" s="6"/>
      <c r="BM186" s="6"/>
      <c r="BN186" s="6"/>
      <c r="BO186" s="6"/>
      <c r="BP186" s="6"/>
      <c r="BQ186" s="6"/>
      <c r="BR186" s="40"/>
      <c r="BS186" s="43"/>
      <c r="BT186" s="12"/>
      <c r="BU186" s="11"/>
      <c r="BV186" s="6"/>
      <c r="BW186" s="6"/>
      <c r="BX186" s="6"/>
      <c r="BY186" s="40"/>
      <c r="BZ186" s="11"/>
      <c r="CA186" s="6"/>
      <c r="CB186" s="6"/>
      <c r="CC186" s="6"/>
      <c r="CD186" s="12"/>
      <c r="CE186" s="11"/>
      <c r="CF186" s="6"/>
      <c r="CG186" s="6"/>
      <c r="CH186" s="6"/>
      <c r="CI186" s="12"/>
      <c r="CJ186" s="11"/>
      <c r="CK186" s="6"/>
      <c r="CL186" s="6"/>
      <c r="CM186" s="12"/>
      <c r="CN186" s="11"/>
      <c r="CO186" s="82"/>
      <c r="CP186" s="1"/>
      <c r="CQ186" s="1"/>
      <c r="CR186" s="1"/>
      <c r="CS186" s="1"/>
      <c r="CT186" s="1"/>
      <c r="DF186" s="23"/>
      <c r="DG186" s="35" t="str">
        <f t="shared" si="17"/>
        <v/>
      </c>
      <c r="DH186" s="36" t="str">
        <f>IF(AND(L186="",N186="",R186="",S186=""),"",SUM(L186,N186,R186,#REF!,S186))</f>
        <v/>
      </c>
      <c r="DI186" s="36" t="str">
        <f t="shared" si="18"/>
        <v/>
      </c>
      <c r="DJ186" s="35" t="str">
        <f>IF(AND(V186="",X186="",AB186="",AC186=""),"",SUM(V186,X186,AB186,#REF!,AC186))</f>
        <v/>
      </c>
      <c r="DK186" s="36" t="str">
        <f t="shared" si="19"/>
        <v/>
      </c>
      <c r="DL186" s="35" t="str">
        <f t="shared" si="20"/>
        <v/>
      </c>
      <c r="DM186" s="36" t="str">
        <f t="shared" si="21"/>
        <v/>
      </c>
      <c r="DN186" s="35" t="str">
        <f>IF(AND(AQ186="",AT186="",AW186="",AX186=""),"",SUM(AQ186,AT186,AW186,#REF!,AX186))</f>
        <v/>
      </c>
      <c r="DO186" s="36" t="str">
        <f t="shared" si="22"/>
        <v/>
      </c>
      <c r="DP186" s="35" t="str">
        <f>IF(AND(BA186="",BD186="",BG186="",BH186=""),"",SUM(BA186,BD186,BG186,#REF!,BH186))</f>
        <v/>
      </c>
      <c r="DQ186" s="36" t="str">
        <f t="shared" si="23"/>
        <v/>
      </c>
      <c r="DR186" s="35" t="str">
        <f>IF(AND(BK186="",BN186="",BQ186="",BR186=""),"",SUM(BK186,BN186,BQ186,#REF!,BR186))</f>
        <v/>
      </c>
      <c r="DS186" s="36" t="str">
        <f t="shared" si="24"/>
        <v/>
      </c>
      <c r="DT186" s="33" t="e">
        <f>IF(AND(#REF!="",#REF!="",#REF!="",#REF!=""),"",SUM(#REF!,#REF!,#REF!,#REF!))</f>
        <v>#REF!</v>
      </c>
      <c r="DU186" s="33" t="str">
        <f t="shared" si="16"/>
        <v/>
      </c>
    </row>
    <row r="187" spans="1:125" ht="18.75">
      <c r="A187" s="72">
        <v>181</v>
      </c>
      <c r="B187" s="406"/>
      <c r="C187" s="407"/>
      <c r="D187" s="408"/>
      <c r="E187" s="409"/>
      <c r="F187" s="410"/>
      <c r="G187" s="410"/>
      <c r="H187" s="411"/>
      <c r="I187" s="412"/>
      <c r="J187" s="413"/>
      <c r="K187" s="414"/>
      <c r="L187" s="11"/>
      <c r="M187" s="6"/>
      <c r="N187" s="6"/>
      <c r="O187" s="6"/>
      <c r="P187" s="6"/>
      <c r="Q187" s="6"/>
      <c r="R187" s="6"/>
      <c r="S187" s="40"/>
      <c r="T187" s="43"/>
      <c r="U187" s="12"/>
      <c r="V187" s="17"/>
      <c r="W187" s="18"/>
      <c r="X187" s="18"/>
      <c r="Y187" s="18"/>
      <c r="Z187" s="18"/>
      <c r="AA187" s="18"/>
      <c r="AB187" s="18"/>
      <c r="AC187" s="45"/>
      <c r="AD187" s="43"/>
      <c r="AE187" s="40"/>
      <c r="AF187" s="293"/>
      <c r="AG187" s="6"/>
      <c r="AH187" s="6"/>
      <c r="AI187" s="6"/>
      <c r="AJ187" s="6"/>
      <c r="AK187" s="6"/>
      <c r="AL187" s="6"/>
      <c r="AM187" s="43"/>
      <c r="AN187" s="43"/>
      <c r="AO187" s="6"/>
      <c r="AP187" s="43"/>
      <c r="AQ187" s="11"/>
      <c r="AR187" s="6"/>
      <c r="AS187" s="6"/>
      <c r="AT187" s="6"/>
      <c r="AU187" s="6"/>
      <c r="AV187" s="6"/>
      <c r="AW187" s="6"/>
      <c r="AX187" s="40"/>
      <c r="AY187" s="43"/>
      <c r="AZ187" s="12"/>
      <c r="BA187" s="11"/>
      <c r="BB187" s="6"/>
      <c r="BC187" s="6"/>
      <c r="BD187" s="6"/>
      <c r="BE187" s="6"/>
      <c r="BF187" s="6"/>
      <c r="BG187" s="6"/>
      <c r="BH187" s="40"/>
      <c r="BI187" s="43"/>
      <c r="BJ187" s="12"/>
      <c r="BK187" s="11"/>
      <c r="BL187" s="6"/>
      <c r="BM187" s="6"/>
      <c r="BN187" s="6"/>
      <c r="BO187" s="6"/>
      <c r="BP187" s="6"/>
      <c r="BQ187" s="6"/>
      <c r="BR187" s="40"/>
      <c r="BS187" s="43"/>
      <c r="BT187" s="12"/>
      <c r="BU187" s="11"/>
      <c r="BV187" s="6"/>
      <c r="BW187" s="6"/>
      <c r="BX187" s="6"/>
      <c r="BY187" s="40"/>
      <c r="BZ187" s="11"/>
      <c r="CA187" s="6"/>
      <c r="CB187" s="6"/>
      <c r="CC187" s="6"/>
      <c r="CD187" s="12"/>
      <c r="CE187" s="11"/>
      <c r="CF187" s="6"/>
      <c r="CG187" s="6"/>
      <c r="CH187" s="6"/>
      <c r="CI187" s="12"/>
      <c r="CJ187" s="11"/>
      <c r="CK187" s="6"/>
      <c r="CL187" s="6"/>
      <c r="CM187" s="12"/>
      <c r="CN187" s="11"/>
      <c r="CO187" s="82"/>
      <c r="CP187" s="1"/>
      <c r="CQ187" s="1"/>
      <c r="CR187" s="1"/>
      <c r="CS187" s="1"/>
      <c r="CT187" s="1"/>
      <c r="DF187" s="23"/>
      <c r="DG187" s="35" t="str">
        <f t="shared" si="17"/>
        <v/>
      </c>
      <c r="DH187" s="36" t="str">
        <f>IF(AND(L187="",N187="",R187="",S187=""),"",SUM(L187,N187,R187,#REF!,S187))</f>
        <v/>
      </c>
      <c r="DI187" s="36" t="str">
        <f t="shared" si="18"/>
        <v/>
      </c>
      <c r="DJ187" s="35" t="str">
        <f>IF(AND(V187="",X187="",AB187="",AC187=""),"",SUM(V187,X187,AB187,#REF!,AC187))</f>
        <v/>
      </c>
      <c r="DK187" s="36" t="str">
        <f t="shared" si="19"/>
        <v/>
      </c>
      <c r="DL187" s="35" t="str">
        <f t="shared" si="20"/>
        <v/>
      </c>
      <c r="DM187" s="36" t="str">
        <f t="shared" si="21"/>
        <v/>
      </c>
      <c r="DN187" s="35" t="str">
        <f>IF(AND(AQ187="",AT187="",AW187="",AX187=""),"",SUM(AQ187,AT187,AW187,#REF!,AX187))</f>
        <v/>
      </c>
      <c r="DO187" s="36" t="str">
        <f t="shared" si="22"/>
        <v/>
      </c>
      <c r="DP187" s="35" t="str">
        <f>IF(AND(BA187="",BD187="",BG187="",BH187=""),"",SUM(BA187,BD187,BG187,#REF!,BH187))</f>
        <v/>
      </c>
      <c r="DQ187" s="36" t="str">
        <f t="shared" si="23"/>
        <v/>
      </c>
      <c r="DR187" s="35" t="str">
        <f>IF(AND(BK187="",BN187="",BQ187="",BR187=""),"",SUM(BK187,BN187,BQ187,#REF!,BR187))</f>
        <v/>
      </c>
      <c r="DS187" s="36" t="str">
        <f t="shared" si="24"/>
        <v/>
      </c>
      <c r="DT187" s="33" t="e">
        <f>IF(AND(#REF!="",#REF!="",#REF!="",#REF!=""),"",SUM(#REF!,#REF!,#REF!,#REF!))</f>
        <v>#REF!</v>
      </c>
      <c r="DU187" s="33" t="str">
        <f t="shared" si="16"/>
        <v/>
      </c>
    </row>
    <row r="188" spans="1:125" ht="18.75">
      <c r="A188" s="72">
        <v>182</v>
      </c>
      <c r="B188" s="406"/>
      <c r="C188" s="407"/>
      <c r="D188" s="408"/>
      <c r="E188" s="409"/>
      <c r="F188" s="410"/>
      <c r="G188" s="410"/>
      <c r="H188" s="411"/>
      <c r="I188" s="412"/>
      <c r="J188" s="413"/>
      <c r="K188" s="414"/>
      <c r="L188" s="11"/>
      <c r="M188" s="6"/>
      <c r="N188" s="6"/>
      <c r="O188" s="6"/>
      <c r="P188" s="6"/>
      <c r="Q188" s="6"/>
      <c r="R188" s="6"/>
      <c r="S188" s="40"/>
      <c r="T188" s="43"/>
      <c r="U188" s="12"/>
      <c r="V188" s="17"/>
      <c r="W188" s="18"/>
      <c r="X188" s="18"/>
      <c r="Y188" s="18"/>
      <c r="Z188" s="18"/>
      <c r="AA188" s="18"/>
      <c r="AB188" s="18"/>
      <c r="AC188" s="45"/>
      <c r="AD188" s="43"/>
      <c r="AE188" s="40"/>
      <c r="AF188" s="293"/>
      <c r="AG188" s="6"/>
      <c r="AH188" s="6"/>
      <c r="AI188" s="6"/>
      <c r="AJ188" s="6"/>
      <c r="AK188" s="6"/>
      <c r="AL188" s="6"/>
      <c r="AM188" s="43"/>
      <c r="AN188" s="43"/>
      <c r="AO188" s="6"/>
      <c r="AP188" s="43"/>
      <c r="AQ188" s="11"/>
      <c r="AR188" s="6"/>
      <c r="AS188" s="6"/>
      <c r="AT188" s="6"/>
      <c r="AU188" s="6"/>
      <c r="AV188" s="6"/>
      <c r="AW188" s="6"/>
      <c r="AX188" s="40"/>
      <c r="AY188" s="43"/>
      <c r="AZ188" s="12"/>
      <c r="BA188" s="11"/>
      <c r="BB188" s="6"/>
      <c r="BC188" s="6"/>
      <c r="BD188" s="6"/>
      <c r="BE188" s="6"/>
      <c r="BF188" s="6"/>
      <c r="BG188" s="6"/>
      <c r="BH188" s="40"/>
      <c r="BI188" s="43"/>
      <c r="BJ188" s="12"/>
      <c r="BK188" s="11"/>
      <c r="BL188" s="6"/>
      <c r="BM188" s="6"/>
      <c r="BN188" s="6"/>
      <c r="BO188" s="6"/>
      <c r="BP188" s="6"/>
      <c r="BQ188" s="6"/>
      <c r="BR188" s="40"/>
      <c r="BS188" s="43"/>
      <c r="BT188" s="12"/>
      <c r="BU188" s="11"/>
      <c r="BV188" s="6"/>
      <c r="BW188" s="6"/>
      <c r="BX188" s="6"/>
      <c r="BY188" s="40"/>
      <c r="BZ188" s="11"/>
      <c r="CA188" s="6"/>
      <c r="CB188" s="6"/>
      <c r="CC188" s="6"/>
      <c r="CD188" s="12"/>
      <c r="CE188" s="11"/>
      <c r="CF188" s="6"/>
      <c r="CG188" s="6"/>
      <c r="CH188" s="6"/>
      <c r="CI188" s="12"/>
      <c r="CJ188" s="11"/>
      <c r="CK188" s="6"/>
      <c r="CL188" s="6"/>
      <c r="CM188" s="12"/>
      <c r="CN188" s="11"/>
      <c r="CO188" s="82"/>
      <c r="CP188" s="1"/>
      <c r="CQ188" s="1"/>
      <c r="CR188" s="1"/>
      <c r="CS188" s="1"/>
      <c r="CT188" s="1"/>
      <c r="DF188" s="23"/>
      <c r="DG188" s="35" t="str">
        <f t="shared" si="17"/>
        <v/>
      </c>
      <c r="DH188" s="36" t="str">
        <f>IF(AND(L188="",N188="",R188="",S188=""),"",SUM(L188,N188,R188,#REF!,S188))</f>
        <v/>
      </c>
      <c r="DI188" s="36" t="str">
        <f t="shared" si="18"/>
        <v/>
      </c>
      <c r="DJ188" s="35" t="str">
        <f>IF(AND(V188="",X188="",AB188="",AC188=""),"",SUM(V188,X188,AB188,#REF!,AC188))</f>
        <v/>
      </c>
      <c r="DK188" s="36" t="str">
        <f t="shared" si="19"/>
        <v/>
      </c>
      <c r="DL188" s="35" t="str">
        <f t="shared" si="20"/>
        <v/>
      </c>
      <c r="DM188" s="36" t="str">
        <f t="shared" si="21"/>
        <v/>
      </c>
      <c r="DN188" s="35" t="str">
        <f>IF(AND(AQ188="",AT188="",AW188="",AX188=""),"",SUM(AQ188,AT188,AW188,#REF!,AX188))</f>
        <v/>
      </c>
      <c r="DO188" s="36" t="str">
        <f t="shared" si="22"/>
        <v/>
      </c>
      <c r="DP188" s="35" t="str">
        <f>IF(AND(BA188="",BD188="",BG188="",BH188=""),"",SUM(BA188,BD188,BG188,#REF!,BH188))</f>
        <v/>
      </c>
      <c r="DQ188" s="36" t="str">
        <f t="shared" si="23"/>
        <v/>
      </c>
      <c r="DR188" s="35" t="str">
        <f>IF(AND(BK188="",BN188="",BQ188="",BR188=""),"",SUM(BK188,BN188,BQ188,#REF!,BR188))</f>
        <v/>
      </c>
      <c r="DS188" s="36" t="str">
        <f t="shared" si="24"/>
        <v/>
      </c>
      <c r="DT188" s="33" t="e">
        <f>IF(AND(#REF!="",#REF!="",#REF!="",#REF!=""),"",SUM(#REF!,#REF!,#REF!,#REF!))</f>
        <v>#REF!</v>
      </c>
      <c r="DU188" s="33" t="str">
        <f t="shared" si="16"/>
        <v/>
      </c>
    </row>
    <row r="189" spans="1:125" ht="18.75">
      <c r="A189" s="72">
        <v>183</v>
      </c>
      <c r="B189" s="406"/>
      <c r="C189" s="407"/>
      <c r="D189" s="408"/>
      <c r="E189" s="409"/>
      <c r="F189" s="410"/>
      <c r="G189" s="410"/>
      <c r="H189" s="411"/>
      <c r="I189" s="412"/>
      <c r="J189" s="413"/>
      <c r="K189" s="414"/>
      <c r="L189" s="11"/>
      <c r="M189" s="6"/>
      <c r="N189" s="6"/>
      <c r="O189" s="6"/>
      <c r="P189" s="6"/>
      <c r="Q189" s="6"/>
      <c r="R189" s="6"/>
      <c r="S189" s="40"/>
      <c r="T189" s="43"/>
      <c r="U189" s="12"/>
      <c r="V189" s="17"/>
      <c r="W189" s="18"/>
      <c r="X189" s="18"/>
      <c r="Y189" s="18"/>
      <c r="Z189" s="18"/>
      <c r="AA189" s="18"/>
      <c r="AB189" s="18"/>
      <c r="AC189" s="45"/>
      <c r="AD189" s="43"/>
      <c r="AE189" s="40"/>
      <c r="AF189" s="293"/>
      <c r="AG189" s="6"/>
      <c r="AH189" s="6"/>
      <c r="AI189" s="6"/>
      <c r="AJ189" s="6"/>
      <c r="AK189" s="6"/>
      <c r="AL189" s="6"/>
      <c r="AM189" s="43"/>
      <c r="AN189" s="43"/>
      <c r="AO189" s="6"/>
      <c r="AP189" s="43"/>
      <c r="AQ189" s="11"/>
      <c r="AR189" s="6"/>
      <c r="AS189" s="6"/>
      <c r="AT189" s="6"/>
      <c r="AU189" s="6"/>
      <c r="AV189" s="6"/>
      <c r="AW189" s="6"/>
      <c r="AX189" s="40"/>
      <c r="AY189" s="43"/>
      <c r="AZ189" s="12"/>
      <c r="BA189" s="11"/>
      <c r="BB189" s="6"/>
      <c r="BC189" s="6"/>
      <c r="BD189" s="6"/>
      <c r="BE189" s="6"/>
      <c r="BF189" s="6"/>
      <c r="BG189" s="6"/>
      <c r="BH189" s="40"/>
      <c r="BI189" s="43"/>
      <c r="BJ189" s="12"/>
      <c r="BK189" s="11"/>
      <c r="BL189" s="6"/>
      <c r="BM189" s="6"/>
      <c r="BN189" s="6"/>
      <c r="BO189" s="6"/>
      <c r="BP189" s="6"/>
      <c r="BQ189" s="6"/>
      <c r="BR189" s="40"/>
      <c r="BS189" s="43"/>
      <c r="BT189" s="12"/>
      <c r="BU189" s="11"/>
      <c r="BV189" s="6"/>
      <c r="BW189" s="6"/>
      <c r="BX189" s="6"/>
      <c r="BY189" s="40"/>
      <c r="BZ189" s="11"/>
      <c r="CA189" s="6"/>
      <c r="CB189" s="6"/>
      <c r="CC189" s="6"/>
      <c r="CD189" s="12"/>
      <c r="CE189" s="11"/>
      <c r="CF189" s="6"/>
      <c r="CG189" s="6"/>
      <c r="CH189" s="6"/>
      <c r="CI189" s="12"/>
      <c r="CJ189" s="11"/>
      <c r="CK189" s="6"/>
      <c r="CL189" s="6"/>
      <c r="CM189" s="12"/>
      <c r="CN189" s="11"/>
      <c r="CO189" s="82"/>
      <c r="CP189" s="1"/>
      <c r="CQ189" s="1"/>
      <c r="CR189" s="1"/>
      <c r="CS189" s="1"/>
      <c r="CT189" s="1"/>
      <c r="DF189" s="23"/>
      <c r="DG189" s="35" t="str">
        <f t="shared" si="17"/>
        <v/>
      </c>
      <c r="DH189" s="36" t="str">
        <f>IF(AND(L189="",N189="",R189="",S189=""),"",SUM(L189,N189,R189,#REF!,S189))</f>
        <v/>
      </c>
      <c r="DI189" s="36" t="str">
        <f t="shared" si="18"/>
        <v/>
      </c>
      <c r="DJ189" s="35" t="str">
        <f>IF(AND(V189="",X189="",AB189="",AC189=""),"",SUM(V189,X189,AB189,#REF!,AC189))</f>
        <v/>
      </c>
      <c r="DK189" s="36" t="str">
        <f t="shared" si="19"/>
        <v/>
      </c>
      <c r="DL189" s="35" t="str">
        <f t="shared" si="20"/>
        <v/>
      </c>
      <c r="DM189" s="36" t="str">
        <f t="shared" si="21"/>
        <v/>
      </c>
      <c r="DN189" s="35" t="str">
        <f>IF(AND(AQ189="",AT189="",AW189="",AX189=""),"",SUM(AQ189,AT189,AW189,#REF!,AX189))</f>
        <v/>
      </c>
      <c r="DO189" s="36" t="str">
        <f t="shared" si="22"/>
        <v/>
      </c>
      <c r="DP189" s="35" t="str">
        <f>IF(AND(BA189="",BD189="",BG189="",BH189=""),"",SUM(BA189,BD189,BG189,#REF!,BH189))</f>
        <v/>
      </c>
      <c r="DQ189" s="36" t="str">
        <f t="shared" si="23"/>
        <v/>
      </c>
      <c r="DR189" s="35" t="str">
        <f>IF(AND(BK189="",BN189="",BQ189="",BR189=""),"",SUM(BK189,BN189,BQ189,#REF!,BR189))</f>
        <v/>
      </c>
      <c r="DS189" s="36" t="str">
        <f t="shared" si="24"/>
        <v/>
      </c>
      <c r="DT189" s="33" t="e">
        <f>IF(AND(#REF!="",#REF!="",#REF!="",#REF!=""),"",SUM(#REF!,#REF!,#REF!,#REF!))</f>
        <v>#REF!</v>
      </c>
      <c r="DU189" s="33" t="str">
        <f t="shared" si="16"/>
        <v/>
      </c>
    </row>
    <row r="190" spans="1:125" ht="18.75">
      <c r="A190" s="72">
        <v>184</v>
      </c>
      <c r="B190" s="406"/>
      <c r="C190" s="407"/>
      <c r="D190" s="408"/>
      <c r="E190" s="409"/>
      <c r="F190" s="410"/>
      <c r="G190" s="410"/>
      <c r="H190" s="411"/>
      <c r="I190" s="412"/>
      <c r="J190" s="413"/>
      <c r="K190" s="414"/>
      <c r="L190" s="11"/>
      <c r="M190" s="6"/>
      <c r="N190" s="6"/>
      <c r="O190" s="6"/>
      <c r="P190" s="6"/>
      <c r="Q190" s="6"/>
      <c r="R190" s="6"/>
      <c r="S190" s="40"/>
      <c r="T190" s="43"/>
      <c r="U190" s="12"/>
      <c r="V190" s="17"/>
      <c r="W190" s="18"/>
      <c r="X190" s="18"/>
      <c r="Y190" s="18"/>
      <c r="Z190" s="18"/>
      <c r="AA190" s="18"/>
      <c r="AB190" s="18"/>
      <c r="AC190" s="45"/>
      <c r="AD190" s="43"/>
      <c r="AE190" s="40"/>
      <c r="AF190" s="293"/>
      <c r="AG190" s="6"/>
      <c r="AH190" s="6"/>
      <c r="AI190" s="6"/>
      <c r="AJ190" s="6"/>
      <c r="AK190" s="6"/>
      <c r="AL190" s="6"/>
      <c r="AM190" s="43"/>
      <c r="AN190" s="43"/>
      <c r="AO190" s="6"/>
      <c r="AP190" s="43"/>
      <c r="AQ190" s="11"/>
      <c r="AR190" s="6"/>
      <c r="AS190" s="6"/>
      <c r="AT190" s="6"/>
      <c r="AU190" s="6"/>
      <c r="AV190" s="6"/>
      <c r="AW190" s="6"/>
      <c r="AX190" s="40"/>
      <c r="AY190" s="43"/>
      <c r="AZ190" s="12"/>
      <c r="BA190" s="11"/>
      <c r="BB190" s="6"/>
      <c r="BC190" s="6"/>
      <c r="BD190" s="6"/>
      <c r="BE190" s="6"/>
      <c r="BF190" s="6"/>
      <c r="BG190" s="6"/>
      <c r="BH190" s="40"/>
      <c r="BI190" s="43"/>
      <c r="BJ190" s="12"/>
      <c r="BK190" s="11"/>
      <c r="BL190" s="6"/>
      <c r="BM190" s="6"/>
      <c r="BN190" s="6"/>
      <c r="BO190" s="6"/>
      <c r="BP190" s="6"/>
      <c r="BQ190" s="6"/>
      <c r="BR190" s="40"/>
      <c r="BS190" s="43"/>
      <c r="BT190" s="12"/>
      <c r="BU190" s="11"/>
      <c r="BV190" s="6"/>
      <c r="BW190" s="6"/>
      <c r="BX190" s="6"/>
      <c r="BY190" s="40"/>
      <c r="BZ190" s="11"/>
      <c r="CA190" s="6"/>
      <c r="CB190" s="6"/>
      <c r="CC190" s="6"/>
      <c r="CD190" s="12"/>
      <c r="CE190" s="11"/>
      <c r="CF190" s="6"/>
      <c r="CG190" s="6"/>
      <c r="CH190" s="6"/>
      <c r="CI190" s="12"/>
      <c r="CJ190" s="11"/>
      <c r="CK190" s="6"/>
      <c r="CL190" s="6"/>
      <c r="CM190" s="12"/>
      <c r="CN190" s="11"/>
      <c r="CO190" s="82"/>
      <c r="CP190" s="1"/>
      <c r="CQ190" s="1"/>
      <c r="CR190" s="1"/>
      <c r="CS190" s="1"/>
      <c r="CT190" s="1"/>
      <c r="DF190" s="23"/>
      <c r="DG190" s="35" t="str">
        <f t="shared" si="17"/>
        <v/>
      </c>
      <c r="DH190" s="36" t="str">
        <f>IF(AND(L190="",N190="",R190="",S190=""),"",SUM(L190,N190,R190,#REF!,S190))</f>
        <v/>
      </c>
      <c r="DI190" s="36" t="str">
        <f t="shared" si="18"/>
        <v/>
      </c>
      <c r="DJ190" s="35" t="str">
        <f>IF(AND(V190="",X190="",AB190="",AC190=""),"",SUM(V190,X190,AB190,#REF!,AC190))</f>
        <v/>
      </c>
      <c r="DK190" s="36" t="str">
        <f t="shared" si="19"/>
        <v/>
      </c>
      <c r="DL190" s="35" t="str">
        <f t="shared" si="20"/>
        <v/>
      </c>
      <c r="DM190" s="36" t="str">
        <f t="shared" si="21"/>
        <v/>
      </c>
      <c r="DN190" s="35" t="str">
        <f>IF(AND(AQ190="",AT190="",AW190="",AX190=""),"",SUM(AQ190,AT190,AW190,#REF!,AX190))</f>
        <v/>
      </c>
      <c r="DO190" s="36" t="str">
        <f t="shared" si="22"/>
        <v/>
      </c>
      <c r="DP190" s="35" t="str">
        <f>IF(AND(BA190="",BD190="",BG190="",BH190=""),"",SUM(BA190,BD190,BG190,#REF!,BH190))</f>
        <v/>
      </c>
      <c r="DQ190" s="36" t="str">
        <f t="shared" si="23"/>
        <v/>
      </c>
      <c r="DR190" s="35" t="str">
        <f>IF(AND(BK190="",BN190="",BQ190="",BR190=""),"",SUM(BK190,BN190,BQ190,#REF!,BR190))</f>
        <v/>
      </c>
      <c r="DS190" s="36" t="str">
        <f t="shared" si="24"/>
        <v/>
      </c>
      <c r="DT190" s="33" t="e">
        <f>IF(AND(#REF!="",#REF!="",#REF!="",#REF!=""),"",SUM(#REF!,#REF!,#REF!,#REF!))</f>
        <v>#REF!</v>
      </c>
      <c r="DU190" s="33" t="str">
        <f t="shared" si="16"/>
        <v/>
      </c>
    </row>
    <row r="191" spans="1:125" ht="18.75">
      <c r="A191" s="72">
        <v>185</v>
      </c>
      <c r="B191" s="406"/>
      <c r="C191" s="407"/>
      <c r="D191" s="408"/>
      <c r="E191" s="409"/>
      <c r="F191" s="410"/>
      <c r="G191" s="410"/>
      <c r="H191" s="411"/>
      <c r="I191" s="412"/>
      <c r="J191" s="413"/>
      <c r="K191" s="414"/>
      <c r="L191" s="11"/>
      <c r="M191" s="6"/>
      <c r="N191" s="6"/>
      <c r="O191" s="6"/>
      <c r="P191" s="6"/>
      <c r="Q191" s="6"/>
      <c r="R191" s="6"/>
      <c r="S191" s="40"/>
      <c r="T191" s="43"/>
      <c r="U191" s="12"/>
      <c r="V191" s="17"/>
      <c r="W191" s="18"/>
      <c r="X191" s="18"/>
      <c r="Y191" s="18"/>
      <c r="Z191" s="18"/>
      <c r="AA191" s="18"/>
      <c r="AB191" s="18"/>
      <c r="AC191" s="45"/>
      <c r="AD191" s="43"/>
      <c r="AE191" s="40"/>
      <c r="AF191" s="293"/>
      <c r="AG191" s="6"/>
      <c r="AH191" s="6"/>
      <c r="AI191" s="6"/>
      <c r="AJ191" s="6"/>
      <c r="AK191" s="6"/>
      <c r="AL191" s="6"/>
      <c r="AM191" s="43"/>
      <c r="AN191" s="43"/>
      <c r="AO191" s="6"/>
      <c r="AP191" s="43"/>
      <c r="AQ191" s="11"/>
      <c r="AR191" s="6"/>
      <c r="AS191" s="6"/>
      <c r="AT191" s="6"/>
      <c r="AU191" s="6"/>
      <c r="AV191" s="6"/>
      <c r="AW191" s="6"/>
      <c r="AX191" s="40"/>
      <c r="AY191" s="43"/>
      <c r="AZ191" s="12"/>
      <c r="BA191" s="11"/>
      <c r="BB191" s="6"/>
      <c r="BC191" s="6"/>
      <c r="BD191" s="6"/>
      <c r="BE191" s="6"/>
      <c r="BF191" s="6"/>
      <c r="BG191" s="6"/>
      <c r="BH191" s="40"/>
      <c r="BI191" s="43"/>
      <c r="BJ191" s="12"/>
      <c r="BK191" s="11"/>
      <c r="BL191" s="6"/>
      <c r="BM191" s="6"/>
      <c r="BN191" s="6"/>
      <c r="BO191" s="6"/>
      <c r="BP191" s="6"/>
      <c r="BQ191" s="6"/>
      <c r="BR191" s="40"/>
      <c r="BS191" s="43"/>
      <c r="BT191" s="12"/>
      <c r="BU191" s="11"/>
      <c r="BV191" s="6"/>
      <c r="BW191" s="6"/>
      <c r="BX191" s="6"/>
      <c r="BY191" s="40"/>
      <c r="BZ191" s="11"/>
      <c r="CA191" s="6"/>
      <c r="CB191" s="6"/>
      <c r="CC191" s="6"/>
      <c r="CD191" s="12"/>
      <c r="CE191" s="11"/>
      <c r="CF191" s="6"/>
      <c r="CG191" s="6"/>
      <c r="CH191" s="6"/>
      <c r="CI191" s="12"/>
      <c r="CJ191" s="11"/>
      <c r="CK191" s="6"/>
      <c r="CL191" s="6"/>
      <c r="CM191" s="12"/>
      <c r="CN191" s="11"/>
      <c r="CO191" s="82"/>
      <c r="CP191" s="1"/>
      <c r="CQ191" s="1"/>
      <c r="CR191" s="1"/>
      <c r="CS191" s="1"/>
      <c r="CT191" s="1"/>
      <c r="DF191" s="23"/>
      <c r="DG191" s="35" t="str">
        <f t="shared" si="17"/>
        <v/>
      </c>
      <c r="DH191" s="36" t="str">
        <f>IF(AND(L191="",N191="",R191="",S191=""),"",SUM(L191,N191,R191,#REF!,S191))</f>
        <v/>
      </c>
      <c r="DI191" s="36" t="str">
        <f t="shared" si="18"/>
        <v/>
      </c>
      <c r="DJ191" s="35" t="str">
        <f>IF(AND(V191="",X191="",AB191="",AC191=""),"",SUM(V191,X191,AB191,#REF!,AC191))</f>
        <v/>
      </c>
      <c r="DK191" s="36" t="str">
        <f t="shared" si="19"/>
        <v/>
      </c>
      <c r="DL191" s="35" t="str">
        <f t="shared" si="20"/>
        <v/>
      </c>
      <c r="DM191" s="36" t="str">
        <f t="shared" si="21"/>
        <v/>
      </c>
      <c r="DN191" s="35" t="str">
        <f>IF(AND(AQ191="",AT191="",AW191="",AX191=""),"",SUM(AQ191,AT191,AW191,#REF!,AX191))</f>
        <v/>
      </c>
      <c r="DO191" s="36" t="str">
        <f t="shared" si="22"/>
        <v/>
      </c>
      <c r="DP191" s="35" t="str">
        <f>IF(AND(BA191="",BD191="",BG191="",BH191=""),"",SUM(BA191,BD191,BG191,#REF!,BH191))</f>
        <v/>
      </c>
      <c r="DQ191" s="36" t="str">
        <f t="shared" si="23"/>
        <v/>
      </c>
      <c r="DR191" s="35" t="str">
        <f>IF(AND(BK191="",BN191="",BQ191="",BR191=""),"",SUM(BK191,BN191,BQ191,#REF!,BR191))</f>
        <v/>
      </c>
      <c r="DS191" s="36" t="str">
        <f t="shared" si="24"/>
        <v/>
      </c>
      <c r="DT191" s="33" t="e">
        <f>IF(AND(#REF!="",#REF!="",#REF!="",#REF!=""),"",SUM(#REF!,#REF!,#REF!,#REF!))</f>
        <v>#REF!</v>
      </c>
      <c r="DU191" s="33" t="str">
        <f t="shared" ref="DU191:DU206" si="25">IFERROR(IF(DT191="","",IF($DT$5=100,ROUNDUP(DT191*20%,0),IF($DT$5=86,ROUNDUP((DT191/$DT$5)*$DU$5,0),IF($DT$5=66,ROUNDUP((DT191/$DT$5)*$DU$5,0),"")))),"")</f>
        <v/>
      </c>
    </row>
    <row r="192" spans="1:125" ht="18.75">
      <c r="A192" s="72">
        <v>186</v>
      </c>
      <c r="B192" s="406"/>
      <c r="C192" s="407"/>
      <c r="D192" s="408"/>
      <c r="E192" s="409"/>
      <c r="F192" s="410"/>
      <c r="G192" s="410"/>
      <c r="H192" s="411"/>
      <c r="I192" s="412"/>
      <c r="J192" s="413"/>
      <c r="K192" s="414"/>
      <c r="L192" s="11"/>
      <c r="M192" s="6"/>
      <c r="N192" s="6"/>
      <c r="O192" s="6"/>
      <c r="P192" s="6"/>
      <c r="Q192" s="6"/>
      <c r="R192" s="6"/>
      <c r="S192" s="40"/>
      <c r="T192" s="43"/>
      <c r="U192" s="12"/>
      <c r="V192" s="17"/>
      <c r="W192" s="18"/>
      <c r="X192" s="18"/>
      <c r="Y192" s="18"/>
      <c r="Z192" s="18"/>
      <c r="AA192" s="18"/>
      <c r="AB192" s="18"/>
      <c r="AC192" s="45"/>
      <c r="AD192" s="43"/>
      <c r="AE192" s="40"/>
      <c r="AF192" s="293"/>
      <c r="AG192" s="6"/>
      <c r="AH192" s="6"/>
      <c r="AI192" s="6"/>
      <c r="AJ192" s="6"/>
      <c r="AK192" s="6"/>
      <c r="AL192" s="6"/>
      <c r="AM192" s="43"/>
      <c r="AN192" s="43"/>
      <c r="AO192" s="6"/>
      <c r="AP192" s="43"/>
      <c r="AQ192" s="11"/>
      <c r="AR192" s="6"/>
      <c r="AS192" s="6"/>
      <c r="AT192" s="6"/>
      <c r="AU192" s="6"/>
      <c r="AV192" s="6"/>
      <c r="AW192" s="6"/>
      <c r="AX192" s="40"/>
      <c r="AY192" s="43"/>
      <c r="AZ192" s="12"/>
      <c r="BA192" s="11"/>
      <c r="BB192" s="6"/>
      <c r="BC192" s="6"/>
      <c r="BD192" s="6"/>
      <c r="BE192" s="6"/>
      <c r="BF192" s="6"/>
      <c r="BG192" s="6"/>
      <c r="BH192" s="40"/>
      <c r="BI192" s="43"/>
      <c r="BJ192" s="12"/>
      <c r="BK192" s="11"/>
      <c r="BL192" s="6"/>
      <c r="BM192" s="6"/>
      <c r="BN192" s="6"/>
      <c r="BO192" s="6"/>
      <c r="BP192" s="6"/>
      <c r="BQ192" s="6"/>
      <c r="BR192" s="40"/>
      <c r="BS192" s="43"/>
      <c r="BT192" s="12"/>
      <c r="BU192" s="11"/>
      <c r="BV192" s="6"/>
      <c r="BW192" s="6"/>
      <c r="BX192" s="6"/>
      <c r="BY192" s="40"/>
      <c r="BZ192" s="11"/>
      <c r="CA192" s="6"/>
      <c r="CB192" s="6"/>
      <c r="CC192" s="6"/>
      <c r="CD192" s="12"/>
      <c r="CE192" s="11"/>
      <c r="CF192" s="6"/>
      <c r="CG192" s="6"/>
      <c r="CH192" s="6"/>
      <c r="CI192" s="12"/>
      <c r="CJ192" s="11"/>
      <c r="CK192" s="6"/>
      <c r="CL192" s="6"/>
      <c r="CM192" s="12"/>
      <c r="CN192" s="11"/>
      <c r="CO192" s="82"/>
      <c r="CP192" s="1"/>
      <c r="CQ192" s="1"/>
      <c r="CR192" s="1"/>
      <c r="CS192" s="1"/>
      <c r="CT192" s="1"/>
      <c r="DF192" s="23"/>
      <c r="DG192" s="35" t="str">
        <f t="shared" si="17"/>
        <v/>
      </c>
      <c r="DH192" s="36" t="str">
        <f>IF(AND(L192="",N192="",R192="",S192=""),"",SUM(L192,N192,R192,#REF!,S192))</f>
        <v/>
      </c>
      <c r="DI192" s="36" t="str">
        <f t="shared" si="18"/>
        <v/>
      </c>
      <c r="DJ192" s="35" t="str">
        <f>IF(AND(V192="",X192="",AB192="",AC192=""),"",SUM(V192,X192,AB192,#REF!,AC192))</f>
        <v/>
      </c>
      <c r="DK192" s="36" t="str">
        <f t="shared" si="19"/>
        <v/>
      </c>
      <c r="DL192" s="35" t="str">
        <f t="shared" si="20"/>
        <v/>
      </c>
      <c r="DM192" s="36" t="str">
        <f t="shared" si="21"/>
        <v/>
      </c>
      <c r="DN192" s="35" t="str">
        <f>IF(AND(AQ192="",AT192="",AW192="",AX192=""),"",SUM(AQ192,AT192,AW192,#REF!,AX192))</f>
        <v/>
      </c>
      <c r="DO192" s="36" t="str">
        <f t="shared" si="22"/>
        <v/>
      </c>
      <c r="DP192" s="35" t="str">
        <f>IF(AND(BA192="",BD192="",BG192="",BH192=""),"",SUM(BA192,BD192,BG192,#REF!,BH192))</f>
        <v/>
      </c>
      <c r="DQ192" s="36" t="str">
        <f t="shared" si="23"/>
        <v/>
      </c>
      <c r="DR192" s="35" t="str">
        <f>IF(AND(BK192="",BN192="",BQ192="",BR192=""),"",SUM(BK192,BN192,BQ192,#REF!,BR192))</f>
        <v/>
      </c>
      <c r="DS192" s="36" t="str">
        <f t="shared" si="24"/>
        <v/>
      </c>
      <c r="DT192" s="33" t="e">
        <f>IF(AND(#REF!="",#REF!="",#REF!="",#REF!=""),"",SUM(#REF!,#REF!,#REF!,#REF!))</f>
        <v>#REF!</v>
      </c>
      <c r="DU192" s="33" t="str">
        <f t="shared" si="25"/>
        <v/>
      </c>
    </row>
    <row r="193" spans="1:125" ht="18.75">
      <c r="A193" s="72">
        <v>187</v>
      </c>
      <c r="B193" s="406"/>
      <c r="C193" s="407"/>
      <c r="D193" s="408"/>
      <c r="E193" s="409"/>
      <c r="F193" s="410"/>
      <c r="G193" s="410"/>
      <c r="H193" s="411"/>
      <c r="I193" s="412"/>
      <c r="J193" s="413"/>
      <c r="K193" s="414"/>
      <c r="L193" s="11"/>
      <c r="M193" s="6"/>
      <c r="N193" s="6"/>
      <c r="O193" s="6"/>
      <c r="P193" s="6"/>
      <c r="Q193" s="6"/>
      <c r="R193" s="6"/>
      <c r="S193" s="40"/>
      <c r="T193" s="43"/>
      <c r="U193" s="12"/>
      <c r="V193" s="17"/>
      <c r="W193" s="18"/>
      <c r="X193" s="18"/>
      <c r="Y193" s="18"/>
      <c r="Z193" s="18"/>
      <c r="AA193" s="18"/>
      <c r="AB193" s="18"/>
      <c r="AC193" s="45"/>
      <c r="AD193" s="43"/>
      <c r="AE193" s="40"/>
      <c r="AF193" s="293"/>
      <c r="AG193" s="6"/>
      <c r="AH193" s="6"/>
      <c r="AI193" s="6"/>
      <c r="AJ193" s="6"/>
      <c r="AK193" s="6"/>
      <c r="AL193" s="6"/>
      <c r="AM193" s="43"/>
      <c r="AN193" s="43"/>
      <c r="AO193" s="6"/>
      <c r="AP193" s="43"/>
      <c r="AQ193" s="11"/>
      <c r="AR193" s="6"/>
      <c r="AS193" s="6"/>
      <c r="AT193" s="6"/>
      <c r="AU193" s="6"/>
      <c r="AV193" s="6"/>
      <c r="AW193" s="6"/>
      <c r="AX193" s="40"/>
      <c r="AY193" s="43"/>
      <c r="AZ193" s="12"/>
      <c r="BA193" s="11"/>
      <c r="BB193" s="6"/>
      <c r="BC193" s="6"/>
      <c r="BD193" s="6"/>
      <c r="BE193" s="6"/>
      <c r="BF193" s="6"/>
      <c r="BG193" s="6"/>
      <c r="BH193" s="40"/>
      <c r="BI193" s="43"/>
      <c r="BJ193" s="12"/>
      <c r="BK193" s="11"/>
      <c r="BL193" s="6"/>
      <c r="BM193" s="6"/>
      <c r="BN193" s="6"/>
      <c r="BO193" s="6"/>
      <c r="BP193" s="6"/>
      <c r="BQ193" s="6"/>
      <c r="BR193" s="40"/>
      <c r="BS193" s="43"/>
      <c r="BT193" s="12"/>
      <c r="BU193" s="11"/>
      <c r="BV193" s="6"/>
      <c r="BW193" s="6"/>
      <c r="BX193" s="6"/>
      <c r="BY193" s="40"/>
      <c r="BZ193" s="11"/>
      <c r="CA193" s="6"/>
      <c r="CB193" s="6"/>
      <c r="CC193" s="6"/>
      <c r="CD193" s="12"/>
      <c r="CE193" s="11"/>
      <c r="CF193" s="6"/>
      <c r="CG193" s="6"/>
      <c r="CH193" s="6"/>
      <c r="CI193" s="12"/>
      <c r="CJ193" s="11"/>
      <c r="CK193" s="6"/>
      <c r="CL193" s="6"/>
      <c r="CM193" s="12"/>
      <c r="CN193" s="11"/>
      <c r="CO193" s="82"/>
      <c r="CP193" s="1"/>
      <c r="CQ193" s="1"/>
      <c r="CR193" s="1"/>
      <c r="CS193" s="1"/>
      <c r="CT193" s="1"/>
      <c r="DF193" s="23"/>
      <c r="DG193" s="35" t="str">
        <f t="shared" si="17"/>
        <v/>
      </c>
      <c r="DH193" s="36" t="str">
        <f>IF(AND(L193="",N193="",R193="",S193=""),"",SUM(L193,N193,R193,#REF!,S193))</f>
        <v/>
      </c>
      <c r="DI193" s="36" t="str">
        <f t="shared" si="18"/>
        <v/>
      </c>
      <c r="DJ193" s="35" t="str">
        <f>IF(AND(V193="",X193="",AB193="",AC193=""),"",SUM(V193,X193,AB193,#REF!,AC193))</f>
        <v/>
      </c>
      <c r="DK193" s="36" t="str">
        <f t="shared" si="19"/>
        <v/>
      </c>
      <c r="DL193" s="35" t="str">
        <f t="shared" si="20"/>
        <v/>
      </c>
      <c r="DM193" s="36" t="str">
        <f t="shared" si="21"/>
        <v/>
      </c>
      <c r="DN193" s="35" t="str">
        <f>IF(AND(AQ193="",AT193="",AW193="",AX193=""),"",SUM(AQ193,AT193,AW193,#REF!,AX193))</f>
        <v/>
      </c>
      <c r="DO193" s="36" t="str">
        <f t="shared" si="22"/>
        <v/>
      </c>
      <c r="DP193" s="35" t="str">
        <f>IF(AND(BA193="",BD193="",BG193="",BH193=""),"",SUM(BA193,BD193,BG193,#REF!,BH193))</f>
        <v/>
      </c>
      <c r="DQ193" s="36" t="str">
        <f t="shared" si="23"/>
        <v/>
      </c>
      <c r="DR193" s="35" t="str">
        <f>IF(AND(BK193="",BN193="",BQ193="",BR193=""),"",SUM(BK193,BN193,BQ193,#REF!,BR193))</f>
        <v/>
      </c>
      <c r="DS193" s="36" t="str">
        <f t="shared" si="24"/>
        <v/>
      </c>
      <c r="DT193" s="33" t="e">
        <f>IF(AND(#REF!="",#REF!="",#REF!="",#REF!=""),"",SUM(#REF!,#REF!,#REF!,#REF!))</f>
        <v>#REF!</v>
      </c>
      <c r="DU193" s="33" t="str">
        <f t="shared" si="25"/>
        <v/>
      </c>
    </row>
    <row r="194" spans="1:125" ht="18.75">
      <c r="A194" s="72">
        <v>188</v>
      </c>
      <c r="B194" s="406"/>
      <c r="C194" s="407"/>
      <c r="D194" s="408"/>
      <c r="E194" s="409"/>
      <c r="F194" s="410"/>
      <c r="G194" s="410"/>
      <c r="H194" s="411"/>
      <c r="I194" s="412"/>
      <c r="J194" s="413"/>
      <c r="K194" s="414"/>
      <c r="L194" s="11"/>
      <c r="M194" s="6"/>
      <c r="N194" s="6"/>
      <c r="O194" s="6"/>
      <c r="P194" s="6"/>
      <c r="Q194" s="6"/>
      <c r="R194" s="6"/>
      <c r="S194" s="40"/>
      <c r="T194" s="43"/>
      <c r="U194" s="12"/>
      <c r="V194" s="17"/>
      <c r="W194" s="18"/>
      <c r="X194" s="18"/>
      <c r="Y194" s="18"/>
      <c r="Z194" s="18"/>
      <c r="AA194" s="18"/>
      <c r="AB194" s="18"/>
      <c r="AC194" s="45"/>
      <c r="AD194" s="43"/>
      <c r="AE194" s="40"/>
      <c r="AF194" s="293"/>
      <c r="AG194" s="6"/>
      <c r="AH194" s="6"/>
      <c r="AI194" s="6"/>
      <c r="AJ194" s="6"/>
      <c r="AK194" s="6"/>
      <c r="AL194" s="6"/>
      <c r="AM194" s="43"/>
      <c r="AN194" s="43"/>
      <c r="AO194" s="6"/>
      <c r="AP194" s="43"/>
      <c r="AQ194" s="11"/>
      <c r="AR194" s="6"/>
      <c r="AS194" s="6"/>
      <c r="AT194" s="6"/>
      <c r="AU194" s="6"/>
      <c r="AV194" s="6"/>
      <c r="AW194" s="6"/>
      <c r="AX194" s="40"/>
      <c r="AY194" s="43"/>
      <c r="AZ194" s="12"/>
      <c r="BA194" s="11"/>
      <c r="BB194" s="6"/>
      <c r="BC194" s="6"/>
      <c r="BD194" s="6"/>
      <c r="BE194" s="6"/>
      <c r="BF194" s="6"/>
      <c r="BG194" s="6"/>
      <c r="BH194" s="40"/>
      <c r="BI194" s="43"/>
      <c r="BJ194" s="12"/>
      <c r="BK194" s="11"/>
      <c r="BL194" s="6"/>
      <c r="BM194" s="6"/>
      <c r="BN194" s="6"/>
      <c r="BO194" s="6"/>
      <c r="BP194" s="6"/>
      <c r="BQ194" s="6"/>
      <c r="BR194" s="40"/>
      <c r="BS194" s="43"/>
      <c r="BT194" s="12"/>
      <c r="BU194" s="11"/>
      <c r="BV194" s="6"/>
      <c r="BW194" s="6"/>
      <c r="BX194" s="6"/>
      <c r="BY194" s="40"/>
      <c r="BZ194" s="11"/>
      <c r="CA194" s="6"/>
      <c r="CB194" s="6"/>
      <c r="CC194" s="6"/>
      <c r="CD194" s="12"/>
      <c r="CE194" s="11"/>
      <c r="CF194" s="6"/>
      <c r="CG194" s="6"/>
      <c r="CH194" s="6"/>
      <c r="CI194" s="12"/>
      <c r="CJ194" s="11"/>
      <c r="CK194" s="6"/>
      <c r="CL194" s="6"/>
      <c r="CM194" s="12"/>
      <c r="CN194" s="11"/>
      <c r="CO194" s="82"/>
      <c r="CP194" s="1"/>
      <c r="CQ194" s="1"/>
      <c r="CR194" s="1"/>
      <c r="CS194" s="1"/>
      <c r="CT194" s="1"/>
      <c r="DF194" s="23"/>
      <c r="DG194" s="35" t="str">
        <f t="shared" si="17"/>
        <v/>
      </c>
      <c r="DH194" s="36" t="str">
        <f>IF(AND(L194="",N194="",R194="",S194=""),"",SUM(L194,N194,R194,#REF!,S194))</f>
        <v/>
      </c>
      <c r="DI194" s="36" t="str">
        <f t="shared" si="18"/>
        <v/>
      </c>
      <c r="DJ194" s="35" t="str">
        <f>IF(AND(V194="",X194="",AB194="",AC194=""),"",SUM(V194,X194,AB194,#REF!,AC194))</f>
        <v/>
      </c>
      <c r="DK194" s="36" t="str">
        <f t="shared" si="19"/>
        <v/>
      </c>
      <c r="DL194" s="35" t="str">
        <f t="shared" si="20"/>
        <v/>
      </c>
      <c r="DM194" s="36" t="str">
        <f t="shared" si="21"/>
        <v/>
      </c>
      <c r="DN194" s="35" t="str">
        <f>IF(AND(AQ194="",AT194="",AW194="",AX194=""),"",SUM(AQ194,AT194,AW194,#REF!,AX194))</f>
        <v/>
      </c>
      <c r="DO194" s="36" t="str">
        <f t="shared" si="22"/>
        <v/>
      </c>
      <c r="DP194" s="35" t="str">
        <f>IF(AND(BA194="",BD194="",BG194="",BH194=""),"",SUM(BA194,BD194,BG194,#REF!,BH194))</f>
        <v/>
      </c>
      <c r="DQ194" s="36" t="str">
        <f t="shared" si="23"/>
        <v/>
      </c>
      <c r="DR194" s="35" t="str">
        <f>IF(AND(BK194="",BN194="",BQ194="",BR194=""),"",SUM(BK194,BN194,BQ194,#REF!,BR194))</f>
        <v/>
      </c>
      <c r="DS194" s="36" t="str">
        <f t="shared" si="24"/>
        <v/>
      </c>
      <c r="DT194" s="33" t="e">
        <f>IF(AND(#REF!="",#REF!="",#REF!="",#REF!=""),"",SUM(#REF!,#REF!,#REF!,#REF!))</f>
        <v>#REF!</v>
      </c>
      <c r="DU194" s="33" t="str">
        <f t="shared" si="25"/>
        <v/>
      </c>
    </row>
    <row r="195" spans="1:125" ht="18.75">
      <c r="A195" s="72">
        <v>189</v>
      </c>
      <c r="B195" s="406"/>
      <c r="C195" s="407"/>
      <c r="D195" s="408"/>
      <c r="E195" s="409"/>
      <c r="F195" s="410"/>
      <c r="G195" s="410"/>
      <c r="H195" s="411"/>
      <c r="I195" s="412"/>
      <c r="J195" s="413"/>
      <c r="K195" s="414"/>
      <c r="L195" s="11"/>
      <c r="M195" s="6"/>
      <c r="N195" s="6"/>
      <c r="O195" s="6"/>
      <c r="P195" s="6"/>
      <c r="Q195" s="6"/>
      <c r="R195" s="6"/>
      <c r="S195" s="40"/>
      <c r="T195" s="43"/>
      <c r="U195" s="12"/>
      <c r="V195" s="17"/>
      <c r="W195" s="18"/>
      <c r="X195" s="18"/>
      <c r="Y195" s="18"/>
      <c r="Z195" s="18"/>
      <c r="AA195" s="18"/>
      <c r="AB195" s="18"/>
      <c r="AC195" s="45"/>
      <c r="AD195" s="43"/>
      <c r="AE195" s="40"/>
      <c r="AF195" s="293"/>
      <c r="AG195" s="6"/>
      <c r="AH195" s="6"/>
      <c r="AI195" s="6"/>
      <c r="AJ195" s="6"/>
      <c r="AK195" s="6"/>
      <c r="AL195" s="6"/>
      <c r="AM195" s="43"/>
      <c r="AN195" s="43"/>
      <c r="AO195" s="6"/>
      <c r="AP195" s="43"/>
      <c r="AQ195" s="11"/>
      <c r="AR195" s="6"/>
      <c r="AS195" s="6"/>
      <c r="AT195" s="6"/>
      <c r="AU195" s="6"/>
      <c r="AV195" s="6"/>
      <c r="AW195" s="6"/>
      <c r="AX195" s="40"/>
      <c r="AY195" s="43"/>
      <c r="AZ195" s="12"/>
      <c r="BA195" s="11"/>
      <c r="BB195" s="6"/>
      <c r="BC195" s="6"/>
      <c r="BD195" s="6"/>
      <c r="BE195" s="6"/>
      <c r="BF195" s="6"/>
      <c r="BG195" s="6"/>
      <c r="BH195" s="40"/>
      <c r="BI195" s="43"/>
      <c r="BJ195" s="12"/>
      <c r="BK195" s="11"/>
      <c r="BL195" s="6"/>
      <c r="BM195" s="6"/>
      <c r="BN195" s="6"/>
      <c r="BO195" s="6"/>
      <c r="BP195" s="6"/>
      <c r="BQ195" s="6"/>
      <c r="BR195" s="40"/>
      <c r="BS195" s="43"/>
      <c r="BT195" s="12"/>
      <c r="BU195" s="11"/>
      <c r="BV195" s="6"/>
      <c r="BW195" s="6"/>
      <c r="BX195" s="6"/>
      <c r="BY195" s="40"/>
      <c r="BZ195" s="11"/>
      <c r="CA195" s="6"/>
      <c r="CB195" s="6"/>
      <c r="CC195" s="6"/>
      <c r="CD195" s="12"/>
      <c r="CE195" s="11"/>
      <c r="CF195" s="6"/>
      <c r="CG195" s="6"/>
      <c r="CH195" s="6"/>
      <c r="CI195" s="12"/>
      <c r="CJ195" s="11"/>
      <c r="CK195" s="6"/>
      <c r="CL195" s="6"/>
      <c r="CM195" s="12"/>
      <c r="CN195" s="11"/>
      <c r="CO195" s="82"/>
      <c r="CP195" s="1"/>
      <c r="CQ195" s="1"/>
      <c r="CR195" s="1"/>
      <c r="CS195" s="1"/>
      <c r="CT195" s="1"/>
      <c r="DF195" s="23"/>
      <c r="DG195" s="35" t="str">
        <f t="shared" si="17"/>
        <v/>
      </c>
      <c r="DH195" s="36" t="str">
        <f>IF(AND(L195="",N195="",R195="",S195=""),"",SUM(L195,N195,R195,#REF!,S195))</f>
        <v/>
      </c>
      <c r="DI195" s="36" t="str">
        <f t="shared" si="18"/>
        <v/>
      </c>
      <c r="DJ195" s="35" t="str">
        <f>IF(AND(V195="",X195="",AB195="",AC195=""),"",SUM(V195,X195,AB195,#REF!,AC195))</f>
        <v/>
      </c>
      <c r="DK195" s="36" t="str">
        <f t="shared" si="19"/>
        <v/>
      </c>
      <c r="DL195" s="35" t="str">
        <f t="shared" si="20"/>
        <v/>
      </c>
      <c r="DM195" s="36" t="str">
        <f t="shared" si="21"/>
        <v/>
      </c>
      <c r="DN195" s="35" t="str">
        <f>IF(AND(AQ195="",AT195="",AW195="",AX195=""),"",SUM(AQ195,AT195,AW195,#REF!,AX195))</f>
        <v/>
      </c>
      <c r="DO195" s="36" t="str">
        <f t="shared" si="22"/>
        <v/>
      </c>
      <c r="DP195" s="35" t="str">
        <f>IF(AND(BA195="",BD195="",BG195="",BH195=""),"",SUM(BA195,BD195,BG195,#REF!,BH195))</f>
        <v/>
      </c>
      <c r="DQ195" s="36" t="str">
        <f t="shared" si="23"/>
        <v/>
      </c>
      <c r="DR195" s="35" t="str">
        <f>IF(AND(BK195="",BN195="",BQ195="",BR195=""),"",SUM(BK195,BN195,BQ195,#REF!,BR195))</f>
        <v/>
      </c>
      <c r="DS195" s="36" t="str">
        <f t="shared" si="24"/>
        <v/>
      </c>
      <c r="DT195" s="33" t="e">
        <f>IF(AND(#REF!="",#REF!="",#REF!="",#REF!=""),"",SUM(#REF!,#REF!,#REF!,#REF!))</f>
        <v>#REF!</v>
      </c>
      <c r="DU195" s="33" t="str">
        <f t="shared" si="25"/>
        <v/>
      </c>
    </row>
    <row r="196" spans="1:125" ht="18.75">
      <c r="A196" s="72">
        <v>190</v>
      </c>
      <c r="B196" s="406"/>
      <c r="C196" s="407"/>
      <c r="D196" s="408"/>
      <c r="E196" s="409"/>
      <c r="F196" s="410"/>
      <c r="G196" s="410"/>
      <c r="H196" s="411"/>
      <c r="I196" s="412"/>
      <c r="J196" s="413"/>
      <c r="K196" s="414"/>
      <c r="L196" s="11"/>
      <c r="M196" s="6"/>
      <c r="N196" s="6"/>
      <c r="O196" s="6"/>
      <c r="P196" s="6"/>
      <c r="Q196" s="6"/>
      <c r="R196" s="6"/>
      <c r="S196" s="40"/>
      <c r="T196" s="43"/>
      <c r="U196" s="12"/>
      <c r="V196" s="17"/>
      <c r="W196" s="18"/>
      <c r="X196" s="18"/>
      <c r="Y196" s="18"/>
      <c r="Z196" s="18"/>
      <c r="AA196" s="18"/>
      <c r="AB196" s="18"/>
      <c r="AC196" s="45"/>
      <c r="AD196" s="43"/>
      <c r="AE196" s="40"/>
      <c r="AF196" s="293"/>
      <c r="AG196" s="6"/>
      <c r="AH196" s="6"/>
      <c r="AI196" s="6"/>
      <c r="AJ196" s="6"/>
      <c r="AK196" s="6"/>
      <c r="AL196" s="6"/>
      <c r="AM196" s="43"/>
      <c r="AN196" s="43"/>
      <c r="AO196" s="6"/>
      <c r="AP196" s="43"/>
      <c r="AQ196" s="11"/>
      <c r="AR196" s="6"/>
      <c r="AS196" s="6"/>
      <c r="AT196" s="6"/>
      <c r="AU196" s="6"/>
      <c r="AV196" s="6"/>
      <c r="AW196" s="6"/>
      <c r="AX196" s="40"/>
      <c r="AY196" s="43"/>
      <c r="AZ196" s="12"/>
      <c r="BA196" s="11"/>
      <c r="BB196" s="6"/>
      <c r="BC196" s="6"/>
      <c r="BD196" s="6"/>
      <c r="BE196" s="6"/>
      <c r="BF196" s="6"/>
      <c r="BG196" s="6"/>
      <c r="BH196" s="40"/>
      <c r="BI196" s="43"/>
      <c r="BJ196" s="12"/>
      <c r="BK196" s="11"/>
      <c r="BL196" s="6"/>
      <c r="BM196" s="6"/>
      <c r="BN196" s="6"/>
      <c r="BO196" s="6"/>
      <c r="BP196" s="6"/>
      <c r="BQ196" s="6"/>
      <c r="BR196" s="40"/>
      <c r="BS196" s="43"/>
      <c r="BT196" s="12"/>
      <c r="BU196" s="11"/>
      <c r="BV196" s="6"/>
      <c r="BW196" s="6"/>
      <c r="BX196" s="6"/>
      <c r="BY196" s="40"/>
      <c r="BZ196" s="11"/>
      <c r="CA196" s="6"/>
      <c r="CB196" s="6"/>
      <c r="CC196" s="6"/>
      <c r="CD196" s="12"/>
      <c r="CE196" s="11"/>
      <c r="CF196" s="6"/>
      <c r="CG196" s="6"/>
      <c r="CH196" s="6"/>
      <c r="CI196" s="12"/>
      <c r="CJ196" s="11"/>
      <c r="CK196" s="6"/>
      <c r="CL196" s="6"/>
      <c r="CM196" s="12"/>
      <c r="CN196" s="11"/>
      <c r="CO196" s="82"/>
      <c r="CP196" s="1"/>
      <c r="CQ196" s="1"/>
      <c r="CR196" s="1"/>
      <c r="CS196" s="1"/>
      <c r="CT196" s="1"/>
      <c r="DF196" s="23"/>
      <c r="DG196" s="35" t="str">
        <f t="shared" si="17"/>
        <v/>
      </c>
      <c r="DH196" s="36" t="str">
        <f>IF(AND(L196="",N196="",R196="",S196=""),"",SUM(L196,N196,R196,#REF!,S196))</f>
        <v/>
      </c>
      <c r="DI196" s="36" t="str">
        <f t="shared" si="18"/>
        <v/>
      </c>
      <c r="DJ196" s="35" t="str">
        <f>IF(AND(V196="",X196="",AB196="",AC196=""),"",SUM(V196,X196,AB196,#REF!,AC196))</f>
        <v/>
      </c>
      <c r="DK196" s="36" t="str">
        <f t="shared" si="19"/>
        <v/>
      </c>
      <c r="DL196" s="35" t="str">
        <f t="shared" si="20"/>
        <v/>
      </c>
      <c r="DM196" s="36" t="str">
        <f t="shared" si="21"/>
        <v/>
      </c>
      <c r="DN196" s="35" t="str">
        <f>IF(AND(AQ196="",AT196="",AW196="",AX196=""),"",SUM(AQ196,AT196,AW196,#REF!,AX196))</f>
        <v/>
      </c>
      <c r="DO196" s="36" t="str">
        <f t="shared" si="22"/>
        <v/>
      </c>
      <c r="DP196" s="35" t="str">
        <f>IF(AND(BA196="",BD196="",BG196="",BH196=""),"",SUM(BA196,BD196,BG196,#REF!,BH196))</f>
        <v/>
      </c>
      <c r="DQ196" s="36" t="str">
        <f t="shared" si="23"/>
        <v/>
      </c>
      <c r="DR196" s="35" t="str">
        <f>IF(AND(BK196="",BN196="",BQ196="",BR196=""),"",SUM(BK196,BN196,BQ196,#REF!,BR196))</f>
        <v/>
      </c>
      <c r="DS196" s="36" t="str">
        <f t="shared" si="24"/>
        <v/>
      </c>
      <c r="DT196" s="33" t="e">
        <f>IF(AND(#REF!="",#REF!="",#REF!="",#REF!=""),"",SUM(#REF!,#REF!,#REF!,#REF!))</f>
        <v>#REF!</v>
      </c>
      <c r="DU196" s="33" t="str">
        <f t="shared" si="25"/>
        <v/>
      </c>
    </row>
    <row r="197" spans="1:125" ht="18.75">
      <c r="A197" s="72">
        <v>191</v>
      </c>
      <c r="B197" s="406"/>
      <c r="C197" s="407"/>
      <c r="D197" s="408"/>
      <c r="E197" s="409"/>
      <c r="F197" s="410"/>
      <c r="G197" s="410"/>
      <c r="H197" s="411"/>
      <c r="I197" s="412"/>
      <c r="J197" s="413"/>
      <c r="K197" s="414"/>
      <c r="L197" s="11"/>
      <c r="M197" s="6"/>
      <c r="N197" s="6"/>
      <c r="O197" s="6"/>
      <c r="P197" s="6"/>
      <c r="Q197" s="6"/>
      <c r="R197" s="6"/>
      <c r="S197" s="40"/>
      <c r="T197" s="43"/>
      <c r="U197" s="12"/>
      <c r="V197" s="17"/>
      <c r="W197" s="18"/>
      <c r="X197" s="18"/>
      <c r="Y197" s="18"/>
      <c r="Z197" s="18"/>
      <c r="AA197" s="18"/>
      <c r="AB197" s="18"/>
      <c r="AC197" s="45"/>
      <c r="AD197" s="43"/>
      <c r="AE197" s="40"/>
      <c r="AF197" s="293"/>
      <c r="AG197" s="6"/>
      <c r="AH197" s="6"/>
      <c r="AI197" s="6"/>
      <c r="AJ197" s="6"/>
      <c r="AK197" s="6"/>
      <c r="AL197" s="6"/>
      <c r="AM197" s="43"/>
      <c r="AN197" s="43"/>
      <c r="AO197" s="6"/>
      <c r="AP197" s="43"/>
      <c r="AQ197" s="11"/>
      <c r="AR197" s="6"/>
      <c r="AS197" s="6"/>
      <c r="AT197" s="6"/>
      <c r="AU197" s="6"/>
      <c r="AV197" s="6"/>
      <c r="AW197" s="6"/>
      <c r="AX197" s="40"/>
      <c r="AY197" s="43"/>
      <c r="AZ197" s="12"/>
      <c r="BA197" s="11"/>
      <c r="BB197" s="6"/>
      <c r="BC197" s="6"/>
      <c r="BD197" s="6"/>
      <c r="BE197" s="6"/>
      <c r="BF197" s="6"/>
      <c r="BG197" s="6"/>
      <c r="BH197" s="40"/>
      <c r="BI197" s="43"/>
      <c r="BJ197" s="12"/>
      <c r="BK197" s="11"/>
      <c r="BL197" s="6"/>
      <c r="BM197" s="6"/>
      <c r="BN197" s="6"/>
      <c r="BO197" s="6"/>
      <c r="BP197" s="6"/>
      <c r="BQ197" s="6"/>
      <c r="BR197" s="40"/>
      <c r="BS197" s="43"/>
      <c r="BT197" s="12"/>
      <c r="BU197" s="11"/>
      <c r="BV197" s="6"/>
      <c r="BW197" s="6"/>
      <c r="BX197" s="6"/>
      <c r="BY197" s="40"/>
      <c r="BZ197" s="11"/>
      <c r="CA197" s="6"/>
      <c r="CB197" s="6"/>
      <c r="CC197" s="6"/>
      <c r="CD197" s="12"/>
      <c r="CE197" s="11"/>
      <c r="CF197" s="6"/>
      <c r="CG197" s="6"/>
      <c r="CH197" s="6"/>
      <c r="CI197" s="12"/>
      <c r="CJ197" s="11"/>
      <c r="CK197" s="6"/>
      <c r="CL197" s="6"/>
      <c r="CM197" s="12"/>
      <c r="CN197" s="11"/>
      <c r="CO197" s="82"/>
      <c r="CP197" s="1"/>
      <c r="CQ197" s="1"/>
      <c r="CR197" s="1"/>
      <c r="CS197" s="1"/>
      <c r="CT197" s="1"/>
      <c r="DF197" s="23"/>
      <c r="DG197" s="35" t="str">
        <f t="shared" si="17"/>
        <v/>
      </c>
      <c r="DH197" s="36" t="str">
        <f>IF(AND(L197="",N197="",R197="",S197=""),"",SUM(L197,N197,R197,#REF!,S197))</f>
        <v/>
      </c>
      <c r="DI197" s="36" t="str">
        <f t="shared" si="18"/>
        <v/>
      </c>
      <c r="DJ197" s="35" t="str">
        <f>IF(AND(V197="",X197="",AB197="",AC197=""),"",SUM(V197,X197,AB197,#REF!,AC197))</f>
        <v/>
      </c>
      <c r="DK197" s="36" t="str">
        <f t="shared" si="19"/>
        <v/>
      </c>
      <c r="DL197" s="35" t="str">
        <f t="shared" si="20"/>
        <v/>
      </c>
      <c r="DM197" s="36" t="str">
        <f t="shared" si="21"/>
        <v/>
      </c>
      <c r="DN197" s="35" t="str">
        <f>IF(AND(AQ197="",AT197="",AW197="",AX197=""),"",SUM(AQ197,AT197,AW197,#REF!,AX197))</f>
        <v/>
      </c>
      <c r="DO197" s="36" t="str">
        <f t="shared" si="22"/>
        <v/>
      </c>
      <c r="DP197" s="35" t="str">
        <f>IF(AND(BA197="",BD197="",BG197="",BH197=""),"",SUM(BA197,BD197,BG197,#REF!,BH197))</f>
        <v/>
      </c>
      <c r="DQ197" s="36" t="str">
        <f t="shared" si="23"/>
        <v/>
      </c>
      <c r="DR197" s="35" t="str">
        <f>IF(AND(BK197="",BN197="",BQ197="",BR197=""),"",SUM(BK197,BN197,BQ197,#REF!,BR197))</f>
        <v/>
      </c>
      <c r="DS197" s="36" t="str">
        <f t="shared" si="24"/>
        <v/>
      </c>
      <c r="DT197" s="33" t="e">
        <f>IF(AND(#REF!="",#REF!="",#REF!="",#REF!=""),"",SUM(#REF!,#REF!,#REF!,#REF!))</f>
        <v>#REF!</v>
      </c>
      <c r="DU197" s="33" t="str">
        <f t="shared" si="25"/>
        <v/>
      </c>
    </row>
    <row r="198" spans="1:125" ht="18.75">
      <c r="A198" s="72">
        <v>192</v>
      </c>
      <c r="B198" s="406"/>
      <c r="C198" s="407"/>
      <c r="D198" s="408"/>
      <c r="E198" s="409"/>
      <c r="F198" s="410"/>
      <c r="G198" s="410"/>
      <c r="H198" s="411"/>
      <c r="I198" s="412"/>
      <c r="J198" s="413"/>
      <c r="K198" s="414"/>
      <c r="L198" s="11"/>
      <c r="M198" s="6"/>
      <c r="N198" s="6"/>
      <c r="O198" s="6"/>
      <c r="P198" s="6"/>
      <c r="Q198" s="6"/>
      <c r="R198" s="6"/>
      <c r="S198" s="40"/>
      <c r="T198" s="43"/>
      <c r="U198" s="12"/>
      <c r="V198" s="17"/>
      <c r="W198" s="18"/>
      <c r="X198" s="18"/>
      <c r="Y198" s="18"/>
      <c r="Z198" s="18"/>
      <c r="AA198" s="18"/>
      <c r="AB198" s="18"/>
      <c r="AC198" s="45"/>
      <c r="AD198" s="43"/>
      <c r="AE198" s="40"/>
      <c r="AF198" s="293"/>
      <c r="AG198" s="6"/>
      <c r="AH198" s="6"/>
      <c r="AI198" s="6"/>
      <c r="AJ198" s="6"/>
      <c r="AK198" s="6"/>
      <c r="AL198" s="6"/>
      <c r="AM198" s="43"/>
      <c r="AN198" s="43"/>
      <c r="AO198" s="6"/>
      <c r="AP198" s="43"/>
      <c r="AQ198" s="11"/>
      <c r="AR198" s="6"/>
      <c r="AS198" s="6"/>
      <c r="AT198" s="6"/>
      <c r="AU198" s="6"/>
      <c r="AV198" s="6"/>
      <c r="AW198" s="6"/>
      <c r="AX198" s="40"/>
      <c r="AY198" s="43"/>
      <c r="AZ198" s="12"/>
      <c r="BA198" s="11"/>
      <c r="BB198" s="6"/>
      <c r="BC198" s="6"/>
      <c r="BD198" s="6"/>
      <c r="BE198" s="6"/>
      <c r="BF198" s="6"/>
      <c r="BG198" s="6"/>
      <c r="BH198" s="40"/>
      <c r="BI198" s="43"/>
      <c r="BJ198" s="12"/>
      <c r="BK198" s="11"/>
      <c r="BL198" s="6"/>
      <c r="BM198" s="6"/>
      <c r="BN198" s="6"/>
      <c r="BO198" s="6"/>
      <c r="BP198" s="6"/>
      <c r="BQ198" s="6"/>
      <c r="BR198" s="40"/>
      <c r="BS198" s="43"/>
      <c r="BT198" s="12"/>
      <c r="BU198" s="11"/>
      <c r="BV198" s="6"/>
      <c r="BW198" s="6"/>
      <c r="BX198" s="6"/>
      <c r="BY198" s="40"/>
      <c r="BZ198" s="11"/>
      <c r="CA198" s="6"/>
      <c r="CB198" s="6"/>
      <c r="CC198" s="6"/>
      <c r="CD198" s="12"/>
      <c r="CE198" s="11"/>
      <c r="CF198" s="6"/>
      <c r="CG198" s="6"/>
      <c r="CH198" s="6"/>
      <c r="CI198" s="12"/>
      <c r="CJ198" s="11"/>
      <c r="CK198" s="6"/>
      <c r="CL198" s="6"/>
      <c r="CM198" s="12"/>
      <c r="CN198" s="11"/>
      <c r="CO198" s="82"/>
      <c r="CP198" s="1"/>
      <c r="CQ198" s="1"/>
      <c r="CR198" s="1"/>
      <c r="CS198" s="1"/>
      <c r="CT198" s="1"/>
      <c r="DF198" s="23"/>
      <c r="DG198" s="35" t="str">
        <f t="shared" si="17"/>
        <v/>
      </c>
      <c r="DH198" s="36" t="str">
        <f>IF(AND(L198="",N198="",R198="",S198=""),"",SUM(L198,N198,R198,#REF!,S198))</f>
        <v/>
      </c>
      <c r="DI198" s="36" t="str">
        <f t="shared" si="18"/>
        <v/>
      </c>
      <c r="DJ198" s="35" t="str">
        <f>IF(AND(V198="",X198="",AB198="",AC198=""),"",SUM(V198,X198,AB198,#REF!,AC198))</f>
        <v/>
      </c>
      <c r="DK198" s="36" t="str">
        <f t="shared" si="19"/>
        <v/>
      </c>
      <c r="DL198" s="35" t="str">
        <f t="shared" si="20"/>
        <v/>
      </c>
      <c r="DM198" s="36" t="str">
        <f t="shared" si="21"/>
        <v/>
      </c>
      <c r="DN198" s="35" t="str">
        <f>IF(AND(AQ198="",AT198="",AW198="",AX198=""),"",SUM(AQ198,AT198,AW198,#REF!,AX198))</f>
        <v/>
      </c>
      <c r="DO198" s="36" t="str">
        <f t="shared" si="22"/>
        <v/>
      </c>
      <c r="DP198" s="35" t="str">
        <f>IF(AND(BA198="",BD198="",BG198="",BH198=""),"",SUM(BA198,BD198,BG198,#REF!,BH198))</f>
        <v/>
      </c>
      <c r="DQ198" s="36" t="str">
        <f t="shared" si="23"/>
        <v/>
      </c>
      <c r="DR198" s="35" t="str">
        <f>IF(AND(BK198="",BN198="",BQ198="",BR198=""),"",SUM(BK198,BN198,BQ198,#REF!,BR198))</f>
        <v/>
      </c>
      <c r="DS198" s="36" t="str">
        <f t="shared" si="24"/>
        <v/>
      </c>
      <c r="DT198" s="33" t="e">
        <f>IF(AND(#REF!="",#REF!="",#REF!="",#REF!=""),"",SUM(#REF!,#REF!,#REF!,#REF!))</f>
        <v>#REF!</v>
      </c>
      <c r="DU198" s="33" t="str">
        <f t="shared" si="25"/>
        <v/>
      </c>
    </row>
    <row r="199" spans="1:125" ht="18.75">
      <c r="A199" s="72">
        <v>193</v>
      </c>
      <c r="B199" s="406"/>
      <c r="C199" s="407"/>
      <c r="D199" s="408"/>
      <c r="E199" s="409"/>
      <c r="F199" s="410"/>
      <c r="G199" s="410"/>
      <c r="H199" s="411"/>
      <c r="I199" s="412"/>
      <c r="J199" s="413"/>
      <c r="K199" s="414"/>
      <c r="L199" s="11"/>
      <c r="M199" s="6"/>
      <c r="N199" s="6"/>
      <c r="O199" s="6"/>
      <c r="P199" s="6"/>
      <c r="Q199" s="6"/>
      <c r="R199" s="6"/>
      <c r="S199" s="40"/>
      <c r="T199" s="43"/>
      <c r="U199" s="12"/>
      <c r="V199" s="17"/>
      <c r="W199" s="18"/>
      <c r="X199" s="18"/>
      <c r="Y199" s="18"/>
      <c r="Z199" s="18"/>
      <c r="AA199" s="18"/>
      <c r="AB199" s="18"/>
      <c r="AC199" s="45"/>
      <c r="AD199" s="43"/>
      <c r="AE199" s="40"/>
      <c r="AF199" s="293"/>
      <c r="AG199" s="6"/>
      <c r="AH199" s="6"/>
      <c r="AI199" s="6"/>
      <c r="AJ199" s="6"/>
      <c r="AK199" s="6"/>
      <c r="AL199" s="6"/>
      <c r="AM199" s="43"/>
      <c r="AN199" s="43"/>
      <c r="AO199" s="6"/>
      <c r="AP199" s="43"/>
      <c r="AQ199" s="11"/>
      <c r="AR199" s="6"/>
      <c r="AS199" s="6"/>
      <c r="AT199" s="6"/>
      <c r="AU199" s="6"/>
      <c r="AV199" s="6"/>
      <c r="AW199" s="6"/>
      <c r="AX199" s="40"/>
      <c r="AY199" s="43"/>
      <c r="AZ199" s="12"/>
      <c r="BA199" s="11"/>
      <c r="BB199" s="6"/>
      <c r="BC199" s="6"/>
      <c r="BD199" s="6"/>
      <c r="BE199" s="6"/>
      <c r="BF199" s="6"/>
      <c r="BG199" s="6"/>
      <c r="BH199" s="40"/>
      <c r="BI199" s="43"/>
      <c r="BJ199" s="12"/>
      <c r="BK199" s="11"/>
      <c r="BL199" s="6"/>
      <c r="BM199" s="6"/>
      <c r="BN199" s="6"/>
      <c r="BO199" s="6"/>
      <c r="BP199" s="6"/>
      <c r="BQ199" s="6"/>
      <c r="BR199" s="40"/>
      <c r="BS199" s="43"/>
      <c r="BT199" s="12"/>
      <c r="BU199" s="11"/>
      <c r="BV199" s="6"/>
      <c r="BW199" s="6"/>
      <c r="BX199" s="6"/>
      <c r="BY199" s="40"/>
      <c r="BZ199" s="11"/>
      <c r="CA199" s="6"/>
      <c r="CB199" s="6"/>
      <c r="CC199" s="6"/>
      <c r="CD199" s="12"/>
      <c r="CE199" s="11"/>
      <c r="CF199" s="6"/>
      <c r="CG199" s="6"/>
      <c r="CH199" s="6"/>
      <c r="CI199" s="12"/>
      <c r="CJ199" s="11"/>
      <c r="CK199" s="6"/>
      <c r="CL199" s="6"/>
      <c r="CM199" s="12"/>
      <c r="CN199" s="11"/>
      <c r="CO199" s="82"/>
      <c r="CP199" s="1"/>
      <c r="CQ199" s="1"/>
      <c r="CR199" s="1"/>
      <c r="CS199" s="1"/>
      <c r="CT199" s="1"/>
      <c r="DF199" s="23"/>
      <c r="DG199" s="35" t="str">
        <f t="shared" si="17"/>
        <v/>
      </c>
      <c r="DH199" s="36" t="str">
        <f>IF(AND(L199="",N199="",R199="",S199=""),"",SUM(L199,N199,R199,#REF!,S199))</f>
        <v/>
      </c>
      <c r="DI199" s="36" t="str">
        <f t="shared" si="18"/>
        <v/>
      </c>
      <c r="DJ199" s="35" t="str">
        <f>IF(AND(V199="",X199="",AB199="",AC199=""),"",SUM(V199,X199,AB199,#REF!,AC199))</f>
        <v/>
      </c>
      <c r="DK199" s="36" t="str">
        <f t="shared" si="19"/>
        <v/>
      </c>
      <c r="DL199" s="35" t="str">
        <f t="shared" si="20"/>
        <v/>
      </c>
      <c r="DM199" s="36" t="str">
        <f t="shared" si="21"/>
        <v/>
      </c>
      <c r="DN199" s="35" t="str">
        <f>IF(AND(AQ199="",AT199="",AW199="",AX199=""),"",SUM(AQ199,AT199,AW199,#REF!,AX199))</f>
        <v/>
      </c>
      <c r="DO199" s="36" t="str">
        <f t="shared" si="22"/>
        <v/>
      </c>
      <c r="DP199" s="35" t="str">
        <f>IF(AND(BA199="",BD199="",BG199="",BH199=""),"",SUM(BA199,BD199,BG199,#REF!,BH199))</f>
        <v/>
      </c>
      <c r="DQ199" s="36" t="str">
        <f t="shared" si="23"/>
        <v/>
      </c>
      <c r="DR199" s="35" t="str">
        <f>IF(AND(BK199="",BN199="",BQ199="",BR199=""),"",SUM(BK199,BN199,BQ199,#REF!,BR199))</f>
        <v/>
      </c>
      <c r="DS199" s="36" t="str">
        <f t="shared" si="24"/>
        <v/>
      </c>
      <c r="DT199" s="33" t="e">
        <f>IF(AND(#REF!="",#REF!="",#REF!="",#REF!=""),"",SUM(#REF!,#REF!,#REF!,#REF!))</f>
        <v>#REF!</v>
      </c>
      <c r="DU199" s="33" t="str">
        <f t="shared" si="25"/>
        <v/>
      </c>
    </row>
    <row r="200" spans="1:125" ht="18.75">
      <c r="A200" s="72">
        <v>194</v>
      </c>
      <c r="B200" s="406"/>
      <c r="C200" s="407"/>
      <c r="D200" s="408"/>
      <c r="E200" s="409"/>
      <c r="F200" s="410"/>
      <c r="G200" s="410"/>
      <c r="H200" s="411"/>
      <c r="I200" s="412"/>
      <c r="J200" s="413"/>
      <c r="K200" s="414"/>
      <c r="L200" s="11"/>
      <c r="M200" s="6"/>
      <c r="N200" s="6"/>
      <c r="O200" s="6"/>
      <c r="P200" s="6"/>
      <c r="Q200" s="6"/>
      <c r="R200" s="6"/>
      <c r="S200" s="40"/>
      <c r="T200" s="43"/>
      <c r="U200" s="12"/>
      <c r="V200" s="17"/>
      <c r="W200" s="18"/>
      <c r="X200" s="18"/>
      <c r="Y200" s="18"/>
      <c r="Z200" s="18"/>
      <c r="AA200" s="18"/>
      <c r="AB200" s="18"/>
      <c r="AC200" s="45"/>
      <c r="AD200" s="43"/>
      <c r="AE200" s="40"/>
      <c r="AF200" s="293"/>
      <c r="AG200" s="6"/>
      <c r="AH200" s="6"/>
      <c r="AI200" s="6"/>
      <c r="AJ200" s="6"/>
      <c r="AK200" s="6"/>
      <c r="AL200" s="6"/>
      <c r="AM200" s="43"/>
      <c r="AN200" s="43"/>
      <c r="AO200" s="6"/>
      <c r="AP200" s="43"/>
      <c r="AQ200" s="11"/>
      <c r="AR200" s="6"/>
      <c r="AS200" s="6"/>
      <c r="AT200" s="6"/>
      <c r="AU200" s="6"/>
      <c r="AV200" s="6"/>
      <c r="AW200" s="6"/>
      <c r="AX200" s="40"/>
      <c r="AY200" s="43"/>
      <c r="AZ200" s="12"/>
      <c r="BA200" s="11"/>
      <c r="BB200" s="6"/>
      <c r="BC200" s="6"/>
      <c r="BD200" s="6"/>
      <c r="BE200" s="6"/>
      <c r="BF200" s="6"/>
      <c r="BG200" s="6"/>
      <c r="BH200" s="40"/>
      <c r="BI200" s="43"/>
      <c r="BJ200" s="12"/>
      <c r="BK200" s="11"/>
      <c r="BL200" s="6"/>
      <c r="BM200" s="6"/>
      <c r="BN200" s="6"/>
      <c r="BO200" s="6"/>
      <c r="BP200" s="6"/>
      <c r="BQ200" s="6"/>
      <c r="BR200" s="40"/>
      <c r="BS200" s="43"/>
      <c r="BT200" s="12"/>
      <c r="BU200" s="11"/>
      <c r="BV200" s="6"/>
      <c r="BW200" s="6"/>
      <c r="BX200" s="6"/>
      <c r="BY200" s="40"/>
      <c r="BZ200" s="11"/>
      <c r="CA200" s="6"/>
      <c r="CB200" s="6"/>
      <c r="CC200" s="6"/>
      <c r="CD200" s="12"/>
      <c r="CE200" s="11"/>
      <c r="CF200" s="6"/>
      <c r="CG200" s="6"/>
      <c r="CH200" s="6"/>
      <c r="CI200" s="12"/>
      <c r="CJ200" s="11"/>
      <c r="CK200" s="6"/>
      <c r="CL200" s="6"/>
      <c r="CM200" s="12"/>
      <c r="CN200" s="11"/>
      <c r="CO200" s="82"/>
      <c r="CP200" s="1"/>
      <c r="CQ200" s="1"/>
      <c r="CR200" s="1"/>
      <c r="CS200" s="1"/>
      <c r="CT200" s="1"/>
      <c r="DF200" s="23"/>
      <c r="DG200" s="35" t="str">
        <f t="shared" ref="DG200:DG206" si="26">IF(I200="","",I200)</f>
        <v/>
      </c>
      <c r="DH200" s="36" t="str">
        <f>IF(AND(L200="",N200="",R200="",S200=""),"",SUM(L200,N200,R200,#REF!,S200))</f>
        <v/>
      </c>
      <c r="DI200" s="36" t="str">
        <f t="shared" ref="DI200:DI206" si="27">IFERROR(IF(DH200="","",ROUNDUP(DH200*20%,0)),"")</f>
        <v/>
      </c>
      <c r="DJ200" s="35" t="str">
        <f>IF(AND(V200="",X200="",AB200="",AC200=""),"",SUM(V200,X200,AB200,#REF!,AC200))</f>
        <v/>
      </c>
      <c r="DK200" s="36" t="str">
        <f t="shared" ref="DK200:DK206" si="28">IFERROR(IF(DJ200="","",ROUNDUP(DJ200*20%,0)),"")</f>
        <v/>
      </c>
      <c r="DL200" s="35" t="str">
        <f t="shared" ref="DL200:DL206" si="29">IF(AND(AG200="",AH200="",AI200="",AM200=""),"",SUM(AG200,AH200,AI200,AJ200,AM200))</f>
        <v/>
      </c>
      <c r="DM200" s="36" t="str">
        <f t="shared" ref="DM200:DM206" si="30">IFERROR(IF(DL200="","",ROUNDUP(DL200*20%,0)),"")</f>
        <v/>
      </c>
      <c r="DN200" s="35" t="str">
        <f>IF(AND(AQ200="",AT200="",AW200="",AX200=""),"",SUM(AQ200,AT200,AW200,#REF!,AX200))</f>
        <v/>
      </c>
      <c r="DO200" s="36" t="str">
        <f t="shared" ref="DO200:DO206" si="31">IFERROR(IF(DN200="","",ROUNDUP(DN200*20%,0)),"")</f>
        <v/>
      </c>
      <c r="DP200" s="35" t="str">
        <f>IF(AND(BA200="",BD200="",BG200="",BH200=""),"",SUM(BA200,BD200,BG200,#REF!,BH200))</f>
        <v/>
      </c>
      <c r="DQ200" s="36" t="str">
        <f t="shared" ref="DQ200:DQ206" si="32">IFERROR(IF(DP200="","",ROUNDUP(DP200*20%,0)),"")</f>
        <v/>
      </c>
      <c r="DR200" s="35" t="str">
        <f>IF(AND(BK200="",BN200="",BQ200="",BR200=""),"",SUM(BK200,BN200,BQ200,#REF!,BR200))</f>
        <v/>
      </c>
      <c r="DS200" s="36" t="str">
        <f t="shared" ref="DS200:DS206" si="33">IFERROR(IF(DR200="","",ROUNDUP(DR200*20%,0)),"")</f>
        <v/>
      </c>
      <c r="DT200" s="33" t="e">
        <f>IF(AND(#REF!="",#REF!="",#REF!="",#REF!=""),"",SUM(#REF!,#REF!,#REF!,#REF!))</f>
        <v>#REF!</v>
      </c>
      <c r="DU200" s="33" t="str">
        <f t="shared" si="25"/>
        <v/>
      </c>
    </row>
    <row r="201" spans="1:125" ht="18.75">
      <c r="A201" s="72">
        <v>195</v>
      </c>
      <c r="B201" s="406"/>
      <c r="C201" s="407"/>
      <c r="D201" s="408"/>
      <c r="E201" s="409"/>
      <c r="F201" s="410"/>
      <c r="G201" s="410"/>
      <c r="H201" s="411"/>
      <c r="I201" s="412"/>
      <c r="J201" s="413"/>
      <c r="K201" s="414"/>
      <c r="L201" s="11"/>
      <c r="M201" s="6"/>
      <c r="N201" s="6"/>
      <c r="O201" s="6"/>
      <c r="P201" s="6"/>
      <c r="Q201" s="6"/>
      <c r="R201" s="6"/>
      <c r="S201" s="40"/>
      <c r="T201" s="43"/>
      <c r="U201" s="12"/>
      <c r="V201" s="17"/>
      <c r="W201" s="18"/>
      <c r="X201" s="18"/>
      <c r="Y201" s="18"/>
      <c r="Z201" s="18"/>
      <c r="AA201" s="18"/>
      <c r="AB201" s="18"/>
      <c r="AC201" s="45"/>
      <c r="AD201" s="43"/>
      <c r="AE201" s="40"/>
      <c r="AF201" s="293"/>
      <c r="AG201" s="6"/>
      <c r="AH201" s="6"/>
      <c r="AI201" s="6"/>
      <c r="AJ201" s="6"/>
      <c r="AK201" s="6"/>
      <c r="AL201" s="6"/>
      <c r="AM201" s="43"/>
      <c r="AN201" s="43"/>
      <c r="AO201" s="6"/>
      <c r="AP201" s="43"/>
      <c r="AQ201" s="11"/>
      <c r="AR201" s="6"/>
      <c r="AS201" s="6"/>
      <c r="AT201" s="6"/>
      <c r="AU201" s="6"/>
      <c r="AV201" s="6"/>
      <c r="AW201" s="6"/>
      <c r="AX201" s="40"/>
      <c r="AY201" s="43"/>
      <c r="AZ201" s="12"/>
      <c r="BA201" s="11"/>
      <c r="BB201" s="6"/>
      <c r="BC201" s="6"/>
      <c r="BD201" s="6"/>
      <c r="BE201" s="6"/>
      <c r="BF201" s="6"/>
      <c r="BG201" s="6"/>
      <c r="BH201" s="40"/>
      <c r="BI201" s="43"/>
      <c r="BJ201" s="12"/>
      <c r="BK201" s="11"/>
      <c r="BL201" s="6"/>
      <c r="BM201" s="6"/>
      <c r="BN201" s="6"/>
      <c r="BO201" s="6"/>
      <c r="BP201" s="6"/>
      <c r="BQ201" s="6"/>
      <c r="BR201" s="40"/>
      <c r="BS201" s="43"/>
      <c r="BT201" s="12"/>
      <c r="BU201" s="11"/>
      <c r="BV201" s="6"/>
      <c r="BW201" s="6"/>
      <c r="BX201" s="6"/>
      <c r="BY201" s="40"/>
      <c r="BZ201" s="11"/>
      <c r="CA201" s="6"/>
      <c r="CB201" s="6"/>
      <c r="CC201" s="6"/>
      <c r="CD201" s="12"/>
      <c r="CE201" s="11"/>
      <c r="CF201" s="6"/>
      <c r="CG201" s="6"/>
      <c r="CH201" s="6"/>
      <c r="CI201" s="12"/>
      <c r="CJ201" s="11"/>
      <c r="CK201" s="6"/>
      <c r="CL201" s="6"/>
      <c r="CM201" s="12"/>
      <c r="CN201" s="11"/>
      <c r="CO201" s="82"/>
      <c r="CP201" s="1"/>
      <c r="CQ201" s="1"/>
      <c r="CR201" s="1"/>
      <c r="CS201" s="1"/>
      <c r="CT201" s="1"/>
      <c r="DF201" s="23"/>
      <c r="DG201" s="35" t="str">
        <f t="shared" si="26"/>
        <v/>
      </c>
      <c r="DH201" s="36" t="str">
        <f>IF(AND(L201="",N201="",R201="",S201=""),"",SUM(L201,N201,R201,#REF!,S201))</f>
        <v/>
      </c>
      <c r="DI201" s="36" t="str">
        <f t="shared" si="27"/>
        <v/>
      </c>
      <c r="DJ201" s="35" t="str">
        <f>IF(AND(V201="",X201="",AB201="",AC201=""),"",SUM(V201,X201,AB201,#REF!,AC201))</f>
        <v/>
      </c>
      <c r="DK201" s="36" t="str">
        <f t="shared" si="28"/>
        <v/>
      </c>
      <c r="DL201" s="35" t="str">
        <f t="shared" si="29"/>
        <v/>
      </c>
      <c r="DM201" s="36" t="str">
        <f t="shared" si="30"/>
        <v/>
      </c>
      <c r="DN201" s="35" t="str">
        <f>IF(AND(AQ201="",AT201="",AW201="",AX201=""),"",SUM(AQ201,AT201,AW201,#REF!,AX201))</f>
        <v/>
      </c>
      <c r="DO201" s="36" t="str">
        <f t="shared" si="31"/>
        <v/>
      </c>
      <c r="DP201" s="35" t="str">
        <f>IF(AND(BA201="",BD201="",BG201="",BH201=""),"",SUM(BA201,BD201,BG201,#REF!,BH201))</f>
        <v/>
      </c>
      <c r="DQ201" s="36" t="str">
        <f t="shared" si="32"/>
        <v/>
      </c>
      <c r="DR201" s="35" t="str">
        <f>IF(AND(BK201="",BN201="",BQ201="",BR201=""),"",SUM(BK201,BN201,BQ201,#REF!,BR201))</f>
        <v/>
      </c>
      <c r="DS201" s="36" t="str">
        <f t="shared" si="33"/>
        <v/>
      </c>
      <c r="DT201" s="33" t="e">
        <f>IF(AND(#REF!="",#REF!="",#REF!="",#REF!=""),"",SUM(#REF!,#REF!,#REF!,#REF!))</f>
        <v>#REF!</v>
      </c>
      <c r="DU201" s="33" t="str">
        <f t="shared" si="25"/>
        <v/>
      </c>
    </row>
    <row r="202" spans="1:125" ht="18.75">
      <c r="A202" s="72">
        <v>196</v>
      </c>
      <c r="B202" s="406"/>
      <c r="C202" s="407"/>
      <c r="D202" s="408"/>
      <c r="E202" s="409"/>
      <c r="F202" s="410"/>
      <c r="G202" s="410"/>
      <c r="H202" s="411"/>
      <c r="I202" s="412"/>
      <c r="J202" s="413"/>
      <c r="K202" s="414"/>
      <c r="L202" s="11"/>
      <c r="M202" s="6"/>
      <c r="N202" s="6"/>
      <c r="O202" s="6"/>
      <c r="P202" s="6"/>
      <c r="Q202" s="6"/>
      <c r="R202" s="6"/>
      <c r="S202" s="40"/>
      <c r="T202" s="43"/>
      <c r="U202" s="12"/>
      <c r="V202" s="17"/>
      <c r="W202" s="18"/>
      <c r="X202" s="18"/>
      <c r="Y202" s="18"/>
      <c r="Z202" s="18"/>
      <c r="AA202" s="18"/>
      <c r="AB202" s="18"/>
      <c r="AC202" s="45"/>
      <c r="AD202" s="43"/>
      <c r="AE202" s="40"/>
      <c r="AF202" s="293"/>
      <c r="AG202" s="6"/>
      <c r="AH202" s="6"/>
      <c r="AI202" s="6"/>
      <c r="AJ202" s="6"/>
      <c r="AK202" s="6"/>
      <c r="AL202" s="6"/>
      <c r="AM202" s="43"/>
      <c r="AN202" s="43"/>
      <c r="AO202" s="6"/>
      <c r="AP202" s="43"/>
      <c r="AQ202" s="11"/>
      <c r="AR202" s="6"/>
      <c r="AS202" s="6"/>
      <c r="AT202" s="6"/>
      <c r="AU202" s="6"/>
      <c r="AV202" s="6"/>
      <c r="AW202" s="6"/>
      <c r="AX202" s="40"/>
      <c r="AY202" s="43"/>
      <c r="AZ202" s="12"/>
      <c r="BA202" s="11"/>
      <c r="BB202" s="6"/>
      <c r="BC202" s="6"/>
      <c r="BD202" s="6"/>
      <c r="BE202" s="6"/>
      <c r="BF202" s="6"/>
      <c r="BG202" s="6"/>
      <c r="BH202" s="40"/>
      <c r="BI202" s="43"/>
      <c r="BJ202" s="12"/>
      <c r="BK202" s="11"/>
      <c r="BL202" s="6"/>
      <c r="BM202" s="6"/>
      <c r="BN202" s="6"/>
      <c r="BO202" s="6"/>
      <c r="BP202" s="6"/>
      <c r="BQ202" s="6"/>
      <c r="BR202" s="40"/>
      <c r="BS202" s="43"/>
      <c r="BT202" s="12"/>
      <c r="BU202" s="11"/>
      <c r="BV202" s="6"/>
      <c r="BW202" s="6"/>
      <c r="BX202" s="6"/>
      <c r="BY202" s="40"/>
      <c r="BZ202" s="11"/>
      <c r="CA202" s="6"/>
      <c r="CB202" s="6"/>
      <c r="CC202" s="6"/>
      <c r="CD202" s="12"/>
      <c r="CE202" s="11"/>
      <c r="CF202" s="6"/>
      <c r="CG202" s="6"/>
      <c r="CH202" s="6"/>
      <c r="CI202" s="12"/>
      <c r="CJ202" s="11"/>
      <c r="CK202" s="6"/>
      <c r="CL202" s="6"/>
      <c r="CM202" s="12"/>
      <c r="CN202" s="11"/>
      <c r="CO202" s="82"/>
      <c r="CP202" s="1"/>
      <c r="CQ202" s="1"/>
      <c r="CR202" s="1"/>
      <c r="CS202" s="1"/>
      <c r="CT202" s="1"/>
      <c r="DF202" s="23"/>
      <c r="DG202" s="35" t="str">
        <f t="shared" si="26"/>
        <v/>
      </c>
      <c r="DH202" s="36" t="str">
        <f>IF(AND(L202="",N202="",R202="",S202=""),"",SUM(L202,N202,R202,#REF!,S202))</f>
        <v/>
      </c>
      <c r="DI202" s="36" t="str">
        <f t="shared" si="27"/>
        <v/>
      </c>
      <c r="DJ202" s="35" t="str">
        <f>IF(AND(V202="",X202="",AB202="",AC202=""),"",SUM(V202,X202,AB202,#REF!,AC202))</f>
        <v/>
      </c>
      <c r="DK202" s="36" t="str">
        <f t="shared" si="28"/>
        <v/>
      </c>
      <c r="DL202" s="35" t="str">
        <f t="shared" si="29"/>
        <v/>
      </c>
      <c r="DM202" s="36" t="str">
        <f t="shared" si="30"/>
        <v/>
      </c>
      <c r="DN202" s="35" t="str">
        <f>IF(AND(AQ202="",AT202="",AW202="",AX202=""),"",SUM(AQ202,AT202,AW202,#REF!,AX202))</f>
        <v/>
      </c>
      <c r="DO202" s="36" t="str">
        <f t="shared" si="31"/>
        <v/>
      </c>
      <c r="DP202" s="35" t="str">
        <f>IF(AND(BA202="",BD202="",BG202="",BH202=""),"",SUM(BA202,BD202,BG202,#REF!,BH202))</f>
        <v/>
      </c>
      <c r="DQ202" s="36" t="str">
        <f t="shared" si="32"/>
        <v/>
      </c>
      <c r="DR202" s="35" t="str">
        <f>IF(AND(BK202="",BN202="",BQ202="",BR202=""),"",SUM(BK202,BN202,BQ202,#REF!,BR202))</f>
        <v/>
      </c>
      <c r="DS202" s="36" t="str">
        <f t="shared" si="33"/>
        <v/>
      </c>
      <c r="DT202" s="33" t="e">
        <f>IF(AND(#REF!="",#REF!="",#REF!="",#REF!=""),"",SUM(#REF!,#REF!,#REF!,#REF!))</f>
        <v>#REF!</v>
      </c>
      <c r="DU202" s="33" t="str">
        <f t="shared" si="25"/>
        <v/>
      </c>
    </row>
    <row r="203" spans="1:125" ht="18.75">
      <c r="A203" s="72">
        <v>197</v>
      </c>
      <c r="B203" s="406"/>
      <c r="C203" s="407"/>
      <c r="D203" s="408"/>
      <c r="E203" s="409"/>
      <c r="F203" s="410"/>
      <c r="G203" s="410"/>
      <c r="H203" s="411"/>
      <c r="I203" s="412"/>
      <c r="J203" s="413"/>
      <c r="K203" s="414"/>
      <c r="L203" s="11"/>
      <c r="M203" s="6"/>
      <c r="N203" s="6"/>
      <c r="O203" s="6"/>
      <c r="P203" s="6"/>
      <c r="Q203" s="6"/>
      <c r="R203" s="6"/>
      <c r="S203" s="40"/>
      <c r="T203" s="43"/>
      <c r="U203" s="12"/>
      <c r="V203" s="17"/>
      <c r="W203" s="18"/>
      <c r="X203" s="18"/>
      <c r="Y203" s="18"/>
      <c r="Z203" s="18"/>
      <c r="AA203" s="18"/>
      <c r="AB203" s="18"/>
      <c r="AC203" s="45"/>
      <c r="AD203" s="43"/>
      <c r="AE203" s="40"/>
      <c r="AF203" s="293"/>
      <c r="AG203" s="6"/>
      <c r="AH203" s="6"/>
      <c r="AI203" s="6"/>
      <c r="AJ203" s="6"/>
      <c r="AK203" s="6"/>
      <c r="AL203" s="6"/>
      <c r="AM203" s="43"/>
      <c r="AN203" s="43"/>
      <c r="AO203" s="6"/>
      <c r="AP203" s="43"/>
      <c r="AQ203" s="11"/>
      <c r="AR203" s="6"/>
      <c r="AS203" s="6"/>
      <c r="AT203" s="6"/>
      <c r="AU203" s="6"/>
      <c r="AV203" s="6"/>
      <c r="AW203" s="6"/>
      <c r="AX203" s="40"/>
      <c r="AY203" s="43"/>
      <c r="AZ203" s="12"/>
      <c r="BA203" s="11"/>
      <c r="BB203" s="6"/>
      <c r="BC203" s="6"/>
      <c r="BD203" s="6"/>
      <c r="BE203" s="6"/>
      <c r="BF203" s="6"/>
      <c r="BG203" s="6"/>
      <c r="BH203" s="40"/>
      <c r="BI203" s="43"/>
      <c r="BJ203" s="12"/>
      <c r="BK203" s="11"/>
      <c r="BL203" s="6"/>
      <c r="BM203" s="6"/>
      <c r="BN203" s="6"/>
      <c r="BO203" s="6"/>
      <c r="BP203" s="6"/>
      <c r="BQ203" s="6"/>
      <c r="BR203" s="40"/>
      <c r="BS203" s="43"/>
      <c r="BT203" s="12"/>
      <c r="BU203" s="11"/>
      <c r="BV203" s="6"/>
      <c r="BW203" s="6"/>
      <c r="BX203" s="6"/>
      <c r="BY203" s="40"/>
      <c r="BZ203" s="11"/>
      <c r="CA203" s="6"/>
      <c r="CB203" s="6"/>
      <c r="CC203" s="6"/>
      <c r="CD203" s="12"/>
      <c r="CE203" s="11"/>
      <c r="CF203" s="6"/>
      <c r="CG203" s="6"/>
      <c r="CH203" s="6"/>
      <c r="CI203" s="12"/>
      <c r="CJ203" s="11"/>
      <c r="CK203" s="6"/>
      <c r="CL203" s="6"/>
      <c r="CM203" s="12"/>
      <c r="CN203" s="11"/>
      <c r="CO203" s="82"/>
      <c r="CP203" s="1"/>
      <c r="CQ203" s="1"/>
      <c r="CR203" s="1"/>
      <c r="CS203" s="1"/>
      <c r="CT203" s="1"/>
      <c r="DF203" s="23"/>
      <c r="DG203" s="35" t="str">
        <f t="shared" si="26"/>
        <v/>
      </c>
      <c r="DH203" s="36" t="str">
        <f>IF(AND(L203="",N203="",R203="",S203=""),"",SUM(L203,N203,R203,#REF!,S203))</f>
        <v/>
      </c>
      <c r="DI203" s="36" t="str">
        <f t="shared" si="27"/>
        <v/>
      </c>
      <c r="DJ203" s="35" t="str">
        <f>IF(AND(V203="",X203="",AB203="",AC203=""),"",SUM(V203,X203,AB203,#REF!,AC203))</f>
        <v/>
      </c>
      <c r="DK203" s="36" t="str">
        <f t="shared" si="28"/>
        <v/>
      </c>
      <c r="DL203" s="35" t="str">
        <f t="shared" si="29"/>
        <v/>
      </c>
      <c r="DM203" s="36" t="str">
        <f t="shared" si="30"/>
        <v/>
      </c>
      <c r="DN203" s="35" t="str">
        <f>IF(AND(AQ203="",AT203="",AW203="",AX203=""),"",SUM(AQ203,AT203,AW203,#REF!,AX203))</f>
        <v/>
      </c>
      <c r="DO203" s="36" t="str">
        <f t="shared" si="31"/>
        <v/>
      </c>
      <c r="DP203" s="35" t="str">
        <f>IF(AND(BA203="",BD203="",BG203="",BH203=""),"",SUM(BA203,BD203,BG203,#REF!,BH203))</f>
        <v/>
      </c>
      <c r="DQ203" s="36" t="str">
        <f t="shared" si="32"/>
        <v/>
      </c>
      <c r="DR203" s="35" t="str">
        <f>IF(AND(BK203="",BN203="",BQ203="",BR203=""),"",SUM(BK203,BN203,BQ203,#REF!,BR203))</f>
        <v/>
      </c>
      <c r="DS203" s="36" t="str">
        <f t="shared" si="33"/>
        <v/>
      </c>
      <c r="DT203" s="33" t="e">
        <f>IF(AND(#REF!="",#REF!="",#REF!="",#REF!=""),"",SUM(#REF!,#REF!,#REF!,#REF!))</f>
        <v>#REF!</v>
      </c>
      <c r="DU203" s="33" t="str">
        <f t="shared" si="25"/>
        <v/>
      </c>
    </row>
    <row r="204" spans="1:125" ht="18.75">
      <c r="A204" s="72">
        <v>198</v>
      </c>
      <c r="B204" s="406"/>
      <c r="C204" s="407"/>
      <c r="D204" s="408"/>
      <c r="E204" s="409"/>
      <c r="F204" s="410"/>
      <c r="G204" s="410"/>
      <c r="H204" s="411"/>
      <c r="I204" s="412"/>
      <c r="J204" s="413"/>
      <c r="K204" s="414"/>
      <c r="L204" s="11"/>
      <c r="M204" s="6"/>
      <c r="N204" s="6"/>
      <c r="O204" s="6"/>
      <c r="P204" s="6"/>
      <c r="Q204" s="6"/>
      <c r="R204" s="6"/>
      <c r="S204" s="40"/>
      <c r="T204" s="43"/>
      <c r="U204" s="12"/>
      <c r="V204" s="17"/>
      <c r="W204" s="18"/>
      <c r="X204" s="18"/>
      <c r="Y204" s="18"/>
      <c r="Z204" s="18"/>
      <c r="AA204" s="18"/>
      <c r="AB204" s="18"/>
      <c r="AC204" s="45"/>
      <c r="AD204" s="43"/>
      <c r="AE204" s="40"/>
      <c r="AF204" s="293"/>
      <c r="AG204" s="6"/>
      <c r="AH204" s="6"/>
      <c r="AI204" s="6"/>
      <c r="AJ204" s="6"/>
      <c r="AK204" s="6"/>
      <c r="AL204" s="6"/>
      <c r="AM204" s="43"/>
      <c r="AN204" s="43"/>
      <c r="AO204" s="6"/>
      <c r="AP204" s="43"/>
      <c r="AQ204" s="11"/>
      <c r="AR204" s="6"/>
      <c r="AS204" s="6"/>
      <c r="AT204" s="6"/>
      <c r="AU204" s="6"/>
      <c r="AV204" s="6"/>
      <c r="AW204" s="6"/>
      <c r="AX204" s="40"/>
      <c r="AY204" s="43"/>
      <c r="AZ204" s="12"/>
      <c r="BA204" s="11"/>
      <c r="BB204" s="6"/>
      <c r="BC204" s="6"/>
      <c r="BD204" s="6"/>
      <c r="BE204" s="6"/>
      <c r="BF204" s="6"/>
      <c r="BG204" s="6"/>
      <c r="BH204" s="40"/>
      <c r="BI204" s="43"/>
      <c r="BJ204" s="12"/>
      <c r="BK204" s="11"/>
      <c r="BL204" s="6"/>
      <c r="BM204" s="6"/>
      <c r="BN204" s="6"/>
      <c r="BO204" s="6"/>
      <c r="BP204" s="6"/>
      <c r="BQ204" s="6"/>
      <c r="BR204" s="40"/>
      <c r="BS204" s="43"/>
      <c r="BT204" s="12"/>
      <c r="BU204" s="11"/>
      <c r="BV204" s="6"/>
      <c r="BW204" s="6"/>
      <c r="BX204" s="6"/>
      <c r="BY204" s="40"/>
      <c r="BZ204" s="11"/>
      <c r="CA204" s="6"/>
      <c r="CB204" s="6"/>
      <c r="CC204" s="6"/>
      <c r="CD204" s="12"/>
      <c r="CE204" s="11"/>
      <c r="CF204" s="6"/>
      <c r="CG204" s="6"/>
      <c r="CH204" s="6"/>
      <c r="CI204" s="12"/>
      <c r="CJ204" s="11"/>
      <c r="CK204" s="6"/>
      <c r="CL204" s="6"/>
      <c r="CM204" s="12"/>
      <c r="CN204" s="11"/>
      <c r="CO204" s="82"/>
      <c r="CP204" s="1"/>
      <c r="CQ204" s="1"/>
      <c r="CR204" s="1"/>
      <c r="CS204" s="1"/>
      <c r="CT204" s="1"/>
      <c r="DF204" s="23"/>
      <c r="DG204" s="35" t="str">
        <f t="shared" si="26"/>
        <v/>
      </c>
      <c r="DH204" s="36" t="str">
        <f>IF(AND(L204="",N204="",R204="",S204=""),"",SUM(L204,N204,R204,#REF!,S204))</f>
        <v/>
      </c>
      <c r="DI204" s="36" t="str">
        <f t="shared" si="27"/>
        <v/>
      </c>
      <c r="DJ204" s="35" t="str">
        <f>IF(AND(V204="",X204="",AB204="",AC204=""),"",SUM(V204,X204,AB204,#REF!,AC204))</f>
        <v/>
      </c>
      <c r="DK204" s="36" t="str">
        <f t="shared" si="28"/>
        <v/>
      </c>
      <c r="DL204" s="35" t="str">
        <f t="shared" si="29"/>
        <v/>
      </c>
      <c r="DM204" s="36" t="str">
        <f t="shared" si="30"/>
        <v/>
      </c>
      <c r="DN204" s="35" t="str">
        <f>IF(AND(AQ204="",AT204="",AW204="",AX204=""),"",SUM(AQ204,AT204,AW204,#REF!,AX204))</f>
        <v/>
      </c>
      <c r="DO204" s="36" t="str">
        <f t="shared" si="31"/>
        <v/>
      </c>
      <c r="DP204" s="35" t="str">
        <f>IF(AND(BA204="",BD204="",BG204="",BH204=""),"",SUM(BA204,BD204,BG204,#REF!,BH204))</f>
        <v/>
      </c>
      <c r="DQ204" s="36" t="str">
        <f t="shared" si="32"/>
        <v/>
      </c>
      <c r="DR204" s="35" t="str">
        <f>IF(AND(BK204="",BN204="",BQ204="",BR204=""),"",SUM(BK204,BN204,BQ204,#REF!,BR204))</f>
        <v/>
      </c>
      <c r="DS204" s="36" t="str">
        <f t="shared" si="33"/>
        <v/>
      </c>
      <c r="DT204" s="33" t="e">
        <f>IF(AND(#REF!="",#REF!="",#REF!="",#REF!=""),"",SUM(#REF!,#REF!,#REF!,#REF!))</f>
        <v>#REF!</v>
      </c>
      <c r="DU204" s="33" t="str">
        <f t="shared" si="25"/>
        <v/>
      </c>
    </row>
    <row r="205" spans="1:125" ht="18.75">
      <c r="A205" s="72">
        <v>199</v>
      </c>
      <c r="B205" s="406"/>
      <c r="C205" s="407"/>
      <c r="D205" s="408"/>
      <c r="E205" s="409"/>
      <c r="F205" s="410"/>
      <c r="G205" s="410"/>
      <c r="H205" s="411"/>
      <c r="I205" s="412"/>
      <c r="J205" s="413"/>
      <c r="K205" s="414"/>
      <c r="L205" s="11"/>
      <c r="M205" s="6"/>
      <c r="N205" s="6"/>
      <c r="O205" s="6"/>
      <c r="P205" s="6"/>
      <c r="Q205" s="6"/>
      <c r="R205" s="6"/>
      <c r="S205" s="40"/>
      <c r="T205" s="43"/>
      <c r="U205" s="12"/>
      <c r="V205" s="17"/>
      <c r="W205" s="18"/>
      <c r="X205" s="18"/>
      <c r="Y205" s="18"/>
      <c r="Z205" s="18"/>
      <c r="AA205" s="18"/>
      <c r="AB205" s="18"/>
      <c r="AC205" s="45"/>
      <c r="AD205" s="43"/>
      <c r="AE205" s="40"/>
      <c r="AF205" s="293"/>
      <c r="AG205" s="6"/>
      <c r="AH205" s="6"/>
      <c r="AI205" s="6"/>
      <c r="AJ205" s="6"/>
      <c r="AK205" s="6"/>
      <c r="AL205" s="6"/>
      <c r="AM205" s="43"/>
      <c r="AN205" s="43"/>
      <c r="AO205" s="6"/>
      <c r="AP205" s="43"/>
      <c r="AQ205" s="11"/>
      <c r="AR205" s="6"/>
      <c r="AS205" s="6"/>
      <c r="AT205" s="6"/>
      <c r="AU205" s="6"/>
      <c r="AV205" s="6"/>
      <c r="AW205" s="6"/>
      <c r="AX205" s="40"/>
      <c r="AY205" s="43"/>
      <c r="AZ205" s="12"/>
      <c r="BA205" s="11"/>
      <c r="BB205" s="6"/>
      <c r="BC205" s="6"/>
      <c r="BD205" s="6"/>
      <c r="BE205" s="6"/>
      <c r="BF205" s="6"/>
      <c r="BG205" s="6"/>
      <c r="BH205" s="40"/>
      <c r="BI205" s="43"/>
      <c r="BJ205" s="12"/>
      <c r="BK205" s="11"/>
      <c r="BL205" s="6"/>
      <c r="BM205" s="6"/>
      <c r="BN205" s="6"/>
      <c r="BO205" s="6"/>
      <c r="BP205" s="6"/>
      <c r="BQ205" s="6"/>
      <c r="BR205" s="40"/>
      <c r="BS205" s="43"/>
      <c r="BT205" s="12"/>
      <c r="BU205" s="11"/>
      <c r="BV205" s="6"/>
      <c r="BW205" s="6"/>
      <c r="BX205" s="6"/>
      <c r="BY205" s="40"/>
      <c r="BZ205" s="11"/>
      <c r="CA205" s="6"/>
      <c r="CB205" s="6"/>
      <c r="CC205" s="6"/>
      <c r="CD205" s="12"/>
      <c r="CE205" s="11"/>
      <c r="CF205" s="6"/>
      <c r="CG205" s="6"/>
      <c r="CH205" s="6"/>
      <c r="CI205" s="12"/>
      <c r="CJ205" s="11"/>
      <c r="CK205" s="6"/>
      <c r="CL205" s="6"/>
      <c r="CM205" s="12"/>
      <c r="CN205" s="11"/>
      <c r="CO205" s="82"/>
      <c r="CP205" s="1"/>
      <c r="CQ205" s="1"/>
      <c r="CR205" s="1"/>
      <c r="CS205" s="1"/>
      <c r="CT205" s="1"/>
      <c r="DF205" s="23"/>
      <c r="DG205" s="35" t="str">
        <f t="shared" si="26"/>
        <v/>
      </c>
      <c r="DH205" s="36" t="str">
        <f>IF(AND(L205="",N205="",R205="",S205=""),"",SUM(L205,N205,R205,#REF!,S205))</f>
        <v/>
      </c>
      <c r="DI205" s="36" t="str">
        <f t="shared" si="27"/>
        <v/>
      </c>
      <c r="DJ205" s="35" t="str">
        <f>IF(AND(V205="",X205="",AB205="",AC205=""),"",SUM(V205,X205,AB205,#REF!,AC205))</f>
        <v/>
      </c>
      <c r="DK205" s="36" t="str">
        <f t="shared" si="28"/>
        <v/>
      </c>
      <c r="DL205" s="35" t="str">
        <f t="shared" si="29"/>
        <v/>
      </c>
      <c r="DM205" s="36" t="str">
        <f t="shared" si="30"/>
        <v/>
      </c>
      <c r="DN205" s="35" t="str">
        <f>IF(AND(AQ205="",AT205="",AW205="",AX205=""),"",SUM(AQ205,AT205,AW205,#REF!,AX205))</f>
        <v/>
      </c>
      <c r="DO205" s="36" t="str">
        <f t="shared" si="31"/>
        <v/>
      </c>
      <c r="DP205" s="35" t="str">
        <f>IF(AND(BA205="",BD205="",BG205="",BH205=""),"",SUM(BA205,BD205,BG205,#REF!,BH205))</f>
        <v/>
      </c>
      <c r="DQ205" s="36" t="str">
        <f t="shared" si="32"/>
        <v/>
      </c>
      <c r="DR205" s="35" t="str">
        <f>IF(AND(BK205="",BN205="",BQ205="",BR205=""),"",SUM(BK205,BN205,BQ205,#REF!,BR205))</f>
        <v/>
      </c>
      <c r="DS205" s="36" t="str">
        <f t="shared" si="33"/>
        <v/>
      </c>
      <c r="DT205" s="33" t="e">
        <f>IF(AND(#REF!="",#REF!="",#REF!="",#REF!=""),"",SUM(#REF!,#REF!,#REF!,#REF!))</f>
        <v>#REF!</v>
      </c>
      <c r="DU205" s="33" t="str">
        <f t="shared" si="25"/>
        <v/>
      </c>
    </row>
    <row r="206" spans="1:125" ht="19.5" thickBot="1">
      <c r="A206" s="72">
        <v>200</v>
      </c>
      <c r="B206" s="415"/>
      <c r="C206" s="416"/>
      <c r="D206" s="417"/>
      <c r="E206" s="418"/>
      <c r="F206" s="419"/>
      <c r="G206" s="419"/>
      <c r="H206" s="420"/>
      <c r="I206" s="421"/>
      <c r="J206" s="422"/>
      <c r="K206" s="423"/>
      <c r="L206" s="13"/>
      <c r="M206" s="14"/>
      <c r="N206" s="14"/>
      <c r="O206" s="14"/>
      <c r="P206" s="14"/>
      <c r="Q206" s="14"/>
      <c r="R206" s="14"/>
      <c r="S206" s="41"/>
      <c r="T206" s="291"/>
      <c r="U206" s="70"/>
      <c r="V206" s="19"/>
      <c r="W206" s="20"/>
      <c r="X206" s="20"/>
      <c r="Y206" s="20"/>
      <c r="Z206" s="20"/>
      <c r="AA206" s="20"/>
      <c r="AB206" s="20"/>
      <c r="AC206" s="46"/>
      <c r="AD206" s="291"/>
      <c r="AE206" s="41"/>
      <c r="AF206" s="294"/>
      <c r="AG206" s="14"/>
      <c r="AH206" s="14"/>
      <c r="AI206" s="14"/>
      <c r="AJ206" s="14"/>
      <c r="AK206" s="14"/>
      <c r="AL206" s="14"/>
      <c r="AM206" s="14"/>
      <c r="AN206" s="291"/>
      <c r="AO206" s="14"/>
      <c r="AP206" s="291"/>
      <c r="AQ206" s="13"/>
      <c r="AR206" s="14"/>
      <c r="AS206" s="14"/>
      <c r="AT206" s="14"/>
      <c r="AU206" s="14"/>
      <c r="AV206" s="14"/>
      <c r="AW206" s="14"/>
      <c r="AX206" s="41"/>
      <c r="AY206" s="291"/>
      <c r="AZ206" s="70"/>
      <c r="BA206" s="13"/>
      <c r="BB206" s="14"/>
      <c r="BC206" s="14"/>
      <c r="BD206" s="14"/>
      <c r="BE206" s="14"/>
      <c r="BF206" s="14"/>
      <c r="BG206" s="14"/>
      <c r="BH206" s="41"/>
      <c r="BI206" s="291"/>
      <c r="BJ206" s="70"/>
      <c r="BK206" s="13"/>
      <c r="BL206" s="14"/>
      <c r="BM206" s="14"/>
      <c r="BN206" s="14"/>
      <c r="BO206" s="14"/>
      <c r="BP206" s="14"/>
      <c r="BQ206" s="14"/>
      <c r="BR206" s="41"/>
      <c r="BS206" s="291"/>
      <c r="BT206" s="70"/>
      <c r="BU206" s="13"/>
      <c r="BV206" s="14"/>
      <c r="BW206" s="14"/>
      <c r="BX206" s="14"/>
      <c r="BY206" s="41"/>
      <c r="BZ206" s="13"/>
      <c r="CA206" s="14"/>
      <c r="CB206" s="14"/>
      <c r="CC206" s="14"/>
      <c r="CD206" s="70"/>
      <c r="CE206" s="13"/>
      <c r="CF206" s="14"/>
      <c r="CG206" s="14"/>
      <c r="CH206" s="14"/>
      <c r="CI206" s="70"/>
      <c r="CJ206" s="13"/>
      <c r="CK206" s="14"/>
      <c r="CL206" s="14"/>
      <c r="CM206" s="70"/>
      <c r="CN206" s="13"/>
      <c r="CO206" s="83"/>
      <c r="CP206" s="1"/>
      <c r="CQ206" s="1"/>
      <c r="CR206" s="1"/>
      <c r="CS206" s="1"/>
      <c r="CT206" s="1"/>
      <c r="DF206" s="23"/>
      <c r="DG206" s="35" t="str">
        <f t="shared" si="26"/>
        <v/>
      </c>
      <c r="DH206" s="36" t="str">
        <f>IF(AND(L206="",N206="",R206="",S206=""),"",SUM(L206,N206,R206,#REF!,S206))</f>
        <v/>
      </c>
      <c r="DI206" s="36" t="str">
        <f t="shared" si="27"/>
        <v/>
      </c>
      <c r="DJ206" s="35" t="str">
        <f>IF(AND(V206="",X206="",AB206="",AC206=""),"",SUM(V206,X206,AB206,#REF!,AC206))</f>
        <v/>
      </c>
      <c r="DK206" s="36" t="str">
        <f t="shared" si="28"/>
        <v/>
      </c>
      <c r="DL206" s="35" t="str">
        <f t="shared" si="29"/>
        <v/>
      </c>
      <c r="DM206" s="36" t="str">
        <f t="shared" si="30"/>
        <v/>
      </c>
      <c r="DN206" s="35" t="str">
        <f>IF(AND(AQ206="",AT206="",AW206="",AX206=""),"",SUM(AQ206,AT206,AW206,#REF!,AX206))</f>
        <v/>
      </c>
      <c r="DO206" s="36" t="str">
        <f t="shared" si="31"/>
        <v/>
      </c>
      <c r="DP206" s="35" t="str">
        <f>IF(AND(BA206="",BD206="",BG206="",BH206=""),"",SUM(BA206,BD206,BG206,#REF!,BH206))</f>
        <v/>
      </c>
      <c r="DQ206" s="36" t="str">
        <f t="shared" si="32"/>
        <v/>
      </c>
      <c r="DR206" s="35" t="str">
        <f>IF(AND(BK206="",BN206="",BQ206="",BR206=""),"",SUM(BK206,BN206,BQ206,#REF!,BR206))</f>
        <v/>
      </c>
      <c r="DS206" s="36" t="str">
        <f t="shared" si="33"/>
        <v/>
      </c>
      <c r="DT206" s="33" t="e">
        <f>IF(AND(#REF!="",#REF!="",#REF!="",#REF!=""),"",SUM(#REF!,#REF!,#REF!,#REF!))</f>
        <v>#REF!</v>
      </c>
      <c r="DU206" s="33" t="str">
        <f t="shared" si="25"/>
        <v/>
      </c>
    </row>
    <row r="207" spans="1:125" ht="18.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25" ht="18.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ht="18.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t="18.75" hidden="1" customHeight="1"/>
    <row r="211" spans="1:110" ht="18.75" hidden="1" customHeight="1"/>
    <row r="212" spans="1:110" ht="18.75" hidden="1" customHeight="1"/>
    <row r="213" spans="1:110" ht="18.75" hidden="1" customHeight="1"/>
    <row r="214" spans="1:110" ht="18.75" hidden="1" customHeight="1"/>
    <row r="215" spans="1:110" ht="18.75" hidden="1" customHeight="1"/>
    <row r="216" spans="1:110" ht="18.75" hidden="1" customHeight="1"/>
    <row r="217" spans="1:110" ht="18.75" hidden="1" customHeight="1"/>
    <row r="218" spans="1:110" ht="18.75" hidden="1" customHeight="1"/>
    <row r="219" spans="1:110" ht="18.75" hidden="1" customHeight="1"/>
    <row r="220" spans="1:110" ht="18.75" hidden="1" customHeight="1"/>
    <row r="221" spans="1:110" ht="18.75" hidden="1" customHeight="1"/>
    <row r="222" spans="1:110" ht="18.75" hidden="1" customHeight="1"/>
    <row r="223" spans="1:110" ht="18.75" hidden="1" customHeight="1"/>
    <row r="224" spans="1:110"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E" sheet="1" objects="1" scenarios="1" formatColumns="0" formatRows="0"/>
  <mergeCells count="83">
    <mergeCell ref="X4:Y4"/>
    <mergeCell ref="T4:U4"/>
    <mergeCell ref="V4:W4"/>
    <mergeCell ref="AB4:AC4"/>
    <mergeCell ref="Z4:AA4"/>
    <mergeCell ref="AU4:AV4"/>
    <mergeCell ref="BE4:BF4"/>
    <mergeCell ref="AD4:AE4"/>
    <mergeCell ref="AG4:AH4"/>
    <mergeCell ref="AI4:AJ4"/>
    <mergeCell ref="CQ8:CS8"/>
    <mergeCell ref="CQ10:CS11"/>
    <mergeCell ref="CQ12:CS13"/>
    <mergeCell ref="CQ14:CS15"/>
    <mergeCell ref="CQ16:CS17"/>
    <mergeCell ref="CQ6:CS6"/>
    <mergeCell ref="BG4:BH4"/>
    <mergeCell ref="BI4:BJ4"/>
    <mergeCell ref="BK4:BL4"/>
    <mergeCell ref="BM4:BN4"/>
    <mergeCell ref="BQ4:BR4"/>
    <mergeCell ref="BS4:BT4"/>
    <mergeCell ref="BU4:BY4"/>
    <mergeCell ref="BZ4:CD4"/>
    <mergeCell ref="CE4:CI4"/>
    <mergeCell ref="CN4:CN5"/>
    <mergeCell ref="CO4:CO5"/>
    <mergeCell ref="CJ4:CK4"/>
    <mergeCell ref="CL4:CM4"/>
    <mergeCell ref="BO4:BP4"/>
    <mergeCell ref="L4:M4"/>
    <mergeCell ref="N4:O4"/>
    <mergeCell ref="R4:S4"/>
    <mergeCell ref="H4:H6"/>
    <mergeCell ref="I4:I6"/>
    <mergeCell ref="J4:J6"/>
    <mergeCell ref="K4:K6"/>
    <mergeCell ref="P4:Q4"/>
    <mergeCell ref="A3:H3"/>
    <mergeCell ref="A4:A6"/>
    <mergeCell ref="B4:B6"/>
    <mergeCell ref="C4:C6"/>
    <mergeCell ref="D4:D6"/>
    <mergeCell ref="E4:E6"/>
    <mergeCell ref="F4:F6"/>
    <mergeCell ref="G4:G6"/>
    <mergeCell ref="BU1:CI2"/>
    <mergeCell ref="AF1:AM2"/>
    <mergeCell ref="AF3:AF5"/>
    <mergeCell ref="AM4:AN4"/>
    <mergeCell ref="AO4:AP4"/>
    <mergeCell ref="AQ4:AR4"/>
    <mergeCell ref="AS4:AT4"/>
    <mergeCell ref="AW4:AX4"/>
    <mergeCell ref="BK3:BN3"/>
    <mergeCell ref="CE3:CI3"/>
    <mergeCell ref="BC4:BD4"/>
    <mergeCell ref="AG3:AI3"/>
    <mergeCell ref="AY4:AZ4"/>
    <mergeCell ref="BA4:BB4"/>
    <mergeCell ref="AU3:AZ3"/>
    <mergeCell ref="AK4:AL4"/>
    <mergeCell ref="V3:Y3"/>
    <mergeCell ref="P3:U3"/>
    <mergeCell ref="Z3:AE3"/>
    <mergeCell ref="BE3:BJ3"/>
    <mergeCell ref="BO3:BT3"/>
    <mergeCell ref="CN1:CO2"/>
    <mergeCell ref="CN3:CO3"/>
    <mergeCell ref="A2:H2"/>
    <mergeCell ref="I2:K2"/>
    <mergeCell ref="A1:R1"/>
    <mergeCell ref="S1:AE2"/>
    <mergeCell ref="AN1:BT2"/>
    <mergeCell ref="CJ1:CM2"/>
    <mergeCell ref="AJ3:AP3"/>
    <mergeCell ref="AQ3:AT3"/>
    <mergeCell ref="BA3:BD3"/>
    <mergeCell ref="BU3:BY3"/>
    <mergeCell ref="BZ3:CD3"/>
    <mergeCell ref="CJ3:CK3"/>
    <mergeCell ref="CL3:CM3"/>
    <mergeCell ref="L3:O3"/>
  </mergeCells>
  <dataValidations count="8">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sqref="J7:J18">
      <formula1>"F, M"</formula1>
    </dataValidation>
    <dataValidation type="list" allowBlank="1" showInputMessage="1" showErrorMessage="1" sqref="K7:K18">
      <formula1>"GEN, OBC, SC, ST, MIN, SBC"</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errorTitle="Select Language" error="भाषा का चयन करे " sqref="AF7:AF206">
      <formula1>IF($CS$37="Hindi",sub_1,Sub_2)</formula1>
    </dataValidation>
    <dataValidation type="list" allowBlank="1" showInputMessage="1" showErrorMessage="1" sqref="J3">
      <formula1>"7"</formula1>
    </dataValidation>
  </dataValidations>
  <hyperlinks>
    <hyperlink ref="CQ8"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GL218"/>
  <sheetViews>
    <sheetView showGridLines="0" workbookViewId="0">
      <selection activeCell="FV221" sqref="FV221"/>
    </sheetView>
  </sheetViews>
  <sheetFormatPr defaultColWidth="4.625" defaultRowHeight="15"/>
  <cols>
    <col min="1" max="1" width="5.125" style="56" customWidth="1"/>
    <col min="2" max="2" width="6.625" style="56" customWidth="1"/>
    <col min="3" max="3" width="4.125" style="56" customWidth="1"/>
    <col min="4" max="4" width="4.25" style="56" customWidth="1"/>
    <col min="5" max="5" width="11.375" style="56" customWidth="1"/>
    <col min="6" max="6" width="7" style="56" customWidth="1"/>
    <col min="7" max="7" width="22.125" style="56" customWidth="1"/>
    <col min="8" max="8" width="20.125" style="56" customWidth="1"/>
    <col min="9" max="9" width="15.875" style="56" customWidth="1"/>
    <col min="10" max="11" width="5.125" style="56" customWidth="1"/>
    <col min="12" max="17" width="4.625" style="56" customWidth="1"/>
    <col min="18" max="21" width="3.875" style="56" customWidth="1"/>
    <col min="22" max="22" width="5.125" style="56" customWidth="1"/>
    <col min="23" max="24" width="3.875" style="56" customWidth="1"/>
    <col min="25" max="25" width="4.625" style="56" customWidth="1"/>
    <col min="26" max="26" width="4.875" style="56" customWidth="1"/>
    <col min="27" max="31" width="4.875" style="56" hidden="1" customWidth="1"/>
    <col min="32" max="39" width="4.375" style="56" customWidth="1"/>
    <col min="40" max="42" width="3.875" style="56" customWidth="1"/>
    <col min="43" max="43" width="5.125" style="56" customWidth="1"/>
    <col min="44" max="45" width="3.875" style="56" customWidth="1"/>
    <col min="46" max="46" width="4.875" style="56" customWidth="1"/>
    <col min="47" max="47" width="5.625" style="56" customWidth="1"/>
    <col min="48" max="52" width="4.875" style="56" hidden="1" customWidth="1"/>
    <col min="53" max="53" width="4.375" style="56" customWidth="1"/>
    <col min="54" max="54" width="10.25" style="56" customWidth="1"/>
    <col min="55" max="61" width="4.375" style="56" customWidth="1"/>
    <col min="62" max="64" width="3.875" style="56" customWidth="1"/>
    <col min="65" max="65" width="5.25" style="56" customWidth="1"/>
    <col min="66" max="67" width="3.875" style="56" customWidth="1"/>
    <col min="68" max="68" width="5.125" style="56" customWidth="1"/>
    <col min="69" max="69" width="5.25" style="56" customWidth="1"/>
    <col min="70" max="74" width="4.875" style="56" hidden="1" customWidth="1"/>
    <col min="75" max="82" width="4.375" style="56" customWidth="1"/>
    <col min="83" max="85" width="3.875" style="56" customWidth="1"/>
    <col min="86" max="86" width="4.875" style="56" customWidth="1"/>
    <col min="87" max="88" width="3.875" style="56" customWidth="1"/>
    <col min="89" max="89" width="4.875" style="56" customWidth="1"/>
    <col min="90" max="90" width="5.5" style="56" customWidth="1"/>
    <col min="91" max="95" width="4.875" style="56" hidden="1" customWidth="1"/>
    <col min="96" max="103" width="4.375" style="56" customWidth="1"/>
    <col min="104" max="106" width="3.875" style="56" customWidth="1"/>
    <col min="107" max="107" width="5" style="56" customWidth="1"/>
    <col min="108" max="109" width="3.875" style="56" customWidth="1"/>
    <col min="110" max="110" width="5" style="56" customWidth="1"/>
    <col min="111" max="111" width="5.125" style="56" customWidth="1"/>
    <col min="112" max="116" width="4.875" style="56" hidden="1" customWidth="1"/>
    <col min="117" max="124" width="4.375" style="56" customWidth="1"/>
    <col min="125" max="127" width="3.875" style="56" customWidth="1"/>
    <col min="128" max="128" width="5" style="56" customWidth="1"/>
    <col min="129" max="130" width="3.875" style="56" customWidth="1"/>
    <col min="131" max="131" width="5.125" style="56" customWidth="1"/>
    <col min="132" max="132" width="5.25" style="56" customWidth="1"/>
    <col min="133" max="137" width="4.875" style="56" hidden="1" customWidth="1"/>
    <col min="138" max="138" width="4.375" style="56" customWidth="1"/>
    <col min="139" max="144" width="4.75" style="56" customWidth="1"/>
    <col min="145" max="147" width="4.75" style="56" hidden="1" customWidth="1"/>
    <col min="148" max="154" width="4.75" style="56" customWidth="1"/>
    <col min="155" max="157" width="4.75" style="56" hidden="1" customWidth="1"/>
    <col min="158" max="164" width="4.75" style="56" customWidth="1"/>
    <col min="165" max="167" width="4.75" style="56" hidden="1" customWidth="1"/>
    <col min="168" max="176" width="4.75" style="56" customWidth="1"/>
    <col min="177" max="177" width="7.625" style="56" customWidth="1"/>
    <col min="178" max="178" width="11.375" style="56" customWidth="1"/>
    <col min="179" max="180" width="5.375" style="56" customWidth="1"/>
    <col min="181" max="181" width="7.125" style="56" customWidth="1"/>
    <col min="182" max="182" width="12.375" style="56" customWidth="1"/>
    <col min="183" max="183" width="10.625" style="56" customWidth="1"/>
    <col min="184" max="184" width="11.125" style="56" customWidth="1"/>
    <col min="185" max="185" width="11.875" style="56" customWidth="1"/>
    <col min="186" max="192" width="4.625" style="56"/>
    <col min="193" max="193" width="0" style="56" hidden="1" customWidth="1"/>
    <col min="194" max="194" width="4.875" style="56" hidden="1" customWidth="1"/>
    <col min="195" max="16384" width="4.625" style="56"/>
  </cols>
  <sheetData>
    <row r="1" spans="1:194" ht="36" customHeight="1">
      <c r="G1" s="724" t="s">
        <v>102</v>
      </c>
      <c r="H1" s="724"/>
      <c r="I1" s="724"/>
      <c r="J1" s="724"/>
      <c r="K1" s="724"/>
      <c r="L1" s="724"/>
      <c r="M1" s="724"/>
      <c r="N1" s="724"/>
      <c r="O1" s="724"/>
      <c r="P1" s="724"/>
      <c r="Q1" s="724"/>
      <c r="R1" s="724"/>
      <c r="S1" s="724"/>
      <c r="T1" s="724"/>
      <c r="U1" s="724"/>
      <c r="V1" s="724"/>
      <c r="W1" s="724"/>
      <c r="X1" s="724"/>
      <c r="Y1" s="724"/>
      <c r="Z1" s="724"/>
      <c r="AA1" s="724"/>
      <c r="AB1" s="724"/>
      <c r="AC1" s="724"/>
      <c r="AD1" s="724"/>
      <c r="AE1" s="724"/>
      <c r="AF1" s="724"/>
      <c r="AG1" s="724"/>
      <c r="AH1" s="724"/>
      <c r="AI1" s="724"/>
      <c r="AJ1" s="724"/>
      <c r="AK1" s="724"/>
      <c r="AL1" s="724"/>
      <c r="AM1" s="724"/>
      <c r="AN1" s="724"/>
    </row>
    <row r="2" spans="1:194" s="113" customFormat="1" ht="30" customHeight="1">
      <c r="A2" s="759" t="str">
        <f>IF('Master sheet'!D11="Hindi","विद्यालय का नाम :-","School Name :- ")</f>
        <v>विद्यालय का नाम :-</v>
      </c>
      <c r="B2" s="759"/>
      <c r="C2" s="759"/>
      <c r="D2" s="759"/>
      <c r="E2" s="759"/>
      <c r="F2" s="760" t="str">
        <f>IF('Master sheet'!D11="Hindi",'Master sheet'!D8,'Master sheet'!D7)</f>
        <v xml:space="preserve">महात्मा गाँधी राजकीय विद्यालय (अंग्रेजी माध्यम) बर, पाली </v>
      </c>
      <c r="G2" s="760"/>
      <c r="H2" s="760"/>
      <c r="I2" s="760"/>
      <c r="J2" s="760"/>
      <c r="K2" s="760"/>
      <c r="L2" s="760"/>
      <c r="M2" s="760"/>
      <c r="N2" s="760"/>
      <c r="O2" s="760"/>
      <c r="P2" s="760"/>
      <c r="Q2" s="760"/>
      <c r="R2" s="760"/>
      <c r="S2" s="760"/>
      <c r="T2" s="63"/>
      <c r="U2" s="63"/>
      <c r="V2" s="63"/>
      <c r="W2" s="63"/>
      <c r="X2" s="63"/>
      <c r="Y2" s="63"/>
      <c r="Z2" s="63"/>
      <c r="AA2" s="63"/>
      <c r="AB2" s="63"/>
      <c r="AC2" s="63"/>
      <c r="AD2" s="63"/>
      <c r="AE2" s="63"/>
      <c r="AF2" s="63"/>
      <c r="AG2" s="63"/>
      <c r="AH2" s="63"/>
      <c r="AI2" s="63"/>
      <c r="AJ2" s="63"/>
      <c r="AK2" s="63"/>
      <c r="AL2" s="63"/>
      <c r="AM2" s="63"/>
      <c r="AN2" s="59"/>
      <c r="AO2" s="741"/>
      <c r="AP2" s="741"/>
      <c r="AQ2" s="741"/>
      <c r="AR2" s="741"/>
      <c r="AS2" s="741"/>
      <c r="AT2" s="741"/>
      <c r="AU2" s="741"/>
      <c r="AV2" s="741"/>
      <c r="AW2" s="741"/>
      <c r="AX2" s="741"/>
      <c r="AY2" s="741"/>
      <c r="AZ2" s="741"/>
      <c r="BA2" s="741"/>
      <c r="BB2" s="741"/>
      <c r="BC2" s="741"/>
      <c r="BD2" s="741"/>
      <c r="BE2" s="741"/>
      <c r="BF2" s="741"/>
      <c r="BG2" s="741"/>
      <c r="BH2" s="741"/>
      <c r="BI2" s="741"/>
      <c r="BJ2" s="741"/>
      <c r="BK2" s="742"/>
      <c r="BL2" s="743"/>
      <c r="BM2" s="727"/>
      <c r="BN2" s="727"/>
      <c r="BO2" s="727"/>
      <c r="BP2" s="727"/>
      <c r="BQ2" s="727"/>
      <c r="BR2" s="727"/>
      <c r="BS2" s="727"/>
      <c r="BT2" s="727"/>
      <c r="BU2" s="727"/>
      <c r="BV2" s="727"/>
      <c r="BW2" s="727"/>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row>
    <row r="3" spans="1:194" ht="22.5" customHeight="1">
      <c r="A3" s="761" t="str">
        <f>IF('Master sheet'!D11="Hindi","कक्षा  :-","CLASS :- ")</f>
        <v>कक्षा  :-</v>
      </c>
      <c r="B3" s="761"/>
      <c r="C3" s="761"/>
      <c r="D3" s="761">
        <v>0</v>
      </c>
      <c r="E3" s="112">
        <v>7</v>
      </c>
      <c r="F3" s="86"/>
      <c r="G3" s="761" t="str">
        <f>IF('Master sheet'!D11="Hindi","सत्र :- ","Session :- ")</f>
        <v xml:space="preserve">सत्र :- </v>
      </c>
      <c r="H3" s="761">
        <v>0</v>
      </c>
      <c r="I3" s="761">
        <v>0</v>
      </c>
      <c r="J3" s="768" t="str">
        <f>'Marks Entry 6th'!$I$2</f>
        <v xml:space="preserve"> 2023-2024</v>
      </c>
      <c r="K3" s="768"/>
      <c r="L3" s="769"/>
      <c r="M3" s="769"/>
      <c r="N3" s="769"/>
      <c r="O3" s="769"/>
      <c r="P3" s="769"/>
      <c r="Q3" s="769"/>
      <c r="R3" s="769"/>
      <c r="S3" s="769"/>
      <c r="T3" s="58"/>
      <c r="U3" s="58"/>
      <c r="V3" s="58"/>
      <c r="W3" s="58"/>
      <c r="X3" s="58"/>
      <c r="Y3" s="58"/>
      <c r="Z3" s="58"/>
      <c r="AA3" s="58"/>
      <c r="AB3" s="58"/>
      <c r="AC3" s="58"/>
      <c r="AD3" s="58"/>
      <c r="AE3" s="58"/>
      <c r="AF3" s="58"/>
      <c r="AG3" s="58"/>
      <c r="AH3" s="58"/>
      <c r="AI3" s="58"/>
      <c r="AJ3" s="58"/>
      <c r="AK3" s="58"/>
      <c r="AL3" s="58"/>
      <c r="AM3" s="58"/>
      <c r="AN3" s="60"/>
      <c r="AO3" s="731"/>
      <c r="AP3" s="731"/>
      <c r="AQ3" s="731"/>
      <c r="AR3" s="731"/>
      <c r="AS3" s="731"/>
      <c r="AT3" s="731"/>
      <c r="AU3" s="731"/>
      <c r="AV3" s="731"/>
      <c r="AW3" s="731"/>
      <c r="AX3" s="731"/>
      <c r="AY3" s="731"/>
      <c r="AZ3" s="731"/>
      <c r="BA3" s="731"/>
      <c r="BB3" s="731"/>
      <c r="BC3" s="731"/>
      <c r="BD3" s="731"/>
      <c r="BE3" s="731"/>
      <c r="BF3" s="731"/>
      <c r="BG3" s="731"/>
      <c r="BH3" s="731"/>
      <c r="BI3" s="731"/>
      <c r="BJ3" s="731"/>
      <c r="BK3" s="762"/>
      <c r="BL3" s="763"/>
      <c r="BM3" s="60"/>
      <c r="BN3" s="60"/>
      <c r="BO3" s="60"/>
      <c r="BP3" s="60"/>
      <c r="BQ3" s="61"/>
      <c r="BR3" s="61"/>
      <c r="BS3" s="61"/>
      <c r="BT3" s="61"/>
      <c r="BU3" s="61"/>
      <c r="BV3" s="61"/>
      <c r="BW3" s="61"/>
      <c r="BX3" s="50"/>
      <c r="BY3" s="50"/>
      <c r="BZ3" s="50"/>
      <c r="CA3" s="50"/>
      <c r="CB3" s="50"/>
      <c r="CC3" s="50"/>
      <c r="CD3" s="50"/>
      <c r="CE3" s="50"/>
      <c r="CF3" s="50"/>
      <c r="CG3" s="50"/>
      <c r="CH3" s="50"/>
      <c r="CI3" s="50"/>
      <c r="CJ3" s="50"/>
      <c r="CK3" s="50"/>
      <c r="CL3" s="50"/>
      <c r="CM3" s="61"/>
      <c r="CN3" s="61"/>
      <c r="CO3" s="61"/>
      <c r="CP3" s="61"/>
      <c r="CQ3" s="61"/>
      <c r="CR3" s="61"/>
      <c r="CS3" s="50"/>
      <c r="CT3" s="50"/>
      <c r="CU3" s="50"/>
      <c r="CV3" s="50"/>
      <c r="CW3" s="50"/>
      <c r="CX3" s="50"/>
      <c r="CY3" s="50"/>
      <c r="CZ3" s="50"/>
      <c r="DA3" s="50"/>
      <c r="DB3" s="50"/>
      <c r="DC3" s="50"/>
      <c r="DD3" s="50"/>
      <c r="DE3" s="50"/>
      <c r="DF3" s="50"/>
      <c r="DG3" s="50"/>
      <c r="DH3" s="61"/>
      <c r="DI3" s="61"/>
      <c r="DJ3" s="61"/>
      <c r="DK3" s="61"/>
      <c r="DL3" s="61"/>
      <c r="DM3" s="61"/>
      <c r="DN3" s="50"/>
      <c r="DO3" s="50"/>
      <c r="DP3" s="50"/>
      <c r="DQ3" s="50"/>
      <c r="DR3" s="50"/>
      <c r="DS3" s="50"/>
      <c r="DT3" s="50"/>
      <c r="DU3" s="50"/>
      <c r="DV3" s="50"/>
      <c r="DW3" s="50"/>
      <c r="DX3" s="50"/>
      <c r="DY3" s="50"/>
      <c r="DZ3" s="50"/>
      <c r="EA3" s="50"/>
      <c r="EB3" s="50"/>
      <c r="EC3" s="61"/>
      <c r="ED3" s="61"/>
      <c r="EE3" s="61"/>
      <c r="EF3" s="61"/>
      <c r="EG3" s="61"/>
      <c r="EH3" s="61"/>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691" t="str">
        <f>IF('Master sheet'!$D$11="Hindi","अतिरिक्त विषय ","Extra Subject")</f>
        <v xml:space="preserve">अतिरिक्त विषय </v>
      </c>
      <c r="FN3" s="691"/>
      <c r="FO3" s="691"/>
      <c r="FP3" s="691"/>
      <c r="FQ3" s="691"/>
      <c r="FR3" s="691"/>
      <c r="FS3" s="691"/>
      <c r="FT3" s="691"/>
      <c r="FU3" s="50"/>
      <c r="FV3" s="51"/>
      <c r="FW3" s="51"/>
      <c r="FX3" s="51"/>
      <c r="FY3" s="50"/>
      <c r="FZ3" s="50"/>
      <c r="GA3" s="50"/>
      <c r="GB3" s="50"/>
      <c r="GC3" s="50"/>
    </row>
    <row r="4" spans="1:194" ht="27" customHeight="1">
      <c r="A4" s="756" t="str">
        <f>IF('Master sheet'!D11="Hindi","विद्यार्थी विवरण","Student Detail")</f>
        <v>विद्यार्थी विवरण</v>
      </c>
      <c r="B4" s="757"/>
      <c r="C4" s="757"/>
      <c r="D4" s="757"/>
      <c r="E4" s="757"/>
      <c r="F4" s="757"/>
      <c r="G4" s="757"/>
      <c r="H4" s="757"/>
      <c r="I4" s="757"/>
      <c r="J4" s="757"/>
      <c r="K4" s="758"/>
      <c r="L4" s="764" t="str">
        <f>IF('Master sheet'!$D$11="Hindi","हिंदी","Hindi")</f>
        <v>हिंदी</v>
      </c>
      <c r="M4" s="764"/>
      <c r="N4" s="764"/>
      <c r="O4" s="764"/>
      <c r="P4" s="764"/>
      <c r="Q4" s="764"/>
      <c r="R4" s="764"/>
      <c r="S4" s="725" t="str">
        <f>IF(AND($E$3=6),UPPER('Marks Entry 6th'!P3),IF(AND($E$3=7),UPPER('Marks Entry 7th'!P3),""))</f>
        <v>RADHESHYAM</v>
      </c>
      <c r="T4" s="726"/>
      <c r="U4" s="726"/>
      <c r="V4" s="726"/>
      <c r="W4" s="726"/>
      <c r="X4" s="726"/>
      <c r="Y4" s="726"/>
      <c r="Z4" s="726"/>
      <c r="AA4" s="309"/>
      <c r="AB4" s="309"/>
      <c r="AC4" s="309"/>
      <c r="AD4" s="309"/>
      <c r="AE4" s="309"/>
      <c r="AF4" s="310"/>
      <c r="AG4" s="764" t="str">
        <f>IF('Master sheet'!$D$11="Hindi","अंग्रेजी","English")</f>
        <v>अंग्रेजी</v>
      </c>
      <c r="AH4" s="764"/>
      <c r="AI4" s="764"/>
      <c r="AJ4" s="764"/>
      <c r="AK4" s="764"/>
      <c r="AL4" s="764"/>
      <c r="AM4" s="764"/>
      <c r="AN4" s="725" t="str">
        <f>IF(AND($E$3=6),UPPER('Marks Entry 6th'!Z3),IF(AND($E$3=7),UPPER('Marks Entry 7th'!Z3),""))</f>
        <v>MAMTA LAWANIYA</v>
      </c>
      <c r="AO4" s="726"/>
      <c r="AP4" s="726"/>
      <c r="AQ4" s="726"/>
      <c r="AR4" s="726"/>
      <c r="AS4" s="726"/>
      <c r="AT4" s="726"/>
      <c r="AU4" s="726"/>
      <c r="AV4" s="309"/>
      <c r="AW4" s="309"/>
      <c r="AX4" s="309"/>
      <c r="AY4" s="309"/>
      <c r="AZ4" s="309"/>
      <c r="BA4" s="310"/>
      <c r="BB4" s="736" t="str">
        <f>IF('Master sheet'!$D$11="Hindi","तृतीय भाषा","Third Language")</f>
        <v>तृतीय भाषा</v>
      </c>
      <c r="BC4" s="737"/>
      <c r="BD4" s="737"/>
      <c r="BE4" s="737"/>
      <c r="BF4" s="737"/>
      <c r="BG4" s="737"/>
      <c r="BH4" s="737"/>
      <c r="BI4" s="738"/>
      <c r="BJ4" s="725" t="str">
        <f>IF(AND($E$3=6),UPPER('Marks Entry 6th'!AJ3),IF(AND($E$3=7),UPPER('Marks Entry 7th'!AJ3),""))</f>
        <v>SURESH KUMAR</v>
      </c>
      <c r="BK4" s="726"/>
      <c r="BL4" s="726"/>
      <c r="BM4" s="726"/>
      <c r="BN4" s="726"/>
      <c r="BO4" s="726"/>
      <c r="BP4" s="726"/>
      <c r="BQ4" s="726"/>
      <c r="BR4" s="309"/>
      <c r="BS4" s="309"/>
      <c r="BT4" s="309"/>
      <c r="BU4" s="309"/>
      <c r="BV4" s="309"/>
      <c r="BW4" s="310"/>
      <c r="BX4" s="771" t="str">
        <f>IF('Master sheet'!$D$11="Hindi","गणित","Maths")</f>
        <v>गणित</v>
      </c>
      <c r="BY4" s="771"/>
      <c r="BZ4" s="771"/>
      <c r="CA4" s="771"/>
      <c r="CB4" s="771"/>
      <c r="CC4" s="771"/>
      <c r="CD4" s="771"/>
      <c r="CE4" s="725" t="str">
        <f>IF(AND($E$3=6),UPPER('Marks Entry 6th'!AU3),IF(AND($E$3=7),UPPER('Marks Entry 7th'!AU3),""))</f>
        <v>YOGENDRA</v>
      </c>
      <c r="CF4" s="726"/>
      <c r="CG4" s="726"/>
      <c r="CH4" s="726"/>
      <c r="CI4" s="726"/>
      <c r="CJ4" s="726"/>
      <c r="CK4" s="726"/>
      <c r="CL4" s="726"/>
      <c r="CM4" s="309"/>
      <c r="CN4" s="309"/>
      <c r="CO4" s="309"/>
      <c r="CP4" s="309"/>
      <c r="CQ4" s="309"/>
      <c r="CR4" s="310"/>
      <c r="CS4" s="771" t="str">
        <f>IF('Master sheet'!$D$11="Hindi","विज्ञान","Science")</f>
        <v>विज्ञान</v>
      </c>
      <c r="CT4" s="771"/>
      <c r="CU4" s="771"/>
      <c r="CV4" s="771"/>
      <c r="CW4" s="771"/>
      <c r="CX4" s="771"/>
      <c r="CY4" s="771"/>
      <c r="CZ4" s="725" t="str">
        <f>IF(AND($E$3=6),UPPER('Marks Entry 6th'!BE3),IF(AND($E$3=7),UPPER('Marks Entry 7th'!BE3),""))</f>
        <v>PRAKASH CHAND</v>
      </c>
      <c r="DA4" s="726"/>
      <c r="DB4" s="726"/>
      <c r="DC4" s="726"/>
      <c r="DD4" s="726"/>
      <c r="DE4" s="726"/>
      <c r="DF4" s="726"/>
      <c r="DG4" s="726"/>
      <c r="DH4" s="309"/>
      <c r="DI4" s="309"/>
      <c r="DJ4" s="309"/>
      <c r="DK4" s="309"/>
      <c r="DL4" s="309"/>
      <c r="DM4" s="310"/>
      <c r="DN4" s="770" t="str">
        <f>IF('Master sheet'!$D$11="Hindi","सामाजिक विज्ञान","Social Science")</f>
        <v>सामाजिक विज्ञान</v>
      </c>
      <c r="DO4" s="770"/>
      <c r="DP4" s="770"/>
      <c r="DQ4" s="770"/>
      <c r="DR4" s="770"/>
      <c r="DS4" s="770"/>
      <c r="DT4" s="770"/>
      <c r="DU4" s="725" t="str">
        <f>IF(AND($E$3=6),UPPER('Marks Entry 6th'!BO3),IF(AND($E$3=7),UPPER('Marks Entry 7th'!BO3),""))</f>
        <v>SHARAD SHARMA</v>
      </c>
      <c r="DV4" s="726"/>
      <c r="DW4" s="726"/>
      <c r="DX4" s="726"/>
      <c r="DY4" s="726"/>
      <c r="DZ4" s="726"/>
      <c r="EA4" s="726"/>
      <c r="EB4" s="726"/>
      <c r="EC4" s="309"/>
      <c r="ED4" s="309"/>
      <c r="EE4" s="309"/>
      <c r="EF4" s="309"/>
      <c r="EG4" s="309"/>
      <c r="EH4" s="310"/>
      <c r="EI4" s="701" t="str">
        <f>IF('Master sheet'!$D$11="Hindi","कार्यानुभव","WORK EXP.")</f>
        <v>कार्यानुभव</v>
      </c>
      <c r="EJ4" s="702"/>
      <c r="EK4" s="702"/>
      <c r="EL4" s="702"/>
      <c r="EM4" s="702"/>
      <c r="EN4" s="702"/>
      <c r="EO4" s="307"/>
      <c r="EP4" s="307"/>
      <c r="EQ4" s="307"/>
      <c r="ER4" s="308"/>
      <c r="ES4" s="701" t="str">
        <f>IF('Master sheet'!$D$11="Hindi","कला शिक्षा","ART EDU.")</f>
        <v>कला शिक्षा</v>
      </c>
      <c r="ET4" s="702"/>
      <c r="EU4" s="702"/>
      <c r="EV4" s="702"/>
      <c r="EW4" s="702"/>
      <c r="EX4" s="702"/>
      <c r="EY4" s="307"/>
      <c r="EZ4" s="307"/>
      <c r="FA4" s="307"/>
      <c r="FB4" s="308"/>
      <c r="FC4" s="701" t="str">
        <f>IF('Master sheet'!$D$11="Hindi","स्वा. एवं शा. शिक्षा","HE.&amp;PH. EDU.")</f>
        <v>स्वा. एवं शा. शिक्षा</v>
      </c>
      <c r="FD4" s="702"/>
      <c r="FE4" s="702"/>
      <c r="FF4" s="702"/>
      <c r="FG4" s="702"/>
      <c r="FH4" s="702"/>
      <c r="FI4" s="307"/>
      <c r="FJ4" s="307"/>
      <c r="FK4" s="307"/>
      <c r="FL4" s="308"/>
      <c r="FM4" s="692" t="str">
        <f>IF(AND('Marks Entry 6th'!CJ3="",'Marks Entry 7th'!CJ3=""),"",IF(AND($E$3=6),'Marks Entry 6th'!CJ3,IF(AND($E$3=7),'Marks Entry 7th'!CJ3,"")))</f>
        <v/>
      </c>
      <c r="FN4" s="693"/>
      <c r="FO4" s="693"/>
      <c r="FP4" s="694"/>
      <c r="FQ4" s="692" t="str">
        <f>IF(AND('Marks Entry 6th'!CL3="",'Marks Entry 7th'!CL3=""),"",IF(AND($E$3=6),'Marks Entry 6th'!CL3,IF(AND($E$3=7),'Marks Entry 7th'!CL3,"")))</f>
        <v/>
      </c>
      <c r="FR4" s="693"/>
      <c r="FS4" s="693"/>
      <c r="FT4" s="694"/>
      <c r="FU4" s="780" t="str">
        <f>IF('Master sheet'!$D$11="Hindi","कुल विषय योग","Grand Total")</f>
        <v>कुल विषय योग</v>
      </c>
      <c r="FV4" s="765" t="str">
        <f>IF('Master sheet'!$D$11="Hindi","प्रतिशत","Percentage")</f>
        <v>प्रतिशत</v>
      </c>
      <c r="FW4" s="782" t="str">
        <f>IF('Master sheet'!$D$11="Hindi","श्रेणी ","Division")</f>
        <v xml:space="preserve">श्रेणी </v>
      </c>
      <c r="FX4" s="782" t="str">
        <f>IF('Master sheet'!$D$11="Hindi","ग्रेड","Grade")</f>
        <v>ग्रेड</v>
      </c>
      <c r="FY4" s="776" t="str">
        <f>IF('Master sheet'!$D$11="Hindi","कक्षा में स्थान","Position in the Class")</f>
        <v>कक्षा में स्थान</v>
      </c>
      <c r="FZ4" s="779" t="str">
        <f>IF('Master sheet'!$D$11="Hindi","परीक्षा परिणाम","Results")</f>
        <v>परीक्षा परिणाम</v>
      </c>
      <c r="GA4" s="785" t="str">
        <f>IF('Master sheet'!$D$11="Hindi","उपस्थिति","Attendance")</f>
        <v>उपस्थिति</v>
      </c>
      <c r="GB4" s="785"/>
      <c r="GC4" s="772" t="str">
        <f>IF('Master sheet'!$D$11="Hindi","विशेष विवरण","Specifications")</f>
        <v>विशेष विवरण</v>
      </c>
    </row>
    <row r="5" spans="1:194" ht="21" customHeight="1">
      <c r="A5" s="744" t="str">
        <f>IF('Master sheet'!D11="Hindi","क्र. स.","Sr. No. ")</f>
        <v>क्र. स.</v>
      </c>
      <c r="B5" s="750" t="str">
        <f>IF('Master sheet'!D11="Hindi","नामांक","Roll No.")</f>
        <v>नामांक</v>
      </c>
      <c r="C5" s="747" t="str">
        <f>IF('Master sheet'!D11="Hindi","कक्षा","CLASS ")</f>
        <v>कक्षा</v>
      </c>
      <c r="D5" s="747" t="str">
        <f>IF('Master sheet'!$D$11="Hindi","सेक्शन","Section ")</f>
        <v>सेक्शन</v>
      </c>
      <c r="E5" s="750" t="str">
        <f>IF('Master sheet'!$D$11="Hindi","जन्म दिनांक","Date of Birth")</f>
        <v>जन्म दिनांक</v>
      </c>
      <c r="F5" s="750" t="str">
        <f>IF('Master sheet'!$D$11="Hindi","प्रवेशांक","SR. NO.")</f>
        <v>प्रवेशांक</v>
      </c>
      <c r="G5" s="753" t="str">
        <f>IF('Master sheet'!D11="Hindi","विद्यार्थी का नाम","Student's Name")</f>
        <v>विद्यार्थी का नाम</v>
      </c>
      <c r="H5" s="753" t="str">
        <f>IF('Master sheet'!$D$11="Hindi","पिता का नाम","Father's Name")</f>
        <v>पिता का नाम</v>
      </c>
      <c r="I5" s="753" t="str">
        <f>IF('Master sheet'!$D$11="Hindi","माता का नाम ","Mother's Name")</f>
        <v xml:space="preserve">माता का नाम </v>
      </c>
      <c r="J5" s="747" t="str">
        <f>IF('Master sheet'!$D$11="Hindi","लिंग ","Gender")</f>
        <v xml:space="preserve">लिंग </v>
      </c>
      <c r="K5" s="747" t="str">
        <f>IF('Master sheet'!$D$11="Hindi","वर्ग  ","Category")</f>
        <v xml:space="preserve">वर्ग  </v>
      </c>
      <c r="L5" s="708" t="str">
        <f>IF('Master sheet'!$D$11="Hindi","प्रथम परख ","First Test")</f>
        <v xml:space="preserve">प्रथम परख </v>
      </c>
      <c r="M5" s="709"/>
      <c r="N5" s="708" t="str">
        <f>IF('Master sheet'!$D$11="Hindi","द्वितीय परख","Second Test")</f>
        <v>द्वितीय परख</v>
      </c>
      <c r="O5" s="709"/>
      <c r="P5" s="729" t="str">
        <f>IF('Master sheet'!$D$11="Hindi","तृतीय परख","Third Test")</f>
        <v>तृतीय परख</v>
      </c>
      <c r="Q5" s="730"/>
      <c r="R5" s="722" t="str">
        <f>IF('Master sheet'!$D$11="Hindi","सा. परख योग","Test Total")</f>
        <v>सा. परख योग</v>
      </c>
      <c r="S5" s="708" t="str">
        <f>IF('Master sheet'!$D$11="Hindi","अर्द्धवार्षिक","Half Yearly")</f>
        <v>अर्द्धवार्षिक</v>
      </c>
      <c r="T5" s="728"/>
      <c r="U5" s="709"/>
      <c r="V5" s="735" t="str">
        <f>IF('Master sheet'!$D$11="Hindi","अर्द्ध वा. तक योग","Total Till H.Y.")</f>
        <v>अर्द्ध वा. तक योग</v>
      </c>
      <c r="W5" s="708" t="str">
        <f>IF('Master sheet'!$D$11="Hindi","वार्षिक","Yearly")</f>
        <v>वार्षिक</v>
      </c>
      <c r="X5" s="728"/>
      <c r="Y5" s="709"/>
      <c r="Z5" s="710" t="str">
        <f>IF('Master sheet'!$D$11="Hindi","विषय कुल योग ","Subject Total")</f>
        <v xml:space="preserve">विषय कुल योग </v>
      </c>
      <c r="AA5" s="722" t="s">
        <v>76</v>
      </c>
      <c r="AB5" s="722" t="s">
        <v>77</v>
      </c>
      <c r="AC5" s="722" t="s">
        <v>78</v>
      </c>
      <c r="AD5" s="722" t="s">
        <v>79</v>
      </c>
      <c r="AE5" s="722" t="s">
        <v>80</v>
      </c>
      <c r="AF5" s="711" t="str">
        <f>IF('Master sheet'!$D$11="Hindi","ग्रेड","Grade")</f>
        <v>ग्रेड</v>
      </c>
      <c r="AG5" s="708" t="str">
        <f>IF('Master sheet'!$D$11="Hindi","प्रथम परख ","First Test")</f>
        <v xml:space="preserve">प्रथम परख </v>
      </c>
      <c r="AH5" s="709"/>
      <c r="AI5" s="729" t="str">
        <f>IF('Master sheet'!$D$11="Hindi","द्वितीय परख","Second Test")</f>
        <v>द्वितीय परख</v>
      </c>
      <c r="AJ5" s="730"/>
      <c r="AK5" s="729" t="str">
        <f>IF('Master sheet'!$D$11="Hindi","तृतीय परख","Third Test")</f>
        <v>तृतीय परख</v>
      </c>
      <c r="AL5" s="730"/>
      <c r="AM5" s="722" t="str">
        <f>IF('Master sheet'!$D$11="Hindi","सा. परख योग","Test Total")</f>
        <v>सा. परख योग</v>
      </c>
      <c r="AN5" s="708" t="str">
        <f>IF('Master sheet'!$D$11="Hindi","अर्द्धवार्षिक","Half Yearly")</f>
        <v>अर्द्धवार्षिक</v>
      </c>
      <c r="AO5" s="728"/>
      <c r="AP5" s="709"/>
      <c r="AQ5" s="735" t="str">
        <f>IF('Master sheet'!$D$11="Hindi","अर्द्ध वा. तक योग","Total Till H.Y.")</f>
        <v>अर्द्ध वा. तक योग</v>
      </c>
      <c r="AR5" s="708" t="str">
        <f>IF('Master sheet'!$D$11="Hindi","वार्षिक","Yearly")</f>
        <v>वार्षिक</v>
      </c>
      <c r="AS5" s="728"/>
      <c r="AT5" s="709"/>
      <c r="AU5" s="710" t="str">
        <f>IF('Master sheet'!$D$11="Hindi","विषय कुल योग ","Subject Total")</f>
        <v xml:space="preserve">विषय कुल योग </v>
      </c>
      <c r="AV5" s="722" t="s">
        <v>76</v>
      </c>
      <c r="AW5" s="722" t="s">
        <v>77</v>
      </c>
      <c r="AX5" s="722" t="s">
        <v>78</v>
      </c>
      <c r="AY5" s="722" t="s">
        <v>79</v>
      </c>
      <c r="AZ5" s="722" t="s">
        <v>80</v>
      </c>
      <c r="BA5" s="711" t="str">
        <f>IF('Master sheet'!$D$11="Hindi","ग्रेड","Grade")</f>
        <v>ग्रेड</v>
      </c>
      <c r="BB5" s="739" t="str">
        <f>IF('Master sheet'!$D$11="Hindi","तृतीय भाषा का चयन करें I","Select The Third Language")</f>
        <v>तृतीय भाषा का चयन करें I</v>
      </c>
      <c r="BC5" s="708" t="str">
        <f>IF('Master sheet'!$D$11="Hindi","प्रथम परख ","First Test")</f>
        <v xml:space="preserve">प्रथम परख </v>
      </c>
      <c r="BD5" s="709"/>
      <c r="BE5" s="729" t="str">
        <f>IF('Master sheet'!$D$11="Hindi","द्वितीय परख","Second Test")</f>
        <v>द्वितीय परख</v>
      </c>
      <c r="BF5" s="730"/>
      <c r="BG5" s="729" t="str">
        <f>IF('Master sheet'!$D$11="Hindi","तृतीय परख","Third Test")</f>
        <v>तृतीय परख</v>
      </c>
      <c r="BH5" s="730"/>
      <c r="BI5" s="722" t="str">
        <f>IF('Master sheet'!$D$11="Hindi","सा. परख योग","Test Total")</f>
        <v>सा. परख योग</v>
      </c>
      <c r="BJ5" s="708" t="str">
        <f>IF('Master sheet'!$D$11="Hindi","अर्द्धवार्षिक","Half Yearly")</f>
        <v>अर्द्धवार्षिक</v>
      </c>
      <c r="BK5" s="728"/>
      <c r="BL5" s="709"/>
      <c r="BM5" s="735" t="str">
        <f>IF('Master sheet'!$D$11="Hindi","अर्द्ध वा. तक योग","Total Till H.Y.")</f>
        <v>अर्द्ध वा. तक योग</v>
      </c>
      <c r="BN5" s="708" t="str">
        <f>IF('Master sheet'!$D$11="Hindi","वार्षिक","Yearly")</f>
        <v>वार्षिक</v>
      </c>
      <c r="BO5" s="728"/>
      <c r="BP5" s="709"/>
      <c r="BQ5" s="710" t="str">
        <f>IF('Master sheet'!$D$11="Hindi","विषय कुल योग ","Subject Total")</f>
        <v xml:space="preserve">विषय कुल योग </v>
      </c>
      <c r="BR5" s="722" t="s">
        <v>76</v>
      </c>
      <c r="BS5" s="722" t="s">
        <v>77</v>
      </c>
      <c r="BT5" s="722" t="s">
        <v>78</v>
      </c>
      <c r="BU5" s="722" t="s">
        <v>79</v>
      </c>
      <c r="BV5" s="722" t="s">
        <v>80</v>
      </c>
      <c r="BW5" s="711" t="str">
        <f>IF('Master sheet'!$D$11="Hindi","ग्रेड","Grade")</f>
        <v>ग्रेड</v>
      </c>
      <c r="BX5" s="708" t="str">
        <f>IF('Master sheet'!$D$11="Hindi","प्रथम परख ","First Test")</f>
        <v xml:space="preserve">प्रथम परख </v>
      </c>
      <c r="BY5" s="709"/>
      <c r="BZ5" s="729" t="str">
        <f>IF('Master sheet'!$D$11="Hindi","द्वितीय परख","Second Test")</f>
        <v>द्वितीय परख</v>
      </c>
      <c r="CA5" s="730"/>
      <c r="CB5" s="729" t="str">
        <f>IF('Master sheet'!$D$11="Hindi","तृतीय परख","Third Test")</f>
        <v>तृतीय परख</v>
      </c>
      <c r="CC5" s="730"/>
      <c r="CD5" s="722" t="str">
        <f>IF('Master sheet'!$D$11="Hindi","सा. परख योग","Test Total")</f>
        <v>सा. परख योग</v>
      </c>
      <c r="CE5" s="708" t="str">
        <f>IF('Master sheet'!$D$11="Hindi","अर्द्धवार्षिक","Half Yearly")</f>
        <v>अर्द्धवार्षिक</v>
      </c>
      <c r="CF5" s="728"/>
      <c r="CG5" s="709"/>
      <c r="CH5" s="735" t="str">
        <f>IF('Master sheet'!$D$11="Hindi","अर्द्ध वा. तक योग","Total Till H.Y.")</f>
        <v>अर्द्ध वा. तक योग</v>
      </c>
      <c r="CI5" s="708" t="str">
        <f>IF('Master sheet'!$D$11="Hindi","वार्षिक","Yearly")</f>
        <v>वार्षिक</v>
      </c>
      <c r="CJ5" s="728"/>
      <c r="CK5" s="709"/>
      <c r="CL5" s="710" t="str">
        <f>IF('Master sheet'!$D$11="Hindi","विषय कुल योग ","Subject Total")</f>
        <v xml:space="preserve">विषय कुल योग </v>
      </c>
      <c r="CM5" s="722" t="s">
        <v>76</v>
      </c>
      <c r="CN5" s="722" t="s">
        <v>77</v>
      </c>
      <c r="CO5" s="722" t="s">
        <v>78</v>
      </c>
      <c r="CP5" s="722" t="s">
        <v>79</v>
      </c>
      <c r="CQ5" s="722" t="s">
        <v>80</v>
      </c>
      <c r="CR5" s="711" t="str">
        <f>IF('Master sheet'!$D$11="Hindi","ग्रेड","Grade")</f>
        <v>ग्रेड</v>
      </c>
      <c r="CS5" s="708" t="str">
        <f>IF('Master sheet'!$D$11="Hindi","प्रथम परख ","First Test")</f>
        <v xml:space="preserve">प्रथम परख </v>
      </c>
      <c r="CT5" s="709"/>
      <c r="CU5" s="729" t="str">
        <f>IF('Master sheet'!$D$11="Hindi","द्वितीय परख","Second Test")</f>
        <v>द्वितीय परख</v>
      </c>
      <c r="CV5" s="730"/>
      <c r="CW5" s="432"/>
      <c r="CX5" s="432"/>
      <c r="CY5" s="722" t="str">
        <f>IF('Master sheet'!$D$11="Hindi","सा. परख योग","Test Total")</f>
        <v>सा. परख योग</v>
      </c>
      <c r="CZ5" s="732" t="str">
        <f>IF('Master sheet'!$D$11="Hindi","अर्द्धवार्षिक","Half Yearly")</f>
        <v>अर्द्धवार्षिक</v>
      </c>
      <c r="DA5" s="733"/>
      <c r="DB5" s="734"/>
      <c r="DC5" s="735" t="str">
        <f>IF('Master sheet'!$D$11="Hindi","अर्द्ध वा. तक योग","Total Till H.Y.")</f>
        <v>अर्द्ध वा. तक योग</v>
      </c>
      <c r="DD5" s="732" t="str">
        <f>IF('Master sheet'!$D$11="Hindi","वार्षिक","Yearly")</f>
        <v>वार्षिक</v>
      </c>
      <c r="DE5" s="733"/>
      <c r="DF5" s="734"/>
      <c r="DG5" s="710" t="str">
        <f>IF('Master sheet'!$D$11="Hindi","विषय कुल योग ","Subject Total")</f>
        <v xml:space="preserve">विषय कुल योग </v>
      </c>
      <c r="DH5" s="722" t="s">
        <v>76</v>
      </c>
      <c r="DI5" s="722" t="s">
        <v>77</v>
      </c>
      <c r="DJ5" s="722" t="s">
        <v>78</v>
      </c>
      <c r="DK5" s="722" t="s">
        <v>79</v>
      </c>
      <c r="DL5" s="722" t="s">
        <v>80</v>
      </c>
      <c r="DM5" s="711" t="str">
        <f>IF('Master sheet'!$D$11="Hindi","ग्रेड","Grade")</f>
        <v>ग्रेड</v>
      </c>
      <c r="DN5" s="708" t="str">
        <f>IF('Master sheet'!$D$11="Hindi","प्रथम परख ","First Test")</f>
        <v xml:space="preserve">प्रथम परख </v>
      </c>
      <c r="DO5" s="709"/>
      <c r="DP5" s="729" t="str">
        <f>IF('Master sheet'!$D$11="Hindi","द्वितीय परख","Second Test")</f>
        <v>द्वितीय परख</v>
      </c>
      <c r="DQ5" s="730"/>
      <c r="DR5" s="729" t="str">
        <f>IF('Master sheet'!$D$11="Hindi","तृतीय परख","Third Test")</f>
        <v>तृतीय परख</v>
      </c>
      <c r="DS5" s="730"/>
      <c r="DT5" s="722" t="str">
        <f>IF('Master sheet'!$D$11="Hindi","सा. परख योग","Test Total")</f>
        <v>सा. परख योग</v>
      </c>
      <c r="DU5" s="732" t="str">
        <f>IF('Master sheet'!$D$11="Hindi","अर्द्धवार्षिक","Half Yearly")</f>
        <v>अर्द्धवार्षिक</v>
      </c>
      <c r="DV5" s="733"/>
      <c r="DW5" s="734"/>
      <c r="DX5" s="735" t="str">
        <f>IF('Master sheet'!$D$11="Hindi","अर्द्ध वा. तक योग","Total Till H.Y.")</f>
        <v>अर्द्ध वा. तक योग</v>
      </c>
      <c r="DY5" s="732" t="str">
        <f>IF('Master sheet'!$D$11="Hindi","वार्षिक","Yearly")</f>
        <v>वार्षिक</v>
      </c>
      <c r="DZ5" s="733"/>
      <c r="EA5" s="734"/>
      <c r="EB5" s="710" t="str">
        <f>IF('Master sheet'!$D$11="Hindi","विषय कुल योग ","Subject Total")</f>
        <v xml:space="preserve">विषय कुल योग </v>
      </c>
      <c r="EC5" s="722" t="s">
        <v>76</v>
      </c>
      <c r="ED5" s="722" t="s">
        <v>77</v>
      </c>
      <c r="EE5" s="722" t="s">
        <v>78</v>
      </c>
      <c r="EF5" s="722" t="s">
        <v>79</v>
      </c>
      <c r="EG5" s="722" t="s">
        <v>80</v>
      </c>
      <c r="EH5" s="711" t="str">
        <f>IF('Master sheet'!$D$11="Hindi","ग्रेड","Grade")</f>
        <v>ग्रेड</v>
      </c>
      <c r="EI5" s="699" t="str">
        <f>IF('Master sheet'!$D$11="Hindi","प्रथम मूल्यांकन","1st Assessment")</f>
        <v>प्रथम मूल्यांकन</v>
      </c>
      <c r="EJ5" s="699" t="str">
        <f>IF('Master sheet'!$D$11="Hindi","द्वितीय मूल्यांकन","2nd Assessment")</f>
        <v>द्वितीय मूल्यांकन</v>
      </c>
      <c r="EK5" s="699" t="str">
        <f>IF('Master sheet'!$D$11="Hindi","तृतीय मूल्यांकन","3rd Assessment")</f>
        <v>तृतीय मूल्यांकन</v>
      </c>
      <c r="EL5" s="699" t="str">
        <f>IF('Master sheet'!$D$11="Hindi","चतुर्थ मूल्यांकन","4th Assessment")</f>
        <v>चतुर्थ मूल्यांकन</v>
      </c>
      <c r="EM5" s="699" t="str">
        <f>IF('Master sheet'!$D$11="Hindi","पंचम मूल्यांकन","5th Assessment")</f>
        <v>पंचम मूल्यांकन</v>
      </c>
      <c r="EN5" s="775" t="str">
        <f>IF('Master sheet'!$D$11="Hindi","योग","Total")</f>
        <v>योग</v>
      </c>
      <c r="EO5" s="722" t="s">
        <v>76</v>
      </c>
      <c r="EP5" s="722" t="s">
        <v>77</v>
      </c>
      <c r="EQ5" s="722" t="s">
        <v>79</v>
      </c>
      <c r="ER5" s="711" t="str">
        <f>IF('Master sheet'!$D$11="Hindi","ग्रेड","Grade")</f>
        <v>ग्रेड</v>
      </c>
      <c r="ES5" s="699" t="str">
        <f>IF('Master sheet'!$D$11="Hindi","प्रथम मूल्यांकन","1st Assessment")</f>
        <v>प्रथम मूल्यांकन</v>
      </c>
      <c r="ET5" s="699" t="str">
        <f>IF('Master sheet'!$D$11="Hindi","द्वितीय मूल्यांकन","2nd Assessment")</f>
        <v>द्वितीय मूल्यांकन</v>
      </c>
      <c r="EU5" s="699" t="str">
        <f>IF('Master sheet'!$D$11="Hindi","तृतीय मूल्यांकन","3rd Assessment")</f>
        <v>तृतीय मूल्यांकन</v>
      </c>
      <c r="EV5" s="699" t="str">
        <f>IF('Master sheet'!$D$11="Hindi","चतुर्थ मूल्यांकन","4th Assessment")</f>
        <v>चतुर्थ मूल्यांकन</v>
      </c>
      <c r="EW5" s="699" t="str">
        <f>IF('Master sheet'!$D$11="Hindi","पंचम मूल्यांकन","5th Assessment")</f>
        <v>पंचम मूल्यांकन</v>
      </c>
      <c r="EX5" s="775" t="str">
        <f>IF('Master sheet'!$D$11="Hindi","योग","Total")</f>
        <v>योग</v>
      </c>
      <c r="EY5" s="722" t="s">
        <v>76</v>
      </c>
      <c r="EZ5" s="722" t="s">
        <v>77</v>
      </c>
      <c r="FA5" s="722" t="s">
        <v>79</v>
      </c>
      <c r="FB5" s="711" t="str">
        <f>IF('Master sheet'!$D$11="Hindi","ग्रेड","Grade")</f>
        <v>ग्रेड</v>
      </c>
      <c r="FC5" s="699" t="str">
        <f>IF('Master sheet'!$D$11="Hindi","प्रथम मूल्यांकन","1st Assessment")</f>
        <v>प्रथम मूल्यांकन</v>
      </c>
      <c r="FD5" s="699" t="str">
        <f>IF('Master sheet'!$D$11="Hindi","द्वितीय मूल्यांकन","2nd Assessment")</f>
        <v>द्वितीय मूल्यांकन</v>
      </c>
      <c r="FE5" s="699" t="str">
        <f>IF('Master sheet'!$D$11="Hindi","तृतीय मूल्यांकन","3rd Assessment")</f>
        <v>तृतीय मूल्यांकन</v>
      </c>
      <c r="FF5" s="699" t="str">
        <f>IF('Master sheet'!$D$11="Hindi","चतुर्थ मूल्यांकन","4th Assessment")</f>
        <v>चतुर्थ मूल्यांकन</v>
      </c>
      <c r="FG5" s="699" t="str">
        <f>IF('Master sheet'!$D$11="Hindi","पंचम मूल्यांकन","5th Assessment")</f>
        <v>पंचम मूल्यांकन</v>
      </c>
      <c r="FH5" s="775" t="str">
        <f>IF('Master sheet'!$D$11="Hindi","योग","Total")</f>
        <v>योग</v>
      </c>
      <c r="FI5" s="722" t="s">
        <v>76</v>
      </c>
      <c r="FJ5" s="722" t="s">
        <v>77</v>
      </c>
      <c r="FK5" s="722" t="s">
        <v>79</v>
      </c>
      <c r="FL5" s="711" t="str">
        <f>IF('Master sheet'!$D$11="Hindi","ग्रेड","Grade")</f>
        <v>ग्रेड</v>
      </c>
      <c r="FM5" s="695" t="str">
        <f>IF('Master sheet'!$D$11="Hindi","अर्द्धवार्षिक","Half Yearly")</f>
        <v>अर्द्धवार्षिक</v>
      </c>
      <c r="FN5" s="695" t="str">
        <f>IF('Master sheet'!$D$11="Hindi","वार्षिक","Yearly")</f>
        <v>वार्षिक</v>
      </c>
      <c r="FO5" s="695" t="str">
        <f>IF('Master sheet'!$D$11="Hindi","योग","Total")</f>
        <v>योग</v>
      </c>
      <c r="FP5" s="695" t="str">
        <f>IF('Master sheet'!$D$11="Hindi","ग्रेड","Grade")</f>
        <v>ग्रेड</v>
      </c>
      <c r="FQ5" s="695" t="str">
        <f>IF('Master sheet'!$D$11="Hindi","अर्द्धवार्षिक","Half Yearly")</f>
        <v>अर्द्धवार्षिक</v>
      </c>
      <c r="FR5" s="695" t="str">
        <f>IF('Master sheet'!$D$11="Hindi","वार्षिक","Yearly")</f>
        <v>वार्षिक</v>
      </c>
      <c r="FS5" s="695" t="str">
        <f>IF('Master sheet'!$D$11="Hindi","योग","Total")</f>
        <v>योग</v>
      </c>
      <c r="FT5" s="695" t="str">
        <f>IF('Master sheet'!$D$11="Hindi","ग्रेड","Grade")</f>
        <v>ग्रेड</v>
      </c>
      <c r="FU5" s="781">
        <v>0</v>
      </c>
      <c r="FV5" s="766">
        <v>0</v>
      </c>
      <c r="FW5" s="783">
        <v>0</v>
      </c>
      <c r="FX5" s="783">
        <v>0</v>
      </c>
      <c r="FY5" s="777"/>
      <c r="FZ5" s="779">
        <v>0</v>
      </c>
      <c r="GA5" s="785"/>
      <c r="GB5" s="785"/>
      <c r="GC5" s="773"/>
    </row>
    <row r="6" spans="1:194" ht="82.5" customHeight="1">
      <c r="A6" s="745"/>
      <c r="B6" s="751"/>
      <c r="C6" s="748"/>
      <c r="D6" s="748"/>
      <c r="E6" s="751"/>
      <c r="F6" s="751"/>
      <c r="G6" s="754"/>
      <c r="H6" s="754"/>
      <c r="I6" s="754"/>
      <c r="J6" s="748"/>
      <c r="K6" s="748"/>
      <c r="L6" s="312" t="str">
        <f>IF('Master sheet'!$D$11="Hindi","लिखित परीक्षा","Written")</f>
        <v>लिखित परीक्षा</v>
      </c>
      <c r="M6" s="312" t="str">
        <f>IF('Master sheet'!$D$11="Hindi","गतिविधि, मौखिक, प्रोजेक्ट, प्रायोगिक","Act, Oral, Project, Prac.")</f>
        <v>गतिविधि, मौखिक, प्रोजेक्ट, प्रायोगिक</v>
      </c>
      <c r="N6" s="312" t="str">
        <f>IF('Master sheet'!$D$11="Hindi","लिखित परीक्षा","Written")</f>
        <v>लिखित परीक्षा</v>
      </c>
      <c r="O6" s="312" t="str">
        <f>IF('Master sheet'!$D$11="Hindi","गतिविधि, मौखिक, प्रोजेक्ट, प्रायोगिक","Act, Oral, Project, Prac.")</f>
        <v>गतिविधि, मौखिक, प्रोजेक्ट, प्रायोगिक</v>
      </c>
      <c r="P6" s="312" t="str">
        <f>IF('Master sheet'!$D$11="Hindi","लिखित परीक्षा","Written")</f>
        <v>लिखित परीक्षा</v>
      </c>
      <c r="Q6" s="312" t="str">
        <f>IF('Master sheet'!$D$11="Hindi","गतिविधि, मौखिक, प्रोजेक्ट, प्रायोगिक","Act, Oral, Project, Prac.")</f>
        <v>गतिविधि, मौखिक, प्रोजेक्ट, प्रायोगिक</v>
      </c>
      <c r="R6" s="723"/>
      <c r="S6" s="312" t="str">
        <f>IF('Master sheet'!$D$11="Hindi","लिखित परीक्षा","Written")</f>
        <v>लिखित परीक्षा</v>
      </c>
      <c r="T6" s="312" t="str">
        <f>IF('Master sheet'!$D$11="Hindi","गतिविधि, मौखिक, प्रोजेक्ट, प्रायोगिक","Act, Oral, Project, Prac.")</f>
        <v>गतिविधि, मौखिक, प्रोजेक्ट, प्रायोगिक</v>
      </c>
      <c r="U6" s="312" t="str">
        <f>IF('Master sheet'!$D$11="Hindi","अर्द्ध वा. योग","H.Y. Total")</f>
        <v>अर्द्ध वा. योग</v>
      </c>
      <c r="V6" s="735"/>
      <c r="W6" s="312" t="str">
        <f>IF('Master sheet'!$D$11="Hindi","लिखित परीक्षा","Written")</f>
        <v>लिखित परीक्षा</v>
      </c>
      <c r="X6" s="312" t="str">
        <f>IF('Master sheet'!$D$11="Hindi","गतिविधि, मौखिक, प्रोजेक्ट, प्रायोगिक","Act, Oral, Project, Prac.")</f>
        <v>गतिविधि, मौखिक, प्रोजेक्ट, प्रायोगिक</v>
      </c>
      <c r="Y6" s="312" t="str">
        <f>IF('Master sheet'!$D$11="Hindi","वार्षिक योग","Yearly Total")</f>
        <v>वार्षिक योग</v>
      </c>
      <c r="Z6" s="710"/>
      <c r="AA6" s="723"/>
      <c r="AB6" s="723"/>
      <c r="AC6" s="723"/>
      <c r="AD6" s="723"/>
      <c r="AE6" s="723"/>
      <c r="AF6" s="712">
        <v>0</v>
      </c>
      <c r="AG6" s="312" t="str">
        <f>IF('Master sheet'!$D$11="Hindi","लिखित परीक्षा","Written")</f>
        <v>लिखित परीक्षा</v>
      </c>
      <c r="AH6" s="312" t="str">
        <f>IF('Master sheet'!$D$11="Hindi","गतिविधि, मौखिक, प्रोजेक्ट, प्रायोगिक","Act, Oral, Project, Prac.")</f>
        <v>गतिविधि, मौखिक, प्रोजेक्ट, प्रायोगिक</v>
      </c>
      <c r="AI6" s="312" t="str">
        <f>IF('Master sheet'!$D$11="Hindi","लिखित परीक्षा","Written")</f>
        <v>लिखित परीक्षा</v>
      </c>
      <c r="AJ6" s="312" t="str">
        <f>IF('Master sheet'!$D$11="Hindi","गतिविधि, मौखिक, प्रोजेक्ट, प्रायोगिक","Act, Oral, Project, Prac.")</f>
        <v>गतिविधि, मौखिक, प्रोजेक्ट, प्रायोगिक</v>
      </c>
      <c r="AK6" s="312" t="str">
        <f>IF('Master sheet'!$D$11="Hindi","लिखित परीक्षा","Written")</f>
        <v>लिखित परीक्षा</v>
      </c>
      <c r="AL6" s="312" t="str">
        <f>IF('Master sheet'!$D$11="Hindi","गतिविधि, मौखिक, प्रोजेक्ट, प्रायोगिक","Act, Oral, Project, Prac.")</f>
        <v>गतिविधि, मौखिक, प्रोजेक्ट, प्रायोगिक</v>
      </c>
      <c r="AM6" s="723"/>
      <c r="AN6" s="312" t="str">
        <f>IF('Master sheet'!$D$11="Hindi","लिखित परीक्षा","Written")</f>
        <v>लिखित परीक्षा</v>
      </c>
      <c r="AO6" s="312" t="str">
        <f>IF('Master sheet'!$D$11="Hindi","गतिविधि, मौखिक, प्रोजेक्ट, प्रायोगिक","Act, Oral, Project, Prac.")</f>
        <v>गतिविधि, मौखिक, प्रोजेक्ट, प्रायोगिक</v>
      </c>
      <c r="AP6" s="312" t="str">
        <f>IF('Master sheet'!$D$11="Hindi","अर्द्ध वा. योग","H.Y. Total")</f>
        <v>अर्द्ध वा. योग</v>
      </c>
      <c r="AQ6" s="735"/>
      <c r="AR6" s="312" t="str">
        <f>IF('Master sheet'!$D$11="Hindi","लिखित परीक्षा","Written")</f>
        <v>लिखित परीक्षा</v>
      </c>
      <c r="AS6" s="312" t="str">
        <f>IF('Master sheet'!$D$11="Hindi","गतिविधि, मौखिक, प्रोजेक्ट, प्रायोगिक","Act, Oral, Project, Prac.")</f>
        <v>गतिविधि, मौखिक, प्रोजेक्ट, प्रायोगिक</v>
      </c>
      <c r="AT6" s="312" t="str">
        <f>IF('Master sheet'!$D$11="Hindi","वार्षिक योग","Yearly Total")</f>
        <v>वार्षिक योग</v>
      </c>
      <c r="AU6" s="710"/>
      <c r="AV6" s="723"/>
      <c r="AW6" s="723"/>
      <c r="AX6" s="723"/>
      <c r="AY6" s="723"/>
      <c r="AZ6" s="723"/>
      <c r="BA6" s="712">
        <v>0</v>
      </c>
      <c r="BB6" s="740"/>
      <c r="BC6" s="312" t="str">
        <f>IF('Master sheet'!$D$11="Hindi","लिखित परीक्षा","Written")</f>
        <v>लिखित परीक्षा</v>
      </c>
      <c r="BD6" s="312" t="str">
        <f>IF('Master sheet'!$D$11="Hindi","गतिविधि, मौखिक, प्रोजेक्ट, प्रायोगिक","Act, Oral, Project, Prac.")</f>
        <v>गतिविधि, मौखिक, प्रोजेक्ट, प्रायोगिक</v>
      </c>
      <c r="BE6" s="312" t="str">
        <f>IF('Master sheet'!$D$11="Hindi","लिखित परीक्षा","Written")</f>
        <v>लिखित परीक्षा</v>
      </c>
      <c r="BF6" s="312" t="str">
        <f>IF('Master sheet'!$D$11="Hindi","गतिविधि, मौखिक, प्रोजेक्ट, प्रायोगिक","Act, Oral, Project, Prac.")</f>
        <v>गतिविधि, मौखिक, प्रोजेक्ट, प्रायोगिक</v>
      </c>
      <c r="BG6" s="312" t="str">
        <f>IF('Master sheet'!$D$11="Hindi","लिखित परीक्षा","Written")</f>
        <v>लिखित परीक्षा</v>
      </c>
      <c r="BH6" s="312" t="str">
        <f>IF('Master sheet'!$D$11="Hindi","गतिविधि, मौखिक, प्रोजेक्ट, प्रायोगिक","Act, Oral, Project, Prac.")</f>
        <v>गतिविधि, मौखिक, प्रोजेक्ट, प्रायोगिक</v>
      </c>
      <c r="BI6" s="723"/>
      <c r="BJ6" s="312" t="str">
        <f>IF('Master sheet'!$D$11="Hindi","लिखित परीक्षा","Written")</f>
        <v>लिखित परीक्षा</v>
      </c>
      <c r="BK6" s="312" t="str">
        <f>IF('Master sheet'!$D$11="Hindi","गतिविधि, मौखिक, प्रोजेक्ट, प्रायोगिक","Act, Oral, Project, Prac.")</f>
        <v>गतिविधि, मौखिक, प्रोजेक्ट, प्रायोगिक</v>
      </c>
      <c r="BL6" s="312" t="str">
        <f>IF('Master sheet'!$D$11="Hindi","अर्द्ध वा. योग","H.Y. Total")</f>
        <v>अर्द्ध वा. योग</v>
      </c>
      <c r="BM6" s="735"/>
      <c r="BN6" s="312" t="str">
        <f>IF('Master sheet'!$D$11="Hindi","लिखित परीक्षा","Written")</f>
        <v>लिखित परीक्षा</v>
      </c>
      <c r="BO6" s="312" t="str">
        <f>IF('Master sheet'!$D$11="Hindi","गतिविधि, मौखिक, प्रोजेक्ट, प्रायोगिक","Act, Oral, Project, Prac.")</f>
        <v>गतिविधि, मौखिक, प्रोजेक्ट, प्रायोगिक</v>
      </c>
      <c r="BP6" s="312" t="str">
        <f>IF('Master sheet'!$D$11="Hindi","वार्षिक योग","Yearly Total")</f>
        <v>वार्षिक योग</v>
      </c>
      <c r="BQ6" s="710"/>
      <c r="BR6" s="723"/>
      <c r="BS6" s="723"/>
      <c r="BT6" s="723"/>
      <c r="BU6" s="723"/>
      <c r="BV6" s="723"/>
      <c r="BW6" s="712">
        <v>0</v>
      </c>
      <c r="BX6" s="312" t="str">
        <f>IF('Master sheet'!$D$11="Hindi","लिखित परीक्षा","Written")</f>
        <v>लिखित परीक्षा</v>
      </c>
      <c r="BY6" s="312" t="str">
        <f>IF('Master sheet'!$D$11="Hindi","गतिविधि, मौखिक, प्रोजेक्ट, प्रायोगिक","Act, Oral, Project, Prac.")</f>
        <v>गतिविधि, मौखिक, प्रोजेक्ट, प्रायोगिक</v>
      </c>
      <c r="BZ6" s="312" t="str">
        <f>IF('Master sheet'!$D$11="Hindi","लिखित परीक्षा","Written")</f>
        <v>लिखित परीक्षा</v>
      </c>
      <c r="CA6" s="312" t="str">
        <f>IF('Master sheet'!$D$11="Hindi","गतिविधि, मौखिक, प्रोजेक्ट, प्रायोगिक","Act, Oral, Project, Prac.")</f>
        <v>गतिविधि, मौखिक, प्रोजेक्ट, प्रायोगिक</v>
      </c>
      <c r="CB6" s="312" t="str">
        <f>IF('Master sheet'!$D$11="Hindi","लिखित परीक्षा","Written")</f>
        <v>लिखित परीक्षा</v>
      </c>
      <c r="CC6" s="312" t="str">
        <f>IF('Master sheet'!$D$11="Hindi","गतिविधि, मौखिक, प्रोजेक्ट, प्रायोगिक","Act, Oral, Project, Prac.")</f>
        <v>गतिविधि, मौखिक, प्रोजेक्ट, प्रायोगिक</v>
      </c>
      <c r="CD6" s="723"/>
      <c r="CE6" s="312" t="str">
        <f>IF('Master sheet'!$D$11="Hindi","लिखित परीक्षा","Written")</f>
        <v>लिखित परीक्षा</v>
      </c>
      <c r="CF6" s="312" t="str">
        <f>IF('Master sheet'!$D$11="Hindi","गतिविधि, मौखिक, प्रोजेक्ट, प्रायोगिक","Act, Oral, Project, Prac.")</f>
        <v>गतिविधि, मौखिक, प्रोजेक्ट, प्रायोगिक</v>
      </c>
      <c r="CG6" s="312" t="str">
        <f>IF('Master sheet'!$D$11="Hindi","अर्द्ध वा. योग","H.Y. Total")</f>
        <v>अर्द्ध वा. योग</v>
      </c>
      <c r="CH6" s="735"/>
      <c r="CI6" s="312" t="str">
        <f>IF('Master sheet'!$D$11="Hindi","लिखित परीक्षा","Written")</f>
        <v>लिखित परीक्षा</v>
      </c>
      <c r="CJ6" s="312" t="str">
        <f>IF('Master sheet'!$D$11="Hindi","गतिविधि, मौखिक, प्रोजेक्ट, प्रायोगिक","Act, Oral, Project, Prac.")</f>
        <v>गतिविधि, मौखिक, प्रोजेक्ट, प्रायोगिक</v>
      </c>
      <c r="CK6" s="312" t="str">
        <f>IF('Master sheet'!$D$11="Hindi","वार्षिक योग","Yearly Total")</f>
        <v>वार्षिक योग</v>
      </c>
      <c r="CL6" s="710"/>
      <c r="CM6" s="723"/>
      <c r="CN6" s="723"/>
      <c r="CO6" s="723"/>
      <c r="CP6" s="723"/>
      <c r="CQ6" s="723"/>
      <c r="CR6" s="712">
        <v>0</v>
      </c>
      <c r="CS6" s="312" t="str">
        <f>IF('Master sheet'!$D$11="Hindi","लिखित परीक्षा","Written")</f>
        <v>लिखित परीक्षा</v>
      </c>
      <c r="CT6" s="312" t="str">
        <f>IF('Master sheet'!$D$11="Hindi","गतिविधि, मौखिक, प्रोजेक्ट, प्रायोगिक","Act, Oral, Project, Prac.")</f>
        <v>गतिविधि, मौखिक, प्रोजेक्ट, प्रायोगिक</v>
      </c>
      <c r="CU6" s="312" t="str">
        <f>IF('Master sheet'!$D$11="Hindi","लिखित परीक्षा","Written")</f>
        <v>लिखित परीक्षा</v>
      </c>
      <c r="CV6" s="312" t="str">
        <f>IF('Master sheet'!$D$11="Hindi","गतिविधि, मौखिक, प्रोजेक्ट, प्रायोगिक","Act, Oral, Project, Prac.")</f>
        <v>गतिविधि, मौखिक, प्रोजेक्ट, प्रायोगिक</v>
      </c>
      <c r="CW6" s="312" t="str">
        <f>IF('Master sheet'!$D$11="Hindi","लिखित परीक्षा","Written")</f>
        <v>लिखित परीक्षा</v>
      </c>
      <c r="CX6" s="312" t="str">
        <f>IF('Master sheet'!$D$11="Hindi","गतिविधि, मौखिक, प्रोजेक्ट, प्रायोगिक","Act, Oral, Project, Prac.")</f>
        <v>गतिविधि, मौखिक, प्रोजेक्ट, प्रायोगिक</v>
      </c>
      <c r="CY6" s="723"/>
      <c r="CZ6" s="312" t="str">
        <f>IF('Master sheet'!$D$11="Hindi","लिखित परीक्षा","Written")</f>
        <v>लिखित परीक्षा</v>
      </c>
      <c r="DA6" s="312" t="str">
        <f>IF('Master sheet'!$D$11="Hindi","गतिविधि, मौखिक, प्रोजेक्ट, प्रायोगिक","Act, Oral, Project, Prac.")</f>
        <v>गतिविधि, मौखिक, प्रोजेक्ट, प्रायोगिक</v>
      </c>
      <c r="DB6" s="312" t="str">
        <f>IF('Master sheet'!$D$11="Hindi","अर्द्ध वा. योग","H.Y. Total")</f>
        <v>अर्द्ध वा. योग</v>
      </c>
      <c r="DC6" s="735"/>
      <c r="DD6" s="312" t="str">
        <f>IF('Master sheet'!$D$11="Hindi","लिखित परीक्षा","Written")</f>
        <v>लिखित परीक्षा</v>
      </c>
      <c r="DE6" s="312" t="str">
        <f>IF('Master sheet'!$D$11="Hindi","गतिविधि, मौखिक, प्रोजेक्ट, प्रायोगिक","Act, Oral, Project, Prac.")</f>
        <v>गतिविधि, मौखिक, प्रोजेक्ट, प्रायोगिक</v>
      </c>
      <c r="DF6" s="312" t="str">
        <f>IF('Master sheet'!$D$11="Hindi","वार्षिक योग","Yearly Total")</f>
        <v>वार्षिक योग</v>
      </c>
      <c r="DG6" s="710"/>
      <c r="DH6" s="723"/>
      <c r="DI6" s="723"/>
      <c r="DJ6" s="723"/>
      <c r="DK6" s="723"/>
      <c r="DL6" s="723"/>
      <c r="DM6" s="712">
        <v>0</v>
      </c>
      <c r="DN6" s="312" t="str">
        <f>IF('Master sheet'!$D$11="Hindi","लिखित परीक्षा","Written")</f>
        <v>लिखित परीक्षा</v>
      </c>
      <c r="DO6" s="312" t="str">
        <f>IF('Master sheet'!$D$11="Hindi","गतिविधि, मौखिक, प्रोजेक्ट, प्रायोगिक","Act, Oral, Project, Prac.")</f>
        <v>गतिविधि, मौखिक, प्रोजेक्ट, प्रायोगिक</v>
      </c>
      <c r="DP6" s="312" t="str">
        <f>IF('Master sheet'!$D$11="Hindi","लिखित परीक्षा","Written")</f>
        <v>लिखित परीक्षा</v>
      </c>
      <c r="DQ6" s="312" t="str">
        <f>IF('Master sheet'!$D$11="Hindi","गतिविधि, मौखिक, प्रोजेक्ट, प्रायोगिक","Act, Oral, Project, Prac.")</f>
        <v>गतिविधि, मौखिक, प्रोजेक्ट, प्रायोगिक</v>
      </c>
      <c r="DR6" s="312" t="str">
        <f>IF('Master sheet'!$D$11="Hindi","लिखित परीक्षा","Written")</f>
        <v>लिखित परीक्षा</v>
      </c>
      <c r="DS6" s="312" t="str">
        <f>IF('Master sheet'!$D$11="Hindi","गतिविधि, मौखिक, प्रोजेक्ट, प्रायोगिक","Act, Oral, Project, Prac.")</f>
        <v>गतिविधि, मौखिक, प्रोजेक्ट, प्रायोगिक</v>
      </c>
      <c r="DT6" s="723"/>
      <c r="DU6" s="312" t="str">
        <f>IF('Master sheet'!$D$11="Hindi","लिखित परीक्षा","Written")</f>
        <v>लिखित परीक्षा</v>
      </c>
      <c r="DV6" s="312" t="str">
        <f>IF('Master sheet'!$D$11="Hindi","गतिविधि, मौखिक, प्रोजेक्ट, प्रायोगिक","Act, Oral, Project, Prac.")</f>
        <v>गतिविधि, मौखिक, प्रोजेक्ट, प्रायोगिक</v>
      </c>
      <c r="DW6" s="312" t="str">
        <f>IF('Master sheet'!$D$11="Hindi","अर्द्ध वा. योग","H.Y. Total")</f>
        <v>अर्द्ध वा. योग</v>
      </c>
      <c r="DX6" s="735"/>
      <c r="DY6" s="312" t="str">
        <f>IF('Master sheet'!$D$11="Hindi","लिखित परीक्षा","Written")</f>
        <v>लिखित परीक्षा</v>
      </c>
      <c r="DZ6" s="312" t="str">
        <f>IF('Master sheet'!$D$11="Hindi","गतिविधि, मौखिक, प्रोजेक्ट, प्रायोगिक","Act, Oral, Project, Prac.")</f>
        <v>गतिविधि, मौखिक, प्रोजेक्ट, प्रायोगिक</v>
      </c>
      <c r="EA6" s="312" t="str">
        <f>IF('Master sheet'!$D$11="Hindi","वार्षिक योग","Yearly Total")</f>
        <v>वार्षिक योग</v>
      </c>
      <c r="EB6" s="710"/>
      <c r="EC6" s="723"/>
      <c r="ED6" s="723"/>
      <c r="EE6" s="723"/>
      <c r="EF6" s="723"/>
      <c r="EG6" s="723"/>
      <c r="EH6" s="712">
        <v>0</v>
      </c>
      <c r="EI6" s="700" t="str">
        <f>IF('Master sheet'!$D$11="Hindi","प्रथम मूल्यांकन","1st Assessment")</f>
        <v>प्रथम मूल्यांकन</v>
      </c>
      <c r="EJ6" s="700" t="str">
        <f>IF('Master sheet'!$D$11="Hindi","द्वितीय मूल्यांकन","2nd Assessment")</f>
        <v>द्वितीय मूल्यांकन</v>
      </c>
      <c r="EK6" s="700"/>
      <c r="EL6" s="700" t="str">
        <f>IF('Master sheet'!$D$11="Hindi","चतुर्थ मूल्यांकन","4th Assessment")</f>
        <v>चतुर्थ मूल्यांकन</v>
      </c>
      <c r="EM6" s="700" t="str">
        <f>IF('Master sheet'!$D$11="Hindi","पंचम मूल्यांकन","5th Assessment")</f>
        <v>पंचम मूल्यांकन</v>
      </c>
      <c r="EN6" s="775">
        <v>0</v>
      </c>
      <c r="EO6" s="723"/>
      <c r="EP6" s="723"/>
      <c r="EQ6" s="723"/>
      <c r="ER6" s="712">
        <v>0</v>
      </c>
      <c r="ES6" s="700" t="str">
        <f>IF('Master sheet'!$D$11="Hindi","प्रथम मूल्यांकन","1st Assessment")</f>
        <v>प्रथम मूल्यांकन</v>
      </c>
      <c r="ET6" s="700" t="str">
        <f>IF('Master sheet'!$D$11="Hindi","द्वितीय मूल्यांकन","2nd Assessment")</f>
        <v>द्वितीय मूल्यांकन</v>
      </c>
      <c r="EU6" s="700"/>
      <c r="EV6" s="700" t="str">
        <f>IF('Master sheet'!$D$11="Hindi","चतुर्थ मूल्यांकन","4th Assessment")</f>
        <v>चतुर्थ मूल्यांकन</v>
      </c>
      <c r="EW6" s="700" t="str">
        <f>IF('Master sheet'!$D$11="Hindi","पंचम मूल्यांकन","5th Assessment")</f>
        <v>पंचम मूल्यांकन</v>
      </c>
      <c r="EX6" s="775">
        <v>0</v>
      </c>
      <c r="EY6" s="723"/>
      <c r="EZ6" s="723"/>
      <c r="FA6" s="723"/>
      <c r="FB6" s="712">
        <v>0</v>
      </c>
      <c r="FC6" s="700" t="str">
        <f>IF('Master sheet'!$D$11="Hindi","प्रथम मूल्यांकन","1st Assessment")</f>
        <v>प्रथम मूल्यांकन</v>
      </c>
      <c r="FD6" s="700" t="str">
        <f>IF('Master sheet'!$D$11="Hindi","द्वितीय मूल्यांकन","2nd Assessment")</f>
        <v>द्वितीय मूल्यांकन</v>
      </c>
      <c r="FE6" s="700"/>
      <c r="FF6" s="700" t="str">
        <f>IF('Master sheet'!$D$11="Hindi","चतुर्थ मूल्यांकन","4th Assessment")</f>
        <v>चतुर्थ मूल्यांकन</v>
      </c>
      <c r="FG6" s="700" t="str">
        <f>IF('Master sheet'!$D$11="Hindi","पंचम मूल्यांकन","5th Assessment")</f>
        <v>पंचम मूल्यांकन</v>
      </c>
      <c r="FH6" s="775">
        <v>0</v>
      </c>
      <c r="FI6" s="723"/>
      <c r="FJ6" s="723"/>
      <c r="FK6" s="723"/>
      <c r="FL6" s="712">
        <v>0</v>
      </c>
      <c r="FM6" s="696"/>
      <c r="FN6" s="696"/>
      <c r="FO6" s="696"/>
      <c r="FP6" s="696"/>
      <c r="FQ6" s="696"/>
      <c r="FR6" s="696"/>
      <c r="FS6" s="696"/>
      <c r="FT6" s="696"/>
      <c r="FU6" s="781">
        <v>0</v>
      </c>
      <c r="FV6" s="767">
        <v>0</v>
      </c>
      <c r="FW6" s="784">
        <v>0</v>
      </c>
      <c r="FX6" s="784">
        <v>0</v>
      </c>
      <c r="FY6" s="778"/>
      <c r="FZ6" s="779">
        <v>0</v>
      </c>
      <c r="GA6" s="303" t="str">
        <f>IF('Master sheet'!$D$11="Hindi","कुल कार्य दिवस","Total Meeting")</f>
        <v>कुल कार्य दिवस</v>
      </c>
      <c r="GB6" s="311" t="str">
        <f>IF('Master sheet'!$D$11="Hindi","कुल उपस्थिति","Total Attendance")</f>
        <v>कुल उपस्थिति</v>
      </c>
      <c r="GC6" s="773"/>
    </row>
    <row r="7" spans="1:194" s="119" customFormat="1" ht="18.75" customHeight="1">
      <c r="A7" s="746"/>
      <c r="B7" s="752"/>
      <c r="C7" s="749"/>
      <c r="D7" s="749"/>
      <c r="E7" s="752"/>
      <c r="F7" s="752"/>
      <c r="G7" s="755"/>
      <c r="H7" s="755"/>
      <c r="I7" s="755"/>
      <c r="J7" s="749"/>
      <c r="K7" s="749"/>
      <c r="L7" s="114">
        <f>IF(AND($E$3=6),'Marks Entry 6th'!L6,IF(AND($E$3=7),'Marks Entry 7th'!L6,""))</f>
        <v>5</v>
      </c>
      <c r="M7" s="114">
        <f>IF(AND($E$3=6),'Marks Entry 6th'!M6,IF(AND($E$3=7),'Marks Entry 7th'!M6,""))</f>
        <v>5</v>
      </c>
      <c r="N7" s="114">
        <f>IF(AND($E$3=6),'Marks Entry 6th'!N6,IF(AND($E$3=7),'Marks Entry 7th'!N6,""))</f>
        <v>5</v>
      </c>
      <c r="O7" s="114">
        <f>IF(AND($E$3=6),'Marks Entry 6th'!O6,IF(AND($E$3=7),'Marks Entry 7th'!O6,""))</f>
        <v>5</v>
      </c>
      <c r="P7" s="114">
        <f>IF(AND($E$3=6),'Marks Entry 6th'!P6,IF(AND($E$3=7),'Marks Entry 7th'!P6,""))</f>
        <v>5</v>
      </c>
      <c r="Q7" s="114">
        <f>IF(AND($E$3=6),'Marks Entry 6th'!Q6,IF(AND($E$3=7),'Marks Entry 7th'!Q6,""))</f>
        <v>5</v>
      </c>
      <c r="R7" s="115">
        <f>IF(AND(L7="",M7="",N7="",O7="",P7="",Q7=""),"",SUM(L7:Q7))</f>
        <v>30</v>
      </c>
      <c r="S7" s="114">
        <f>IF(AND($E$3=6),'Marks Entry 6th'!R6,IF(AND($E$3=7),'Marks Entry 7th'!R6,""))</f>
        <v>50</v>
      </c>
      <c r="T7" s="114">
        <f>IF(AND($E$3=6),'Marks Entry 6th'!S6,IF(AND($E$3=7),'Marks Entry 7th'!S6,""))</f>
        <v>20</v>
      </c>
      <c r="U7" s="116">
        <f>IF(AND(S7="",T7=""),"",SUM(S7:T7))</f>
        <v>70</v>
      </c>
      <c r="V7" s="115">
        <f>IF(AND(R7="NA",U7="NA"),"NA",SUM(R7,U7))</f>
        <v>100</v>
      </c>
      <c r="W7" s="114">
        <f>IF(AND($E$3=6),'Marks Entry 6th'!T6,IF(AND($E$3=7),'Marks Entry 7th'!T6,""))</f>
        <v>70</v>
      </c>
      <c r="X7" s="114">
        <f>IF(AND($E$3=6),'Marks Entry 6th'!U6,IF(AND($E$3=7),'Marks Entry 7th'!U6,""))</f>
        <v>30</v>
      </c>
      <c r="Y7" s="289">
        <f>IF(AND(W7="",X7=""),"",SUM(W7:X7))</f>
        <v>100</v>
      </c>
      <c r="Z7" s="115">
        <f>IF(Y7="","",SUM(V7,Y7))</f>
        <v>200</v>
      </c>
      <c r="AA7" s="118"/>
      <c r="AB7" s="118"/>
      <c r="AC7" s="118"/>
      <c r="AD7" s="118"/>
      <c r="AE7" s="118"/>
      <c r="AF7" s="73"/>
      <c r="AG7" s="114">
        <f>IF(AND($E$3=6),'Marks Entry 6th'!V6,IF(AND($E$3=7),'Marks Entry 7th'!V6,""))</f>
        <v>5</v>
      </c>
      <c r="AH7" s="114">
        <f>IF(AND($E$3=6),'Marks Entry 6th'!W6,IF(AND($E$3=7),'Marks Entry 7th'!W6,""))</f>
        <v>5</v>
      </c>
      <c r="AI7" s="114">
        <f>IF(AND($E$3=6),'Marks Entry 6th'!X6,IF(AND($E$3=7),'Marks Entry 7th'!X6,""))</f>
        <v>5</v>
      </c>
      <c r="AJ7" s="114">
        <f>IF(AND($E$3=6),'Marks Entry 6th'!Y6,IF(AND($E$3=7),'Marks Entry 7th'!Y6,""))</f>
        <v>5</v>
      </c>
      <c r="AK7" s="114">
        <f>IF(AND($E$3=6),'Marks Entry 6th'!Z6,IF(AND($E$3=7),'Marks Entry 7th'!Z6,""))</f>
        <v>5</v>
      </c>
      <c r="AL7" s="114">
        <f>IF(AND($E$3=6),'Marks Entry 6th'!AA6,IF(AND($E$3=7),'Marks Entry 7th'!AA6,""))</f>
        <v>5</v>
      </c>
      <c r="AM7" s="115">
        <f>IF(AND(AG7="",AH7="",AI7="",AJ7="",AK7="",AL7=""),"",SUM(AG7:AL7))</f>
        <v>30</v>
      </c>
      <c r="AN7" s="114">
        <f>IF(AND($E$3=6),'Marks Entry 6th'!AB6,IF(AND($E$3=7),'Marks Entry 7th'!AB6,""))</f>
        <v>50</v>
      </c>
      <c r="AO7" s="114">
        <f>IF(AND($E$3=6),'Marks Entry 6th'!AC6,IF(AND($E$3=7),'Marks Entry 7th'!AC6,""))</f>
        <v>20</v>
      </c>
      <c r="AP7" s="116">
        <f>IF(AND(AN7="",AO7=""),"",SUM(AN7:AO7))</f>
        <v>70</v>
      </c>
      <c r="AQ7" s="115">
        <f>IF(AND(AM7="NA",AP7="NA"),"NA",SUM(AM7,AP7))</f>
        <v>100</v>
      </c>
      <c r="AR7" s="114">
        <f>IF(AND($E$3=6),'Marks Entry 6th'!AD6,IF(AND($E$3=7),'Marks Entry 7th'!AD6,""))</f>
        <v>70</v>
      </c>
      <c r="AS7" s="114">
        <f>IF(AND($E$3=6),'Marks Entry 6th'!AE6,IF(AND($E$3=7),'Marks Entry 7th'!AE6,""))</f>
        <v>30</v>
      </c>
      <c r="AT7" s="289">
        <f>IF(AND(AR7="",AS7=""),"",SUM(AR7:AS7))</f>
        <v>100</v>
      </c>
      <c r="AU7" s="115">
        <f>IF(AT7="","",SUM(AQ7,AT7))</f>
        <v>200</v>
      </c>
      <c r="AV7" s="118"/>
      <c r="AW7" s="118"/>
      <c r="AX7" s="118"/>
      <c r="AY7" s="118"/>
      <c r="AZ7" s="118"/>
      <c r="BA7" s="73"/>
      <c r="BB7" s="73"/>
      <c r="BC7" s="114">
        <f>IF(AND($E$3=6),'Marks Entry 6th'!AG6,IF(AND($E$3=7),'Marks Entry 7th'!AG6,""))</f>
        <v>5</v>
      </c>
      <c r="BD7" s="114">
        <f>IF(AND($E$3=6),'Marks Entry 6th'!AH6,IF(AND($E$3=7),'Marks Entry 7th'!AH6,""))</f>
        <v>5</v>
      </c>
      <c r="BE7" s="114">
        <f>IF(AND($E$3=6),'Marks Entry 6th'!AI6,IF(AND($E$3=7),'Marks Entry 7th'!AI6,""))</f>
        <v>5</v>
      </c>
      <c r="BF7" s="114">
        <f>IF(AND($E$3=6),'Marks Entry 6th'!AJ6,IF(AND($E$3=7),'Marks Entry 7th'!AJ6,""))</f>
        <v>5</v>
      </c>
      <c r="BG7" s="114">
        <f>IF(AND($E$3=6),'Marks Entry 6th'!AK6,IF(AND($E$3=7),'Marks Entry 7th'!AK6,""))</f>
        <v>5</v>
      </c>
      <c r="BH7" s="114">
        <f>IF(AND($E$3=6),'Marks Entry 6th'!AL6,IF(AND($E$3=7),'Marks Entry 7th'!AL6,""))</f>
        <v>5</v>
      </c>
      <c r="BI7" s="115">
        <f>IF(AND(BC7="",BD7="",BE7="",BF7="",BG7="",BH7=""),"",SUM(BC7:BH7))</f>
        <v>30</v>
      </c>
      <c r="BJ7" s="114">
        <f>IF(AND($E$3=6),'Marks Entry 6th'!AM6,IF(AND($E$3=7),'Marks Entry 7th'!AM6,""))</f>
        <v>50</v>
      </c>
      <c r="BK7" s="114">
        <f>IF(AND($E$3=6),'Marks Entry 6th'!AN6,IF(AND($E$3=7),'Marks Entry 7th'!AN6,""))</f>
        <v>20</v>
      </c>
      <c r="BL7" s="116">
        <f>IF(AND(BJ7="",BK7=""),"",SUM(BJ7:BK7))</f>
        <v>70</v>
      </c>
      <c r="BM7" s="115">
        <f>IF(AND(BI7="NA",BL7="NA"),"NA",SUM(BI7,BL7))</f>
        <v>100</v>
      </c>
      <c r="BN7" s="114">
        <f>IF(AND($E$3=6),'Marks Entry 6th'!AO6,IF(AND($E$3=7),'Marks Entry 7th'!AO6,""))</f>
        <v>70</v>
      </c>
      <c r="BO7" s="114">
        <f>IF(AND($E$3=6),'Marks Entry 6th'!AP6,IF(AND($E$3=7),'Marks Entry 7th'!AP6,""))</f>
        <v>30</v>
      </c>
      <c r="BP7" s="289">
        <f>IF(AND(BN7="",BO7=""),"",SUM(BN7:BO7))</f>
        <v>100</v>
      </c>
      <c r="BQ7" s="115">
        <f>IF(BP7="","",SUM(BM7,BP7))</f>
        <v>200</v>
      </c>
      <c r="BR7" s="118"/>
      <c r="BS7" s="118"/>
      <c r="BT7" s="118"/>
      <c r="BU7" s="118"/>
      <c r="BV7" s="118"/>
      <c r="BW7" s="73"/>
      <c r="BX7" s="114">
        <f>IF(AND($E$3=6),'Marks Entry 6th'!AQ6,IF(AND($E$3=7),'Marks Entry 7th'!AQ6,""))</f>
        <v>5</v>
      </c>
      <c r="BY7" s="114">
        <f>IF(AND($E$3=6),'Marks Entry 6th'!AR6,IF(AND($E$3=7),'Marks Entry 7th'!AR6,""))</f>
        <v>5</v>
      </c>
      <c r="BZ7" s="114">
        <f>IF(AND($E$3=6),'Marks Entry 6th'!AS6,IF(AND($E$3=7),'Marks Entry 7th'!AS6,""))</f>
        <v>5</v>
      </c>
      <c r="CA7" s="114">
        <f>IF(AND($E$3=6),'Marks Entry 6th'!AT6,IF(AND($E$3=7),'Marks Entry 7th'!AT6,""))</f>
        <v>5</v>
      </c>
      <c r="CB7" s="114">
        <f>IF(AND($E$3=6),'Marks Entry 6th'!AU6,IF(AND($E$3=7),'Marks Entry 7th'!AU6,""))</f>
        <v>5</v>
      </c>
      <c r="CC7" s="114">
        <f>IF(AND($E$3=6),'Marks Entry 6th'!AV6,IF(AND($E$3=7),'Marks Entry 7th'!AV6,""))</f>
        <v>5</v>
      </c>
      <c r="CD7" s="115">
        <f>IF(AND(BX7="",BY7="",BZ7="",CA7="",CB7="",CC7=""),"",SUM(BX7:CC7))</f>
        <v>30</v>
      </c>
      <c r="CE7" s="114">
        <f>IF(AND($E$3=6),'Marks Entry 6th'!AW6,IF(AND($E$3=7),'Marks Entry 7th'!AW6,""))</f>
        <v>50</v>
      </c>
      <c r="CF7" s="114">
        <f>IF(AND($E$3=6),'Marks Entry 6th'!AX6,IF(AND($E$3=7),'Marks Entry 7th'!AX6,""))</f>
        <v>20</v>
      </c>
      <c r="CG7" s="116">
        <f>IF(AND(CE7="",CF7=""),"",SUM(CE7:CF7))</f>
        <v>70</v>
      </c>
      <c r="CH7" s="115">
        <f>IF(AND(CD7="NA",CG7="NA"),"NA",SUM(CD7,CG7))</f>
        <v>100</v>
      </c>
      <c r="CI7" s="114">
        <f>IF(AND($E$3=6),'Marks Entry 6th'!AY6,IF(AND($E$3=7),'Marks Entry 7th'!AY6,""))</f>
        <v>70</v>
      </c>
      <c r="CJ7" s="114">
        <f>IF(AND($E$3=6),'Marks Entry 6th'!AZ6,IF(AND($E$3=7),'Marks Entry 7th'!AZ6,""))</f>
        <v>30</v>
      </c>
      <c r="CK7" s="289">
        <f>IF(AND(CI7="",CJ7=""),"",SUM(CI7:CJ7))</f>
        <v>100</v>
      </c>
      <c r="CL7" s="115">
        <f>IF(CK7="","",SUM(CH7,CK7))</f>
        <v>200</v>
      </c>
      <c r="CM7" s="118"/>
      <c r="CN7" s="118"/>
      <c r="CO7" s="118"/>
      <c r="CP7" s="118"/>
      <c r="CQ7" s="118"/>
      <c r="CR7" s="73"/>
      <c r="CS7" s="114">
        <f>IF(AND($E$3=6),'Marks Entry 6th'!BA6,IF(AND($E$3=7),'Marks Entry 7th'!BA6,""))</f>
        <v>5</v>
      </c>
      <c r="CT7" s="114">
        <f>IF(AND($E$3=6),'Marks Entry 6th'!BB6,IF(AND($E$3=7),'Marks Entry 7th'!BB6,""))</f>
        <v>5</v>
      </c>
      <c r="CU7" s="114">
        <f>IF(AND($E$3=6),'Marks Entry 6th'!BC6,IF(AND($E$3=7),'Marks Entry 7th'!BC6,""))</f>
        <v>5</v>
      </c>
      <c r="CV7" s="114">
        <f>IF(AND($E$3=6),'Marks Entry 6th'!BD6,IF(AND($E$3=7),'Marks Entry 7th'!BD6,""))</f>
        <v>5</v>
      </c>
      <c r="CW7" s="114">
        <f>IF(AND($E$3=6),'Marks Entry 6th'!BE6,IF(AND($E$3=7),'Marks Entry 7th'!BE6,""))</f>
        <v>5</v>
      </c>
      <c r="CX7" s="114">
        <f>IF(AND($E$3=6),'Marks Entry 6th'!BF6,IF(AND($E$3=7),'Marks Entry 7th'!BF6,""))</f>
        <v>5</v>
      </c>
      <c r="CY7" s="115">
        <f>IF(AND(CS7="",CT7="",CU7="",CV7="",CW7="",CX7=""),"",SUM(CS7:CX7))</f>
        <v>30</v>
      </c>
      <c r="CZ7" s="114">
        <f>IF(AND($E$3=6),'Marks Entry 6th'!BG6,IF(AND($E$3=7),'Marks Entry 7th'!BG6,""))</f>
        <v>50</v>
      </c>
      <c r="DA7" s="114">
        <f>IF(AND($E$3=6),'Marks Entry 6th'!BH6,IF(AND($E$3=7),'Marks Entry 7th'!BH6,""))</f>
        <v>20</v>
      </c>
      <c r="DB7" s="116">
        <f>IF(AND(CZ7="",DA7=""),"",SUM(CZ7:DA7))</f>
        <v>70</v>
      </c>
      <c r="DC7" s="115">
        <f>IF(AND(CY7="NA",DB7="NA"),"NA",SUM(CY7,DB7))</f>
        <v>100</v>
      </c>
      <c r="DD7" s="114">
        <f>IF(AND($E$3=6),'Marks Entry 6th'!BI6,IF(AND($E$3=7),'Marks Entry 7th'!BI6,""))</f>
        <v>70</v>
      </c>
      <c r="DE7" s="114">
        <f>IF(AND($E$3=6),'Marks Entry 6th'!BJ6,IF(AND($E$3=7),'Marks Entry 7th'!BJ6,""))</f>
        <v>30</v>
      </c>
      <c r="DF7" s="289">
        <f>IF(AND(DD7="",DE7=""),"",SUM(DD7:DE7))</f>
        <v>100</v>
      </c>
      <c r="DG7" s="115">
        <f>IF(DF7="","",SUM(DC7,DF7))</f>
        <v>200</v>
      </c>
      <c r="DH7" s="118"/>
      <c r="DI7" s="118"/>
      <c r="DJ7" s="118"/>
      <c r="DK7" s="118"/>
      <c r="DL7" s="118"/>
      <c r="DM7" s="73"/>
      <c r="DN7" s="114">
        <f>IF(AND($E$3=6),'Marks Entry 6th'!BK6,IF(AND($E$3=7),'Marks Entry 7th'!BK6,""))</f>
        <v>5</v>
      </c>
      <c r="DO7" s="114">
        <f>IF(AND($E$3=6),'Marks Entry 6th'!BL6,IF(AND($E$3=7),'Marks Entry 7th'!BL6,""))</f>
        <v>5</v>
      </c>
      <c r="DP7" s="114">
        <f>IF(AND($E$3=6),'Marks Entry 6th'!BM6,IF(AND($E$3=7),'Marks Entry 7th'!BM6,""))</f>
        <v>5</v>
      </c>
      <c r="DQ7" s="114">
        <f>IF(AND($E$3=6),'Marks Entry 6th'!BN6,IF(AND($E$3=7),'Marks Entry 7th'!BN6,""))</f>
        <v>5</v>
      </c>
      <c r="DR7" s="114">
        <f>IF(AND($E$3=6),'Marks Entry 6th'!BO6,IF(AND($E$3=7),'Marks Entry 7th'!BO6,""))</f>
        <v>5</v>
      </c>
      <c r="DS7" s="114">
        <f>IF(AND($E$3=6),'Marks Entry 6th'!BP6,IF(AND($E$3=7),'Marks Entry 7th'!BP6,""))</f>
        <v>5</v>
      </c>
      <c r="DT7" s="115">
        <f>IF(AND(DN7="",DO7="",DP7="",DQ7="",DR7="",DS7=""),"",SUM(DN7:DS7))</f>
        <v>30</v>
      </c>
      <c r="DU7" s="114">
        <f>IF(AND($E$3=6),'Marks Entry 6th'!BQ6,IF(AND($E$3=7),'Marks Entry 7th'!BQ6,""))</f>
        <v>50</v>
      </c>
      <c r="DV7" s="114">
        <f>IF(AND($E$3=6),'Marks Entry 6th'!BR6,IF(AND($E$3=7),'Marks Entry 7th'!BR6,""))</f>
        <v>20</v>
      </c>
      <c r="DW7" s="116">
        <f>IF(AND(DU7="",DV7=""),"",SUM(DU7:DV7))</f>
        <v>70</v>
      </c>
      <c r="DX7" s="115">
        <f>IF(AND(DT7="NA",DW7="NA"),"NA",SUM(DT7,DW7))</f>
        <v>100</v>
      </c>
      <c r="DY7" s="114">
        <f>IF(AND($E$3=6),'Marks Entry 6th'!BS6,IF(AND($E$3=7),'Marks Entry 7th'!BS6,""))</f>
        <v>70</v>
      </c>
      <c r="DZ7" s="114">
        <f>IF(AND($E$3=6),'Marks Entry 6th'!BT6,IF(AND($E$3=7),'Marks Entry 7th'!BT6,""))</f>
        <v>30</v>
      </c>
      <c r="EA7" s="289">
        <f>IF(AND(DY7="",DZ7=""),"",SUM(DY7:DZ7))</f>
        <v>100</v>
      </c>
      <c r="EB7" s="115">
        <f>IF(EA7="","",SUM(DX7,EA7))</f>
        <v>200</v>
      </c>
      <c r="EC7" s="118"/>
      <c r="ED7" s="118"/>
      <c r="EE7" s="118"/>
      <c r="EF7" s="118"/>
      <c r="EG7" s="118"/>
      <c r="EH7" s="73"/>
      <c r="EI7" s="77">
        <f>IF(AND($E$3=6),'Marks Entry 6th'!BU6,IF(AND($E$3=7),'Marks Entry 7th'!BU6,""))</f>
        <v>20</v>
      </c>
      <c r="EJ7" s="77">
        <f>IF(AND($E$3=6),'Marks Entry 6th'!BV6,IF(AND($E$3=7),'Marks Entry 7th'!BV6,""))</f>
        <v>20</v>
      </c>
      <c r="EK7" s="77">
        <f>IF(AND($E$3=6),'Marks Entry 6th'!BW6,IF(AND($E$3=7),'Marks Entry 7th'!BW6,""))</f>
        <v>20</v>
      </c>
      <c r="EL7" s="77">
        <f>IF(AND($E$3=6),'Marks Entry 6th'!BX6,IF(AND($E$3=7),'Marks Entry 7th'!BX6,""))</f>
        <v>20</v>
      </c>
      <c r="EM7" s="77">
        <f>IF(AND($E$3=6),'Marks Entry 6th'!BY6,IF(AND($E$3=7),'Marks Entry 7th'!BY6,""))</f>
        <v>20</v>
      </c>
      <c r="EN7" s="117">
        <f>IF(AND(EI7="",EJ7="",EK7="",EL7="",EM7=""),"",SUM(EI7:EM7))</f>
        <v>100</v>
      </c>
      <c r="EO7" s="117"/>
      <c r="EP7" s="117"/>
      <c r="EQ7" s="117"/>
      <c r="ER7" s="75"/>
      <c r="ES7" s="77">
        <f>IF(AND($E$3=6),'Marks Entry 6th'!BZ6,IF(AND($E$3=7),'Marks Entry 7th'!BZ6,""))</f>
        <v>20</v>
      </c>
      <c r="ET7" s="77">
        <f>IF(AND($E$3=6),'Marks Entry 6th'!CA6,IF(AND($E$3=7),'Marks Entry 7th'!CA6,""))</f>
        <v>20</v>
      </c>
      <c r="EU7" s="77">
        <f>IF(AND($E$3=6),'Marks Entry 6th'!CB6,IF(AND($E$3=7),'Marks Entry 7th'!CB6,""))</f>
        <v>20</v>
      </c>
      <c r="EV7" s="77">
        <f>IF(AND($E$3=6),'Marks Entry 6th'!CC6,IF(AND($E$3=7),'Marks Entry 7th'!CC6,""))</f>
        <v>20</v>
      </c>
      <c r="EW7" s="77">
        <f>IF(AND($E$3=6),'Marks Entry 6th'!CD6,IF(AND($E$3=7),'Marks Entry 7th'!CD6,""))</f>
        <v>20</v>
      </c>
      <c r="EX7" s="117">
        <f>IF(AND(ES7="",ET7="",EU7="",EV7="",EW7=""),"",SUM(ES7:EW7))</f>
        <v>100</v>
      </c>
      <c r="EY7" s="117"/>
      <c r="EZ7" s="117"/>
      <c r="FA7" s="117"/>
      <c r="FB7" s="75"/>
      <c r="FC7" s="77">
        <f>IF(AND($E$3=6),'Marks Entry 6th'!CE6,IF(AND($E$3=7),'Marks Entry 7th'!CE6,""))</f>
        <v>20</v>
      </c>
      <c r="FD7" s="77">
        <f>IF(AND($E$3=6),'Marks Entry 6th'!CF6,IF(AND($E$3=7),'Marks Entry 7th'!CF6,""))</f>
        <v>20</v>
      </c>
      <c r="FE7" s="77">
        <f>IF(AND($E$3=6),'Marks Entry 6th'!CG6,IF(AND($E$3=7),'Marks Entry 7th'!CG6,""))</f>
        <v>20</v>
      </c>
      <c r="FF7" s="77">
        <f>IF(AND($E$3=6),'Marks Entry 6th'!CH6,IF(AND($E$3=7),'Marks Entry 7th'!CH6,""))</f>
        <v>20</v>
      </c>
      <c r="FG7" s="77">
        <f>IF(AND($E$3=6),'Marks Entry 6th'!CI6,IF(AND($E$3=7),'Marks Entry 7th'!CI6,""))</f>
        <v>20</v>
      </c>
      <c r="FH7" s="117">
        <f>IF(AND(FC7="",FD7="",FE7="",FF7="",FG7=""),"",SUM(FC7:FG7))</f>
        <v>100</v>
      </c>
      <c r="FI7" s="117"/>
      <c r="FJ7" s="117"/>
      <c r="FK7" s="117"/>
      <c r="FL7" s="75"/>
      <c r="FM7" s="368">
        <f>IF(AND('Marks Entry 6th'!CJ6="",'Marks Entry 7th'!CJ6=""),"",IF(AND($E$3=6),'Marks Entry 6th'!CJ6,IF(AND($E$3=7),'Marks Entry 7th'!CJ6,"")))</f>
        <v>50</v>
      </c>
      <c r="FN7" s="368">
        <f>IF(AND('Marks Entry 6th'!CK6="",'Marks Entry 7th'!CK6=""),"",IF(AND($E$3=6),'Marks Entry 6th'!CK6,IF(AND($E$3=7),'Marks Entry 7th'!CK6,"")))</f>
        <v>50</v>
      </c>
      <c r="FO7" s="369">
        <f>IF(AND(FM7="",FN7=""),"",SUM(FM7:FN7))</f>
        <v>100</v>
      </c>
      <c r="FP7" s="368"/>
      <c r="FQ7" s="368">
        <f>IF(AND('Marks Entry 6th'!CL6="",'Marks Entry 7th'!CL6=""),"",IF(AND($E$3=6),'Marks Entry 6th'!CL6,IF(AND($E$3=7),'Marks Entry 7th'!CL6,"")))</f>
        <v>50</v>
      </c>
      <c r="FR7" s="368">
        <f>IF(AND('Marks Entry 6th'!CM6="",'Marks Entry 7th'!CM6=""),"",IF(AND($E$3=6),'Marks Entry 6th'!CM6,IF(AND($E$3=7),'Marks Entry 7th'!CM6,"")))</f>
        <v>50</v>
      </c>
      <c r="FS7" s="369">
        <f>IF(AND(FQ7="",FR7=""),"",SUM(FQ7:FR7))</f>
        <v>100</v>
      </c>
      <c r="FT7" s="367"/>
      <c r="FU7" s="74">
        <f>IF($E$3="","",SUM(Z7,AU7,BQ7,CL7,DG7,EB7))</f>
        <v>1200</v>
      </c>
      <c r="FV7" s="76"/>
      <c r="FW7" s="76"/>
      <c r="FX7" s="76"/>
      <c r="FY7" s="79"/>
      <c r="FZ7" s="779">
        <v>0</v>
      </c>
      <c r="GA7" s="290">
        <f>IF(AND($E$3=6),'Marks Entry 6th'!CN6,IF(AND($E$3=7),'Marks Entry 7th'!CN6,""))</f>
        <v>350</v>
      </c>
      <c r="GB7" s="76"/>
      <c r="GC7" s="774"/>
    </row>
    <row r="8" spans="1:194" ht="18.95" customHeight="1">
      <c r="A8" s="68">
        <v>1</v>
      </c>
      <c r="B8" s="68">
        <f>IF(OR(GK8=0,GK8=""),"",IF(AND($E$3=6),'Marks Entry 6th'!I7,IF(AND($E$3=7),'Marks Entry 7th'!I7,"")))</f>
        <v>701</v>
      </c>
      <c r="C8" s="69">
        <f>IF(OR(B8=0,B8=""),"",IF(AND($E$3=6,'Marks Entry 6th'!B7=""),"",IF(AND($E$3=7,'Marks Entry 7th'!B7=""),"",IF(AND($E$3=6,'Marks Entry 6th'!B7),'Marks Entry 6th'!B7,IF(AND($E$3=7),'Marks Entry 7th'!B7,"")))))</f>
        <v>7</v>
      </c>
      <c r="D8" s="69" t="str">
        <f>IF(OR(B8=0,B8=""),"",IF(AND($E$3=6,'Marks Entry 6th'!C7=""),"",IF(AND($E$3=7,'Marks Entry 7th'!C7=""),"",IF(AND($E$3=6),'Marks Entry 6th'!C7,IF(AND($E$3=7),'Marks Entry 7th'!C7,"")))))</f>
        <v>A</v>
      </c>
      <c r="E8" s="306" t="str">
        <f>IF(OR(B8=0,B8=""),"",IF(AND($E$3=6,'Marks Entry 6th'!E7=""),"",IF(AND($E$3=7,'Marks Entry 7th'!E7=""),"",IF(AND($E$3=6),'Marks Entry 6th'!E7,IF(AND($E$3=7),'Marks Entry 7th'!E7,"")))))</f>
        <v>28-10-2014</v>
      </c>
      <c r="F8" s="69">
        <f>IF(OR(B8=0,B8=""),"",IF(AND($E$3=6,'Marks Entry 6th'!D7=""),"",IF(AND($E$3=7,'Marks Entry 7th'!D7=""),"",IF(AND($E$3=6),'Marks Entry 6th'!D7,IF(AND($E$3=7),'Marks Entry 7th'!D7,"")))))</f>
        <v>936</v>
      </c>
      <c r="G8" s="305" t="str">
        <f>IF(OR(B8=0,B8=""),"",IF(AND($E$3=6,'Marks Entry 6th'!F7=""),"",IF(AND($E$3=7,'Marks Entry 7th'!F7=""),"",IF(AND($E$3=6),UPPER('Marks Entry 6th'!F7),IF(AND($E$3=7),UPPER('Marks Entry 7th'!F7),"")))))</f>
        <v>AAKIFA BANO</v>
      </c>
      <c r="H8" s="305" t="str">
        <f>IF(OR(B8=0,B8=""),"",IF(AND($E$3=6,'Marks Entry 6th'!G7=""),"",IF(AND($E$3=7,'Marks Entry 7th'!G7=""),"",IF(AND($E$3=6),UPPER('Marks Entry 6th'!G7),IF(AND($E$3=7),UPPER('Marks Entry 7th'!G7),"")))))</f>
        <v>SHABBIR MOHAMMAD</v>
      </c>
      <c r="I8" s="305" t="str">
        <f>IF(OR(B8=0,B8=""),"",IF(AND($E$3=6,'Marks Entry 6th'!H7=""),"",IF(AND($E$3=7,'Marks Entry 7th'!H7=""),"",IF(AND($E$3=6),UPPER('Marks Entry 6th'!H7),IF(AND($E$3=7),UPPER('Marks Entry 7th'!H7),"")))))</f>
        <v>HEENA KOUSER</v>
      </c>
      <c r="J8" s="64" t="str">
        <f>IF(OR(B8=0,B8=""),"",IF(AND($E$3=6,'Marks Entry 6th'!J7=""),"",IF(AND($E$3=7,'Marks Entry 7th'!J7=""),"",IF(AND($E$3=6),'Marks Entry 6th'!J7,IF(AND($E$3=7),'Marks Entry 7th'!J7,"")))))</f>
        <v>F</v>
      </c>
      <c r="K8" s="64" t="str">
        <f>IF(OR(B8=0,B8=""),"",IF(AND($E$3=6,'Marks Entry 6th'!K7=""),"",IF(AND($E$3=7,'Marks Entry 7th'!K7=""),"",IF(AND($E$3=6),'Marks Entry 6th'!K7,IF(AND($E$3=7),'Marks Entry 7th'!K7,"")))))</f>
        <v>OBC</v>
      </c>
      <c r="L8" s="120">
        <f>IF(OR($E8="",$G8=""),"",IF(AND($E$3=6),'Marks Entry 6th'!L7,IF(AND($E$3=7),'Marks Entry 7th'!L7,"")))</f>
        <v>3</v>
      </c>
      <c r="M8" s="120">
        <f>IF(OR($E8="",$G8=""),"",IF(AND($E$3=6),'Marks Entry 6th'!M7,IF(AND($E$3=7),'Marks Entry 7th'!M7,"")))</f>
        <v>4</v>
      </c>
      <c r="N8" s="120">
        <f>IF(OR($E8="",$G8=""),"",IF(AND($E$3=6),'Marks Entry 6th'!N7,IF(AND($E$3=7),'Marks Entry 7th'!N7,"")))</f>
        <v>5</v>
      </c>
      <c r="O8" s="120">
        <f>IF(OR($E8="",$G8=""),"",IF(AND($E$3=6),'Marks Entry 6th'!O7,IF(AND($E$3=7),'Marks Entry 7th'!O7,"")))</f>
        <v>3</v>
      </c>
      <c r="P8" s="120">
        <f>IF(OR($E8="",$G8=""),"",IF(AND($E$3=6),'Marks Entry 6th'!P7,IF(AND($E$3=7),'Marks Entry 7th'!P7,"")))</f>
        <v>3</v>
      </c>
      <c r="Q8" s="120">
        <f>IF(OR($E8="",$G8=""),"",IF(AND($E$3=6),'Marks Entry 6th'!Q7,IF(AND($E$3=7),'Marks Entry 7th'!Q7,"")))</f>
        <v>3</v>
      </c>
      <c r="R8" s="428">
        <f>IF(AND(L8="",M8="",N8="",O8="",P8="",Q8=""),"",SUM(L8:Q8))</f>
        <v>21</v>
      </c>
      <c r="S8" s="120">
        <f>IF(OR($E8="",$G8=""),"",IF(AND($E$3=6),'Marks Entry 6th'!R7,IF(AND($E$3=7),'Marks Entry 7th'!R7,"")))</f>
        <v>39</v>
      </c>
      <c r="T8" s="120">
        <f>IF(OR($E8="",$G8=""),"",IF(AND($E$3=6),'Marks Entry 6th'!S7,IF(AND($E$3=7),'Marks Entry 7th'!S7,"")))</f>
        <v>10</v>
      </c>
      <c r="U8" s="65">
        <f>IF(AND(S8="",T8=""),"",IF(AND(S8="NA",T8="NA"),"NA",IF(AND(S8="AB",T8="AB"),"AB",IF(AND(S8="ML",T8="ML"),"ML",SUM(S8:T8)))))</f>
        <v>49</v>
      </c>
      <c r="V8" s="62">
        <f>IF(AND(R8="NA",U8="NA"),"NA",IF(AND(R8="AB",U8="AB"),"AB",IF(AND(R8="ML",U8="ML"),"ML",SUM(R8,U8))))</f>
        <v>70</v>
      </c>
      <c r="W8" s="67">
        <f>IF(OR($E8="",$G8=""),"",IF(AND($E$3=6),'Marks Entry 6th'!T7,IF(AND($E$3=7),'Marks Entry 7th'!T7,"")))</f>
        <v>39</v>
      </c>
      <c r="X8" s="67">
        <f>IF(OR($E8="",$G8=""),"",IF(AND($E$3=6),'Marks Entry 6th'!U7,IF(AND($E$3=7),'Marks Entry 7th'!U7,"")))</f>
        <v>10</v>
      </c>
      <c r="Y8" s="66">
        <f>IF(AND(W8="",X8=""),"",IF(AND(W8="AB",X8="AB"),"AB",IF(AND(W8="ML",X8="ML"),"ML",SUM(W8:X8))))</f>
        <v>49</v>
      </c>
      <c r="Z8" s="62">
        <f>IF(Y8="","",IF(AND(V8="AB",Y8="AB"),"AB",SUM(V8,Y8)))</f>
        <v>119</v>
      </c>
      <c r="AA8" s="108">
        <f>COUNTIF(L8:O8,"NA")*5+(COUNTIF(L8:O8,"ML")*5)+(COUNTIF(S8,"ML")*$S$7)+(COUNTIF(W8,"ML")*$W$7)</f>
        <v>0</v>
      </c>
      <c r="AB8" s="108">
        <f>IF(OR(B8="NSO",B8=0,B8=""),"",IF(AND(L8="",N8="",S8="",W8=""),"",IF(AND(N8="",L8="",M8="",O8=""),20-AA8,IF(AND(S8="",T8=""),$U$7-AA8,IF(AND(W8="",X8=""),$Y$7-AA8,$Z$7-AA8)))))</f>
        <v>200</v>
      </c>
      <c r="AC8" s="108" t="str">
        <f>IF(AND(OR(L8="ab",L8="ml"),OR(N8="ab",N8="ml"),OR(S8="ab",S8="ml")),"AB",IF(AND(OR(L8="ab",L8="ml"),OR(S8="ab",S8="ml"),OR(W8="ab",W8="ml")),"AB",IF(AND(OR(N8="ab",N8="ml"),OR(S8="ab",S8="ml"),OR(W8="ab",W8="ml")),"AB","")))</f>
        <v/>
      </c>
      <c r="AD8" s="108" t="str">
        <f>IF(OR(B8="NSO",B8="",W8=""),"",IF(OR(AC8="AB",W8="ab"),"AB",IF(W8="ML","RE",IF(AND(Z8&gt;=36%*AB8,W8&gt;=$W$7*20%),"P",IF(AND(Z8&gt;=34%*AB8,W8&gt;=$W$7*20%),"G2",IF(AND(Z8&gt;=31%*AB8,W8&gt;=$W$7*20%),"G1",IF(Z8&gt;=25%*AB8,"S","F")))))))</f>
        <v>P</v>
      </c>
      <c r="AE8" s="108" t="str">
        <f>IF(OR(AD8="",AD8=0,AD8="S",AD8="RE",AD8="F",AD8="AB"),AD8,IF(Z8&gt;=75%*AB8,"D",IF(Z8&gt;=60%*AB8,"I",IF(Z8&gt;=48%*AB8,"II",IF(Z8&gt;=36%*AB8,"III",AD8)))))</f>
        <v>II</v>
      </c>
      <c r="AF8" s="110" t="str">
        <f>IF(Z8="","",IF(OR(AD8="",AD8=0,AD8="S",AD8="RE",AD8="F",AD8="AB"),"",IF(Z8&gt;=86%*AB8,"A",IF(Z8&gt;=71%*AB8,"B",IF(Z8&gt;=51%*AB8,"C",IF(Z8&gt;=31%*AB8,"D","E"))))))</f>
        <v>C</v>
      </c>
      <c r="AG8" s="120">
        <f>IF(OR($E8="",$G8=""),"",IF(AND($E$3=6),'Marks Entry 6th'!V7,IF(AND($E$3=7),'Marks Entry 7th'!V7,"")))</f>
        <v>1</v>
      </c>
      <c r="AH8" s="120">
        <f>IF(OR($E8="",$G8=""),"",IF(AND($E$3=6),'Marks Entry 6th'!W7,IF(AND($E$3=7),'Marks Entry 7th'!W7,"")))</f>
        <v>5</v>
      </c>
      <c r="AI8" s="120">
        <f>IF(OR($E8="",$G8=""),"",IF(AND($E$3=6),'Marks Entry 6th'!X7,IF(AND($E$3=7),'Marks Entry 7th'!X7,"")))</f>
        <v>2</v>
      </c>
      <c r="AJ8" s="120">
        <f>IF(OR($E8="",$G8=""),"",IF(AND($E$3=6),'Marks Entry 6th'!Y7,IF(AND($E$3=7),'Marks Entry 7th'!Y7,"")))</f>
        <v>5</v>
      </c>
      <c r="AK8" s="120">
        <f>IF(OR($E8="",$G8=""),"",IF(AND($E$3=6),'Marks Entry 6th'!Z7,IF(AND($E$3=7),'Marks Entry 7th'!Z7,"")))</f>
        <v>4</v>
      </c>
      <c r="AL8" s="120">
        <f>IF(OR($E8="",$G8=""),"",IF(AND($E$3=6),'Marks Entry 6th'!AA7,IF(AND($E$3=7),'Marks Entry 7th'!AA7,"")))</f>
        <v>5</v>
      </c>
      <c r="AM8" s="428">
        <f>IF(AND(AG8="",AH8="",AI8="",AJ8="",AK8="",AL8=""),"",SUM(AG8:AL8))</f>
        <v>22</v>
      </c>
      <c r="AN8" s="120">
        <f>IF(OR($E8="",$G8=""),"",IF(AND($E$3=6),'Marks Entry 6th'!AB7,IF(AND($E$3=7),'Marks Entry 7th'!AB7,"")))</f>
        <v>39</v>
      </c>
      <c r="AO8" s="120">
        <f>IF(OR($E8="",$G8=""),"",IF(AND($E$3=6),'Marks Entry 6th'!AC7,IF(AND($E$3=7),'Marks Entry 7th'!AC7,"")))</f>
        <v>11</v>
      </c>
      <c r="AP8" s="65">
        <f>IF(AND(AN8="",AO8=""),"",IF(AND(AN8="NA",AO8="NA"),"NA",IF(AND(AN8="AB",AO8="AB"),"AB",IF(AND(AN8="ML",AO8="ML"),"ML",SUM(AN8:AO8)))))</f>
        <v>50</v>
      </c>
      <c r="AQ8" s="62">
        <f>IF(AND(AM8="NA",AP8="NA"),"NA",IF(AND(AM8="AB",AP8="AB"),"AB",IF(AND(AM8="ML",AP8="ML"),"ML",SUM(AM8,AP8))))</f>
        <v>72</v>
      </c>
      <c r="AR8" s="67">
        <f>IF(OR($E8="",$G8=""),"",IF(AND($E$3=6),'Marks Entry 6th'!AD7,IF(AND($E$3=7),'Marks Entry 7th'!AD7,"")))</f>
        <v>50</v>
      </c>
      <c r="AS8" s="67">
        <f>IF(OR($E8="",$G8=""),"",IF(AND($E$3=6),'Marks Entry 6th'!AE7,IF(AND($E$3=7),'Marks Entry 7th'!AE7,"")))</f>
        <v>10</v>
      </c>
      <c r="AT8" s="65">
        <f>IF(AND(AR8="",AS8=""),"",IF(AND(AR8="NA",AS8="NA"),"NA",IF(AND(AR8="AB",AS8="AB"),"AB",IF(AND(AR8="ML",AS8="ML"),"ML",SUM(AR8:AS8)))))</f>
        <v>60</v>
      </c>
      <c r="AU8" s="62">
        <f>IF(AT8="","",IF(AND(AQ8="AB",AT8="AB"),"AB",SUM(AQ8,AT8)))</f>
        <v>132</v>
      </c>
      <c r="AV8" s="108">
        <f>COUNTIF(AG8:AJ8,"NA")*5+(COUNTIF(AG8:AJ8,"ML")*5)+(COUNTIF(AN8,"ML")*$AN$7)+(COUNTIF(AR8,"ML")*$AR$7)</f>
        <v>0</v>
      </c>
      <c r="AW8" s="108">
        <f>IF(OR(B8="NSO",B8=0,B8=""),"",IF(AND(AG8="",AI8="",AN8="",AR8=""),"",IF(AND(AI8="",AN8="",AH8="",AJ8=""),20-AV8,IF(AND(AN8="",AO8=""),$AP$7-AV8,IF(AND(AR8="",AS8=""),$AT$7-AV8,$AU$7-AV8)))))</f>
        <v>200</v>
      </c>
      <c r="AX8" s="108" t="str">
        <f>IF(AND(OR(AG8="ab",AG8="ml"),OR(AI8="ab",AI8="ml"),OR(AN8="ab",AN8="ml")),"AB",IF(AND(OR(AG8="ab",AG8="ml"),OR(AN8="ab",AN8="ml"),OR(AR8="ab",AR8="ml")),"AB",IF(AND(OR(AI8="ab",AI8="ml"),OR(AN8="ab",AN8="ml"),OR(AR8="ab",AR8="ml")),"AB","")))</f>
        <v/>
      </c>
      <c r="AY8" s="108" t="str">
        <f>IF(OR(B8="NSO",B8="",AR8=""),"",IF(OR(AX8="AB",AR8="ab"),"AB",IF(AR8="ML","RE",IF(AND(AU8&gt;=36%*AW8,AR8&gt;=$AR$7*20%),"P",IF(AND(AU8&gt;=34%*AW8,AR8&gt;=$AR$7*20%),"G2",IF(AND(AU8&gt;=31%*AW8,AR8&gt;=$AR$7*20%),"G1",IF(AU8&gt;=25%*AW8,"S","F")))))))</f>
        <v>P</v>
      </c>
      <c r="AZ8" s="108" t="str">
        <f>IF(OR(AY8="",AY8=0,AY8="S",AY8="RE",AY8="F",AY8="AB"),AY8,IF(AU8&gt;=75%*AW8,"D",IF(AU8&gt;=60%*AW8,"I",IF(AU8&gt;=48%*AW8,"II",IF(AU8&gt;=36%*AW8,"III",AY8)))))</f>
        <v>I</v>
      </c>
      <c r="BA8" s="110" t="str">
        <f>IF(AU8="","",IF(OR(AY8="",AY8=0,AY8="S",AY8="RE",AY8="F",AY8="AB"),"",IF(AU8&gt;=86%*AW8,"A",IF(AU8&gt;=71%*AW8,"B",IF(AU8&gt;=51%*AW8,"C",IF(AU8&gt;=31%*AW8,"D","E"))))))</f>
        <v>C</v>
      </c>
      <c r="BB8" s="313" t="str">
        <f>IF(OR($E8="",$G8=""),"",IF(AND($E$3=6),'Marks Entry 6th'!AF7,IF(AND($E$3=7),'Marks Entry 7th'!AF7,"")))</f>
        <v>संस्कृत (71)</v>
      </c>
      <c r="BC8" s="120">
        <f>IF(OR($E8="",$G8=""),"",IF(AND($E$3=6),'Marks Entry 6th'!AG7,IF(AND($E$3=7),'Marks Entry 7th'!AG7,"")))</f>
        <v>4</v>
      </c>
      <c r="BD8" s="120">
        <f>IF(OR($E8="",$G8=""),"",IF(AND($E$3=6),'Marks Entry 6th'!AH7,IF(AND($E$3=7),'Marks Entry 7th'!AH7,"")))</f>
        <v>4</v>
      </c>
      <c r="BE8" s="120">
        <f>IF(OR($E8="",$G8=""),"",IF(AND($E$3=6),'Marks Entry 6th'!AI7,IF(AND($E$3=7),'Marks Entry 7th'!AI7,"")))</f>
        <v>4</v>
      </c>
      <c r="BF8" s="120">
        <f>IF(OR($E8="",$G8=""),"",IF(AND($E$3=6),'Marks Entry 6th'!AJ7,IF(AND($E$3=7),'Marks Entry 7th'!AJ7,"")))</f>
        <v>4</v>
      </c>
      <c r="BG8" s="120">
        <f>IF(OR($E8="",$G8=""),"",IF(AND($E$3=6),'Marks Entry 6th'!AK7,IF(AND($E$3=7),'Marks Entry 7th'!AK7,"")))</f>
        <v>4</v>
      </c>
      <c r="BH8" s="120">
        <f>IF(OR($E8="",$G8=""),"",IF(AND($E$3=6),'Marks Entry 6th'!AL7,IF(AND($E$3=7),'Marks Entry 7th'!AL7,"")))</f>
        <v>5</v>
      </c>
      <c r="BI8" s="428">
        <f>IF(AND(BC8="",BD8="",BE8="",BF8="",BG8="",BH8=""),"",SUM(BC8:BH8))</f>
        <v>25</v>
      </c>
      <c r="BJ8" s="120">
        <f>IF(OR($E8="",$G8=""),"",IF(AND($E$3=6),'Marks Entry 6th'!AM7,IF(AND($E$3=7),'Marks Entry 7th'!AM7,"")))</f>
        <v>45</v>
      </c>
      <c r="BK8" s="120">
        <f>IF(OR($E8="",$G8=""),"",IF(AND($E$3=6),'Marks Entry 6th'!AN7,IF(AND($E$3=7),'Marks Entry 7th'!AN7,"")))</f>
        <v>14</v>
      </c>
      <c r="BL8" s="65">
        <f>IF(AND(BJ8="",BK8=""),"",IF(AND(BJ8="NA",BK8="NA"),"NA",IF(AND(BJ8="AB",BK8="AB"),"AB",IF(AND(BJ8="ML",BK8="ML"),"ML",SUM(BJ8:BK8)))))</f>
        <v>59</v>
      </c>
      <c r="BM8" s="62">
        <f t="shared" ref="BM8" si="0">IF(AND(BI8="NA",BL8="NA"),"NA",IF(AND(BI8="AB",BL8="AB"),"AB",SUM(BI8,BL8)))</f>
        <v>84</v>
      </c>
      <c r="BN8" s="67">
        <f>IF(OR($E8="",$G8=""),"",IF(AND($E$3=6),'Marks Entry 6th'!AO7,IF(AND($E$3=7),'Marks Entry 7th'!AO7,"")))</f>
        <v>45</v>
      </c>
      <c r="BO8" s="67">
        <f>IF(OR($E8="",$G8=""),"",IF(AND($E$3=6),'Marks Entry 6th'!AP7,IF(AND($E$3=7),'Marks Entry 7th'!AP7,"")))</f>
        <v>10</v>
      </c>
      <c r="BP8" s="65">
        <f>IF(AND(BN8="",BO8=""),"",IF(AND(BN8="NA",BO8="NA"),"NA",IF(AND(BN8="AB",BO8="AB"),"AB",IF(AND(BN8="ML",BO8="ML"),"ML",SUM(BN8:BO8)))))</f>
        <v>55</v>
      </c>
      <c r="BQ8" s="62">
        <f>IF(BP8="","",IF(AND(BM8="AB",BP8="AB"),"AB",SUM(BM8,BP8)))</f>
        <v>139</v>
      </c>
      <c r="BR8" s="108">
        <f>COUNTIF(BC8:BF8,"NA")*5+(COUNTIF(BC8:BF8,"ML")*5)+(COUNTIF(BJ8,"ML")*$BJ$7)+(COUNTIF(BN8,"ML")*$BN$7)</f>
        <v>0</v>
      </c>
      <c r="BS8" s="108">
        <f>IF(OR($B8="NSO",$B8=0,$B8=""),"",IF(AND(BC8="",BE8="",BJ8="",BN8=""),"",IF(AND(BE8="",BC8="",BD8="",BF8=""),20-BR8,IF(AND(BJ8="",BK8=""),$BL$7-BR8,IF(AND(BN8="",BO8=""),$BP$7-BR8,$BQ$7-BR8)))))</f>
        <v>200</v>
      </c>
      <c r="BT8" s="108" t="str">
        <f>IF(AND(OR(BC8="ab",BC8="ml"),OR(BE8="ab",BE8="ml"),OR(BJ8="ab",BJ8="ml")),"AB",IF(AND(OR(BC8="ab",BC8="ml"),OR(BJ8="ab",BJ8="ml"),OR(BN8="ab",BN8="ml")),"AB",IF(AND(OR(BE8="ab",BE8="ml"),OR(BJ8="ab",BJ8="ml"),OR(BN8="ab",BN8="ml")),"AB","")))</f>
        <v/>
      </c>
      <c r="BU8" s="108" t="str">
        <f>IF(OR($B8="NSO",$B8="",BN8=""),"",IF(OR(BT8="AB",BN8="ab"),"AB",IF(BN8="ML","RE",IF(AND(BQ8&gt;=36%*BS8,BN8&gt;=$BN$7*20%),"P",IF(AND(BQ8&gt;=34%*BS8,BN8&gt;=$BN$7*20%),"G2",IF(AND(BQ8&gt;=31%*BS8,BN8&gt;=$BN$7*20%),"G1",IF(BQ8&gt;=25%*BS8,"S","F")))))))</f>
        <v>P</v>
      </c>
      <c r="BV8" s="108" t="str">
        <f>IF(OR(BU8="",BU8=0,BU8="S",BU8="RE",BU8="F",BU8="AB"),BU8,IF(BQ8&gt;=75%*BS8,"D",IF(BQ8&gt;=60%*BS8,"I",IF(BQ8&gt;=48%*BS8,"II",IF(BQ8&gt;=36%*BS8,"III",BU8)))))</f>
        <v>I</v>
      </c>
      <c r="BW8" s="110" t="str">
        <f>IF(BQ8="","",IF(OR(BU8="",BU8=0,BU8="S",BU8="RE",BU8="F",BU8="AB"),"",IF(BQ8&gt;=86%*BS8,"A",IF(BQ8&gt;=71%*BS8,"B",IF(BQ8&gt;=51%*BS8,"C",IF(BQ8&gt;=31%*BS8,"D","E"))))))</f>
        <v>C</v>
      </c>
      <c r="BX8" s="120">
        <f>IF(OR($E8="",$G8=""),"",IF(AND($E$3=6),'Marks Entry 6th'!AQ7,IF(AND($E$3=7),'Marks Entry 7th'!AQ7,"")))</f>
        <v>5</v>
      </c>
      <c r="BY8" s="120">
        <f>IF(OR($E8="",$G8=""),"",IF(AND($E$3=6),'Marks Entry 6th'!AR7,IF(AND($E$3=7),'Marks Entry 7th'!AR7,"")))</f>
        <v>5</v>
      </c>
      <c r="BZ8" s="120">
        <f>IF(OR($E8="",$G8=""),"",IF(AND($E$3=6),'Marks Entry 6th'!AS7,IF(AND($E$3=7),'Marks Entry 7th'!AS7,"")))</f>
        <v>5</v>
      </c>
      <c r="CA8" s="120">
        <f>IF(OR($E8="",$G8=""),"",IF(AND($E$3=6),'Marks Entry 6th'!AT7,IF(AND($E$3=7),'Marks Entry 7th'!AT7,"")))</f>
        <v>5</v>
      </c>
      <c r="CB8" s="120">
        <f>IF(OR($E8="",$G8=""),"",IF(AND($E$3=6),'Marks Entry 6th'!AU7,IF(AND($E$3=7),'Marks Entry 7th'!AU7,"")))</f>
        <v>5</v>
      </c>
      <c r="CC8" s="120">
        <f>IF(OR($E8="",$G8=""),"",IF(AND($E$3=6),'Marks Entry 6th'!AV7,IF(AND($E$3=7),'Marks Entry 7th'!AV7,"")))</f>
        <v>5</v>
      </c>
      <c r="CD8" s="428">
        <f>IF(AND(BX8="",BY8="",BZ8="",CA8="",CB8="",CC8=""),"",SUM(BX8:CC8))</f>
        <v>30</v>
      </c>
      <c r="CE8" s="120">
        <f>IF(OR($E8="",$G8=""),"",IF(AND($E$3=6),'Marks Entry 6th'!AW7,IF(AND($E$3=7),'Marks Entry 7th'!AW7,"")))</f>
        <v>31</v>
      </c>
      <c r="CF8" s="120">
        <f>IF(OR($E8="",$G8=""),"",IF(AND($E$3=6),'Marks Entry 6th'!AX7,IF(AND($E$3=7),'Marks Entry 7th'!AX7,"")))</f>
        <v>10</v>
      </c>
      <c r="CG8" s="65">
        <f>IF(AND(CE8="",CF8=""),"",IF(AND(CE8="NA",CF8="NA"),"NA",IF(AND(CE8="AB",CF8="AB"),"AB",IF(AND(CE8="ML",CF8="ML"),"ML",SUM(CE8:CF8)))))</f>
        <v>41</v>
      </c>
      <c r="CH8" s="62">
        <f t="shared" ref="CH8" si="1">IF(AND(CD8="NA",CG8="NA"),"NA",IF(AND(CD8="AB",CG8="AB"),"AB",SUM(CD8,CG8)))</f>
        <v>71</v>
      </c>
      <c r="CI8" s="67">
        <f>IF(OR($E8="",$G8=""),"",IF(AND($E$3=6),'Marks Entry 6th'!AY7,IF(AND($E$3=7),'Marks Entry 7th'!AY7,"")))</f>
        <v>31</v>
      </c>
      <c r="CJ8" s="67">
        <f>IF(OR($E8="",$G8=""),"",IF(AND($E$3=6),'Marks Entry 6th'!AZ7,IF(AND($E$3=7),'Marks Entry 7th'!AZ7,"")))</f>
        <v>4</v>
      </c>
      <c r="CK8" s="65">
        <f>IF(AND(CI8="",CJ8=""),"",IF(AND(CI8="NA",CJ8="NA"),"NA",IF(AND(CI8="AB",CJ8="AB"),"AB",IF(AND(CI8="ML",CJ8="ML"),"ML",SUM(CI8:CJ8)))))</f>
        <v>35</v>
      </c>
      <c r="CL8" s="62">
        <f>IF(CK8="","",IF(AND(CH8="AB",CK8="AB"),"AB",SUM(CH8,CK8)))</f>
        <v>106</v>
      </c>
      <c r="CM8" s="108">
        <f>COUNTIF(BX8:CA8,"NA")*5+(COUNTIF(BX8:CA8,"ML")*5)+(COUNTIF(CE8,"ML")*$CE$7)+(COUNTIF(CI8,"ML")*$CI$7)</f>
        <v>0</v>
      </c>
      <c r="CN8" s="108">
        <f>IF(OR($B8="NSO",$B8=0,$B8=""),"",IF(AND(BX8="",BZ8="",CE8="",CI8=""),"",IF(AND(BZ8="",BX8="",BY8="",CA8=""),20-CM8,IF(AND(CE8="",CF8=""),$CG$7-CM8,IF(AND(CI8="",CJ8=""),$CK$7-CM8,$CL$7-CM8)))))</f>
        <v>200</v>
      </c>
      <c r="CO8" s="108" t="str">
        <f>IF(AND(OR(BX8="ab",BX8="ml"),OR(BZ8="ab",BZ8="ml"),OR(CE8="ab",CE8="ml")),"AB",IF(AND(OR(BX8="ab",BX8="ml"),OR(CE8="ab",CE8="ml"),OR(CI8="ab",CI8="ml")),"AB",IF(AND(OR(BZ8="ab",BZ8="ml"),OR(CE8="ab",CE8="ml"),OR(CI8="ab",CI8="ml")),"AB","")))</f>
        <v/>
      </c>
      <c r="CP8" s="108" t="str">
        <f>IF(OR($B8="NSO",$B8="",CI8=""),"",IF(OR(CO8="AB",CI8="ab"),"AB",IF(CI8="ML","RE",IF(AND(CL8&gt;=36%*CN8,CI8&gt;=$CI$7*20%),"P",IF(AND(CL8&gt;=34%*CN8,CI8&gt;=$CI$7*20%),"G2",IF(AND(CL8&gt;=31%*CN8,CI8&gt;=$CI$7*20%),"G1",IF(CL8&gt;=25%*CN8,"S","F")))))))</f>
        <v>P</v>
      </c>
      <c r="CQ8" s="108" t="str">
        <f>IF(OR(CP8="",CP8=0,CP8="S",CP8="RE",CP8="F",CP8="AB"),CP8,IF(CL8&gt;=75%*CN8,"D",IF(CL8&gt;=60%*CN8,"I",IF(CL8&gt;=48%*CN8,"II",IF(CL8&gt;=36%*CN8,"III",CP8)))))</f>
        <v>II</v>
      </c>
      <c r="CR8" s="110" t="str">
        <f>IF(CL8="","",IF(OR(CP8="",CP8=0,CP8="S",CP8="RE",CP8="F",CP8="AB"),"",IF(CL8&gt;=86%*CN8,"A",IF(CL8&gt;=71%*CN8,"B",IF(CL8&gt;=51%*CN8,"C",IF(CL8&gt;=31%*CN8,"D","E"))))))</f>
        <v>C</v>
      </c>
      <c r="CS8" s="120">
        <f>IF(OR($E8="",$G8=""),"",IF(AND($E$3=6),'Marks Entry 6th'!BA7,IF(AND($E$3=7),'Marks Entry 7th'!BA7,"")))</f>
        <v>4</v>
      </c>
      <c r="CT8" s="120">
        <f>IF(OR($E8="",$G8=""),"",IF(AND($E$3=6),'Marks Entry 6th'!BB7,IF(AND($E$3=7),'Marks Entry 7th'!BB7,"")))</f>
        <v>5</v>
      </c>
      <c r="CU8" s="120">
        <f>IF(OR($E8="",$G8=""),"",IF(AND($E$3=6),'Marks Entry 6th'!BC7,IF(AND($E$3=7),'Marks Entry 7th'!BC7,"")))</f>
        <v>4</v>
      </c>
      <c r="CV8" s="120">
        <f>IF(OR($E8="",$G8=""),"",IF(AND($E$3=6),'Marks Entry 6th'!BD7,IF(AND($E$3=7),'Marks Entry 7th'!BD7,"")))</f>
        <v>4</v>
      </c>
      <c r="CW8" s="120">
        <f>IF(OR($E8="",$G8=""),"",IF(AND($E$3=6),'Marks Entry 6th'!BE7,IF(AND($E$3=7),'Marks Entry 7th'!BE7,"")))</f>
        <v>4</v>
      </c>
      <c r="CX8" s="120">
        <f>IF(OR($E8="",$G8=""),"",IF(AND($E$3=6),'Marks Entry 6th'!BF7,IF(AND($E$3=7),'Marks Entry 7th'!BF7,"")))</f>
        <v>4</v>
      </c>
      <c r="CY8" s="428">
        <f>IF(AND(CS8="",CT8="",CU8="",CV8="",CW8="",CX8=""),"",SUM(CS8:CX8))</f>
        <v>25</v>
      </c>
      <c r="CZ8" s="120">
        <f>IF(OR($E8="",$G8=""),"",IF(AND($E$3=6),'Marks Entry 6th'!BG7,IF(AND($E$3=7),'Marks Entry 7th'!BG7,"")))</f>
        <v>22</v>
      </c>
      <c r="DA8" s="120">
        <f>IF(OR($E8="",$G8=""),"",IF(AND($E$3=6),'Marks Entry 6th'!BH7,IF(AND($E$3=7),'Marks Entry 7th'!BH7,"")))</f>
        <v>8</v>
      </c>
      <c r="DB8" s="65">
        <f>IF(AND(CZ8="",DA8=""),"",IF(AND(CZ8="NA",DA8="NA"),"NA",IF(AND(CZ8="AB",DA8="AB"),"AB",IF(AND(CZ8="ML",DA8="ML"),"ML",SUM(CZ8:DA8)))))</f>
        <v>30</v>
      </c>
      <c r="DC8" s="62">
        <f t="shared" ref="DC8" si="2">IF(AND(CY8="NA",DB8="NA"),"NA",IF(AND(CY8="AB",DB8="AB"),"AB",SUM(CY8,DB8)))</f>
        <v>55</v>
      </c>
      <c r="DD8" s="67">
        <f>IF(OR($E8="",$G8=""),"",IF(AND($E$3=6),'Marks Entry 6th'!BI7,IF(AND($E$3=7),'Marks Entry 7th'!BI7,"")))</f>
        <v>45</v>
      </c>
      <c r="DE8" s="67">
        <f>IF(OR($E8="",$G8=""),"",IF(AND($E$3=6),'Marks Entry 6th'!BJ7,IF(AND($E$3=7),'Marks Entry 7th'!BJ7,"")))</f>
        <v>4</v>
      </c>
      <c r="DF8" s="65">
        <f>IF(AND(DD8="",DE8=""),"",IF(AND(DD8="NA",DE8="NA"),"NA",IF(AND(DD8="AB",DE8="AB"),"AB",IF(AND(DD8="ML",DE8="ML"),"ML",SUM(DD8:DE8)))))</f>
        <v>49</v>
      </c>
      <c r="DG8" s="62">
        <f>IF(DF8="","",IF(AND(DC8="AB",DF8="AB"),"AB",SUM(DC8,DF8)))</f>
        <v>104</v>
      </c>
      <c r="DH8" s="108">
        <f>COUNTIF(CS8:CV8,"NA")*5+(COUNTIF(CS8:CV8,"ML")*5)+(COUNTIF(CZ8,"ML")*$CZ$7)+(COUNTIF(DD8,"ML")*$DD$7)</f>
        <v>0</v>
      </c>
      <c r="DI8" s="108">
        <f>IF(OR($B8="NSO",$B8=0,$B8=""),"",IF(AND(CS8="",CU8="",CZ8="",DD8=""),"",IF(AND(CU8="",CS8="",CT8="",CV8=""),20-DH8,IF(AND(CZ8="",DA8=""),$DB$7-DH8,IF(AND(DD8="",DE8=""),$DF$7-DH8,$DG$7-DH8)))))</f>
        <v>200</v>
      </c>
      <c r="DJ8" s="108" t="str">
        <f>IF(AND(OR(CS8="ab",CS8="ml"),OR(CU8="ab",CU8="ml"),OR(CZ8="ab",CZ8="ml")),"AB",IF(AND(OR(CS8="ab",CS8="ml"),OR(CZ8="ab",CZ8="ml"),OR(DD8="ab",DD8="ml")),"AB",IF(AND(OR(CU8="ab",CU8="ml"),OR(CZ8="ab",CZ8="ml"),OR(DD8="ab",DD8="ml")),"AB","")))</f>
        <v/>
      </c>
      <c r="DK8" s="108" t="str">
        <f>IF(OR($B8="NSO",$B8="",DD8=""),"",IF(OR(DJ8="AB",DD8="ab"),"AB",IF(DD8="ML","RE",IF(AND(DG8&gt;=36%*DI8,DD8&gt;=$DD$7*20%),"P",IF(AND(DG8&gt;=34%*DI8,DD8&gt;=$DD$7*20%),"G2",IF(AND(DG8&gt;=31%*DI8,DD8&gt;=$DD$7*20%),"G1",IF(DG8&gt;=25%*DI8,"S","F")))))))</f>
        <v>P</v>
      </c>
      <c r="DL8" s="108" t="str">
        <f>IF(OR(DK8="",DK8=0,DK8="S",DK8="RE",DK8="F",DK8="AB"),DK8,IF(DG8&gt;=75%*DI8,"D",IF(DG8&gt;=60%*DI8,"I",IF(DG8&gt;=48%*DI8,"II",IF(DG8&gt;=36%*DI8,"III",DK8)))))</f>
        <v>II</v>
      </c>
      <c r="DM8" s="110" t="str">
        <f>IF(DG8="","",IF(OR(DK8="",DK8=0,DK8="S",DK8="RE",DK8="F",DK8="AB"),"",IF(DG8&gt;=86%*DI8,"A",IF(DG8&gt;=71%*DI8,"B",IF(DG8&gt;=51%*DI8,"C",IF(DG8&gt;=31%*DI8,"D","E"))))))</f>
        <v>C</v>
      </c>
      <c r="DN8" s="120">
        <f>IF(OR($E8="",$G8=""),"",IF(AND($E$3=6),'Marks Entry 6th'!BK7,IF(AND($E$3=7),'Marks Entry 7th'!BK7,"")))</f>
        <v>4</v>
      </c>
      <c r="DO8" s="120">
        <f>IF(OR($E8="",$G8=""),"",IF(AND($E$3=6),'Marks Entry 6th'!BL7,IF(AND($E$3=7),'Marks Entry 7th'!BL7,"")))</f>
        <v>4</v>
      </c>
      <c r="DP8" s="120">
        <f>IF(OR($E8="",$G8=""),"",IF(AND($E$3=6),'Marks Entry 6th'!BM7,IF(AND($E$3=7),'Marks Entry 7th'!BM7,"")))</f>
        <v>4</v>
      </c>
      <c r="DQ8" s="120">
        <f>IF(OR($E8="",$G8=""),"",IF(AND($E$3=6),'Marks Entry 6th'!BN7,IF(AND($E$3=7),'Marks Entry 7th'!BN7,"")))</f>
        <v>4</v>
      </c>
      <c r="DR8" s="120">
        <f>IF(OR($E8="",$G8=""),"",IF(AND($E$3=6),'Marks Entry 6th'!BO7,IF(AND($E$3=7),'Marks Entry 7th'!BO7,"")))</f>
        <v>5</v>
      </c>
      <c r="DS8" s="120">
        <f>IF(OR($E8="",$G8=""),"",IF(AND($E$3=6),'Marks Entry 6th'!BP7,IF(AND($E$3=7),'Marks Entry 7th'!BP7,"")))</f>
        <v>5</v>
      </c>
      <c r="DT8" s="428">
        <f>IF(AND(DN8="",DO8="",DP8="",DQ8="",DR8="",DS8=""),"",SUM(DN8:DS8))</f>
        <v>26</v>
      </c>
      <c r="DU8" s="120">
        <f>IF(OR($E8="",$G8=""),"",IF(AND($E$3=6),'Marks Entry 6th'!BQ7,IF(AND($E$3=7),'Marks Entry 7th'!BQ7,"")))</f>
        <v>45</v>
      </c>
      <c r="DV8" s="120">
        <f>IF(OR($E8="",$G8=""),"",IF(AND($E$3=6),'Marks Entry 6th'!BR7,IF(AND($E$3=7),'Marks Entry 7th'!BR7,"")))</f>
        <v>10</v>
      </c>
      <c r="DW8" s="65">
        <f>IF(AND(DU8="",DV8=""),"",IF(AND(DU8="NA",DV8="NA"),"NA",IF(AND(DU8="AB",DV8="AB"),"AB",IF(AND(DU8="ML",DV8="ML"),"ML",SUM(DU8:DV8)))))</f>
        <v>55</v>
      </c>
      <c r="DX8" s="62">
        <f t="shared" ref="DX8" si="3">IF(AND(DT8="NA",DW8="NA"),"NA",IF(AND(DT8="AB",DW8="AB"),"AB",SUM(DT8,DW8)))</f>
        <v>81</v>
      </c>
      <c r="DY8" s="67">
        <f>IF(OR($E8="",$G8=""),"",IF(AND($E$3=6),'Marks Entry 6th'!BS7,IF(AND($E$3=7),'Marks Entry 7th'!BS7,"")))</f>
        <v>62</v>
      </c>
      <c r="DZ8" s="67">
        <f>IF(OR($E8="",$G8=""),"",IF(AND($E$3=6),'Marks Entry 6th'!BT7,IF(AND($E$3=7),'Marks Entry 7th'!BT7,"")))</f>
        <v>17</v>
      </c>
      <c r="EA8" s="65">
        <f>IF(AND(DY8="",DZ8=""),"",IF(AND(DY8="NA",DZ8="NA"),"NA",IF(AND(DY8="AB",DZ8="AB"),"AB",IF(AND(DY8="ML",DZ8="ML"),"ML",SUM(DY8:DZ8)))))</f>
        <v>79</v>
      </c>
      <c r="EB8" s="62">
        <f>IF(EA8="","",IF(AND(DX8="AB",EA8="AB"),"AB",SUM(DX8,EA8)))</f>
        <v>160</v>
      </c>
      <c r="EC8" s="108">
        <f>COUNTIF(DN8:DQ8,"NA")*5+(COUNTIF(DN8:DQ8,"ML")*5)+(COUNTIF(DU8,"ML")*$DU$7)+(COUNTIF(DY8,"ML")*$DY$7)</f>
        <v>0</v>
      </c>
      <c r="ED8" s="108">
        <f>IF(OR($B8="NSO",$B8=0,$B8=""),"",IF(AND(DN8="",DP8="",DU8="",DY8=""),"",IF(AND(DP8="",DN8="",DO8="",DQ8=""),20-EC8,IF(AND(DU8="",DV8=""),$DW$7-EC8,IF(AND(DY8="",DZ8=""),$EA$7-EC8,$EB$7-EC8)))))</f>
        <v>200</v>
      </c>
      <c r="EE8" s="108" t="str">
        <f>IF(AND(OR(DN8="ab",DN8="ml"),OR(DP8="ab",DP8="ml"),OR(DU8="ab",DU8="ml")),"AB",IF(AND(OR(DN8="ab",DN8="ml"),OR(DU8="ab",DU8="ml"),OR(DY8="ab",DY8="ml")),"AB",IF(AND(OR(DP8="ab",DP8="ml"),OR(DU8="ab",DU8="ml"),OR(DY8="ab",DY8="ml")),"AB","")))</f>
        <v/>
      </c>
      <c r="EF8" s="108" t="str">
        <f>IF(OR($B8="NSO",$B8="",DY8=""),"",IF(OR(EE8="AB",DY8="ab"),"AB",IF(DY8="ML","RE",IF(AND(EB8&gt;=36%*ED8,DY8&gt;=$DY$7*20%),"P",IF(AND(EB8&gt;=34%*ED8,DY8&gt;=$DY$7*20%),"G2",IF(AND(EB8&gt;=31%*ED8,DY8&gt;=$DY$7*20%),"G1",IF(EB8&gt;=25%*ED8,"S","F")))))))</f>
        <v>P</v>
      </c>
      <c r="EG8" s="108" t="str">
        <f>IF(OR(EF8="",EF8=0,EF8="S",EF8="RE",EF8="F",EF8="AB"),EF8,IF(EB8&gt;=75%*ED8,"D",IF(EB8&gt;=60%*ED8,"I",IF(EB8&gt;=48%*ED8,"II",IF(EB8&gt;=36%*ED8,"III",EF8)))))</f>
        <v>D</v>
      </c>
      <c r="EH8" s="110" t="str">
        <f>IF(EB8="","",IF(OR(EF8="",EF8=0,EF8="S",EF8="RE",EF8="F",EF8="AB"),"",IF(EB8&gt;=86%*ED8,"A",IF(EB8&gt;=71%*ED8,"B",IF(EB8&gt;=51%*ED8,"C",IF(EB8&gt;=31%*ED8,"D","E"))))))</f>
        <v>B</v>
      </c>
      <c r="EI8" s="52">
        <f>IF(OR($E8="",$G8=""),"",IF(AND($E$3=6),'Marks Entry 6th'!BU7,IF(AND($E$3=7),'Marks Entry 7th'!BU7,"")))</f>
        <v>18</v>
      </c>
      <c r="EJ8" s="52">
        <f>IF(OR($E8="",$G8=""),"",IF(AND($E$3=6),'Marks Entry 6th'!BV7,IF(AND($E$3=7),'Marks Entry 7th'!BV7,"")))</f>
        <v>18</v>
      </c>
      <c r="EK8" s="52">
        <f>IF(OR($E8="",$G8=""),"",IF(AND($E$3=6),'Marks Entry 6th'!BW7,IF(AND($E$3=7),'Marks Entry 7th'!BW7,"")))</f>
        <v>15</v>
      </c>
      <c r="EL8" s="52">
        <f>IF(OR($E8="",$G8=""),"",IF(AND($E$3=6),'Marks Entry 6th'!BX7,IF(AND($E$3=7),'Marks Entry 7th'!BX7,"")))</f>
        <v>21</v>
      </c>
      <c r="EM8" s="52">
        <f>IF(OR($E8="",$G8=""),"",IF(AND($E$3=6),'Marks Entry 6th'!BY7,IF(AND($E$3=7),'Marks Entry 7th'!BY7,"")))</f>
        <v>19</v>
      </c>
      <c r="EN8" s="121">
        <f>IF(AND(EI8="",EJ8="",EK8="",EL8="",EM8=""),"",SUM(EI8:EM8))</f>
        <v>91</v>
      </c>
      <c r="EO8" s="122">
        <f>COUNTIF(EI8,"ML")*$EI$7+COUNTIF(EJ8,"ML")*$EJ$7+COUNTIF(EK8,"ML")*$EK$7+COUNTIF(EL8,"ML")*$EL$7+COUNTIF(EM8,"ML")*$EM$7</f>
        <v>0</v>
      </c>
      <c r="EP8" s="122">
        <f>IF(OR($B8="NSO",$B8="",EN8="",EN8=0),"",IF(AND(EI8="",EJ8="",EK8="",EL8="",EM8=""),"",IF(AND(EJ8="",EI8=""),$EI$7-EO8,IF(EM8="",($EI$7+$EJ$7)-EO8,$EN$7-EO8))))</f>
        <v>100</v>
      </c>
      <c r="EQ8" s="122" t="str">
        <f>IF(OR($B8="NSO",$B8="",EN8="",EN8=0),"",IF(OR(EI8="AB",EK8="AB",EL8="AB",EM8="AB",EJ8="AB"),"AB",IF(EN8&gt;=36%*EP8,"P","S")))</f>
        <v>P</v>
      </c>
      <c r="ER8" s="109" t="str">
        <f>IF(EN8="","",IF(OR(EQ8="",EQ8=0,EQ8="S",EQ8="RE",EQ8="F",EQ8="AB"),"",IF(EN8&gt;=91%*EP8,"A+",IF(EN8&gt;=76%*EP8,"A",IF(EN8&gt;=61%*EP8,"B",IF(EN8&gt;=41%*EP8,"C","D"))))))</f>
        <v>A+</v>
      </c>
      <c r="ES8" s="52">
        <f>IF(OR($E8="",$G8=""),"",IF(AND($E$3=6),'Marks Entry 6th'!BZ7,IF(AND($E$3=7),'Marks Entry 7th'!BZ7,"")))</f>
        <v>11</v>
      </c>
      <c r="ET8" s="52">
        <f>IF(OR($E8="",$G8=""),"",IF(AND($E$3=6),'Marks Entry 6th'!CA7,IF(AND($E$3=7),'Marks Entry 7th'!CA7,"")))</f>
        <v>15</v>
      </c>
      <c r="EU8" s="52">
        <f>IF(OR($E8="",$G8=""),"",IF(AND($E$3=6),'Marks Entry 6th'!CB7,IF(AND($E$3=7),'Marks Entry 7th'!CB7,"")))</f>
        <v>12</v>
      </c>
      <c r="EV8" s="52">
        <f>IF(OR($E8="",$G8=""),"",IF(AND($E$3=6),'Marks Entry 6th'!CC7,IF(AND($E$3=7),'Marks Entry 7th'!CC7,"")))</f>
        <v>17</v>
      </c>
      <c r="EW8" s="52">
        <f>IF(OR($E8="",$G8=""),"",IF(AND($E$3=6),'Marks Entry 6th'!CD7,IF(AND($E$3=7),'Marks Entry 7th'!CD7,"")))</f>
        <v>20</v>
      </c>
      <c r="EX8" s="121">
        <f>IF(AND(ES8="",ET8="",EU8="",EV8="",EW8=""),"",SUM(ES8:EW8))</f>
        <v>75</v>
      </c>
      <c r="EY8" s="122">
        <f>COUNTIF(ES8,"ML")*$ES$7+COUNTIF(ET8,"ML")*$ET$7+COUNTIF(EU8,"ML")*$EU$7+COUNTIF(EV8,"ML")*$EV$7+COUNTIF(EW8,"ML")*$EW$7</f>
        <v>0</v>
      </c>
      <c r="EZ8" s="122">
        <f>IF(OR($B8="NSO",$B8="",EX8="",EX8=0),"",IF(AND(ES8="",ET8="",EU8="",EV8="",EW8=""),"",IF(AND(ET8="",ES8=""),$ES$7-EY8,IF(EW8="",($ES$7+$ET$7)-EY8,$EX$7-EY8))))</f>
        <v>100</v>
      </c>
      <c r="FA8" s="122" t="str">
        <f>IF(OR($B8="NSO",$B8="",EX8="",EX8=0),"",IF(OR(ES8="AB",EU8="AB",EV8="AB",EW8="AB",ET8="AB"),"AB",IF(EX8&gt;=36%*EZ8,"P","S")))</f>
        <v>P</v>
      </c>
      <c r="FB8" s="109" t="str">
        <f>IF(EX8="","",IF(OR(FA8="",FA8=0,FA8="S",FA8="RE",FA8="F",FA8="AB"),"",IF(EX8&gt;=91%*EZ8,"A+",IF(EX8&gt;=76%*EZ8,"A",IF(EX8&gt;=61%*EZ8,"B",IF(EX8&gt;=41%*EZ8,"C","D"))))))</f>
        <v>B</v>
      </c>
      <c r="FC8" s="52">
        <f>IF(OR($E8="",$G8=""),"",IF(AND($E$3=6),'Marks Entry 6th'!CE7,IF(AND($E$3=7),'Marks Entry 7th'!CE7,"")))</f>
        <v>16</v>
      </c>
      <c r="FD8" s="52">
        <f>IF(OR($E8="",$G8=""),"",IF(AND($E$3=6),'Marks Entry 6th'!CF7,IF(AND($E$3=7),'Marks Entry 7th'!CF7,"")))</f>
        <v>16</v>
      </c>
      <c r="FE8" s="52">
        <f>IF(OR($E8="",$G8=""),"",IF(AND($E$3=6),'Marks Entry 6th'!CG7,IF(AND($E$3=7),'Marks Entry 7th'!CG7,"")))</f>
        <v>21</v>
      </c>
      <c r="FF8" s="52">
        <f>IF(OR($E8="",$G8=""),"",IF(AND($E$3=6),'Marks Entry 6th'!CH7,IF(AND($E$3=7),'Marks Entry 7th'!CH7,"")))</f>
        <v>21</v>
      </c>
      <c r="FG8" s="52">
        <f>IF(OR($E8="",$G8=""),"",IF(AND($E$3=6),'Marks Entry 6th'!CI7,IF(AND($E$3=7),'Marks Entry 7th'!CI7,"")))</f>
        <v>21</v>
      </c>
      <c r="FH8" s="121">
        <f>IF(AND(FC8="",FD8="",FE8="",FF8="",FG8=""),"",SUM(FC8:FG8))</f>
        <v>95</v>
      </c>
      <c r="FI8" s="122">
        <f>COUNTIF(FC8,"ML")*$FC$7+COUNTIF(FD8,"ML")*$FD$7+COUNTIF(FE8,"ML")*$FE$7+COUNTIF(FF8,"ML")*$FF$7+COUNTIF(FG8,"ML")*$FG$7</f>
        <v>0</v>
      </c>
      <c r="FJ8" s="122">
        <f>IF(OR($B8="NSO",$B8="",FH8="",FH8=0),"",IF(AND(FC8="",FD8="",FE8="",FF8="",FG8=""),"",IF(AND(FD8="",FC8=""),$FC$7-FI8,IF(FG8="",($FC$7+$FD$7)-FI8,$FH$7-FI8))))</f>
        <v>100</v>
      </c>
      <c r="FK8" s="122" t="str">
        <f>IF(OR($B8="NSO",$B8="",FH8="",FH8=0),"",IF(OR(FC8="AB",FE8="AB",FF8="AB",FG8="AB",FD8="AB"),"AB",IF(FH8&gt;=36%*FJ8,"P","S")))</f>
        <v>P</v>
      </c>
      <c r="FL8" s="109" t="str">
        <f>IF(FH8="","",IF(OR(FK8="",FK8=0,FK8="S",FK8="RE",FK8="F",FK8="AB"),"",IF(FH8&gt;=91%*FJ8,"A+",IF(FH8&gt;=76%*FJ8,"A",IF(FH8&gt;=61%*FJ8,"B",IF(FH8&gt;=41%*FJ8,"C","D"))))))</f>
        <v>A+</v>
      </c>
      <c r="FM8" s="370">
        <f>IF(OR($E8="",$G8=""),"",IF(AND('Marks Entry 6th'!CJ7="",'Marks Entry 7th'!CJ7=""),"",IF(AND($E$3=6),'Marks Entry 6th'!CJ7,IF(AND($E$3=7),'Marks Entry 7th'!CJ7,""))))</f>
        <v>45</v>
      </c>
      <c r="FN8" s="370">
        <f>IF(OR($E8="",$G8=""),"",IF(AND('Marks Entry 6th'!CK7="",'Marks Entry 7th'!CK7=""),"",IF(AND($E$3=6),'Marks Entry 6th'!CK7,IF(AND($E$3=7),'Marks Entry 7th'!CK7,""))))</f>
        <v>36</v>
      </c>
      <c r="FO8" s="371">
        <f>IF(AND(FM8="",FN8=""),"",SUM(FM8:FN8))</f>
        <v>81</v>
      </c>
      <c r="FP8" s="109" t="str">
        <f>IF(FO8="","",IF(OR(FO8="",FO8=0,FO8="RE",FO8="AB"),"",IF(FO8&gt;91%*$FO$7,"A+",IF(FO8&gt;76%*$FO$7,"A",IF(FO8&gt;=61%*$FO$7,"B",IF(FO8&gt;=341%*$FO$7,"C","D"))))))</f>
        <v>A</v>
      </c>
      <c r="FQ8" s="370">
        <f>IF(OR($E8="",$G8=""),"",IF(AND('Marks Entry 6th'!CL7="",'Marks Entry 7th'!CL7=""),"",IF(AND($E$3=6),'Marks Entry 6th'!CL7,IF(AND($E$3=7),'Marks Entry 7th'!CL7,""))))</f>
        <v>45</v>
      </c>
      <c r="FR8" s="370">
        <f>IF(OR($E8="",$G8=""),"",IF(AND('Marks Entry 6th'!CM7="",'Marks Entry 7th'!CM7=""),"",IF(AND($E$3=6),'Marks Entry 6th'!CM7,IF(AND($E$3=7),'Marks Entry 7th'!CM7,""))))</f>
        <v>41</v>
      </c>
      <c r="FS8" s="371">
        <f>IF(AND(FQ8="",FR8=""),"",SUM(FQ8:FR8))</f>
        <v>86</v>
      </c>
      <c r="FT8" s="109" t="str">
        <f>IF(FS8="","",IF(OR(FS8="",FS8=0,FS8="RE",FS8="AB"),"",IF(FS8&gt;91%*$FS$7,"A+",IF(FS8&gt;76%*$FS$7,"A",IF(FS8&gt;=61%*$FS$7,"B",IF(FS8&gt;=41%*$FS$7,"C","D"))))))</f>
        <v>A</v>
      </c>
      <c r="FU8" s="78">
        <f>IF($E$3="","",IF(OR(E8="",G8=""),"",IF(AND(Z8="AB",AU8="AB",BQ8="AB",CL8="AB",DG8="AB",EB8="AB"),"AB",SUM(Z8,AU8,BQ8,CL8,DG8,EB8))))</f>
        <v>760</v>
      </c>
      <c r="FV8" s="332">
        <f>IFERROR(IF(FU8="","",FU8*100/SUM(AB8,AW8,BS8,CN8,DI8,ED8)),"")</f>
        <v>63.333333333333336</v>
      </c>
      <c r="FW8" s="84" t="str">
        <f>IFERROR(IF(FV8="","",IF(AND(FV8&gt;=60),"I",IF(AND(FV8&gt;=48),"II",IF(AND(FV8&gt;=36),"III","")))),"")</f>
        <v>I</v>
      </c>
      <c r="FX8" s="225" t="str">
        <f>IFERROR(IF(FU8="","",IF(OR(B8="",G8="",FV8=""),"",IF(FV8&gt;=86,"A",IF(FV8&gt;=71,"B",IF(FV8&gt;=51,"C",IF(FV8&gt;=31,"D","E")))))),"")</f>
        <v>C</v>
      </c>
      <c r="FY8" s="85">
        <f>IFERROR(IF(FV8="","",SUMPRODUCT((FV8&lt;$FV$8:$FV$207)/COUNTIF($FV$8:$FV$207,$FV$8:$FV$207))),"")</f>
        <v>9.9999999999999858</v>
      </c>
      <c r="FZ8" s="331" t="str">
        <f>IFERROR(IF(B8="NSO","NSO",IF(OR(D8="",G8="",F8=""),"",IF(AND(FV8&gt;=36,'Master sheet'!$D$11="Hindi"),"कक्षा क्रमोन्नत",IF(AND(FV8&gt;=36,'Master sheet'!$D$11="English"),"Promoted",IF(AND(FV8&lt;36,'Master sheet'!$D$11="Hindi"),"पुनः परीक्षा","Re-Exam"))))),"")</f>
        <v>कक्षा क्रमोन्नत</v>
      </c>
      <c r="GA8" s="53">
        <f>IF(OR($E8="",$G8=""),"",IF(AND($E$3=6,'Marks Entry 6th'!CN7=""),"",IF(AND($E$3=7,'Marks Entry 7th'!CN7=""),"",IF(AND($E$3=6),'Marks Entry 6th'!CN7,IF(AND($E$3=7),'Marks Entry 7th'!CN7,"")))))</f>
        <v>220</v>
      </c>
      <c r="GB8" s="53">
        <f>IF(OR($E8="",$G8=""),"",IF(AND($E$3=6,'Marks Entry 6th'!CO7=""),"",IF(AND($E$3=7,'Marks Entry 7th'!CO7=""),"",IF(AND($E$3=6),'Marks Entry 6th'!CO7,IF(AND($E$3=7),'Marks Entry 7th'!CO7,"")))))</f>
        <v>170</v>
      </c>
      <c r="GC8" s="54"/>
      <c r="GK8" s="56">
        <f>IF(AND($E$3=6),'Marks Entry 6th'!I7,IF(AND($E$3=7),'Marks Entry 7th'!I7,""))</f>
        <v>701</v>
      </c>
      <c r="GL8" s="56">
        <f>SUM(AB8,AW8,BS8,CN8,DI8,ED8)</f>
        <v>1200</v>
      </c>
    </row>
    <row r="9" spans="1:194" ht="18.95" customHeight="1">
      <c r="A9" s="68">
        <v>2</v>
      </c>
      <c r="B9" s="68">
        <f>IF(OR(GK9=0,GK9=""),"",IF(AND($E$3=6),'Marks Entry 6th'!I8,IF(AND($E$3=7),'Marks Entry 7th'!I8,"")))</f>
        <v>702</v>
      </c>
      <c r="C9" s="69">
        <f>IF(OR(B9=0,B9=""),"",IF(AND($E$3=6,'Marks Entry 6th'!B8=""),"",IF(AND($E$3=7,'Marks Entry 7th'!B8=""),"",IF(AND($E$3=6,'Marks Entry 6th'!B8),'Marks Entry 6th'!B8,IF(AND($E$3=7),'Marks Entry 7th'!B8,"")))))</f>
        <v>7</v>
      </c>
      <c r="D9" s="69" t="str">
        <f>IF(OR(B9=0,B9=""),"",IF(AND($E$3=6,'Marks Entry 6th'!C8=""),"",IF(AND($E$3=7,'Marks Entry 7th'!C8=""),"",IF(AND($E$3=6),'Marks Entry 6th'!C8,IF(AND($E$3=7),'Marks Entry 7th'!C8,"")))))</f>
        <v>A</v>
      </c>
      <c r="E9" s="306">
        <f>IF(OR(B9=0,B9=""),"",IF(AND($E$3=6,'Marks Entry 6th'!E8=""),"",IF(AND($E$3=7,'Marks Entry 7th'!E8=""),"",IF(AND($E$3=6),'Marks Entry 6th'!E8,IF(AND($E$3=7),'Marks Entry 7th'!E8,"")))))</f>
        <v>42005</v>
      </c>
      <c r="F9" s="69">
        <f>IF(OR(B9=0,B9=""),"",IF(AND($E$3=6,'Marks Entry 6th'!D8=""),"",IF(AND($E$3=7,'Marks Entry 7th'!D8=""),"",IF(AND($E$3=6),'Marks Entry 6th'!D8,IF(AND($E$3=7),'Marks Entry 7th'!D8,"")))))</f>
        <v>944</v>
      </c>
      <c r="G9" s="305" t="str">
        <f>IF(OR(B9=0,B9=""),"",IF(AND($E$3=6,'Marks Entry 6th'!F8=""),"",IF(AND($E$3=7,'Marks Entry 7th'!F8=""),"",IF(AND($E$3=6),UPPER('Marks Entry 6th'!F8),IF(AND($E$3=7),UPPER('Marks Entry 7th'!F8),"")))))</f>
        <v>ANUJ GIRI</v>
      </c>
      <c r="H9" s="305" t="str">
        <f>IF(OR(B9=0,B9=""),"",IF(AND($E$3=6,'Marks Entry 6th'!G8=""),"",IF(AND($E$3=7,'Marks Entry 7th'!G8=""),"",IF(AND($E$3=6),UPPER('Marks Entry 6th'!G8),IF(AND($E$3=7),UPPER('Marks Entry 7th'!G8),"")))))</f>
        <v>BHAGWAT GIRI</v>
      </c>
      <c r="I9" s="305" t="str">
        <f>IF(OR(B9=0,B9=""),"",IF(AND($E$3=6,'Marks Entry 6th'!H8=""),"",IF(AND($E$3=7,'Marks Entry 7th'!H8=""),"",IF(AND($E$3=6),UPPER('Marks Entry 6th'!H8),IF(AND($E$3=7),UPPER('Marks Entry 7th'!H8),"")))))</f>
        <v>KANTA DEVI</v>
      </c>
      <c r="J9" s="64" t="str">
        <f>IF(OR(B9=0,B9=""),"",IF(AND($E$3=6,'Marks Entry 6th'!J8=""),"",IF(AND($E$3=7,'Marks Entry 7th'!J8=""),"",IF(AND($E$3=6),'Marks Entry 6th'!J8,IF(AND($E$3=7),'Marks Entry 7th'!J8,"")))))</f>
        <v>M</v>
      </c>
      <c r="K9" s="64" t="str">
        <f>IF(OR(B9=0,B9=""),"",IF(AND($E$3=6,'Marks Entry 6th'!K8=""),"",IF(AND($E$3=7,'Marks Entry 7th'!K8=""),"",IF(AND($E$3=6),'Marks Entry 6th'!K8,IF(AND($E$3=7),'Marks Entry 7th'!K8,"")))))</f>
        <v>OBC</v>
      </c>
      <c r="L9" s="120">
        <f>IF(OR($E9="",$G9=""),"",IF(AND($E$3=6),'Marks Entry 6th'!L8,IF(AND($E$3=7),'Marks Entry 7th'!L8,"")))</f>
        <v>4</v>
      </c>
      <c r="M9" s="120">
        <f>IF(OR($E9="",$G9=""),"",IF(AND($E$3=6),'Marks Entry 6th'!M8,IF(AND($E$3=7),'Marks Entry 7th'!M8,"")))</f>
        <v>5</v>
      </c>
      <c r="N9" s="120">
        <f>IF(OR($E9="",$G9=""),"",IF(AND($E$3=6),'Marks Entry 6th'!N8,IF(AND($E$3=7),'Marks Entry 7th'!N8,"")))</f>
        <v>5</v>
      </c>
      <c r="O9" s="120">
        <f>IF(OR($E9="",$G9=""),"",IF(AND($E$3=6),'Marks Entry 6th'!O8,IF(AND($E$3=7),'Marks Entry 7th'!O8,"")))</f>
        <v>5</v>
      </c>
      <c r="P9" s="120">
        <f>IF(OR($E9="",$G9=""),"",IF(AND($E$3=6),'Marks Entry 6th'!P8,IF(AND($E$3=7),'Marks Entry 7th'!P8,"")))</f>
        <v>5</v>
      </c>
      <c r="Q9" s="120">
        <f>IF(OR($E9="",$G9=""),"",IF(AND($E$3=6),'Marks Entry 6th'!Q8,IF(AND($E$3=7),'Marks Entry 7th'!Q8,"")))</f>
        <v>3</v>
      </c>
      <c r="R9" s="428">
        <f t="shared" ref="R9:R72" si="4">IF(AND(L9="",M9="",N9="",O9="",P9="",Q9=""),"",SUM(L9:Q9))</f>
        <v>27</v>
      </c>
      <c r="S9" s="120">
        <f>IF(OR($E9="",$G9=""),"",IF(AND($E$3=6),'Marks Entry 6th'!R8,IF(AND($E$3=7),'Marks Entry 7th'!R8,"")))</f>
        <v>37</v>
      </c>
      <c r="T9" s="120">
        <f>IF(OR($E9="",$G9=""),"",IF(AND($E$3=6),'Marks Entry 6th'!S8,IF(AND($E$3=7),'Marks Entry 7th'!S8,"")))</f>
        <v>11</v>
      </c>
      <c r="U9" s="65">
        <f t="shared" ref="U9:U72" si="5">IF(AND(S9="",T9=""),"",IF(AND(S9="NA",T9="NA"),"NA",IF(AND(S9="AB",T9="AB"),"AB",IF(AND(S9="ML",T9="ML"),"ML",SUM(S9:T9)))))</f>
        <v>48</v>
      </c>
      <c r="V9" s="62">
        <f t="shared" ref="V9:V72" si="6">IF(AND(R9="NA",U9="NA"),"NA",IF(AND(R9="AB",U9="AB"),"AB",IF(AND(R9="ML",U9="ML"),"ML",SUM(R9,U9))))</f>
        <v>75</v>
      </c>
      <c r="W9" s="67">
        <f>IF(OR($E9="",$G9=""),"",IF(AND($E$3=6),'Marks Entry 6th'!T8,IF(AND($E$3=7),'Marks Entry 7th'!T8,"")))</f>
        <v>37</v>
      </c>
      <c r="X9" s="67">
        <f>IF(OR($E9="",$G9=""),"",IF(AND($E$3=6),'Marks Entry 6th'!U8,IF(AND($E$3=7),'Marks Entry 7th'!U8,"")))</f>
        <v>11</v>
      </c>
      <c r="Y9" s="66">
        <f t="shared" ref="Y9:Y72" si="7">IF(AND(W9="",X9=""),"",IF(AND(W9="AB",X9="AB"),"AB",IF(AND(W9="ML",X9="ML"),"ML",SUM(W9:X9))))</f>
        <v>48</v>
      </c>
      <c r="Z9" s="62">
        <f t="shared" ref="Z9:Z72" si="8">IF(Y9="","",IF(AND(V9="AB",Y9="AB"),"AB",SUM(V9,Y9)))</f>
        <v>123</v>
      </c>
      <c r="AA9" s="108">
        <f t="shared" ref="AA9:AA72" si="9">COUNTIF(L9:O9,"NA")*5+(COUNTIF(L9:O9,"ML")*5)+(COUNTIF(S9,"ML")*$S$7)+(COUNTIF(W9,"ML")*$W$7)</f>
        <v>0</v>
      </c>
      <c r="AB9" s="108">
        <f t="shared" ref="AB9:AB72" si="10">IF(OR(B9="NSO",B9=0,B9=""),"",IF(AND(L9="",N9="",S9="",W9=""),"",IF(AND(N9="",L9="",M9="",O9=""),20-AA9,IF(AND(S9="",T9=""),$U$7-AA9,IF(AND(W9="",X9=""),$Y$7-AA9,$Z$7-AA9)))))</f>
        <v>200</v>
      </c>
      <c r="AC9" s="108" t="str">
        <f t="shared" ref="AC9:AC72" si="11">IF(AND(OR(L9="ab",L9="ml"),OR(N9="ab",N9="ml"),OR(S9="ab",S9="ml")),"AB",IF(AND(OR(L9="ab",L9="ml"),OR(S9="ab",S9="ml"),OR(W9="ab",W9="ml")),"AB",IF(AND(OR(N9="ab",N9="ml"),OR(S9="ab",S9="ml"),OR(W9="ab",W9="ml")),"AB","")))</f>
        <v/>
      </c>
      <c r="AD9" s="108" t="str">
        <f t="shared" ref="AD9:AD72" si="12">IF(OR(B9="NSO",B9="",W9=""),"",IF(OR(AC9="AB",W9="ab"),"AB",IF(W9="ML","RE",IF(AND(Z9&gt;=36%*AB9,W9&gt;=$W$7*20%),"P",IF(AND(Z9&gt;=34%*AB9,W9&gt;=$W$7*20%),"G2",IF(AND(Z9&gt;=31%*AB9,W9&gt;=$W$7*20%),"G1",IF(Z9&gt;=25%*AB9,"S","F")))))))</f>
        <v>P</v>
      </c>
      <c r="AE9" s="108" t="str">
        <f t="shared" ref="AE9:AE72" si="13">IF(OR(AD9="",AD9=0,AD9="S",AD9="RE",AD9="F",AD9="AB"),AD9,IF(Z9&gt;=75%*AB9,"D",IF(Z9&gt;=60%*AB9,"I",IF(Z9&gt;=48%*AB9,"II",IF(Z9&gt;=36%*AB9,"III",AD9)))))</f>
        <v>I</v>
      </c>
      <c r="AF9" s="110" t="str">
        <f t="shared" ref="AF9:AF72" si="14">IF(Z9="","",IF(OR(AD9="",AD9=0,AD9="S",AD9="RE",AD9="F",AD9="AB"),"",IF(Z9&gt;=86%*AB9,"A",IF(Z9&gt;=71%*AB9,"B",IF(Z9&gt;=51%*AB9,"C",IF(Z9&gt;=31%*AB9,"D","E"))))))</f>
        <v>C</v>
      </c>
      <c r="AG9" s="120">
        <f>IF(OR($E9="",$G9=""),"",IF(AND($E$3=6),'Marks Entry 6th'!V8,IF(AND($E$3=7),'Marks Entry 7th'!V8,"")))</f>
        <v>2</v>
      </c>
      <c r="AH9" s="120">
        <f>IF(OR($E9="",$G9=""),"",IF(AND($E$3=6),'Marks Entry 6th'!W8,IF(AND($E$3=7),'Marks Entry 7th'!W8,"")))</f>
        <v>4</v>
      </c>
      <c r="AI9" s="120">
        <f>IF(OR($E9="",$G9=""),"",IF(AND($E$3=6),'Marks Entry 6th'!X8,IF(AND($E$3=7),'Marks Entry 7th'!X8,"")))</f>
        <v>2</v>
      </c>
      <c r="AJ9" s="120">
        <f>IF(OR($E9="",$G9=""),"",IF(AND($E$3=6),'Marks Entry 6th'!Y8,IF(AND($E$3=7),'Marks Entry 7th'!Y8,"")))</f>
        <v>5</v>
      </c>
      <c r="AK9" s="120">
        <f>IF(OR($E9="",$G9=""),"",IF(AND($E$3=6),'Marks Entry 6th'!Z8,IF(AND($E$3=7),'Marks Entry 7th'!Z8,"")))</f>
        <v>4</v>
      </c>
      <c r="AL9" s="120">
        <f>IF(OR($E9="",$G9=""),"",IF(AND($E$3=6),'Marks Entry 6th'!AA8,IF(AND($E$3=7),'Marks Entry 7th'!AA8,"")))</f>
        <v>5</v>
      </c>
      <c r="AM9" s="428">
        <f t="shared" ref="AM9:AM72" si="15">IF(AND(AG9="",AH9="",AI9="",AJ9="",AK9="",AL9=""),"",SUM(AG9:AL9))</f>
        <v>22</v>
      </c>
      <c r="AN9" s="120">
        <f>IF(OR($E9="",$G9=""),"",IF(AND($E$3=6),'Marks Entry 6th'!AB8,IF(AND($E$3=7),'Marks Entry 7th'!AB8,"")))</f>
        <v>37</v>
      </c>
      <c r="AO9" s="120">
        <f>IF(OR($E9="",$G9=""),"",IF(AND($E$3=6),'Marks Entry 6th'!AC8,IF(AND($E$3=7),'Marks Entry 7th'!AC8,"")))</f>
        <v>12</v>
      </c>
      <c r="AP9" s="65">
        <f t="shared" ref="AP9:AP72" si="16">IF(AND(AN9="",AO9=""),"",IF(AND(AN9="NA",AO9="NA"),"NA",IF(AND(AN9="AB",AO9="AB"),"AB",IF(AND(AN9="ML",AO9="ML"),"ML",SUM(AN9:AO9)))))</f>
        <v>49</v>
      </c>
      <c r="AQ9" s="62">
        <f t="shared" ref="AQ9:AQ72" si="17">IF(AND(AM9="NA",AP9="NA"),"NA",IF(AND(AM9="AB",AP9="AB"),"AB",IF(AND(AM9="ML",AP9="ML"),"ML",SUM(AM9,AP9))))</f>
        <v>71</v>
      </c>
      <c r="AR9" s="67">
        <f>IF(OR($E9="",$G9=""),"",IF(AND($E$3=6),'Marks Entry 6th'!AD8,IF(AND($E$3=7),'Marks Entry 7th'!AD8,"")))</f>
        <v>37</v>
      </c>
      <c r="AS9" s="67">
        <f>IF(OR($E9="",$G9=""),"",IF(AND($E$3=6),'Marks Entry 6th'!AE8,IF(AND($E$3=7),'Marks Entry 7th'!AE8,"")))</f>
        <v>9</v>
      </c>
      <c r="AT9" s="65">
        <f t="shared" ref="AT9:AT72" si="18">IF(AND(AR9="",AS9=""),"",IF(AND(AR9="NA",AS9="NA"),"NA",IF(AND(AR9="AB",AS9="AB"),"AB",IF(AND(AR9="ML",AS9="ML"),"ML",SUM(AR9:AS9)))))</f>
        <v>46</v>
      </c>
      <c r="AU9" s="62">
        <f t="shared" ref="AU9:AU72" si="19">IF(AT9="","",IF(AND(AQ9="AB",AT9="AB"),"AB",SUM(AQ9,AT9)))</f>
        <v>117</v>
      </c>
      <c r="AV9" s="108">
        <f t="shared" ref="AV9:AV72" si="20">COUNTIF(AG9:AJ9,"NA")*5+(COUNTIF(AG9:AJ9,"ML")*5)+(COUNTIF(AN9,"ML")*$AN$7)+(COUNTIF(AR9,"ML")*$AR$7)</f>
        <v>0</v>
      </c>
      <c r="AW9" s="108">
        <f t="shared" ref="AW9:AW72" si="21">IF(OR(B9="NSO",B9=0,B9=""),"",IF(AND(AG9="",AI9="",AN9="",AR9=""),"",IF(AND(AI9="",AN9="",AH9="",AJ9=""),20-AV9,IF(AND(AN9="",AO9=""),$AP$7-AV9,IF(AND(AR9="",AS9=""),$AT$7-AV9,$AU$7-AV9)))))</f>
        <v>200</v>
      </c>
      <c r="AX9" s="108" t="str">
        <f t="shared" ref="AX9:AX72" si="22">IF(AND(OR(AG9="ab",AG9="ml"),OR(AI9="ab",AI9="ml"),OR(AN9="ab",AN9="ml")),"AB",IF(AND(OR(AG9="ab",AG9="ml"),OR(AN9="ab",AN9="ml"),OR(AR9="ab",AR9="ml")),"AB",IF(AND(OR(AI9="ab",AI9="ml"),OR(AN9="ab",AN9="ml"),OR(AR9="ab",AR9="ml")),"AB","")))</f>
        <v/>
      </c>
      <c r="AY9" s="108" t="str">
        <f t="shared" ref="AY9:AY72" si="23">IF(OR(B9="NSO",B9="",AR9=""),"",IF(OR(AX9="AB",AR9="ab"),"AB",IF(AR9="ML","RE",IF(AND(AU9&gt;=36%*AW9,AR9&gt;=$AR$7*20%),"P",IF(AND(AU9&gt;=34%*AW9,AR9&gt;=$AR$7*20%),"G2",IF(AND(AU9&gt;=31%*AW9,AR9&gt;=$AR$7*20%),"G1",IF(AU9&gt;=25%*AW9,"S","F")))))))</f>
        <v>P</v>
      </c>
      <c r="AZ9" s="108" t="str">
        <f t="shared" ref="AZ9:AZ72" si="24">IF(OR(AY9="",AY9=0,AY9="S",AY9="RE",AY9="F",AY9="AB"),AY9,IF(AU9&gt;=75%*AW9,"D",IF(AU9&gt;=60%*AW9,"I",IF(AU9&gt;=48%*AW9,"II",IF(AU9&gt;=36%*AW9,"III",AY9)))))</f>
        <v>II</v>
      </c>
      <c r="BA9" s="110" t="str">
        <f t="shared" ref="BA9:BA72" si="25">IF(AU9="","",IF(OR(AY9="",AY9=0,AY9="S",AY9="RE",AY9="F",AY9="AB"),"",IF(AU9&gt;=86%*AW9,"A",IF(AU9&gt;=71%*AW9,"B",IF(AU9&gt;=51%*AW9,"C",IF(AU9&gt;=31%*AW9,"D","E"))))))</f>
        <v>C</v>
      </c>
      <c r="BB9" s="313" t="str">
        <f>IF(OR($E9="",$G9=""),"",IF(AND($E$3=6),'Marks Entry 6th'!AF8,IF(AND($E$3=7),'Marks Entry 7th'!AF8,"")))</f>
        <v>संस्कृत (71)</v>
      </c>
      <c r="BC9" s="120" t="str">
        <f>IF(OR($E9="",$G9=""),"",IF(AND($E$3=6),'Marks Entry 6th'!AG8,IF(AND($E$3=7),'Marks Entry 7th'!AG8,"")))</f>
        <v>AB</v>
      </c>
      <c r="BD9" s="120" t="str">
        <f>IF(OR($E9="",$G9=""),"",IF(AND($E$3=6),'Marks Entry 6th'!AH8,IF(AND($E$3=7),'Marks Entry 7th'!AH8,"")))</f>
        <v>AB</v>
      </c>
      <c r="BE9" s="120">
        <f>IF(OR($E9="",$G9=""),"",IF(AND($E$3=6),'Marks Entry 6th'!AI8,IF(AND($E$3=7),'Marks Entry 7th'!AI8,"")))</f>
        <v>4</v>
      </c>
      <c r="BF9" s="120">
        <f>IF(OR($E9="",$G9=""),"",IF(AND($E$3=6),'Marks Entry 6th'!AJ8,IF(AND($E$3=7),'Marks Entry 7th'!AJ8,"")))</f>
        <v>4</v>
      </c>
      <c r="BG9" s="120">
        <f>IF(OR($E9="",$G9=""),"",IF(AND($E$3=6),'Marks Entry 6th'!AK8,IF(AND($E$3=7),'Marks Entry 7th'!AK8,"")))</f>
        <v>4</v>
      </c>
      <c r="BH9" s="120">
        <f>IF(OR($E9="",$G9=""),"",IF(AND($E$3=6),'Marks Entry 6th'!AL8,IF(AND($E$3=7),'Marks Entry 7th'!AL8,"")))</f>
        <v>5</v>
      </c>
      <c r="BI9" s="428">
        <f t="shared" ref="BI9:BI72" si="26">IF(AND(BC9="",BD9="",BE9="",BF9="",BG9="",BH9=""),"",SUM(BC9:BH9))</f>
        <v>17</v>
      </c>
      <c r="BJ9" s="120">
        <f>IF(OR($E9="",$G9=""),"",IF(AND($E$3=6),'Marks Entry 6th'!AM8,IF(AND($E$3=7),'Marks Entry 7th'!AM8,"")))</f>
        <v>44</v>
      </c>
      <c r="BK9" s="120">
        <f>IF(OR($E9="",$G9=""),"",IF(AND($E$3=6),'Marks Entry 6th'!AN8,IF(AND($E$3=7),'Marks Entry 7th'!AN8,"")))</f>
        <v>15</v>
      </c>
      <c r="BL9" s="65">
        <f t="shared" ref="BL9:BL72" si="27">IF(AND(BJ9="",BK9=""),"",IF(AND(BJ9="NA",BK9="NA"),"NA",IF(AND(BJ9="AB",BK9="AB"),"AB",IF(AND(BJ9="ML",BK9="ML"),"ML",SUM(BJ9:BK9)))))</f>
        <v>59</v>
      </c>
      <c r="BM9" s="62">
        <f t="shared" ref="BM9:BM72" si="28">IF(AND(BI9="NA",BL9="NA"),"NA",IF(AND(BI9="AB",BL9="AB"),"AB",SUM(BI9,BL9)))</f>
        <v>76</v>
      </c>
      <c r="BN9" s="67">
        <f>IF(OR($E9="",$G9=""),"",IF(AND($E$3=6),'Marks Entry 6th'!AO8,IF(AND($E$3=7),'Marks Entry 7th'!AO8,"")))</f>
        <v>46</v>
      </c>
      <c r="BO9" s="67">
        <f>IF(OR($E9="",$G9=""),"",IF(AND($E$3=6),'Marks Entry 6th'!AP8,IF(AND($E$3=7),'Marks Entry 7th'!AP8,"")))</f>
        <v>9</v>
      </c>
      <c r="BP9" s="65">
        <f t="shared" ref="BP9:BP72" si="29">IF(AND(BN9="",BO9=""),"",IF(AND(BN9="NA",BO9="NA"),"NA",IF(AND(BN9="AB",BO9="AB"),"AB",IF(AND(BN9="ML",BO9="ML"),"ML",SUM(BN9:BO9)))))</f>
        <v>55</v>
      </c>
      <c r="BQ9" s="62">
        <f t="shared" ref="BQ9:BQ72" si="30">IF(BP9="","",IF(AND(BM9="AB",BP9="AB"),"AB",SUM(BM9,BP9)))</f>
        <v>131</v>
      </c>
      <c r="BR9" s="108">
        <f t="shared" ref="BR9:BR72" si="31">COUNTIF(BC9:BF9,"NA")*5+(COUNTIF(BC9:BF9,"ML")*5)+(COUNTIF(BJ9,"ML")*$BJ$7)+(COUNTIF(BN9,"ML")*$BN$7)</f>
        <v>0</v>
      </c>
      <c r="BS9" s="108">
        <f t="shared" ref="BS9:BS72" si="32">IF(OR($B9="NSO",$B9=0,$B9=""),"",IF(AND(BC9="",BE9="",BJ9="",BN9=""),"",IF(AND(BE9="",BC9="",BD9="",BF9=""),20-BR9,IF(AND(BJ9="",BK9=""),$BL$7-BR9,IF(AND(BN9="",BO9=""),$BP$7-BR9,$BQ$7-BR9)))))</f>
        <v>200</v>
      </c>
      <c r="BT9" s="108" t="str">
        <f t="shared" ref="BT9:BT72" si="33">IF(AND(OR(BC9="ab",BC9="ml"),OR(BE9="ab",BE9="ml"),OR(BJ9="ab",BJ9="ml")),"AB",IF(AND(OR(BC9="ab",BC9="ml"),OR(BJ9="ab",BJ9="ml"),OR(BN9="ab",BN9="ml")),"AB",IF(AND(OR(BE9="ab",BE9="ml"),OR(BJ9="ab",BJ9="ml"),OR(BN9="ab",BN9="ml")),"AB","")))</f>
        <v/>
      </c>
      <c r="BU9" s="108" t="str">
        <f t="shared" ref="BU9:BU72" si="34">IF(OR($B9="NSO",$B9="",BN9=""),"",IF(OR(BT9="AB",BN9="ab"),"AB",IF(BN9="ML","RE",IF(AND(BQ9&gt;=36%*BS9,BN9&gt;=$BN$7*20%),"P",IF(AND(BQ9&gt;=34%*BS9,BN9&gt;=$BN$7*20%),"G2",IF(AND(BQ9&gt;=31%*BS9,BN9&gt;=$BN$7*20%),"G1",IF(BQ9&gt;=25%*BS9,"S","F")))))))</f>
        <v>P</v>
      </c>
      <c r="BV9" s="108" t="str">
        <f t="shared" ref="BV9:BV72" si="35">IF(OR(BU9="",BU9=0,BU9="S",BU9="RE",BU9="F",BU9="AB"),BU9,IF(BQ9&gt;=75%*BS9,"D",IF(BQ9&gt;=60%*BS9,"I",IF(BQ9&gt;=48%*BS9,"II",IF(BQ9&gt;=36%*BS9,"III",BU9)))))</f>
        <v>I</v>
      </c>
      <c r="BW9" s="110" t="str">
        <f t="shared" ref="BW9:BW72" si="36">IF(BQ9="","",IF(OR(BU9="",BU9=0,BU9="S",BU9="RE",BU9="F",BU9="AB"),"",IF(BQ9&gt;=86%*BS9,"A",IF(BQ9&gt;=71%*BS9,"B",IF(BQ9&gt;=51%*BS9,"C",IF(BQ9&gt;=31%*BS9,"D","E"))))))</f>
        <v>C</v>
      </c>
      <c r="BX9" s="120">
        <f>IF(OR($E9="",$G9=""),"",IF(AND($E$3=6),'Marks Entry 6th'!AQ8,IF(AND($E$3=7),'Marks Entry 7th'!AQ8,"")))</f>
        <v>4</v>
      </c>
      <c r="BY9" s="120">
        <f>IF(OR($E9="",$G9=""),"",IF(AND($E$3=6),'Marks Entry 6th'!AR8,IF(AND($E$3=7),'Marks Entry 7th'!AR8,"")))</f>
        <v>4</v>
      </c>
      <c r="BZ9" s="120">
        <f>IF(OR($E9="",$G9=""),"",IF(AND($E$3=6),'Marks Entry 6th'!AS8,IF(AND($E$3=7),'Marks Entry 7th'!AS8,"")))</f>
        <v>4</v>
      </c>
      <c r="CA9" s="120">
        <f>IF(OR($E9="",$G9=""),"",IF(AND($E$3=6),'Marks Entry 6th'!AT8,IF(AND($E$3=7),'Marks Entry 7th'!AT8,"")))</f>
        <v>4</v>
      </c>
      <c r="CB9" s="120">
        <f>IF(OR($E9="",$G9=""),"",IF(AND($E$3=6),'Marks Entry 6th'!AU8,IF(AND($E$3=7),'Marks Entry 7th'!AU8,"")))</f>
        <v>4</v>
      </c>
      <c r="CC9" s="120">
        <f>IF(OR($E9="",$G9=""),"",IF(AND($E$3=6),'Marks Entry 6th'!AV8,IF(AND($E$3=7),'Marks Entry 7th'!AV8,"")))</f>
        <v>5</v>
      </c>
      <c r="CD9" s="428">
        <f t="shared" ref="CD9:CD72" si="37">IF(AND(BX9="",BY9="",BZ9="",CA9="",CB9="",CC9=""),"",SUM(BX9:CC9))</f>
        <v>25</v>
      </c>
      <c r="CE9" s="120">
        <f>IF(OR($E9="",$G9=""),"",IF(AND($E$3=6),'Marks Entry 6th'!AW8,IF(AND($E$3=7),'Marks Entry 7th'!AW8,"")))</f>
        <v>31</v>
      </c>
      <c r="CF9" s="120">
        <f>IF(OR($E9="",$G9=""),"",IF(AND($E$3=6),'Marks Entry 6th'!AX8,IF(AND($E$3=7),'Marks Entry 7th'!AX8,"")))</f>
        <v>11</v>
      </c>
      <c r="CG9" s="65">
        <f t="shared" ref="CG9:CG72" si="38">IF(AND(CE9="",CF9=""),"",IF(AND(CE9="NA",CF9="NA"),"NA",IF(AND(CE9="AB",CF9="AB"),"AB",IF(AND(CE9="ML",CF9="ML"),"ML",SUM(CE9:CF9)))))</f>
        <v>42</v>
      </c>
      <c r="CH9" s="62">
        <f t="shared" ref="CH9:CH72" si="39">IF(AND(CD9="NA",CG9="NA"),"NA",IF(AND(CD9="AB",CG9="AB"),"AB",SUM(CD9,CG9)))</f>
        <v>67</v>
      </c>
      <c r="CI9" s="67">
        <f>IF(OR($E9="",$G9=""),"",IF(AND($E$3=6),'Marks Entry 6th'!AY8,IF(AND($E$3=7),'Marks Entry 7th'!AY8,"")))</f>
        <v>31</v>
      </c>
      <c r="CJ9" s="67">
        <f>IF(OR($E9="",$G9=""),"",IF(AND($E$3=6),'Marks Entry 6th'!AZ8,IF(AND($E$3=7),'Marks Entry 7th'!AZ8,"")))</f>
        <v>4</v>
      </c>
      <c r="CK9" s="65">
        <f t="shared" ref="CK9:CK72" si="40">IF(AND(CI9="",CJ9=""),"",IF(AND(CI9="NA",CJ9="NA"),"NA",IF(AND(CI9="AB",CJ9="AB"),"AB",IF(AND(CI9="ML",CJ9="ML"),"ML",SUM(CI9:CJ9)))))</f>
        <v>35</v>
      </c>
      <c r="CL9" s="62">
        <f t="shared" ref="CL9:CL72" si="41">IF(CK9="","",IF(AND(CH9="AB",CK9="AB"),"AB",SUM(CH9,CK9)))</f>
        <v>102</v>
      </c>
      <c r="CM9" s="108">
        <f t="shared" ref="CM9:CM72" si="42">COUNTIF(BX9:CA9,"NA")*5+(COUNTIF(BX9:CA9,"ML")*5)+(COUNTIF(CE9,"ML")*$CE$7)+(COUNTIF(CI9,"ML")*$CI$7)</f>
        <v>0</v>
      </c>
      <c r="CN9" s="108">
        <f t="shared" ref="CN9:CN72" si="43">IF(OR($B9="NSO",$B9=0,$B9=""),"",IF(AND(BX9="",BZ9="",CE9="",CI9=""),"",IF(AND(BZ9="",BX9="",BY9="",CA9=""),20-CM9,IF(AND(CE9="",CF9=""),$CG$7-CM9,IF(AND(CI9="",CJ9=""),$CK$7-CM9,$CL$7-CM9)))))</f>
        <v>200</v>
      </c>
      <c r="CO9" s="108" t="str">
        <f t="shared" ref="CO9:CO72" si="44">IF(AND(OR(BX9="ab",BX9="ml"),OR(BZ9="ab",BZ9="ml"),OR(CE9="ab",CE9="ml")),"AB",IF(AND(OR(BX9="ab",BX9="ml"),OR(CE9="ab",CE9="ml"),OR(CI9="ab",CI9="ml")),"AB",IF(AND(OR(BZ9="ab",BZ9="ml"),OR(CE9="ab",CE9="ml"),OR(CI9="ab",CI9="ml")),"AB","")))</f>
        <v/>
      </c>
      <c r="CP9" s="108" t="str">
        <f t="shared" ref="CP9:CP72" si="45">IF(OR($B9="NSO",$B9="",CI9=""),"",IF(OR(CO9="AB",CI9="ab"),"AB",IF(CI9="ML","RE",IF(AND(CL9&gt;=36%*CN9,CI9&gt;=$CI$7*20%),"P",IF(AND(CL9&gt;=34%*CN9,CI9&gt;=$CI$7*20%),"G2",IF(AND(CL9&gt;=31%*CN9,CI9&gt;=$CI$7*20%),"G1",IF(CL9&gt;=25%*CN9,"S","F")))))))</f>
        <v>P</v>
      </c>
      <c r="CQ9" s="108" t="str">
        <f t="shared" ref="CQ9:CQ72" si="46">IF(OR(CP9="",CP9=0,CP9="S",CP9="RE",CP9="F",CP9="AB"),CP9,IF(CL9&gt;=75%*CN9,"D",IF(CL9&gt;=60%*CN9,"I",IF(CL9&gt;=48%*CN9,"II",IF(CL9&gt;=36%*CN9,"III",CP9)))))</f>
        <v>II</v>
      </c>
      <c r="CR9" s="110" t="str">
        <f t="shared" ref="CR9:CR72" si="47">IF(CL9="","",IF(OR(CP9="",CP9=0,CP9="S",CP9="RE",CP9="F",CP9="AB"),"",IF(CL9&gt;=86%*CN9,"A",IF(CL9&gt;=71%*CN9,"B",IF(CL9&gt;=51%*CN9,"C",IF(CL9&gt;=31%*CN9,"D","E"))))))</f>
        <v>C</v>
      </c>
      <c r="CS9" s="120">
        <f>IF(OR($E9="",$G9=""),"",IF(AND($E$3=6),'Marks Entry 6th'!BA8,IF(AND($E$3=7),'Marks Entry 7th'!BA8,"")))</f>
        <v>5</v>
      </c>
      <c r="CT9" s="120">
        <f>IF(OR($E9="",$G9=""),"",IF(AND($E$3=6),'Marks Entry 6th'!BB8,IF(AND($E$3=7),'Marks Entry 7th'!BB8,"")))</f>
        <v>5</v>
      </c>
      <c r="CU9" s="120">
        <f>IF(OR($E9="",$G9=""),"",IF(AND($E$3=6),'Marks Entry 6th'!BC8,IF(AND($E$3=7),'Marks Entry 7th'!BC8,"")))</f>
        <v>5</v>
      </c>
      <c r="CV9" s="120">
        <f>IF(OR($E9="",$G9=""),"",IF(AND($E$3=6),'Marks Entry 6th'!BD8,IF(AND($E$3=7),'Marks Entry 7th'!BD8,"")))</f>
        <v>5</v>
      </c>
      <c r="CW9" s="120">
        <f>IF(OR($E9="",$G9=""),"",IF(AND($E$3=6),'Marks Entry 6th'!BE8,IF(AND($E$3=7),'Marks Entry 7th'!BE8,"")))</f>
        <v>4</v>
      </c>
      <c r="CX9" s="120">
        <f>IF(OR($E9="",$G9=""),"",IF(AND($E$3=6),'Marks Entry 6th'!BF8,IF(AND($E$3=7),'Marks Entry 7th'!BF8,"")))</f>
        <v>4</v>
      </c>
      <c r="CY9" s="428">
        <f t="shared" ref="CY9:CY72" si="48">IF(AND(CS9="",CT9="",CU9="",CV9="",CW9="",CX9=""),"",SUM(CS9:CX9))</f>
        <v>28</v>
      </c>
      <c r="CZ9" s="120">
        <f>IF(OR($E9="",$G9=""),"",IF(AND($E$3=6),'Marks Entry 6th'!BG8,IF(AND($E$3=7),'Marks Entry 7th'!BG8,"")))</f>
        <v>14</v>
      </c>
      <c r="DA9" s="120">
        <f>IF(OR($E9="",$G9=""),"",IF(AND($E$3=6),'Marks Entry 6th'!BH8,IF(AND($E$3=7),'Marks Entry 7th'!BH8,"")))</f>
        <v>9</v>
      </c>
      <c r="DB9" s="65">
        <f t="shared" ref="DB9:DB72" si="49">IF(AND(CZ9="",DA9=""),"",IF(AND(CZ9="NA",DA9="NA"),"NA",IF(AND(CZ9="AB",DA9="AB"),"AB",IF(AND(CZ9="ML",DA9="ML"),"ML",SUM(CZ9:DA9)))))</f>
        <v>23</v>
      </c>
      <c r="DC9" s="62">
        <f t="shared" ref="DC9:DC72" si="50">IF(AND(CY9="NA",DB9="NA"),"NA",IF(AND(CY9="AB",DB9="AB"),"AB",SUM(CY9,DB9)))</f>
        <v>51</v>
      </c>
      <c r="DD9" s="67">
        <f>IF(OR($E9="",$G9=""),"",IF(AND($E$3=6),'Marks Entry 6th'!BI8,IF(AND($E$3=7),'Marks Entry 7th'!BI8,"")))</f>
        <v>14</v>
      </c>
      <c r="DE9" s="67">
        <f>IF(OR($E9="",$G9=""),"",IF(AND($E$3=6),'Marks Entry 6th'!BJ8,IF(AND($E$3=7),'Marks Entry 7th'!BJ8,"")))</f>
        <v>4</v>
      </c>
      <c r="DF9" s="65">
        <f t="shared" ref="DF9:DF72" si="51">IF(AND(DD9="",DE9=""),"",IF(AND(DD9="NA",DE9="NA"),"NA",IF(AND(DD9="AB",DE9="AB"),"AB",IF(AND(DD9="ML",DE9="ML"),"ML",SUM(DD9:DE9)))))</f>
        <v>18</v>
      </c>
      <c r="DG9" s="62">
        <f t="shared" ref="DG9:DG72" si="52">IF(DF9="","",IF(AND(DC9="AB",DF9="AB"),"AB",SUM(DC9,DF9)))</f>
        <v>69</v>
      </c>
      <c r="DH9" s="108">
        <f t="shared" ref="DH9:DH72" si="53">COUNTIF(CS9:CV9,"NA")*5+(COUNTIF(CS9:CV9,"ML")*5)+(COUNTIF(CZ9,"ML")*$CZ$7)+(COUNTIF(DD9,"ML")*$DD$7)</f>
        <v>0</v>
      </c>
      <c r="DI9" s="108">
        <f t="shared" ref="DI9:DI72" si="54">IF(OR($B9="NSO",$B9=0,$B9=""),"",IF(AND(CS9="",CU9="",CZ9="",DD9=""),"",IF(AND(CU9="",CS9="",CT9="",CV9=""),20-DH9,IF(AND(CZ9="",DA9=""),$DB$7-DH9,IF(AND(DD9="",DE9=""),$DF$7-DH9,$DG$7-DH9)))))</f>
        <v>200</v>
      </c>
      <c r="DJ9" s="108" t="str">
        <f t="shared" ref="DJ9:DJ72" si="55">IF(AND(OR(CS9="ab",CS9="ml"),OR(CU9="ab",CU9="ml"),OR(CZ9="ab",CZ9="ml")),"AB",IF(AND(OR(CS9="ab",CS9="ml"),OR(CZ9="ab",CZ9="ml"),OR(DD9="ab",DD9="ml")),"AB",IF(AND(OR(CU9="ab",CU9="ml"),OR(CZ9="ab",CZ9="ml"),OR(DD9="ab",DD9="ml")),"AB","")))</f>
        <v/>
      </c>
      <c r="DK9" s="108" t="str">
        <f t="shared" ref="DK9:DK72" si="56">IF(OR($B9="NSO",$B9="",DD9=""),"",IF(OR(DJ9="AB",DD9="ab"),"AB",IF(DD9="ML","RE",IF(AND(DG9&gt;=36%*DI9,DD9&gt;=$DD$7*20%),"P",IF(AND(DG9&gt;=34%*DI9,DD9&gt;=$DD$7*20%),"G2",IF(AND(DG9&gt;=31%*DI9,DD9&gt;=$DD$7*20%),"G1",IF(DG9&gt;=25%*DI9,"S","F")))))))</f>
        <v>G2</v>
      </c>
      <c r="DL9" s="108" t="str">
        <f t="shared" ref="DL9:DL72" si="57">IF(OR(DK9="",DK9=0,DK9="S",DK9="RE",DK9="F",DK9="AB"),DK9,IF(DG9&gt;=75%*DI9,"D",IF(DG9&gt;=60%*DI9,"I",IF(DG9&gt;=48%*DI9,"II",IF(DG9&gt;=36%*DI9,"III",DK9)))))</f>
        <v>G2</v>
      </c>
      <c r="DM9" s="110" t="str">
        <f t="shared" ref="DM9:DM72" si="58">IF(DG9="","",IF(OR(DK9="",DK9=0,DK9="S",DK9="RE",DK9="F",DK9="AB"),"",IF(DG9&gt;=86%*DI9,"A",IF(DG9&gt;=71%*DI9,"B",IF(DG9&gt;=51%*DI9,"C",IF(DG9&gt;=31%*DI9,"D","E"))))))</f>
        <v>D</v>
      </c>
      <c r="DN9" s="120">
        <f>IF(OR($E9="",$G9=""),"",IF(AND($E$3=6),'Marks Entry 6th'!BK8,IF(AND($E$3=7),'Marks Entry 7th'!BK8,"")))</f>
        <v>5</v>
      </c>
      <c r="DO9" s="120">
        <f>IF(OR($E9="",$G9=""),"",IF(AND($E$3=6),'Marks Entry 6th'!BL8,IF(AND($E$3=7),'Marks Entry 7th'!BL8,"")))</f>
        <v>5</v>
      </c>
      <c r="DP9" s="120">
        <f>IF(OR($E9="",$G9=""),"",IF(AND($E$3=6),'Marks Entry 6th'!BM8,IF(AND($E$3=7),'Marks Entry 7th'!BM8,"")))</f>
        <v>4</v>
      </c>
      <c r="DQ9" s="120">
        <f>IF(OR($E9="",$G9=""),"",IF(AND($E$3=6),'Marks Entry 6th'!BN8,IF(AND($E$3=7),'Marks Entry 7th'!BN8,"")))</f>
        <v>4</v>
      </c>
      <c r="DR9" s="120">
        <f>IF(OR($E9="",$G9=""),"",IF(AND($E$3=6),'Marks Entry 6th'!BO8,IF(AND($E$3=7),'Marks Entry 7th'!BO8,"")))</f>
        <v>3</v>
      </c>
      <c r="DS9" s="120">
        <f>IF(OR($E9="",$G9=""),"",IF(AND($E$3=6),'Marks Entry 6th'!BP8,IF(AND($E$3=7),'Marks Entry 7th'!BP8,"")))</f>
        <v>3</v>
      </c>
      <c r="DT9" s="428">
        <f t="shared" ref="DT9:DT72" si="59">IF(AND(DN9="",DO9="",DP9="",DQ9="",DR9="",DS9=""),"",SUM(DN9:DS9))</f>
        <v>24</v>
      </c>
      <c r="DU9" s="120">
        <f>IF(OR($E9="",$G9=""),"",IF(AND($E$3=6),'Marks Entry 6th'!BQ8,IF(AND($E$3=7),'Marks Entry 7th'!BQ8,"")))</f>
        <v>42</v>
      </c>
      <c r="DV9" s="120">
        <f>IF(OR($E9="",$G9=""),"",IF(AND($E$3=6),'Marks Entry 6th'!BR8,IF(AND($E$3=7),'Marks Entry 7th'!BR8,"")))</f>
        <v>11</v>
      </c>
      <c r="DW9" s="65">
        <f t="shared" ref="DW9:DW72" si="60">IF(AND(DU9="",DV9=""),"",IF(AND(DU9="NA",DV9="NA"),"NA",IF(AND(DU9="AB",DV9="AB"),"AB",IF(AND(DU9="ML",DV9="ML"),"ML",SUM(DU9:DV9)))))</f>
        <v>53</v>
      </c>
      <c r="DX9" s="62">
        <f t="shared" ref="DX9:DX72" si="61">IF(AND(DT9="NA",DW9="NA"),"NA",IF(AND(DT9="AB",DW9="AB"),"AB",SUM(DT9,DW9)))</f>
        <v>77</v>
      </c>
      <c r="DY9" s="67">
        <f>IF(OR($E9="",$G9=""),"",IF(AND($E$3=6),'Marks Entry 6th'!BS8,IF(AND($E$3=7),'Marks Entry 7th'!BS8,"")))</f>
        <v>66</v>
      </c>
      <c r="DZ9" s="67">
        <f>IF(OR($E9="",$G9=""),"",IF(AND($E$3=6),'Marks Entry 6th'!BT8,IF(AND($E$3=7),'Marks Entry 7th'!BT8,"")))</f>
        <v>18</v>
      </c>
      <c r="EA9" s="65">
        <f t="shared" ref="EA9:EA72" si="62">IF(AND(DY9="",DZ9=""),"",IF(AND(DY9="NA",DZ9="NA"),"NA",IF(AND(DY9="AB",DZ9="AB"),"AB",IF(AND(DY9="ML",DZ9="ML"),"ML",SUM(DY9:DZ9)))))</f>
        <v>84</v>
      </c>
      <c r="EB9" s="62">
        <f t="shared" ref="EB9:EB72" si="63">IF(EA9="","",IF(AND(DX9="AB",EA9="AB"),"AB",SUM(DX9,EA9)))</f>
        <v>161</v>
      </c>
      <c r="EC9" s="108">
        <f t="shared" ref="EC9:EC72" si="64">COUNTIF(DN9:DQ9,"NA")*5+(COUNTIF(DN9:DQ9,"ML")*5)+(COUNTIF(DU9,"ML")*$DU$7)+(COUNTIF(DY9,"ML")*$DY$7)</f>
        <v>0</v>
      </c>
      <c r="ED9" s="108">
        <f t="shared" ref="ED9:ED72" si="65">IF(OR($B9="NSO",$B9=0,$B9=""),"",IF(AND(DN9="",DP9="",DU9="",DY9=""),"",IF(AND(DP9="",DN9="",DO9="",DQ9=""),20-EC9,IF(AND(DU9="",DV9=""),$DW$7-EC9,IF(AND(DY9="",DZ9=""),$EA$7-EC9,$EB$7-EC9)))))</f>
        <v>200</v>
      </c>
      <c r="EE9" s="108" t="str">
        <f t="shared" ref="EE9:EE72" si="66">IF(AND(OR(DN9="ab",DN9="ml"),OR(DP9="ab",DP9="ml"),OR(DU9="ab",DU9="ml")),"AB",IF(AND(OR(DN9="ab",DN9="ml"),OR(DU9="ab",DU9="ml"),OR(DY9="ab",DY9="ml")),"AB",IF(AND(OR(DP9="ab",DP9="ml"),OR(DU9="ab",DU9="ml"),OR(DY9="ab",DY9="ml")),"AB","")))</f>
        <v/>
      </c>
      <c r="EF9" s="108" t="str">
        <f t="shared" ref="EF9:EF72" si="67">IF(OR($B9="NSO",$B9="",DY9=""),"",IF(OR(EE9="AB",DY9="ab"),"AB",IF(DY9="ML","RE",IF(AND(EB9&gt;=36%*ED9,DY9&gt;=$DY$7*20%),"P",IF(AND(EB9&gt;=34%*ED9,DY9&gt;=$DY$7*20%),"G2",IF(AND(EB9&gt;=31%*ED9,DY9&gt;=$DY$7*20%),"G1",IF(EB9&gt;=25%*ED9,"S","F")))))))</f>
        <v>P</v>
      </c>
      <c r="EG9" s="108" t="str">
        <f t="shared" ref="EG9:EG72" si="68">IF(OR(EF9="",EF9=0,EF9="S",EF9="RE",EF9="F",EF9="AB"),EF9,IF(EB9&gt;=75%*ED9,"D",IF(EB9&gt;=60%*ED9,"I",IF(EB9&gt;=48%*ED9,"II",IF(EB9&gt;=36%*ED9,"III",EF9)))))</f>
        <v>D</v>
      </c>
      <c r="EH9" s="110" t="str">
        <f t="shared" ref="EH9:EH72" si="69">IF(EB9="","",IF(OR(EF9="",EF9=0,EF9="S",EF9="RE",EF9="F",EF9="AB"),"",IF(EB9&gt;=86%*ED9,"A",IF(EB9&gt;=71%*ED9,"B",IF(EB9&gt;=51%*ED9,"C",IF(EB9&gt;=31%*ED9,"D","E"))))))</f>
        <v>B</v>
      </c>
      <c r="EI9" s="52">
        <f>IF(OR($E9="",$G9=""),"",IF(AND($E$3=6),'Marks Entry 6th'!BU8,IF(AND($E$3=7),'Marks Entry 7th'!BU8,"")))</f>
        <v>18</v>
      </c>
      <c r="EJ9" s="52">
        <f>IF(OR($E9="",$G9=""),"",IF(AND($E$3=6),'Marks Entry 6th'!BV8,IF(AND($E$3=7),'Marks Entry 7th'!BV8,"")))</f>
        <v>18</v>
      </c>
      <c r="EK9" s="52">
        <f>IF(OR($E9="",$G9=""),"",IF(AND($E$3=6),'Marks Entry 6th'!BW8,IF(AND($E$3=7),'Marks Entry 7th'!BW8,"")))</f>
        <v>14</v>
      </c>
      <c r="EL9" s="52">
        <f>IF(OR($E9="",$G9=""),"",IF(AND($E$3=6),'Marks Entry 6th'!BX8,IF(AND($E$3=7),'Marks Entry 7th'!BX8,"")))</f>
        <v>24</v>
      </c>
      <c r="EM9" s="52">
        <f>IF(OR($E9="",$G9=""),"",IF(AND($E$3=6),'Marks Entry 6th'!BY8,IF(AND($E$3=7),'Marks Entry 7th'!BY8,"")))</f>
        <v>19</v>
      </c>
      <c r="EN9" s="121">
        <f t="shared" ref="EN9:EN72" si="70">IF(AND(EI9="",EJ9="",EK9="",EL9="",EM9=""),"",SUM(EI9:EM9))</f>
        <v>93</v>
      </c>
      <c r="EO9" s="122">
        <f t="shared" ref="EO9:EO72" si="71">COUNTIF(EI9,"ML")*$EI$7+COUNTIF(EJ9,"ML")*$EJ$7+COUNTIF(EK9,"ML")*$EK$7+COUNTIF(EL9,"ML")*$EL$7+COUNTIF(EM9,"ML")*$EM$7</f>
        <v>0</v>
      </c>
      <c r="EP9" s="122">
        <f t="shared" ref="EP9:EP72" si="72">IF(OR($B9="NSO",$B9="",EN9="",EN9=0),"",IF(AND(EI9="",EJ9="",EK9="",EL9="",EM9=""),"",IF(AND(EJ9="",EI9=""),$EI$7-EO9,IF(EM9="",($EI$7+$EJ$7)-EO9,$EN$7-EO9))))</f>
        <v>100</v>
      </c>
      <c r="EQ9" s="122" t="str">
        <f t="shared" ref="EQ9:EQ72" si="73">IF(OR($B9="NSO",$B9="",EN9="",EN9=0),"",IF(OR(EI9="AB",EK9="AB",EL9="AB",EM9="AB",EJ9="AB"),"AB",IF(EN9&gt;=36%*EP9,"P","S")))</f>
        <v>P</v>
      </c>
      <c r="ER9" s="109" t="str">
        <f t="shared" ref="ER9:ER72" si="74">IF(EN9="","",IF(OR(EQ9="",EQ9=0,EQ9="S",EQ9="RE",EQ9="F",EQ9="AB"),"",IF(EN9&gt;=91%*EP9,"A+",IF(EN9&gt;=76%*EP9,"A",IF(EN9&gt;=61%*EP9,"B",IF(EN9&gt;=41%*EP9,"C","D"))))))</f>
        <v>A+</v>
      </c>
      <c r="ES9" s="52">
        <f>IF(OR($E9="",$G9=""),"",IF(AND($E$3=6),'Marks Entry 6th'!BZ8,IF(AND($E$3=7),'Marks Entry 7th'!BZ8,"")))</f>
        <v>11</v>
      </c>
      <c r="ET9" s="52">
        <f>IF(OR($E9="",$G9=""),"",IF(AND($E$3=6),'Marks Entry 6th'!CA8,IF(AND($E$3=7),'Marks Entry 7th'!CA8,"")))</f>
        <v>16</v>
      </c>
      <c r="EU9" s="52">
        <f>IF(OR($E9="",$G9=""),"",IF(AND($E$3=6),'Marks Entry 6th'!CB8,IF(AND($E$3=7),'Marks Entry 7th'!CB8,"")))</f>
        <v>13</v>
      </c>
      <c r="EV9" s="52">
        <f>IF(OR($E9="",$G9=""),"",IF(AND($E$3=6),'Marks Entry 6th'!CC8,IF(AND($E$3=7),'Marks Entry 7th'!CC8,"")))</f>
        <v>17</v>
      </c>
      <c r="EW9" s="52">
        <f>IF(OR($E9="",$G9=""),"",IF(AND($E$3=6),'Marks Entry 6th'!CD8,IF(AND($E$3=7),'Marks Entry 7th'!CD8,"")))</f>
        <v>20</v>
      </c>
      <c r="EX9" s="121">
        <f t="shared" ref="EX9:EX72" si="75">IF(AND(ES9="",ET9="",EU9="",EV9="",EW9=""),"",SUM(ES9:EW9))</f>
        <v>77</v>
      </c>
      <c r="EY9" s="122">
        <f t="shared" ref="EY9:EY72" si="76">COUNTIF(ES9,"ML")*$ES$7+COUNTIF(ET9,"ML")*$ET$7+COUNTIF(EU9,"ML")*$EU$7+COUNTIF(EV9,"ML")*$EV$7+COUNTIF(EW9,"ML")*$EW$7</f>
        <v>0</v>
      </c>
      <c r="EZ9" s="122">
        <f t="shared" ref="EZ9:EZ72" si="77">IF(OR($B9="NSO",$B9="",EX9="",EX9=0),"",IF(AND(ES9="",ET9="",EU9="",EV9="",EW9=""),"",IF(AND(ET9="",ES9=""),$ES$7-EY9,IF(EW9="",($ES$7+$ET$7)-EY9,$EX$7-EY9))))</f>
        <v>100</v>
      </c>
      <c r="FA9" s="122" t="str">
        <f t="shared" ref="FA9:FA72" si="78">IF(OR($B9="NSO",$B9="",EX9="",EX9=0),"",IF(OR(ES9="AB",EU9="AB",EV9="AB",EW9="AB",ET9="AB"),"AB",IF(EX9&gt;=36%*EZ9,"P","S")))</f>
        <v>P</v>
      </c>
      <c r="FB9" s="109" t="str">
        <f t="shared" ref="FB9:FB72" si="79">IF(EX9="","",IF(OR(FA9="",FA9=0,FA9="S",FA9="RE",FA9="F",FA9="AB"),"",IF(EX9&gt;=91%*EZ9,"A+",IF(EX9&gt;=76%*EZ9,"A",IF(EX9&gt;=61%*EZ9,"B",IF(EX9&gt;=41%*EZ9,"C","D"))))))</f>
        <v>A</v>
      </c>
      <c r="FC9" s="52">
        <f>IF(OR($E9="",$G9=""),"",IF(AND($E$3=6),'Marks Entry 6th'!CE8,IF(AND($E$3=7),'Marks Entry 7th'!CE8,"")))</f>
        <v>15</v>
      </c>
      <c r="FD9" s="52">
        <f>IF(OR($E9="",$G9=""),"",IF(AND($E$3=6),'Marks Entry 6th'!CF8,IF(AND($E$3=7),'Marks Entry 7th'!CF8,"")))</f>
        <v>16</v>
      </c>
      <c r="FE9" s="52">
        <f>IF(OR($E9="",$G9=""),"",IF(AND($E$3=6),'Marks Entry 6th'!CG8,IF(AND($E$3=7),'Marks Entry 7th'!CG8,"")))</f>
        <v>21</v>
      </c>
      <c r="FF9" s="52">
        <f>IF(OR($E9="",$G9=""),"",IF(AND($E$3=6),'Marks Entry 6th'!CH8,IF(AND($E$3=7),'Marks Entry 7th'!CH8,"")))</f>
        <v>21</v>
      </c>
      <c r="FG9" s="52">
        <f>IF(OR($E9="",$G9=""),"",IF(AND($E$3=6),'Marks Entry 6th'!CI8,IF(AND($E$3=7),'Marks Entry 7th'!CI8,"")))</f>
        <v>21</v>
      </c>
      <c r="FH9" s="121">
        <f t="shared" ref="FH9:FH72" si="80">IF(AND(FC9="",FD9="",FE9="",FF9="",FG9=""),"",SUM(FC9:FG9))</f>
        <v>94</v>
      </c>
      <c r="FI9" s="122">
        <f t="shared" ref="FI9:FI72" si="81">COUNTIF(FC9,"ML")*$FC$7+COUNTIF(FD9,"ML")*$FD$7+COUNTIF(FE9,"ML")*$FE$7+COUNTIF(FF9,"ML")*$FF$7+COUNTIF(FG9,"ML")*$FG$7</f>
        <v>0</v>
      </c>
      <c r="FJ9" s="122">
        <f t="shared" ref="FJ9:FJ72" si="82">IF(OR($B9="NSO",$B9="",FH9="",FH9=0),"",IF(AND(FC9="",FD9="",FE9="",FF9="",FG9=""),"",IF(AND(FD9="",FC9=""),$FC$7-FI9,IF(FG9="",($FC$7+$FD$7)-FI9,$FH$7-FI9))))</f>
        <v>100</v>
      </c>
      <c r="FK9" s="122" t="str">
        <f t="shared" ref="FK9:FK72" si="83">IF(OR($B9="NSO",$B9="",FH9="",FH9=0),"",IF(OR(FC9="AB",FE9="AB",FF9="AB",FG9="AB",FD9="AB"),"AB",IF(FH9&gt;=36%*FJ9,"P","S")))</f>
        <v>P</v>
      </c>
      <c r="FL9" s="109" t="str">
        <f t="shared" ref="FL9:FL72" si="84">IF(FH9="","",IF(OR(FK9="",FK9=0,FK9="S",FK9="RE",FK9="F",FK9="AB"),"",IF(FH9&gt;=91%*FJ9,"A+",IF(FH9&gt;=76%*FJ9,"A",IF(FH9&gt;=61%*FJ9,"B",IF(FH9&gt;=41%*FJ9,"C","D"))))))</f>
        <v>A+</v>
      </c>
      <c r="FM9" s="370">
        <f>IF(OR($E9="",$G9=""),"",IF(AND('Marks Entry 6th'!CJ8="",'Marks Entry 7th'!CJ8=""),"",IF(AND($E$3=6),'Marks Entry 6th'!CJ8,IF(AND($E$3=7),'Marks Entry 7th'!CJ8,""))))</f>
        <v>30</v>
      </c>
      <c r="FN9" s="370">
        <f>IF(OR($E9="",$G9=""),"",IF(AND('Marks Entry 6th'!CK8="",'Marks Entry 7th'!CK8=""),"",IF(AND($E$3=6),'Marks Entry 6th'!CK8,IF(AND($E$3=7),'Marks Entry 7th'!CK8,""))))</f>
        <v>32</v>
      </c>
      <c r="FO9" s="371">
        <f t="shared" ref="FO9:FO72" si="85">IF(AND(FM9="",FN9=""),"",SUM(FM9:FN9))</f>
        <v>62</v>
      </c>
      <c r="FP9" s="109" t="str">
        <f t="shared" ref="FP9:FP72" si="86">IF(FO9="","",IF(OR(FO9="",FO9=0,FO9="RE",FO9="AB"),"",IF(FO9&gt;91%*$FO$7,"A+",IF(FO9&gt;76%*$FO$7,"A",IF(FO9&gt;=61%*$FO$7,"B",IF(FO9&gt;=341%*$FO$7,"C","D"))))))</f>
        <v>B</v>
      </c>
      <c r="FQ9" s="370">
        <f>IF(OR($E9="",$G9=""),"",IF(AND('Marks Entry 6th'!CL8="",'Marks Entry 7th'!CL8=""),"",IF(AND($E$3=6),'Marks Entry 6th'!CL8,IF(AND($E$3=7),'Marks Entry 7th'!CL8,""))))</f>
        <v>40</v>
      </c>
      <c r="FR9" s="370">
        <f>IF(OR($E9="",$G9=""),"",IF(AND('Marks Entry 6th'!CM8="",'Marks Entry 7th'!CM8=""),"",IF(AND($E$3=6),'Marks Entry 6th'!CM8,IF(AND($E$3=7),'Marks Entry 7th'!CM8,""))))</f>
        <v>41</v>
      </c>
      <c r="FS9" s="371">
        <f t="shared" ref="FS9:FS72" si="87">IF(AND(FQ9="",FR9=""),"",SUM(FQ9:FR9))</f>
        <v>81</v>
      </c>
      <c r="FT9" s="109" t="str">
        <f t="shared" ref="FT9:FT72" si="88">IF(FS9="","",IF(OR(FS9="",FS9=0,FS9="RE",FS9="AB"),"",IF(FS9&gt;91%*$FS$7,"A+",IF(FS9&gt;76%*$FS$7,"A",IF(FS9&gt;=61%*$FS$7,"B",IF(FS9&gt;=41%*$FS$7,"C","D"))))))</f>
        <v>A</v>
      </c>
      <c r="FU9" s="78">
        <f t="shared" ref="FU9:FU72" si="89">IF($E$3="","",IF(OR(E9="",G9=""),"",IF(AND(Z9="AB",AU9="AB",BQ9="AB",CL9="AB",DG9="AB",EB9="AB"),"AB",SUM(Z9,AU9,BQ9,CL9,DG9,EB9))))</f>
        <v>703</v>
      </c>
      <c r="FV9" s="332">
        <f t="shared" ref="FV9:FV72" si="90">IFERROR(IF(FU9="","",FU9*100/SUM(AB9,AW9,BS9,CN9,DI9,ED9)),"")</f>
        <v>58.583333333333336</v>
      </c>
      <c r="FW9" s="84" t="str">
        <f t="shared" ref="FW9:FW72" si="91">IFERROR(IF(FV9="","",IF(AND(FV9&gt;=60),"I",IF(AND(FV9&gt;=48),"II",IF(AND(FV9&gt;=36),"III","")))),"")</f>
        <v>II</v>
      </c>
      <c r="FX9" s="225" t="str">
        <f t="shared" ref="FX9:FX72" si="92">IFERROR(IF(FU9="","",IF(OR(B9="",G9="",FV9=""),"",IF(FV9&gt;=86,"A",IF(FV9&gt;=71,"B",IF(FV9&gt;=51,"C",IF(FV9&gt;=31,"D","E")))))),"")</f>
        <v>C</v>
      </c>
      <c r="FY9" s="85">
        <f t="shared" ref="FY9:FY72" si="93">IFERROR(IF(FV9="","",SUMPRODUCT((FV9&lt;$FV$8:$FV$207)/COUNTIF($FV$8:$FV$207,$FV$8:$FV$207))),"")</f>
        <v>10.999999999999986</v>
      </c>
      <c r="FZ9" s="331" t="str">
        <f>IFERROR(IF(B9="NSO","NSO",IF(OR(D9="",G9="",F9=""),"",IF(AND(FV9&gt;=36,'Master sheet'!$D$11="Hindi"),"कक्षा क्रमोन्नत",IF(AND(FV9&gt;=36,'Master sheet'!$D$11="English"),"Promoted",IF(AND(FV9&lt;36,'Master sheet'!$D$11="Hindi"),"पुनः परीक्षा","Re-Exam"))))),"")</f>
        <v>कक्षा क्रमोन्नत</v>
      </c>
      <c r="GA9" s="53">
        <f>IF(OR($E9="",$G9=""),"",IF(AND($E$3=6,'Marks Entry 6th'!CN8=""),"",IF(AND($E$3=7,'Marks Entry 7th'!CN8=""),"",IF(AND($E$3=6),'Marks Entry 6th'!CN8,IF(AND($E$3=7),'Marks Entry 7th'!CN8,"")))))</f>
        <v>220</v>
      </c>
      <c r="GB9" s="53">
        <f>IF(OR($E9="",$G9=""),"",IF(AND($E$3=6,'Marks Entry 6th'!CO8=""),"",IF(AND($E$3=7,'Marks Entry 7th'!CO8=""),"",IF(AND($E$3=6),'Marks Entry 6th'!CO8,IF(AND($E$3=7),'Marks Entry 7th'!CO8,"")))))</f>
        <v>168</v>
      </c>
      <c r="GC9" s="54"/>
      <c r="GK9" s="56">
        <f>IF(AND($E$3=6),'Marks Entry 6th'!I8,IF(AND($E$3=7),'Marks Entry 7th'!I8,""))</f>
        <v>702</v>
      </c>
      <c r="GL9" s="56">
        <f t="shared" ref="GL9:GL72" si="94">SUM(AB9,AW9,BS9,CN9,DI9,ED9)</f>
        <v>1200</v>
      </c>
    </row>
    <row r="10" spans="1:194" ht="18.95" customHeight="1">
      <c r="A10" s="68">
        <v>3</v>
      </c>
      <c r="B10" s="68">
        <f>IF(OR(GK10=0,GK10=""),"",IF(AND($E$3=6),'Marks Entry 6th'!I9,IF(AND($E$3=7),'Marks Entry 7th'!I9,"")))</f>
        <v>703</v>
      </c>
      <c r="C10" s="69">
        <f>IF(OR(B10=0,B10=""),"",IF(AND($E$3=6,'Marks Entry 6th'!B9=""),"",IF(AND($E$3=7,'Marks Entry 7th'!B9=""),"",IF(AND($E$3=6,'Marks Entry 6th'!B9),'Marks Entry 6th'!B9,IF(AND($E$3=7),'Marks Entry 7th'!B9,"")))))</f>
        <v>7</v>
      </c>
      <c r="D10" s="69" t="str">
        <f>IF(OR(B10=0,B10=""),"",IF(AND($E$3=6,'Marks Entry 6th'!C9=""),"",IF(AND($E$3=7,'Marks Entry 7th'!C9=""),"",IF(AND($E$3=6),'Marks Entry 6th'!C9,IF(AND($E$3=7),'Marks Entry 7th'!C9,"")))))</f>
        <v>A</v>
      </c>
      <c r="E10" s="306">
        <f>IF(OR(B10=0,B10=""),"",IF(AND($E$3=6,'Marks Entry 6th'!E9=""),"",IF(AND($E$3=7,'Marks Entry 7th'!E9=""),"",IF(AND($E$3=6),'Marks Entry 6th'!E9,IF(AND($E$3=7),'Marks Entry 7th'!E9,"")))))</f>
        <v>42348</v>
      </c>
      <c r="F10" s="69">
        <f>IF(OR(B10=0,B10=""),"",IF(AND($E$3=6,'Marks Entry 6th'!D9=""),"",IF(AND($E$3=7,'Marks Entry 7th'!D9=""),"",IF(AND($E$3=6),'Marks Entry 6th'!D9,IF(AND($E$3=7),'Marks Entry 7th'!D9,"")))))</f>
        <v>934</v>
      </c>
      <c r="G10" s="305" t="str">
        <f>IF(OR(B10=0,B10=""),"",IF(AND($E$3=6,'Marks Entry 6th'!F9=""),"",IF(AND($E$3=7,'Marks Entry 7th'!F9=""),"",IF(AND($E$3=6),UPPER('Marks Entry 6th'!F9),IF(AND($E$3=7),UPPER('Marks Entry 7th'!F9),"")))))</f>
        <v>ARMAN HUSSAIN</v>
      </c>
      <c r="H10" s="305" t="str">
        <f>IF(OR(B10=0,B10=""),"",IF(AND($E$3=6,'Marks Entry 6th'!G9=""),"",IF(AND($E$3=7,'Marks Entry 7th'!G9=""),"",IF(AND($E$3=6),UPPER('Marks Entry 6th'!G9),IF(AND($E$3=7),UPPER('Marks Entry 7th'!G9),"")))))</f>
        <v>AARIF HUSSAIN</v>
      </c>
      <c r="I10" s="305" t="str">
        <f>IF(OR(B10=0,B10=""),"",IF(AND($E$3=6,'Marks Entry 6th'!H9=""),"",IF(AND($E$3=7,'Marks Entry 7th'!H9=""),"",IF(AND($E$3=6),UPPER('Marks Entry 6th'!H9),IF(AND($E$3=7),UPPER('Marks Entry 7th'!H9),"")))))</f>
        <v>SALMA BANO</v>
      </c>
      <c r="J10" s="64" t="str">
        <f>IF(OR(B10=0,B10=""),"",IF(AND($E$3=6,'Marks Entry 6th'!J9=""),"",IF(AND($E$3=7,'Marks Entry 7th'!J9=""),"",IF(AND($E$3=6),'Marks Entry 6th'!J9,IF(AND($E$3=7),'Marks Entry 7th'!J9,"")))))</f>
        <v>M</v>
      </c>
      <c r="K10" s="64" t="str">
        <f>IF(OR(B10=0,B10=""),"",IF(AND($E$3=6,'Marks Entry 6th'!K9=""),"",IF(AND($E$3=7,'Marks Entry 7th'!K9=""),"",IF(AND($E$3=6),'Marks Entry 6th'!K9,IF(AND($E$3=7),'Marks Entry 7th'!K9,"")))))</f>
        <v>OBC</v>
      </c>
      <c r="L10" s="120">
        <f>IF(OR($E10="",$G10=""),"",IF(AND($E$3=6),'Marks Entry 6th'!L9,IF(AND($E$3=7),'Marks Entry 7th'!L9,"")))</f>
        <v>4</v>
      </c>
      <c r="M10" s="120">
        <f>IF(OR($E10="",$G10=""),"",IF(AND($E$3=6),'Marks Entry 6th'!M9,IF(AND($E$3=7),'Marks Entry 7th'!M9,"")))</f>
        <v>5</v>
      </c>
      <c r="N10" s="120">
        <f>IF(OR($E10="",$G10=""),"",IF(AND($E$3=6),'Marks Entry 6th'!N9,IF(AND($E$3=7),'Marks Entry 7th'!N9,"")))</f>
        <v>5</v>
      </c>
      <c r="O10" s="120">
        <f>IF(OR($E10="",$G10=""),"",IF(AND($E$3=6),'Marks Entry 6th'!O9,IF(AND($E$3=7),'Marks Entry 7th'!O9,"")))</f>
        <v>5</v>
      </c>
      <c r="P10" s="120">
        <f>IF(OR($E10="",$G10=""),"",IF(AND($E$3=6),'Marks Entry 6th'!P9,IF(AND($E$3=7),'Marks Entry 7th'!P9,"")))</f>
        <v>5</v>
      </c>
      <c r="Q10" s="120">
        <f>IF(OR($E10="",$G10=""),"",IF(AND($E$3=6),'Marks Entry 6th'!Q9,IF(AND($E$3=7),'Marks Entry 7th'!Q9,"")))</f>
        <v>3</v>
      </c>
      <c r="R10" s="428">
        <f t="shared" si="4"/>
        <v>27</v>
      </c>
      <c r="S10" s="120">
        <f>IF(OR($E10="",$G10=""),"",IF(AND($E$3=6),'Marks Entry 6th'!R9,IF(AND($E$3=7),'Marks Entry 7th'!R9,"")))</f>
        <v>38</v>
      </c>
      <c r="T10" s="120">
        <f>IF(OR($E10="",$G10=""),"",IF(AND($E$3=6),'Marks Entry 6th'!S9,IF(AND($E$3=7),'Marks Entry 7th'!S9,"")))</f>
        <v>12</v>
      </c>
      <c r="U10" s="65">
        <f t="shared" si="5"/>
        <v>50</v>
      </c>
      <c r="V10" s="62">
        <f t="shared" si="6"/>
        <v>77</v>
      </c>
      <c r="W10" s="67">
        <f>IF(OR($E10="",$G10=""),"",IF(AND($E$3=6),'Marks Entry 6th'!T9,IF(AND($E$3=7),'Marks Entry 7th'!T9,"")))</f>
        <v>37</v>
      </c>
      <c r="X10" s="67">
        <f>IF(OR($E10="",$G10=""),"",IF(AND($E$3=6),'Marks Entry 6th'!U9,IF(AND($E$3=7),'Marks Entry 7th'!U9,"")))</f>
        <v>11</v>
      </c>
      <c r="Y10" s="66">
        <f t="shared" si="7"/>
        <v>48</v>
      </c>
      <c r="Z10" s="62">
        <f t="shared" si="8"/>
        <v>125</v>
      </c>
      <c r="AA10" s="108">
        <f t="shared" si="9"/>
        <v>0</v>
      </c>
      <c r="AB10" s="108">
        <f t="shared" si="10"/>
        <v>200</v>
      </c>
      <c r="AC10" s="108" t="str">
        <f t="shared" si="11"/>
        <v/>
      </c>
      <c r="AD10" s="108" t="str">
        <f t="shared" si="12"/>
        <v>P</v>
      </c>
      <c r="AE10" s="108" t="str">
        <f t="shared" si="13"/>
        <v>I</v>
      </c>
      <c r="AF10" s="110" t="str">
        <f t="shared" si="14"/>
        <v>C</v>
      </c>
      <c r="AG10" s="120">
        <f>IF(OR($E10="",$G10=""),"",IF(AND($E$3=6),'Marks Entry 6th'!V9,IF(AND($E$3=7),'Marks Entry 7th'!V9,"")))</f>
        <v>3</v>
      </c>
      <c r="AH10" s="120">
        <f>IF(OR($E10="",$G10=""),"",IF(AND($E$3=6),'Marks Entry 6th'!W9,IF(AND($E$3=7),'Marks Entry 7th'!W9,"")))</f>
        <v>4</v>
      </c>
      <c r="AI10" s="120">
        <f>IF(OR($E10="",$G10=""),"",IF(AND($E$3=6),'Marks Entry 6th'!X9,IF(AND($E$3=7),'Marks Entry 7th'!X9,"")))</f>
        <v>2</v>
      </c>
      <c r="AJ10" s="120">
        <f>IF(OR($E10="",$G10=""),"",IF(AND($E$3=6),'Marks Entry 6th'!Y9,IF(AND($E$3=7),'Marks Entry 7th'!Y9,"")))</f>
        <v>5</v>
      </c>
      <c r="AK10" s="120">
        <f>IF(OR($E10="",$G10=""),"",IF(AND($E$3=6),'Marks Entry 6th'!Z9,IF(AND($E$3=7),'Marks Entry 7th'!Z9,"")))</f>
        <v>4</v>
      </c>
      <c r="AL10" s="120">
        <f>IF(OR($E10="",$G10=""),"",IF(AND($E$3=6),'Marks Entry 6th'!AA9,IF(AND($E$3=7),'Marks Entry 7th'!AA9,"")))</f>
        <v>5</v>
      </c>
      <c r="AM10" s="428">
        <f t="shared" si="15"/>
        <v>23</v>
      </c>
      <c r="AN10" s="120">
        <f>IF(OR($E10="",$G10=""),"",IF(AND($E$3=6),'Marks Entry 6th'!AB9,IF(AND($E$3=7),'Marks Entry 7th'!AB9,"")))</f>
        <v>40</v>
      </c>
      <c r="AO10" s="120">
        <f>IF(OR($E10="",$G10=""),"",IF(AND($E$3=6),'Marks Entry 6th'!AC9,IF(AND($E$3=7),'Marks Entry 7th'!AC9,"")))</f>
        <v>11</v>
      </c>
      <c r="AP10" s="65">
        <f t="shared" si="16"/>
        <v>51</v>
      </c>
      <c r="AQ10" s="62">
        <f t="shared" si="17"/>
        <v>74</v>
      </c>
      <c r="AR10" s="67">
        <f>IF(OR($E10="",$G10=""),"",IF(AND($E$3=6),'Marks Entry 6th'!AD9,IF(AND($E$3=7),'Marks Entry 7th'!AD9,"")))</f>
        <v>37</v>
      </c>
      <c r="AS10" s="67">
        <f>IF(OR($E10="",$G10=""),"",IF(AND($E$3=6),'Marks Entry 6th'!AE9,IF(AND($E$3=7),'Marks Entry 7th'!AE9,"")))</f>
        <v>8</v>
      </c>
      <c r="AT10" s="65">
        <f t="shared" si="18"/>
        <v>45</v>
      </c>
      <c r="AU10" s="62">
        <f t="shared" si="19"/>
        <v>119</v>
      </c>
      <c r="AV10" s="108">
        <f t="shared" si="20"/>
        <v>0</v>
      </c>
      <c r="AW10" s="108">
        <f t="shared" si="21"/>
        <v>200</v>
      </c>
      <c r="AX10" s="108" t="str">
        <f t="shared" si="22"/>
        <v/>
      </c>
      <c r="AY10" s="108" t="str">
        <f t="shared" si="23"/>
        <v>P</v>
      </c>
      <c r="AZ10" s="108" t="str">
        <f t="shared" si="24"/>
        <v>II</v>
      </c>
      <c r="BA10" s="110" t="str">
        <f t="shared" si="25"/>
        <v>C</v>
      </c>
      <c r="BB10" s="313" t="str">
        <f>IF(OR($E10="",$G10=""),"",IF(AND($E$3=6),'Marks Entry 6th'!AF9,IF(AND($E$3=7),'Marks Entry 7th'!AF9,"")))</f>
        <v>उर्दू (72)</v>
      </c>
      <c r="BC10" s="120">
        <f>IF(OR($E10="",$G10=""),"",IF(AND($E$3=6),'Marks Entry 6th'!AG9,IF(AND($E$3=7),'Marks Entry 7th'!AG9,"")))</f>
        <v>3</v>
      </c>
      <c r="BD10" s="120">
        <f>IF(OR($E10="",$G10=""),"",IF(AND($E$3=6),'Marks Entry 6th'!AH9,IF(AND($E$3=7),'Marks Entry 7th'!AH9,"")))</f>
        <v>3</v>
      </c>
      <c r="BE10" s="120">
        <f>IF(OR($E10="",$G10=""),"",IF(AND($E$3=6),'Marks Entry 6th'!AI9,IF(AND($E$3=7),'Marks Entry 7th'!AI9,"")))</f>
        <v>4</v>
      </c>
      <c r="BF10" s="120">
        <f>IF(OR($E10="",$G10=""),"",IF(AND($E$3=6),'Marks Entry 6th'!AJ9,IF(AND($E$3=7),'Marks Entry 7th'!AJ9,"")))</f>
        <v>4</v>
      </c>
      <c r="BG10" s="120">
        <f>IF(OR($E10="",$G10=""),"",IF(AND($E$3=6),'Marks Entry 6th'!AK9,IF(AND($E$3=7),'Marks Entry 7th'!AK9,"")))</f>
        <v>5</v>
      </c>
      <c r="BH10" s="120">
        <f>IF(OR($E10="",$G10=""),"",IF(AND($E$3=6),'Marks Entry 6th'!AL9,IF(AND($E$3=7),'Marks Entry 7th'!AL9,"")))</f>
        <v>5</v>
      </c>
      <c r="BI10" s="428">
        <f t="shared" si="26"/>
        <v>24</v>
      </c>
      <c r="BJ10" s="120">
        <f>IF(OR($E10="",$G10=""),"",IF(AND($E$3=6),'Marks Entry 6th'!AM9,IF(AND($E$3=7),'Marks Entry 7th'!AM9,"")))</f>
        <v>42</v>
      </c>
      <c r="BK10" s="120">
        <f>IF(OR($E10="",$G10=""),"",IF(AND($E$3=6),'Marks Entry 6th'!AN9,IF(AND($E$3=7),'Marks Entry 7th'!AN9,"")))</f>
        <v>14</v>
      </c>
      <c r="BL10" s="65">
        <f t="shared" si="27"/>
        <v>56</v>
      </c>
      <c r="BM10" s="62">
        <f t="shared" si="28"/>
        <v>80</v>
      </c>
      <c r="BN10" s="67">
        <f>IF(OR($E10="",$G10=""),"",IF(AND($E$3=6),'Marks Entry 6th'!AO9,IF(AND($E$3=7),'Marks Entry 7th'!AO9,"")))</f>
        <v>41</v>
      </c>
      <c r="BO10" s="67">
        <f>IF(OR($E10="",$G10=""),"",IF(AND($E$3=6),'Marks Entry 6th'!AP9,IF(AND($E$3=7),'Marks Entry 7th'!AP9,"")))</f>
        <v>8</v>
      </c>
      <c r="BP10" s="65">
        <f t="shared" si="29"/>
        <v>49</v>
      </c>
      <c r="BQ10" s="62">
        <f t="shared" si="30"/>
        <v>129</v>
      </c>
      <c r="BR10" s="108">
        <f t="shared" si="31"/>
        <v>0</v>
      </c>
      <c r="BS10" s="108">
        <f t="shared" si="32"/>
        <v>200</v>
      </c>
      <c r="BT10" s="108" t="str">
        <f t="shared" si="33"/>
        <v/>
      </c>
      <c r="BU10" s="108" t="str">
        <f t="shared" si="34"/>
        <v>P</v>
      </c>
      <c r="BV10" s="108" t="str">
        <f t="shared" si="35"/>
        <v>I</v>
      </c>
      <c r="BW10" s="110" t="str">
        <f t="shared" si="36"/>
        <v>C</v>
      </c>
      <c r="BX10" s="120">
        <f>IF(OR($E10="",$G10=""),"",IF(AND($E$3=6),'Marks Entry 6th'!AQ9,IF(AND($E$3=7),'Marks Entry 7th'!AQ9,"")))</f>
        <v>4</v>
      </c>
      <c r="BY10" s="120">
        <f>IF(OR($E10="",$G10=""),"",IF(AND($E$3=6),'Marks Entry 6th'!AR9,IF(AND($E$3=7),'Marks Entry 7th'!AR9,"")))</f>
        <v>5</v>
      </c>
      <c r="BZ10" s="120">
        <f>IF(OR($E10="",$G10=""),"",IF(AND($E$3=6),'Marks Entry 6th'!AS9,IF(AND($E$3=7),'Marks Entry 7th'!AS9,"")))</f>
        <v>4</v>
      </c>
      <c r="CA10" s="120">
        <f>IF(OR($E10="",$G10=""),"",IF(AND($E$3=6),'Marks Entry 6th'!AT9,IF(AND($E$3=7),'Marks Entry 7th'!AT9,"")))</f>
        <v>5</v>
      </c>
      <c r="CB10" s="120">
        <f>IF(OR($E10="",$G10=""),"",IF(AND($E$3=6),'Marks Entry 6th'!AU9,IF(AND($E$3=7),'Marks Entry 7th'!AU9,"")))</f>
        <v>4</v>
      </c>
      <c r="CC10" s="120">
        <f>IF(OR($E10="",$G10=""),"",IF(AND($E$3=6),'Marks Entry 6th'!AV9,IF(AND($E$3=7),'Marks Entry 7th'!AV9,"")))</f>
        <v>5</v>
      </c>
      <c r="CD10" s="428">
        <f t="shared" si="37"/>
        <v>27</v>
      </c>
      <c r="CE10" s="120">
        <f>IF(OR($E10="",$G10=""),"",IF(AND($E$3=6),'Marks Entry 6th'!AW9,IF(AND($E$3=7),'Marks Entry 7th'!AW9,"")))</f>
        <v>31</v>
      </c>
      <c r="CF10" s="120">
        <f>IF(OR($E10="",$G10=""),"",IF(AND($E$3=6),'Marks Entry 6th'!AX9,IF(AND($E$3=7),'Marks Entry 7th'!AX9,"")))</f>
        <v>12</v>
      </c>
      <c r="CG10" s="65">
        <f t="shared" si="38"/>
        <v>43</v>
      </c>
      <c r="CH10" s="62">
        <f t="shared" si="39"/>
        <v>70</v>
      </c>
      <c r="CI10" s="67">
        <f>IF(OR($E10="",$G10=""),"",IF(AND($E$3=6),'Marks Entry 6th'!AY9,IF(AND($E$3=7),'Marks Entry 7th'!AY9,"")))</f>
        <v>55</v>
      </c>
      <c r="CJ10" s="67">
        <f>IF(OR($E10="",$G10=""),"",IF(AND($E$3=6),'Marks Entry 6th'!AZ9,IF(AND($E$3=7),'Marks Entry 7th'!AZ9,"")))</f>
        <v>8</v>
      </c>
      <c r="CK10" s="65">
        <f t="shared" si="40"/>
        <v>63</v>
      </c>
      <c r="CL10" s="62">
        <f t="shared" si="41"/>
        <v>133</v>
      </c>
      <c r="CM10" s="108">
        <f t="shared" si="42"/>
        <v>0</v>
      </c>
      <c r="CN10" s="108">
        <f t="shared" si="43"/>
        <v>200</v>
      </c>
      <c r="CO10" s="108" t="str">
        <f t="shared" si="44"/>
        <v/>
      </c>
      <c r="CP10" s="108" t="str">
        <f t="shared" si="45"/>
        <v>P</v>
      </c>
      <c r="CQ10" s="108" t="str">
        <f t="shared" si="46"/>
        <v>I</v>
      </c>
      <c r="CR10" s="110" t="str">
        <f t="shared" si="47"/>
        <v>C</v>
      </c>
      <c r="CS10" s="120">
        <f>IF(OR($E10="",$G10=""),"",IF(AND($E$3=6),'Marks Entry 6th'!BA9,IF(AND($E$3=7),'Marks Entry 7th'!BA9,"")))</f>
        <v>5</v>
      </c>
      <c r="CT10" s="120">
        <f>IF(OR($E10="",$G10=""),"",IF(AND($E$3=6),'Marks Entry 6th'!BB9,IF(AND($E$3=7),'Marks Entry 7th'!BB9,"")))</f>
        <v>5</v>
      </c>
      <c r="CU10" s="120">
        <f>IF(OR($E10="",$G10=""),"",IF(AND($E$3=6),'Marks Entry 6th'!BC9,IF(AND($E$3=7),'Marks Entry 7th'!BC9,"")))</f>
        <v>5</v>
      </c>
      <c r="CV10" s="120">
        <f>IF(OR($E10="",$G10=""),"",IF(AND($E$3=6),'Marks Entry 6th'!BD9,IF(AND($E$3=7),'Marks Entry 7th'!BD9,"")))</f>
        <v>5</v>
      </c>
      <c r="CW10" s="120">
        <f>IF(OR($E10="",$G10=""),"",IF(AND($E$3=6),'Marks Entry 6th'!BE9,IF(AND($E$3=7),'Marks Entry 7th'!BE9,"")))</f>
        <v>4</v>
      </c>
      <c r="CX10" s="120">
        <f>IF(OR($E10="",$G10=""),"",IF(AND($E$3=6),'Marks Entry 6th'!BF9,IF(AND($E$3=7),'Marks Entry 7th'!BF9,"")))</f>
        <v>4</v>
      </c>
      <c r="CY10" s="428">
        <f t="shared" si="48"/>
        <v>28</v>
      </c>
      <c r="CZ10" s="120">
        <f>IF(OR($E10="",$G10=""),"",IF(AND($E$3=6),'Marks Entry 6th'!BG9,IF(AND($E$3=7),'Marks Entry 7th'!BG9,"")))</f>
        <v>23</v>
      </c>
      <c r="DA10" s="120">
        <f>IF(OR($E10="",$G10=""),"",IF(AND($E$3=6),'Marks Entry 6th'!BH9,IF(AND($E$3=7),'Marks Entry 7th'!BH9,"")))</f>
        <v>10</v>
      </c>
      <c r="DB10" s="65">
        <f t="shared" si="49"/>
        <v>33</v>
      </c>
      <c r="DC10" s="62">
        <f t="shared" si="50"/>
        <v>61</v>
      </c>
      <c r="DD10" s="67">
        <f>IF(OR($E10="",$G10=""),"",IF(AND($E$3=6),'Marks Entry 6th'!BI9,IF(AND($E$3=7),'Marks Entry 7th'!BI9,"")))</f>
        <v>58</v>
      </c>
      <c r="DE10" s="67">
        <f>IF(OR($E10="",$G10=""),"",IF(AND($E$3=6),'Marks Entry 6th'!BJ9,IF(AND($E$3=7),'Marks Entry 7th'!BJ9,"")))</f>
        <v>18</v>
      </c>
      <c r="DF10" s="65">
        <f t="shared" si="51"/>
        <v>76</v>
      </c>
      <c r="DG10" s="62">
        <f t="shared" si="52"/>
        <v>137</v>
      </c>
      <c r="DH10" s="108">
        <f t="shared" si="53"/>
        <v>0</v>
      </c>
      <c r="DI10" s="108">
        <f t="shared" si="54"/>
        <v>200</v>
      </c>
      <c r="DJ10" s="108" t="str">
        <f t="shared" si="55"/>
        <v/>
      </c>
      <c r="DK10" s="108" t="str">
        <f t="shared" si="56"/>
        <v>P</v>
      </c>
      <c r="DL10" s="108" t="str">
        <f t="shared" si="57"/>
        <v>I</v>
      </c>
      <c r="DM10" s="110" t="str">
        <f t="shared" si="58"/>
        <v>C</v>
      </c>
      <c r="DN10" s="120">
        <f>IF(OR($E10="",$G10=""),"",IF(AND($E$3=6),'Marks Entry 6th'!BK9,IF(AND($E$3=7),'Marks Entry 7th'!BK9,"")))</f>
        <v>5</v>
      </c>
      <c r="DO10" s="120">
        <f>IF(OR($E10="",$G10=""),"",IF(AND($E$3=6),'Marks Entry 6th'!BL9,IF(AND($E$3=7),'Marks Entry 7th'!BL9,"")))</f>
        <v>5</v>
      </c>
      <c r="DP10" s="120">
        <f>IF(OR($E10="",$G10=""),"",IF(AND($E$3=6),'Marks Entry 6th'!BM9,IF(AND($E$3=7),'Marks Entry 7th'!BM9,"")))</f>
        <v>4</v>
      </c>
      <c r="DQ10" s="120">
        <f>IF(OR($E10="",$G10=""),"",IF(AND($E$3=6),'Marks Entry 6th'!BN9,IF(AND($E$3=7),'Marks Entry 7th'!BN9,"")))</f>
        <v>4</v>
      </c>
      <c r="DR10" s="120">
        <f>IF(OR($E10="",$G10=""),"",IF(AND($E$3=6),'Marks Entry 6th'!BO9,IF(AND($E$3=7),'Marks Entry 7th'!BO9,"")))</f>
        <v>3</v>
      </c>
      <c r="DS10" s="120">
        <f>IF(OR($E10="",$G10=""),"",IF(AND($E$3=6),'Marks Entry 6th'!BP9,IF(AND($E$3=7),'Marks Entry 7th'!BP9,"")))</f>
        <v>3</v>
      </c>
      <c r="DT10" s="428">
        <f t="shared" si="59"/>
        <v>24</v>
      </c>
      <c r="DU10" s="120">
        <f>IF(OR($E10="",$G10=""),"",IF(AND($E$3=6),'Marks Entry 6th'!BQ9,IF(AND($E$3=7),'Marks Entry 7th'!BQ9,"")))</f>
        <v>42</v>
      </c>
      <c r="DV10" s="120">
        <f>IF(OR($E10="",$G10=""),"",IF(AND($E$3=6),'Marks Entry 6th'!BR9,IF(AND($E$3=7),'Marks Entry 7th'!BR9,"")))</f>
        <v>12</v>
      </c>
      <c r="DW10" s="65">
        <f t="shared" si="60"/>
        <v>54</v>
      </c>
      <c r="DX10" s="62">
        <f t="shared" si="61"/>
        <v>78</v>
      </c>
      <c r="DY10" s="67">
        <f>IF(OR($E10="",$G10=""),"",IF(AND($E$3=6),'Marks Entry 6th'!BS9,IF(AND($E$3=7),'Marks Entry 7th'!BS9,"")))</f>
        <v>66</v>
      </c>
      <c r="DZ10" s="67">
        <f>IF(OR($E10="",$G10=""),"",IF(AND($E$3=6),'Marks Entry 6th'!BT9,IF(AND($E$3=7),'Marks Entry 7th'!BT9,"")))</f>
        <v>18</v>
      </c>
      <c r="EA10" s="65">
        <f t="shared" si="62"/>
        <v>84</v>
      </c>
      <c r="EB10" s="62">
        <f t="shared" si="63"/>
        <v>162</v>
      </c>
      <c r="EC10" s="108">
        <f t="shared" si="64"/>
        <v>0</v>
      </c>
      <c r="ED10" s="108">
        <f t="shared" si="65"/>
        <v>200</v>
      </c>
      <c r="EE10" s="108" t="str">
        <f t="shared" si="66"/>
        <v/>
      </c>
      <c r="EF10" s="108" t="str">
        <f t="shared" si="67"/>
        <v>P</v>
      </c>
      <c r="EG10" s="108" t="str">
        <f t="shared" si="68"/>
        <v>D</v>
      </c>
      <c r="EH10" s="110" t="str">
        <f t="shared" si="69"/>
        <v>B</v>
      </c>
      <c r="EI10" s="52">
        <f>IF(OR($E10="",$G10=""),"",IF(AND($E$3=6),'Marks Entry 6th'!BU9,IF(AND($E$3=7),'Marks Entry 7th'!BU9,"")))</f>
        <v>19</v>
      </c>
      <c r="EJ10" s="52">
        <f>IF(OR($E10="",$G10=""),"",IF(AND($E$3=6),'Marks Entry 6th'!BV9,IF(AND($E$3=7),'Marks Entry 7th'!BV9,"")))</f>
        <v>18</v>
      </c>
      <c r="EK10" s="52">
        <f>IF(OR($E10="",$G10=""),"",IF(AND($E$3=6),'Marks Entry 6th'!BW9,IF(AND($E$3=7),'Marks Entry 7th'!BW9,"")))</f>
        <v>15</v>
      </c>
      <c r="EL10" s="52">
        <f>IF(OR($E10="",$G10=""),"",IF(AND($E$3=6),'Marks Entry 6th'!BX9,IF(AND($E$3=7),'Marks Entry 7th'!BX9,"")))</f>
        <v>24</v>
      </c>
      <c r="EM10" s="52">
        <f>IF(OR($E10="",$G10=""),"",IF(AND($E$3=6),'Marks Entry 6th'!BY9,IF(AND($E$3=7),'Marks Entry 7th'!BY9,"")))</f>
        <v>19</v>
      </c>
      <c r="EN10" s="121">
        <f t="shared" si="70"/>
        <v>95</v>
      </c>
      <c r="EO10" s="122">
        <f t="shared" si="71"/>
        <v>0</v>
      </c>
      <c r="EP10" s="122">
        <f t="shared" si="72"/>
        <v>100</v>
      </c>
      <c r="EQ10" s="122" t="str">
        <f t="shared" si="73"/>
        <v>P</v>
      </c>
      <c r="ER10" s="109" t="str">
        <f t="shared" si="74"/>
        <v>A+</v>
      </c>
      <c r="ES10" s="52">
        <f>IF(OR($E10="",$G10=""),"",IF(AND($E$3=6),'Marks Entry 6th'!BZ9,IF(AND($E$3=7),'Marks Entry 7th'!BZ9,"")))</f>
        <v>11</v>
      </c>
      <c r="ET10" s="52">
        <f>IF(OR($E10="",$G10=""),"",IF(AND($E$3=6),'Marks Entry 6th'!CA9,IF(AND($E$3=7),'Marks Entry 7th'!CA9,"")))</f>
        <v>16</v>
      </c>
      <c r="EU10" s="52">
        <f>IF(OR($E10="",$G10=""),"",IF(AND($E$3=6),'Marks Entry 6th'!CB9,IF(AND($E$3=7),'Marks Entry 7th'!CB9,"")))</f>
        <v>14</v>
      </c>
      <c r="EV10" s="52">
        <f>IF(OR($E10="",$G10=""),"",IF(AND($E$3=6),'Marks Entry 6th'!CC9,IF(AND($E$3=7),'Marks Entry 7th'!CC9,"")))</f>
        <v>17</v>
      </c>
      <c r="EW10" s="52">
        <f>IF(OR($E10="",$G10=""),"",IF(AND($E$3=6),'Marks Entry 6th'!CD9,IF(AND($E$3=7),'Marks Entry 7th'!CD9,"")))</f>
        <v>20</v>
      </c>
      <c r="EX10" s="121">
        <f t="shared" si="75"/>
        <v>78</v>
      </c>
      <c r="EY10" s="122">
        <f t="shared" si="76"/>
        <v>0</v>
      </c>
      <c r="EZ10" s="122">
        <f t="shared" si="77"/>
        <v>100</v>
      </c>
      <c r="FA10" s="122" t="str">
        <f t="shared" si="78"/>
        <v>P</v>
      </c>
      <c r="FB10" s="109" t="str">
        <f t="shared" si="79"/>
        <v>A</v>
      </c>
      <c r="FC10" s="52">
        <f>IF(OR($E10="",$G10=""),"",IF(AND($E$3=6),'Marks Entry 6th'!CE9,IF(AND($E$3=7),'Marks Entry 7th'!CE9,"")))</f>
        <v>14</v>
      </c>
      <c r="FD10" s="52">
        <f>IF(OR($E10="",$G10=""),"",IF(AND($E$3=6),'Marks Entry 6th'!CF9,IF(AND($E$3=7),'Marks Entry 7th'!CF9,"")))</f>
        <v>15</v>
      </c>
      <c r="FE10" s="52">
        <f>IF(OR($E10="",$G10=""),"",IF(AND($E$3=6),'Marks Entry 6th'!CG9,IF(AND($E$3=7),'Marks Entry 7th'!CG9,"")))</f>
        <v>21</v>
      </c>
      <c r="FF10" s="52">
        <f>IF(OR($E10="",$G10=""),"",IF(AND($E$3=6),'Marks Entry 6th'!CH9,IF(AND($E$3=7),'Marks Entry 7th'!CH9,"")))</f>
        <v>21</v>
      </c>
      <c r="FG10" s="52">
        <f>IF(OR($E10="",$G10=""),"",IF(AND($E$3=6),'Marks Entry 6th'!CI9,IF(AND($E$3=7),'Marks Entry 7th'!CI9,"")))</f>
        <v>21</v>
      </c>
      <c r="FH10" s="121">
        <f t="shared" si="80"/>
        <v>92</v>
      </c>
      <c r="FI10" s="122">
        <f t="shared" si="81"/>
        <v>0</v>
      </c>
      <c r="FJ10" s="122">
        <f t="shared" si="82"/>
        <v>100</v>
      </c>
      <c r="FK10" s="122" t="str">
        <f t="shared" si="83"/>
        <v>P</v>
      </c>
      <c r="FL10" s="109" t="str">
        <f t="shared" si="84"/>
        <v>A+</v>
      </c>
      <c r="FM10" s="370" t="str">
        <f>IF(OR($E10="",$G10=""),"",IF(AND('Marks Entry 6th'!CJ9="",'Marks Entry 7th'!CJ9=""),"",IF(AND($E$3=6),'Marks Entry 6th'!CJ9,IF(AND($E$3=7),'Marks Entry 7th'!CJ9,""))))</f>
        <v/>
      </c>
      <c r="FN10" s="370" t="str">
        <f>IF(OR($E10="",$G10=""),"",IF(AND('Marks Entry 6th'!CK9="",'Marks Entry 7th'!CK9=""),"",IF(AND($E$3=6),'Marks Entry 6th'!CK9,IF(AND($E$3=7),'Marks Entry 7th'!CK9,""))))</f>
        <v/>
      </c>
      <c r="FO10" s="371" t="str">
        <f t="shared" si="85"/>
        <v/>
      </c>
      <c r="FP10" s="109" t="str">
        <f t="shared" si="86"/>
        <v/>
      </c>
      <c r="FQ10" s="370" t="str">
        <f>IF(OR($E10="",$G10=""),"",IF(AND('Marks Entry 6th'!CL9="",'Marks Entry 7th'!CL9=""),"",IF(AND($E$3=6),'Marks Entry 6th'!CL9,IF(AND($E$3=7),'Marks Entry 7th'!CL9,""))))</f>
        <v/>
      </c>
      <c r="FR10" s="370" t="str">
        <f>IF(OR($E10="",$G10=""),"",IF(AND('Marks Entry 6th'!CM9="",'Marks Entry 7th'!CM9=""),"",IF(AND($E$3=6),'Marks Entry 6th'!CM9,IF(AND($E$3=7),'Marks Entry 7th'!CM9,""))))</f>
        <v/>
      </c>
      <c r="FS10" s="371" t="str">
        <f t="shared" si="87"/>
        <v/>
      </c>
      <c r="FT10" s="109" t="str">
        <f t="shared" si="88"/>
        <v/>
      </c>
      <c r="FU10" s="78">
        <f t="shared" si="89"/>
        <v>805</v>
      </c>
      <c r="FV10" s="332">
        <f t="shared" si="90"/>
        <v>67.083333333333329</v>
      </c>
      <c r="FW10" s="84" t="str">
        <f t="shared" si="91"/>
        <v>I</v>
      </c>
      <c r="FX10" s="225" t="str">
        <f t="shared" si="92"/>
        <v>C</v>
      </c>
      <c r="FY10" s="85">
        <f t="shared" si="93"/>
        <v>6.9999999999999858</v>
      </c>
      <c r="FZ10" s="331" t="str">
        <f>IFERROR(IF(B10="NSO","NSO",IF(OR(D10="",G10="",F10=""),"",IF(AND(FV10&gt;=36,'Master sheet'!$D$11="Hindi"),"कक्षा क्रमोन्नत",IF(AND(FV10&gt;=36,'Master sheet'!$D$11="English"),"Promoted",IF(AND(FV10&lt;36,'Master sheet'!$D$11="Hindi"),"पुनः परीक्षा","Re-Exam"))))),"")</f>
        <v>कक्षा क्रमोन्नत</v>
      </c>
      <c r="GA10" s="53">
        <f>IF(OR($E10="",$G10=""),"",IF(AND($E$3=6,'Marks Entry 6th'!CN9=""),"",IF(AND($E$3=7,'Marks Entry 7th'!CN9=""),"",IF(AND($E$3=6),'Marks Entry 6th'!CN9,IF(AND($E$3=7),'Marks Entry 7th'!CN9,"")))))</f>
        <v>360</v>
      </c>
      <c r="GB10" s="53">
        <f>IF(OR($E10="",$G10=""),"",IF(AND($E$3=6,'Marks Entry 6th'!CO9=""),"",IF(AND($E$3=7,'Marks Entry 7th'!CO9=""),"",IF(AND($E$3=6),'Marks Entry 6th'!CO9,IF(AND($E$3=7),'Marks Entry 7th'!CO9,"")))))</f>
        <v>160</v>
      </c>
      <c r="GC10" s="54"/>
      <c r="GK10" s="56">
        <f>IF(AND($E$3=6),'Marks Entry 6th'!I9,IF(AND($E$3=7),'Marks Entry 7th'!I9,""))</f>
        <v>703</v>
      </c>
      <c r="GL10" s="56">
        <f t="shared" si="94"/>
        <v>1200</v>
      </c>
    </row>
    <row r="11" spans="1:194" ht="18.95" customHeight="1">
      <c r="A11" s="68">
        <v>4</v>
      </c>
      <c r="B11" s="68">
        <f>IF(OR(GK11=0,GK11=""),"",IF(AND($E$3=6),'Marks Entry 6th'!I10,IF(AND($E$3=7),'Marks Entry 7th'!I10,"")))</f>
        <v>704</v>
      </c>
      <c r="C11" s="69">
        <f>IF(OR(B11=0,B11=""),"",IF(AND($E$3=6,'Marks Entry 6th'!B10=""),"",IF(AND($E$3=7,'Marks Entry 7th'!B10=""),"",IF(AND($E$3=6,'Marks Entry 6th'!B10),'Marks Entry 6th'!B10,IF(AND($E$3=7),'Marks Entry 7th'!B10,"")))))</f>
        <v>7</v>
      </c>
      <c r="D11" s="69" t="str">
        <f>IF(OR(B11=0,B11=""),"",IF(AND($E$3=6,'Marks Entry 6th'!C10=""),"",IF(AND($E$3=7,'Marks Entry 7th'!C10=""),"",IF(AND($E$3=6),'Marks Entry 6th'!C10,IF(AND($E$3=7),'Marks Entry 7th'!C10,"")))))</f>
        <v>A</v>
      </c>
      <c r="E11" s="306">
        <f>IF(OR(B11=0,B11=""),"",IF(AND($E$3=6,'Marks Entry 6th'!E10=""),"",IF(AND($E$3=7,'Marks Entry 7th'!E10=""),"",IF(AND($E$3=6),'Marks Entry 6th'!E10,IF(AND($E$3=7),'Marks Entry 7th'!E10,"")))))</f>
        <v>42491</v>
      </c>
      <c r="F11" s="69">
        <f>IF(OR(B11=0,B11=""),"",IF(AND($E$3=6,'Marks Entry 6th'!D10=""),"",IF(AND($E$3=7,'Marks Entry 7th'!D10=""),"",IF(AND($E$3=6),'Marks Entry 6th'!D10,IF(AND($E$3=7),'Marks Entry 7th'!D10,"")))))</f>
        <v>926</v>
      </c>
      <c r="G11" s="305" t="str">
        <f>IF(OR(B11=0,B11=""),"",IF(AND($E$3=6,'Marks Entry 6th'!F10=""),"",IF(AND($E$3=7,'Marks Entry 7th'!F10=""),"",IF(AND($E$3=6),UPPER('Marks Entry 6th'!F10),IF(AND($E$3=7),UPPER('Marks Entry 7th'!F10),"")))))</f>
        <v>ARMAN SHAH</v>
      </c>
      <c r="H11" s="305" t="str">
        <f>IF(OR(B11=0,B11=""),"",IF(AND($E$3=6,'Marks Entry 6th'!G10=""),"",IF(AND($E$3=7,'Marks Entry 7th'!G10=""),"",IF(AND($E$3=6),UPPER('Marks Entry 6th'!G10),IF(AND($E$3=7),UPPER('Marks Entry 7th'!G10),"")))))</f>
        <v>JAKIR SHAH</v>
      </c>
      <c r="I11" s="305" t="str">
        <f>IF(OR(B11=0,B11=""),"",IF(AND($E$3=6,'Marks Entry 6th'!H10=""),"",IF(AND($E$3=7,'Marks Entry 7th'!H10=""),"",IF(AND($E$3=6),UPPER('Marks Entry 6th'!H10),IF(AND($E$3=7),UPPER('Marks Entry 7th'!H10),"")))))</f>
        <v>HEENA BANU</v>
      </c>
      <c r="J11" s="64" t="str">
        <f>IF(OR(B11=0,B11=""),"",IF(AND($E$3=6,'Marks Entry 6th'!J10=""),"",IF(AND($E$3=7,'Marks Entry 7th'!J10=""),"",IF(AND($E$3=6),'Marks Entry 6th'!J10,IF(AND($E$3=7),'Marks Entry 7th'!J10,"")))))</f>
        <v>M</v>
      </c>
      <c r="K11" s="64" t="str">
        <f>IF(OR(B11=0,B11=""),"",IF(AND($E$3=6,'Marks Entry 6th'!K10=""),"",IF(AND($E$3=7,'Marks Entry 7th'!K10=""),"",IF(AND($E$3=6),'Marks Entry 6th'!K10,IF(AND($E$3=7),'Marks Entry 7th'!K10,"")))))</f>
        <v>OBC</v>
      </c>
      <c r="L11" s="120">
        <f>IF(OR($E11="",$G11=""),"",IF(AND($E$3=6),'Marks Entry 6th'!L10,IF(AND($E$3=7),'Marks Entry 7th'!L10,"")))</f>
        <v>4</v>
      </c>
      <c r="M11" s="120">
        <f>IF(OR($E11="",$G11=""),"",IF(AND($E$3=6),'Marks Entry 6th'!M10,IF(AND($E$3=7),'Marks Entry 7th'!M10,"")))</f>
        <v>5</v>
      </c>
      <c r="N11" s="120">
        <f>IF(OR($E11="",$G11=""),"",IF(AND($E$3=6),'Marks Entry 6th'!N10,IF(AND($E$3=7),'Marks Entry 7th'!N10,"")))</f>
        <v>5</v>
      </c>
      <c r="O11" s="120">
        <f>IF(OR($E11="",$G11=""),"",IF(AND($E$3=6),'Marks Entry 6th'!O10,IF(AND($E$3=7),'Marks Entry 7th'!O10,"")))</f>
        <v>5</v>
      </c>
      <c r="P11" s="120">
        <f>IF(OR($E11="",$G11=""),"",IF(AND($E$3=6),'Marks Entry 6th'!P10,IF(AND($E$3=7),'Marks Entry 7th'!P10,"")))</f>
        <v>5</v>
      </c>
      <c r="Q11" s="120">
        <f>IF(OR($E11="",$G11=""),"",IF(AND($E$3=6),'Marks Entry 6th'!Q10,IF(AND($E$3=7),'Marks Entry 7th'!Q10,"")))</f>
        <v>3</v>
      </c>
      <c r="R11" s="428">
        <f t="shared" si="4"/>
        <v>27</v>
      </c>
      <c r="S11" s="120">
        <f>IF(OR($E11="",$G11=""),"",IF(AND($E$3=6),'Marks Entry 6th'!R10,IF(AND($E$3=7),'Marks Entry 7th'!R10,"")))</f>
        <v>35</v>
      </c>
      <c r="T11" s="120">
        <f>IF(OR($E11="",$G11=""),"",IF(AND($E$3=6),'Marks Entry 6th'!S10,IF(AND($E$3=7),'Marks Entry 7th'!S10,"")))</f>
        <v>11</v>
      </c>
      <c r="U11" s="65">
        <f t="shared" si="5"/>
        <v>46</v>
      </c>
      <c r="V11" s="62">
        <f t="shared" si="6"/>
        <v>73</v>
      </c>
      <c r="W11" s="67">
        <f>IF(OR($E11="",$G11=""),"",IF(AND($E$3=6),'Marks Entry 6th'!T10,IF(AND($E$3=7),'Marks Entry 7th'!T10,"")))</f>
        <v>37</v>
      </c>
      <c r="X11" s="67">
        <f>IF(OR($E11="",$G11=""),"",IF(AND($E$3=6),'Marks Entry 6th'!U10,IF(AND($E$3=7),'Marks Entry 7th'!U10,"")))</f>
        <v>11</v>
      </c>
      <c r="Y11" s="66">
        <f t="shared" si="7"/>
        <v>48</v>
      </c>
      <c r="Z11" s="62">
        <f t="shared" si="8"/>
        <v>121</v>
      </c>
      <c r="AA11" s="108">
        <f t="shared" si="9"/>
        <v>0</v>
      </c>
      <c r="AB11" s="108">
        <f t="shared" si="10"/>
        <v>200</v>
      </c>
      <c r="AC11" s="108" t="str">
        <f t="shared" si="11"/>
        <v/>
      </c>
      <c r="AD11" s="108" t="str">
        <f t="shared" si="12"/>
        <v>P</v>
      </c>
      <c r="AE11" s="108" t="str">
        <f t="shared" si="13"/>
        <v>I</v>
      </c>
      <c r="AF11" s="110" t="str">
        <f t="shared" si="14"/>
        <v>C</v>
      </c>
      <c r="AG11" s="120">
        <f>IF(OR($E11="",$G11=""),"",IF(AND($E$3=6),'Marks Entry 6th'!V10,IF(AND($E$3=7),'Marks Entry 7th'!V10,"")))</f>
        <v>4</v>
      </c>
      <c r="AH11" s="120">
        <f>IF(OR($E11="",$G11=""),"",IF(AND($E$3=6),'Marks Entry 6th'!W10,IF(AND($E$3=7),'Marks Entry 7th'!W10,"")))</f>
        <v>4</v>
      </c>
      <c r="AI11" s="120" t="str">
        <f>IF(OR($E11="",$G11=""),"",IF(AND($E$3=6),'Marks Entry 6th'!X10,IF(AND($E$3=7),'Marks Entry 7th'!X10,"")))</f>
        <v>AB</v>
      </c>
      <c r="AJ11" s="120">
        <f>IF(OR($E11="",$G11=""),"",IF(AND($E$3=6),'Marks Entry 6th'!Y10,IF(AND($E$3=7),'Marks Entry 7th'!Y10,"")))</f>
        <v>5</v>
      </c>
      <c r="AK11" s="120">
        <f>IF(OR($E11="",$G11=""),"",IF(AND($E$3=6),'Marks Entry 6th'!Z10,IF(AND($E$3=7),'Marks Entry 7th'!Z10,"")))</f>
        <v>4</v>
      </c>
      <c r="AL11" s="120">
        <f>IF(OR($E11="",$G11=""),"",IF(AND($E$3=6),'Marks Entry 6th'!AA10,IF(AND($E$3=7),'Marks Entry 7th'!AA10,"")))</f>
        <v>5</v>
      </c>
      <c r="AM11" s="428">
        <f t="shared" si="15"/>
        <v>22</v>
      </c>
      <c r="AN11" s="120">
        <f>IF(OR($E11="",$G11=""),"",IF(AND($E$3=6),'Marks Entry 6th'!AB10,IF(AND($E$3=7),'Marks Entry 7th'!AB10,"")))</f>
        <v>41</v>
      </c>
      <c r="AO11" s="120">
        <f>IF(OR($E11="",$G11=""),"",IF(AND($E$3=6),'Marks Entry 6th'!AC10,IF(AND($E$3=7),'Marks Entry 7th'!AC10,"")))</f>
        <v>10</v>
      </c>
      <c r="AP11" s="65">
        <f t="shared" si="16"/>
        <v>51</v>
      </c>
      <c r="AQ11" s="62">
        <f t="shared" si="17"/>
        <v>73</v>
      </c>
      <c r="AR11" s="67">
        <f>IF(OR($E11="",$G11=""),"",IF(AND($E$3=6),'Marks Entry 6th'!AD10,IF(AND($E$3=7),'Marks Entry 7th'!AD10,"")))</f>
        <v>37</v>
      </c>
      <c r="AS11" s="67">
        <f>IF(OR($E11="",$G11=""),"",IF(AND($E$3=6),'Marks Entry 6th'!AE10,IF(AND($E$3=7),'Marks Entry 7th'!AE10,"")))</f>
        <v>7</v>
      </c>
      <c r="AT11" s="65">
        <f t="shared" si="18"/>
        <v>44</v>
      </c>
      <c r="AU11" s="62">
        <f t="shared" si="19"/>
        <v>117</v>
      </c>
      <c r="AV11" s="108">
        <f t="shared" si="20"/>
        <v>0</v>
      </c>
      <c r="AW11" s="108">
        <f t="shared" si="21"/>
        <v>200</v>
      </c>
      <c r="AX11" s="108" t="str">
        <f t="shared" si="22"/>
        <v/>
      </c>
      <c r="AY11" s="108" t="str">
        <f t="shared" si="23"/>
        <v>P</v>
      </c>
      <c r="AZ11" s="108" t="str">
        <f t="shared" si="24"/>
        <v>II</v>
      </c>
      <c r="BA11" s="110" t="str">
        <f t="shared" si="25"/>
        <v>C</v>
      </c>
      <c r="BB11" s="313" t="str">
        <f>IF(OR($E11="",$G11=""),"",IF(AND($E$3=6),'Marks Entry 6th'!AF10,IF(AND($E$3=7),'Marks Entry 7th'!AF10,"")))</f>
        <v>गुजराती (73)</v>
      </c>
      <c r="BC11" s="120">
        <f>IF(OR($E11="",$G11=""),"",IF(AND($E$3=6),'Marks Entry 6th'!AG10,IF(AND($E$3=7),'Marks Entry 7th'!AG10,"")))</f>
        <v>3</v>
      </c>
      <c r="BD11" s="120">
        <f>IF(OR($E11="",$G11=""),"",IF(AND($E$3=6),'Marks Entry 6th'!AH10,IF(AND($E$3=7),'Marks Entry 7th'!AH10,"")))</f>
        <v>3</v>
      </c>
      <c r="BE11" s="120">
        <f>IF(OR($E11="",$G11=""),"",IF(AND($E$3=6),'Marks Entry 6th'!AI10,IF(AND($E$3=7),'Marks Entry 7th'!AI10,"")))</f>
        <v>4</v>
      </c>
      <c r="BF11" s="120">
        <f>IF(OR($E11="",$G11=""),"",IF(AND($E$3=6),'Marks Entry 6th'!AJ10,IF(AND($E$3=7),'Marks Entry 7th'!AJ10,"")))</f>
        <v>4</v>
      </c>
      <c r="BG11" s="120">
        <f>IF(OR($E11="",$G11=""),"",IF(AND($E$3=6),'Marks Entry 6th'!AK10,IF(AND($E$3=7),'Marks Entry 7th'!AK10,"")))</f>
        <v>5</v>
      </c>
      <c r="BH11" s="120">
        <f>IF(OR($E11="",$G11=""),"",IF(AND($E$3=6),'Marks Entry 6th'!AL10,IF(AND($E$3=7),'Marks Entry 7th'!AL10,"")))</f>
        <v>5</v>
      </c>
      <c r="BI11" s="428">
        <f t="shared" si="26"/>
        <v>24</v>
      </c>
      <c r="BJ11" s="120">
        <f>IF(OR($E11="",$G11=""),"",IF(AND($E$3=6),'Marks Entry 6th'!AM10,IF(AND($E$3=7),'Marks Entry 7th'!AM10,"")))</f>
        <v>42</v>
      </c>
      <c r="BK11" s="120">
        <f>IF(OR($E11="",$G11=""),"",IF(AND($E$3=6),'Marks Entry 6th'!AN10,IF(AND($E$3=7),'Marks Entry 7th'!AN10,"")))</f>
        <v>18</v>
      </c>
      <c r="BL11" s="65">
        <f t="shared" si="27"/>
        <v>60</v>
      </c>
      <c r="BM11" s="62">
        <f t="shared" si="28"/>
        <v>84</v>
      </c>
      <c r="BN11" s="67">
        <f>IF(OR($E11="",$G11=""),"",IF(AND($E$3=6),'Marks Entry 6th'!AO10,IF(AND($E$3=7),'Marks Entry 7th'!AO10,"")))</f>
        <v>40</v>
      </c>
      <c r="BO11" s="67">
        <f>IF(OR($E11="",$G11=""),"",IF(AND($E$3=6),'Marks Entry 6th'!AP10,IF(AND($E$3=7),'Marks Entry 7th'!AP10,"")))</f>
        <v>6</v>
      </c>
      <c r="BP11" s="65">
        <f t="shared" si="29"/>
        <v>46</v>
      </c>
      <c r="BQ11" s="62">
        <f t="shared" si="30"/>
        <v>130</v>
      </c>
      <c r="BR11" s="108">
        <f t="shared" si="31"/>
        <v>0</v>
      </c>
      <c r="BS11" s="108">
        <f t="shared" si="32"/>
        <v>200</v>
      </c>
      <c r="BT11" s="108" t="str">
        <f t="shared" si="33"/>
        <v/>
      </c>
      <c r="BU11" s="108" t="str">
        <f t="shared" si="34"/>
        <v>P</v>
      </c>
      <c r="BV11" s="108" t="str">
        <f t="shared" si="35"/>
        <v>I</v>
      </c>
      <c r="BW11" s="110" t="str">
        <f t="shared" si="36"/>
        <v>C</v>
      </c>
      <c r="BX11" s="120">
        <f>IF(OR($E11="",$G11=""),"",IF(AND($E$3=6),'Marks Entry 6th'!AQ10,IF(AND($E$3=7),'Marks Entry 7th'!AQ10,"")))</f>
        <v>4</v>
      </c>
      <c r="BY11" s="120">
        <f>IF(OR($E11="",$G11=""),"",IF(AND($E$3=6),'Marks Entry 6th'!AR10,IF(AND($E$3=7),'Marks Entry 7th'!AR10,"")))</f>
        <v>5</v>
      </c>
      <c r="BZ11" s="120">
        <f>IF(OR($E11="",$G11=""),"",IF(AND($E$3=6),'Marks Entry 6th'!AS10,IF(AND($E$3=7),'Marks Entry 7th'!AS10,"")))</f>
        <v>4</v>
      </c>
      <c r="CA11" s="120">
        <f>IF(OR($E11="",$G11=""),"",IF(AND($E$3=6),'Marks Entry 6th'!AT10,IF(AND($E$3=7),'Marks Entry 7th'!AT10,"")))</f>
        <v>5</v>
      </c>
      <c r="CB11" s="120">
        <f>IF(OR($E11="",$G11=""),"",IF(AND($E$3=6),'Marks Entry 6th'!AU10,IF(AND($E$3=7),'Marks Entry 7th'!AU10,"")))</f>
        <v>4</v>
      </c>
      <c r="CC11" s="120">
        <f>IF(OR($E11="",$G11=""),"",IF(AND($E$3=6),'Marks Entry 6th'!AV10,IF(AND($E$3=7),'Marks Entry 7th'!AV10,"")))</f>
        <v>5</v>
      </c>
      <c r="CD11" s="428">
        <f t="shared" si="37"/>
        <v>27</v>
      </c>
      <c r="CE11" s="120">
        <f>IF(OR($E11="",$G11=""),"",IF(AND($E$3=6),'Marks Entry 6th'!AW10,IF(AND($E$3=7),'Marks Entry 7th'!AW10,"")))</f>
        <v>31</v>
      </c>
      <c r="CF11" s="120">
        <f>IF(OR($E11="",$G11=""),"",IF(AND($E$3=6),'Marks Entry 6th'!AX10,IF(AND($E$3=7),'Marks Entry 7th'!AX10,"")))</f>
        <v>10</v>
      </c>
      <c r="CG11" s="65">
        <f t="shared" si="38"/>
        <v>41</v>
      </c>
      <c r="CH11" s="62">
        <f t="shared" si="39"/>
        <v>68</v>
      </c>
      <c r="CI11" s="67">
        <f>IF(OR($E11="",$G11=""),"",IF(AND($E$3=6),'Marks Entry 6th'!AY10,IF(AND($E$3=7),'Marks Entry 7th'!AY10,"")))</f>
        <v>55</v>
      </c>
      <c r="CJ11" s="67">
        <f>IF(OR($E11="",$G11=""),"",IF(AND($E$3=6),'Marks Entry 6th'!AZ10,IF(AND($E$3=7),'Marks Entry 7th'!AZ10,"")))</f>
        <v>8</v>
      </c>
      <c r="CK11" s="65">
        <f t="shared" si="40"/>
        <v>63</v>
      </c>
      <c r="CL11" s="62">
        <f t="shared" si="41"/>
        <v>131</v>
      </c>
      <c r="CM11" s="108">
        <f t="shared" si="42"/>
        <v>0</v>
      </c>
      <c r="CN11" s="108">
        <f t="shared" si="43"/>
        <v>200</v>
      </c>
      <c r="CO11" s="108" t="str">
        <f t="shared" si="44"/>
        <v/>
      </c>
      <c r="CP11" s="108" t="str">
        <f t="shared" si="45"/>
        <v>P</v>
      </c>
      <c r="CQ11" s="108" t="str">
        <f t="shared" si="46"/>
        <v>I</v>
      </c>
      <c r="CR11" s="110" t="str">
        <f t="shared" si="47"/>
        <v>C</v>
      </c>
      <c r="CS11" s="120">
        <f>IF(OR($E11="",$G11=""),"",IF(AND($E$3=6),'Marks Entry 6th'!BA10,IF(AND($E$3=7),'Marks Entry 7th'!BA10,"")))</f>
        <v>5</v>
      </c>
      <c r="CT11" s="120">
        <f>IF(OR($E11="",$G11=""),"",IF(AND($E$3=6),'Marks Entry 6th'!BB10,IF(AND($E$3=7),'Marks Entry 7th'!BB10,"")))</f>
        <v>5</v>
      </c>
      <c r="CU11" s="120">
        <f>IF(OR($E11="",$G11=""),"",IF(AND($E$3=6),'Marks Entry 6th'!BC10,IF(AND($E$3=7),'Marks Entry 7th'!BC10,"")))</f>
        <v>5</v>
      </c>
      <c r="CV11" s="120">
        <f>IF(OR($E11="",$G11=""),"",IF(AND($E$3=6),'Marks Entry 6th'!BD10,IF(AND($E$3=7),'Marks Entry 7th'!BD10,"")))</f>
        <v>5</v>
      </c>
      <c r="CW11" s="120">
        <f>IF(OR($E11="",$G11=""),"",IF(AND($E$3=6),'Marks Entry 6th'!BE10,IF(AND($E$3=7),'Marks Entry 7th'!BE10,"")))</f>
        <v>4</v>
      </c>
      <c r="CX11" s="120">
        <f>IF(OR($E11="",$G11=""),"",IF(AND($E$3=6),'Marks Entry 6th'!BF10,IF(AND($E$3=7),'Marks Entry 7th'!BF10,"")))</f>
        <v>4</v>
      </c>
      <c r="CY11" s="428">
        <f t="shared" si="48"/>
        <v>28</v>
      </c>
      <c r="CZ11" s="120">
        <f>IF(OR($E11="",$G11=""),"",IF(AND($E$3=6),'Marks Entry 6th'!BG10,IF(AND($E$3=7),'Marks Entry 7th'!BG10,"")))</f>
        <v>25</v>
      </c>
      <c r="DA11" s="120">
        <f>IF(OR($E11="",$G11=""),"",IF(AND($E$3=6),'Marks Entry 6th'!BH10,IF(AND($E$3=7),'Marks Entry 7th'!BH10,"")))</f>
        <v>11</v>
      </c>
      <c r="DB11" s="65">
        <f t="shared" si="49"/>
        <v>36</v>
      </c>
      <c r="DC11" s="62">
        <f t="shared" si="50"/>
        <v>64</v>
      </c>
      <c r="DD11" s="67">
        <f>IF(OR($E11="",$G11=""),"",IF(AND($E$3=6),'Marks Entry 6th'!BI10,IF(AND($E$3=7),'Marks Entry 7th'!BI10,"")))</f>
        <v>58</v>
      </c>
      <c r="DE11" s="67">
        <f>IF(OR($E11="",$G11=""),"",IF(AND($E$3=6),'Marks Entry 6th'!BJ10,IF(AND($E$3=7),'Marks Entry 7th'!BJ10,"")))</f>
        <v>17</v>
      </c>
      <c r="DF11" s="65">
        <f t="shared" si="51"/>
        <v>75</v>
      </c>
      <c r="DG11" s="62">
        <f t="shared" si="52"/>
        <v>139</v>
      </c>
      <c r="DH11" s="108">
        <f t="shared" si="53"/>
        <v>0</v>
      </c>
      <c r="DI11" s="108">
        <f t="shared" si="54"/>
        <v>200</v>
      </c>
      <c r="DJ11" s="108" t="str">
        <f t="shared" si="55"/>
        <v/>
      </c>
      <c r="DK11" s="108" t="str">
        <f t="shared" si="56"/>
        <v>P</v>
      </c>
      <c r="DL11" s="108" t="str">
        <f t="shared" si="57"/>
        <v>I</v>
      </c>
      <c r="DM11" s="110" t="str">
        <f t="shared" si="58"/>
        <v>C</v>
      </c>
      <c r="DN11" s="120">
        <f>IF(OR($E11="",$G11=""),"",IF(AND($E$3=6),'Marks Entry 6th'!BK10,IF(AND($E$3=7),'Marks Entry 7th'!BK10,"")))</f>
        <v>5</v>
      </c>
      <c r="DO11" s="120">
        <f>IF(OR($E11="",$G11=""),"",IF(AND($E$3=6),'Marks Entry 6th'!BL10,IF(AND($E$3=7),'Marks Entry 7th'!BL10,"")))</f>
        <v>5</v>
      </c>
      <c r="DP11" s="120">
        <f>IF(OR($E11="",$G11=""),"",IF(AND($E$3=6),'Marks Entry 6th'!BM10,IF(AND($E$3=7),'Marks Entry 7th'!BM10,"")))</f>
        <v>4</v>
      </c>
      <c r="DQ11" s="120">
        <f>IF(OR($E11="",$G11=""),"",IF(AND($E$3=6),'Marks Entry 6th'!BN10,IF(AND($E$3=7),'Marks Entry 7th'!BN10,"")))</f>
        <v>4</v>
      </c>
      <c r="DR11" s="120">
        <f>IF(OR($E11="",$G11=""),"",IF(AND($E$3=6),'Marks Entry 6th'!BO10,IF(AND($E$3=7),'Marks Entry 7th'!BO10,"")))</f>
        <v>3</v>
      </c>
      <c r="DS11" s="120">
        <f>IF(OR($E11="",$G11=""),"",IF(AND($E$3=6),'Marks Entry 6th'!BP10,IF(AND($E$3=7),'Marks Entry 7th'!BP10,"")))</f>
        <v>3</v>
      </c>
      <c r="DT11" s="428">
        <f t="shared" si="59"/>
        <v>24</v>
      </c>
      <c r="DU11" s="120">
        <f>IF(OR($E11="",$G11=""),"",IF(AND($E$3=6),'Marks Entry 6th'!BQ10,IF(AND($E$3=7),'Marks Entry 7th'!BQ10,"")))</f>
        <v>42</v>
      </c>
      <c r="DV11" s="120">
        <f>IF(OR($E11="",$G11=""),"",IF(AND($E$3=6),'Marks Entry 6th'!BR10,IF(AND($E$3=7),'Marks Entry 7th'!BR10,"")))</f>
        <v>10</v>
      </c>
      <c r="DW11" s="65">
        <f t="shared" si="60"/>
        <v>52</v>
      </c>
      <c r="DX11" s="62">
        <f t="shared" si="61"/>
        <v>76</v>
      </c>
      <c r="DY11" s="67">
        <f>IF(OR($E11="",$G11=""),"",IF(AND($E$3=6),'Marks Entry 6th'!BS10,IF(AND($E$3=7),'Marks Entry 7th'!BS10,"")))</f>
        <v>66</v>
      </c>
      <c r="DZ11" s="67">
        <f>IF(OR($E11="",$G11=""),"",IF(AND($E$3=6),'Marks Entry 6th'!BT10,IF(AND($E$3=7),'Marks Entry 7th'!BT10,"")))</f>
        <v>18</v>
      </c>
      <c r="EA11" s="65">
        <f t="shared" si="62"/>
        <v>84</v>
      </c>
      <c r="EB11" s="62">
        <f t="shared" si="63"/>
        <v>160</v>
      </c>
      <c r="EC11" s="108">
        <f t="shared" si="64"/>
        <v>0</v>
      </c>
      <c r="ED11" s="108">
        <f t="shared" si="65"/>
        <v>200</v>
      </c>
      <c r="EE11" s="108" t="str">
        <f t="shared" si="66"/>
        <v/>
      </c>
      <c r="EF11" s="108" t="str">
        <f t="shared" si="67"/>
        <v>P</v>
      </c>
      <c r="EG11" s="108" t="str">
        <f t="shared" si="68"/>
        <v>D</v>
      </c>
      <c r="EH11" s="110" t="str">
        <f t="shared" si="69"/>
        <v>B</v>
      </c>
      <c r="EI11" s="52">
        <f>IF(OR($E11="",$G11=""),"",IF(AND($E$3=6),'Marks Entry 6th'!BU10,IF(AND($E$3=7),'Marks Entry 7th'!BU10,"")))</f>
        <v>19</v>
      </c>
      <c r="EJ11" s="52">
        <f>IF(OR($E11="",$G11=""),"",IF(AND($E$3=6),'Marks Entry 6th'!BV10,IF(AND($E$3=7),'Marks Entry 7th'!BV10,"")))</f>
        <v>18</v>
      </c>
      <c r="EK11" s="52">
        <f>IF(OR($E11="",$G11=""),"",IF(AND($E$3=6),'Marks Entry 6th'!BW10,IF(AND($E$3=7),'Marks Entry 7th'!BW10,"")))</f>
        <v>16</v>
      </c>
      <c r="EL11" s="52">
        <f>IF(OR($E11="",$G11=""),"",IF(AND($E$3=6),'Marks Entry 6th'!BX10,IF(AND($E$3=7),'Marks Entry 7th'!BX10,"")))</f>
        <v>20</v>
      </c>
      <c r="EM11" s="52">
        <f>IF(OR($E11="",$G11=""),"",IF(AND($E$3=6),'Marks Entry 6th'!BY10,IF(AND($E$3=7),'Marks Entry 7th'!BY10,"")))</f>
        <v>19</v>
      </c>
      <c r="EN11" s="121">
        <f t="shared" si="70"/>
        <v>92</v>
      </c>
      <c r="EO11" s="122">
        <f t="shared" si="71"/>
        <v>0</v>
      </c>
      <c r="EP11" s="122">
        <f t="shared" si="72"/>
        <v>100</v>
      </c>
      <c r="EQ11" s="122" t="str">
        <f t="shared" si="73"/>
        <v>P</v>
      </c>
      <c r="ER11" s="109" t="str">
        <f t="shared" si="74"/>
        <v>A+</v>
      </c>
      <c r="ES11" s="52">
        <f>IF(OR($E11="",$G11=""),"",IF(AND($E$3=6),'Marks Entry 6th'!BZ10,IF(AND($E$3=7),'Marks Entry 7th'!BZ10,"")))</f>
        <v>11</v>
      </c>
      <c r="ET11" s="52">
        <f>IF(OR($E11="",$G11=""),"",IF(AND($E$3=6),'Marks Entry 6th'!CA10,IF(AND($E$3=7),'Marks Entry 7th'!CA10,"")))</f>
        <v>16</v>
      </c>
      <c r="EU11" s="52">
        <f>IF(OR($E11="",$G11=""),"",IF(AND($E$3=6),'Marks Entry 6th'!CB10,IF(AND($E$3=7),'Marks Entry 7th'!CB10,"")))</f>
        <v>15</v>
      </c>
      <c r="EV11" s="52">
        <f>IF(OR($E11="",$G11=""),"",IF(AND($E$3=6),'Marks Entry 6th'!CC10,IF(AND($E$3=7),'Marks Entry 7th'!CC10,"")))</f>
        <v>17</v>
      </c>
      <c r="EW11" s="52">
        <f>IF(OR($E11="",$G11=""),"",IF(AND($E$3=6),'Marks Entry 6th'!CD10,IF(AND($E$3=7),'Marks Entry 7th'!CD10,"")))</f>
        <v>20</v>
      </c>
      <c r="EX11" s="121">
        <f t="shared" si="75"/>
        <v>79</v>
      </c>
      <c r="EY11" s="122">
        <f t="shared" si="76"/>
        <v>0</v>
      </c>
      <c r="EZ11" s="122">
        <f t="shared" si="77"/>
        <v>100</v>
      </c>
      <c r="FA11" s="122" t="str">
        <f t="shared" si="78"/>
        <v>P</v>
      </c>
      <c r="FB11" s="109" t="str">
        <f t="shared" si="79"/>
        <v>A</v>
      </c>
      <c r="FC11" s="52">
        <f>IF(OR($E11="",$G11=""),"",IF(AND($E$3=6),'Marks Entry 6th'!CE10,IF(AND($E$3=7),'Marks Entry 7th'!CE10,"")))</f>
        <v>15</v>
      </c>
      <c r="FD11" s="52">
        <f>IF(OR($E11="",$G11=""),"",IF(AND($E$3=6),'Marks Entry 6th'!CF10,IF(AND($E$3=7),'Marks Entry 7th'!CF10,"")))</f>
        <v>14</v>
      </c>
      <c r="FE11" s="52">
        <f>IF(OR($E11="",$G11=""),"",IF(AND($E$3=6),'Marks Entry 6th'!CG10,IF(AND($E$3=7),'Marks Entry 7th'!CG10,"")))</f>
        <v>15</v>
      </c>
      <c r="FF11" s="52">
        <f>IF(OR($E11="",$G11=""),"",IF(AND($E$3=6),'Marks Entry 6th'!CH10,IF(AND($E$3=7),'Marks Entry 7th'!CH10,"")))</f>
        <v>18</v>
      </c>
      <c r="FG11" s="52">
        <f>IF(OR($E11="",$G11=""),"",IF(AND($E$3=6),'Marks Entry 6th'!CI10,IF(AND($E$3=7),'Marks Entry 7th'!CI10,"")))</f>
        <v>19</v>
      </c>
      <c r="FH11" s="121">
        <f t="shared" si="80"/>
        <v>81</v>
      </c>
      <c r="FI11" s="122">
        <f t="shared" si="81"/>
        <v>0</v>
      </c>
      <c r="FJ11" s="122">
        <f t="shared" si="82"/>
        <v>100</v>
      </c>
      <c r="FK11" s="122" t="str">
        <f t="shared" si="83"/>
        <v>P</v>
      </c>
      <c r="FL11" s="109" t="str">
        <f t="shared" si="84"/>
        <v>A</v>
      </c>
      <c r="FM11" s="370" t="str">
        <f>IF(OR($E11="",$G11=""),"",IF(AND('Marks Entry 6th'!CJ10="",'Marks Entry 7th'!CJ10=""),"",IF(AND($E$3=6),'Marks Entry 6th'!CJ10,IF(AND($E$3=7),'Marks Entry 7th'!CJ10,""))))</f>
        <v/>
      </c>
      <c r="FN11" s="370" t="str">
        <f>IF(OR($E11="",$G11=""),"",IF(AND('Marks Entry 6th'!CK10="",'Marks Entry 7th'!CK10=""),"",IF(AND($E$3=6),'Marks Entry 6th'!CK10,IF(AND($E$3=7),'Marks Entry 7th'!CK10,""))))</f>
        <v/>
      </c>
      <c r="FO11" s="371" t="str">
        <f t="shared" si="85"/>
        <v/>
      </c>
      <c r="FP11" s="109" t="str">
        <f t="shared" si="86"/>
        <v/>
      </c>
      <c r="FQ11" s="370" t="str">
        <f>IF(OR($E11="",$G11=""),"",IF(AND('Marks Entry 6th'!CL10="",'Marks Entry 7th'!CL10=""),"",IF(AND($E$3=6),'Marks Entry 6th'!CL10,IF(AND($E$3=7),'Marks Entry 7th'!CL10,""))))</f>
        <v/>
      </c>
      <c r="FR11" s="370" t="str">
        <f>IF(OR($E11="",$G11=""),"",IF(AND('Marks Entry 6th'!CM10="",'Marks Entry 7th'!CM10=""),"",IF(AND($E$3=6),'Marks Entry 6th'!CM10,IF(AND($E$3=7),'Marks Entry 7th'!CM10,""))))</f>
        <v/>
      </c>
      <c r="FS11" s="371" t="str">
        <f t="shared" si="87"/>
        <v/>
      </c>
      <c r="FT11" s="109" t="str">
        <f t="shared" si="88"/>
        <v/>
      </c>
      <c r="FU11" s="78">
        <f t="shared" si="89"/>
        <v>798</v>
      </c>
      <c r="FV11" s="332">
        <f t="shared" si="90"/>
        <v>66.5</v>
      </c>
      <c r="FW11" s="84" t="str">
        <f t="shared" si="91"/>
        <v>I</v>
      </c>
      <c r="FX11" s="225" t="str">
        <f t="shared" si="92"/>
        <v>C</v>
      </c>
      <c r="FY11" s="85">
        <f t="shared" si="93"/>
        <v>8.9999999999999858</v>
      </c>
      <c r="FZ11" s="331" t="str">
        <f>IFERROR(IF(B11="NSO","NSO",IF(OR(D11="",G11="",F11=""),"",IF(AND(FV11&gt;=36,'Master sheet'!$D$11="Hindi"),"कक्षा क्रमोन्नत",IF(AND(FV11&gt;=36,'Master sheet'!$D$11="English"),"Promoted",IF(AND(FV11&lt;36,'Master sheet'!$D$11="Hindi"),"पुनः परीक्षा","Re-Exam"))))),"")</f>
        <v>कक्षा क्रमोन्नत</v>
      </c>
      <c r="GA11" s="53">
        <f>IF(OR($E11="",$G11=""),"",IF(AND($E$3=6,'Marks Entry 6th'!CN10=""),"",IF(AND($E$3=7,'Marks Entry 7th'!CN10=""),"",IF(AND($E$3=6),'Marks Entry 6th'!CN10,IF(AND($E$3=7),'Marks Entry 7th'!CN10,"")))))</f>
        <v>220</v>
      </c>
      <c r="GB11" s="53">
        <f>IF(OR($E11="",$G11=""),"",IF(AND($E$3=6,'Marks Entry 6th'!CO10=""),"",IF(AND($E$3=7,'Marks Entry 7th'!CO10=""),"",IF(AND($E$3=6),'Marks Entry 6th'!CO10,IF(AND($E$3=7),'Marks Entry 7th'!CO10,"")))))</f>
        <v>188</v>
      </c>
      <c r="GC11" s="54"/>
      <c r="GK11" s="56">
        <f>IF(AND($E$3=6),'Marks Entry 6th'!I10,IF(AND($E$3=7),'Marks Entry 7th'!I10,""))</f>
        <v>704</v>
      </c>
      <c r="GL11" s="56">
        <f t="shared" si="94"/>
        <v>1200</v>
      </c>
    </row>
    <row r="12" spans="1:194" ht="18.95" customHeight="1">
      <c r="A12" s="68">
        <v>5</v>
      </c>
      <c r="B12" s="68">
        <f>IF(OR(GK12=0,GK12=""),"",IF(AND($E$3=6),'Marks Entry 6th'!I11,IF(AND($E$3=7),'Marks Entry 7th'!I11,"")))</f>
        <v>705</v>
      </c>
      <c r="C12" s="69">
        <f>IF(OR(B12=0,B12=""),"",IF(AND($E$3=6,'Marks Entry 6th'!B11=""),"",IF(AND($E$3=7,'Marks Entry 7th'!B11=""),"",IF(AND($E$3=6,'Marks Entry 6th'!B11),'Marks Entry 6th'!B11,IF(AND($E$3=7),'Marks Entry 7th'!B11,"")))))</f>
        <v>7</v>
      </c>
      <c r="D12" s="69" t="str">
        <f>IF(OR(B12=0,B12=""),"",IF(AND($E$3=6,'Marks Entry 6th'!C11=""),"",IF(AND($E$3=7,'Marks Entry 7th'!C11=""),"",IF(AND($E$3=6),'Marks Entry 6th'!C11,IF(AND($E$3=7),'Marks Entry 7th'!C11,"")))))</f>
        <v>A</v>
      </c>
      <c r="E12" s="306" t="str">
        <f>IF(OR(B12=0,B12=""),"",IF(AND($E$3=6,'Marks Entry 6th'!E11=""),"",IF(AND($E$3=7,'Marks Entry 7th'!E11=""),"",IF(AND($E$3=6),'Marks Entry 6th'!E11,IF(AND($E$3=7),'Marks Entry 7th'!E11,"")))))</f>
        <v>25-08-2015</v>
      </c>
      <c r="F12" s="69">
        <f>IF(OR(B12=0,B12=""),"",IF(AND($E$3=6,'Marks Entry 6th'!D11=""),"",IF(AND($E$3=7,'Marks Entry 7th'!D11=""),"",IF(AND($E$3=6),'Marks Entry 6th'!D11,IF(AND($E$3=7),'Marks Entry 7th'!D11,"")))))</f>
        <v>951</v>
      </c>
      <c r="G12" s="305" t="str">
        <f>IF(OR(B12=0,B12=""),"",IF(AND($E$3=6,'Marks Entry 6th'!F11=""),"",IF(AND($E$3=7,'Marks Entry 7th'!F11=""),"",IF(AND($E$3=6),UPPER('Marks Entry 6th'!F11),IF(AND($E$3=7),UPPER('Marks Entry 7th'!F11),"")))))</f>
        <v>BHAVYANSH SINGH CHOUHAN</v>
      </c>
      <c r="H12" s="305" t="str">
        <f>IF(OR(B12=0,B12=""),"",IF(AND($E$3=6,'Marks Entry 6th'!G11=""),"",IF(AND($E$3=7,'Marks Entry 7th'!G11=""),"",IF(AND($E$3=6),UPPER('Marks Entry 6th'!G11),IF(AND($E$3=7),UPPER('Marks Entry 7th'!G11),"")))))</f>
        <v>AJIT SINGH</v>
      </c>
      <c r="I12" s="305" t="str">
        <f>IF(OR(B12=0,B12=""),"",IF(AND($E$3=6,'Marks Entry 6th'!H11=""),"",IF(AND($E$3=7,'Marks Entry 7th'!H11=""),"",IF(AND($E$3=6),UPPER('Marks Entry 6th'!H11),IF(AND($E$3=7),UPPER('Marks Entry 7th'!H11),"")))))</f>
        <v>MEENA</v>
      </c>
      <c r="J12" s="64" t="str">
        <f>IF(OR(B12=0,B12=""),"",IF(AND($E$3=6,'Marks Entry 6th'!J11=""),"",IF(AND($E$3=7,'Marks Entry 7th'!J11=""),"",IF(AND($E$3=6),'Marks Entry 6th'!J11,IF(AND($E$3=7),'Marks Entry 7th'!J11,"")))))</f>
        <v>M</v>
      </c>
      <c r="K12" s="64" t="str">
        <f>IF(OR(B12=0,B12=""),"",IF(AND($E$3=6,'Marks Entry 6th'!K11=""),"",IF(AND($E$3=7,'Marks Entry 7th'!K11=""),"",IF(AND($E$3=6),'Marks Entry 6th'!K11,IF(AND($E$3=7),'Marks Entry 7th'!K11,"")))))</f>
        <v>GEN</v>
      </c>
      <c r="L12" s="120">
        <f>IF(OR($E12="",$G12=""),"",IF(AND($E$3=6),'Marks Entry 6th'!L11,IF(AND($E$3=7),'Marks Entry 7th'!L11,"")))</f>
        <v>4</v>
      </c>
      <c r="M12" s="120">
        <f>IF(OR($E12="",$G12=""),"",IF(AND($E$3=6),'Marks Entry 6th'!M11,IF(AND($E$3=7),'Marks Entry 7th'!M11,"")))</f>
        <v>5</v>
      </c>
      <c r="N12" s="120">
        <f>IF(OR($E12="",$G12=""),"",IF(AND($E$3=6),'Marks Entry 6th'!N11,IF(AND($E$3=7),'Marks Entry 7th'!N11,"")))</f>
        <v>5</v>
      </c>
      <c r="O12" s="120">
        <f>IF(OR($E12="",$G12=""),"",IF(AND($E$3=6),'Marks Entry 6th'!O11,IF(AND($E$3=7),'Marks Entry 7th'!O11,"")))</f>
        <v>5</v>
      </c>
      <c r="P12" s="120">
        <f>IF(OR($E12="",$G12=""),"",IF(AND($E$3=6),'Marks Entry 6th'!P11,IF(AND($E$3=7),'Marks Entry 7th'!P11,"")))</f>
        <v>5</v>
      </c>
      <c r="Q12" s="120">
        <f>IF(OR($E12="",$G12=""),"",IF(AND($E$3=6),'Marks Entry 6th'!Q11,IF(AND($E$3=7),'Marks Entry 7th'!Q11,"")))</f>
        <v>3</v>
      </c>
      <c r="R12" s="428">
        <f t="shared" si="4"/>
        <v>27</v>
      </c>
      <c r="S12" s="120" t="str">
        <f>IF(OR($E12="",$G12=""),"",IF(AND($E$3=6),'Marks Entry 6th'!R11,IF(AND($E$3=7),'Marks Entry 7th'!R11,"")))</f>
        <v>ML</v>
      </c>
      <c r="T12" s="120">
        <f>IF(OR($E12="",$G12=""),"",IF(AND($E$3=6),'Marks Entry 6th'!S11,IF(AND($E$3=7),'Marks Entry 7th'!S11,"")))</f>
        <v>11</v>
      </c>
      <c r="U12" s="65">
        <f t="shared" si="5"/>
        <v>11</v>
      </c>
      <c r="V12" s="62">
        <f t="shared" si="6"/>
        <v>38</v>
      </c>
      <c r="W12" s="67">
        <f>IF(OR($E12="",$G12=""),"",IF(AND($E$3=6),'Marks Entry 6th'!T11,IF(AND($E$3=7),'Marks Entry 7th'!T11,"")))</f>
        <v>37</v>
      </c>
      <c r="X12" s="67">
        <f>IF(OR($E12="",$G12=""),"",IF(AND($E$3=6),'Marks Entry 6th'!U11,IF(AND($E$3=7),'Marks Entry 7th'!U11,"")))</f>
        <v>11</v>
      </c>
      <c r="Y12" s="66">
        <f t="shared" si="7"/>
        <v>48</v>
      </c>
      <c r="Z12" s="62">
        <f t="shared" si="8"/>
        <v>86</v>
      </c>
      <c r="AA12" s="108">
        <f t="shared" si="9"/>
        <v>50</v>
      </c>
      <c r="AB12" s="108">
        <f t="shared" si="10"/>
        <v>150</v>
      </c>
      <c r="AC12" s="108" t="str">
        <f t="shared" si="11"/>
        <v/>
      </c>
      <c r="AD12" s="108" t="str">
        <f t="shared" si="12"/>
        <v>P</v>
      </c>
      <c r="AE12" s="108" t="str">
        <f t="shared" si="13"/>
        <v>II</v>
      </c>
      <c r="AF12" s="110" t="str">
        <f t="shared" si="14"/>
        <v>C</v>
      </c>
      <c r="AG12" s="120">
        <f>IF(OR($E12="",$G12=""),"",IF(AND($E$3=6),'Marks Entry 6th'!V11,IF(AND($E$3=7),'Marks Entry 7th'!V11,"")))</f>
        <v>5</v>
      </c>
      <c r="AH12" s="120">
        <f>IF(OR($E12="",$G12=""),"",IF(AND($E$3=6),'Marks Entry 6th'!W11,IF(AND($E$3=7),'Marks Entry 7th'!W11,"")))</f>
        <v>3</v>
      </c>
      <c r="AI12" s="120">
        <f>IF(OR($E12="",$G12=""),"",IF(AND($E$3=6),'Marks Entry 6th'!X11,IF(AND($E$3=7),'Marks Entry 7th'!X11,"")))</f>
        <v>3</v>
      </c>
      <c r="AJ12" s="120">
        <f>IF(OR($E12="",$G12=""),"",IF(AND($E$3=6),'Marks Entry 6th'!Y11,IF(AND($E$3=7),'Marks Entry 7th'!Y11,"")))</f>
        <v>5</v>
      </c>
      <c r="AK12" s="120">
        <f>IF(OR($E12="",$G12=""),"",IF(AND($E$3=6),'Marks Entry 6th'!Z11,IF(AND($E$3=7),'Marks Entry 7th'!Z11,"")))</f>
        <v>4</v>
      </c>
      <c r="AL12" s="120">
        <f>IF(OR($E12="",$G12=""),"",IF(AND($E$3=6),'Marks Entry 6th'!AA11,IF(AND($E$3=7),'Marks Entry 7th'!AA11,"")))</f>
        <v>5</v>
      </c>
      <c r="AM12" s="428">
        <f t="shared" si="15"/>
        <v>25</v>
      </c>
      <c r="AN12" s="120">
        <f>IF(OR($E12="",$G12=""),"",IF(AND($E$3=6),'Marks Entry 6th'!AB11,IF(AND($E$3=7),'Marks Entry 7th'!AB11,"")))</f>
        <v>40</v>
      </c>
      <c r="AO12" s="120">
        <f>IF(OR($E12="",$G12=""),"",IF(AND($E$3=6),'Marks Entry 6th'!AC11,IF(AND($E$3=7),'Marks Entry 7th'!AC11,"")))</f>
        <v>10</v>
      </c>
      <c r="AP12" s="65">
        <f t="shared" si="16"/>
        <v>50</v>
      </c>
      <c r="AQ12" s="62">
        <f t="shared" si="17"/>
        <v>75</v>
      </c>
      <c r="AR12" s="67">
        <f>IF(OR($E12="",$G12=""),"",IF(AND($E$3=6),'Marks Entry 6th'!AD11,IF(AND($E$3=7),'Marks Entry 7th'!AD11,"")))</f>
        <v>37</v>
      </c>
      <c r="AS12" s="67">
        <f>IF(OR($E12="",$G12=""),"",IF(AND($E$3=6),'Marks Entry 6th'!AE11,IF(AND($E$3=7),'Marks Entry 7th'!AE11,"")))</f>
        <v>6</v>
      </c>
      <c r="AT12" s="65">
        <f t="shared" si="18"/>
        <v>43</v>
      </c>
      <c r="AU12" s="62">
        <f t="shared" si="19"/>
        <v>118</v>
      </c>
      <c r="AV12" s="108">
        <f t="shared" si="20"/>
        <v>0</v>
      </c>
      <c r="AW12" s="108">
        <f t="shared" si="21"/>
        <v>200</v>
      </c>
      <c r="AX12" s="108" t="str">
        <f t="shared" si="22"/>
        <v/>
      </c>
      <c r="AY12" s="108" t="str">
        <f t="shared" si="23"/>
        <v>P</v>
      </c>
      <c r="AZ12" s="108" t="str">
        <f t="shared" si="24"/>
        <v>II</v>
      </c>
      <c r="BA12" s="110" t="str">
        <f t="shared" si="25"/>
        <v>C</v>
      </c>
      <c r="BB12" s="313" t="str">
        <f>IF(OR($E12="",$G12=""),"",IF(AND($E$3=6),'Marks Entry 6th'!AF11,IF(AND($E$3=7),'Marks Entry 7th'!AF11,"")))</f>
        <v>सिंधी (74)</v>
      </c>
      <c r="BC12" s="120" t="str">
        <f>IF(OR($E12="",$G12=""),"",IF(AND($E$3=6),'Marks Entry 6th'!AG11,IF(AND($E$3=7),'Marks Entry 7th'!AG11,"")))</f>
        <v>ML</v>
      </c>
      <c r="BD12" s="120">
        <f>IF(OR($E12="",$G12=""),"",IF(AND($E$3=6),'Marks Entry 6th'!AH11,IF(AND($E$3=7),'Marks Entry 7th'!AH11,"")))</f>
        <v>4</v>
      </c>
      <c r="BE12" s="120">
        <f>IF(OR($E12="",$G12=""),"",IF(AND($E$3=6),'Marks Entry 6th'!AI11,IF(AND($E$3=7),'Marks Entry 7th'!AI11,"")))</f>
        <v>4</v>
      </c>
      <c r="BF12" s="120">
        <f>IF(OR($E12="",$G12=""),"",IF(AND($E$3=6),'Marks Entry 6th'!AJ11,IF(AND($E$3=7),'Marks Entry 7th'!AJ11,"")))</f>
        <v>4</v>
      </c>
      <c r="BG12" s="120">
        <f>IF(OR($E12="",$G12=""),"",IF(AND($E$3=6),'Marks Entry 6th'!AK11,IF(AND($E$3=7),'Marks Entry 7th'!AK11,"")))</f>
        <v>4</v>
      </c>
      <c r="BH12" s="120">
        <f>IF(OR($E12="",$G12=""),"",IF(AND($E$3=6),'Marks Entry 6th'!AL11,IF(AND($E$3=7),'Marks Entry 7th'!AL11,"")))</f>
        <v>5</v>
      </c>
      <c r="BI12" s="428">
        <f t="shared" si="26"/>
        <v>21</v>
      </c>
      <c r="BJ12" s="120">
        <f>IF(OR($E12="",$G12=""),"",IF(AND($E$3=6),'Marks Entry 6th'!AM11,IF(AND($E$3=7),'Marks Entry 7th'!AM11,"")))</f>
        <v>48</v>
      </c>
      <c r="BK12" s="120">
        <f>IF(OR($E12="",$G12=""),"",IF(AND($E$3=6),'Marks Entry 6th'!AN11,IF(AND($E$3=7),'Marks Entry 7th'!AN11,"")))</f>
        <v>19</v>
      </c>
      <c r="BL12" s="65">
        <f t="shared" si="27"/>
        <v>67</v>
      </c>
      <c r="BM12" s="62">
        <f t="shared" si="28"/>
        <v>88</v>
      </c>
      <c r="BN12" s="67">
        <f>IF(OR($E12="",$G12=""),"",IF(AND($E$3=6),'Marks Entry 6th'!AO11,IF(AND($E$3=7),'Marks Entry 7th'!AO11,"")))</f>
        <v>42</v>
      </c>
      <c r="BO12" s="67">
        <f>IF(OR($E12="",$G12=""),"",IF(AND($E$3=6),'Marks Entry 6th'!AP11,IF(AND($E$3=7),'Marks Entry 7th'!AP11,"")))</f>
        <v>8</v>
      </c>
      <c r="BP12" s="65">
        <f t="shared" si="29"/>
        <v>50</v>
      </c>
      <c r="BQ12" s="62">
        <f t="shared" si="30"/>
        <v>138</v>
      </c>
      <c r="BR12" s="108">
        <f t="shared" si="31"/>
        <v>5</v>
      </c>
      <c r="BS12" s="108">
        <f t="shared" si="32"/>
        <v>195</v>
      </c>
      <c r="BT12" s="108" t="str">
        <f t="shared" si="33"/>
        <v/>
      </c>
      <c r="BU12" s="108" t="str">
        <f t="shared" si="34"/>
        <v>P</v>
      </c>
      <c r="BV12" s="108" t="str">
        <f t="shared" si="35"/>
        <v>I</v>
      </c>
      <c r="BW12" s="110" t="str">
        <f t="shared" si="36"/>
        <v>C</v>
      </c>
      <c r="BX12" s="120">
        <f>IF(OR($E12="",$G12=""),"",IF(AND($E$3=6),'Marks Entry 6th'!AQ11,IF(AND($E$3=7),'Marks Entry 7th'!AQ11,"")))</f>
        <v>4</v>
      </c>
      <c r="BY12" s="120">
        <f>IF(OR($E12="",$G12=""),"",IF(AND($E$3=6),'Marks Entry 6th'!AR11,IF(AND($E$3=7),'Marks Entry 7th'!AR11,"")))</f>
        <v>5</v>
      </c>
      <c r="BZ12" s="120">
        <f>IF(OR($E12="",$G12=""),"",IF(AND($E$3=6),'Marks Entry 6th'!AS11,IF(AND($E$3=7),'Marks Entry 7th'!AS11,"")))</f>
        <v>4</v>
      </c>
      <c r="CA12" s="120">
        <f>IF(OR($E12="",$G12=""),"",IF(AND($E$3=6),'Marks Entry 6th'!AT11,IF(AND($E$3=7),'Marks Entry 7th'!AT11,"")))</f>
        <v>5</v>
      </c>
      <c r="CB12" s="120">
        <f>IF(OR($E12="",$G12=""),"",IF(AND($E$3=6),'Marks Entry 6th'!AU11,IF(AND($E$3=7),'Marks Entry 7th'!AU11,"")))</f>
        <v>4</v>
      </c>
      <c r="CC12" s="120">
        <f>IF(OR($E12="",$G12=""),"",IF(AND($E$3=6),'Marks Entry 6th'!AV11,IF(AND($E$3=7),'Marks Entry 7th'!AV11,"")))</f>
        <v>5</v>
      </c>
      <c r="CD12" s="428">
        <f t="shared" si="37"/>
        <v>27</v>
      </c>
      <c r="CE12" s="120">
        <f>IF(OR($E12="",$G12=""),"",IF(AND($E$3=6),'Marks Entry 6th'!AW11,IF(AND($E$3=7),'Marks Entry 7th'!AW11,"")))</f>
        <v>31</v>
      </c>
      <c r="CF12" s="120">
        <f>IF(OR($E12="",$G12=""),"",IF(AND($E$3=6),'Marks Entry 6th'!AX11,IF(AND($E$3=7),'Marks Entry 7th'!AX11,"")))</f>
        <v>8</v>
      </c>
      <c r="CG12" s="65">
        <f t="shared" si="38"/>
        <v>39</v>
      </c>
      <c r="CH12" s="62">
        <f t="shared" si="39"/>
        <v>66</v>
      </c>
      <c r="CI12" s="67">
        <f>IF(OR($E12="",$G12=""),"",IF(AND($E$3=6),'Marks Entry 6th'!AY11,IF(AND($E$3=7),'Marks Entry 7th'!AY11,"")))</f>
        <v>55</v>
      </c>
      <c r="CJ12" s="67">
        <f>IF(OR($E12="",$G12=""),"",IF(AND($E$3=6),'Marks Entry 6th'!AZ11,IF(AND($E$3=7),'Marks Entry 7th'!AZ11,"")))</f>
        <v>8</v>
      </c>
      <c r="CK12" s="65">
        <f t="shared" si="40"/>
        <v>63</v>
      </c>
      <c r="CL12" s="62">
        <f t="shared" si="41"/>
        <v>129</v>
      </c>
      <c r="CM12" s="108">
        <f t="shared" si="42"/>
        <v>0</v>
      </c>
      <c r="CN12" s="108">
        <f t="shared" si="43"/>
        <v>200</v>
      </c>
      <c r="CO12" s="108" t="str">
        <f t="shared" si="44"/>
        <v/>
      </c>
      <c r="CP12" s="108" t="str">
        <f t="shared" si="45"/>
        <v>P</v>
      </c>
      <c r="CQ12" s="108" t="str">
        <f t="shared" si="46"/>
        <v>I</v>
      </c>
      <c r="CR12" s="110" t="str">
        <f t="shared" si="47"/>
        <v>C</v>
      </c>
      <c r="CS12" s="120">
        <f>IF(OR($E12="",$G12=""),"",IF(AND($E$3=6),'Marks Entry 6th'!BA11,IF(AND($E$3=7),'Marks Entry 7th'!BA11,"")))</f>
        <v>5</v>
      </c>
      <c r="CT12" s="120">
        <f>IF(OR($E12="",$G12=""),"",IF(AND($E$3=6),'Marks Entry 6th'!BB11,IF(AND($E$3=7),'Marks Entry 7th'!BB11,"")))</f>
        <v>5</v>
      </c>
      <c r="CU12" s="120">
        <f>IF(OR($E12="",$G12=""),"",IF(AND($E$3=6),'Marks Entry 6th'!BC11,IF(AND($E$3=7),'Marks Entry 7th'!BC11,"")))</f>
        <v>5</v>
      </c>
      <c r="CV12" s="120">
        <f>IF(OR($E12="",$G12=""),"",IF(AND($E$3=6),'Marks Entry 6th'!BD11,IF(AND($E$3=7),'Marks Entry 7th'!BD11,"")))</f>
        <v>5</v>
      </c>
      <c r="CW12" s="120">
        <f>IF(OR($E12="",$G12=""),"",IF(AND($E$3=6),'Marks Entry 6th'!BE11,IF(AND($E$3=7),'Marks Entry 7th'!BE11,"")))</f>
        <v>4</v>
      </c>
      <c r="CX12" s="120">
        <f>IF(OR($E12="",$G12=""),"",IF(AND($E$3=6),'Marks Entry 6th'!BF11,IF(AND($E$3=7),'Marks Entry 7th'!BF11,"")))</f>
        <v>4</v>
      </c>
      <c r="CY12" s="428">
        <f t="shared" si="48"/>
        <v>28</v>
      </c>
      <c r="CZ12" s="120">
        <f>IF(OR($E12="",$G12=""),"",IF(AND($E$3=6),'Marks Entry 6th'!BG11,IF(AND($E$3=7),'Marks Entry 7th'!BG11,"")))</f>
        <v>26</v>
      </c>
      <c r="DA12" s="120">
        <f>IF(OR($E12="",$G12=""),"",IF(AND($E$3=6),'Marks Entry 6th'!BH11,IF(AND($E$3=7),'Marks Entry 7th'!BH11,"")))</f>
        <v>11</v>
      </c>
      <c r="DB12" s="65">
        <f t="shared" si="49"/>
        <v>37</v>
      </c>
      <c r="DC12" s="62">
        <f t="shared" si="50"/>
        <v>65</v>
      </c>
      <c r="DD12" s="67">
        <f>IF(OR($E12="",$G12=""),"",IF(AND($E$3=6),'Marks Entry 6th'!BI11,IF(AND($E$3=7),'Marks Entry 7th'!BI11,"")))</f>
        <v>58</v>
      </c>
      <c r="DE12" s="67">
        <f>IF(OR($E12="",$G12=""),"",IF(AND($E$3=6),'Marks Entry 6th'!BJ11,IF(AND($E$3=7),'Marks Entry 7th'!BJ11,"")))</f>
        <v>16</v>
      </c>
      <c r="DF12" s="65">
        <f t="shared" si="51"/>
        <v>74</v>
      </c>
      <c r="DG12" s="62">
        <f t="shared" si="52"/>
        <v>139</v>
      </c>
      <c r="DH12" s="108">
        <f t="shared" si="53"/>
        <v>0</v>
      </c>
      <c r="DI12" s="108">
        <f t="shared" si="54"/>
        <v>200</v>
      </c>
      <c r="DJ12" s="108" t="str">
        <f t="shared" si="55"/>
        <v/>
      </c>
      <c r="DK12" s="108" t="str">
        <f t="shared" si="56"/>
        <v>P</v>
      </c>
      <c r="DL12" s="108" t="str">
        <f t="shared" si="57"/>
        <v>I</v>
      </c>
      <c r="DM12" s="110" t="str">
        <f t="shared" si="58"/>
        <v>C</v>
      </c>
      <c r="DN12" s="120">
        <f>IF(OR($E12="",$G12=""),"",IF(AND($E$3=6),'Marks Entry 6th'!BK11,IF(AND($E$3=7),'Marks Entry 7th'!BK11,"")))</f>
        <v>5</v>
      </c>
      <c r="DO12" s="120">
        <f>IF(OR($E12="",$G12=""),"",IF(AND($E$3=6),'Marks Entry 6th'!BL11,IF(AND($E$3=7),'Marks Entry 7th'!BL11,"")))</f>
        <v>5</v>
      </c>
      <c r="DP12" s="120">
        <f>IF(OR($E12="",$G12=""),"",IF(AND($E$3=6),'Marks Entry 6th'!BM11,IF(AND($E$3=7),'Marks Entry 7th'!BM11,"")))</f>
        <v>4</v>
      </c>
      <c r="DQ12" s="120">
        <f>IF(OR($E12="",$G12=""),"",IF(AND($E$3=6),'Marks Entry 6th'!BN11,IF(AND($E$3=7),'Marks Entry 7th'!BN11,"")))</f>
        <v>4</v>
      </c>
      <c r="DR12" s="120">
        <f>IF(OR($E12="",$G12=""),"",IF(AND($E$3=6),'Marks Entry 6th'!BO11,IF(AND($E$3=7),'Marks Entry 7th'!BO11,"")))</f>
        <v>3</v>
      </c>
      <c r="DS12" s="120">
        <f>IF(OR($E12="",$G12=""),"",IF(AND($E$3=6),'Marks Entry 6th'!BP11,IF(AND($E$3=7),'Marks Entry 7th'!BP11,"")))</f>
        <v>3</v>
      </c>
      <c r="DT12" s="428">
        <f t="shared" si="59"/>
        <v>24</v>
      </c>
      <c r="DU12" s="120">
        <f>IF(OR($E12="",$G12=""),"",IF(AND($E$3=6),'Marks Entry 6th'!BQ11,IF(AND($E$3=7),'Marks Entry 7th'!BQ11,"")))</f>
        <v>42</v>
      </c>
      <c r="DV12" s="120">
        <f>IF(OR($E12="",$G12=""),"",IF(AND($E$3=6),'Marks Entry 6th'!BR11,IF(AND($E$3=7),'Marks Entry 7th'!BR11,"")))</f>
        <v>10</v>
      </c>
      <c r="DW12" s="65">
        <f t="shared" si="60"/>
        <v>52</v>
      </c>
      <c r="DX12" s="62">
        <f t="shared" si="61"/>
        <v>76</v>
      </c>
      <c r="DY12" s="67">
        <f>IF(OR($E12="",$G12=""),"",IF(AND($E$3=6),'Marks Entry 6th'!BS11,IF(AND($E$3=7),'Marks Entry 7th'!BS11,"")))</f>
        <v>66</v>
      </c>
      <c r="DZ12" s="67">
        <f>IF(OR($E12="",$G12=""),"",IF(AND($E$3=6),'Marks Entry 6th'!BT11,IF(AND($E$3=7),'Marks Entry 7th'!BT11,"")))</f>
        <v>18</v>
      </c>
      <c r="EA12" s="65">
        <f t="shared" si="62"/>
        <v>84</v>
      </c>
      <c r="EB12" s="62">
        <f t="shared" si="63"/>
        <v>160</v>
      </c>
      <c r="EC12" s="108">
        <f t="shared" si="64"/>
        <v>0</v>
      </c>
      <c r="ED12" s="108">
        <f t="shared" si="65"/>
        <v>200</v>
      </c>
      <c r="EE12" s="108" t="str">
        <f t="shared" si="66"/>
        <v/>
      </c>
      <c r="EF12" s="108" t="str">
        <f t="shared" si="67"/>
        <v>P</v>
      </c>
      <c r="EG12" s="108" t="str">
        <f t="shared" si="68"/>
        <v>D</v>
      </c>
      <c r="EH12" s="110" t="str">
        <f t="shared" si="69"/>
        <v>B</v>
      </c>
      <c r="EI12" s="52">
        <f>IF(OR($E12="",$G12=""),"",IF(AND($E$3=6),'Marks Entry 6th'!BU11,IF(AND($E$3=7),'Marks Entry 7th'!BU11,"")))</f>
        <v>19</v>
      </c>
      <c r="EJ12" s="52">
        <f>IF(OR($E12="",$G12=""),"",IF(AND($E$3=6),'Marks Entry 6th'!BV11,IF(AND($E$3=7),'Marks Entry 7th'!BV11,"")))</f>
        <v>18</v>
      </c>
      <c r="EK12" s="52">
        <f>IF(OR($E12="",$G12=""),"",IF(AND($E$3=6),'Marks Entry 6th'!BW11,IF(AND($E$3=7),'Marks Entry 7th'!BW11,"")))</f>
        <v>17</v>
      </c>
      <c r="EL12" s="52">
        <f>IF(OR($E12="",$G12=""),"",IF(AND($E$3=6),'Marks Entry 6th'!BX11,IF(AND($E$3=7),'Marks Entry 7th'!BX11,"")))</f>
        <v>20</v>
      </c>
      <c r="EM12" s="52">
        <f>IF(OR($E12="",$G12=""),"",IF(AND($E$3=6),'Marks Entry 6th'!BY11,IF(AND($E$3=7),'Marks Entry 7th'!BY11,"")))</f>
        <v>19</v>
      </c>
      <c r="EN12" s="121">
        <f t="shared" si="70"/>
        <v>93</v>
      </c>
      <c r="EO12" s="122">
        <f t="shared" si="71"/>
        <v>0</v>
      </c>
      <c r="EP12" s="122">
        <f t="shared" si="72"/>
        <v>100</v>
      </c>
      <c r="EQ12" s="122" t="str">
        <f t="shared" si="73"/>
        <v>P</v>
      </c>
      <c r="ER12" s="109" t="str">
        <f t="shared" si="74"/>
        <v>A+</v>
      </c>
      <c r="ES12" s="52">
        <f>IF(OR($E12="",$G12=""),"",IF(AND($E$3=6),'Marks Entry 6th'!BZ11,IF(AND($E$3=7),'Marks Entry 7th'!BZ11,"")))</f>
        <v>11</v>
      </c>
      <c r="ET12" s="52">
        <f>IF(OR($E12="",$G12=""),"",IF(AND($E$3=6),'Marks Entry 6th'!CA11,IF(AND($E$3=7),'Marks Entry 7th'!CA11,"")))</f>
        <v>16</v>
      </c>
      <c r="EU12" s="52">
        <f>IF(OR($E12="",$G12=""),"",IF(AND($E$3=6),'Marks Entry 6th'!CB11,IF(AND($E$3=7),'Marks Entry 7th'!CB11,"")))</f>
        <v>16</v>
      </c>
      <c r="EV12" s="52">
        <f>IF(OR($E12="",$G12=""),"",IF(AND($E$3=6),'Marks Entry 6th'!CC11,IF(AND($E$3=7),'Marks Entry 7th'!CC11,"")))</f>
        <v>17</v>
      </c>
      <c r="EW12" s="52">
        <f>IF(OR($E12="",$G12=""),"",IF(AND($E$3=6),'Marks Entry 6th'!CD11,IF(AND($E$3=7),'Marks Entry 7th'!CD11,"")))</f>
        <v>20</v>
      </c>
      <c r="EX12" s="121">
        <f t="shared" si="75"/>
        <v>80</v>
      </c>
      <c r="EY12" s="122">
        <f t="shared" si="76"/>
        <v>0</v>
      </c>
      <c r="EZ12" s="122">
        <f t="shared" si="77"/>
        <v>100</v>
      </c>
      <c r="FA12" s="122" t="str">
        <f t="shared" si="78"/>
        <v>P</v>
      </c>
      <c r="FB12" s="109" t="str">
        <f t="shared" si="79"/>
        <v>A</v>
      </c>
      <c r="FC12" s="52">
        <f>IF(OR($E12="",$G12=""),"",IF(AND($E$3=6),'Marks Entry 6th'!CE11,IF(AND($E$3=7),'Marks Entry 7th'!CE11,"")))</f>
        <v>16</v>
      </c>
      <c r="FD12" s="52">
        <f>IF(OR($E12="",$G12=""),"",IF(AND($E$3=6),'Marks Entry 6th'!CF11,IF(AND($E$3=7),'Marks Entry 7th'!CF11,"")))</f>
        <v>18</v>
      </c>
      <c r="FE12" s="52">
        <f>IF(OR($E12="",$G12=""),"",IF(AND($E$3=6),'Marks Entry 6th'!CG11,IF(AND($E$3=7),'Marks Entry 7th'!CG11,"")))</f>
        <v>15</v>
      </c>
      <c r="FF12" s="52">
        <f>IF(OR($E12="",$G12=""),"",IF(AND($E$3=6),'Marks Entry 6th'!CH11,IF(AND($E$3=7),'Marks Entry 7th'!CH11,"")))</f>
        <v>18</v>
      </c>
      <c r="FG12" s="52">
        <f>IF(OR($E12="",$G12=""),"",IF(AND($E$3=6),'Marks Entry 6th'!CI11,IF(AND($E$3=7),'Marks Entry 7th'!CI11,"")))</f>
        <v>19</v>
      </c>
      <c r="FH12" s="121">
        <f t="shared" si="80"/>
        <v>86</v>
      </c>
      <c r="FI12" s="122">
        <f t="shared" si="81"/>
        <v>0</v>
      </c>
      <c r="FJ12" s="122">
        <f t="shared" si="82"/>
        <v>100</v>
      </c>
      <c r="FK12" s="122" t="str">
        <f t="shared" si="83"/>
        <v>P</v>
      </c>
      <c r="FL12" s="109" t="str">
        <f t="shared" si="84"/>
        <v>A</v>
      </c>
      <c r="FM12" s="370" t="str">
        <f>IF(OR($E12="",$G12=""),"",IF(AND('Marks Entry 6th'!CJ11="",'Marks Entry 7th'!CJ11=""),"",IF(AND($E$3=6),'Marks Entry 6th'!CJ11,IF(AND($E$3=7),'Marks Entry 7th'!CJ11,""))))</f>
        <v/>
      </c>
      <c r="FN12" s="370" t="str">
        <f>IF(OR($E12="",$G12=""),"",IF(AND('Marks Entry 6th'!CK11="",'Marks Entry 7th'!CK11=""),"",IF(AND($E$3=6),'Marks Entry 6th'!CK11,IF(AND($E$3=7),'Marks Entry 7th'!CK11,""))))</f>
        <v/>
      </c>
      <c r="FO12" s="371" t="str">
        <f t="shared" si="85"/>
        <v/>
      </c>
      <c r="FP12" s="109" t="str">
        <f t="shared" si="86"/>
        <v/>
      </c>
      <c r="FQ12" s="370" t="str">
        <f>IF(OR($E12="",$G12=""),"",IF(AND('Marks Entry 6th'!CL11="",'Marks Entry 7th'!CL11=""),"",IF(AND($E$3=6),'Marks Entry 6th'!CL11,IF(AND($E$3=7),'Marks Entry 7th'!CL11,""))))</f>
        <v/>
      </c>
      <c r="FR12" s="370" t="str">
        <f>IF(OR($E12="",$G12=""),"",IF(AND('Marks Entry 6th'!CM11="",'Marks Entry 7th'!CM11=""),"",IF(AND($E$3=6),'Marks Entry 6th'!CM11,IF(AND($E$3=7),'Marks Entry 7th'!CM11,""))))</f>
        <v/>
      </c>
      <c r="FS12" s="371" t="str">
        <f t="shared" si="87"/>
        <v/>
      </c>
      <c r="FT12" s="109" t="str">
        <f t="shared" si="88"/>
        <v/>
      </c>
      <c r="FU12" s="78">
        <f t="shared" si="89"/>
        <v>770</v>
      </c>
      <c r="FV12" s="332">
        <f t="shared" si="90"/>
        <v>67.248908296943227</v>
      </c>
      <c r="FW12" s="84" t="str">
        <f t="shared" si="91"/>
        <v>I</v>
      </c>
      <c r="FX12" s="225" t="str">
        <f t="shared" si="92"/>
        <v>C</v>
      </c>
      <c r="FY12" s="85">
        <f t="shared" si="93"/>
        <v>5.9999999999999858</v>
      </c>
      <c r="FZ12" s="331" t="str">
        <f>IFERROR(IF(B12="NSO","NSO",IF(OR(D12="",G12="",F12=""),"",IF(AND(FV12&gt;=36,'Master sheet'!$D$11="Hindi"),"कक्षा क्रमोन्नत",IF(AND(FV12&gt;=36,'Master sheet'!$D$11="English"),"Promoted",IF(AND(FV12&lt;36,'Master sheet'!$D$11="Hindi"),"पुनः परीक्षा","Re-Exam"))))),"")</f>
        <v>कक्षा क्रमोन्नत</v>
      </c>
      <c r="GA12" s="53" t="str">
        <f>IF(OR($E12="",$G12=""),"",IF(AND($E$3=6,'Marks Entry 6th'!CN11=""),"",IF(AND($E$3=7,'Marks Entry 7th'!CN11=""),"",IF(AND($E$3=6),'Marks Entry 6th'!CN11,IF(AND($E$3=7),'Marks Entry 7th'!CN11,"")))))</f>
        <v/>
      </c>
      <c r="GB12" s="53" t="str">
        <f>IF(OR($E12="",$G12=""),"",IF(AND($E$3=6,'Marks Entry 6th'!CO11=""),"",IF(AND($E$3=7,'Marks Entry 7th'!CO11=""),"",IF(AND($E$3=6),'Marks Entry 6th'!CO11,IF(AND($E$3=7),'Marks Entry 7th'!CO11,"")))))</f>
        <v/>
      </c>
      <c r="GC12" s="54"/>
      <c r="GK12" s="56">
        <f>IF(AND($E$3=6),'Marks Entry 6th'!I11,IF(AND($E$3=7),'Marks Entry 7th'!I11,""))</f>
        <v>705</v>
      </c>
      <c r="GL12" s="56">
        <f t="shared" si="94"/>
        <v>1145</v>
      </c>
    </row>
    <row r="13" spans="1:194" ht="18.95" customHeight="1">
      <c r="A13" s="68">
        <v>6</v>
      </c>
      <c r="B13" s="68">
        <f>IF(OR(GK13=0,GK13=""),"",IF(AND($E$3=6),'Marks Entry 6th'!I12,IF(AND($E$3=7),'Marks Entry 7th'!I12,"")))</f>
        <v>706</v>
      </c>
      <c r="C13" s="69">
        <f>IF(OR(B13=0,B13=""),"",IF(AND($E$3=6,'Marks Entry 6th'!B12=""),"",IF(AND($E$3=7,'Marks Entry 7th'!B12=""),"",IF(AND($E$3=6,'Marks Entry 6th'!B12),'Marks Entry 6th'!B12,IF(AND($E$3=7),'Marks Entry 7th'!B12,"")))))</f>
        <v>7</v>
      </c>
      <c r="D13" s="69" t="str">
        <f>IF(OR(B13=0,B13=""),"",IF(AND($E$3=6,'Marks Entry 6th'!C12=""),"",IF(AND($E$3=7,'Marks Entry 7th'!C12=""),"",IF(AND($E$3=6),'Marks Entry 6th'!C12,IF(AND($E$3=7),'Marks Entry 7th'!C12,"")))))</f>
        <v>A</v>
      </c>
      <c r="E13" s="306" t="str">
        <f>IF(OR(B13=0,B13=""),"",IF(AND($E$3=6,'Marks Entry 6th'!E12=""),"",IF(AND($E$3=7,'Marks Entry 7th'!E12=""),"",IF(AND($E$3=6),'Marks Entry 6th'!E12,IF(AND($E$3=7),'Marks Entry 7th'!E12,"")))))</f>
        <v>16-06-2014</v>
      </c>
      <c r="F13" s="69">
        <f>IF(OR(B13=0,B13=""),"",IF(AND($E$3=6,'Marks Entry 6th'!D12=""),"",IF(AND($E$3=7,'Marks Entry 7th'!D12=""),"",IF(AND($E$3=6),'Marks Entry 6th'!D12,IF(AND($E$3=7),'Marks Entry 7th'!D12,"")))))</f>
        <v>939</v>
      </c>
      <c r="G13" s="305" t="str">
        <f>IF(OR(B13=0,B13=""),"",IF(AND($E$3=6,'Marks Entry 6th'!F12=""),"",IF(AND($E$3=7,'Marks Entry 7th'!F12=""),"",IF(AND($E$3=6),UPPER('Marks Entry 6th'!F12),IF(AND($E$3=7),UPPER('Marks Entry 7th'!F12),"")))))</f>
        <v>BHUMIKA BAGRI</v>
      </c>
      <c r="H13" s="305" t="str">
        <f>IF(OR(B13=0,B13=""),"",IF(AND($E$3=6,'Marks Entry 6th'!G12=""),"",IF(AND($E$3=7,'Marks Entry 7th'!G12=""),"",IF(AND($E$3=6),UPPER('Marks Entry 6th'!G12),IF(AND($E$3=7),UPPER('Marks Entry 7th'!G12),"")))))</f>
        <v>MUKESH BAGRI</v>
      </c>
      <c r="I13" s="305" t="str">
        <f>IF(OR(B13=0,B13=""),"",IF(AND($E$3=6,'Marks Entry 6th'!H12=""),"",IF(AND($E$3=7,'Marks Entry 7th'!H12=""),"",IF(AND($E$3=6),UPPER('Marks Entry 6th'!H12),IF(AND($E$3=7),UPPER('Marks Entry 7th'!H12),"")))))</f>
        <v>SEEMA BAGRI</v>
      </c>
      <c r="J13" s="64" t="str">
        <f>IF(OR(B13=0,B13=""),"",IF(AND($E$3=6,'Marks Entry 6th'!J12=""),"",IF(AND($E$3=7,'Marks Entry 7th'!J12=""),"",IF(AND($E$3=6),'Marks Entry 6th'!J12,IF(AND($E$3=7),'Marks Entry 7th'!J12,"")))))</f>
        <v>F</v>
      </c>
      <c r="K13" s="64" t="str">
        <f>IF(OR(B13=0,B13=""),"",IF(AND($E$3=6,'Marks Entry 6th'!K12=""),"",IF(AND($E$3=7,'Marks Entry 7th'!K12=""),"",IF(AND($E$3=6),'Marks Entry 6th'!K12,IF(AND($E$3=7),'Marks Entry 7th'!K12,"")))))</f>
        <v>OBC</v>
      </c>
      <c r="L13" s="120">
        <f>IF(OR($E13="",$G13=""),"",IF(AND($E$3=6),'Marks Entry 6th'!L12,IF(AND($E$3=7),'Marks Entry 7th'!L12,"")))</f>
        <v>4</v>
      </c>
      <c r="M13" s="120">
        <f>IF(OR($E13="",$G13=""),"",IF(AND($E$3=6),'Marks Entry 6th'!M12,IF(AND($E$3=7),'Marks Entry 7th'!M12,"")))</f>
        <v>5</v>
      </c>
      <c r="N13" s="120">
        <f>IF(OR($E13="",$G13=""),"",IF(AND($E$3=6),'Marks Entry 6th'!N12,IF(AND($E$3=7),'Marks Entry 7th'!N12,"")))</f>
        <v>5</v>
      </c>
      <c r="O13" s="120">
        <f>IF(OR($E13="",$G13=""),"",IF(AND($E$3=6),'Marks Entry 6th'!O12,IF(AND($E$3=7),'Marks Entry 7th'!O12,"")))</f>
        <v>5</v>
      </c>
      <c r="P13" s="120">
        <f>IF(OR($E13="",$G13=""),"",IF(AND($E$3=6),'Marks Entry 6th'!P12,IF(AND($E$3=7),'Marks Entry 7th'!P12,"")))</f>
        <v>5</v>
      </c>
      <c r="Q13" s="120">
        <f>IF(OR($E13="",$G13=""),"",IF(AND($E$3=6),'Marks Entry 6th'!Q12,IF(AND($E$3=7),'Marks Entry 7th'!Q12,"")))</f>
        <v>3</v>
      </c>
      <c r="R13" s="428">
        <f t="shared" si="4"/>
        <v>27</v>
      </c>
      <c r="S13" s="120">
        <f>IF(OR($E13="",$G13=""),"",IF(AND($E$3=6),'Marks Entry 6th'!R12,IF(AND($E$3=7),'Marks Entry 7th'!R12,"")))</f>
        <v>25</v>
      </c>
      <c r="T13" s="120">
        <f>IF(OR($E13="",$G13=""),"",IF(AND($E$3=6),'Marks Entry 6th'!S12,IF(AND($E$3=7),'Marks Entry 7th'!S12,"")))</f>
        <v>11</v>
      </c>
      <c r="U13" s="65">
        <f t="shared" si="5"/>
        <v>36</v>
      </c>
      <c r="V13" s="62">
        <f t="shared" si="6"/>
        <v>63</v>
      </c>
      <c r="W13" s="67">
        <f>IF(OR($E13="",$G13=""),"",IF(AND($E$3=6),'Marks Entry 6th'!T12,IF(AND($E$3=7),'Marks Entry 7th'!T12,"")))</f>
        <v>37</v>
      </c>
      <c r="X13" s="67">
        <f>IF(OR($E13="",$G13=""),"",IF(AND($E$3=6),'Marks Entry 6th'!U12,IF(AND($E$3=7),'Marks Entry 7th'!U12,"")))</f>
        <v>11</v>
      </c>
      <c r="Y13" s="66">
        <f t="shared" si="7"/>
        <v>48</v>
      </c>
      <c r="Z13" s="62">
        <f t="shared" si="8"/>
        <v>111</v>
      </c>
      <c r="AA13" s="108">
        <f t="shared" si="9"/>
        <v>0</v>
      </c>
      <c r="AB13" s="108">
        <f t="shared" si="10"/>
        <v>200</v>
      </c>
      <c r="AC13" s="108" t="str">
        <f t="shared" si="11"/>
        <v/>
      </c>
      <c r="AD13" s="108" t="str">
        <f t="shared" si="12"/>
        <v>P</v>
      </c>
      <c r="AE13" s="108" t="str">
        <f t="shared" si="13"/>
        <v>II</v>
      </c>
      <c r="AF13" s="110" t="str">
        <f t="shared" si="14"/>
        <v>C</v>
      </c>
      <c r="AG13" s="120">
        <f>IF(OR($E13="",$G13=""),"",IF(AND($E$3=6),'Marks Entry 6th'!V12,IF(AND($E$3=7),'Marks Entry 7th'!V12,"")))</f>
        <v>4</v>
      </c>
      <c r="AH13" s="120">
        <f>IF(OR($E13="",$G13=""),"",IF(AND($E$3=6),'Marks Entry 6th'!W12,IF(AND($E$3=7),'Marks Entry 7th'!W12,"")))</f>
        <v>3</v>
      </c>
      <c r="AI13" s="120">
        <f>IF(OR($E13="",$G13=""),"",IF(AND($E$3=6),'Marks Entry 6th'!X12,IF(AND($E$3=7),'Marks Entry 7th'!X12,"")))</f>
        <v>3</v>
      </c>
      <c r="AJ13" s="120">
        <f>IF(OR($E13="",$G13=""),"",IF(AND($E$3=6),'Marks Entry 6th'!Y12,IF(AND($E$3=7),'Marks Entry 7th'!Y12,"")))</f>
        <v>5</v>
      </c>
      <c r="AK13" s="120">
        <f>IF(OR($E13="",$G13=""),"",IF(AND($E$3=6),'Marks Entry 6th'!Z12,IF(AND($E$3=7),'Marks Entry 7th'!Z12,"")))</f>
        <v>4</v>
      </c>
      <c r="AL13" s="120">
        <f>IF(OR($E13="",$G13=""),"",IF(AND($E$3=6),'Marks Entry 6th'!AA12,IF(AND($E$3=7),'Marks Entry 7th'!AA12,"")))</f>
        <v>5</v>
      </c>
      <c r="AM13" s="428">
        <f t="shared" si="15"/>
        <v>24</v>
      </c>
      <c r="AN13" s="120">
        <f>IF(OR($E13="",$G13=""),"",IF(AND($E$3=6),'Marks Entry 6th'!AB12,IF(AND($E$3=7),'Marks Entry 7th'!AB12,"")))</f>
        <v>33</v>
      </c>
      <c r="AO13" s="120">
        <f>IF(OR($E13="",$G13=""),"",IF(AND($E$3=6),'Marks Entry 6th'!AC12,IF(AND($E$3=7),'Marks Entry 7th'!AC12,"")))</f>
        <v>11</v>
      </c>
      <c r="AP13" s="65">
        <f t="shared" si="16"/>
        <v>44</v>
      </c>
      <c r="AQ13" s="62">
        <f t="shared" si="17"/>
        <v>68</v>
      </c>
      <c r="AR13" s="67">
        <f>IF(OR($E13="",$G13=""),"",IF(AND($E$3=6),'Marks Entry 6th'!AD12,IF(AND($E$3=7),'Marks Entry 7th'!AD12,"")))</f>
        <v>37</v>
      </c>
      <c r="AS13" s="67">
        <f>IF(OR($E13="",$G13=""),"",IF(AND($E$3=6),'Marks Entry 6th'!AE12,IF(AND($E$3=7),'Marks Entry 7th'!AE12,"")))</f>
        <v>9</v>
      </c>
      <c r="AT13" s="65">
        <f t="shared" si="18"/>
        <v>46</v>
      </c>
      <c r="AU13" s="62">
        <f t="shared" si="19"/>
        <v>114</v>
      </c>
      <c r="AV13" s="108">
        <f t="shared" si="20"/>
        <v>0</v>
      </c>
      <c r="AW13" s="108">
        <f t="shared" si="21"/>
        <v>200</v>
      </c>
      <c r="AX13" s="108" t="str">
        <f t="shared" si="22"/>
        <v/>
      </c>
      <c r="AY13" s="108" t="str">
        <f t="shared" si="23"/>
        <v>P</v>
      </c>
      <c r="AZ13" s="108" t="str">
        <f t="shared" si="24"/>
        <v>II</v>
      </c>
      <c r="BA13" s="110" t="str">
        <f t="shared" si="25"/>
        <v>C</v>
      </c>
      <c r="BB13" s="313" t="str">
        <f>IF(OR($E13="",$G13=""),"",IF(AND($E$3=6),'Marks Entry 6th'!AF12,IF(AND($E$3=7),'Marks Entry 7th'!AF12,"")))</f>
        <v>पंजाबी (75)</v>
      </c>
      <c r="BC13" s="120">
        <f>IF(OR($E13="",$G13=""),"",IF(AND($E$3=6),'Marks Entry 6th'!AG12,IF(AND($E$3=7),'Marks Entry 7th'!AG12,"")))</f>
        <v>5</v>
      </c>
      <c r="BD13" s="120">
        <f>IF(OR($E13="",$G13=""),"",IF(AND($E$3=6),'Marks Entry 6th'!AH12,IF(AND($E$3=7),'Marks Entry 7th'!AH12,"")))</f>
        <v>4</v>
      </c>
      <c r="BE13" s="120">
        <f>IF(OR($E13="",$G13=""),"",IF(AND($E$3=6),'Marks Entry 6th'!AI12,IF(AND($E$3=7),'Marks Entry 7th'!AI12,"")))</f>
        <v>4</v>
      </c>
      <c r="BF13" s="120">
        <f>IF(OR($E13="",$G13=""),"",IF(AND($E$3=6),'Marks Entry 6th'!AJ12,IF(AND($E$3=7),'Marks Entry 7th'!AJ12,"")))</f>
        <v>4</v>
      </c>
      <c r="BG13" s="120">
        <f>IF(OR($E13="",$G13=""),"",IF(AND($E$3=6),'Marks Entry 6th'!AK12,IF(AND($E$3=7),'Marks Entry 7th'!AK12,"")))</f>
        <v>4</v>
      </c>
      <c r="BH13" s="120">
        <f>IF(OR($E13="",$G13=""),"",IF(AND($E$3=6),'Marks Entry 6th'!AL12,IF(AND($E$3=7),'Marks Entry 7th'!AL12,"")))</f>
        <v>5</v>
      </c>
      <c r="BI13" s="428">
        <f t="shared" si="26"/>
        <v>26</v>
      </c>
      <c r="BJ13" s="120">
        <f>IF(OR($E13="",$G13=""),"",IF(AND($E$3=6),'Marks Entry 6th'!AM12,IF(AND($E$3=7),'Marks Entry 7th'!AM12,"")))</f>
        <v>48</v>
      </c>
      <c r="BK13" s="120">
        <f>IF(OR($E13="",$G13=""),"",IF(AND($E$3=6),'Marks Entry 6th'!AN12,IF(AND($E$3=7),'Marks Entry 7th'!AN12,"")))</f>
        <v>19</v>
      </c>
      <c r="BL13" s="65">
        <f t="shared" si="27"/>
        <v>67</v>
      </c>
      <c r="BM13" s="62">
        <f t="shared" si="28"/>
        <v>93</v>
      </c>
      <c r="BN13" s="67">
        <f>IF(OR($E13="",$G13=""),"",IF(AND($E$3=6),'Marks Entry 6th'!AO12,IF(AND($E$3=7),'Marks Entry 7th'!AO12,"")))</f>
        <v>43</v>
      </c>
      <c r="BO13" s="67">
        <f>IF(OR($E13="",$G13=""),"",IF(AND($E$3=6),'Marks Entry 6th'!AP12,IF(AND($E$3=7),'Marks Entry 7th'!AP12,"")))</f>
        <v>8</v>
      </c>
      <c r="BP13" s="65">
        <f t="shared" si="29"/>
        <v>51</v>
      </c>
      <c r="BQ13" s="62">
        <f t="shared" si="30"/>
        <v>144</v>
      </c>
      <c r="BR13" s="108">
        <f t="shared" si="31"/>
        <v>0</v>
      </c>
      <c r="BS13" s="108">
        <f t="shared" si="32"/>
        <v>200</v>
      </c>
      <c r="BT13" s="108" t="str">
        <f t="shared" si="33"/>
        <v/>
      </c>
      <c r="BU13" s="108" t="str">
        <f t="shared" si="34"/>
        <v>P</v>
      </c>
      <c r="BV13" s="108" t="str">
        <f t="shared" si="35"/>
        <v>I</v>
      </c>
      <c r="BW13" s="110" t="str">
        <f t="shared" si="36"/>
        <v>B</v>
      </c>
      <c r="BX13" s="120">
        <f>IF(OR($E13="",$G13=""),"",IF(AND($E$3=6),'Marks Entry 6th'!AQ12,IF(AND($E$3=7),'Marks Entry 7th'!AQ12,"")))</f>
        <v>4</v>
      </c>
      <c r="BY13" s="120">
        <f>IF(OR($E13="",$G13=""),"",IF(AND($E$3=6),'Marks Entry 6th'!AR12,IF(AND($E$3=7),'Marks Entry 7th'!AR12,"")))</f>
        <v>5</v>
      </c>
      <c r="BZ13" s="120">
        <f>IF(OR($E13="",$G13=""),"",IF(AND($E$3=6),'Marks Entry 6th'!AS12,IF(AND($E$3=7),'Marks Entry 7th'!AS12,"")))</f>
        <v>4</v>
      </c>
      <c r="CA13" s="120">
        <f>IF(OR($E13="",$G13=""),"",IF(AND($E$3=6),'Marks Entry 6th'!AT12,IF(AND($E$3=7),'Marks Entry 7th'!AT12,"")))</f>
        <v>5</v>
      </c>
      <c r="CB13" s="120">
        <f>IF(OR($E13="",$G13=""),"",IF(AND($E$3=6),'Marks Entry 6th'!AU12,IF(AND($E$3=7),'Marks Entry 7th'!AU12,"")))</f>
        <v>4</v>
      </c>
      <c r="CC13" s="120">
        <f>IF(OR($E13="",$G13=""),"",IF(AND($E$3=6),'Marks Entry 6th'!AV12,IF(AND($E$3=7),'Marks Entry 7th'!AV12,"")))</f>
        <v>5</v>
      </c>
      <c r="CD13" s="428">
        <f t="shared" si="37"/>
        <v>27</v>
      </c>
      <c r="CE13" s="120">
        <f>IF(OR($E13="",$G13=""),"",IF(AND($E$3=6),'Marks Entry 6th'!AW12,IF(AND($E$3=7),'Marks Entry 7th'!AW12,"")))</f>
        <v>31</v>
      </c>
      <c r="CF13" s="120">
        <f>IF(OR($E13="",$G13=""),"",IF(AND($E$3=6),'Marks Entry 6th'!AX12,IF(AND($E$3=7),'Marks Entry 7th'!AX12,"")))</f>
        <v>9</v>
      </c>
      <c r="CG13" s="65">
        <f t="shared" si="38"/>
        <v>40</v>
      </c>
      <c r="CH13" s="62">
        <f t="shared" si="39"/>
        <v>67</v>
      </c>
      <c r="CI13" s="67">
        <f>IF(OR($E13="",$G13=""),"",IF(AND($E$3=6),'Marks Entry 6th'!AY12,IF(AND($E$3=7),'Marks Entry 7th'!AY12,"")))</f>
        <v>55</v>
      </c>
      <c r="CJ13" s="67">
        <f>IF(OR($E13="",$G13=""),"",IF(AND($E$3=6),'Marks Entry 6th'!AZ12,IF(AND($E$3=7),'Marks Entry 7th'!AZ12,"")))</f>
        <v>8</v>
      </c>
      <c r="CK13" s="65">
        <f t="shared" si="40"/>
        <v>63</v>
      </c>
      <c r="CL13" s="62">
        <f t="shared" si="41"/>
        <v>130</v>
      </c>
      <c r="CM13" s="108">
        <f t="shared" si="42"/>
        <v>0</v>
      </c>
      <c r="CN13" s="108">
        <f t="shared" si="43"/>
        <v>200</v>
      </c>
      <c r="CO13" s="108" t="str">
        <f t="shared" si="44"/>
        <v/>
      </c>
      <c r="CP13" s="108" t="str">
        <f t="shared" si="45"/>
        <v>P</v>
      </c>
      <c r="CQ13" s="108" t="str">
        <f t="shared" si="46"/>
        <v>I</v>
      </c>
      <c r="CR13" s="110" t="str">
        <f t="shared" si="47"/>
        <v>C</v>
      </c>
      <c r="CS13" s="120">
        <f>IF(OR($E13="",$G13=""),"",IF(AND($E$3=6),'Marks Entry 6th'!BA12,IF(AND($E$3=7),'Marks Entry 7th'!BA12,"")))</f>
        <v>5</v>
      </c>
      <c r="CT13" s="120">
        <f>IF(OR($E13="",$G13=""),"",IF(AND($E$3=6),'Marks Entry 6th'!BB12,IF(AND($E$3=7),'Marks Entry 7th'!BB12,"")))</f>
        <v>5</v>
      </c>
      <c r="CU13" s="120">
        <f>IF(OR($E13="",$G13=""),"",IF(AND($E$3=6),'Marks Entry 6th'!BC12,IF(AND($E$3=7),'Marks Entry 7th'!BC12,"")))</f>
        <v>5</v>
      </c>
      <c r="CV13" s="120">
        <f>IF(OR($E13="",$G13=""),"",IF(AND($E$3=6),'Marks Entry 6th'!BD12,IF(AND($E$3=7),'Marks Entry 7th'!BD12,"")))</f>
        <v>5</v>
      </c>
      <c r="CW13" s="120">
        <f>IF(OR($E13="",$G13=""),"",IF(AND($E$3=6),'Marks Entry 6th'!BE12,IF(AND($E$3=7),'Marks Entry 7th'!BE12,"")))</f>
        <v>4</v>
      </c>
      <c r="CX13" s="120">
        <f>IF(OR($E13="",$G13=""),"",IF(AND($E$3=6),'Marks Entry 6th'!BF12,IF(AND($E$3=7),'Marks Entry 7th'!BF12,"")))</f>
        <v>4</v>
      </c>
      <c r="CY13" s="428">
        <f t="shared" si="48"/>
        <v>28</v>
      </c>
      <c r="CZ13" s="120">
        <f>IF(OR($E13="",$G13=""),"",IF(AND($E$3=6),'Marks Entry 6th'!BG12,IF(AND($E$3=7),'Marks Entry 7th'!BG12,"")))</f>
        <v>28</v>
      </c>
      <c r="DA13" s="120">
        <f>IF(OR($E13="",$G13=""),"",IF(AND($E$3=6),'Marks Entry 6th'!BH12,IF(AND($E$3=7),'Marks Entry 7th'!BH12,"")))</f>
        <v>11</v>
      </c>
      <c r="DB13" s="65">
        <f t="shared" si="49"/>
        <v>39</v>
      </c>
      <c r="DC13" s="62">
        <f t="shared" si="50"/>
        <v>67</v>
      </c>
      <c r="DD13" s="67">
        <f>IF(OR($E13="",$G13=""),"",IF(AND($E$3=6),'Marks Entry 6th'!BI12,IF(AND($E$3=7),'Marks Entry 7th'!BI12,"")))</f>
        <v>58</v>
      </c>
      <c r="DE13" s="67">
        <f>IF(OR($E13="",$G13=""),"",IF(AND($E$3=6),'Marks Entry 6th'!BJ12,IF(AND($E$3=7),'Marks Entry 7th'!BJ12,"")))</f>
        <v>16</v>
      </c>
      <c r="DF13" s="65">
        <f t="shared" si="51"/>
        <v>74</v>
      </c>
      <c r="DG13" s="62">
        <f t="shared" si="52"/>
        <v>141</v>
      </c>
      <c r="DH13" s="108">
        <f t="shared" si="53"/>
        <v>0</v>
      </c>
      <c r="DI13" s="108">
        <f t="shared" si="54"/>
        <v>200</v>
      </c>
      <c r="DJ13" s="108" t="str">
        <f t="shared" si="55"/>
        <v/>
      </c>
      <c r="DK13" s="108" t="str">
        <f t="shared" si="56"/>
        <v>P</v>
      </c>
      <c r="DL13" s="108" t="str">
        <f t="shared" si="57"/>
        <v>I</v>
      </c>
      <c r="DM13" s="110" t="str">
        <f t="shared" si="58"/>
        <v>C</v>
      </c>
      <c r="DN13" s="120">
        <f>IF(OR($E13="",$G13=""),"",IF(AND($E$3=6),'Marks Entry 6th'!BK12,IF(AND($E$3=7),'Marks Entry 7th'!BK12,"")))</f>
        <v>5</v>
      </c>
      <c r="DO13" s="120">
        <f>IF(OR($E13="",$G13=""),"",IF(AND($E$3=6),'Marks Entry 6th'!BL12,IF(AND($E$3=7),'Marks Entry 7th'!BL12,"")))</f>
        <v>5</v>
      </c>
      <c r="DP13" s="120">
        <f>IF(OR($E13="",$G13=""),"",IF(AND($E$3=6),'Marks Entry 6th'!BM12,IF(AND($E$3=7),'Marks Entry 7th'!BM12,"")))</f>
        <v>4</v>
      </c>
      <c r="DQ13" s="120">
        <f>IF(OR($E13="",$G13=""),"",IF(AND($E$3=6),'Marks Entry 6th'!BN12,IF(AND($E$3=7),'Marks Entry 7th'!BN12,"")))</f>
        <v>4</v>
      </c>
      <c r="DR13" s="120">
        <f>IF(OR($E13="",$G13=""),"",IF(AND($E$3=6),'Marks Entry 6th'!BO12,IF(AND($E$3=7),'Marks Entry 7th'!BO12,"")))</f>
        <v>3</v>
      </c>
      <c r="DS13" s="120">
        <f>IF(OR($E13="",$G13=""),"",IF(AND($E$3=6),'Marks Entry 6th'!BP12,IF(AND($E$3=7),'Marks Entry 7th'!BP12,"")))</f>
        <v>3</v>
      </c>
      <c r="DT13" s="428">
        <f t="shared" si="59"/>
        <v>24</v>
      </c>
      <c r="DU13" s="120">
        <f>IF(OR($E13="",$G13=""),"",IF(AND($E$3=6),'Marks Entry 6th'!BQ12,IF(AND($E$3=7),'Marks Entry 7th'!BQ12,"")))</f>
        <v>42</v>
      </c>
      <c r="DV13" s="120">
        <f>IF(OR($E13="",$G13=""),"",IF(AND($E$3=6),'Marks Entry 6th'!BR12,IF(AND($E$3=7),'Marks Entry 7th'!BR12,"")))</f>
        <v>10</v>
      </c>
      <c r="DW13" s="65">
        <f t="shared" si="60"/>
        <v>52</v>
      </c>
      <c r="DX13" s="62">
        <f t="shared" si="61"/>
        <v>76</v>
      </c>
      <c r="DY13" s="67">
        <f>IF(OR($E13="",$G13=""),"",IF(AND($E$3=6),'Marks Entry 6th'!BS12,IF(AND($E$3=7),'Marks Entry 7th'!BS12,"")))</f>
        <v>66</v>
      </c>
      <c r="DZ13" s="67">
        <f>IF(OR($E13="",$G13=""),"",IF(AND($E$3=6),'Marks Entry 6th'!BT12,IF(AND($E$3=7),'Marks Entry 7th'!BT12,"")))</f>
        <v>18</v>
      </c>
      <c r="EA13" s="65">
        <f t="shared" si="62"/>
        <v>84</v>
      </c>
      <c r="EB13" s="62">
        <f t="shared" si="63"/>
        <v>160</v>
      </c>
      <c r="EC13" s="108">
        <f t="shared" si="64"/>
        <v>0</v>
      </c>
      <c r="ED13" s="108">
        <f t="shared" si="65"/>
        <v>200</v>
      </c>
      <c r="EE13" s="108" t="str">
        <f t="shared" si="66"/>
        <v/>
      </c>
      <c r="EF13" s="108" t="str">
        <f>IF(OR($B13="NSO",$B13="",DY13=""),"",IF(OR(EE13="AB",DY13="ab"),"AB",IF(DY13="ML","RE",IF(AND(EB13&gt;=36%*ED13,DY13&gt;=$DY$7*20%),"P",IF(AND(EB13&gt;=34%*ED13,DY13&gt;=$DY$7*20%),"G2",IF(AND(EB13&gt;=31%*ED13,DY13&gt;=$DY$7*20%),"G1",IF(EB13&gt;=25%*ED13,"S","F")))))))</f>
        <v>P</v>
      </c>
      <c r="EG13" s="108" t="str">
        <f t="shared" si="68"/>
        <v>D</v>
      </c>
      <c r="EH13" s="110" t="str">
        <f t="shared" si="69"/>
        <v>B</v>
      </c>
      <c r="EI13" s="52">
        <f>IF(OR($E13="",$G13=""),"",IF(AND($E$3=6),'Marks Entry 6th'!BU12,IF(AND($E$3=7),'Marks Entry 7th'!BU12,"")))</f>
        <v>19</v>
      </c>
      <c r="EJ13" s="52">
        <f>IF(OR($E13="",$G13=""),"",IF(AND($E$3=6),'Marks Entry 6th'!BV12,IF(AND($E$3=7),'Marks Entry 7th'!BV12,"")))</f>
        <v>18</v>
      </c>
      <c r="EK13" s="52">
        <f>IF(OR($E13="",$G13=""),"",IF(AND($E$3=6),'Marks Entry 6th'!BW12,IF(AND($E$3=7),'Marks Entry 7th'!BW12,"")))</f>
        <v>18</v>
      </c>
      <c r="EL13" s="52">
        <f>IF(OR($E13="",$G13=""),"",IF(AND($E$3=6),'Marks Entry 6th'!BX12,IF(AND($E$3=7),'Marks Entry 7th'!BX12,"")))</f>
        <v>20</v>
      </c>
      <c r="EM13" s="52">
        <f>IF(OR($E13="",$G13=""),"",IF(AND($E$3=6),'Marks Entry 6th'!BY12,IF(AND($E$3=7),'Marks Entry 7th'!BY12,"")))</f>
        <v>19</v>
      </c>
      <c r="EN13" s="121">
        <f t="shared" si="70"/>
        <v>94</v>
      </c>
      <c r="EO13" s="122">
        <f t="shared" si="71"/>
        <v>0</v>
      </c>
      <c r="EP13" s="122">
        <f t="shared" si="72"/>
        <v>100</v>
      </c>
      <c r="EQ13" s="122" t="str">
        <f t="shared" si="73"/>
        <v>P</v>
      </c>
      <c r="ER13" s="109" t="str">
        <f t="shared" si="74"/>
        <v>A+</v>
      </c>
      <c r="ES13" s="52">
        <f>IF(OR($E13="",$G13=""),"",IF(AND($E$3=6),'Marks Entry 6th'!BZ12,IF(AND($E$3=7),'Marks Entry 7th'!BZ12,"")))</f>
        <v>12</v>
      </c>
      <c r="ET13" s="52">
        <f>IF(OR($E13="",$G13=""),"",IF(AND($E$3=6),'Marks Entry 6th'!CA12,IF(AND($E$3=7),'Marks Entry 7th'!CA12,"")))</f>
        <v>16</v>
      </c>
      <c r="EU13" s="52">
        <f>IF(OR($E13="",$G13=""),"",IF(AND($E$3=6),'Marks Entry 6th'!CB12,IF(AND($E$3=7),'Marks Entry 7th'!CB12,"")))</f>
        <v>12</v>
      </c>
      <c r="EV13" s="52">
        <f>IF(OR($E13="",$G13=""),"",IF(AND($E$3=6),'Marks Entry 6th'!CC12,IF(AND($E$3=7),'Marks Entry 7th'!CC12,"")))</f>
        <v>17</v>
      </c>
      <c r="EW13" s="52">
        <f>IF(OR($E13="",$G13=""),"",IF(AND($E$3=6),'Marks Entry 6th'!CD12,IF(AND($E$3=7),'Marks Entry 7th'!CD12,"")))</f>
        <v>20</v>
      </c>
      <c r="EX13" s="121">
        <f t="shared" si="75"/>
        <v>77</v>
      </c>
      <c r="EY13" s="122">
        <f t="shared" si="76"/>
        <v>0</v>
      </c>
      <c r="EZ13" s="122">
        <f t="shared" si="77"/>
        <v>100</v>
      </c>
      <c r="FA13" s="122" t="str">
        <f t="shared" si="78"/>
        <v>P</v>
      </c>
      <c r="FB13" s="109" t="str">
        <f t="shared" si="79"/>
        <v>A</v>
      </c>
      <c r="FC13" s="52">
        <f>IF(OR($E13="",$G13=""),"",IF(AND($E$3=6),'Marks Entry 6th'!CE12,IF(AND($E$3=7),'Marks Entry 7th'!CE12,"")))</f>
        <v>16</v>
      </c>
      <c r="FD13" s="52">
        <f>IF(OR($E13="",$G13=""),"",IF(AND($E$3=6),'Marks Entry 6th'!CF12,IF(AND($E$3=7),'Marks Entry 7th'!CF12,"")))</f>
        <v>17</v>
      </c>
      <c r="FE13" s="52">
        <f>IF(OR($E13="",$G13=""),"",IF(AND($E$3=6),'Marks Entry 6th'!CG12,IF(AND($E$3=7),'Marks Entry 7th'!CG12,"")))</f>
        <v>15</v>
      </c>
      <c r="FF13" s="52">
        <f>IF(OR($E13="",$G13=""),"",IF(AND($E$3=6),'Marks Entry 6th'!CH12,IF(AND($E$3=7),'Marks Entry 7th'!CH12,"")))</f>
        <v>18</v>
      </c>
      <c r="FG13" s="52">
        <f>IF(OR($E13="",$G13=""),"",IF(AND($E$3=6),'Marks Entry 6th'!CI12,IF(AND($E$3=7),'Marks Entry 7th'!CI12,"")))</f>
        <v>19</v>
      </c>
      <c r="FH13" s="121">
        <f t="shared" si="80"/>
        <v>85</v>
      </c>
      <c r="FI13" s="122">
        <f t="shared" si="81"/>
        <v>0</v>
      </c>
      <c r="FJ13" s="122">
        <f t="shared" si="82"/>
        <v>100</v>
      </c>
      <c r="FK13" s="122" t="str">
        <f t="shared" si="83"/>
        <v>P</v>
      </c>
      <c r="FL13" s="109" t="str">
        <f t="shared" si="84"/>
        <v>A</v>
      </c>
      <c r="FM13" s="370" t="str">
        <f>IF(OR($E13="",$G13=""),"",IF(AND('Marks Entry 6th'!CJ12="",'Marks Entry 7th'!CJ12=""),"",IF(AND($E$3=6),'Marks Entry 6th'!CJ12,IF(AND($E$3=7),'Marks Entry 7th'!CJ12,""))))</f>
        <v/>
      </c>
      <c r="FN13" s="370" t="str">
        <f>IF(OR($E13="",$G13=""),"",IF(AND('Marks Entry 6th'!CK12="",'Marks Entry 7th'!CK12=""),"",IF(AND($E$3=6),'Marks Entry 6th'!CK12,IF(AND($E$3=7),'Marks Entry 7th'!CK12,""))))</f>
        <v/>
      </c>
      <c r="FO13" s="371" t="str">
        <f t="shared" si="85"/>
        <v/>
      </c>
      <c r="FP13" s="109" t="str">
        <f t="shared" si="86"/>
        <v/>
      </c>
      <c r="FQ13" s="370" t="str">
        <f>IF(OR($E13="",$G13=""),"",IF(AND('Marks Entry 6th'!CL12="",'Marks Entry 7th'!CL12=""),"",IF(AND($E$3=6),'Marks Entry 6th'!CL12,IF(AND($E$3=7),'Marks Entry 7th'!CL12,""))))</f>
        <v/>
      </c>
      <c r="FR13" s="370" t="str">
        <f>IF(OR($E13="",$G13=""),"",IF(AND('Marks Entry 6th'!CM12="",'Marks Entry 7th'!CM12=""),"",IF(AND($E$3=6),'Marks Entry 6th'!CM12,IF(AND($E$3=7),'Marks Entry 7th'!CM12,""))))</f>
        <v/>
      </c>
      <c r="FS13" s="371" t="str">
        <f t="shared" si="87"/>
        <v/>
      </c>
      <c r="FT13" s="109" t="str">
        <f t="shared" si="88"/>
        <v/>
      </c>
      <c r="FU13" s="78">
        <f t="shared" si="89"/>
        <v>800</v>
      </c>
      <c r="FV13" s="332">
        <f t="shared" si="90"/>
        <v>66.666666666666671</v>
      </c>
      <c r="FW13" s="84" t="str">
        <f t="shared" si="91"/>
        <v>I</v>
      </c>
      <c r="FX13" s="225" t="str">
        <f t="shared" si="92"/>
        <v>C</v>
      </c>
      <c r="FY13" s="85">
        <f t="shared" si="93"/>
        <v>7.9999999999999858</v>
      </c>
      <c r="FZ13" s="331" t="str">
        <f>IFERROR(IF(B13="NSO","NSO",IF(OR(D13="",G13="",F13=""),"",IF(AND(FV13&gt;=36,'Master sheet'!$D$11="Hindi"),"कक्षा क्रमोन्नत",IF(AND(FV13&gt;=36,'Master sheet'!$D$11="English"),"Promoted",IF(AND(FV13&lt;36,'Master sheet'!$D$11="Hindi"),"पुनः परीक्षा","Re-Exam"))))),"")</f>
        <v>कक्षा क्रमोन्नत</v>
      </c>
      <c r="GA13" s="53" t="str">
        <f>IF(OR($E13="",$G13=""),"",IF(AND($E$3=6,'Marks Entry 6th'!CN12=""),"",IF(AND($E$3=7,'Marks Entry 7th'!CN12=""),"",IF(AND($E$3=6),'Marks Entry 6th'!CN12,IF(AND($E$3=7),'Marks Entry 7th'!CN12,"")))))</f>
        <v/>
      </c>
      <c r="GB13" s="53" t="str">
        <f>IF(OR($E13="",$G13=""),"",IF(AND($E$3=6,'Marks Entry 6th'!CO12=""),"",IF(AND($E$3=7,'Marks Entry 7th'!CO12=""),"",IF(AND($E$3=6),'Marks Entry 6th'!CO12,IF(AND($E$3=7),'Marks Entry 7th'!CO12,"")))))</f>
        <v/>
      </c>
      <c r="GC13" s="54"/>
      <c r="GK13" s="56">
        <f>IF(AND($E$3=6),'Marks Entry 6th'!I12,IF(AND($E$3=7),'Marks Entry 7th'!I12,""))</f>
        <v>706</v>
      </c>
      <c r="GL13" s="56">
        <f t="shared" si="94"/>
        <v>1200</v>
      </c>
    </row>
    <row r="14" spans="1:194" ht="18.95" customHeight="1">
      <c r="A14" s="68">
        <v>7</v>
      </c>
      <c r="B14" s="68">
        <f>IF(OR(GK14=0,GK14=""),"",IF(AND($E$3=6),'Marks Entry 6th'!I13,IF(AND($E$3=7),'Marks Entry 7th'!I13,"")))</f>
        <v>707</v>
      </c>
      <c r="C14" s="69">
        <f>IF(OR(B14=0,B14=""),"",IF(AND($E$3=6,'Marks Entry 6th'!B13=""),"",IF(AND($E$3=7,'Marks Entry 7th'!B13=""),"",IF(AND($E$3=6,'Marks Entry 6th'!B13),'Marks Entry 6th'!B13,IF(AND($E$3=7),'Marks Entry 7th'!B13,"")))))</f>
        <v>7</v>
      </c>
      <c r="D14" s="69" t="str">
        <f>IF(OR(B14=0,B14=""),"",IF(AND($E$3=6,'Marks Entry 6th'!C13=""),"",IF(AND($E$3=7,'Marks Entry 7th'!C13=""),"",IF(AND($E$3=6),'Marks Entry 6th'!C13,IF(AND($E$3=7),'Marks Entry 7th'!C13,"")))))</f>
        <v>A</v>
      </c>
      <c r="E14" s="306" t="str">
        <f>IF(OR(B14=0,B14=""),"",IF(AND($E$3=6,'Marks Entry 6th'!E13=""),"",IF(AND($E$3=7,'Marks Entry 7th'!E13=""),"",IF(AND($E$3=6),'Marks Entry 6th'!E13,IF(AND($E$3=7),'Marks Entry 7th'!E13,"")))))</f>
        <v>28-09-2015</v>
      </c>
      <c r="F14" s="69">
        <f>IF(OR(B14=0,B14=""),"",IF(AND($E$3=6,'Marks Entry 6th'!D13=""),"",IF(AND($E$3=7,'Marks Entry 7th'!D13=""),"",IF(AND($E$3=6),'Marks Entry 6th'!D13,IF(AND($E$3=7),'Marks Entry 7th'!D13,"")))))</f>
        <v>942</v>
      </c>
      <c r="G14" s="305" t="str">
        <f>IF(OR(B14=0,B14=""),"",IF(AND($E$3=6,'Marks Entry 6th'!F13=""),"",IF(AND($E$3=7,'Marks Entry 7th'!F13=""),"",IF(AND($E$3=6),UPPER('Marks Entry 6th'!F13),IF(AND($E$3=7),UPPER('Marks Entry 7th'!F13),"")))))</f>
        <v>DAKSH PRAJAPAT</v>
      </c>
      <c r="H14" s="305" t="str">
        <f>IF(OR(B14=0,B14=""),"",IF(AND($E$3=6,'Marks Entry 6th'!G13=""),"",IF(AND($E$3=7,'Marks Entry 7th'!G13=""),"",IF(AND($E$3=6),UPPER('Marks Entry 6th'!G13),IF(AND($E$3=7),UPPER('Marks Entry 7th'!G13),"")))))</f>
        <v>PRAKASH PRAJAPAT</v>
      </c>
      <c r="I14" s="305" t="str">
        <f>IF(OR(B14=0,B14=""),"",IF(AND($E$3=6,'Marks Entry 6th'!H13=""),"",IF(AND($E$3=7,'Marks Entry 7th'!H13=""),"",IF(AND($E$3=6),UPPER('Marks Entry 6th'!H13),IF(AND($E$3=7),UPPER('Marks Entry 7th'!H13),"")))))</f>
        <v>REKHA PRAJAPATI</v>
      </c>
      <c r="J14" s="64" t="str">
        <f>IF(OR(B14=0,B14=""),"",IF(AND($E$3=6,'Marks Entry 6th'!J13=""),"",IF(AND($E$3=7,'Marks Entry 7th'!J13=""),"",IF(AND($E$3=6),'Marks Entry 6th'!J13,IF(AND($E$3=7),'Marks Entry 7th'!J13,"")))))</f>
        <v>M</v>
      </c>
      <c r="K14" s="64" t="str">
        <f>IF(OR(B14=0,B14=""),"",IF(AND($E$3=6,'Marks Entry 6th'!K13=""),"",IF(AND($E$3=7,'Marks Entry 7th'!K13=""),"",IF(AND($E$3=6),'Marks Entry 6th'!K13,IF(AND($E$3=7),'Marks Entry 7th'!K13,"")))))</f>
        <v>OBC</v>
      </c>
      <c r="L14" s="120">
        <f>IF(OR($E14="",$G14=""),"",IF(AND($E$3=6),'Marks Entry 6th'!L13,IF(AND($E$3=7),'Marks Entry 7th'!L13,"")))</f>
        <v>4</v>
      </c>
      <c r="M14" s="120">
        <f>IF(OR($E14="",$G14=""),"",IF(AND($E$3=6),'Marks Entry 6th'!M13,IF(AND($E$3=7),'Marks Entry 7th'!M13,"")))</f>
        <v>5</v>
      </c>
      <c r="N14" s="120">
        <f>IF(OR($E14="",$G14=""),"",IF(AND($E$3=6),'Marks Entry 6th'!N13,IF(AND($E$3=7),'Marks Entry 7th'!N13,"")))</f>
        <v>5</v>
      </c>
      <c r="O14" s="120">
        <f>IF(OR($E14="",$G14=""),"",IF(AND($E$3=6),'Marks Entry 6th'!O13,IF(AND($E$3=7),'Marks Entry 7th'!O13,"")))</f>
        <v>5</v>
      </c>
      <c r="P14" s="120">
        <f>IF(OR($E14="",$G14=""),"",IF(AND($E$3=6),'Marks Entry 6th'!P13,IF(AND($E$3=7),'Marks Entry 7th'!P13,"")))</f>
        <v>5</v>
      </c>
      <c r="Q14" s="120">
        <f>IF(OR($E14="",$G14=""),"",IF(AND($E$3=6),'Marks Entry 6th'!Q13,IF(AND($E$3=7),'Marks Entry 7th'!Q13,"")))</f>
        <v>3</v>
      </c>
      <c r="R14" s="428">
        <f t="shared" si="4"/>
        <v>27</v>
      </c>
      <c r="S14" s="120">
        <f>IF(OR($E14="",$G14=""),"",IF(AND($E$3=6),'Marks Entry 6th'!R13,IF(AND($E$3=7),'Marks Entry 7th'!R13,"")))</f>
        <v>39</v>
      </c>
      <c r="T14" s="120">
        <f>IF(OR($E14="",$G14=""),"",IF(AND($E$3=6),'Marks Entry 6th'!S13,IF(AND($E$3=7),'Marks Entry 7th'!S13,"")))</f>
        <v>11</v>
      </c>
      <c r="U14" s="65">
        <f t="shared" si="5"/>
        <v>50</v>
      </c>
      <c r="V14" s="62">
        <f t="shared" si="6"/>
        <v>77</v>
      </c>
      <c r="W14" s="67">
        <f>IF(OR($E14="",$G14=""),"",IF(AND($E$3=6),'Marks Entry 6th'!T13,IF(AND($E$3=7),'Marks Entry 7th'!T13,"")))</f>
        <v>37</v>
      </c>
      <c r="X14" s="67">
        <f>IF(OR($E14="",$G14=""),"",IF(AND($E$3=6),'Marks Entry 6th'!U13,IF(AND($E$3=7),'Marks Entry 7th'!U13,"")))</f>
        <v>11</v>
      </c>
      <c r="Y14" s="66">
        <f t="shared" si="7"/>
        <v>48</v>
      </c>
      <c r="Z14" s="62">
        <f t="shared" si="8"/>
        <v>125</v>
      </c>
      <c r="AA14" s="108">
        <f t="shared" si="9"/>
        <v>0</v>
      </c>
      <c r="AB14" s="108">
        <f t="shared" si="10"/>
        <v>200</v>
      </c>
      <c r="AC14" s="108" t="str">
        <f t="shared" si="11"/>
        <v/>
      </c>
      <c r="AD14" s="108" t="str">
        <f t="shared" si="12"/>
        <v>P</v>
      </c>
      <c r="AE14" s="108" t="str">
        <f t="shared" si="13"/>
        <v>I</v>
      </c>
      <c r="AF14" s="110" t="str">
        <f t="shared" si="14"/>
        <v>C</v>
      </c>
      <c r="AG14" s="120">
        <f>IF(OR($E14="",$G14=""),"",IF(AND($E$3=6),'Marks Entry 6th'!V13,IF(AND($E$3=7),'Marks Entry 7th'!V13,"")))</f>
        <v>4</v>
      </c>
      <c r="AH14" s="120">
        <f>IF(OR($E14="",$G14=""),"",IF(AND($E$3=6),'Marks Entry 6th'!W13,IF(AND($E$3=7),'Marks Entry 7th'!W13,"")))</f>
        <v>3</v>
      </c>
      <c r="AI14" s="120">
        <f>IF(OR($E14="",$G14=""),"",IF(AND($E$3=6),'Marks Entry 6th'!X13,IF(AND($E$3=7),'Marks Entry 7th'!X13,"")))</f>
        <v>3</v>
      </c>
      <c r="AJ14" s="120">
        <f>IF(OR($E14="",$G14=""),"",IF(AND($E$3=6),'Marks Entry 6th'!Y13,IF(AND($E$3=7),'Marks Entry 7th'!Y13,"")))</f>
        <v>5</v>
      </c>
      <c r="AK14" s="120">
        <f>IF(OR($E14="",$G14=""),"",IF(AND($E$3=6),'Marks Entry 6th'!Z13,IF(AND($E$3=7),'Marks Entry 7th'!Z13,"")))</f>
        <v>5</v>
      </c>
      <c r="AL14" s="120">
        <f>IF(OR($E14="",$G14=""),"",IF(AND($E$3=6),'Marks Entry 6th'!AA13,IF(AND($E$3=7),'Marks Entry 7th'!AA13,"")))</f>
        <v>5</v>
      </c>
      <c r="AM14" s="428">
        <f t="shared" si="15"/>
        <v>25</v>
      </c>
      <c r="AN14" s="120">
        <f>IF(OR($E14="",$G14=""),"",IF(AND($E$3=6),'Marks Entry 6th'!AB13,IF(AND($E$3=7),'Marks Entry 7th'!AB13,"")))</f>
        <v>39</v>
      </c>
      <c r="AO14" s="120">
        <f>IF(OR($E14="",$G14=""),"",IF(AND($E$3=6),'Marks Entry 6th'!AC13,IF(AND($E$3=7),'Marks Entry 7th'!AC13,"")))</f>
        <v>12</v>
      </c>
      <c r="AP14" s="65">
        <f t="shared" si="16"/>
        <v>51</v>
      </c>
      <c r="AQ14" s="62">
        <f t="shared" si="17"/>
        <v>76</v>
      </c>
      <c r="AR14" s="67">
        <f>IF(OR($E14="",$G14=""),"",IF(AND($E$3=6),'Marks Entry 6th'!AD13,IF(AND($E$3=7),'Marks Entry 7th'!AD13,"")))</f>
        <v>37</v>
      </c>
      <c r="AS14" s="67">
        <f>IF(OR($E14="",$G14=""),"",IF(AND($E$3=6),'Marks Entry 6th'!AE13,IF(AND($E$3=7),'Marks Entry 7th'!AE13,"")))</f>
        <v>8</v>
      </c>
      <c r="AT14" s="65">
        <f t="shared" si="18"/>
        <v>45</v>
      </c>
      <c r="AU14" s="62">
        <f t="shared" si="19"/>
        <v>121</v>
      </c>
      <c r="AV14" s="108">
        <f t="shared" si="20"/>
        <v>0</v>
      </c>
      <c r="AW14" s="108">
        <f t="shared" si="21"/>
        <v>200</v>
      </c>
      <c r="AX14" s="108" t="str">
        <f t="shared" si="22"/>
        <v/>
      </c>
      <c r="AY14" s="108" t="str">
        <f t="shared" si="23"/>
        <v>P</v>
      </c>
      <c r="AZ14" s="108" t="str">
        <f t="shared" si="24"/>
        <v>I</v>
      </c>
      <c r="BA14" s="110" t="str">
        <f t="shared" si="25"/>
        <v>C</v>
      </c>
      <c r="BB14" s="313" t="str">
        <f>IF(OR($E14="",$G14=""),"",IF(AND($E$3=6),'Marks Entry 6th'!AF13,IF(AND($E$3=7),'Marks Entry 7th'!AF13,"")))</f>
        <v>संस्कृत (71)</v>
      </c>
      <c r="BC14" s="120">
        <f>IF(OR($E14="",$G14=""),"",IF(AND($E$3=6),'Marks Entry 6th'!AG13,IF(AND($E$3=7),'Marks Entry 7th'!AG13,"")))</f>
        <v>5</v>
      </c>
      <c r="BD14" s="120">
        <f>IF(OR($E14="",$G14=""),"",IF(AND($E$3=6),'Marks Entry 6th'!AH13,IF(AND($E$3=7),'Marks Entry 7th'!AH13,"")))</f>
        <v>4</v>
      </c>
      <c r="BE14" s="120">
        <f>IF(OR($E14="",$G14=""),"",IF(AND($E$3=6),'Marks Entry 6th'!AI13,IF(AND($E$3=7),'Marks Entry 7th'!AI13,"")))</f>
        <v>4</v>
      </c>
      <c r="BF14" s="120">
        <f>IF(OR($E14="",$G14=""),"",IF(AND($E$3=6),'Marks Entry 6th'!AJ13,IF(AND($E$3=7),'Marks Entry 7th'!AJ13,"")))</f>
        <v>4</v>
      </c>
      <c r="BG14" s="120">
        <f>IF(OR($E14="",$G14=""),"",IF(AND($E$3=6),'Marks Entry 6th'!AK13,IF(AND($E$3=7),'Marks Entry 7th'!AK13,"")))</f>
        <v>4</v>
      </c>
      <c r="BH14" s="120">
        <f>IF(OR($E14="",$G14=""),"",IF(AND($E$3=6),'Marks Entry 6th'!AL13,IF(AND($E$3=7),'Marks Entry 7th'!AL13,"")))</f>
        <v>5</v>
      </c>
      <c r="BI14" s="428">
        <f t="shared" si="26"/>
        <v>26</v>
      </c>
      <c r="BJ14" s="120">
        <f>IF(OR($E14="",$G14=""),"",IF(AND($E$3=6),'Marks Entry 6th'!AM13,IF(AND($E$3=7),'Marks Entry 7th'!AM13,"")))</f>
        <v>48</v>
      </c>
      <c r="BK14" s="120">
        <f>IF(OR($E14="",$G14=""),"",IF(AND($E$3=6),'Marks Entry 6th'!AN13,IF(AND($E$3=7),'Marks Entry 7th'!AN13,"")))</f>
        <v>19</v>
      </c>
      <c r="BL14" s="65">
        <f t="shared" si="27"/>
        <v>67</v>
      </c>
      <c r="BM14" s="62">
        <f t="shared" si="28"/>
        <v>93</v>
      </c>
      <c r="BN14" s="67">
        <f>IF(OR($E14="",$G14=""),"",IF(AND($E$3=6),'Marks Entry 6th'!AO13,IF(AND($E$3=7),'Marks Entry 7th'!AO13,"")))</f>
        <v>48</v>
      </c>
      <c r="BO14" s="67">
        <f>IF(OR($E14="",$G14=""),"",IF(AND($E$3=6),'Marks Entry 6th'!AP13,IF(AND($E$3=7),'Marks Entry 7th'!AP13,"")))</f>
        <v>8</v>
      </c>
      <c r="BP14" s="65">
        <f t="shared" si="29"/>
        <v>56</v>
      </c>
      <c r="BQ14" s="62">
        <f t="shared" si="30"/>
        <v>149</v>
      </c>
      <c r="BR14" s="108">
        <f t="shared" si="31"/>
        <v>0</v>
      </c>
      <c r="BS14" s="108">
        <f t="shared" si="32"/>
        <v>200</v>
      </c>
      <c r="BT14" s="108" t="str">
        <f t="shared" si="33"/>
        <v/>
      </c>
      <c r="BU14" s="108" t="str">
        <f t="shared" si="34"/>
        <v>P</v>
      </c>
      <c r="BV14" s="108" t="str">
        <f t="shared" si="35"/>
        <v>I</v>
      </c>
      <c r="BW14" s="110" t="str">
        <f t="shared" si="36"/>
        <v>B</v>
      </c>
      <c r="BX14" s="120">
        <f>IF(OR($E14="",$G14=""),"",IF(AND($E$3=6),'Marks Entry 6th'!AQ13,IF(AND($E$3=7),'Marks Entry 7th'!AQ13,"")))</f>
        <v>4</v>
      </c>
      <c r="BY14" s="120">
        <f>IF(OR($E14="",$G14=""),"",IF(AND($E$3=6),'Marks Entry 6th'!AR13,IF(AND($E$3=7),'Marks Entry 7th'!AR13,"")))</f>
        <v>5</v>
      </c>
      <c r="BZ14" s="120">
        <f>IF(OR($E14="",$G14=""),"",IF(AND($E$3=6),'Marks Entry 6th'!AS13,IF(AND($E$3=7),'Marks Entry 7th'!AS13,"")))</f>
        <v>4</v>
      </c>
      <c r="CA14" s="120">
        <f>IF(OR($E14="",$G14=""),"",IF(AND($E$3=6),'Marks Entry 6th'!AT13,IF(AND($E$3=7),'Marks Entry 7th'!AT13,"")))</f>
        <v>5</v>
      </c>
      <c r="CB14" s="120">
        <f>IF(OR($E14="",$G14=""),"",IF(AND($E$3=6),'Marks Entry 6th'!AU13,IF(AND($E$3=7),'Marks Entry 7th'!AU13,"")))</f>
        <v>4</v>
      </c>
      <c r="CC14" s="120">
        <f>IF(OR($E14="",$G14=""),"",IF(AND($E$3=6),'Marks Entry 6th'!AV13,IF(AND($E$3=7),'Marks Entry 7th'!AV13,"")))</f>
        <v>5</v>
      </c>
      <c r="CD14" s="428">
        <f t="shared" si="37"/>
        <v>27</v>
      </c>
      <c r="CE14" s="120">
        <f>IF(OR($E14="",$G14=""),"",IF(AND($E$3=6),'Marks Entry 6th'!AW13,IF(AND($E$3=7),'Marks Entry 7th'!AW13,"")))</f>
        <v>31</v>
      </c>
      <c r="CF14" s="120">
        <f>IF(OR($E14="",$G14=""),"",IF(AND($E$3=6),'Marks Entry 6th'!AX13,IF(AND($E$3=7),'Marks Entry 7th'!AX13,"")))</f>
        <v>10</v>
      </c>
      <c r="CG14" s="65">
        <f t="shared" si="38"/>
        <v>41</v>
      </c>
      <c r="CH14" s="62">
        <f t="shared" si="39"/>
        <v>68</v>
      </c>
      <c r="CI14" s="67">
        <f>IF(OR($E14="",$G14=""),"",IF(AND($E$3=6),'Marks Entry 6th'!AY13,IF(AND($E$3=7),'Marks Entry 7th'!AY13,"")))</f>
        <v>55</v>
      </c>
      <c r="CJ14" s="67">
        <f>IF(OR($E14="",$G14=""),"",IF(AND($E$3=6),'Marks Entry 6th'!AZ13,IF(AND($E$3=7),'Marks Entry 7th'!AZ13,"")))</f>
        <v>8</v>
      </c>
      <c r="CK14" s="65">
        <f t="shared" si="40"/>
        <v>63</v>
      </c>
      <c r="CL14" s="62">
        <f t="shared" si="41"/>
        <v>131</v>
      </c>
      <c r="CM14" s="108">
        <f t="shared" si="42"/>
        <v>0</v>
      </c>
      <c r="CN14" s="108">
        <f t="shared" si="43"/>
        <v>200</v>
      </c>
      <c r="CO14" s="108" t="str">
        <f t="shared" si="44"/>
        <v/>
      </c>
      <c r="CP14" s="108" t="str">
        <f t="shared" si="45"/>
        <v>P</v>
      </c>
      <c r="CQ14" s="108" t="str">
        <f t="shared" si="46"/>
        <v>I</v>
      </c>
      <c r="CR14" s="110" t="str">
        <f t="shared" si="47"/>
        <v>C</v>
      </c>
      <c r="CS14" s="120">
        <f>IF(OR($E14="",$G14=""),"",IF(AND($E$3=6),'Marks Entry 6th'!BA13,IF(AND($E$3=7),'Marks Entry 7th'!BA13,"")))</f>
        <v>5</v>
      </c>
      <c r="CT14" s="120">
        <f>IF(OR($E14="",$G14=""),"",IF(AND($E$3=6),'Marks Entry 6th'!BB13,IF(AND($E$3=7),'Marks Entry 7th'!BB13,"")))</f>
        <v>5</v>
      </c>
      <c r="CU14" s="120">
        <f>IF(OR($E14="",$G14=""),"",IF(AND($E$3=6),'Marks Entry 6th'!BC13,IF(AND($E$3=7),'Marks Entry 7th'!BC13,"")))</f>
        <v>5</v>
      </c>
      <c r="CV14" s="120">
        <f>IF(OR($E14="",$G14=""),"",IF(AND($E$3=6),'Marks Entry 6th'!BD13,IF(AND($E$3=7),'Marks Entry 7th'!BD13,"")))</f>
        <v>5</v>
      </c>
      <c r="CW14" s="120">
        <f>IF(OR($E14="",$G14=""),"",IF(AND($E$3=6),'Marks Entry 6th'!BE13,IF(AND($E$3=7),'Marks Entry 7th'!BE13,"")))</f>
        <v>4</v>
      </c>
      <c r="CX14" s="120">
        <f>IF(OR($E14="",$G14=""),"",IF(AND($E$3=6),'Marks Entry 6th'!BF13,IF(AND($E$3=7),'Marks Entry 7th'!BF13,"")))</f>
        <v>4</v>
      </c>
      <c r="CY14" s="428">
        <f t="shared" si="48"/>
        <v>28</v>
      </c>
      <c r="CZ14" s="120">
        <f>IF(OR($E14="",$G14=""),"",IF(AND($E$3=6),'Marks Entry 6th'!BG13,IF(AND($E$3=7),'Marks Entry 7th'!BG13,"")))</f>
        <v>27</v>
      </c>
      <c r="DA14" s="120">
        <f>IF(OR($E14="",$G14=""),"",IF(AND($E$3=6),'Marks Entry 6th'!BH13,IF(AND($E$3=7),'Marks Entry 7th'!BH13,"")))</f>
        <v>11</v>
      </c>
      <c r="DB14" s="65">
        <f t="shared" si="49"/>
        <v>38</v>
      </c>
      <c r="DC14" s="62">
        <f t="shared" si="50"/>
        <v>66</v>
      </c>
      <c r="DD14" s="67">
        <f>IF(OR($E14="",$G14=""),"",IF(AND($E$3=6),'Marks Entry 6th'!BI13,IF(AND($E$3=7),'Marks Entry 7th'!BI13,"")))</f>
        <v>58</v>
      </c>
      <c r="DE14" s="67">
        <f>IF(OR($E14="",$G14=""),"",IF(AND($E$3=6),'Marks Entry 6th'!BJ13,IF(AND($E$3=7),'Marks Entry 7th'!BJ13,"")))</f>
        <v>16</v>
      </c>
      <c r="DF14" s="65">
        <f t="shared" si="51"/>
        <v>74</v>
      </c>
      <c r="DG14" s="62">
        <f t="shared" si="52"/>
        <v>140</v>
      </c>
      <c r="DH14" s="108">
        <f t="shared" si="53"/>
        <v>0</v>
      </c>
      <c r="DI14" s="108">
        <f t="shared" si="54"/>
        <v>200</v>
      </c>
      <c r="DJ14" s="108" t="str">
        <f t="shared" si="55"/>
        <v/>
      </c>
      <c r="DK14" s="108" t="str">
        <f t="shared" si="56"/>
        <v>P</v>
      </c>
      <c r="DL14" s="108" t="str">
        <f t="shared" si="57"/>
        <v>I</v>
      </c>
      <c r="DM14" s="110" t="str">
        <f t="shared" si="58"/>
        <v>C</v>
      </c>
      <c r="DN14" s="120">
        <f>IF(OR($E14="",$G14=""),"",IF(AND($E$3=6),'Marks Entry 6th'!BK13,IF(AND($E$3=7),'Marks Entry 7th'!BK13,"")))</f>
        <v>5</v>
      </c>
      <c r="DO14" s="120">
        <f>IF(OR($E14="",$G14=""),"",IF(AND($E$3=6),'Marks Entry 6th'!BL13,IF(AND($E$3=7),'Marks Entry 7th'!BL13,"")))</f>
        <v>5</v>
      </c>
      <c r="DP14" s="120">
        <f>IF(OR($E14="",$G14=""),"",IF(AND($E$3=6),'Marks Entry 6th'!BM13,IF(AND($E$3=7),'Marks Entry 7th'!BM13,"")))</f>
        <v>4</v>
      </c>
      <c r="DQ14" s="120">
        <f>IF(OR($E14="",$G14=""),"",IF(AND($E$3=6),'Marks Entry 6th'!BN13,IF(AND($E$3=7),'Marks Entry 7th'!BN13,"")))</f>
        <v>4</v>
      </c>
      <c r="DR14" s="120">
        <f>IF(OR($E14="",$G14=""),"",IF(AND($E$3=6),'Marks Entry 6th'!BO13,IF(AND($E$3=7),'Marks Entry 7th'!BO13,"")))</f>
        <v>3</v>
      </c>
      <c r="DS14" s="120">
        <f>IF(OR($E14="",$G14=""),"",IF(AND($E$3=6),'Marks Entry 6th'!BP13,IF(AND($E$3=7),'Marks Entry 7th'!BP13,"")))</f>
        <v>3</v>
      </c>
      <c r="DT14" s="428">
        <f t="shared" si="59"/>
        <v>24</v>
      </c>
      <c r="DU14" s="120">
        <f>IF(OR($E14="",$G14=""),"",IF(AND($E$3=6),'Marks Entry 6th'!BQ13,IF(AND($E$3=7),'Marks Entry 7th'!BQ13,"")))</f>
        <v>42</v>
      </c>
      <c r="DV14" s="120">
        <f>IF(OR($E14="",$G14=""),"",IF(AND($E$3=6),'Marks Entry 6th'!BR13,IF(AND($E$3=7),'Marks Entry 7th'!BR13,"")))</f>
        <v>10</v>
      </c>
      <c r="DW14" s="65">
        <f t="shared" si="60"/>
        <v>52</v>
      </c>
      <c r="DX14" s="62">
        <f t="shared" si="61"/>
        <v>76</v>
      </c>
      <c r="DY14" s="67">
        <f>IF(OR($E14="",$G14=""),"",IF(AND($E$3=6),'Marks Entry 6th'!BS13,IF(AND($E$3=7),'Marks Entry 7th'!BS13,"")))</f>
        <v>66</v>
      </c>
      <c r="DZ14" s="67">
        <f>IF(OR($E14="",$G14=""),"",IF(AND($E$3=6),'Marks Entry 6th'!BT13,IF(AND($E$3=7),'Marks Entry 7th'!BT13,"")))</f>
        <v>18</v>
      </c>
      <c r="EA14" s="65">
        <f t="shared" si="62"/>
        <v>84</v>
      </c>
      <c r="EB14" s="62">
        <f t="shared" si="63"/>
        <v>160</v>
      </c>
      <c r="EC14" s="108">
        <f t="shared" si="64"/>
        <v>0</v>
      </c>
      <c r="ED14" s="108">
        <f t="shared" si="65"/>
        <v>200</v>
      </c>
      <c r="EE14" s="108" t="str">
        <f t="shared" si="66"/>
        <v/>
      </c>
      <c r="EF14" s="108" t="str">
        <f t="shared" si="67"/>
        <v>P</v>
      </c>
      <c r="EG14" s="108" t="str">
        <f t="shared" si="68"/>
        <v>D</v>
      </c>
      <c r="EH14" s="110" t="str">
        <f t="shared" si="69"/>
        <v>B</v>
      </c>
      <c r="EI14" s="52">
        <f>IF(OR($E14="",$G14=""),"",IF(AND($E$3=6),'Marks Entry 6th'!BU13,IF(AND($E$3=7),'Marks Entry 7th'!BU13,"")))</f>
        <v>19</v>
      </c>
      <c r="EJ14" s="52">
        <f>IF(OR($E14="",$G14=""),"",IF(AND($E$3=6),'Marks Entry 6th'!BV13,IF(AND($E$3=7),'Marks Entry 7th'!BV13,"")))</f>
        <v>18</v>
      </c>
      <c r="EK14" s="52">
        <f>IF(OR($E14="",$G14=""),"",IF(AND($E$3=6),'Marks Entry 6th'!BW13,IF(AND($E$3=7),'Marks Entry 7th'!BW13,"")))</f>
        <v>18</v>
      </c>
      <c r="EL14" s="52">
        <f>IF(OR($E14="",$G14=""),"",IF(AND($E$3=6),'Marks Entry 6th'!BX13,IF(AND($E$3=7),'Marks Entry 7th'!BX13,"")))</f>
        <v>20</v>
      </c>
      <c r="EM14" s="52">
        <f>IF(OR($E14="",$G14=""),"",IF(AND($E$3=6),'Marks Entry 6th'!BY13,IF(AND($E$3=7),'Marks Entry 7th'!BY13,"")))</f>
        <v>19</v>
      </c>
      <c r="EN14" s="121">
        <f t="shared" si="70"/>
        <v>94</v>
      </c>
      <c r="EO14" s="122">
        <f t="shared" si="71"/>
        <v>0</v>
      </c>
      <c r="EP14" s="122">
        <f t="shared" si="72"/>
        <v>100</v>
      </c>
      <c r="EQ14" s="122" t="str">
        <f t="shared" si="73"/>
        <v>P</v>
      </c>
      <c r="ER14" s="109" t="str">
        <f t="shared" si="74"/>
        <v>A+</v>
      </c>
      <c r="ES14" s="52">
        <f>IF(OR($E14="",$G14=""),"",IF(AND($E$3=6),'Marks Entry 6th'!BZ13,IF(AND($E$3=7),'Marks Entry 7th'!BZ13,"")))</f>
        <v>13</v>
      </c>
      <c r="ET14" s="52">
        <f>IF(OR($E14="",$G14=""),"",IF(AND($E$3=6),'Marks Entry 6th'!CA13,IF(AND($E$3=7),'Marks Entry 7th'!CA13,"")))</f>
        <v>16</v>
      </c>
      <c r="EU14" s="52">
        <f>IF(OR($E14="",$G14=""),"",IF(AND($E$3=6),'Marks Entry 6th'!CB13,IF(AND($E$3=7),'Marks Entry 7th'!CB13,"")))</f>
        <v>12</v>
      </c>
      <c r="EV14" s="52">
        <f>IF(OR($E14="",$G14=""),"",IF(AND($E$3=6),'Marks Entry 6th'!CC13,IF(AND($E$3=7),'Marks Entry 7th'!CC13,"")))</f>
        <v>17</v>
      </c>
      <c r="EW14" s="52">
        <f>IF(OR($E14="",$G14=""),"",IF(AND($E$3=6),'Marks Entry 6th'!CD13,IF(AND($E$3=7),'Marks Entry 7th'!CD13,"")))</f>
        <v>20</v>
      </c>
      <c r="EX14" s="121">
        <f t="shared" si="75"/>
        <v>78</v>
      </c>
      <c r="EY14" s="122">
        <f t="shared" si="76"/>
        <v>0</v>
      </c>
      <c r="EZ14" s="122">
        <f t="shared" si="77"/>
        <v>100</v>
      </c>
      <c r="FA14" s="122" t="str">
        <f t="shared" si="78"/>
        <v>P</v>
      </c>
      <c r="FB14" s="109" t="str">
        <f t="shared" si="79"/>
        <v>A</v>
      </c>
      <c r="FC14" s="52">
        <f>IF(OR($E14="",$G14=""),"",IF(AND($E$3=6),'Marks Entry 6th'!CE13,IF(AND($E$3=7),'Marks Entry 7th'!CE13,"")))</f>
        <v>16</v>
      </c>
      <c r="FD14" s="52">
        <f>IF(OR($E14="",$G14=""),"",IF(AND($E$3=6),'Marks Entry 6th'!CF13,IF(AND($E$3=7),'Marks Entry 7th'!CF13,"")))</f>
        <v>19</v>
      </c>
      <c r="FE14" s="52">
        <f>IF(OR($E14="",$G14=""),"",IF(AND($E$3=6),'Marks Entry 6th'!CG13,IF(AND($E$3=7),'Marks Entry 7th'!CG13,"")))</f>
        <v>15</v>
      </c>
      <c r="FF14" s="52">
        <f>IF(OR($E14="",$G14=""),"",IF(AND($E$3=6),'Marks Entry 6th'!CH13,IF(AND($E$3=7),'Marks Entry 7th'!CH13,"")))</f>
        <v>18</v>
      </c>
      <c r="FG14" s="52">
        <f>IF(OR($E14="",$G14=""),"",IF(AND($E$3=6),'Marks Entry 6th'!CI13,IF(AND($E$3=7),'Marks Entry 7th'!CI13,"")))</f>
        <v>19</v>
      </c>
      <c r="FH14" s="121">
        <f t="shared" si="80"/>
        <v>87</v>
      </c>
      <c r="FI14" s="122">
        <f t="shared" si="81"/>
        <v>0</v>
      </c>
      <c r="FJ14" s="122">
        <f t="shared" si="82"/>
        <v>100</v>
      </c>
      <c r="FK14" s="122" t="str">
        <f t="shared" si="83"/>
        <v>P</v>
      </c>
      <c r="FL14" s="109" t="str">
        <f t="shared" si="84"/>
        <v>A</v>
      </c>
      <c r="FM14" s="370" t="str">
        <f>IF(OR($E14="",$G14=""),"",IF(AND('Marks Entry 6th'!CJ13="",'Marks Entry 7th'!CJ13=""),"",IF(AND($E$3=6),'Marks Entry 6th'!CJ13,IF(AND($E$3=7),'Marks Entry 7th'!CJ13,""))))</f>
        <v/>
      </c>
      <c r="FN14" s="370" t="str">
        <f>IF(OR($E14="",$G14=""),"",IF(AND('Marks Entry 6th'!CK13="",'Marks Entry 7th'!CK13=""),"",IF(AND($E$3=6),'Marks Entry 6th'!CK13,IF(AND($E$3=7),'Marks Entry 7th'!CK13,""))))</f>
        <v/>
      </c>
      <c r="FO14" s="371" t="str">
        <f t="shared" si="85"/>
        <v/>
      </c>
      <c r="FP14" s="109" t="str">
        <f t="shared" si="86"/>
        <v/>
      </c>
      <c r="FQ14" s="370" t="str">
        <f>IF(OR($E14="",$G14=""),"",IF(AND('Marks Entry 6th'!CL13="",'Marks Entry 7th'!CL13=""),"",IF(AND($E$3=6),'Marks Entry 6th'!CL13,IF(AND($E$3=7),'Marks Entry 7th'!CL13,""))))</f>
        <v/>
      </c>
      <c r="FR14" s="370" t="str">
        <f>IF(OR($E14="",$G14=""),"",IF(AND('Marks Entry 6th'!CM13="",'Marks Entry 7th'!CM13=""),"",IF(AND($E$3=6),'Marks Entry 6th'!CM13,IF(AND($E$3=7),'Marks Entry 7th'!CM13,""))))</f>
        <v/>
      </c>
      <c r="FS14" s="371" t="str">
        <f t="shared" si="87"/>
        <v/>
      </c>
      <c r="FT14" s="109" t="str">
        <f t="shared" si="88"/>
        <v/>
      </c>
      <c r="FU14" s="78">
        <f t="shared" si="89"/>
        <v>826</v>
      </c>
      <c r="FV14" s="332">
        <f t="shared" si="90"/>
        <v>68.833333333333329</v>
      </c>
      <c r="FW14" s="84" t="str">
        <f t="shared" si="91"/>
        <v>I</v>
      </c>
      <c r="FX14" s="225" t="str">
        <f t="shared" si="92"/>
        <v>C</v>
      </c>
      <c r="FY14" s="85">
        <f t="shared" si="93"/>
        <v>3.9999999999999858</v>
      </c>
      <c r="FZ14" s="331" t="str">
        <f>IFERROR(IF(B14="NSO","NSO",IF(OR(D14="",G14="",F14=""),"",IF(AND(FV14&gt;=36,'Master sheet'!$D$11="Hindi"),"कक्षा क्रमोन्नत",IF(AND(FV14&gt;=36,'Master sheet'!$D$11="English"),"Promoted",IF(AND(FV14&lt;36,'Master sheet'!$D$11="Hindi"),"पुनः परीक्षा","Re-Exam"))))),"")</f>
        <v>कक्षा क्रमोन्नत</v>
      </c>
      <c r="GA14" s="53" t="str">
        <f>IF(OR($E14="",$G14=""),"",IF(AND($E$3=6,'Marks Entry 6th'!CN13=""),"",IF(AND($E$3=7,'Marks Entry 7th'!CN13=""),"",IF(AND($E$3=6),'Marks Entry 6th'!CN13,IF(AND($E$3=7),'Marks Entry 7th'!CN13,"")))))</f>
        <v/>
      </c>
      <c r="GB14" s="53" t="str">
        <f>IF(OR($E14="",$G14=""),"",IF(AND($E$3=6,'Marks Entry 6th'!CO13=""),"",IF(AND($E$3=7,'Marks Entry 7th'!CO13=""),"",IF(AND($E$3=6),'Marks Entry 6th'!CO13,IF(AND($E$3=7),'Marks Entry 7th'!CO13,"")))))</f>
        <v/>
      </c>
      <c r="GC14" s="54"/>
      <c r="GK14" s="56">
        <f>IF(AND($E$3=6),'Marks Entry 6th'!I13,IF(AND($E$3=7),'Marks Entry 7th'!I13,""))</f>
        <v>707</v>
      </c>
      <c r="GL14" s="56">
        <f t="shared" si="94"/>
        <v>1200</v>
      </c>
    </row>
    <row r="15" spans="1:194" ht="18.95" customHeight="1">
      <c r="A15" s="68">
        <v>8</v>
      </c>
      <c r="B15" s="68">
        <f>IF(OR(GK15=0,GK15=""),"",IF(AND($E$3=6),'Marks Entry 6th'!I14,IF(AND($E$3=7),'Marks Entry 7th'!I14,"")))</f>
        <v>708</v>
      </c>
      <c r="C15" s="69">
        <f>IF(OR(B15=0,B15=""),"",IF(AND($E$3=6,'Marks Entry 6th'!B14=""),"",IF(AND($E$3=7,'Marks Entry 7th'!B14=""),"",IF(AND($E$3=6,'Marks Entry 6th'!B14),'Marks Entry 6th'!B14,IF(AND($E$3=7),'Marks Entry 7th'!B14,"")))))</f>
        <v>7</v>
      </c>
      <c r="D15" s="69" t="str">
        <f>IF(OR(B15=0,B15=""),"",IF(AND($E$3=6,'Marks Entry 6th'!C14=""),"",IF(AND($E$3=7,'Marks Entry 7th'!C14=""),"",IF(AND($E$3=6),'Marks Entry 6th'!C14,IF(AND($E$3=7),'Marks Entry 7th'!C14,"")))))</f>
        <v>A</v>
      </c>
      <c r="E15" s="306" t="str">
        <f>IF(OR(B15=0,B15=""),"",IF(AND($E$3=6,'Marks Entry 6th'!E14=""),"",IF(AND($E$3=7,'Marks Entry 7th'!E14=""),"",IF(AND($E$3=6),'Marks Entry 6th'!E14,IF(AND($E$3=7),'Marks Entry 7th'!E14,"")))))</f>
        <v>26-10-2015</v>
      </c>
      <c r="F15" s="69">
        <f>IF(OR(B15=0,B15=""),"",IF(AND($E$3=6,'Marks Entry 6th'!D14=""),"",IF(AND($E$3=7,'Marks Entry 7th'!D14=""),"",IF(AND($E$3=6),'Marks Entry 6th'!D14,IF(AND($E$3=7),'Marks Entry 7th'!D14,"")))))</f>
        <v>925</v>
      </c>
      <c r="G15" s="305" t="str">
        <f>IF(OR(B15=0,B15=""),"",IF(AND($E$3=6,'Marks Entry 6th'!F14=""),"",IF(AND($E$3=7,'Marks Entry 7th'!F14=""),"",IF(AND($E$3=6),UPPER('Marks Entry 6th'!F14),IF(AND($E$3=7),UPPER('Marks Entry 7th'!F14),"")))))</f>
        <v>DIVYA BAGRI</v>
      </c>
      <c r="H15" s="305" t="str">
        <f>IF(OR(B15=0,B15=""),"",IF(AND($E$3=6,'Marks Entry 6th'!G14=""),"",IF(AND($E$3=7,'Marks Entry 7th'!G14=""),"",IF(AND($E$3=6),UPPER('Marks Entry 6th'!G14),IF(AND($E$3=7),UPPER('Marks Entry 7th'!G14),"")))))</f>
        <v>MUKESH</v>
      </c>
      <c r="I15" s="305" t="str">
        <f>IF(OR(B15=0,B15=""),"",IF(AND($E$3=6,'Marks Entry 6th'!H14=""),"",IF(AND($E$3=7,'Marks Entry 7th'!H14=""),"",IF(AND($E$3=6),UPPER('Marks Entry 6th'!H14),IF(AND($E$3=7),UPPER('Marks Entry 7th'!H14),"")))))</f>
        <v>SEEMA</v>
      </c>
      <c r="J15" s="64" t="str">
        <f>IF(OR(B15=0,B15=""),"",IF(AND($E$3=6,'Marks Entry 6th'!J14=""),"",IF(AND($E$3=7,'Marks Entry 7th'!J14=""),"",IF(AND($E$3=6),'Marks Entry 6th'!J14,IF(AND($E$3=7),'Marks Entry 7th'!J14,"")))))</f>
        <v>F</v>
      </c>
      <c r="K15" s="64" t="str">
        <f>IF(OR(B15=0,B15=""),"",IF(AND($E$3=6,'Marks Entry 6th'!K14=""),"",IF(AND($E$3=7,'Marks Entry 7th'!K14=""),"",IF(AND($E$3=6),'Marks Entry 6th'!K14,IF(AND($E$3=7),'Marks Entry 7th'!K14,"")))))</f>
        <v>OBC</v>
      </c>
      <c r="L15" s="120">
        <f>IF(OR($E15="",$G15=""),"",IF(AND($E$3=6),'Marks Entry 6th'!L14,IF(AND($E$3=7),'Marks Entry 7th'!L14,"")))</f>
        <v>4</v>
      </c>
      <c r="M15" s="120">
        <f>IF(OR($E15="",$G15=""),"",IF(AND($E$3=6),'Marks Entry 6th'!M14,IF(AND($E$3=7),'Marks Entry 7th'!M14,"")))</f>
        <v>5</v>
      </c>
      <c r="N15" s="120">
        <f>IF(OR($E15="",$G15=""),"",IF(AND($E$3=6),'Marks Entry 6th'!N14,IF(AND($E$3=7),'Marks Entry 7th'!N14,"")))</f>
        <v>5</v>
      </c>
      <c r="O15" s="120">
        <f>IF(OR($E15="",$G15=""),"",IF(AND($E$3=6),'Marks Entry 6th'!O14,IF(AND($E$3=7),'Marks Entry 7th'!O14,"")))</f>
        <v>5</v>
      </c>
      <c r="P15" s="120">
        <f>IF(OR($E15="",$G15=""),"",IF(AND($E$3=6),'Marks Entry 6th'!P14,IF(AND($E$3=7),'Marks Entry 7th'!P14,"")))</f>
        <v>5</v>
      </c>
      <c r="Q15" s="120">
        <f>IF(OR($E15="",$G15=""),"",IF(AND($E$3=6),'Marks Entry 6th'!Q14,IF(AND($E$3=7),'Marks Entry 7th'!Q14,"")))</f>
        <v>3</v>
      </c>
      <c r="R15" s="428">
        <f t="shared" si="4"/>
        <v>27</v>
      </c>
      <c r="S15" s="120">
        <f>IF(OR($E15="",$G15=""),"",IF(AND($E$3=6),'Marks Entry 6th'!R14,IF(AND($E$3=7),'Marks Entry 7th'!R14,"")))</f>
        <v>37</v>
      </c>
      <c r="T15" s="120">
        <f>IF(OR($E15="",$G15=""),"",IF(AND($E$3=6),'Marks Entry 6th'!S14,IF(AND($E$3=7),'Marks Entry 7th'!S14,"")))</f>
        <v>11</v>
      </c>
      <c r="U15" s="65">
        <f t="shared" si="5"/>
        <v>48</v>
      </c>
      <c r="V15" s="62">
        <f t="shared" si="6"/>
        <v>75</v>
      </c>
      <c r="W15" s="67">
        <f>IF(OR($E15="",$G15=""),"",IF(AND($E$3=6),'Marks Entry 6th'!T14,IF(AND($E$3=7),'Marks Entry 7th'!T14,"")))</f>
        <v>37</v>
      </c>
      <c r="X15" s="67">
        <f>IF(OR($E15="",$G15=""),"",IF(AND($E$3=6),'Marks Entry 6th'!U14,IF(AND($E$3=7),'Marks Entry 7th'!U14,"")))</f>
        <v>11</v>
      </c>
      <c r="Y15" s="66">
        <f t="shared" si="7"/>
        <v>48</v>
      </c>
      <c r="Z15" s="62">
        <f t="shared" si="8"/>
        <v>123</v>
      </c>
      <c r="AA15" s="108">
        <f t="shared" si="9"/>
        <v>0</v>
      </c>
      <c r="AB15" s="108">
        <f t="shared" si="10"/>
        <v>200</v>
      </c>
      <c r="AC15" s="108" t="str">
        <f t="shared" si="11"/>
        <v/>
      </c>
      <c r="AD15" s="108" t="str">
        <f t="shared" si="12"/>
        <v>P</v>
      </c>
      <c r="AE15" s="108" t="str">
        <f t="shared" si="13"/>
        <v>I</v>
      </c>
      <c r="AF15" s="110" t="str">
        <f t="shared" si="14"/>
        <v>C</v>
      </c>
      <c r="AG15" s="120">
        <f>IF(OR($E15="",$G15=""),"",IF(AND($E$3=6),'Marks Entry 6th'!V14,IF(AND($E$3=7),'Marks Entry 7th'!V14,"")))</f>
        <v>4</v>
      </c>
      <c r="AH15" s="120">
        <f>IF(OR($E15="",$G15=""),"",IF(AND($E$3=6),'Marks Entry 6th'!W14,IF(AND($E$3=7),'Marks Entry 7th'!W14,"")))</f>
        <v>3</v>
      </c>
      <c r="AI15" s="120">
        <f>IF(OR($E15="",$G15=""),"",IF(AND($E$3=6),'Marks Entry 6th'!X14,IF(AND($E$3=7),'Marks Entry 7th'!X14,"")))</f>
        <v>3</v>
      </c>
      <c r="AJ15" s="120">
        <f>IF(OR($E15="",$G15=""),"",IF(AND($E$3=6),'Marks Entry 6th'!Y14,IF(AND($E$3=7),'Marks Entry 7th'!Y14,"")))</f>
        <v>5</v>
      </c>
      <c r="AK15" s="120">
        <f>IF(OR($E15="",$G15=""),"",IF(AND($E$3=6),'Marks Entry 6th'!Z14,IF(AND($E$3=7),'Marks Entry 7th'!Z14,"")))</f>
        <v>5</v>
      </c>
      <c r="AL15" s="120">
        <f>IF(OR($E15="",$G15=""),"",IF(AND($E$3=6),'Marks Entry 6th'!AA14,IF(AND($E$3=7),'Marks Entry 7th'!AA14,"")))</f>
        <v>5</v>
      </c>
      <c r="AM15" s="428">
        <f t="shared" si="15"/>
        <v>25</v>
      </c>
      <c r="AN15" s="120">
        <f>IF(OR($E15="",$G15=""),"",IF(AND($E$3=6),'Marks Entry 6th'!AB14,IF(AND($E$3=7),'Marks Entry 7th'!AB14,"")))</f>
        <v>45</v>
      </c>
      <c r="AO15" s="120">
        <f>IF(OR($E15="",$G15=""),"",IF(AND($E$3=6),'Marks Entry 6th'!AC14,IF(AND($E$3=7),'Marks Entry 7th'!AC14,"")))</f>
        <v>10</v>
      </c>
      <c r="AP15" s="65">
        <f t="shared" si="16"/>
        <v>55</v>
      </c>
      <c r="AQ15" s="62">
        <f t="shared" si="17"/>
        <v>80</v>
      </c>
      <c r="AR15" s="67">
        <f>IF(OR($E15="",$G15=""),"",IF(AND($E$3=6),'Marks Entry 6th'!AD14,IF(AND($E$3=7),'Marks Entry 7th'!AD14,"")))</f>
        <v>37</v>
      </c>
      <c r="AS15" s="67">
        <f>IF(OR($E15="",$G15=""),"",IF(AND($E$3=6),'Marks Entry 6th'!AE14,IF(AND($E$3=7),'Marks Entry 7th'!AE14,"")))</f>
        <v>7</v>
      </c>
      <c r="AT15" s="65">
        <f t="shared" si="18"/>
        <v>44</v>
      </c>
      <c r="AU15" s="62">
        <f t="shared" si="19"/>
        <v>124</v>
      </c>
      <c r="AV15" s="108">
        <f t="shared" si="20"/>
        <v>0</v>
      </c>
      <c r="AW15" s="108">
        <f t="shared" si="21"/>
        <v>200</v>
      </c>
      <c r="AX15" s="108" t="str">
        <f t="shared" si="22"/>
        <v/>
      </c>
      <c r="AY15" s="108" t="str">
        <f t="shared" si="23"/>
        <v>P</v>
      </c>
      <c r="AZ15" s="108" t="str">
        <f t="shared" si="24"/>
        <v>I</v>
      </c>
      <c r="BA15" s="110" t="str">
        <f t="shared" si="25"/>
        <v>C</v>
      </c>
      <c r="BB15" s="313" t="str">
        <f>IF(OR($E15="",$G15=""),"",IF(AND($E$3=6),'Marks Entry 6th'!AF14,IF(AND($E$3=7),'Marks Entry 7th'!AF14,"")))</f>
        <v>संस्कृत (71)</v>
      </c>
      <c r="BC15" s="120">
        <f>IF(OR($E15="",$G15=""),"",IF(AND($E$3=6),'Marks Entry 6th'!AG14,IF(AND($E$3=7),'Marks Entry 7th'!AG14,"")))</f>
        <v>5</v>
      </c>
      <c r="BD15" s="120">
        <f>IF(OR($E15="",$G15=""),"",IF(AND($E$3=6),'Marks Entry 6th'!AH14,IF(AND($E$3=7),'Marks Entry 7th'!AH14,"")))</f>
        <v>4</v>
      </c>
      <c r="BE15" s="120">
        <f>IF(OR($E15="",$G15=""),"",IF(AND($E$3=6),'Marks Entry 6th'!AI14,IF(AND($E$3=7),'Marks Entry 7th'!AI14,"")))</f>
        <v>4</v>
      </c>
      <c r="BF15" s="120">
        <f>IF(OR($E15="",$G15=""),"",IF(AND($E$3=6),'Marks Entry 6th'!AJ14,IF(AND($E$3=7),'Marks Entry 7th'!AJ14,"")))</f>
        <v>4</v>
      </c>
      <c r="BG15" s="120">
        <f>IF(OR($E15="",$G15=""),"",IF(AND($E$3=6),'Marks Entry 6th'!AK14,IF(AND($E$3=7),'Marks Entry 7th'!AK14,"")))</f>
        <v>4</v>
      </c>
      <c r="BH15" s="120">
        <f>IF(OR($E15="",$G15=""),"",IF(AND($E$3=6),'Marks Entry 6th'!AL14,IF(AND($E$3=7),'Marks Entry 7th'!AL14,"")))</f>
        <v>5</v>
      </c>
      <c r="BI15" s="428">
        <f t="shared" si="26"/>
        <v>26</v>
      </c>
      <c r="BJ15" s="120">
        <f>IF(OR($E15="",$G15=""),"",IF(AND($E$3=6),'Marks Entry 6th'!AM14,IF(AND($E$3=7),'Marks Entry 7th'!AM14,"")))</f>
        <v>46</v>
      </c>
      <c r="BK15" s="120">
        <f>IF(OR($E15="",$G15=""),"",IF(AND($E$3=6),'Marks Entry 6th'!AN14,IF(AND($E$3=7),'Marks Entry 7th'!AN14,"")))</f>
        <v>16</v>
      </c>
      <c r="BL15" s="65">
        <f t="shared" si="27"/>
        <v>62</v>
      </c>
      <c r="BM15" s="62">
        <f t="shared" si="28"/>
        <v>88</v>
      </c>
      <c r="BN15" s="67">
        <f>IF(OR($E15="",$G15=""),"",IF(AND($E$3=6),'Marks Entry 6th'!AO14,IF(AND($E$3=7),'Marks Entry 7th'!AO14,"")))</f>
        <v>47</v>
      </c>
      <c r="BO15" s="67">
        <f>IF(OR($E15="",$G15=""),"",IF(AND($E$3=6),'Marks Entry 6th'!AP14,IF(AND($E$3=7),'Marks Entry 7th'!AP14,"")))</f>
        <v>8</v>
      </c>
      <c r="BP15" s="65">
        <f t="shared" si="29"/>
        <v>55</v>
      </c>
      <c r="BQ15" s="62">
        <f t="shared" si="30"/>
        <v>143</v>
      </c>
      <c r="BR15" s="108">
        <f t="shared" si="31"/>
        <v>0</v>
      </c>
      <c r="BS15" s="108">
        <f t="shared" si="32"/>
        <v>200</v>
      </c>
      <c r="BT15" s="108" t="str">
        <f t="shared" si="33"/>
        <v/>
      </c>
      <c r="BU15" s="108" t="str">
        <f t="shared" si="34"/>
        <v>P</v>
      </c>
      <c r="BV15" s="108" t="str">
        <f t="shared" si="35"/>
        <v>I</v>
      </c>
      <c r="BW15" s="110" t="str">
        <f t="shared" si="36"/>
        <v>B</v>
      </c>
      <c r="BX15" s="120">
        <f>IF(OR($E15="",$G15=""),"",IF(AND($E$3=6),'Marks Entry 6th'!AQ14,IF(AND($E$3=7),'Marks Entry 7th'!AQ14,"")))</f>
        <v>4</v>
      </c>
      <c r="BY15" s="120">
        <f>IF(OR($E15="",$G15=""),"",IF(AND($E$3=6),'Marks Entry 6th'!AR14,IF(AND($E$3=7),'Marks Entry 7th'!AR14,"")))</f>
        <v>5</v>
      </c>
      <c r="BZ15" s="120">
        <f>IF(OR($E15="",$G15=""),"",IF(AND($E$3=6),'Marks Entry 6th'!AS14,IF(AND($E$3=7),'Marks Entry 7th'!AS14,"")))</f>
        <v>4</v>
      </c>
      <c r="CA15" s="120">
        <f>IF(OR($E15="",$G15=""),"",IF(AND($E$3=6),'Marks Entry 6th'!AT14,IF(AND($E$3=7),'Marks Entry 7th'!AT14,"")))</f>
        <v>5</v>
      </c>
      <c r="CB15" s="120">
        <f>IF(OR($E15="",$G15=""),"",IF(AND($E$3=6),'Marks Entry 6th'!AU14,IF(AND($E$3=7),'Marks Entry 7th'!AU14,"")))</f>
        <v>4</v>
      </c>
      <c r="CC15" s="120">
        <f>IF(OR($E15="",$G15=""),"",IF(AND($E$3=6),'Marks Entry 6th'!AV14,IF(AND($E$3=7),'Marks Entry 7th'!AV14,"")))</f>
        <v>5</v>
      </c>
      <c r="CD15" s="428">
        <f t="shared" si="37"/>
        <v>27</v>
      </c>
      <c r="CE15" s="120">
        <f>IF(OR($E15="",$G15=""),"",IF(AND($E$3=6),'Marks Entry 6th'!AW14,IF(AND($E$3=7),'Marks Entry 7th'!AW14,"")))</f>
        <v>31</v>
      </c>
      <c r="CF15" s="120">
        <f>IF(OR($E15="",$G15=""),"",IF(AND($E$3=6),'Marks Entry 6th'!AX14,IF(AND($E$3=7),'Marks Entry 7th'!AX14,"")))</f>
        <v>11</v>
      </c>
      <c r="CG15" s="65">
        <f t="shared" si="38"/>
        <v>42</v>
      </c>
      <c r="CH15" s="62">
        <f t="shared" si="39"/>
        <v>69</v>
      </c>
      <c r="CI15" s="67">
        <f>IF(OR($E15="",$G15=""),"",IF(AND($E$3=6),'Marks Entry 6th'!AY14,IF(AND($E$3=7),'Marks Entry 7th'!AY14,"")))</f>
        <v>55</v>
      </c>
      <c r="CJ15" s="67">
        <f>IF(OR($E15="",$G15=""),"",IF(AND($E$3=6),'Marks Entry 6th'!AZ14,IF(AND($E$3=7),'Marks Entry 7th'!AZ14,"")))</f>
        <v>8</v>
      </c>
      <c r="CK15" s="65">
        <f t="shared" si="40"/>
        <v>63</v>
      </c>
      <c r="CL15" s="62">
        <f t="shared" si="41"/>
        <v>132</v>
      </c>
      <c r="CM15" s="108">
        <f t="shared" si="42"/>
        <v>0</v>
      </c>
      <c r="CN15" s="108">
        <f t="shared" si="43"/>
        <v>200</v>
      </c>
      <c r="CO15" s="108" t="str">
        <f t="shared" si="44"/>
        <v/>
      </c>
      <c r="CP15" s="108" t="str">
        <f t="shared" si="45"/>
        <v>P</v>
      </c>
      <c r="CQ15" s="108" t="str">
        <f t="shared" si="46"/>
        <v>I</v>
      </c>
      <c r="CR15" s="110" t="str">
        <f t="shared" si="47"/>
        <v>C</v>
      </c>
      <c r="CS15" s="120">
        <f>IF(OR($E15="",$G15=""),"",IF(AND($E$3=6),'Marks Entry 6th'!BA14,IF(AND($E$3=7),'Marks Entry 7th'!BA14,"")))</f>
        <v>5</v>
      </c>
      <c r="CT15" s="120">
        <f>IF(OR($E15="",$G15=""),"",IF(AND($E$3=6),'Marks Entry 6th'!BB14,IF(AND($E$3=7),'Marks Entry 7th'!BB14,"")))</f>
        <v>5</v>
      </c>
      <c r="CU15" s="120">
        <f>IF(OR($E15="",$G15=""),"",IF(AND($E$3=6),'Marks Entry 6th'!BC14,IF(AND($E$3=7),'Marks Entry 7th'!BC14,"")))</f>
        <v>5</v>
      </c>
      <c r="CV15" s="120">
        <f>IF(OR($E15="",$G15=""),"",IF(AND($E$3=6),'Marks Entry 6th'!BD14,IF(AND($E$3=7),'Marks Entry 7th'!BD14,"")))</f>
        <v>5</v>
      </c>
      <c r="CW15" s="120">
        <f>IF(OR($E15="",$G15=""),"",IF(AND($E$3=6),'Marks Entry 6th'!BE14,IF(AND($E$3=7),'Marks Entry 7th'!BE14,"")))</f>
        <v>4</v>
      </c>
      <c r="CX15" s="120">
        <f>IF(OR($E15="",$G15=""),"",IF(AND($E$3=6),'Marks Entry 6th'!BF14,IF(AND($E$3=7),'Marks Entry 7th'!BF14,"")))</f>
        <v>4</v>
      </c>
      <c r="CY15" s="428">
        <f t="shared" si="48"/>
        <v>28</v>
      </c>
      <c r="CZ15" s="120">
        <f>IF(OR($E15="",$G15=""),"",IF(AND($E$3=6),'Marks Entry 6th'!BG14,IF(AND($E$3=7),'Marks Entry 7th'!BG14,"")))</f>
        <v>29</v>
      </c>
      <c r="DA15" s="120">
        <f>IF(OR($E15="",$G15=""),"",IF(AND($E$3=6),'Marks Entry 6th'!BH14,IF(AND($E$3=7),'Marks Entry 7th'!BH14,"")))</f>
        <v>11</v>
      </c>
      <c r="DB15" s="65">
        <f t="shared" si="49"/>
        <v>40</v>
      </c>
      <c r="DC15" s="62">
        <f t="shared" si="50"/>
        <v>68</v>
      </c>
      <c r="DD15" s="67">
        <f>IF(OR($E15="",$G15=""),"",IF(AND($E$3=6),'Marks Entry 6th'!BI14,IF(AND($E$3=7),'Marks Entry 7th'!BI14,"")))</f>
        <v>58</v>
      </c>
      <c r="DE15" s="67">
        <f>IF(OR($E15="",$G15=""),"",IF(AND($E$3=6),'Marks Entry 6th'!BJ14,IF(AND($E$3=7),'Marks Entry 7th'!BJ14,"")))</f>
        <v>16</v>
      </c>
      <c r="DF15" s="65">
        <f t="shared" si="51"/>
        <v>74</v>
      </c>
      <c r="DG15" s="62">
        <f t="shared" si="52"/>
        <v>142</v>
      </c>
      <c r="DH15" s="108">
        <f t="shared" si="53"/>
        <v>0</v>
      </c>
      <c r="DI15" s="108">
        <f t="shared" si="54"/>
        <v>200</v>
      </c>
      <c r="DJ15" s="108" t="str">
        <f t="shared" si="55"/>
        <v/>
      </c>
      <c r="DK15" s="108" t="str">
        <f t="shared" si="56"/>
        <v>P</v>
      </c>
      <c r="DL15" s="108" t="str">
        <f t="shared" si="57"/>
        <v>I</v>
      </c>
      <c r="DM15" s="110" t="str">
        <f t="shared" si="58"/>
        <v>B</v>
      </c>
      <c r="DN15" s="120">
        <f>IF(OR($E15="",$G15=""),"",IF(AND($E$3=6),'Marks Entry 6th'!BK14,IF(AND($E$3=7),'Marks Entry 7th'!BK14,"")))</f>
        <v>5</v>
      </c>
      <c r="DO15" s="120">
        <f>IF(OR($E15="",$G15=""),"",IF(AND($E$3=6),'Marks Entry 6th'!BL14,IF(AND($E$3=7),'Marks Entry 7th'!BL14,"")))</f>
        <v>5</v>
      </c>
      <c r="DP15" s="120">
        <f>IF(OR($E15="",$G15=""),"",IF(AND($E$3=6),'Marks Entry 6th'!BM14,IF(AND($E$3=7),'Marks Entry 7th'!BM14,"")))</f>
        <v>4</v>
      </c>
      <c r="DQ15" s="120">
        <f>IF(OR($E15="",$G15=""),"",IF(AND($E$3=6),'Marks Entry 6th'!BN14,IF(AND($E$3=7),'Marks Entry 7th'!BN14,"")))</f>
        <v>4</v>
      </c>
      <c r="DR15" s="120">
        <f>IF(OR($E15="",$G15=""),"",IF(AND($E$3=6),'Marks Entry 6th'!BO14,IF(AND($E$3=7),'Marks Entry 7th'!BO14,"")))</f>
        <v>3</v>
      </c>
      <c r="DS15" s="120">
        <f>IF(OR($E15="",$G15=""),"",IF(AND($E$3=6),'Marks Entry 6th'!BP14,IF(AND($E$3=7),'Marks Entry 7th'!BP14,"")))</f>
        <v>3</v>
      </c>
      <c r="DT15" s="428">
        <f t="shared" si="59"/>
        <v>24</v>
      </c>
      <c r="DU15" s="120">
        <f>IF(OR($E15="",$G15=""),"",IF(AND($E$3=6),'Marks Entry 6th'!BQ14,IF(AND($E$3=7),'Marks Entry 7th'!BQ14,"")))</f>
        <v>42</v>
      </c>
      <c r="DV15" s="120">
        <f>IF(OR($E15="",$G15=""),"",IF(AND($E$3=6),'Marks Entry 6th'!BR14,IF(AND($E$3=7),'Marks Entry 7th'!BR14,"")))</f>
        <v>10</v>
      </c>
      <c r="DW15" s="65">
        <f t="shared" si="60"/>
        <v>52</v>
      </c>
      <c r="DX15" s="62">
        <f t="shared" si="61"/>
        <v>76</v>
      </c>
      <c r="DY15" s="67">
        <f>IF(OR($E15="",$G15=""),"",IF(AND($E$3=6),'Marks Entry 6th'!BS14,IF(AND($E$3=7),'Marks Entry 7th'!BS14,"")))</f>
        <v>66</v>
      </c>
      <c r="DZ15" s="67">
        <f>IF(OR($E15="",$G15=""),"",IF(AND($E$3=6),'Marks Entry 6th'!BT14,IF(AND($E$3=7),'Marks Entry 7th'!BT14,"")))</f>
        <v>18</v>
      </c>
      <c r="EA15" s="65">
        <f t="shared" si="62"/>
        <v>84</v>
      </c>
      <c r="EB15" s="62">
        <f t="shared" si="63"/>
        <v>160</v>
      </c>
      <c r="EC15" s="108">
        <f t="shared" si="64"/>
        <v>0</v>
      </c>
      <c r="ED15" s="108">
        <f t="shared" si="65"/>
        <v>200</v>
      </c>
      <c r="EE15" s="108" t="str">
        <f t="shared" si="66"/>
        <v/>
      </c>
      <c r="EF15" s="108" t="str">
        <f t="shared" si="67"/>
        <v>P</v>
      </c>
      <c r="EG15" s="108" t="str">
        <f t="shared" si="68"/>
        <v>D</v>
      </c>
      <c r="EH15" s="110" t="str">
        <f t="shared" si="69"/>
        <v>B</v>
      </c>
      <c r="EI15" s="52">
        <f>IF(OR($E15="",$G15=""),"",IF(AND($E$3=6),'Marks Entry 6th'!BU14,IF(AND($E$3=7),'Marks Entry 7th'!BU14,"")))</f>
        <v>19</v>
      </c>
      <c r="EJ15" s="52">
        <f>IF(OR($E15="",$G15=""),"",IF(AND($E$3=6),'Marks Entry 6th'!BV14,IF(AND($E$3=7),'Marks Entry 7th'!BV14,"")))</f>
        <v>18</v>
      </c>
      <c r="EK15" s="52">
        <f>IF(OR($E15="",$G15=""),"",IF(AND($E$3=6),'Marks Entry 6th'!BW14,IF(AND($E$3=7),'Marks Entry 7th'!BW14,"")))</f>
        <v>18</v>
      </c>
      <c r="EL15" s="52">
        <f>IF(OR($E15="",$G15=""),"",IF(AND($E$3=6),'Marks Entry 6th'!BX14,IF(AND($E$3=7),'Marks Entry 7th'!BX14,"")))</f>
        <v>20</v>
      </c>
      <c r="EM15" s="52">
        <f>IF(OR($E15="",$G15=""),"",IF(AND($E$3=6),'Marks Entry 6th'!BY14,IF(AND($E$3=7),'Marks Entry 7th'!BY14,"")))</f>
        <v>19</v>
      </c>
      <c r="EN15" s="121">
        <f t="shared" si="70"/>
        <v>94</v>
      </c>
      <c r="EO15" s="122">
        <f t="shared" si="71"/>
        <v>0</v>
      </c>
      <c r="EP15" s="122">
        <f t="shared" si="72"/>
        <v>100</v>
      </c>
      <c r="EQ15" s="122" t="str">
        <f t="shared" si="73"/>
        <v>P</v>
      </c>
      <c r="ER15" s="109" t="str">
        <f t="shared" si="74"/>
        <v>A+</v>
      </c>
      <c r="ES15" s="52">
        <f>IF(OR($E15="",$G15=""),"",IF(AND($E$3=6),'Marks Entry 6th'!BZ14,IF(AND($E$3=7),'Marks Entry 7th'!BZ14,"")))</f>
        <v>13</v>
      </c>
      <c r="ET15" s="52">
        <f>IF(OR($E15="",$G15=""),"",IF(AND($E$3=6),'Marks Entry 6th'!CA14,IF(AND($E$3=7),'Marks Entry 7th'!CA14,"")))</f>
        <v>16</v>
      </c>
      <c r="EU15" s="52">
        <f>IF(OR($E15="",$G15=""),"",IF(AND($E$3=6),'Marks Entry 6th'!CB14,IF(AND($E$3=7),'Marks Entry 7th'!CB14,"")))</f>
        <v>12</v>
      </c>
      <c r="EV15" s="52">
        <f>IF(OR($E15="",$G15=""),"",IF(AND($E$3=6),'Marks Entry 6th'!CC14,IF(AND($E$3=7),'Marks Entry 7th'!CC14,"")))</f>
        <v>17</v>
      </c>
      <c r="EW15" s="52">
        <f>IF(OR($E15="",$G15=""),"",IF(AND($E$3=6),'Marks Entry 6th'!CD14,IF(AND($E$3=7),'Marks Entry 7th'!CD14,"")))</f>
        <v>20</v>
      </c>
      <c r="EX15" s="121">
        <f t="shared" si="75"/>
        <v>78</v>
      </c>
      <c r="EY15" s="122">
        <f t="shared" si="76"/>
        <v>0</v>
      </c>
      <c r="EZ15" s="122">
        <f t="shared" si="77"/>
        <v>100</v>
      </c>
      <c r="FA15" s="122" t="str">
        <f t="shared" si="78"/>
        <v>P</v>
      </c>
      <c r="FB15" s="109" t="str">
        <f t="shared" si="79"/>
        <v>A</v>
      </c>
      <c r="FC15" s="52">
        <f>IF(OR($E15="",$G15=""),"",IF(AND($E$3=6),'Marks Entry 6th'!CE14,IF(AND($E$3=7),'Marks Entry 7th'!CE14,"")))</f>
        <v>16</v>
      </c>
      <c r="FD15" s="52">
        <f>IF(OR($E15="",$G15=""),"",IF(AND($E$3=6),'Marks Entry 6th'!CF14,IF(AND($E$3=7),'Marks Entry 7th'!CF14,"")))</f>
        <v>14</v>
      </c>
      <c r="FE15" s="52">
        <f>IF(OR($E15="",$G15=""),"",IF(AND($E$3=6),'Marks Entry 6th'!CG14,IF(AND($E$3=7),'Marks Entry 7th'!CG14,"")))</f>
        <v>15</v>
      </c>
      <c r="FF15" s="52">
        <f>IF(OR($E15="",$G15=""),"",IF(AND($E$3=6),'Marks Entry 6th'!CH14,IF(AND($E$3=7),'Marks Entry 7th'!CH14,"")))</f>
        <v>18</v>
      </c>
      <c r="FG15" s="52">
        <f>IF(OR($E15="",$G15=""),"",IF(AND($E$3=6),'Marks Entry 6th'!CI14,IF(AND($E$3=7),'Marks Entry 7th'!CI14,"")))</f>
        <v>19</v>
      </c>
      <c r="FH15" s="121">
        <f t="shared" si="80"/>
        <v>82</v>
      </c>
      <c r="FI15" s="122">
        <f t="shared" si="81"/>
        <v>0</v>
      </c>
      <c r="FJ15" s="122">
        <f t="shared" si="82"/>
        <v>100</v>
      </c>
      <c r="FK15" s="122" t="str">
        <f t="shared" si="83"/>
        <v>P</v>
      </c>
      <c r="FL15" s="109" t="str">
        <f t="shared" si="84"/>
        <v>A</v>
      </c>
      <c r="FM15" s="370" t="str">
        <f>IF(OR($E15="",$G15=""),"",IF(AND('Marks Entry 6th'!CJ14="",'Marks Entry 7th'!CJ14=""),"",IF(AND($E$3=6),'Marks Entry 6th'!CJ14,IF(AND($E$3=7),'Marks Entry 7th'!CJ14,""))))</f>
        <v/>
      </c>
      <c r="FN15" s="370" t="str">
        <f>IF(OR($E15="",$G15=""),"",IF(AND('Marks Entry 6th'!CK14="",'Marks Entry 7th'!CK14=""),"",IF(AND($E$3=6),'Marks Entry 6th'!CK14,IF(AND($E$3=7),'Marks Entry 7th'!CK14,""))))</f>
        <v/>
      </c>
      <c r="FO15" s="371" t="str">
        <f t="shared" si="85"/>
        <v/>
      </c>
      <c r="FP15" s="109" t="str">
        <f t="shared" si="86"/>
        <v/>
      </c>
      <c r="FQ15" s="370" t="str">
        <f>IF(OR($E15="",$G15=""),"",IF(AND('Marks Entry 6th'!CL14="",'Marks Entry 7th'!CL14=""),"",IF(AND($E$3=6),'Marks Entry 6th'!CL14,IF(AND($E$3=7),'Marks Entry 7th'!CL14,""))))</f>
        <v/>
      </c>
      <c r="FR15" s="370" t="str">
        <f>IF(OR($E15="",$G15=""),"",IF(AND('Marks Entry 6th'!CM14="",'Marks Entry 7th'!CM14=""),"",IF(AND($E$3=6),'Marks Entry 6th'!CM14,IF(AND($E$3=7),'Marks Entry 7th'!CM14,""))))</f>
        <v/>
      </c>
      <c r="FS15" s="371" t="str">
        <f t="shared" si="87"/>
        <v/>
      </c>
      <c r="FT15" s="109" t="str">
        <f t="shared" si="88"/>
        <v/>
      </c>
      <c r="FU15" s="78">
        <f t="shared" si="89"/>
        <v>824</v>
      </c>
      <c r="FV15" s="332">
        <f t="shared" si="90"/>
        <v>68.666666666666671</v>
      </c>
      <c r="FW15" s="84" t="str">
        <f t="shared" si="91"/>
        <v>I</v>
      </c>
      <c r="FX15" s="225" t="str">
        <f t="shared" si="92"/>
        <v>C</v>
      </c>
      <c r="FY15" s="85">
        <f t="shared" si="93"/>
        <v>4.9999999999999858</v>
      </c>
      <c r="FZ15" s="331" t="str">
        <f>IFERROR(IF(B15="NSO","NSO",IF(OR(D15="",G15="",F15=""),"",IF(AND(FV15&gt;=36,'Master sheet'!$D$11="Hindi"),"कक्षा क्रमोन्नत",IF(AND(FV15&gt;=36,'Master sheet'!$D$11="English"),"Promoted",IF(AND(FV15&lt;36,'Master sheet'!$D$11="Hindi"),"पुनः परीक्षा","Re-Exam"))))),"")</f>
        <v>कक्षा क्रमोन्नत</v>
      </c>
      <c r="GA15" s="53" t="str">
        <f>IF(OR($E15="",$G15=""),"",IF(AND($E$3=6,'Marks Entry 6th'!CN14=""),"",IF(AND($E$3=7,'Marks Entry 7th'!CN14=""),"",IF(AND($E$3=6),'Marks Entry 6th'!CN14,IF(AND($E$3=7),'Marks Entry 7th'!CN14,"")))))</f>
        <v/>
      </c>
      <c r="GB15" s="53" t="str">
        <f>IF(OR($E15="",$G15=""),"",IF(AND($E$3=6,'Marks Entry 6th'!CO14=""),"",IF(AND($E$3=7,'Marks Entry 7th'!CO14=""),"",IF(AND($E$3=6),'Marks Entry 6th'!CO14,IF(AND($E$3=7),'Marks Entry 7th'!CO14,"")))))</f>
        <v/>
      </c>
      <c r="GC15" s="54"/>
      <c r="GK15" s="56">
        <f>IF(AND($E$3=6),'Marks Entry 6th'!I14,IF(AND($E$3=7),'Marks Entry 7th'!I14,""))</f>
        <v>708</v>
      </c>
      <c r="GL15" s="56">
        <f t="shared" si="94"/>
        <v>1200</v>
      </c>
    </row>
    <row r="16" spans="1:194" ht="18.95" customHeight="1">
      <c r="A16" s="68">
        <v>9</v>
      </c>
      <c r="B16" s="68">
        <f>IF(OR(GK16=0,GK16=""),"",IF(AND($E$3=6),'Marks Entry 6th'!I15,IF(AND($E$3=7),'Marks Entry 7th'!I15,"")))</f>
        <v>709</v>
      </c>
      <c r="C16" s="69">
        <f>IF(OR(B16=0,B16=""),"",IF(AND($E$3=6,'Marks Entry 6th'!B15=""),"",IF(AND($E$3=7,'Marks Entry 7th'!B15=""),"",IF(AND($E$3=6,'Marks Entry 6th'!B15),'Marks Entry 6th'!B15,IF(AND($E$3=7),'Marks Entry 7th'!B15,"")))))</f>
        <v>7</v>
      </c>
      <c r="D16" s="69" t="str">
        <f>IF(OR(B16=0,B16=""),"",IF(AND($E$3=6,'Marks Entry 6th'!C15=""),"",IF(AND($E$3=7,'Marks Entry 7th'!C15=""),"",IF(AND($E$3=6),'Marks Entry 6th'!C15,IF(AND($E$3=7),'Marks Entry 7th'!C15,"")))))</f>
        <v>A</v>
      </c>
      <c r="E16" s="306">
        <f>IF(OR(B16=0,B16=""),"",IF(AND($E$3=6,'Marks Entry 6th'!E15=""),"",IF(AND($E$3=7,'Marks Entry 7th'!E15=""),"",IF(AND($E$3=6),'Marks Entry 6th'!E15,IF(AND($E$3=7),'Marks Entry 7th'!E15,"")))))</f>
        <v>42047</v>
      </c>
      <c r="F16" s="69">
        <f>IF(OR(B16=0,B16=""),"",IF(AND($E$3=6,'Marks Entry 6th'!D15=""),"",IF(AND($E$3=7,'Marks Entry 7th'!D15=""),"",IF(AND($E$3=6),'Marks Entry 6th'!D15,IF(AND($E$3=7),'Marks Entry 7th'!D15,"")))))</f>
        <v>952</v>
      </c>
      <c r="G16" s="305" t="str">
        <f>IF(OR(B16=0,B16=""),"",IF(AND($E$3=6,'Marks Entry 6th'!F15=""),"",IF(AND($E$3=7,'Marks Entry 7th'!F15=""),"",IF(AND($E$3=6),UPPER('Marks Entry 6th'!F15),IF(AND($E$3=7),UPPER('Marks Entry 7th'!F15),"")))))</f>
        <v>DUSHYANT DAYAMA</v>
      </c>
      <c r="H16" s="305" t="str">
        <f>IF(OR(B16=0,B16=""),"",IF(AND($E$3=6,'Marks Entry 6th'!G15=""),"",IF(AND($E$3=7,'Marks Entry 7th'!G15=""),"",IF(AND($E$3=6),UPPER('Marks Entry 6th'!G15),IF(AND($E$3=7),UPPER('Marks Entry 7th'!G15),"")))))</f>
        <v>BASANT KUMAR DAYAMA</v>
      </c>
      <c r="I16" s="305" t="str">
        <f>IF(OR(B16=0,B16=""),"",IF(AND($E$3=6,'Marks Entry 6th'!H15=""),"",IF(AND($E$3=7,'Marks Entry 7th'!H15=""),"",IF(AND($E$3=6),UPPER('Marks Entry 6th'!H15),IF(AND($E$3=7),UPPER('Marks Entry 7th'!H15),"")))))</f>
        <v>PUSHPA DAYAMA</v>
      </c>
      <c r="J16" s="64" t="str">
        <f>IF(OR(B16=0,B16=""),"",IF(AND($E$3=6,'Marks Entry 6th'!J15=""),"",IF(AND($E$3=7,'Marks Entry 7th'!J15=""),"",IF(AND($E$3=6),'Marks Entry 6th'!J15,IF(AND($E$3=7),'Marks Entry 7th'!J15,"")))))</f>
        <v>M</v>
      </c>
      <c r="K16" s="64" t="str">
        <f>IF(OR(B16=0,B16=""),"",IF(AND($E$3=6,'Marks Entry 6th'!K15=""),"",IF(AND($E$3=7,'Marks Entry 7th'!K15=""),"",IF(AND($E$3=6),'Marks Entry 6th'!K15,IF(AND($E$3=7),'Marks Entry 7th'!K15,"")))))</f>
        <v>SC</v>
      </c>
      <c r="L16" s="120">
        <f>IF(OR($E16="",$G16=""),"",IF(AND($E$3=6),'Marks Entry 6th'!L15,IF(AND($E$3=7),'Marks Entry 7th'!L15,"")))</f>
        <v>4</v>
      </c>
      <c r="M16" s="120">
        <f>IF(OR($E16="",$G16=""),"",IF(AND($E$3=6),'Marks Entry 6th'!M15,IF(AND($E$3=7),'Marks Entry 7th'!M15,"")))</f>
        <v>5</v>
      </c>
      <c r="N16" s="120">
        <f>IF(OR($E16="",$G16=""),"",IF(AND($E$3=6),'Marks Entry 6th'!N15,IF(AND($E$3=7),'Marks Entry 7th'!N15,"")))</f>
        <v>5</v>
      </c>
      <c r="O16" s="120">
        <f>IF(OR($E16="",$G16=""),"",IF(AND($E$3=6),'Marks Entry 6th'!O15,IF(AND($E$3=7),'Marks Entry 7th'!O15,"")))</f>
        <v>5</v>
      </c>
      <c r="P16" s="120">
        <f>IF(OR($E16="",$G16=""),"",IF(AND($E$3=6),'Marks Entry 6th'!P15,IF(AND($E$3=7),'Marks Entry 7th'!P15,"")))</f>
        <v>5</v>
      </c>
      <c r="Q16" s="120">
        <f>IF(OR($E16="",$G16=""),"",IF(AND($E$3=6),'Marks Entry 6th'!Q15,IF(AND($E$3=7),'Marks Entry 7th'!Q15,"")))</f>
        <v>3</v>
      </c>
      <c r="R16" s="428">
        <f t="shared" si="4"/>
        <v>27</v>
      </c>
      <c r="S16" s="120">
        <f>IF(OR($E16="",$G16=""),"",IF(AND($E$3=6),'Marks Entry 6th'!R15,IF(AND($E$3=7),'Marks Entry 7th'!R15,"")))</f>
        <v>35</v>
      </c>
      <c r="T16" s="120">
        <f>IF(OR($E16="",$G16=""),"",IF(AND($E$3=6),'Marks Entry 6th'!S15,IF(AND($E$3=7),'Marks Entry 7th'!S15,"")))</f>
        <v>11</v>
      </c>
      <c r="U16" s="65">
        <f t="shared" si="5"/>
        <v>46</v>
      </c>
      <c r="V16" s="62">
        <f t="shared" si="6"/>
        <v>73</v>
      </c>
      <c r="W16" s="67">
        <f>IF(OR($E16="",$G16=""),"",IF(AND($E$3=6),'Marks Entry 6th'!T15,IF(AND($E$3=7),'Marks Entry 7th'!T15,"")))</f>
        <v>37</v>
      </c>
      <c r="X16" s="67">
        <f>IF(OR($E16="",$G16=""),"",IF(AND($E$3=6),'Marks Entry 6th'!U15,IF(AND($E$3=7),'Marks Entry 7th'!U15,"")))</f>
        <v>11</v>
      </c>
      <c r="Y16" s="66">
        <f t="shared" si="7"/>
        <v>48</v>
      </c>
      <c r="Z16" s="62">
        <f t="shared" si="8"/>
        <v>121</v>
      </c>
      <c r="AA16" s="108">
        <f t="shared" si="9"/>
        <v>0</v>
      </c>
      <c r="AB16" s="108">
        <f t="shared" si="10"/>
        <v>200</v>
      </c>
      <c r="AC16" s="108" t="str">
        <f t="shared" si="11"/>
        <v/>
      </c>
      <c r="AD16" s="108" t="str">
        <f t="shared" si="12"/>
        <v>P</v>
      </c>
      <c r="AE16" s="108" t="str">
        <f t="shared" si="13"/>
        <v>I</v>
      </c>
      <c r="AF16" s="110" t="str">
        <f t="shared" si="14"/>
        <v>C</v>
      </c>
      <c r="AG16" s="120">
        <f>IF(OR($E16="",$G16=""),"",IF(AND($E$3=6),'Marks Entry 6th'!V15,IF(AND($E$3=7),'Marks Entry 7th'!V15,"")))</f>
        <v>4</v>
      </c>
      <c r="AH16" s="120">
        <f>IF(OR($E16="",$G16=""),"",IF(AND($E$3=6),'Marks Entry 6th'!W15,IF(AND($E$3=7),'Marks Entry 7th'!W15,"")))</f>
        <v>3</v>
      </c>
      <c r="AI16" s="120">
        <f>IF(OR($E16="",$G16=""),"",IF(AND($E$3=6),'Marks Entry 6th'!X15,IF(AND($E$3=7),'Marks Entry 7th'!X15,"")))</f>
        <v>4</v>
      </c>
      <c r="AJ16" s="120">
        <f>IF(OR($E16="",$G16=""),"",IF(AND($E$3=6),'Marks Entry 6th'!Y15,IF(AND($E$3=7),'Marks Entry 7th'!Y15,"")))</f>
        <v>5</v>
      </c>
      <c r="AK16" s="120">
        <f>IF(OR($E16="",$G16=""),"",IF(AND($E$3=6),'Marks Entry 6th'!Z15,IF(AND($E$3=7),'Marks Entry 7th'!Z15,"")))</f>
        <v>5</v>
      </c>
      <c r="AL16" s="120">
        <f>IF(OR($E16="",$G16=""),"",IF(AND($E$3=6),'Marks Entry 6th'!AA15,IF(AND($E$3=7),'Marks Entry 7th'!AA15,"")))</f>
        <v>5</v>
      </c>
      <c r="AM16" s="428">
        <f t="shared" si="15"/>
        <v>26</v>
      </c>
      <c r="AN16" s="120">
        <f>IF(OR($E16="",$G16=""),"",IF(AND($E$3=6),'Marks Entry 6th'!AB15,IF(AND($E$3=7),'Marks Entry 7th'!AB15,"")))</f>
        <v>46</v>
      </c>
      <c r="AO16" s="120">
        <f>IF(OR($E16="",$G16=""),"",IF(AND($E$3=6),'Marks Entry 6th'!AC15,IF(AND($E$3=7),'Marks Entry 7th'!AC15,"")))</f>
        <v>9</v>
      </c>
      <c r="AP16" s="65">
        <f t="shared" si="16"/>
        <v>55</v>
      </c>
      <c r="AQ16" s="62">
        <f t="shared" si="17"/>
        <v>81</v>
      </c>
      <c r="AR16" s="67">
        <f>IF(OR($E16="",$G16=""),"",IF(AND($E$3=6),'Marks Entry 6th'!AD15,IF(AND($E$3=7),'Marks Entry 7th'!AD15,"")))</f>
        <v>37</v>
      </c>
      <c r="AS16" s="67">
        <f>IF(OR($E16="",$G16=""),"",IF(AND($E$3=6),'Marks Entry 6th'!AE15,IF(AND($E$3=7),'Marks Entry 7th'!AE15,"")))</f>
        <v>9</v>
      </c>
      <c r="AT16" s="65">
        <f t="shared" si="18"/>
        <v>46</v>
      </c>
      <c r="AU16" s="62">
        <f t="shared" si="19"/>
        <v>127</v>
      </c>
      <c r="AV16" s="108">
        <f t="shared" si="20"/>
        <v>0</v>
      </c>
      <c r="AW16" s="108">
        <f t="shared" si="21"/>
        <v>200</v>
      </c>
      <c r="AX16" s="108" t="str">
        <f t="shared" si="22"/>
        <v/>
      </c>
      <c r="AY16" s="108" t="str">
        <f t="shared" si="23"/>
        <v>P</v>
      </c>
      <c r="AZ16" s="108" t="str">
        <f t="shared" si="24"/>
        <v>I</v>
      </c>
      <c r="BA16" s="110" t="str">
        <f t="shared" si="25"/>
        <v>C</v>
      </c>
      <c r="BB16" s="313" t="str">
        <f>IF(OR($E16="",$G16=""),"",IF(AND($E$3=6),'Marks Entry 6th'!AF15,IF(AND($E$3=7),'Marks Entry 7th'!AF15,"")))</f>
        <v>संस्कृत (71)</v>
      </c>
      <c r="BC16" s="120">
        <f>IF(OR($E16="",$G16=""),"",IF(AND($E$3=6),'Marks Entry 6th'!AG15,IF(AND($E$3=7),'Marks Entry 7th'!AG15,"")))</f>
        <v>5</v>
      </c>
      <c r="BD16" s="120">
        <f>IF(OR($E16="",$G16=""),"",IF(AND($E$3=6),'Marks Entry 6th'!AH15,IF(AND($E$3=7),'Marks Entry 7th'!AH15,"")))</f>
        <v>4</v>
      </c>
      <c r="BE16" s="120">
        <f>IF(OR($E16="",$G16=""),"",IF(AND($E$3=6),'Marks Entry 6th'!AI15,IF(AND($E$3=7),'Marks Entry 7th'!AI15,"")))</f>
        <v>4</v>
      </c>
      <c r="BF16" s="120">
        <f>IF(OR($E16="",$G16=""),"",IF(AND($E$3=6),'Marks Entry 6th'!AJ15,IF(AND($E$3=7),'Marks Entry 7th'!AJ15,"")))</f>
        <v>4</v>
      </c>
      <c r="BG16" s="120">
        <f>IF(OR($E16="",$G16=""),"",IF(AND($E$3=6),'Marks Entry 6th'!AK15,IF(AND($E$3=7),'Marks Entry 7th'!AK15,"")))</f>
        <v>4</v>
      </c>
      <c r="BH16" s="120">
        <f>IF(OR($E16="",$G16=""),"",IF(AND($E$3=6),'Marks Entry 6th'!AL15,IF(AND($E$3=7),'Marks Entry 7th'!AL15,"")))</f>
        <v>5</v>
      </c>
      <c r="BI16" s="428">
        <f t="shared" si="26"/>
        <v>26</v>
      </c>
      <c r="BJ16" s="120">
        <f>IF(OR($E16="",$G16=""),"",IF(AND($E$3=6),'Marks Entry 6th'!AM15,IF(AND($E$3=7),'Marks Entry 7th'!AM15,"")))</f>
        <v>46</v>
      </c>
      <c r="BK16" s="120">
        <f>IF(OR($E16="",$G16=""),"",IF(AND($E$3=6),'Marks Entry 6th'!AN15,IF(AND($E$3=7),'Marks Entry 7th'!AN15,"")))</f>
        <v>16</v>
      </c>
      <c r="BL16" s="65">
        <f t="shared" si="27"/>
        <v>62</v>
      </c>
      <c r="BM16" s="62">
        <f t="shared" si="28"/>
        <v>88</v>
      </c>
      <c r="BN16" s="67">
        <f>IF(OR($E16="",$G16=""),"",IF(AND($E$3=6),'Marks Entry 6th'!AO15,IF(AND($E$3=7),'Marks Entry 7th'!AO15,"")))</f>
        <v>49</v>
      </c>
      <c r="BO16" s="67">
        <f>IF(OR($E16="",$G16=""),"",IF(AND($E$3=6),'Marks Entry 6th'!AP15,IF(AND($E$3=7),'Marks Entry 7th'!AP15,"")))</f>
        <v>8</v>
      </c>
      <c r="BP16" s="65">
        <f t="shared" si="29"/>
        <v>57</v>
      </c>
      <c r="BQ16" s="62">
        <f t="shared" si="30"/>
        <v>145</v>
      </c>
      <c r="BR16" s="108">
        <f t="shared" si="31"/>
        <v>0</v>
      </c>
      <c r="BS16" s="108">
        <f t="shared" si="32"/>
        <v>200</v>
      </c>
      <c r="BT16" s="108" t="str">
        <f t="shared" si="33"/>
        <v/>
      </c>
      <c r="BU16" s="108" t="str">
        <f t="shared" si="34"/>
        <v>P</v>
      </c>
      <c r="BV16" s="108" t="str">
        <f t="shared" si="35"/>
        <v>I</v>
      </c>
      <c r="BW16" s="110" t="str">
        <f t="shared" si="36"/>
        <v>B</v>
      </c>
      <c r="BX16" s="120">
        <f>IF(OR($E16="",$G16=""),"",IF(AND($E$3=6),'Marks Entry 6th'!AQ15,IF(AND($E$3=7),'Marks Entry 7th'!AQ15,"")))</f>
        <v>4</v>
      </c>
      <c r="BY16" s="120">
        <f>IF(OR($E16="",$G16=""),"",IF(AND($E$3=6),'Marks Entry 6th'!AR15,IF(AND($E$3=7),'Marks Entry 7th'!AR15,"")))</f>
        <v>5</v>
      </c>
      <c r="BZ16" s="120">
        <f>IF(OR($E16="",$G16=""),"",IF(AND($E$3=6),'Marks Entry 6th'!AS15,IF(AND($E$3=7),'Marks Entry 7th'!AS15,"")))</f>
        <v>4</v>
      </c>
      <c r="CA16" s="120">
        <f>IF(OR($E16="",$G16=""),"",IF(AND($E$3=6),'Marks Entry 6th'!AT15,IF(AND($E$3=7),'Marks Entry 7th'!AT15,"")))</f>
        <v>5</v>
      </c>
      <c r="CB16" s="120">
        <f>IF(OR($E16="",$G16=""),"",IF(AND($E$3=6),'Marks Entry 6th'!AU15,IF(AND($E$3=7),'Marks Entry 7th'!AU15,"")))</f>
        <v>4</v>
      </c>
      <c r="CC16" s="120">
        <f>IF(OR($E16="",$G16=""),"",IF(AND($E$3=6),'Marks Entry 6th'!AV15,IF(AND($E$3=7),'Marks Entry 7th'!AV15,"")))</f>
        <v>5</v>
      </c>
      <c r="CD16" s="428">
        <f t="shared" si="37"/>
        <v>27</v>
      </c>
      <c r="CE16" s="120">
        <f>IF(OR($E16="",$G16=""),"",IF(AND($E$3=6),'Marks Entry 6th'!AW15,IF(AND($E$3=7),'Marks Entry 7th'!AW15,"")))</f>
        <v>31</v>
      </c>
      <c r="CF16" s="120">
        <f>IF(OR($E16="",$G16=""),"",IF(AND($E$3=6),'Marks Entry 6th'!AX15,IF(AND($E$3=7),'Marks Entry 7th'!AX15,"")))</f>
        <v>9</v>
      </c>
      <c r="CG16" s="65">
        <f t="shared" si="38"/>
        <v>40</v>
      </c>
      <c r="CH16" s="62">
        <f t="shared" si="39"/>
        <v>67</v>
      </c>
      <c r="CI16" s="67">
        <f>IF(OR($E16="",$G16=""),"",IF(AND($E$3=6),'Marks Entry 6th'!AY15,IF(AND($E$3=7),'Marks Entry 7th'!AY15,"")))</f>
        <v>55</v>
      </c>
      <c r="CJ16" s="67">
        <f>IF(OR($E16="",$G16=""),"",IF(AND($E$3=6),'Marks Entry 6th'!AZ15,IF(AND($E$3=7),'Marks Entry 7th'!AZ15,"")))</f>
        <v>8</v>
      </c>
      <c r="CK16" s="65">
        <f t="shared" si="40"/>
        <v>63</v>
      </c>
      <c r="CL16" s="62">
        <f t="shared" si="41"/>
        <v>130</v>
      </c>
      <c r="CM16" s="108">
        <f t="shared" si="42"/>
        <v>0</v>
      </c>
      <c r="CN16" s="108">
        <f t="shared" si="43"/>
        <v>200</v>
      </c>
      <c r="CO16" s="108" t="str">
        <f t="shared" si="44"/>
        <v/>
      </c>
      <c r="CP16" s="108" t="str">
        <f t="shared" si="45"/>
        <v>P</v>
      </c>
      <c r="CQ16" s="108" t="str">
        <f t="shared" si="46"/>
        <v>I</v>
      </c>
      <c r="CR16" s="110" t="str">
        <f t="shared" si="47"/>
        <v>C</v>
      </c>
      <c r="CS16" s="120">
        <f>IF(OR($E16="",$G16=""),"",IF(AND($E$3=6),'Marks Entry 6th'!BA15,IF(AND($E$3=7),'Marks Entry 7th'!BA15,"")))</f>
        <v>5</v>
      </c>
      <c r="CT16" s="120">
        <f>IF(OR($E16="",$G16=""),"",IF(AND($E$3=6),'Marks Entry 6th'!BB15,IF(AND($E$3=7),'Marks Entry 7th'!BB15,"")))</f>
        <v>5</v>
      </c>
      <c r="CU16" s="120">
        <f>IF(OR($E16="",$G16=""),"",IF(AND($E$3=6),'Marks Entry 6th'!BC15,IF(AND($E$3=7),'Marks Entry 7th'!BC15,"")))</f>
        <v>5</v>
      </c>
      <c r="CV16" s="120">
        <f>IF(OR($E16="",$G16=""),"",IF(AND($E$3=6),'Marks Entry 6th'!BD15,IF(AND($E$3=7),'Marks Entry 7th'!BD15,"")))</f>
        <v>5</v>
      </c>
      <c r="CW16" s="120">
        <f>IF(OR($E16="",$G16=""),"",IF(AND($E$3=6),'Marks Entry 6th'!BE15,IF(AND($E$3=7),'Marks Entry 7th'!BE15,"")))</f>
        <v>4</v>
      </c>
      <c r="CX16" s="120">
        <f>IF(OR($E16="",$G16=""),"",IF(AND($E$3=6),'Marks Entry 6th'!BF15,IF(AND($E$3=7),'Marks Entry 7th'!BF15,"")))</f>
        <v>4</v>
      </c>
      <c r="CY16" s="428">
        <f t="shared" si="48"/>
        <v>28</v>
      </c>
      <c r="CZ16" s="120">
        <f>IF(OR($E16="",$G16=""),"",IF(AND($E$3=6),'Marks Entry 6th'!BG15,IF(AND($E$3=7),'Marks Entry 7th'!BG15,"")))</f>
        <v>30</v>
      </c>
      <c r="DA16" s="120">
        <f>IF(OR($E16="",$G16=""),"",IF(AND($E$3=6),'Marks Entry 6th'!BH15,IF(AND($E$3=7),'Marks Entry 7th'!BH15,"")))</f>
        <v>11</v>
      </c>
      <c r="DB16" s="65">
        <f t="shared" si="49"/>
        <v>41</v>
      </c>
      <c r="DC16" s="62">
        <f t="shared" si="50"/>
        <v>69</v>
      </c>
      <c r="DD16" s="67">
        <f>IF(OR($E16="",$G16=""),"",IF(AND($E$3=6),'Marks Entry 6th'!BI15,IF(AND($E$3=7),'Marks Entry 7th'!BI15,"")))</f>
        <v>58</v>
      </c>
      <c r="DE16" s="67">
        <f>IF(OR($E16="",$G16=""),"",IF(AND($E$3=6),'Marks Entry 6th'!BJ15,IF(AND($E$3=7),'Marks Entry 7th'!BJ15,"")))</f>
        <v>16</v>
      </c>
      <c r="DF16" s="65">
        <f t="shared" si="51"/>
        <v>74</v>
      </c>
      <c r="DG16" s="62">
        <f t="shared" si="52"/>
        <v>143</v>
      </c>
      <c r="DH16" s="108">
        <f t="shared" si="53"/>
        <v>0</v>
      </c>
      <c r="DI16" s="108">
        <f t="shared" si="54"/>
        <v>200</v>
      </c>
      <c r="DJ16" s="108" t="str">
        <f t="shared" si="55"/>
        <v/>
      </c>
      <c r="DK16" s="108" t="str">
        <f t="shared" si="56"/>
        <v>P</v>
      </c>
      <c r="DL16" s="108" t="str">
        <f t="shared" si="57"/>
        <v>I</v>
      </c>
      <c r="DM16" s="110" t="str">
        <f t="shared" si="58"/>
        <v>B</v>
      </c>
      <c r="DN16" s="120">
        <f>IF(OR($E16="",$G16=""),"",IF(AND($E$3=6),'Marks Entry 6th'!BK15,IF(AND($E$3=7),'Marks Entry 7th'!BK15,"")))</f>
        <v>5</v>
      </c>
      <c r="DO16" s="120">
        <f>IF(OR($E16="",$G16=""),"",IF(AND($E$3=6),'Marks Entry 6th'!BL15,IF(AND($E$3=7),'Marks Entry 7th'!BL15,"")))</f>
        <v>5</v>
      </c>
      <c r="DP16" s="120">
        <f>IF(OR($E16="",$G16=""),"",IF(AND($E$3=6),'Marks Entry 6th'!BM15,IF(AND($E$3=7),'Marks Entry 7th'!BM15,"")))</f>
        <v>4</v>
      </c>
      <c r="DQ16" s="120">
        <f>IF(OR($E16="",$G16=""),"",IF(AND($E$3=6),'Marks Entry 6th'!BN15,IF(AND($E$3=7),'Marks Entry 7th'!BN15,"")))</f>
        <v>4</v>
      </c>
      <c r="DR16" s="120">
        <f>IF(OR($E16="",$G16=""),"",IF(AND($E$3=6),'Marks Entry 6th'!BO15,IF(AND($E$3=7),'Marks Entry 7th'!BO15,"")))</f>
        <v>3</v>
      </c>
      <c r="DS16" s="120">
        <f>IF(OR($E16="",$G16=""),"",IF(AND($E$3=6),'Marks Entry 6th'!BP15,IF(AND($E$3=7),'Marks Entry 7th'!BP15,"")))</f>
        <v>3</v>
      </c>
      <c r="DT16" s="428">
        <f t="shared" si="59"/>
        <v>24</v>
      </c>
      <c r="DU16" s="120">
        <f>IF(OR($E16="",$G16=""),"",IF(AND($E$3=6),'Marks Entry 6th'!BQ15,IF(AND($E$3=7),'Marks Entry 7th'!BQ15,"")))</f>
        <v>42</v>
      </c>
      <c r="DV16" s="120">
        <f>IF(OR($E16="",$G16=""),"",IF(AND($E$3=6),'Marks Entry 6th'!BR15,IF(AND($E$3=7),'Marks Entry 7th'!BR15,"")))</f>
        <v>10</v>
      </c>
      <c r="DW16" s="65">
        <f t="shared" si="60"/>
        <v>52</v>
      </c>
      <c r="DX16" s="62">
        <f t="shared" si="61"/>
        <v>76</v>
      </c>
      <c r="DY16" s="67">
        <f>IF(OR($E16="",$G16=""),"",IF(AND($E$3=6),'Marks Entry 6th'!BS15,IF(AND($E$3=7),'Marks Entry 7th'!BS15,"")))</f>
        <v>66</v>
      </c>
      <c r="DZ16" s="67">
        <f>IF(OR($E16="",$G16=""),"",IF(AND($E$3=6),'Marks Entry 6th'!BT15,IF(AND($E$3=7),'Marks Entry 7th'!BT15,"")))</f>
        <v>18</v>
      </c>
      <c r="EA16" s="65">
        <f t="shared" si="62"/>
        <v>84</v>
      </c>
      <c r="EB16" s="62">
        <f t="shared" si="63"/>
        <v>160</v>
      </c>
      <c r="EC16" s="108">
        <f t="shared" si="64"/>
        <v>0</v>
      </c>
      <c r="ED16" s="108">
        <f t="shared" si="65"/>
        <v>200</v>
      </c>
      <c r="EE16" s="108" t="str">
        <f t="shared" si="66"/>
        <v/>
      </c>
      <c r="EF16" s="108" t="str">
        <f t="shared" si="67"/>
        <v>P</v>
      </c>
      <c r="EG16" s="108" t="str">
        <f t="shared" si="68"/>
        <v>D</v>
      </c>
      <c r="EH16" s="110" t="str">
        <f t="shared" si="69"/>
        <v>B</v>
      </c>
      <c r="EI16" s="52">
        <f>IF(OR($E16="",$G16=""),"",IF(AND($E$3=6),'Marks Entry 6th'!BU15,IF(AND($E$3=7),'Marks Entry 7th'!BU15,"")))</f>
        <v>19</v>
      </c>
      <c r="EJ16" s="52">
        <f>IF(OR($E16="",$G16=""),"",IF(AND($E$3=6),'Marks Entry 6th'!BV15,IF(AND($E$3=7),'Marks Entry 7th'!BV15,"")))</f>
        <v>18</v>
      </c>
      <c r="EK16" s="52">
        <f>IF(OR($E16="",$G16=""),"",IF(AND($E$3=6),'Marks Entry 6th'!BW15,IF(AND($E$3=7),'Marks Entry 7th'!BW15,"")))</f>
        <v>18</v>
      </c>
      <c r="EL16" s="52">
        <f>IF(OR($E16="",$G16=""),"",IF(AND($E$3=6),'Marks Entry 6th'!BX15,IF(AND($E$3=7),'Marks Entry 7th'!BX15,"")))</f>
        <v>20</v>
      </c>
      <c r="EM16" s="52">
        <f>IF(OR($E16="",$G16=""),"",IF(AND($E$3=6),'Marks Entry 6th'!BY15,IF(AND($E$3=7),'Marks Entry 7th'!BY15,"")))</f>
        <v>19</v>
      </c>
      <c r="EN16" s="121">
        <f t="shared" si="70"/>
        <v>94</v>
      </c>
      <c r="EO16" s="122">
        <f t="shared" si="71"/>
        <v>0</v>
      </c>
      <c r="EP16" s="122">
        <f t="shared" si="72"/>
        <v>100</v>
      </c>
      <c r="EQ16" s="122" t="str">
        <f t="shared" si="73"/>
        <v>P</v>
      </c>
      <c r="ER16" s="109" t="str">
        <f t="shared" si="74"/>
        <v>A+</v>
      </c>
      <c r="ES16" s="52">
        <f>IF(OR($E16="",$G16=""),"",IF(AND($E$3=6),'Marks Entry 6th'!BZ15,IF(AND($E$3=7),'Marks Entry 7th'!BZ15,"")))</f>
        <v>14</v>
      </c>
      <c r="ET16" s="52">
        <f>IF(OR($E16="",$G16=""),"",IF(AND($E$3=6),'Marks Entry 6th'!CA15,IF(AND($E$3=7),'Marks Entry 7th'!CA15,"")))</f>
        <v>16</v>
      </c>
      <c r="EU16" s="52">
        <f>IF(OR($E16="",$G16=""),"",IF(AND($E$3=6),'Marks Entry 6th'!CB15,IF(AND($E$3=7),'Marks Entry 7th'!CB15,"")))</f>
        <v>12</v>
      </c>
      <c r="EV16" s="52">
        <f>IF(OR($E16="",$G16=""),"",IF(AND($E$3=6),'Marks Entry 6th'!CC15,IF(AND($E$3=7),'Marks Entry 7th'!CC15,"")))</f>
        <v>17</v>
      </c>
      <c r="EW16" s="52">
        <f>IF(OR($E16="",$G16=""),"",IF(AND($E$3=6),'Marks Entry 6th'!CD15,IF(AND($E$3=7),'Marks Entry 7th'!CD15,"")))</f>
        <v>20</v>
      </c>
      <c r="EX16" s="121">
        <f t="shared" si="75"/>
        <v>79</v>
      </c>
      <c r="EY16" s="122">
        <f t="shared" si="76"/>
        <v>0</v>
      </c>
      <c r="EZ16" s="122">
        <f t="shared" si="77"/>
        <v>100</v>
      </c>
      <c r="FA16" s="122" t="str">
        <f t="shared" si="78"/>
        <v>P</v>
      </c>
      <c r="FB16" s="109" t="str">
        <f t="shared" si="79"/>
        <v>A</v>
      </c>
      <c r="FC16" s="52">
        <f>IF(OR($E16="",$G16=""),"",IF(AND($E$3=6),'Marks Entry 6th'!CE15,IF(AND($E$3=7),'Marks Entry 7th'!CE15,"")))</f>
        <v>16</v>
      </c>
      <c r="FD16" s="52">
        <f>IF(OR($E16="",$G16=""),"",IF(AND($E$3=6),'Marks Entry 6th'!CF15,IF(AND($E$3=7),'Marks Entry 7th'!CF15,"")))</f>
        <v>14</v>
      </c>
      <c r="FE16" s="52">
        <f>IF(OR($E16="",$G16=""),"",IF(AND($E$3=6),'Marks Entry 6th'!CG15,IF(AND($E$3=7),'Marks Entry 7th'!CG15,"")))</f>
        <v>15</v>
      </c>
      <c r="FF16" s="52">
        <f>IF(OR($E16="",$G16=""),"",IF(AND($E$3=6),'Marks Entry 6th'!CH15,IF(AND($E$3=7),'Marks Entry 7th'!CH15,"")))</f>
        <v>18</v>
      </c>
      <c r="FG16" s="52">
        <f>IF(OR($E16="",$G16=""),"",IF(AND($E$3=6),'Marks Entry 6th'!CI15,IF(AND($E$3=7),'Marks Entry 7th'!CI15,"")))</f>
        <v>19</v>
      </c>
      <c r="FH16" s="121">
        <f t="shared" si="80"/>
        <v>82</v>
      </c>
      <c r="FI16" s="122">
        <f t="shared" si="81"/>
        <v>0</v>
      </c>
      <c r="FJ16" s="122">
        <f t="shared" si="82"/>
        <v>100</v>
      </c>
      <c r="FK16" s="122" t="str">
        <f t="shared" si="83"/>
        <v>P</v>
      </c>
      <c r="FL16" s="109" t="str">
        <f t="shared" si="84"/>
        <v>A</v>
      </c>
      <c r="FM16" s="370" t="str">
        <f>IF(OR($E16="",$G16=""),"",IF(AND('Marks Entry 6th'!CJ15="",'Marks Entry 7th'!CJ15=""),"",IF(AND($E$3=6),'Marks Entry 6th'!CJ15,IF(AND($E$3=7),'Marks Entry 7th'!CJ15,""))))</f>
        <v/>
      </c>
      <c r="FN16" s="370" t="str">
        <f>IF(OR($E16="",$G16=""),"",IF(AND('Marks Entry 6th'!CK15="",'Marks Entry 7th'!CK15=""),"",IF(AND($E$3=6),'Marks Entry 6th'!CK15,IF(AND($E$3=7),'Marks Entry 7th'!CK15,""))))</f>
        <v/>
      </c>
      <c r="FO16" s="371" t="str">
        <f t="shared" si="85"/>
        <v/>
      </c>
      <c r="FP16" s="109" t="str">
        <f t="shared" si="86"/>
        <v/>
      </c>
      <c r="FQ16" s="370" t="str">
        <f>IF(OR($E16="",$G16=""),"",IF(AND('Marks Entry 6th'!CL15="",'Marks Entry 7th'!CL15=""),"",IF(AND($E$3=6),'Marks Entry 6th'!CL15,IF(AND($E$3=7),'Marks Entry 7th'!CL15,""))))</f>
        <v/>
      </c>
      <c r="FR16" s="370" t="str">
        <f>IF(OR($E16="",$G16=""),"",IF(AND('Marks Entry 6th'!CM15="",'Marks Entry 7th'!CM15=""),"",IF(AND($E$3=6),'Marks Entry 6th'!CM15,IF(AND($E$3=7),'Marks Entry 7th'!CM15,""))))</f>
        <v/>
      </c>
      <c r="FS16" s="371" t="str">
        <f t="shared" si="87"/>
        <v/>
      </c>
      <c r="FT16" s="109" t="str">
        <f t="shared" si="88"/>
        <v/>
      </c>
      <c r="FU16" s="78">
        <f t="shared" si="89"/>
        <v>826</v>
      </c>
      <c r="FV16" s="332">
        <f t="shared" si="90"/>
        <v>68.833333333333329</v>
      </c>
      <c r="FW16" s="84" t="str">
        <f t="shared" si="91"/>
        <v>I</v>
      </c>
      <c r="FX16" s="225" t="str">
        <f t="shared" si="92"/>
        <v>C</v>
      </c>
      <c r="FY16" s="85">
        <f t="shared" si="93"/>
        <v>3.9999999999999858</v>
      </c>
      <c r="FZ16" s="331" t="str">
        <f>IFERROR(IF(B16="NSO","NSO",IF(OR(D16="",G16="",F16=""),"",IF(AND(FV16&gt;=36,'Master sheet'!$D$11="Hindi"),"कक्षा क्रमोन्नत",IF(AND(FV16&gt;=36,'Master sheet'!$D$11="English"),"Promoted",IF(AND(FV16&lt;36,'Master sheet'!$D$11="Hindi"),"पुनः परीक्षा","Re-Exam"))))),"")</f>
        <v>कक्षा क्रमोन्नत</v>
      </c>
      <c r="GA16" s="53" t="str">
        <f>IF(OR($E16="",$G16=""),"",IF(AND($E$3=6,'Marks Entry 6th'!CN15=""),"",IF(AND($E$3=7,'Marks Entry 7th'!CN15=""),"",IF(AND($E$3=6),'Marks Entry 6th'!CN15,IF(AND($E$3=7),'Marks Entry 7th'!CN15,"")))))</f>
        <v/>
      </c>
      <c r="GB16" s="53" t="str">
        <f>IF(OR($E16="",$G16=""),"",IF(AND($E$3=6,'Marks Entry 6th'!CO15=""),"",IF(AND($E$3=7,'Marks Entry 7th'!CO15=""),"",IF(AND($E$3=6),'Marks Entry 6th'!CO15,IF(AND($E$3=7),'Marks Entry 7th'!CO15,"")))))</f>
        <v/>
      </c>
      <c r="GC16" s="54"/>
      <c r="GK16" s="56">
        <f>IF(AND($E$3=6),'Marks Entry 6th'!I15,IF(AND($E$3=7),'Marks Entry 7th'!I15,""))</f>
        <v>709</v>
      </c>
      <c r="GL16" s="56">
        <f t="shared" si="94"/>
        <v>1200</v>
      </c>
    </row>
    <row r="17" spans="1:194" ht="18.95" customHeight="1">
      <c r="A17" s="68">
        <v>10</v>
      </c>
      <c r="B17" s="68">
        <f>IF(OR(GK17=0,GK17=""),"",IF(AND($E$3=6),'Marks Entry 6th'!I16,IF(AND($E$3=7),'Marks Entry 7th'!I16,"")))</f>
        <v>710</v>
      </c>
      <c r="C17" s="69">
        <f>IF(OR(B17=0,B17=""),"",IF(AND($E$3=6,'Marks Entry 6th'!B16=""),"",IF(AND($E$3=7,'Marks Entry 7th'!B16=""),"",IF(AND($E$3=6,'Marks Entry 6th'!B16),'Marks Entry 6th'!B16,IF(AND($E$3=7),'Marks Entry 7th'!B16,"")))))</f>
        <v>7</v>
      </c>
      <c r="D17" s="69" t="str">
        <f>IF(OR(B17=0,B17=""),"",IF(AND($E$3=6,'Marks Entry 6th'!C16=""),"",IF(AND($E$3=7,'Marks Entry 7th'!C16=""),"",IF(AND($E$3=6),'Marks Entry 6th'!C16,IF(AND($E$3=7),'Marks Entry 7th'!C16,"")))))</f>
        <v>A</v>
      </c>
      <c r="E17" s="306" t="str">
        <f>IF(OR(B17=0,B17=""),"",IF(AND($E$3=6,'Marks Entry 6th'!E16=""),"",IF(AND($E$3=7,'Marks Entry 7th'!E16=""),"",IF(AND($E$3=6),'Marks Entry 6th'!E16,IF(AND($E$3=7),'Marks Entry 7th'!E16,"")))))</f>
        <v>23-10-2015</v>
      </c>
      <c r="F17" s="69">
        <f>IF(OR(B17=0,B17=""),"",IF(AND($E$3=6,'Marks Entry 6th'!D16=""),"",IF(AND($E$3=7,'Marks Entry 7th'!D16=""),"",IF(AND($E$3=6),'Marks Entry 6th'!D16,IF(AND($E$3=7),'Marks Entry 7th'!D16,"")))))</f>
        <v>931</v>
      </c>
      <c r="G17" s="305" t="str">
        <f>IF(OR(B17=0,B17=""),"",IF(AND($E$3=6,'Marks Entry 6th'!F16=""),"",IF(AND($E$3=7,'Marks Entry 7th'!F16=""),"",IF(AND($E$3=6),UPPER('Marks Entry 6th'!F16),IF(AND($E$3=7),UPPER('Marks Entry 7th'!F16),"")))))</f>
        <v>GUNEET CHOUHAN</v>
      </c>
      <c r="H17" s="305" t="str">
        <f>IF(OR(B17=0,B17=""),"",IF(AND($E$3=6,'Marks Entry 6th'!G16=""),"",IF(AND($E$3=7,'Marks Entry 7th'!G16=""),"",IF(AND($E$3=6),UPPER('Marks Entry 6th'!G16),IF(AND($E$3=7),UPPER('Marks Entry 7th'!G16),"")))))</f>
        <v>KAILASH CHOUHAN</v>
      </c>
      <c r="I17" s="305" t="str">
        <f>IF(OR(B17=0,B17=""),"",IF(AND($E$3=6,'Marks Entry 6th'!H16=""),"",IF(AND($E$3=7,'Marks Entry 7th'!H16=""),"",IF(AND($E$3=6),UPPER('Marks Entry 6th'!H16),IF(AND($E$3=7),UPPER('Marks Entry 7th'!H16),"")))))</f>
        <v>PUSHPA DEVI</v>
      </c>
      <c r="J17" s="64" t="str">
        <f>IF(OR(B17=0,B17=""),"",IF(AND($E$3=6,'Marks Entry 6th'!J16=""),"",IF(AND($E$3=7,'Marks Entry 7th'!J16=""),"",IF(AND($E$3=6),'Marks Entry 6th'!J16,IF(AND($E$3=7),'Marks Entry 7th'!J16,"")))))</f>
        <v>M</v>
      </c>
      <c r="K17" s="64" t="str">
        <f>IF(OR(B17=0,B17=""),"",IF(AND($E$3=6,'Marks Entry 6th'!K16=""),"",IF(AND($E$3=7,'Marks Entry 7th'!K16=""),"",IF(AND($E$3=6),'Marks Entry 6th'!K16,IF(AND($E$3=7),'Marks Entry 7th'!K16,"")))))</f>
        <v>OBC</v>
      </c>
      <c r="L17" s="120" t="str">
        <f>IF(OR($E17="",$G17=""),"",IF(AND($E$3=6),'Marks Entry 6th'!L16,IF(AND($E$3=7),'Marks Entry 7th'!L16,"")))</f>
        <v>AB</v>
      </c>
      <c r="M17" s="120">
        <f>IF(OR($E17="",$G17=""),"",IF(AND($E$3=6),'Marks Entry 6th'!M16,IF(AND($E$3=7),'Marks Entry 7th'!M16,"")))</f>
        <v>2</v>
      </c>
      <c r="N17" s="120">
        <f>IF(OR($E17="",$G17=""),"",IF(AND($E$3=6),'Marks Entry 6th'!N16,IF(AND($E$3=7),'Marks Entry 7th'!N16,"")))</f>
        <v>2</v>
      </c>
      <c r="O17" s="120">
        <f>IF(OR($E17="",$G17=""),"",IF(AND($E$3=6),'Marks Entry 6th'!O16,IF(AND($E$3=7),'Marks Entry 7th'!O16,"")))</f>
        <v>2</v>
      </c>
      <c r="P17" s="120">
        <f>IF(OR($E17="",$G17=""),"",IF(AND($E$3=6),'Marks Entry 6th'!P16,IF(AND($E$3=7),'Marks Entry 7th'!P16,"")))</f>
        <v>2</v>
      </c>
      <c r="Q17" s="120">
        <f>IF(OR($E17="",$G17=""),"",IF(AND($E$3=6),'Marks Entry 6th'!Q16,IF(AND($E$3=7),'Marks Entry 7th'!Q16,"")))</f>
        <v>5</v>
      </c>
      <c r="R17" s="428">
        <f t="shared" si="4"/>
        <v>13</v>
      </c>
      <c r="S17" s="120">
        <f>IF(OR($E17="",$G17=""),"",IF(AND($E$3=6),'Marks Entry 6th'!R16,IF(AND($E$3=7),'Marks Entry 7th'!R16,"")))</f>
        <v>36</v>
      </c>
      <c r="T17" s="120">
        <f>IF(OR($E17="",$G17=""),"",IF(AND($E$3=6),'Marks Entry 6th'!S16,IF(AND($E$3=7),'Marks Entry 7th'!S16,"")))</f>
        <v>11</v>
      </c>
      <c r="U17" s="65">
        <f t="shared" si="5"/>
        <v>47</v>
      </c>
      <c r="V17" s="62">
        <f t="shared" si="6"/>
        <v>60</v>
      </c>
      <c r="W17" s="67">
        <f>IF(OR($E17="",$G17=""),"",IF(AND($E$3=6),'Marks Entry 6th'!T16,IF(AND($E$3=7),'Marks Entry 7th'!T16,"")))</f>
        <v>37</v>
      </c>
      <c r="X17" s="67">
        <f>IF(OR($E17="",$G17=""),"",IF(AND($E$3=6),'Marks Entry 6th'!U16,IF(AND($E$3=7),'Marks Entry 7th'!U16,"")))</f>
        <v>11</v>
      </c>
      <c r="Y17" s="66">
        <f t="shared" si="7"/>
        <v>48</v>
      </c>
      <c r="Z17" s="62">
        <f t="shared" si="8"/>
        <v>108</v>
      </c>
      <c r="AA17" s="108">
        <f t="shared" si="9"/>
        <v>0</v>
      </c>
      <c r="AB17" s="108">
        <f t="shared" si="10"/>
        <v>200</v>
      </c>
      <c r="AC17" s="108" t="str">
        <f t="shared" si="11"/>
        <v/>
      </c>
      <c r="AD17" s="108" t="str">
        <f t="shared" si="12"/>
        <v>P</v>
      </c>
      <c r="AE17" s="108" t="str">
        <f t="shared" si="13"/>
        <v>II</v>
      </c>
      <c r="AF17" s="110" t="str">
        <f t="shared" si="14"/>
        <v>C</v>
      </c>
      <c r="AG17" s="120">
        <f>IF(OR($E17="",$G17=""),"",IF(AND($E$3=6),'Marks Entry 6th'!V16,IF(AND($E$3=7),'Marks Entry 7th'!V16,"")))</f>
        <v>5</v>
      </c>
      <c r="AH17" s="120">
        <f>IF(OR($E17="",$G17=""),"",IF(AND($E$3=6),'Marks Entry 6th'!W16,IF(AND($E$3=7),'Marks Entry 7th'!W16,"")))</f>
        <v>5</v>
      </c>
      <c r="AI17" s="120">
        <f>IF(OR($E17="",$G17=""),"",IF(AND($E$3=6),'Marks Entry 6th'!X16,IF(AND($E$3=7),'Marks Entry 7th'!X16,"")))</f>
        <v>5</v>
      </c>
      <c r="AJ17" s="120">
        <f>IF(OR($E17="",$G17=""),"",IF(AND($E$3=6),'Marks Entry 6th'!Y16,IF(AND($E$3=7),'Marks Entry 7th'!Y16,"")))</f>
        <v>5</v>
      </c>
      <c r="AK17" s="120">
        <f>IF(OR($E17="",$G17=""),"",IF(AND($E$3=6),'Marks Entry 6th'!Z16,IF(AND($E$3=7),'Marks Entry 7th'!Z16,"")))</f>
        <v>5</v>
      </c>
      <c r="AL17" s="120">
        <f>IF(OR($E17="",$G17=""),"",IF(AND($E$3=6),'Marks Entry 6th'!AA16,IF(AND($E$3=7),'Marks Entry 7th'!AA16,"")))</f>
        <v>5</v>
      </c>
      <c r="AM17" s="428">
        <f t="shared" si="15"/>
        <v>30</v>
      </c>
      <c r="AN17" s="120">
        <f>IF(OR($E17="",$G17=""),"",IF(AND($E$3=6),'Marks Entry 6th'!AB16,IF(AND($E$3=7),'Marks Entry 7th'!AB16,"")))</f>
        <v>47</v>
      </c>
      <c r="AO17" s="120">
        <f>IF(OR($E17="",$G17=""),"",IF(AND($E$3=6),'Marks Entry 6th'!AC16,IF(AND($E$3=7),'Marks Entry 7th'!AC16,"")))</f>
        <v>16</v>
      </c>
      <c r="AP17" s="65">
        <f t="shared" si="16"/>
        <v>63</v>
      </c>
      <c r="AQ17" s="62">
        <f t="shared" si="17"/>
        <v>93</v>
      </c>
      <c r="AR17" s="67">
        <f>IF(OR($E17="",$G17=""),"",IF(AND($E$3=6),'Marks Entry 6th'!AD16,IF(AND($E$3=7),'Marks Entry 7th'!AD16,"")))</f>
        <v>45</v>
      </c>
      <c r="AS17" s="67">
        <f>IF(OR($E17="",$G17=""),"",IF(AND($E$3=6),'Marks Entry 6th'!AE16,IF(AND($E$3=7),'Marks Entry 7th'!AE16,"")))</f>
        <v>25</v>
      </c>
      <c r="AT17" s="65">
        <f t="shared" si="18"/>
        <v>70</v>
      </c>
      <c r="AU17" s="62">
        <f t="shared" si="19"/>
        <v>163</v>
      </c>
      <c r="AV17" s="108">
        <f t="shared" si="20"/>
        <v>0</v>
      </c>
      <c r="AW17" s="108">
        <f t="shared" si="21"/>
        <v>200</v>
      </c>
      <c r="AX17" s="108" t="str">
        <f t="shared" si="22"/>
        <v/>
      </c>
      <c r="AY17" s="108" t="str">
        <f t="shared" si="23"/>
        <v>P</v>
      </c>
      <c r="AZ17" s="108" t="str">
        <f t="shared" si="24"/>
        <v>D</v>
      </c>
      <c r="BA17" s="110" t="str">
        <f t="shared" si="25"/>
        <v>B</v>
      </c>
      <c r="BB17" s="313" t="str">
        <f>IF(OR($E17="",$G17=""),"",IF(AND($E$3=6),'Marks Entry 6th'!AF16,IF(AND($E$3=7),'Marks Entry 7th'!AF16,"")))</f>
        <v>संस्कृत (71)</v>
      </c>
      <c r="BC17" s="120">
        <f>IF(OR($E17="",$G17=""),"",IF(AND($E$3=6),'Marks Entry 6th'!AG16,IF(AND($E$3=7),'Marks Entry 7th'!AG16,"")))</f>
        <v>5</v>
      </c>
      <c r="BD17" s="120">
        <f>IF(OR($E17="",$G17=""),"",IF(AND($E$3=6),'Marks Entry 6th'!AH16,IF(AND($E$3=7),'Marks Entry 7th'!AH16,"")))</f>
        <v>4</v>
      </c>
      <c r="BE17" s="120">
        <f>IF(OR($E17="",$G17=""),"",IF(AND($E$3=6),'Marks Entry 6th'!AI16,IF(AND($E$3=7),'Marks Entry 7th'!AI16,"")))</f>
        <v>4</v>
      </c>
      <c r="BF17" s="120">
        <f>IF(OR($E17="",$G17=""),"",IF(AND($E$3=6),'Marks Entry 6th'!AJ16,IF(AND($E$3=7),'Marks Entry 7th'!AJ16,"")))</f>
        <v>4</v>
      </c>
      <c r="BG17" s="120">
        <f>IF(OR($E17="",$G17=""),"",IF(AND($E$3=6),'Marks Entry 6th'!AK16,IF(AND($E$3=7),'Marks Entry 7th'!AK16,"")))</f>
        <v>4</v>
      </c>
      <c r="BH17" s="120">
        <f>IF(OR($E17="",$G17=""),"",IF(AND($E$3=6),'Marks Entry 6th'!AL16,IF(AND($E$3=7),'Marks Entry 7th'!AL16,"")))</f>
        <v>5</v>
      </c>
      <c r="BI17" s="428">
        <f t="shared" si="26"/>
        <v>26</v>
      </c>
      <c r="BJ17" s="120">
        <f>IF(OR($E17="",$G17=""),"",IF(AND($E$3=6),'Marks Entry 6th'!AM16,IF(AND($E$3=7),'Marks Entry 7th'!AM16,"")))</f>
        <v>46</v>
      </c>
      <c r="BK17" s="120">
        <f>IF(OR($E17="",$G17=""),"",IF(AND($E$3=6),'Marks Entry 6th'!AN16,IF(AND($E$3=7),'Marks Entry 7th'!AN16,"")))</f>
        <v>16</v>
      </c>
      <c r="BL17" s="65">
        <f t="shared" si="27"/>
        <v>62</v>
      </c>
      <c r="BM17" s="62">
        <f t="shared" si="28"/>
        <v>88</v>
      </c>
      <c r="BN17" s="67">
        <f>IF(OR($E17="",$G17=""),"",IF(AND($E$3=6),'Marks Entry 6th'!AO16,IF(AND($E$3=7),'Marks Entry 7th'!AO16,"")))</f>
        <v>45</v>
      </c>
      <c r="BO17" s="67">
        <f>IF(OR($E17="",$G17=""),"",IF(AND($E$3=6),'Marks Entry 6th'!AP16,IF(AND($E$3=7),'Marks Entry 7th'!AP16,"")))</f>
        <v>8</v>
      </c>
      <c r="BP17" s="65">
        <f t="shared" si="29"/>
        <v>53</v>
      </c>
      <c r="BQ17" s="62">
        <f t="shared" si="30"/>
        <v>141</v>
      </c>
      <c r="BR17" s="108">
        <f t="shared" si="31"/>
        <v>0</v>
      </c>
      <c r="BS17" s="108">
        <f t="shared" si="32"/>
        <v>200</v>
      </c>
      <c r="BT17" s="108" t="str">
        <f t="shared" si="33"/>
        <v/>
      </c>
      <c r="BU17" s="108" t="str">
        <f t="shared" si="34"/>
        <v>P</v>
      </c>
      <c r="BV17" s="108" t="str">
        <f t="shared" si="35"/>
        <v>I</v>
      </c>
      <c r="BW17" s="110" t="str">
        <f t="shared" si="36"/>
        <v>C</v>
      </c>
      <c r="BX17" s="120">
        <f>IF(OR($E17="",$G17=""),"",IF(AND($E$3=6),'Marks Entry 6th'!AQ16,IF(AND($E$3=7),'Marks Entry 7th'!AQ16,"")))</f>
        <v>4</v>
      </c>
      <c r="BY17" s="120">
        <f>IF(OR($E17="",$G17=""),"",IF(AND($E$3=6),'Marks Entry 6th'!AR16,IF(AND($E$3=7),'Marks Entry 7th'!AR16,"")))</f>
        <v>5</v>
      </c>
      <c r="BZ17" s="120">
        <f>IF(OR($E17="",$G17=""),"",IF(AND($E$3=6),'Marks Entry 6th'!AS16,IF(AND($E$3=7),'Marks Entry 7th'!AS16,"")))</f>
        <v>4</v>
      </c>
      <c r="CA17" s="120">
        <f>IF(OR($E17="",$G17=""),"",IF(AND($E$3=6),'Marks Entry 6th'!AT16,IF(AND($E$3=7),'Marks Entry 7th'!AT16,"")))</f>
        <v>5</v>
      </c>
      <c r="CB17" s="120">
        <f>IF(OR($E17="",$G17=""),"",IF(AND($E$3=6),'Marks Entry 6th'!AU16,IF(AND($E$3=7),'Marks Entry 7th'!AU16,"")))</f>
        <v>4</v>
      </c>
      <c r="CC17" s="120">
        <f>IF(OR($E17="",$G17=""),"",IF(AND($E$3=6),'Marks Entry 6th'!AV16,IF(AND($E$3=7),'Marks Entry 7th'!AV16,"")))</f>
        <v>5</v>
      </c>
      <c r="CD17" s="428">
        <f t="shared" si="37"/>
        <v>27</v>
      </c>
      <c r="CE17" s="120" t="str">
        <f>IF(OR($E17="",$G17=""),"",IF(AND($E$3=6),'Marks Entry 6th'!AW16,IF(AND($E$3=7),'Marks Entry 7th'!AW16,"")))</f>
        <v>ML</v>
      </c>
      <c r="CF17" s="120">
        <f>IF(OR($E17="",$G17=""),"",IF(AND($E$3=6),'Marks Entry 6th'!AX16,IF(AND($E$3=7),'Marks Entry 7th'!AX16,"")))</f>
        <v>9</v>
      </c>
      <c r="CG17" s="65">
        <f t="shared" si="38"/>
        <v>9</v>
      </c>
      <c r="CH17" s="62">
        <f t="shared" si="39"/>
        <v>36</v>
      </c>
      <c r="CI17" s="67">
        <f>IF(OR($E17="",$G17=""),"",IF(AND($E$3=6),'Marks Entry 6th'!AY16,IF(AND($E$3=7),'Marks Entry 7th'!AY16,"")))</f>
        <v>55</v>
      </c>
      <c r="CJ17" s="67">
        <f>IF(OR($E17="",$G17=""),"",IF(AND($E$3=6),'Marks Entry 6th'!AZ16,IF(AND($E$3=7),'Marks Entry 7th'!AZ16,"")))</f>
        <v>8</v>
      </c>
      <c r="CK17" s="65">
        <f t="shared" si="40"/>
        <v>63</v>
      </c>
      <c r="CL17" s="62">
        <f t="shared" si="41"/>
        <v>99</v>
      </c>
      <c r="CM17" s="108">
        <f t="shared" si="42"/>
        <v>50</v>
      </c>
      <c r="CN17" s="108">
        <f t="shared" si="43"/>
        <v>150</v>
      </c>
      <c r="CO17" s="108" t="str">
        <f t="shared" si="44"/>
        <v/>
      </c>
      <c r="CP17" s="108" t="str">
        <f t="shared" si="45"/>
        <v>P</v>
      </c>
      <c r="CQ17" s="108" t="str">
        <f t="shared" si="46"/>
        <v>I</v>
      </c>
      <c r="CR17" s="110" t="str">
        <f t="shared" si="47"/>
        <v>C</v>
      </c>
      <c r="CS17" s="120">
        <f>IF(OR($E17="",$G17=""),"",IF(AND($E$3=6),'Marks Entry 6th'!BA16,IF(AND($E$3=7),'Marks Entry 7th'!BA16,"")))</f>
        <v>5</v>
      </c>
      <c r="CT17" s="120">
        <f>IF(OR($E17="",$G17=""),"",IF(AND($E$3=6),'Marks Entry 6th'!BB16,IF(AND($E$3=7),'Marks Entry 7th'!BB16,"")))</f>
        <v>5</v>
      </c>
      <c r="CU17" s="120">
        <f>IF(OR($E17="",$G17=""),"",IF(AND($E$3=6),'Marks Entry 6th'!BC16,IF(AND($E$3=7),'Marks Entry 7th'!BC16,"")))</f>
        <v>5</v>
      </c>
      <c r="CV17" s="120">
        <f>IF(OR($E17="",$G17=""),"",IF(AND($E$3=6),'Marks Entry 6th'!BD16,IF(AND($E$3=7),'Marks Entry 7th'!BD16,"")))</f>
        <v>5</v>
      </c>
      <c r="CW17" s="120">
        <f>IF(OR($E17="",$G17=""),"",IF(AND($E$3=6),'Marks Entry 6th'!BE16,IF(AND($E$3=7),'Marks Entry 7th'!BE16,"")))</f>
        <v>4</v>
      </c>
      <c r="CX17" s="120">
        <f>IF(OR($E17="",$G17=""),"",IF(AND($E$3=6),'Marks Entry 6th'!BF16,IF(AND($E$3=7),'Marks Entry 7th'!BF16,"")))</f>
        <v>4</v>
      </c>
      <c r="CY17" s="428">
        <f t="shared" si="48"/>
        <v>28</v>
      </c>
      <c r="CZ17" s="120">
        <f>IF(OR($E17="",$G17=""),"",IF(AND($E$3=6),'Marks Entry 6th'!BG16,IF(AND($E$3=7),'Marks Entry 7th'!BG16,"")))</f>
        <v>32</v>
      </c>
      <c r="DA17" s="120">
        <f>IF(OR($E17="",$G17=""),"",IF(AND($E$3=6),'Marks Entry 6th'!BH16,IF(AND($E$3=7),'Marks Entry 7th'!BH16,"")))</f>
        <v>11</v>
      </c>
      <c r="DB17" s="65">
        <f t="shared" si="49"/>
        <v>43</v>
      </c>
      <c r="DC17" s="62">
        <f t="shared" si="50"/>
        <v>71</v>
      </c>
      <c r="DD17" s="67">
        <f>IF(OR($E17="",$G17=""),"",IF(AND($E$3=6),'Marks Entry 6th'!BI16,IF(AND($E$3=7),'Marks Entry 7th'!BI16,"")))</f>
        <v>58</v>
      </c>
      <c r="DE17" s="67">
        <f>IF(OR($E17="",$G17=""),"",IF(AND($E$3=6),'Marks Entry 6th'!BJ16,IF(AND($E$3=7),'Marks Entry 7th'!BJ16,"")))</f>
        <v>16</v>
      </c>
      <c r="DF17" s="65">
        <f t="shared" si="51"/>
        <v>74</v>
      </c>
      <c r="DG17" s="62">
        <f t="shared" si="52"/>
        <v>145</v>
      </c>
      <c r="DH17" s="108">
        <f t="shared" si="53"/>
        <v>0</v>
      </c>
      <c r="DI17" s="108">
        <f t="shared" si="54"/>
        <v>200</v>
      </c>
      <c r="DJ17" s="108" t="str">
        <f t="shared" si="55"/>
        <v/>
      </c>
      <c r="DK17" s="108" t="str">
        <f t="shared" si="56"/>
        <v>P</v>
      </c>
      <c r="DL17" s="108" t="str">
        <f t="shared" si="57"/>
        <v>I</v>
      </c>
      <c r="DM17" s="110" t="str">
        <f t="shared" si="58"/>
        <v>B</v>
      </c>
      <c r="DN17" s="120">
        <f>IF(OR($E17="",$G17=""),"",IF(AND($E$3=6),'Marks Entry 6th'!BK16,IF(AND($E$3=7),'Marks Entry 7th'!BK16,"")))</f>
        <v>5</v>
      </c>
      <c r="DO17" s="120">
        <f>IF(OR($E17="",$G17=""),"",IF(AND($E$3=6),'Marks Entry 6th'!BL16,IF(AND($E$3=7),'Marks Entry 7th'!BL16,"")))</f>
        <v>5</v>
      </c>
      <c r="DP17" s="120">
        <f>IF(OR($E17="",$G17=""),"",IF(AND($E$3=6),'Marks Entry 6th'!BM16,IF(AND($E$3=7),'Marks Entry 7th'!BM16,"")))</f>
        <v>4</v>
      </c>
      <c r="DQ17" s="120">
        <f>IF(OR($E17="",$G17=""),"",IF(AND($E$3=6),'Marks Entry 6th'!BN16,IF(AND($E$3=7),'Marks Entry 7th'!BN16,"")))</f>
        <v>4</v>
      </c>
      <c r="DR17" s="120">
        <f>IF(OR($E17="",$G17=""),"",IF(AND($E$3=6),'Marks Entry 6th'!BO16,IF(AND($E$3=7),'Marks Entry 7th'!BO16,"")))</f>
        <v>3</v>
      </c>
      <c r="DS17" s="120">
        <f>IF(OR($E17="",$G17=""),"",IF(AND($E$3=6),'Marks Entry 6th'!BP16,IF(AND($E$3=7),'Marks Entry 7th'!BP16,"")))</f>
        <v>3</v>
      </c>
      <c r="DT17" s="428">
        <f t="shared" si="59"/>
        <v>24</v>
      </c>
      <c r="DU17" s="120">
        <f>IF(OR($E17="",$G17=""),"",IF(AND($E$3=6),'Marks Entry 6th'!BQ16,IF(AND($E$3=7),'Marks Entry 7th'!BQ16,"")))</f>
        <v>42</v>
      </c>
      <c r="DV17" s="120">
        <f>IF(OR($E17="",$G17=""),"",IF(AND($E$3=6),'Marks Entry 6th'!BR16,IF(AND($E$3=7),'Marks Entry 7th'!BR16,"")))</f>
        <v>10</v>
      </c>
      <c r="DW17" s="65">
        <f t="shared" si="60"/>
        <v>52</v>
      </c>
      <c r="DX17" s="62">
        <f t="shared" si="61"/>
        <v>76</v>
      </c>
      <c r="DY17" s="67">
        <f>IF(OR($E17="",$G17=""),"",IF(AND($E$3=6),'Marks Entry 6th'!BS16,IF(AND($E$3=7),'Marks Entry 7th'!BS16,"")))</f>
        <v>66</v>
      </c>
      <c r="DZ17" s="67">
        <f>IF(OR($E17="",$G17=""),"",IF(AND($E$3=6),'Marks Entry 6th'!BT16,IF(AND($E$3=7),'Marks Entry 7th'!BT16,"")))</f>
        <v>18</v>
      </c>
      <c r="EA17" s="65">
        <f t="shared" si="62"/>
        <v>84</v>
      </c>
      <c r="EB17" s="62">
        <f t="shared" si="63"/>
        <v>160</v>
      </c>
      <c r="EC17" s="108">
        <f t="shared" si="64"/>
        <v>0</v>
      </c>
      <c r="ED17" s="108">
        <f t="shared" si="65"/>
        <v>200</v>
      </c>
      <c r="EE17" s="108" t="str">
        <f t="shared" si="66"/>
        <v/>
      </c>
      <c r="EF17" s="108" t="str">
        <f t="shared" si="67"/>
        <v>P</v>
      </c>
      <c r="EG17" s="108" t="str">
        <f t="shared" si="68"/>
        <v>D</v>
      </c>
      <c r="EH17" s="110" t="str">
        <f t="shared" si="69"/>
        <v>B</v>
      </c>
      <c r="EI17" s="52">
        <f>IF(OR($E17="",$G17=""),"",IF(AND($E$3=6),'Marks Entry 6th'!BU16,IF(AND($E$3=7),'Marks Entry 7th'!BU16,"")))</f>
        <v>19</v>
      </c>
      <c r="EJ17" s="52">
        <f>IF(OR($E17="",$G17=""),"",IF(AND($E$3=6),'Marks Entry 6th'!BV16,IF(AND($E$3=7),'Marks Entry 7th'!BV16,"")))</f>
        <v>18</v>
      </c>
      <c r="EK17" s="52">
        <f>IF(OR($E17="",$G17=""),"",IF(AND($E$3=6),'Marks Entry 6th'!BW16,IF(AND($E$3=7),'Marks Entry 7th'!BW16,"")))</f>
        <v>18</v>
      </c>
      <c r="EL17" s="52">
        <f>IF(OR($E17="",$G17=""),"",IF(AND($E$3=6),'Marks Entry 6th'!BX16,IF(AND($E$3=7),'Marks Entry 7th'!BX16,"")))</f>
        <v>20</v>
      </c>
      <c r="EM17" s="52">
        <f>IF(OR($E17="",$G17=""),"",IF(AND($E$3=6),'Marks Entry 6th'!BY16,IF(AND($E$3=7),'Marks Entry 7th'!BY16,"")))</f>
        <v>19</v>
      </c>
      <c r="EN17" s="121">
        <f t="shared" si="70"/>
        <v>94</v>
      </c>
      <c r="EO17" s="122">
        <f t="shared" si="71"/>
        <v>0</v>
      </c>
      <c r="EP17" s="122">
        <f t="shared" si="72"/>
        <v>100</v>
      </c>
      <c r="EQ17" s="122" t="str">
        <f t="shared" si="73"/>
        <v>P</v>
      </c>
      <c r="ER17" s="109" t="str">
        <f t="shared" si="74"/>
        <v>A+</v>
      </c>
      <c r="ES17" s="52">
        <f>IF(OR($E17="",$G17=""),"",IF(AND($E$3=6),'Marks Entry 6th'!BZ16,IF(AND($E$3=7),'Marks Entry 7th'!BZ16,"")))</f>
        <v>15</v>
      </c>
      <c r="ET17" s="52">
        <f>IF(OR($E17="",$G17=""),"",IF(AND($E$3=6),'Marks Entry 6th'!CA16,IF(AND($E$3=7),'Marks Entry 7th'!CA16,"")))</f>
        <v>16</v>
      </c>
      <c r="EU17" s="52">
        <f>IF(OR($E17="",$G17=""),"",IF(AND($E$3=6),'Marks Entry 6th'!CB16,IF(AND($E$3=7),'Marks Entry 7th'!CB16,"")))</f>
        <v>12</v>
      </c>
      <c r="EV17" s="52">
        <f>IF(OR($E17="",$G17=""),"",IF(AND($E$3=6),'Marks Entry 6th'!CC16,IF(AND($E$3=7),'Marks Entry 7th'!CC16,"")))</f>
        <v>17</v>
      </c>
      <c r="EW17" s="52">
        <f>IF(OR($E17="",$G17=""),"",IF(AND($E$3=6),'Marks Entry 6th'!CD16,IF(AND($E$3=7),'Marks Entry 7th'!CD16,"")))</f>
        <v>20</v>
      </c>
      <c r="EX17" s="121">
        <f t="shared" si="75"/>
        <v>80</v>
      </c>
      <c r="EY17" s="122">
        <f t="shared" si="76"/>
        <v>0</v>
      </c>
      <c r="EZ17" s="122">
        <f t="shared" si="77"/>
        <v>100</v>
      </c>
      <c r="FA17" s="122" t="str">
        <f t="shared" si="78"/>
        <v>P</v>
      </c>
      <c r="FB17" s="109" t="str">
        <f t="shared" si="79"/>
        <v>A</v>
      </c>
      <c r="FC17" s="52">
        <f>IF(OR($E17="",$G17=""),"",IF(AND($E$3=6),'Marks Entry 6th'!CE16,IF(AND($E$3=7),'Marks Entry 7th'!CE16,"")))</f>
        <v>16</v>
      </c>
      <c r="FD17" s="52">
        <f>IF(OR($E17="",$G17=""),"",IF(AND($E$3=6),'Marks Entry 6th'!CF16,IF(AND($E$3=7),'Marks Entry 7th'!CF16,"")))</f>
        <v>14</v>
      </c>
      <c r="FE17" s="52">
        <f>IF(OR($E17="",$G17=""),"",IF(AND($E$3=6),'Marks Entry 6th'!CG16,IF(AND($E$3=7),'Marks Entry 7th'!CG16,"")))</f>
        <v>15</v>
      </c>
      <c r="FF17" s="52">
        <f>IF(OR($E17="",$G17=""),"",IF(AND($E$3=6),'Marks Entry 6th'!CH16,IF(AND($E$3=7),'Marks Entry 7th'!CH16,"")))</f>
        <v>18</v>
      </c>
      <c r="FG17" s="52">
        <f>IF(OR($E17="",$G17=""),"",IF(AND($E$3=6),'Marks Entry 6th'!CI16,IF(AND($E$3=7),'Marks Entry 7th'!CI16,"")))</f>
        <v>19</v>
      </c>
      <c r="FH17" s="121">
        <f t="shared" si="80"/>
        <v>82</v>
      </c>
      <c r="FI17" s="122">
        <f t="shared" si="81"/>
        <v>0</v>
      </c>
      <c r="FJ17" s="122">
        <f t="shared" si="82"/>
        <v>100</v>
      </c>
      <c r="FK17" s="122" t="str">
        <f t="shared" si="83"/>
        <v>P</v>
      </c>
      <c r="FL17" s="109" t="str">
        <f t="shared" si="84"/>
        <v>A</v>
      </c>
      <c r="FM17" s="370" t="str">
        <f>IF(OR($E17="",$G17=""),"",IF(AND('Marks Entry 6th'!CJ16="",'Marks Entry 7th'!CJ16=""),"",IF(AND($E$3=6),'Marks Entry 6th'!CJ16,IF(AND($E$3=7),'Marks Entry 7th'!CJ16,""))))</f>
        <v/>
      </c>
      <c r="FN17" s="370" t="str">
        <f>IF(OR($E17="",$G17=""),"",IF(AND('Marks Entry 6th'!CK16="",'Marks Entry 7th'!CK16=""),"",IF(AND($E$3=6),'Marks Entry 6th'!CK16,IF(AND($E$3=7),'Marks Entry 7th'!CK16,""))))</f>
        <v/>
      </c>
      <c r="FO17" s="371" t="str">
        <f t="shared" si="85"/>
        <v/>
      </c>
      <c r="FP17" s="109" t="str">
        <f t="shared" si="86"/>
        <v/>
      </c>
      <c r="FQ17" s="370" t="str">
        <f>IF(OR($E17="",$G17=""),"",IF(AND('Marks Entry 6th'!CL16="",'Marks Entry 7th'!CL16=""),"",IF(AND($E$3=6),'Marks Entry 6th'!CL16,IF(AND($E$3=7),'Marks Entry 7th'!CL16,""))))</f>
        <v/>
      </c>
      <c r="FR17" s="370" t="str">
        <f>IF(OR($E17="",$G17=""),"",IF(AND('Marks Entry 6th'!CM16="",'Marks Entry 7th'!CM16=""),"",IF(AND($E$3=6),'Marks Entry 6th'!CM16,IF(AND($E$3=7),'Marks Entry 7th'!CM16,""))))</f>
        <v/>
      </c>
      <c r="FS17" s="371" t="str">
        <f t="shared" si="87"/>
        <v/>
      </c>
      <c r="FT17" s="109" t="str">
        <f t="shared" si="88"/>
        <v/>
      </c>
      <c r="FU17" s="78">
        <f t="shared" si="89"/>
        <v>816</v>
      </c>
      <c r="FV17" s="332">
        <f t="shared" si="90"/>
        <v>70.956521739130437</v>
      </c>
      <c r="FW17" s="84" t="str">
        <f t="shared" si="91"/>
        <v>I</v>
      </c>
      <c r="FX17" s="225" t="str">
        <f t="shared" si="92"/>
        <v>C</v>
      </c>
      <c r="FY17" s="85">
        <f t="shared" si="93"/>
        <v>2.9999999999999858</v>
      </c>
      <c r="FZ17" s="331" t="str">
        <f>IFERROR(IF(B17="NSO","NSO",IF(OR(D17="",G17="",F17=""),"",IF(AND(FV17&gt;=36,'Master sheet'!$D$11="Hindi"),"कक्षा क्रमोन्नत",IF(AND(FV17&gt;=36,'Master sheet'!$D$11="English"),"Promoted",IF(AND(FV17&lt;36,'Master sheet'!$D$11="Hindi"),"पुनः परीक्षा","Re-Exam"))))),"")</f>
        <v>कक्षा क्रमोन्नत</v>
      </c>
      <c r="GA17" s="53" t="str">
        <f>IF(OR($E17="",$G17=""),"",IF(AND($E$3=6,'Marks Entry 6th'!CN16=""),"",IF(AND($E$3=7,'Marks Entry 7th'!CN16=""),"",IF(AND($E$3=6),'Marks Entry 6th'!CN16,IF(AND($E$3=7),'Marks Entry 7th'!CN16,"")))))</f>
        <v/>
      </c>
      <c r="GB17" s="53" t="str">
        <f>IF(OR($E17="",$G17=""),"",IF(AND($E$3=6,'Marks Entry 6th'!CO16=""),"",IF(AND($E$3=7,'Marks Entry 7th'!CO16=""),"",IF(AND($E$3=6),'Marks Entry 6th'!CO16,IF(AND($E$3=7),'Marks Entry 7th'!CO16,"")))))</f>
        <v/>
      </c>
      <c r="GC17" s="54"/>
      <c r="GK17" s="56">
        <f>IF(AND($E$3=6),'Marks Entry 6th'!I16,IF(AND($E$3=7),'Marks Entry 7th'!I16,""))</f>
        <v>710</v>
      </c>
      <c r="GL17" s="56">
        <f t="shared" si="94"/>
        <v>1150</v>
      </c>
    </row>
    <row r="18" spans="1:194" ht="18.95" customHeight="1">
      <c r="A18" s="68">
        <v>11</v>
      </c>
      <c r="B18" s="68">
        <f>IF(OR(GK18=0,GK18=""),"",IF(AND($E$3=6),'Marks Entry 6th'!I17,IF(AND($E$3=7),'Marks Entry 7th'!I17,"")))</f>
        <v>711</v>
      </c>
      <c r="C18" s="69">
        <f>IF(OR(B18=0,B18=""),"",IF(AND($E$3=6,'Marks Entry 6th'!B17=""),"",IF(AND($E$3=7,'Marks Entry 7th'!B17=""),"",IF(AND($E$3=6,'Marks Entry 6th'!B17),'Marks Entry 6th'!B17,IF(AND($E$3=7),'Marks Entry 7th'!B17,"")))))</f>
        <v>7</v>
      </c>
      <c r="D18" s="69" t="str">
        <f>IF(OR(B18=0,B18=""),"",IF(AND($E$3=6,'Marks Entry 6th'!C17=""),"",IF(AND($E$3=7,'Marks Entry 7th'!C17=""),"",IF(AND($E$3=6),'Marks Entry 6th'!C17,IF(AND($E$3=7),'Marks Entry 7th'!C17,"")))))</f>
        <v>A</v>
      </c>
      <c r="E18" s="306">
        <f>IF(OR(B18=0,B18=""),"",IF(AND($E$3=6,'Marks Entry 6th'!E17=""),"",IF(AND($E$3=7,'Marks Entry 7th'!E17=""),"",IF(AND($E$3=6),'Marks Entry 6th'!E17,IF(AND($E$3=7),'Marks Entry 7th'!E17,"")))))</f>
        <v>42319</v>
      </c>
      <c r="F18" s="69">
        <f>IF(OR(B18=0,B18=""),"",IF(AND($E$3=6,'Marks Entry 6th'!D17=""),"",IF(AND($E$3=7,'Marks Entry 7th'!D17=""),"",IF(AND($E$3=6),'Marks Entry 6th'!D17,IF(AND($E$3=7),'Marks Entry 7th'!D17,"")))))</f>
        <v>932</v>
      </c>
      <c r="G18" s="305" t="str">
        <f>IF(OR(B18=0,B18=""),"",IF(AND($E$3=6,'Marks Entry 6th'!F17=""),"",IF(AND($E$3=7,'Marks Entry 7th'!F17=""),"",IF(AND($E$3=6),UPPER('Marks Entry 6th'!F17),IF(AND($E$3=7),UPPER('Marks Entry 7th'!F17),"")))))</f>
        <v xml:space="preserve">रमेश चन्द्र </v>
      </c>
      <c r="H18" s="305" t="str">
        <f>IF(OR(B18=0,B18=""),"",IF(AND($E$3=6,'Marks Entry 6th'!G17=""),"",IF(AND($E$3=7,'Marks Entry 7th'!G17=""),"",IF(AND($E$3=6),UPPER('Marks Entry 6th'!G17),IF(AND($E$3=7),UPPER('Marks Entry 7th'!G17),"")))))</f>
        <v xml:space="preserve">दिनेश चन्द्र </v>
      </c>
      <c r="I18" s="305" t="str">
        <f>IF(OR(B18=0,B18=""),"",IF(AND($E$3=6,'Marks Entry 6th'!H17=""),"",IF(AND($E$3=7,'Marks Entry 7th'!H17=""),"",IF(AND($E$3=6),UPPER('Marks Entry 6th'!H17),IF(AND($E$3=7),UPPER('Marks Entry 7th'!H17),"")))))</f>
        <v xml:space="preserve">चंद्रा </v>
      </c>
      <c r="J18" s="64" t="str">
        <f>IF(OR(B18=0,B18=""),"",IF(AND($E$3=6,'Marks Entry 6th'!J17=""),"",IF(AND($E$3=7,'Marks Entry 7th'!J17=""),"",IF(AND($E$3=6),'Marks Entry 6th'!J17,IF(AND($E$3=7),'Marks Entry 7th'!J17,"")))))</f>
        <v>M</v>
      </c>
      <c r="K18" s="64" t="str">
        <f>IF(OR(B18=0,B18=""),"",IF(AND($E$3=6,'Marks Entry 6th'!K17=""),"",IF(AND($E$3=7,'Marks Entry 7th'!K17=""),"",IF(AND($E$3=6),'Marks Entry 6th'!K17,IF(AND($E$3=7),'Marks Entry 7th'!K17,"")))))</f>
        <v>GEN</v>
      </c>
      <c r="L18" s="120">
        <f>IF(OR($E18="",$G18=""),"",IF(AND($E$3=6),'Marks Entry 6th'!L17,IF(AND($E$3=7),'Marks Entry 7th'!L17,"")))</f>
        <v>4</v>
      </c>
      <c r="M18" s="120">
        <f>IF(OR($E18="",$G18=""),"",IF(AND($E$3=6),'Marks Entry 6th'!M17,IF(AND($E$3=7),'Marks Entry 7th'!M17,"")))</f>
        <v>4</v>
      </c>
      <c r="N18" s="120">
        <f>IF(OR($E18="",$G18=""),"",IF(AND($E$3=6),'Marks Entry 6th'!N17,IF(AND($E$3=7),'Marks Entry 7th'!N17,"")))</f>
        <v>4</v>
      </c>
      <c r="O18" s="120">
        <f>IF(OR($E18="",$G18=""),"",IF(AND($E$3=6),'Marks Entry 6th'!O17,IF(AND($E$3=7),'Marks Entry 7th'!O17,"")))</f>
        <v>4</v>
      </c>
      <c r="P18" s="120">
        <f>IF(OR($E18="",$G18=""),"",IF(AND($E$3=6),'Marks Entry 6th'!P17,IF(AND($E$3=7),'Marks Entry 7th'!P17,"")))</f>
        <v>4</v>
      </c>
      <c r="Q18" s="120">
        <f>IF(OR($E18="",$G18=""),"",IF(AND($E$3=6),'Marks Entry 6th'!Q17,IF(AND($E$3=7),'Marks Entry 7th'!Q17,"")))</f>
        <v>4</v>
      </c>
      <c r="R18" s="428">
        <f t="shared" si="4"/>
        <v>24</v>
      </c>
      <c r="S18" s="120">
        <f>IF(OR($E18="",$G18=""),"",IF(AND($E$3=6),'Marks Entry 6th'!R17,IF(AND($E$3=7),'Marks Entry 7th'!R17,"")))</f>
        <v>39</v>
      </c>
      <c r="T18" s="120">
        <f>IF(OR($E18="",$G18=""),"",IF(AND($E$3=6),'Marks Entry 6th'!S17,IF(AND($E$3=7),'Marks Entry 7th'!S17,"")))</f>
        <v>15</v>
      </c>
      <c r="U18" s="65">
        <f t="shared" si="5"/>
        <v>54</v>
      </c>
      <c r="V18" s="62">
        <f t="shared" si="6"/>
        <v>78</v>
      </c>
      <c r="W18" s="67">
        <f>IF(OR($E18="",$G18=""),"",IF(AND($E$3=6),'Marks Entry 6th'!T17,IF(AND($E$3=7),'Marks Entry 7th'!T17,"")))</f>
        <v>55</v>
      </c>
      <c r="X18" s="67">
        <f>IF(OR($E18="",$G18=""),"",IF(AND($E$3=6),'Marks Entry 6th'!U17,IF(AND($E$3=7),'Marks Entry 7th'!U17,"")))</f>
        <v>21</v>
      </c>
      <c r="Y18" s="66">
        <f t="shared" si="7"/>
        <v>76</v>
      </c>
      <c r="Z18" s="62">
        <f t="shared" si="8"/>
        <v>154</v>
      </c>
      <c r="AA18" s="108">
        <f t="shared" si="9"/>
        <v>0</v>
      </c>
      <c r="AB18" s="108">
        <f t="shared" si="10"/>
        <v>200</v>
      </c>
      <c r="AC18" s="108" t="str">
        <f t="shared" si="11"/>
        <v/>
      </c>
      <c r="AD18" s="108" t="str">
        <f t="shared" si="12"/>
        <v>P</v>
      </c>
      <c r="AE18" s="108" t="str">
        <f t="shared" si="13"/>
        <v>D</v>
      </c>
      <c r="AF18" s="110" t="str">
        <f t="shared" si="14"/>
        <v>B</v>
      </c>
      <c r="AG18" s="120">
        <f>IF(OR($E18="",$G18=""),"",IF(AND($E$3=6),'Marks Entry 6th'!V17,IF(AND($E$3=7),'Marks Entry 7th'!V17,"")))</f>
        <v>5</v>
      </c>
      <c r="AH18" s="120">
        <f>IF(OR($E18="",$G18=""),"",IF(AND($E$3=6),'Marks Entry 6th'!W17,IF(AND($E$3=7),'Marks Entry 7th'!W17,"")))</f>
        <v>5</v>
      </c>
      <c r="AI18" s="120">
        <f>IF(OR($E18="",$G18=""),"",IF(AND($E$3=6),'Marks Entry 6th'!X17,IF(AND($E$3=7),'Marks Entry 7th'!X17,"")))</f>
        <v>5</v>
      </c>
      <c r="AJ18" s="120">
        <f>IF(OR($E18="",$G18=""),"",IF(AND($E$3=6),'Marks Entry 6th'!Y17,IF(AND($E$3=7),'Marks Entry 7th'!Y17,"")))</f>
        <v>5</v>
      </c>
      <c r="AK18" s="120">
        <f>IF(OR($E18="",$G18=""),"",IF(AND($E$3=6),'Marks Entry 6th'!Z17,IF(AND($E$3=7),'Marks Entry 7th'!Z17,"")))</f>
        <v>5</v>
      </c>
      <c r="AL18" s="120">
        <f>IF(OR($E18="",$G18=""),"",IF(AND($E$3=6),'Marks Entry 6th'!AA17,IF(AND($E$3=7),'Marks Entry 7th'!AA17,"")))</f>
        <v>5</v>
      </c>
      <c r="AM18" s="428">
        <f t="shared" si="15"/>
        <v>30</v>
      </c>
      <c r="AN18" s="120">
        <f>IF(OR($E18="",$G18=""),"",IF(AND($E$3=6),'Marks Entry 6th'!AB17,IF(AND($E$3=7),'Marks Entry 7th'!AB17,"")))</f>
        <v>47</v>
      </c>
      <c r="AO18" s="120">
        <f>IF(OR($E18="",$G18=""),"",IF(AND($E$3=6),'Marks Entry 6th'!AC17,IF(AND($E$3=7),'Marks Entry 7th'!AC17,"")))</f>
        <v>16</v>
      </c>
      <c r="AP18" s="65">
        <f t="shared" si="16"/>
        <v>63</v>
      </c>
      <c r="AQ18" s="62">
        <f t="shared" si="17"/>
        <v>93</v>
      </c>
      <c r="AR18" s="67">
        <f>IF(OR($E18="",$G18=""),"",IF(AND($E$3=6),'Marks Entry 6th'!AD17,IF(AND($E$3=7),'Marks Entry 7th'!AD17,"")))</f>
        <v>45</v>
      </c>
      <c r="AS18" s="67">
        <f>IF(OR($E18="",$G18=""),"",IF(AND($E$3=6),'Marks Entry 6th'!AE17,IF(AND($E$3=7),'Marks Entry 7th'!AE17,"")))</f>
        <v>25</v>
      </c>
      <c r="AT18" s="65">
        <f t="shared" si="18"/>
        <v>70</v>
      </c>
      <c r="AU18" s="62">
        <f t="shared" si="19"/>
        <v>163</v>
      </c>
      <c r="AV18" s="108">
        <f t="shared" si="20"/>
        <v>0</v>
      </c>
      <c r="AW18" s="108">
        <f t="shared" si="21"/>
        <v>200</v>
      </c>
      <c r="AX18" s="108" t="str">
        <f t="shared" si="22"/>
        <v/>
      </c>
      <c r="AY18" s="108" t="str">
        <f t="shared" si="23"/>
        <v>P</v>
      </c>
      <c r="AZ18" s="108" t="str">
        <f t="shared" si="24"/>
        <v>D</v>
      </c>
      <c r="BA18" s="110" t="str">
        <f t="shared" si="25"/>
        <v>B</v>
      </c>
      <c r="BB18" s="313" t="str">
        <f>IF(OR($E18="",$G18=""),"",IF(AND($E$3=6),'Marks Entry 6th'!AF17,IF(AND($E$3=7),'Marks Entry 7th'!AF17,"")))</f>
        <v>संस्कृत (71)</v>
      </c>
      <c r="BC18" s="120">
        <f>IF(OR($E18="",$G18=""),"",IF(AND($E$3=6),'Marks Entry 6th'!AG17,IF(AND($E$3=7),'Marks Entry 7th'!AG17,"")))</f>
        <v>5</v>
      </c>
      <c r="BD18" s="120">
        <f>IF(OR($E18="",$G18=""),"",IF(AND($E$3=6),'Marks Entry 6th'!AH17,IF(AND($E$3=7),'Marks Entry 7th'!AH17,"")))</f>
        <v>4</v>
      </c>
      <c r="BE18" s="120">
        <f>IF(OR($E18="",$G18=""),"",IF(AND($E$3=6),'Marks Entry 6th'!AI17,IF(AND($E$3=7),'Marks Entry 7th'!AI17,"")))</f>
        <v>4</v>
      </c>
      <c r="BF18" s="120">
        <f>IF(OR($E18="",$G18=""),"",IF(AND($E$3=6),'Marks Entry 6th'!AJ17,IF(AND($E$3=7),'Marks Entry 7th'!AJ17,"")))</f>
        <v>4</v>
      </c>
      <c r="BG18" s="120">
        <f>IF(OR($E18="",$G18=""),"",IF(AND($E$3=6),'Marks Entry 6th'!AK17,IF(AND($E$3=7),'Marks Entry 7th'!AK17,"")))</f>
        <v>4</v>
      </c>
      <c r="BH18" s="120">
        <f>IF(OR($E18="",$G18=""),"",IF(AND($E$3=6),'Marks Entry 6th'!AL17,IF(AND($E$3=7),'Marks Entry 7th'!AL17,"")))</f>
        <v>5</v>
      </c>
      <c r="BI18" s="428">
        <f t="shared" si="26"/>
        <v>26</v>
      </c>
      <c r="BJ18" s="120">
        <f>IF(OR($E18="",$G18=""),"",IF(AND($E$3=6),'Marks Entry 6th'!AM17,IF(AND($E$3=7),'Marks Entry 7th'!AM17,"")))</f>
        <v>46</v>
      </c>
      <c r="BK18" s="120">
        <f>IF(OR($E18="",$G18=""),"",IF(AND($E$3=6),'Marks Entry 6th'!AN17,IF(AND($E$3=7),'Marks Entry 7th'!AN17,"")))</f>
        <v>16</v>
      </c>
      <c r="BL18" s="65">
        <f t="shared" si="27"/>
        <v>62</v>
      </c>
      <c r="BM18" s="62">
        <f t="shared" si="28"/>
        <v>88</v>
      </c>
      <c r="BN18" s="67">
        <f>IF(OR($E18="",$G18=""),"",IF(AND($E$3=6),'Marks Entry 6th'!AO17,IF(AND($E$3=7),'Marks Entry 7th'!AO17,"")))</f>
        <v>46</v>
      </c>
      <c r="BO18" s="67">
        <f>IF(OR($E18="",$G18=""),"",IF(AND($E$3=6),'Marks Entry 6th'!AP17,IF(AND($E$3=7),'Marks Entry 7th'!AP17,"")))</f>
        <v>9</v>
      </c>
      <c r="BP18" s="65">
        <f t="shared" si="29"/>
        <v>55</v>
      </c>
      <c r="BQ18" s="62">
        <f t="shared" si="30"/>
        <v>143</v>
      </c>
      <c r="BR18" s="108">
        <f t="shared" si="31"/>
        <v>0</v>
      </c>
      <c r="BS18" s="108">
        <f t="shared" si="32"/>
        <v>200</v>
      </c>
      <c r="BT18" s="108" t="str">
        <f t="shared" si="33"/>
        <v/>
      </c>
      <c r="BU18" s="108" t="str">
        <f t="shared" si="34"/>
        <v>P</v>
      </c>
      <c r="BV18" s="108" t="str">
        <f t="shared" si="35"/>
        <v>I</v>
      </c>
      <c r="BW18" s="110" t="str">
        <f t="shared" si="36"/>
        <v>B</v>
      </c>
      <c r="BX18" s="120">
        <f>IF(OR($E18="",$G18=""),"",IF(AND($E$3=6),'Marks Entry 6th'!AQ17,IF(AND($E$3=7),'Marks Entry 7th'!AQ17,"")))</f>
        <v>4</v>
      </c>
      <c r="BY18" s="120">
        <f>IF(OR($E18="",$G18=""),"",IF(AND($E$3=6),'Marks Entry 6th'!AR17,IF(AND($E$3=7),'Marks Entry 7th'!AR17,"")))</f>
        <v>5</v>
      </c>
      <c r="BZ18" s="120">
        <f>IF(OR($E18="",$G18=""),"",IF(AND($E$3=6),'Marks Entry 6th'!AS17,IF(AND($E$3=7),'Marks Entry 7th'!AS17,"")))</f>
        <v>4</v>
      </c>
      <c r="CA18" s="120">
        <f>IF(OR($E18="",$G18=""),"",IF(AND($E$3=6),'Marks Entry 6th'!AT17,IF(AND($E$3=7),'Marks Entry 7th'!AT17,"")))</f>
        <v>5</v>
      </c>
      <c r="CB18" s="120">
        <f>IF(OR($E18="",$G18=""),"",IF(AND($E$3=6),'Marks Entry 6th'!AU17,IF(AND($E$3=7),'Marks Entry 7th'!AU17,"")))</f>
        <v>4</v>
      </c>
      <c r="CC18" s="120">
        <f>IF(OR($E18="",$G18=""),"",IF(AND($E$3=6),'Marks Entry 6th'!AV17,IF(AND($E$3=7),'Marks Entry 7th'!AV17,"")))</f>
        <v>5</v>
      </c>
      <c r="CD18" s="428">
        <f t="shared" si="37"/>
        <v>27</v>
      </c>
      <c r="CE18" s="120" t="str">
        <f>IF(OR($E18="",$G18=""),"",IF(AND($E$3=6),'Marks Entry 6th'!AW17,IF(AND($E$3=7),'Marks Entry 7th'!AW17,"")))</f>
        <v>AB</v>
      </c>
      <c r="CF18" s="120">
        <f>IF(OR($E18="",$G18=""),"",IF(AND($E$3=6),'Marks Entry 6th'!AX17,IF(AND($E$3=7),'Marks Entry 7th'!AX17,"")))</f>
        <v>9</v>
      </c>
      <c r="CG18" s="65">
        <f t="shared" si="38"/>
        <v>9</v>
      </c>
      <c r="CH18" s="62">
        <f t="shared" si="39"/>
        <v>36</v>
      </c>
      <c r="CI18" s="67">
        <f>IF(OR($E18="",$G18=""),"",IF(AND($E$3=6),'Marks Entry 6th'!AY17,IF(AND($E$3=7),'Marks Entry 7th'!AY17,"")))</f>
        <v>55</v>
      </c>
      <c r="CJ18" s="67">
        <f>IF(OR($E18="",$G18=""),"",IF(AND($E$3=6),'Marks Entry 6th'!AZ17,IF(AND($E$3=7),'Marks Entry 7th'!AZ17,"")))</f>
        <v>8</v>
      </c>
      <c r="CK18" s="65">
        <f t="shared" si="40"/>
        <v>63</v>
      </c>
      <c r="CL18" s="62">
        <f t="shared" si="41"/>
        <v>99</v>
      </c>
      <c r="CM18" s="108">
        <f t="shared" si="42"/>
        <v>0</v>
      </c>
      <c r="CN18" s="108">
        <f t="shared" si="43"/>
        <v>200</v>
      </c>
      <c r="CO18" s="108" t="str">
        <f t="shared" si="44"/>
        <v/>
      </c>
      <c r="CP18" s="108" t="str">
        <f t="shared" si="45"/>
        <v>P</v>
      </c>
      <c r="CQ18" s="108" t="str">
        <f t="shared" si="46"/>
        <v>II</v>
      </c>
      <c r="CR18" s="110" t="str">
        <f t="shared" si="47"/>
        <v>D</v>
      </c>
      <c r="CS18" s="120">
        <f>IF(OR($E18="",$G18=""),"",IF(AND($E$3=6),'Marks Entry 6th'!BA17,IF(AND($E$3=7),'Marks Entry 7th'!BA17,"")))</f>
        <v>5</v>
      </c>
      <c r="CT18" s="120">
        <f>IF(OR($E18="",$G18=""),"",IF(AND($E$3=6),'Marks Entry 6th'!BB17,IF(AND($E$3=7),'Marks Entry 7th'!BB17,"")))</f>
        <v>5</v>
      </c>
      <c r="CU18" s="120">
        <f>IF(OR($E18="",$G18=""),"",IF(AND($E$3=6),'Marks Entry 6th'!BC17,IF(AND($E$3=7),'Marks Entry 7th'!BC17,"")))</f>
        <v>5</v>
      </c>
      <c r="CV18" s="120">
        <f>IF(OR($E18="",$G18=""),"",IF(AND($E$3=6),'Marks Entry 6th'!BD17,IF(AND($E$3=7),'Marks Entry 7th'!BD17,"")))</f>
        <v>5</v>
      </c>
      <c r="CW18" s="120">
        <f>IF(OR($E18="",$G18=""),"",IF(AND($E$3=6),'Marks Entry 6th'!BE17,IF(AND($E$3=7),'Marks Entry 7th'!BE17,"")))</f>
        <v>4</v>
      </c>
      <c r="CX18" s="120">
        <f>IF(OR($E18="",$G18=""),"",IF(AND($E$3=6),'Marks Entry 6th'!BF17,IF(AND($E$3=7),'Marks Entry 7th'!BF17,"")))</f>
        <v>4</v>
      </c>
      <c r="CY18" s="428">
        <f t="shared" si="48"/>
        <v>28</v>
      </c>
      <c r="CZ18" s="120">
        <f>IF(OR($E18="",$G18=""),"",IF(AND($E$3=6),'Marks Entry 6th'!BG17,IF(AND($E$3=7),'Marks Entry 7th'!BG17,"")))</f>
        <v>25</v>
      </c>
      <c r="DA18" s="120">
        <f>IF(OR($E18="",$G18=""),"",IF(AND($E$3=6),'Marks Entry 6th'!BH17,IF(AND($E$3=7),'Marks Entry 7th'!BH17,"")))</f>
        <v>11</v>
      </c>
      <c r="DB18" s="65">
        <f t="shared" si="49"/>
        <v>36</v>
      </c>
      <c r="DC18" s="62">
        <f t="shared" si="50"/>
        <v>64</v>
      </c>
      <c r="DD18" s="67">
        <f>IF(OR($E18="",$G18=""),"",IF(AND($E$3=6),'Marks Entry 6th'!BI17,IF(AND($E$3=7),'Marks Entry 7th'!BI17,"")))</f>
        <v>58</v>
      </c>
      <c r="DE18" s="67">
        <f>IF(OR($E18="",$G18=""),"",IF(AND($E$3=6),'Marks Entry 6th'!BJ17,IF(AND($E$3=7),'Marks Entry 7th'!BJ17,"")))</f>
        <v>16</v>
      </c>
      <c r="DF18" s="65">
        <f t="shared" si="51"/>
        <v>74</v>
      </c>
      <c r="DG18" s="62">
        <f t="shared" si="52"/>
        <v>138</v>
      </c>
      <c r="DH18" s="108">
        <f t="shared" si="53"/>
        <v>0</v>
      </c>
      <c r="DI18" s="108">
        <f t="shared" si="54"/>
        <v>200</v>
      </c>
      <c r="DJ18" s="108" t="str">
        <f t="shared" si="55"/>
        <v/>
      </c>
      <c r="DK18" s="108" t="str">
        <f t="shared" si="56"/>
        <v>P</v>
      </c>
      <c r="DL18" s="108" t="str">
        <f t="shared" si="57"/>
        <v>I</v>
      </c>
      <c r="DM18" s="110" t="str">
        <f t="shared" si="58"/>
        <v>C</v>
      </c>
      <c r="DN18" s="120">
        <f>IF(OR($E18="",$G18=""),"",IF(AND($E$3=6),'Marks Entry 6th'!BK17,IF(AND($E$3=7),'Marks Entry 7th'!BK17,"")))</f>
        <v>5</v>
      </c>
      <c r="DO18" s="120">
        <f>IF(OR($E18="",$G18=""),"",IF(AND($E$3=6),'Marks Entry 6th'!BL17,IF(AND($E$3=7),'Marks Entry 7th'!BL17,"")))</f>
        <v>5</v>
      </c>
      <c r="DP18" s="120">
        <f>IF(OR($E18="",$G18=""),"",IF(AND($E$3=6),'Marks Entry 6th'!BM17,IF(AND($E$3=7),'Marks Entry 7th'!BM17,"")))</f>
        <v>4</v>
      </c>
      <c r="DQ18" s="120">
        <f>IF(OR($E18="",$G18=""),"",IF(AND($E$3=6),'Marks Entry 6th'!BN17,IF(AND($E$3=7),'Marks Entry 7th'!BN17,"")))</f>
        <v>4</v>
      </c>
      <c r="DR18" s="120">
        <f>IF(OR($E18="",$G18=""),"",IF(AND($E$3=6),'Marks Entry 6th'!BO17,IF(AND($E$3=7),'Marks Entry 7th'!BO17,"")))</f>
        <v>3</v>
      </c>
      <c r="DS18" s="120">
        <f>IF(OR($E18="",$G18=""),"",IF(AND($E$3=6),'Marks Entry 6th'!BP17,IF(AND($E$3=7),'Marks Entry 7th'!BP17,"")))</f>
        <v>3</v>
      </c>
      <c r="DT18" s="428">
        <f t="shared" si="59"/>
        <v>24</v>
      </c>
      <c r="DU18" s="120">
        <f>IF(OR($E18="",$G18=""),"",IF(AND($E$3=6),'Marks Entry 6th'!BQ17,IF(AND($E$3=7),'Marks Entry 7th'!BQ17,"")))</f>
        <v>42</v>
      </c>
      <c r="DV18" s="120">
        <f>IF(OR($E18="",$G18=""),"",IF(AND($E$3=6),'Marks Entry 6th'!BR17,IF(AND($E$3=7),'Marks Entry 7th'!BR17,"")))</f>
        <v>9</v>
      </c>
      <c r="DW18" s="65">
        <f t="shared" si="60"/>
        <v>51</v>
      </c>
      <c r="DX18" s="62">
        <f t="shared" si="61"/>
        <v>75</v>
      </c>
      <c r="DY18" s="67">
        <f>IF(OR($E18="",$G18=""),"",IF(AND($E$3=6),'Marks Entry 6th'!BS17,IF(AND($E$3=7),'Marks Entry 7th'!BS17,"")))</f>
        <v>66</v>
      </c>
      <c r="DZ18" s="67">
        <f>IF(OR($E18="",$G18=""),"",IF(AND($E$3=6),'Marks Entry 6th'!BT17,IF(AND($E$3=7),'Marks Entry 7th'!BT17,"")))</f>
        <v>18</v>
      </c>
      <c r="EA18" s="65">
        <f t="shared" si="62"/>
        <v>84</v>
      </c>
      <c r="EB18" s="62">
        <f t="shared" si="63"/>
        <v>159</v>
      </c>
      <c r="EC18" s="108">
        <f t="shared" si="64"/>
        <v>0</v>
      </c>
      <c r="ED18" s="108">
        <f t="shared" si="65"/>
        <v>200</v>
      </c>
      <c r="EE18" s="108" t="str">
        <f t="shared" si="66"/>
        <v/>
      </c>
      <c r="EF18" s="108" t="str">
        <f t="shared" si="67"/>
        <v>P</v>
      </c>
      <c r="EG18" s="108" t="str">
        <f t="shared" si="68"/>
        <v>D</v>
      </c>
      <c r="EH18" s="110" t="str">
        <f t="shared" si="69"/>
        <v>B</v>
      </c>
      <c r="EI18" s="52">
        <f>IF(OR($E18="",$G18=""),"",IF(AND($E$3=6),'Marks Entry 6th'!BU17,IF(AND($E$3=7),'Marks Entry 7th'!BU17,"")))</f>
        <v>19</v>
      </c>
      <c r="EJ18" s="52">
        <f>IF(OR($E18="",$G18=""),"",IF(AND($E$3=6),'Marks Entry 6th'!BV17,IF(AND($E$3=7),'Marks Entry 7th'!BV17,"")))</f>
        <v>18</v>
      </c>
      <c r="EK18" s="52">
        <f>IF(OR($E18="",$G18=""),"",IF(AND($E$3=6),'Marks Entry 6th'!BW17,IF(AND($E$3=7),'Marks Entry 7th'!BW17,"")))</f>
        <v>18</v>
      </c>
      <c r="EL18" s="52">
        <f>IF(OR($E18="",$G18=""),"",IF(AND($E$3=6),'Marks Entry 6th'!BX17,IF(AND($E$3=7),'Marks Entry 7th'!BX17,"")))</f>
        <v>20</v>
      </c>
      <c r="EM18" s="52">
        <f>IF(OR($E18="",$G18=""),"",IF(AND($E$3=6),'Marks Entry 6th'!BY17,IF(AND($E$3=7),'Marks Entry 7th'!BY17,"")))</f>
        <v>19</v>
      </c>
      <c r="EN18" s="121">
        <f t="shared" si="70"/>
        <v>94</v>
      </c>
      <c r="EO18" s="122">
        <f t="shared" si="71"/>
        <v>0</v>
      </c>
      <c r="EP18" s="122">
        <f t="shared" si="72"/>
        <v>100</v>
      </c>
      <c r="EQ18" s="122" t="str">
        <f t="shared" si="73"/>
        <v>P</v>
      </c>
      <c r="ER18" s="109" t="str">
        <f t="shared" si="74"/>
        <v>A+</v>
      </c>
      <c r="ES18" s="52">
        <f>IF(OR($E18="",$G18=""),"",IF(AND($E$3=6),'Marks Entry 6th'!BZ17,IF(AND($E$3=7),'Marks Entry 7th'!BZ17,"")))</f>
        <v>15</v>
      </c>
      <c r="ET18" s="52">
        <f>IF(OR($E18="",$G18=""),"",IF(AND($E$3=6),'Marks Entry 6th'!CA17,IF(AND($E$3=7),'Marks Entry 7th'!CA17,"")))</f>
        <v>16</v>
      </c>
      <c r="EU18" s="52">
        <f>IF(OR($E18="",$G18=""),"",IF(AND($E$3=6),'Marks Entry 6th'!CB17,IF(AND($E$3=7),'Marks Entry 7th'!CB17,"")))</f>
        <v>12</v>
      </c>
      <c r="EV18" s="52">
        <f>IF(OR($E18="",$G18=""),"",IF(AND($E$3=6),'Marks Entry 6th'!CC17,IF(AND($E$3=7),'Marks Entry 7th'!CC17,"")))</f>
        <v>17</v>
      </c>
      <c r="EW18" s="52">
        <f>IF(OR($E18="",$G18=""),"",IF(AND($E$3=6),'Marks Entry 6th'!CD17,IF(AND($E$3=7),'Marks Entry 7th'!CD17,"")))</f>
        <v>20</v>
      </c>
      <c r="EX18" s="121">
        <f t="shared" si="75"/>
        <v>80</v>
      </c>
      <c r="EY18" s="122">
        <f t="shared" si="76"/>
        <v>0</v>
      </c>
      <c r="EZ18" s="122">
        <f t="shared" si="77"/>
        <v>100</v>
      </c>
      <c r="FA18" s="122" t="str">
        <f t="shared" si="78"/>
        <v>P</v>
      </c>
      <c r="FB18" s="109" t="str">
        <f t="shared" si="79"/>
        <v>A</v>
      </c>
      <c r="FC18" s="52">
        <f>IF(OR($E18="",$G18=""),"",IF(AND($E$3=6),'Marks Entry 6th'!CE17,IF(AND($E$3=7),'Marks Entry 7th'!CE17,"")))</f>
        <v>16</v>
      </c>
      <c r="FD18" s="52">
        <f>IF(OR($E18="",$G18=""),"",IF(AND($E$3=6),'Marks Entry 6th'!CF17,IF(AND($E$3=7),'Marks Entry 7th'!CF17,"")))</f>
        <v>14</v>
      </c>
      <c r="FE18" s="52">
        <f>IF(OR($E18="",$G18=""),"",IF(AND($E$3=6),'Marks Entry 6th'!CG17,IF(AND($E$3=7),'Marks Entry 7th'!CG17,"")))</f>
        <v>15</v>
      </c>
      <c r="FF18" s="52">
        <f>IF(OR($E18="",$G18=""),"",IF(AND($E$3=6),'Marks Entry 6th'!CH17,IF(AND($E$3=7),'Marks Entry 7th'!CH17,"")))</f>
        <v>18</v>
      </c>
      <c r="FG18" s="52">
        <f>IF(OR($E18="",$G18=""),"",IF(AND($E$3=6),'Marks Entry 6th'!CI17,IF(AND($E$3=7),'Marks Entry 7th'!CI17,"")))</f>
        <v>19</v>
      </c>
      <c r="FH18" s="121">
        <f t="shared" si="80"/>
        <v>82</v>
      </c>
      <c r="FI18" s="122">
        <f t="shared" si="81"/>
        <v>0</v>
      </c>
      <c r="FJ18" s="122">
        <f t="shared" si="82"/>
        <v>100</v>
      </c>
      <c r="FK18" s="122" t="str">
        <f t="shared" si="83"/>
        <v>P</v>
      </c>
      <c r="FL18" s="109" t="str">
        <f t="shared" si="84"/>
        <v>A</v>
      </c>
      <c r="FM18" s="370" t="str">
        <f>IF(OR($E18="",$G18=""),"",IF(AND('Marks Entry 6th'!CJ17="",'Marks Entry 7th'!CJ17=""),"",IF(AND($E$3=6),'Marks Entry 6th'!CJ17,IF(AND($E$3=7),'Marks Entry 7th'!CJ17,""))))</f>
        <v/>
      </c>
      <c r="FN18" s="370" t="str">
        <f>IF(OR($E18="",$G18=""),"",IF(AND('Marks Entry 6th'!CK17="",'Marks Entry 7th'!CK17=""),"",IF(AND($E$3=6),'Marks Entry 6th'!CK17,IF(AND($E$3=7),'Marks Entry 7th'!CK17,""))))</f>
        <v/>
      </c>
      <c r="FO18" s="371" t="str">
        <f t="shared" si="85"/>
        <v/>
      </c>
      <c r="FP18" s="109" t="str">
        <f t="shared" si="86"/>
        <v/>
      </c>
      <c r="FQ18" s="370" t="str">
        <f>IF(OR($E18="",$G18=""),"",IF(AND('Marks Entry 6th'!CL17="",'Marks Entry 7th'!CL17=""),"",IF(AND($E$3=6),'Marks Entry 6th'!CL17,IF(AND($E$3=7),'Marks Entry 7th'!CL17,""))))</f>
        <v/>
      </c>
      <c r="FR18" s="370" t="str">
        <f>IF(OR($E18="",$G18=""),"",IF(AND('Marks Entry 6th'!CM17="",'Marks Entry 7th'!CM17=""),"",IF(AND($E$3=6),'Marks Entry 6th'!CM17,IF(AND($E$3=7),'Marks Entry 7th'!CM17,""))))</f>
        <v/>
      </c>
      <c r="FS18" s="371" t="str">
        <f t="shared" si="87"/>
        <v/>
      </c>
      <c r="FT18" s="109" t="str">
        <f t="shared" si="88"/>
        <v/>
      </c>
      <c r="FU18" s="78">
        <f t="shared" si="89"/>
        <v>856</v>
      </c>
      <c r="FV18" s="332">
        <f t="shared" si="90"/>
        <v>71.333333333333329</v>
      </c>
      <c r="FW18" s="84" t="str">
        <f t="shared" si="91"/>
        <v>I</v>
      </c>
      <c r="FX18" s="225" t="str">
        <f t="shared" si="92"/>
        <v>B</v>
      </c>
      <c r="FY18" s="85">
        <f t="shared" si="93"/>
        <v>1.9999999999999858</v>
      </c>
      <c r="FZ18" s="331" t="str">
        <f>IFERROR(IF(B18="NSO","NSO",IF(OR(D18="",G18="",F18=""),"",IF(AND(FV18&gt;=36,'Master sheet'!$D$11="Hindi"),"कक्षा क्रमोन्नत",IF(AND(FV18&gt;=36,'Master sheet'!$D$11="English"),"Promoted",IF(AND(FV18&lt;36,'Master sheet'!$D$11="Hindi"),"पुनः परीक्षा","Re-Exam"))))),"")</f>
        <v>कक्षा क्रमोन्नत</v>
      </c>
      <c r="GA18" s="53" t="str">
        <f>IF(OR($E18="",$G18=""),"",IF(AND($E$3=6,'Marks Entry 6th'!CN17=""),"",IF(AND($E$3=7,'Marks Entry 7th'!CN17=""),"",IF(AND($E$3=6),'Marks Entry 6th'!CN17,IF(AND($E$3=7),'Marks Entry 7th'!CN17,"")))))</f>
        <v/>
      </c>
      <c r="GB18" s="53" t="str">
        <f>IF(OR($E18="",$G18=""),"",IF(AND($E$3=6,'Marks Entry 6th'!CO17=""),"",IF(AND($E$3=7,'Marks Entry 7th'!CO17=""),"",IF(AND($E$3=6),'Marks Entry 6th'!CO17,IF(AND($E$3=7),'Marks Entry 7th'!CO17,"")))))</f>
        <v/>
      </c>
      <c r="GC18" s="54"/>
      <c r="GK18" s="56">
        <f>IF(AND($E$3=6),'Marks Entry 6th'!I17,IF(AND($E$3=7),'Marks Entry 7th'!I17,""))</f>
        <v>711</v>
      </c>
      <c r="GL18" s="56">
        <f t="shared" si="94"/>
        <v>1200</v>
      </c>
    </row>
    <row r="19" spans="1:194" ht="18.95" customHeight="1">
      <c r="A19" s="68">
        <v>12</v>
      </c>
      <c r="B19" s="68">
        <f>IF(OR(GK19=0,GK19=""),"",IF(AND($E$3=6),'Marks Entry 6th'!I18,IF(AND($E$3=7),'Marks Entry 7th'!I18,"")))</f>
        <v>712</v>
      </c>
      <c r="C19" s="69">
        <f>IF(OR(B19=0,B19=""),"",IF(AND($E$3=6,'Marks Entry 6th'!B18=""),"",IF(AND($E$3=7,'Marks Entry 7th'!B18=""),"",IF(AND($E$3=6,'Marks Entry 6th'!B18),'Marks Entry 6th'!B18,IF(AND($E$3=7),'Marks Entry 7th'!B18,"")))))</f>
        <v>7</v>
      </c>
      <c r="D19" s="69" t="str">
        <f>IF(OR(B19=0,B19=""),"",IF(AND($E$3=6,'Marks Entry 6th'!C18=""),"",IF(AND($E$3=7,'Marks Entry 7th'!C18=""),"",IF(AND($E$3=6),'Marks Entry 6th'!C18,IF(AND($E$3=7),'Marks Entry 7th'!C18,"")))))</f>
        <v>A</v>
      </c>
      <c r="E19" s="306">
        <f>IF(OR(B19=0,B19=""),"",IF(AND($E$3=6,'Marks Entry 6th'!E18=""),"",IF(AND($E$3=7,'Marks Entry 7th'!E18=""),"",IF(AND($E$3=6),'Marks Entry 6th'!E18,IF(AND($E$3=7),'Marks Entry 7th'!E18,"")))))</f>
        <v>42287</v>
      </c>
      <c r="F19" s="69">
        <f>IF(OR(B19=0,B19=""),"",IF(AND($E$3=6,'Marks Entry 6th'!D18=""),"",IF(AND($E$3=7,'Marks Entry 7th'!D18=""),"",IF(AND($E$3=6),'Marks Entry 6th'!D18,IF(AND($E$3=7),'Marks Entry 7th'!D18,"")))))</f>
        <v>933</v>
      </c>
      <c r="G19" s="305" t="str">
        <f>IF(OR(B19=0,B19=""),"",IF(AND($E$3=6,'Marks Entry 6th'!F18=""),"",IF(AND($E$3=7,'Marks Entry 7th'!F18=""),"",IF(AND($E$3=6),UPPER('Marks Entry 6th'!F18),IF(AND($E$3=7),UPPER('Marks Entry 7th'!F18),"")))))</f>
        <v xml:space="preserve">राहुल </v>
      </c>
      <c r="H19" s="305" t="str">
        <f>IF(OR(B19=0,B19=""),"",IF(AND($E$3=6,'Marks Entry 6th'!G18=""),"",IF(AND($E$3=7,'Marks Entry 7th'!G18=""),"",IF(AND($E$3=6),UPPER('Marks Entry 6th'!G18),IF(AND($E$3=7),UPPER('Marks Entry 7th'!G18),"")))))</f>
        <v xml:space="preserve">रोहित </v>
      </c>
      <c r="I19" s="305" t="str">
        <f>IF(OR(B19=0,B19=""),"",IF(AND($E$3=6,'Marks Entry 6th'!H18=""),"",IF(AND($E$3=7,'Marks Entry 7th'!H18=""),"",IF(AND($E$3=6),UPPER('Marks Entry 6th'!H18),IF(AND($E$3=7),UPPER('Marks Entry 7th'!H18),"")))))</f>
        <v xml:space="preserve">मोहिनी </v>
      </c>
      <c r="J19" s="64" t="str">
        <f>IF(OR(B19=0,B19=""),"",IF(AND($E$3=6,'Marks Entry 6th'!J18=""),"",IF(AND($E$3=7,'Marks Entry 7th'!J18=""),"",IF(AND($E$3=6),'Marks Entry 6th'!J18,IF(AND($E$3=7),'Marks Entry 7th'!J18,"")))))</f>
        <v>M</v>
      </c>
      <c r="K19" s="64" t="str">
        <f>IF(OR(B19=0,B19=""),"",IF(AND($E$3=6,'Marks Entry 6th'!K18=""),"",IF(AND($E$3=7,'Marks Entry 7th'!K18=""),"",IF(AND($E$3=6),'Marks Entry 6th'!K18,IF(AND($E$3=7),'Marks Entry 7th'!K18,"")))))</f>
        <v>OBC</v>
      </c>
      <c r="L19" s="120">
        <f>IF(OR($E19="",$G19=""),"",IF(AND($E$3=6),'Marks Entry 6th'!L18,IF(AND($E$3=7),'Marks Entry 7th'!L18,"")))</f>
        <v>4</v>
      </c>
      <c r="M19" s="120">
        <f>IF(OR($E19="",$G19=""),"",IF(AND($E$3=6),'Marks Entry 6th'!M18,IF(AND($E$3=7),'Marks Entry 7th'!M18,"")))</f>
        <v>4</v>
      </c>
      <c r="N19" s="120">
        <f>IF(OR($E19="",$G19=""),"",IF(AND($E$3=6),'Marks Entry 6th'!N18,IF(AND($E$3=7),'Marks Entry 7th'!N18,"")))</f>
        <v>4</v>
      </c>
      <c r="O19" s="120">
        <f>IF(OR($E19="",$G19=""),"",IF(AND($E$3=6),'Marks Entry 6th'!O18,IF(AND($E$3=7),'Marks Entry 7th'!O18,"")))</f>
        <v>4</v>
      </c>
      <c r="P19" s="120">
        <f>IF(OR($E19="",$G19=""),"",IF(AND($E$3=6),'Marks Entry 6th'!P18,IF(AND($E$3=7),'Marks Entry 7th'!P18,"")))</f>
        <v>4</v>
      </c>
      <c r="Q19" s="120">
        <f>IF(OR($E19="",$G19=""),"",IF(AND($E$3=6),'Marks Entry 6th'!Q18,IF(AND($E$3=7),'Marks Entry 7th'!Q18,"")))</f>
        <v>4</v>
      </c>
      <c r="R19" s="428">
        <f t="shared" si="4"/>
        <v>24</v>
      </c>
      <c r="S19" s="120">
        <f>IF(OR($E19="",$G19=""),"",IF(AND($E$3=6),'Marks Entry 6th'!R18,IF(AND($E$3=7),'Marks Entry 7th'!R18,"")))</f>
        <v>39</v>
      </c>
      <c r="T19" s="120">
        <f>IF(OR($E19="",$G19=""),"",IF(AND($E$3=6),'Marks Entry 6th'!S18,IF(AND($E$3=7),'Marks Entry 7th'!S18,"")))</f>
        <v>15</v>
      </c>
      <c r="U19" s="65">
        <f t="shared" si="5"/>
        <v>54</v>
      </c>
      <c r="V19" s="62">
        <f t="shared" si="6"/>
        <v>78</v>
      </c>
      <c r="W19" s="67">
        <f>IF(OR($E19="",$G19=""),"",IF(AND($E$3=6),'Marks Entry 6th'!T18,IF(AND($E$3=7),'Marks Entry 7th'!T18,"")))</f>
        <v>55</v>
      </c>
      <c r="X19" s="67">
        <f>IF(OR($E19="",$G19=""),"",IF(AND($E$3=6),'Marks Entry 6th'!U18,IF(AND($E$3=7),'Marks Entry 7th'!U18,"")))</f>
        <v>21</v>
      </c>
      <c r="Y19" s="66">
        <f t="shared" si="7"/>
        <v>76</v>
      </c>
      <c r="Z19" s="62">
        <f t="shared" si="8"/>
        <v>154</v>
      </c>
      <c r="AA19" s="108">
        <f t="shared" si="9"/>
        <v>0</v>
      </c>
      <c r="AB19" s="108">
        <f t="shared" si="10"/>
        <v>200</v>
      </c>
      <c r="AC19" s="108" t="str">
        <f t="shared" si="11"/>
        <v/>
      </c>
      <c r="AD19" s="108" t="str">
        <f t="shared" si="12"/>
        <v>P</v>
      </c>
      <c r="AE19" s="108" t="str">
        <f t="shared" si="13"/>
        <v>D</v>
      </c>
      <c r="AF19" s="110" t="str">
        <f t="shared" si="14"/>
        <v>B</v>
      </c>
      <c r="AG19" s="120">
        <f>IF(OR($E19="",$G19=""),"",IF(AND($E$3=6),'Marks Entry 6th'!V18,IF(AND($E$3=7),'Marks Entry 7th'!V18,"")))</f>
        <v>5</v>
      </c>
      <c r="AH19" s="120">
        <f>IF(OR($E19="",$G19=""),"",IF(AND($E$3=6),'Marks Entry 6th'!W18,IF(AND($E$3=7),'Marks Entry 7th'!W18,"")))</f>
        <v>5</v>
      </c>
      <c r="AI19" s="120">
        <f>IF(OR($E19="",$G19=""),"",IF(AND($E$3=6),'Marks Entry 6th'!X18,IF(AND($E$3=7),'Marks Entry 7th'!X18,"")))</f>
        <v>5</v>
      </c>
      <c r="AJ19" s="120">
        <f>IF(OR($E19="",$G19=""),"",IF(AND($E$3=6),'Marks Entry 6th'!Y18,IF(AND($E$3=7),'Marks Entry 7th'!Y18,"")))</f>
        <v>5</v>
      </c>
      <c r="AK19" s="120">
        <f>IF(OR($E19="",$G19=""),"",IF(AND($E$3=6),'Marks Entry 6th'!Z18,IF(AND($E$3=7),'Marks Entry 7th'!Z18,"")))</f>
        <v>5</v>
      </c>
      <c r="AL19" s="120">
        <f>IF(OR($E19="",$G19=""),"",IF(AND($E$3=6),'Marks Entry 6th'!AA18,IF(AND($E$3=7),'Marks Entry 7th'!AA18,"")))</f>
        <v>5</v>
      </c>
      <c r="AM19" s="428">
        <f t="shared" si="15"/>
        <v>30</v>
      </c>
      <c r="AN19" s="120">
        <f>IF(OR($E19="",$G19=""),"",IF(AND($E$3=6),'Marks Entry 6th'!AB18,IF(AND($E$3=7),'Marks Entry 7th'!AB18,"")))</f>
        <v>47</v>
      </c>
      <c r="AO19" s="120">
        <f>IF(OR($E19="",$G19=""),"",IF(AND($E$3=6),'Marks Entry 6th'!AC18,IF(AND($E$3=7),'Marks Entry 7th'!AC18,"")))</f>
        <v>16</v>
      </c>
      <c r="AP19" s="65">
        <f t="shared" si="16"/>
        <v>63</v>
      </c>
      <c r="AQ19" s="62">
        <f t="shared" si="17"/>
        <v>93</v>
      </c>
      <c r="AR19" s="67">
        <f>IF(OR($E19="",$G19=""),"",IF(AND($E$3=6),'Marks Entry 6th'!AD18,IF(AND($E$3=7),'Marks Entry 7th'!AD18,"")))</f>
        <v>45</v>
      </c>
      <c r="AS19" s="67">
        <f>IF(OR($E19="",$G19=""),"",IF(AND($E$3=6),'Marks Entry 6th'!AE18,IF(AND($E$3=7),'Marks Entry 7th'!AE18,"")))</f>
        <v>25</v>
      </c>
      <c r="AT19" s="65">
        <f t="shared" si="18"/>
        <v>70</v>
      </c>
      <c r="AU19" s="62">
        <f t="shared" si="19"/>
        <v>163</v>
      </c>
      <c r="AV19" s="108">
        <f t="shared" si="20"/>
        <v>0</v>
      </c>
      <c r="AW19" s="108">
        <f t="shared" si="21"/>
        <v>200</v>
      </c>
      <c r="AX19" s="108" t="str">
        <f t="shared" si="22"/>
        <v/>
      </c>
      <c r="AY19" s="108" t="str">
        <f t="shared" si="23"/>
        <v>P</v>
      </c>
      <c r="AZ19" s="108" t="str">
        <f t="shared" si="24"/>
        <v>D</v>
      </c>
      <c r="BA19" s="110" t="str">
        <f t="shared" si="25"/>
        <v>B</v>
      </c>
      <c r="BB19" s="313" t="str">
        <f>IF(OR($E19="",$G19=""),"",IF(AND($E$3=6),'Marks Entry 6th'!AF18,IF(AND($E$3=7),'Marks Entry 7th'!AF18,"")))</f>
        <v>संस्कृत (71)</v>
      </c>
      <c r="BC19" s="120">
        <f>IF(OR($E19="",$G19=""),"",IF(AND($E$3=6),'Marks Entry 6th'!AG18,IF(AND($E$3=7),'Marks Entry 7th'!AG18,"")))</f>
        <v>5</v>
      </c>
      <c r="BD19" s="120">
        <f>IF(OR($E19="",$G19=""),"",IF(AND($E$3=6),'Marks Entry 6th'!AH18,IF(AND($E$3=7),'Marks Entry 7th'!AH18,"")))</f>
        <v>4</v>
      </c>
      <c r="BE19" s="120">
        <f>IF(OR($E19="",$G19=""),"",IF(AND($E$3=6),'Marks Entry 6th'!AI18,IF(AND($E$3=7),'Marks Entry 7th'!AI18,"")))</f>
        <v>4</v>
      </c>
      <c r="BF19" s="120">
        <f>IF(OR($E19="",$G19=""),"",IF(AND($E$3=6),'Marks Entry 6th'!AJ18,IF(AND($E$3=7),'Marks Entry 7th'!AJ18,"")))</f>
        <v>4</v>
      </c>
      <c r="BG19" s="120">
        <f>IF(OR($E19="",$G19=""),"",IF(AND($E$3=6),'Marks Entry 6th'!AK18,IF(AND($E$3=7),'Marks Entry 7th'!AK18,"")))</f>
        <v>4</v>
      </c>
      <c r="BH19" s="120">
        <f>IF(OR($E19="",$G19=""),"",IF(AND($E$3=6),'Marks Entry 6th'!AL18,IF(AND($E$3=7),'Marks Entry 7th'!AL18,"")))</f>
        <v>5</v>
      </c>
      <c r="BI19" s="428">
        <f t="shared" si="26"/>
        <v>26</v>
      </c>
      <c r="BJ19" s="120">
        <f>IF(OR($E19="",$G19=""),"",IF(AND($E$3=6),'Marks Entry 6th'!AM18,IF(AND($E$3=7),'Marks Entry 7th'!AM18,"")))</f>
        <v>46</v>
      </c>
      <c r="BK19" s="120">
        <f>IF(OR($E19="",$G19=""),"",IF(AND($E$3=6),'Marks Entry 6th'!AN18,IF(AND($E$3=7),'Marks Entry 7th'!AN18,"")))</f>
        <v>16</v>
      </c>
      <c r="BL19" s="65">
        <f t="shared" si="27"/>
        <v>62</v>
      </c>
      <c r="BM19" s="62">
        <f t="shared" si="28"/>
        <v>88</v>
      </c>
      <c r="BN19" s="67">
        <f>IF(OR($E19="",$G19=""),"",IF(AND($E$3=6),'Marks Entry 6th'!AO18,IF(AND($E$3=7),'Marks Entry 7th'!AO18,"")))</f>
        <v>63</v>
      </c>
      <c r="BO19" s="67">
        <f>IF(OR($E19="",$G19=""),"",IF(AND($E$3=6),'Marks Entry 6th'!AP18,IF(AND($E$3=7),'Marks Entry 7th'!AP18,"")))</f>
        <v>10</v>
      </c>
      <c r="BP19" s="65">
        <f t="shared" si="29"/>
        <v>73</v>
      </c>
      <c r="BQ19" s="62">
        <f t="shared" si="30"/>
        <v>161</v>
      </c>
      <c r="BR19" s="108">
        <f t="shared" si="31"/>
        <v>0</v>
      </c>
      <c r="BS19" s="108">
        <f t="shared" si="32"/>
        <v>200</v>
      </c>
      <c r="BT19" s="108" t="str">
        <f t="shared" si="33"/>
        <v/>
      </c>
      <c r="BU19" s="108" t="str">
        <f t="shared" si="34"/>
        <v>P</v>
      </c>
      <c r="BV19" s="108" t="str">
        <f t="shared" si="35"/>
        <v>D</v>
      </c>
      <c r="BW19" s="110" t="str">
        <f t="shared" si="36"/>
        <v>B</v>
      </c>
      <c r="BX19" s="120" t="str">
        <f>IF(OR($E19="",$G19=""),"",IF(AND($E$3=6),'Marks Entry 6th'!AQ18,IF(AND($E$3=7),'Marks Entry 7th'!AQ18,"")))</f>
        <v>NA</v>
      </c>
      <c r="BY19" s="120">
        <f>IF(OR($E19="",$G19=""),"",IF(AND($E$3=6),'Marks Entry 6th'!AR18,IF(AND($E$3=7),'Marks Entry 7th'!AR18,"")))</f>
        <v>4</v>
      </c>
      <c r="BZ19" s="120">
        <f>IF(OR($E19="",$G19=""),"",IF(AND($E$3=6),'Marks Entry 6th'!AS18,IF(AND($E$3=7),'Marks Entry 7th'!AS18,"")))</f>
        <v>3</v>
      </c>
      <c r="CA19" s="120">
        <f>IF(OR($E19="",$G19=""),"",IF(AND($E$3=6),'Marks Entry 6th'!AT18,IF(AND($E$3=7),'Marks Entry 7th'!AT18,"")))</f>
        <v>3</v>
      </c>
      <c r="CB19" s="120">
        <f>IF(OR($E19="",$G19=""),"",IF(AND($E$3=6),'Marks Entry 6th'!AU18,IF(AND($E$3=7),'Marks Entry 7th'!AU18,"")))</f>
        <v>3</v>
      </c>
      <c r="CC19" s="120">
        <f>IF(OR($E19="",$G19=""),"",IF(AND($E$3=6),'Marks Entry 6th'!AV18,IF(AND($E$3=7),'Marks Entry 7th'!AV18,"")))</f>
        <v>3</v>
      </c>
      <c r="CD19" s="428">
        <f t="shared" si="37"/>
        <v>16</v>
      </c>
      <c r="CE19" s="120">
        <f>IF(OR($E19="",$G19=""),"",IF(AND($E$3=6),'Marks Entry 6th'!AW18,IF(AND($E$3=7),'Marks Entry 7th'!AW18,"")))</f>
        <v>30</v>
      </c>
      <c r="CF19" s="120">
        <f>IF(OR($E19="",$G19=""),"",IF(AND($E$3=6),'Marks Entry 6th'!AX18,IF(AND($E$3=7),'Marks Entry 7th'!AX18,"")))</f>
        <v>9</v>
      </c>
      <c r="CG19" s="65">
        <f t="shared" si="38"/>
        <v>39</v>
      </c>
      <c r="CH19" s="62">
        <f t="shared" si="39"/>
        <v>55</v>
      </c>
      <c r="CI19" s="67">
        <f>IF(OR($E19="",$G19=""),"",IF(AND($E$3=6),'Marks Entry 6th'!AY18,IF(AND($E$3=7),'Marks Entry 7th'!AY18,"")))</f>
        <v>55</v>
      </c>
      <c r="CJ19" s="67">
        <f>IF(OR($E19="",$G19=""),"",IF(AND($E$3=6),'Marks Entry 6th'!AZ18,IF(AND($E$3=7),'Marks Entry 7th'!AZ18,"")))</f>
        <v>8</v>
      </c>
      <c r="CK19" s="65">
        <f t="shared" si="40"/>
        <v>63</v>
      </c>
      <c r="CL19" s="62">
        <f t="shared" si="41"/>
        <v>118</v>
      </c>
      <c r="CM19" s="108">
        <f t="shared" si="42"/>
        <v>5</v>
      </c>
      <c r="CN19" s="108">
        <f t="shared" si="43"/>
        <v>195</v>
      </c>
      <c r="CO19" s="108" t="str">
        <f t="shared" si="44"/>
        <v/>
      </c>
      <c r="CP19" s="108" t="str">
        <f t="shared" si="45"/>
        <v>P</v>
      </c>
      <c r="CQ19" s="108" t="str">
        <f t="shared" si="46"/>
        <v>I</v>
      </c>
      <c r="CR19" s="110" t="str">
        <f t="shared" si="47"/>
        <v>C</v>
      </c>
      <c r="CS19" s="120">
        <f>IF(OR($E19="",$G19=""),"",IF(AND($E$3=6),'Marks Entry 6th'!BA18,IF(AND($E$3=7),'Marks Entry 7th'!BA18,"")))</f>
        <v>5</v>
      </c>
      <c r="CT19" s="120">
        <f>IF(OR($E19="",$G19=""),"",IF(AND($E$3=6),'Marks Entry 6th'!BB18,IF(AND($E$3=7),'Marks Entry 7th'!BB18,"")))</f>
        <v>5</v>
      </c>
      <c r="CU19" s="120">
        <f>IF(OR($E19="",$G19=""),"",IF(AND($E$3=6),'Marks Entry 6th'!BC18,IF(AND($E$3=7),'Marks Entry 7th'!BC18,"")))</f>
        <v>5</v>
      </c>
      <c r="CV19" s="120">
        <f>IF(OR($E19="",$G19=""),"",IF(AND($E$3=6),'Marks Entry 6th'!BD18,IF(AND($E$3=7),'Marks Entry 7th'!BD18,"")))</f>
        <v>5</v>
      </c>
      <c r="CW19" s="120">
        <f>IF(OR($E19="",$G19=""),"",IF(AND($E$3=6),'Marks Entry 6th'!BE18,IF(AND($E$3=7),'Marks Entry 7th'!BE18,"")))</f>
        <v>4</v>
      </c>
      <c r="CX19" s="120">
        <f>IF(OR($E19="",$G19=""),"",IF(AND($E$3=6),'Marks Entry 6th'!BF18,IF(AND($E$3=7),'Marks Entry 7th'!BF18,"")))</f>
        <v>4</v>
      </c>
      <c r="CY19" s="428">
        <f t="shared" si="48"/>
        <v>28</v>
      </c>
      <c r="CZ19" s="120">
        <f>IF(OR($E19="",$G19=""),"",IF(AND($E$3=6),'Marks Entry 6th'!BG18,IF(AND($E$3=7),'Marks Entry 7th'!BG18,"")))</f>
        <v>29</v>
      </c>
      <c r="DA19" s="120">
        <f>IF(OR($E19="",$G19=""),"",IF(AND($E$3=6),'Marks Entry 6th'!BH18,IF(AND($E$3=7),'Marks Entry 7th'!BH18,"")))</f>
        <v>11</v>
      </c>
      <c r="DB19" s="65">
        <f t="shared" si="49"/>
        <v>40</v>
      </c>
      <c r="DC19" s="62">
        <f t="shared" si="50"/>
        <v>68</v>
      </c>
      <c r="DD19" s="67">
        <f>IF(OR($E19="",$G19=""),"",IF(AND($E$3=6),'Marks Entry 6th'!BI18,IF(AND($E$3=7),'Marks Entry 7th'!BI18,"")))</f>
        <v>58</v>
      </c>
      <c r="DE19" s="67">
        <f>IF(OR($E19="",$G19=""),"",IF(AND($E$3=6),'Marks Entry 6th'!BJ18,IF(AND($E$3=7),'Marks Entry 7th'!BJ18,"")))</f>
        <v>16</v>
      </c>
      <c r="DF19" s="65">
        <f t="shared" si="51"/>
        <v>74</v>
      </c>
      <c r="DG19" s="62">
        <f t="shared" si="52"/>
        <v>142</v>
      </c>
      <c r="DH19" s="108">
        <f t="shared" si="53"/>
        <v>0</v>
      </c>
      <c r="DI19" s="108">
        <f t="shared" si="54"/>
        <v>200</v>
      </c>
      <c r="DJ19" s="108" t="str">
        <f t="shared" si="55"/>
        <v/>
      </c>
      <c r="DK19" s="108" t="str">
        <f t="shared" si="56"/>
        <v>P</v>
      </c>
      <c r="DL19" s="108" t="str">
        <f t="shared" si="57"/>
        <v>I</v>
      </c>
      <c r="DM19" s="110" t="str">
        <f t="shared" si="58"/>
        <v>B</v>
      </c>
      <c r="DN19" s="120">
        <f>IF(OR($E19="",$G19=""),"",IF(AND($E$3=6),'Marks Entry 6th'!BK18,IF(AND($E$3=7),'Marks Entry 7th'!BK18,"")))</f>
        <v>5</v>
      </c>
      <c r="DO19" s="120">
        <f>IF(OR($E19="",$G19=""),"",IF(AND($E$3=6),'Marks Entry 6th'!BL18,IF(AND($E$3=7),'Marks Entry 7th'!BL18,"")))</f>
        <v>5</v>
      </c>
      <c r="DP19" s="120">
        <f>IF(OR($E19="",$G19=""),"",IF(AND($E$3=6),'Marks Entry 6th'!BM18,IF(AND($E$3=7),'Marks Entry 7th'!BM18,"")))</f>
        <v>4</v>
      </c>
      <c r="DQ19" s="120">
        <f>IF(OR($E19="",$G19=""),"",IF(AND($E$3=6),'Marks Entry 6th'!BN18,IF(AND($E$3=7),'Marks Entry 7th'!BN18,"")))</f>
        <v>4</v>
      </c>
      <c r="DR19" s="120">
        <f>IF(OR($E19="",$G19=""),"",IF(AND($E$3=6),'Marks Entry 6th'!BO18,IF(AND($E$3=7),'Marks Entry 7th'!BO18,"")))</f>
        <v>3</v>
      </c>
      <c r="DS19" s="120">
        <f>IF(OR($E19="",$G19=""),"",IF(AND($E$3=6),'Marks Entry 6th'!BP18,IF(AND($E$3=7),'Marks Entry 7th'!BP18,"")))</f>
        <v>3</v>
      </c>
      <c r="DT19" s="428">
        <f t="shared" si="59"/>
        <v>24</v>
      </c>
      <c r="DU19" s="120">
        <f>IF(OR($E19="",$G19=""),"",IF(AND($E$3=6),'Marks Entry 6th'!BQ18,IF(AND($E$3=7),'Marks Entry 7th'!BQ18,"")))</f>
        <v>42</v>
      </c>
      <c r="DV19" s="120">
        <f>IF(OR($E19="",$G19=""),"",IF(AND($E$3=6),'Marks Entry 6th'!BR18,IF(AND($E$3=7),'Marks Entry 7th'!BR18,"")))</f>
        <v>8</v>
      </c>
      <c r="DW19" s="65">
        <f t="shared" si="60"/>
        <v>50</v>
      </c>
      <c r="DX19" s="62">
        <f t="shared" si="61"/>
        <v>74</v>
      </c>
      <c r="DY19" s="67">
        <f>IF(OR($E19="",$G19=""),"",IF(AND($E$3=6),'Marks Entry 6th'!BS18,IF(AND($E$3=7),'Marks Entry 7th'!BS18,"")))</f>
        <v>66</v>
      </c>
      <c r="DZ19" s="67">
        <f>IF(OR($E19="",$G19=""),"",IF(AND($E$3=6),'Marks Entry 6th'!BT18,IF(AND($E$3=7),'Marks Entry 7th'!BT18,"")))</f>
        <v>18</v>
      </c>
      <c r="EA19" s="65">
        <f t="shared" si="62"/>
        <v>84</v>
      </c>
      <c r="EB19" s="62">
        <f t="shared" si="63"/>
        <v>158</v>
      </c>
      <c r="EC19" s="108">
        <f t="shared" si="64"/>
        <v>0</v>
      </c>
      <c r="ED19" s="108">
        <f t="shared" si="65"/>
        <v>200</v>
      </c>
      <c r="EE19" s="108" t="str">
        <f t="shared" si="66"/>
        <v/>
      </c>
      <c r="EF19" s="108" t="str">
        <f t="shared" si="67"/>
        <v>P</v>
      </c>
      <c r="EG19" s="108" t="str">
        <f t="shared" si="68"/>
        <v>D</v>
      </c>
      <c r="EH19" s="110" t="str">
        <f t="shared" si="69"/>
        <v>B</v>
      </c>
      <c r="EI19" s="52">
        <f>IF(OR($E19="",$G19=""),"",IF(AND($E$3=6),'Marks Entry 6th'!BU18,IF(AND($E$3=7),'Marks Entry 7th'!BU18,"")))</f>
        <v>19</v>
      </c>
      <c r="EJ19" s="52">
        <f>IF(OR($E19="",$G19=""),"",IF(AND($E$3=6),'Marks Entry 6th'!BV18,IF(AND($E$3=7),'Marks Entry 7th'!BV18,"")))</f>
        <v>18</v>
      </c>
      <c r="EK19" s="52">
        <f>IF(OR($E19="",$G19=""),"",IF(AND($E$3=6),'Marks Entry 6th'!BW18,IF(AND($E$3=7),'Marks Entry 7th'!BW18,"")))</f>
        <v>18</v>
      </c>
      <c r="EL19" s="52">
        <f>IF(OR($E19="",$G19=""),"",IF(AND($E$3=6),'Marks Entry 6th'!BX18,IF(AND($E$3=7),'Marks Entry 7th'!BX18,"")))</f>
        <v>20</v>
      </c>
      <c r="EM19" s="52">
        <f>IF(OR($E19="",$G19=""),"",IF(AND($E$3=6),'Marks Entry 6th'!BY18,IF(AND($E$3=7),'Marks Entry 7th'!BY18,"")))</f>
        <v>19</v>
      </c>
      <c r="EN19" s="121">
        <f t="shared" si="70"/>
        <v>94</v>
      </c>
      <c r="EO19" s="122">
        <f t="shared" si="71"/>
        <v>0</v>
      </c>
      <c r="EP19" s="122">
        <f t="shared" si="72"/>
        <v>100</v>
      </c>
      <c r="EQ19" s="122" t="str">
        <f t="shared" si="73"/>
        <v>P</v>
      </c>
      <c r="ER19" s="109" t="str">
        <f t="shared" si="74"/>
        <v>A+</v>
      </c>
      <c r="ES19" s="52">
        <f>IF(OR($E19="",$G19=""),"",IF(AND($E$3=6),'Marks Entry 6th'!BZ18,IF(AND($E$3=7),'Marks Entry 7th'!BZ18,"")))</f>
        <v>15</v>
      </c>
      <c r="ET19" s="52">
        <f>IF(OR($E19="",$G19=""),"",IF(AND($E$3=6),'Marks Entry 6th'!CA18,IF(AND($E$3=7),'Marks Entry 7th'!CA18,"")))</f>
        <v>16</v>
      </c>
      <c r="EU19" s="52">
        <f>IF(OR($E19="",$G19=""),"",IF(AND($E$3=6),'Marks Entry 6th'!CB18,IF(AND($E$3=7),'Marks Entry 7th'!CB18,"")))</f>
        <v>12</v>
      </c>
      <c r="EV19" s="52">
        <f>IF(OR($E19="",$G19=""),"",IF(AND($E$3=6),'Marks Entry 6th'!CC18,IF(AND($E$3=7),'Marks Entry 7th'!CC18,"")))</f>
        <v>17</v>
      </c>
      <c r="EW19" s="52">
        <f>IF(OR($E19="",$G19=""),"",IF(AND($E$3=6),'Marks Entry 6th'!CD18,IF(AND($E$3=7),'Marks Entry 7th'!CD18,"")))</f>
        <v>20</v>
      </c>
      <c r="EX19" s="121">
        <f t="shared" si="75"/>
        <v>80</v>
      </c>
      <c r="EY19" s="122">
        <f t="shared" si="76"/>
        <v>0</v>
      </c>
      <c r="EZ19" s="122">
        <f t="shared" si="77"/>
        <v>100</v>
      </c>
      <c r="FA19" s="122" t="str">
        <f t="shared" si="78"/>
        <v>P</v>
      </c>
      <c r="FB19" s="109" t="str">
        <f t="shared" si="79"/>
        <v>A</v>
      </c>
      <c r="FC19" s="52">
        <f>IF(OR($E19="",$G19=""),"",IF(AND($E$3=6),'Marks Entry 6th'!CE18,IF(AND($E$3=7),'Marks Entry 7th'!CE18,"")))</f>
        <v>16</v>
      </c>
      <c r="FD19" s="52">
        <f>IF(OR($E19="",$G19=""),"",IF(AND($E$3=6),'Marks Entry 6th'!CF18,IF(AND($E$3=7),'Marks Entry 7th'!CF18,"")))</f>
        <v>14</v>
      </c>
      <c r="FE19" s="52">
        <f>IF(OR($E19="",$G19=""),"",IF(AND($E$3=6),'Marks Entry 6th'!CG18,IF(AND($E$3=7),'Marks Entry 7th'!CG18,"")))</f>
        <v>15</v>
      </c>
      <c r="FF19" s="52">
        <f>IF(OR($E19="",$G19=""),"",IF(AND($E$3=6),'Marks Entry 6th'!CH18,IF(AND($E$3=7),'Marks Entry 7th'!CH18,"")))</f>
        <v>18</v>
      </c>
      <c r="FG19" s="52">
        <f>IF(OR($E19="",$G19=""),"",IF(AND($E$3=6),'Marks Entry 6th'!CI18,IF(AND($E$3=7),'Marks Entry 7th'!CI18,"")))</f>
        <v>19</v>
      </c>
      <c r="FH19" s="121">
        <f t="shared" si="80"/>
        <v>82</v>
      </c>
      <c r="FI19" s="122">
        <f t="shared" si="81"/>
        <v>0</v>
      </c>
      <c r="FJ19" s="122">
        <f t="shared" si="82"/>
        <v>100</v>
      </c>
      <c r="FK19" s="122" t="str">
        <f t="shared" si="83"/>
        <v>P</v>
      </c>
      <c r="FL19" s="109" t="str">
        <f t="shared" si="84"/>
        <v>A</v>
      </c>
      <c r="FM19" s="370" t="str">
        <f>IF(OR($E19="",$G19=""),"",IF(AND('Marks Entry 6th'!CJ18="",'Marks Entry 7th'!CJ18=""),"",IF(AND($E$3=6),'Marks Entry 6th'!CJ18,IF(AND($E$3=7),'Marks Entry 7th'!CJ18,""))))</f>
        <v/>
      </c>
      <c r="FN19" s="370" t="str">
        <f>IF(OR($E19="",$G19=""),"",IF(AND('Marks Entry 6th'!CK18="",'Marks Entry 7th'!CK18=""),"",IF(AND($E$3=6),'Marks Entry 6th'!CK18,IF(AND($E$3=7),'Marks Entry 7th'!CK18,""))))</f>
        <v/>
      </c>
      <c r="FO19" s="371" t="str">
        <f t="shared" si="85"/>
        <v/>
      </c>
      <c r="FP19" s="109" t="str">
        <f t="shared" si="86"/>
        <v/>
      </c>
      <c r="FQ19" s="370" t="str">
        <f>IF(OR($E19="",$G19=""),"",IF(AND('Marks Entry 6th'!CL18="",'Marks Entry 7th'!CL18=""),"",IF(AND($E$3=6),'Marks Entry 6th'!CL18,IF(AND($E$3=7),'Marks Entry 7th'!CL18,""))))</f>
        <v/>
      </c>
      <c r="FR19" s="370" t="str">
        <f>IF(OR($E19="",$G19=""),"",IF(AND('Marks Entry 6th'!CM18="",'Marks Entry 7th'!CM18=""),"",IF(AND($E$3=6),'Marks Entry 6th'!CM18,IF(AND($E$3=7),'Marks Entry 7th'!CM18,""))))</f>
        <v/>
      </c>
      <c r="FS19" s="371" t="str">
        <f t="shared" si="87"/>
        <v/>
      </c>
      <c r="FT19" s="109" t="str">
        <f t="shared" si="88"/>
        <v/>
      </c>
      <c r="FU19" s="78">
        <f t="shared" si="89"/>
        <v>896</v>
      </c>
      <c r="FV19" s="332">
        <f t="shared" si="90"/>
        <v>74.979079497907946</v>
      </c>
      <c r="FW19" s="84" t="str">
        <f t="shared" si="91"/>
        <v>I</v>
      </c>
      <c r="FX19" s="225" t="str">
        <f t="shared" si="92"/>
        <v>B</v>
      </c>
      <c r="FY19" s="85">
        <f t="shared" si="93"/>
        <v>1.0000000000000024</v>
      </c>
      <c r="FZ19" s="331" t="str">
        <f>IFERROR(IF(B19="NSO","NSO",IF(OR(D19="",G19="",F19=""),"",IF(AND(FV19&gt;=36,'Master sheet'!$D$11="Hindi"),"कक्षा क्रमोन्नत",IF(AND(FV19&gt;=36,'Master sheet'!$D$11="English"),"Promoted",IF(AND(FV19&lt;36,'Master sheet'!$D$11="Hindi"),"पुनः परीक्षा","Re-Exam"))))),"")</f>
        <v>कक्षा क्रमोन्नत</v>
      </c>
      <c r="GA19" s="53" t="str">
        <f>IF(OR($E19="",$G19=""),"",IF(AND($E$3=6,'Marks Entry 6th'!CN18=""),"",IF(AND($E$3=7,'Marks Entry 7th'!CN18=""),"",IF(AND($E$3=6),'Marks Entry 6th'!CN18,IF(AND($E$3=7),'Marks Entry 7th'!CN18,"")))))</f>
        <v/>
      </c>
      <c r="GB19" s="53" t="str">
        <f>IF(OR($E19="",$G19=""),"",IF(AND($E$3=6,'Marks Entry 6th'!CO18=""),"",IF(AND($E$3=7,'Marks Entry 7th'!CO18=""),"",IF(AND($E$3=6),'Marks Entry 6th'!CO18,IF(AND($E$3=7),'Marks Entry 7th'!CO18,"")))))</f>
        <v/>
      </c>
      <c r="GC19" s="54"/>
      <c r="GK19" s="56">
        <f>IF(AND($E$3=6),'Marks Entry 6th'!I18,IF(AND($E$3=7),'Marks Entry 7th'!I18,""))</f>
        <v>712</v>
      </c>
      <c r="GL19" s="56">
        <f t="shared" si="94"/>
        <v>1195</v>
      </c>
    </row>
    <row r="20" spans="1:194" ht="18.95" customHeight="1">
      <c r="A20" s="68">
        <v>13</v>
      </c>
      <c r="B20" s="68" t="str">
        <f>IF(OR(GK20=0,GK20=""),"",IF(AND($E$3=6),'Marks Entry 6th'!I19,IF(AND($E$3=7),'Marks Entry 7th'!I19,"")))</f>
        <v/>
      </c>
      <c r="C20" s="69" t="str">
        <f>IF(OR(B20=0,B20=""),"",IF(AND($E$3=6,'Marks Entry 6th'!B19=""),"",IF(AND($E$3=7,'Marks Entry 7th'!B19=""),"",IF(AND($E$3=6,'Marks Entry 6th'!B19),'Marks Entry 6th'!B19,IF(AND($E$3=7),'Marks Entry 7th'!B19,"")))))</f>
        <v/>
      </c>
      <c r="D20" s="69" t="str">
        <f>IF(OR(B20=0,B20=""),"",IF(AND($E$3=6,'Marks Entry 6th'!C19=""),"",IF(AND($E$3=7,'Marks Entry 7th'!C19=""),"",IF(AND($E$3=6),'Marks Entry 6th'!C19,IF(AND($E$3=7),'Marks Entry 7th'!C19,"")))))</f>
        <v/>
      </c>
      <c r="E20" s="306" t="str">
        <f>IF(OR(B20=0,B20=""),"",IF(AND($E$3=6,'Marks Entry 6th'!E19=""),"",IF(AND($E$3=7,'Marks Entry 7th'!E19=""),"",IF(AND($E$3=6),'Marks Entry 6th'!E19,IF(AND($E$3=7),'Marks Entry 7th'!E19,"")))))</f>
        <v/>
      </c>
      <c r="F20" s="69" t="str">
        <f>IF(OR(B20=0,B20=""),"",IF(AND($E$3=6,'Marks Entry 6th'!D19=""),"",IF(AND($E$3=7,'Marks Entry 7th'!D19=""),"",IF(AND($E$3=6),'Marks Entry 6th'!D19,IF(AND($E$3=7),'Marks Entry 7th'!D19,"")))))</f>
        <v/>
      </c>
      <c r="G20" s="305" t="str">
        <f>IF(OR(B20=0,B20=""),"",IF(AND($E$3=6,'Marks Entry 6th'!F19=""),"",IF(AND($E$3=7,'Marks Entry 7th'!F19=""),"",IF(AND($E$3=6),UPPER('Marks Entry 6th'!F19),IF(AND($E$3=7),UPPER('Marks Entry 7th'!F19),"")))))</f>
        <v/>
      </c>
      <c r="H20" s="305" t="str">
        <f>IF(OR(B20=0,B20=""),"",IF(AND($E$3=6,'Marks Entry 6th'!G19=""),"",IF(AND($E$3=7,'Marks Entry 7th'!G19=""),"",IF(AND($E$3=6),UPPER('Marks Entry 6th'!G19),IF(AND($E$3=7),UPPER('Marks Entry 7th'!G19),"")))))</f>
        <v/>
      </c>
      <c r="I20" s="305" t="str">
        <f>IF(OR(B20=0,B20=""),"",IF(AND($E$3=6,'Marks Entry 6th'!H19=""),"",IF(AND($E$3=7,'Marks Entry 7th'!H19=""),"",IF(AND($E$3=6),UPPER('Marks Entry 6th'!H19),IF(AND($E$3=7),UPPER('Marks Entry 7th'!H19),"")))))</f>
        <v/>
      </c>
      <c r="J20" s="64" t="str">
        <f>IF(OR(B20=0,B20=""),"",IF(AND($E$3=6,'Marks Entry 6th'!J19=""),"",IF(AND($E$3=7,'Marks Entry 7th'!J19=""),"",IF(AND($E$3=6),'Marks Entry 6th'!J19,IF(AND($E$3=7),'Marks Entry 7th'!J19,"")))))</f>
        <v/>
      </c>
      <c r="K20" s="64" t="str">
        <f>IF(OR(B20=0,B20=""),"",IF(AND($E$3=6,'Marks Entry 6th'!K19=""),"",IF(AND($E$3=7,'Marks Entry 7th'!K19=""),"",IF(AND($E$3=6),'Marks Entry 6th'!K19,IF(AND($E$3=7),'Marks Entry 7th'!K19,"")))))</f>
        <v/>
      </c>
      <c r="L20" s="120" t="str">
        <f>IF(OR($E20="",$G20=""),"",IF(AND($E$3=6),'Marks Entry 6th'!L19,IF(AND($E$3=7),'Marks Entry 7th'!L19,"")))</f>
        <v/>
      </c>
      <c r="M20" s="120" t="str">
        <f>IF(OR($E20="",$G20=""),"",IF(AND($E$3=6),'Marks Entry 6th'!M19,IF(AND($E$3=7),'Marks Entry 7th'!M19,"")))</f>
        <v/>
      </c>
      <c r="N20" s="120" t="str">
        <f>IF(OR($E20="",$G20=""),"",IF(AND($E$3=6),'Marks Entry 6th'!N19,IF(AND($E$3=7),'Marks Entry 7th'!N19,"")))</f>
        <v/>
      </c>
      <c r="O20" s="120" t="str">
        <f>IF(OR($E20="",$G20=""),"",IF(AND($E$3=6),'Marks Entry 6th'!O19,IF(AND($E$3=7),'Marks Entry 7th'!O19,"")))</f>
        <v/>
      </c>
      <c r="P20" s="120" t="str">
        <f>IF(OR($E20="",$G20=""),"",IF(AND($E$3=6),'Marks Entry 6th'!P19,IF(AND($E$3=7),'Marks Entry 7th'!P19,"")))</f>
        <v/>
      </c>
      <c r="Q20" s="120" t="str">
        <f>IF(OR($E20="",$G20=""),"",IF(AND($E$3=6),'Marks Entry 6th'!Q19,IF(AND($E$3=7),'Marks Entry 7th'!Q19,"")))</f>
        <v/>
      </c>
      <c r="R20" s="428" t="str">
        <f t="shared" si="4"/>
        <v/>
      </c>
      <c r="S20" s="120" t="str">
        <f>IF(OR($E20="",$G20=""),"",IF(AND($E$3=6),'Marks Entry 6th'!R19,IF(AND($E$3=7),'Marks Entry 7th'!R19,"")))</f>
        <v/>
      </c>
      <c r="T20" s="120" t="str">
        <f>IF(OR($E20="",$G20=""),"",IF(AND($E$3=6),'Marks Entry 6th'!S19,IF(AND($E$3=7),'Marks Entry 7th'!S19,"")))</f>
        <v/>
      </c>
      <c r="U20" s="65" t="str">
        <f t="shared" si="5"/>
        <v/>
      </c>
      <c r="V20" s="62">
        <f t="shared" si="6"/>
        <v>0</v>
      </c>
      <c r="W20" s="67" t="str">
        <f>IF(OR($E20="",$G20=""),"",IF(AND($E$3=6),'Marks Entry 6th'!T19,IF(AND($E$3=7),'Marks Entry 7th'!T19,"")))</f>
        <v/>
      </c>
      <c r="X20" s="67" t="str">
        <f>IF(OR($E20="",$G20=""),"",IF(AND($E$3=6),'Marks Entry 6th'!U19,IF(AND($E$3=7),'Marks Entry 7th'!U19,"")))</f>
        <v/>
      </c>
      <c r="Y20" s="66" t="str">
        <f t="shared" si="7"/>
        <v/>
      </c>
      <c r="Z20" s="62" t="str">
        <f t="shared" si="8"/>
        <v/>
      </c>
      <c r="AA20" s="108">
        <f t="shared" si="9"/>
        <v>0</v>
      </c>
      <c r="AB20" s="108" t="str">
        <f t="shared" si="10"/>
        <v/>
      </c>
      <c r="AC20" s="108" t="str">
        <f t="shared" si="11"/>
        <v/>
      </c>
      <c r="AD20" s="108" t="str">
        <f t="shared" si="12"/>
        <v/>
      </c>
      <c r="AE20" s="108" t="str">
        <f t="shared" si="13"/>
        <v/>
      </c>
      <c r="AF20" s="110" t="str">
        <f t="shared" si="14"/>
        <v/>
      </c>
      <c r="AG20" s="120" t="str">
        <f>IF(OR($E20="",$G20=""),"",IF(AND($E$3=6),'Marks Entry 6th'!V19,IF(AND($E$3=7),'Marks Entry 7th'!V19,"")))</f>
        <v/>
      </c>
      <c r="AH20" s="120" t="str">
        <f>IF(OR($E20="",$G20=""),"",IF(AND($E$3=6),'Marks Entry 6th'!W19,IF(AND($E$3=7),'Marks Entry 7th'!W19,"")))</f>
        <v/>
      </c>
      <c r="AI20" s="120" t="str">
        <f>IF(OR($E20="",$G20=""),"",IF(AND($E$3=6),'Marks Entry 6th'!X19,IF(AND($E$3=7),'Marks Entry 7th'!X19,"")))</f>
        <v/>
      </c>
      <c r="AJ20" s="120" t="str">
        <f>IF(OR($E20="",$G20=""),"",IF(AND($E$3=6),'Marks Entry 6th'!Y19,IF(AND($E$3=7),'Marks Entry 7th'!Y19,"")))</f>
        <v/>
      </c>
      <c r="AK20" s="120" t="str">
        <f>IF(OR($E20="",$G20=""),"",IF(AND($E$3=6),'Marks Entry 6th'!Z19,IF(AND($E$3=7),'Marks Entry 7th'!Z19,"")))</f>
        <v/>
      </c>
      <c r="AL20" s="120" t="str">
        <f>IF(OR($E20="",$G20=""),"",IF(AND($E$3=6),'Marks Entry 6th'!AA19,IF(AND($E$3=7),'Marks Entry 7th'!AA19,"")))</f>
        <v/>
      </c>
      <c r="AM20" s="428" t="str">
        <f t="shared" si="15"/>
        <v/>
      </c>
      <c r="AN20" s="120" t="str">
        <f>IF(OR($E20="",$G20=""),"",IF(AND($E$3=6),'Marks Entry 6th'!AB19,IF(AND($E$3=7),'Marks Entry 7th'!AB19,"")))</f>
        <v/>
      </c>
      <c r="AO20" s="120" t="str">
        <f>IF(OR($E20="",$G20=""),"",IF(AND($E$3=6),'Marks Entry 6th'!AC19,IF(AND($E$3=7),'Marks Entry 7th'!AC19,"")))</f>
        <v/>
      </c>
      <c r="AP20" s="65" t="str">
        <f t="shared" si="16"/>
        <v/>
      </c>
      <c r="AQ20" s="62">
        <f t="shared" si="17"/>
        <v>0</v>
      </c>
      <c r="AR20" s="67" t="str">
        <f>IF(OR($E20="",$G20=""),"",IF(AND($E$3=6),'Marks Entry 6th'!AD19,IF(AND($E$3=7),'Marks Entry 7th'!AD19,"")))</f>
        <v/>
      </c>
      <c r="AS20" s="67" t="str">
        <f>IF(OR($E20="",$G20=""),"",IF(AND($E$3=6),'Marks Entry 6th'!AE19,IF(AND($E$3=7),'Marks Entry 7th'!AE19,"")))</f>
        <v/>
      </c>
      <c r="AT20" s="65" t="str">
        <f t="shared" si="18"/>
        <v/>
      </c>
      <c r="AU20" s="62" t="str">
        <f t="shared" si="19"/>
        <v/>
      </c>
      <c r="AV20" s="108">
        <f t="shared" si="20"/>
        <v>0</v>
      </c>
      <c r="AW20" s="108" t="str">
        <f t="shared" si="21"/>
        <v/>
      </c>
      <c r="AX20" s="108" t="str">
        <f t="shared" si="22"/>
        <v/>
      </c>
      <c r="AY20" s="108" t="str">
        <f t="shared" si="23"/>
        <v/>
      </c>
      <c r="AZ20" s="108" t="str">
        <f t="shared" si="24"/>
        <v/>
      </c>
      <c r="BA20" s="110" t="str">
        <f t="shared" si="25"/>
        <v/>
      </c>
      <c r="BB20" s="313" t="str">
        <f>IF(OR($E20="",$G20=""),"",IF(AND($E$3=6),'Marks Entry 6th'!AF19,IF(AND($E$3=7),'Marks Entry 7th'!AF19,"")))</f>
        <v/>
      </c>
      <c r="BC20" s="120" t="str">
        <f>IF(OR($E20="",$G20=""),"",IF(AND($E$3=6),'Marks Entry 6th'!AG19,IF(AND($E$3=7),'Marks Entry 7th'!AG19,"")))</f>
        <v/>
      </c>
      <c r="BD20" s="120" t="str">
        <f>IF(OR($E20="",$G20=""),"",IF(AND($E$3=6),'Marks Entry 6th'!AH19,IF(AND($E$3=7),'Marks Entry 7th'!AH19,"")))</f>
        <v/>
      </c>
      <c r="BE20" s="120" t="str">
        <f>IF(OR($E20="",$G20=""),"",IF(AND($E$3=6),'Marks Entry 6th'!AI19,IF(AND($E$3=7),'Marks Entry 7th'!AI19,"")))</f>
        <v/>
      </c>
      <c r="BF20" s="120" t="str">
        <f>IF(OR($E20="",$G20=""),"",IF(AND($E$3=6),'Marks Entry 6th'!AJ19,IF(AND($E$3=7),'Marks Entry 7th'!AJ19,"")))</f>
        <v/>
      </c>
      <c r="BG20" s="120" t="str">
        <f>IF(OR($E20="",$G20=""),"",IF(AND($E$3=6),'Marks Entry 6th'!AK19,IF(AND($E$3=7),'Marks Entry 7th'!AK19,"")))</f>
        <v/>
      </c>
      <c r="BH20" s="120" t="str">
        <f>IF(OR($E20="",$G20=""),"",IF(AND($E$3=6),'Marks Entry 6th'!AL19,IF(AND($E$3=7),'Marks Entry 7th'!AL19,"")))</f>
        <v/>
      </c>
      <c r="BI20" s="428" t="str">
        <f t="shared" si="26"/>
        <v/>
      </c>
      <c r="BJ20" s="120" t="str">
        <f>IF(OR($E20="",$G20=""),"",IF(AND($E$3=6),'Marks Entry 6th'!AM19,IF(AND($E$3=7),'Marks Entry 7th'!AM19,"")))</f>
        <v/>
      </c>
      <c r="BK20" s="120" t="str">
        <f>IF(OR($E20="",$G20=""),"",IF(AND($E$3=6),'Marks Entry 6th'!AN19,IF(AND($E$3=7),'Marks Entry 7th'!AN19,"")))</f>
        <v/>
      </c>
      <c r="BL20" s="65" t="str">
        <f t="shared" si="27"/>
        <v/>
      </c>
      <c r="BM20" s="62">
        <f t="shared" si="28"/>
        <v>0</v>
      </c>
      <c r="BN20" s="67" t="str">
        <f>IF(OR($E20="",$G20=""),"",IF(AND($E$3=6),'Marks Entry 6th'!AO19,IF(AND($E$3=7),'Marks Entry 7th'!AO19,"")))</f>
        <v/>
      </c>
      <c r="BO20" s="67" t="str">
        <f>IF(OR($E20="",$G20=""),"",IF(AND($E$3=6),'Marks Entry 6th'!AP19,IF(AND($E$3=7),'Marks Entry 7th'!AP19,"")))</f>
        <v/>
      </c>
      <c r="BP20" s="65" t="str">
        <f t="shared" si="29"/>
        <v/>
      </c>
      <c r="BQ20" s="62" t="str">
        <f t="shared" si="30"/>
        <v/>
      </c>
      <c r="BR20" s="108">
        <f t="shared" si="31"/>
        <v>0</v>
      </c>
      <c r="BS20" s="108" t="str">
        <f t="shared" si="32"/>
        <v/>
      </c>
      <c r="BT20" s="108" t="str">
        <f t="shared" si="33"/>
        <v/>
      </c>
      <c r="BU20" s="108" t="str">
        <f t="shared" si="34"/>
        <v/>
      </c>
      <c r="BV20" s="108" t="str">
        <f t="shared" si="35"/>
        <v/>
      </c>
      <c r="BW20" s="110" t="str">
        <f t="shared" si="36"/>
        <v/>
      </c>
      <c r="BX20" s="120" t="str">
        <f>IF(OR($E20="",$G20=""),"",IF(AND($E$3=6),'Marks Entry 6th'!AQ19,IF(AND($E$3=7),'Marks Entry 7th'!AQ19,"")))</f>
        <v/>
      </c>
      <c r="BY20" s="120" t="str">
        <f>IF(OR($E20="",$G20=""),"",IF(AND($E$3=6),'Marks Entry 6th'!AR19,IF(AND($E$3=7),'Marks Entry 7th'!AR19,"")))</f>
        <v/>
      </c>
      <c r="BZ20" s="120" t="str">
        <f>IF(OR($E20="",$G20=""),"",IF(AND($E$3=6),'Marks Entry 6th'!AS19,IF(AND($E$3=7),'Marks Entry 7th'!AS19,"")))</f>
        <v/>
      </c>
      <c r="CA20" s="120" t="str">
        <f>IF(OR($E20="",$G20=""),"",IF(AND($E$3=6),'Marks Entry 6th'!AT19,IF(AND($E$3=7),'Marks Entry 7th'!AT19,"")))</f>
        <v/>
      </c>
      <c r="CB20" s="120" t="str">
        <f>IF(OR($E20="",$G20=""),"",IF(AND($E$3=6),'Marks Entry 6th'!AU19,IF(AND($E$3=7),'Marks Entry 7th'!AU19,"")))</f>
        <v/>
      </c>
      <c r="CC20" s="120" t="str">
        <f>IF(OR($E20="",$G20=""),"",IF(AND($E$3=6),'Marks Entry 6th'!AV19,IF(AND($E$3=7),'Marks Entry 7th'!AV19,"")))</f>
        <v/>
      </c>
      <c r="CD20" s="428" t="str">
        <f t="shared" si="37"/>
        <v/>
      </c>
      <c r="CE20" s="120" t="str">
        <f>IF(OR($E20="",$G20=""),"",IF(AND($E$3=6),'Marks Entry 6th'!AW19,IF(AND($E$3=7),'Marks Entry 7th'!AW19,"")))</f>
        <v/>
      </c>
      <c r="CF20" s="120" t="str">
        <f>IF(OR($E20="",$G20=""),"",IF(AND($E$3=6),'Marks Entry 6th'!AX19,IF(AND($E$3=7),'Marks Entry 7th'!AX19,"")))</f>
        <v/>
      </c>
      <c r="CG20" s="65" t="str">
        <f t="shared" si="38"/>
        <v/>
      </c>
      <c r="CH20" s="62">
        <f t="shared" si="39"/>
        <v>0</v>
      </c>
      <c r="CI20" s="67" t="str">
        <f>IF(OR($E20="",$G20=""),"",IF(AND($E$3=6),'Marks Entry 6th'!AY19,IF(AND($E$3=7),'Marks Entry 7th'!AY19,"")))</f>
        <v/>
      </c>
      <c r="CJ20" s="67" t="str">
        <f>IF(OR($E20="",$G20=""),"",IF(AND($E$3=6),'Marks Entry 6th'!AZ19,IF(AND($E$3=7),'Marks Entry 7th'!AZ19,"")))</f>
        <v/>
      </c>
      <c r="CK20" s="65" t="str">
        <f t="shared" si="40"/>
        <v/>
      </c>
      <c r="CL20" s="62" t="str">
        <f t="shared" si="41"/>
        <v/>
      </c>
      <c r="CM20" s="108">
        <f t="shared" si="42"/>
        <v>0</v>
      </c>
      <c r="CN20" s="108" t="str">
        <f t="shared" si="43"/>
        <v/>
      </c>
      <c r="CO20" s="108" t="str">
        <f t="shared" si="44"/>
        <v/>
      </c>
      <c r="CP20" s="108" t="str">
        <f t="shared" si="45"/>
        <v/>
      </c>
      <c r="CQ20" s="108" t="str">
        <f t="shared" si="46"/>
        <v/>
      </c>
      <c r="CR20" s="110" t="str">
        <f t="shared" si="47"/>
        <v/>
      </c>
      <c r="CS20" s="120" t="str">
        <f>IF(OR($E20="",$G20=""),"",IF(AND($E$3=6),'Marks Entry 6th'!BA19,IF(AND($E$3=7),'Marks Entry 7th'!BA19,"")))</f>
        <v/>
      </c>
      <c r="CT20" s="120" t="str">
        <f>IF(OR($E20="",$G20=""),"",IF(AND($E$3=6),'Marks Entry 6th'!BB19,IF(AND($E$3=7),'Marks Entry 7th'!BB19,"")))</f>
        <v/>
      </c>
      <c r="CU20" s="120" t="str">
        <f>IF(OR($E20="",$G20=""),"",IF(AND($E$3=6),'Marks Entry 6th'!BC19,IF(AND($E$3=7),'Marks Entry 7th'!BC19,"")))</f>
        <v/>
      </c>
      <c r="CV20" s="120" t="str">
        <f>IF(OR($E20="",$G20=""),"",IF(AND($E$3=6),'Marks Entry 6th'!BD19,IF(AND($E$3=7),'Marks Entry 7th'!BD19,"")))</f>
        <v/>
      </c>
      <c r="CW20" s="120" t="str">
        <f>IF(OR($E20="",$G20=""),"",IF(AND($E$3=6),'Marks Entry 6th'!BE19,IF(AND($E$3=7),'Marks Entry 7th'!BE19,"")))</f>
        <v/>
      </c>
      <c r="CX20" s="120" t="str">
        <f>IF(OR($E20="",$G20=""),"",IF(AND($E$3=6),'Marks Entry 6th'!BF19,IF(AND($E$3=7),'Marks Entry 7th'!BF19,"")))</f>
        <v/>
      </c>
      <c r="CY20" s="428" t="str">
        <f t="shared" si="48"/>
        <v/>
      </c>
      <c r="CZ20" s="120" t="str">
        <f>IF(OR($E20="",$G20=""),"",IF(AND($E$3=6),'Marks Entry 6th'!BG19,IF(AND($E$3=7),'Marks Entry 7th'!BG19,"")))</f>
        <v/>
      </c>
      <c r="DA20" s="120" t="str">
        <f>IF(OR($E20="",$G20=""),"",IF(AND($E$3=6),'Marks Entry 6th'!BH19,IF(AND($E$3=7),'Marks Entry 7th'!BH19,"")))</f>
        <v/>
      </c>
      <c r="DB20" s="65" t="str">
        <f t="shared" si="49"/>
        <v/>
      </c>
      <c r="DC20" s="62">
        <f t="shared" si="50"/>
        <v>0</v>
      </c>
      <c r="DD20" s="67" t="str">
        <f>IF(OR($E20="",$G20=""),"",IF(AND($E$3=6),'Marks Entry 6th'!BI19,IF(AND($E$3=7),'Marks Entry 7th'!BI19,"")))</f>
        <v/>
      </c>
      <c r="DE20" s="67" t="str">
        <f>IF(OR($E20="",$G20=""),"",IF(AND($E$3=6),'Marks Entry 6th'!BJ19,IF(AND($E$3=7),'Marks Entry 7th'!BJ19,"")))</f>
        <v/>
      </c>
      <c r="DF20" s="65" t="str">
        <f t="shared" si="51"/>
        <v/>
      </c>
      <c r="DG20" s="62" t="str">
        <f t="shared" si="52"/>
        <v/>
      </c>
      <c r="DH20" s="108">
        <f t="shared" si="53"/>
        <v>0</v>
      </c>
      <c r="DI20" s="108" t="str">
        <f t="shared" si="54"/>
        <v/>
      </c>
      <c r="DJ20" s="108" t="str">
        <f t="shared" si="55"/>
        <v/>
      </c>
      <c r="DK20" s="108" t="str">
        <f t="shared" si="56"/>
        <v/>
      </c>
      <c r="DL20" s="108" t="str">
        <f t="shared" si="57"/>
        <v/>
      </c>
      <c r="DM20" s="110" t="str">
        <f t="shared" si="58"/>
        <v/>
      </c>
      <c r="DN20" s="120" t="str">
        <f>IF(OR($E20="",$G20=""),"",IF(AND($E$3=6),'Marks Entry 6th'!BK19,IF(AND($E$3=7),'Marks Entry 7th'!BK19,"")))</f>
        <v/>
      </c>
      <c r="DO20" s="120" t="str">
        <f>IF(OR($E20="",$G20=""),"",IF(AND($E$3=6),'Marks Entry 6th'!BL19,IF(AND($E$3=7),'Marks Entry 7th'!BL19,"")))</f>
        <v/>
      </c>
      <c r="DP20" s="120" t="str">
        <f>IF(OR($E20="",$G20=""),"",IF(AND($E$3=6),'Marks Entry 6th'!BM19,IF(AND($E$3=7),'Marks Entry 7th'!BM19,"")))</f>
        <v/>
      </c>
      <c r="DQ20" s="120" t="str">
        <f>IF(OR($E20="",$G20=""),"",IF(AND($E$3=6),'Marks Entry 6th'!BN19,IF(AND($E$3=7),'Marks Entry 7th'!BN19,"")))</f>
        <v/>
      </c>
      <c r="DR20" s="120" t="str">
        <f>IF(OR($E20="",$G20=""),"",IF(AND($E$3=6),'Marks Entry 6th'!BO19,IF(AND($E$3=7),'Marks Entry 7th'!BO19,"")))</f>
        <v/>
      </c>
      <c r="DS20" s="120" t="str">
        <f>IF(OR($E20="",$G20=""),"",IF(AND($E$3=6),'Marks Entry 6th'!BP19,IF(AND($E$3=7),'Marks Entry 7th'!BP19,"")))</f>
        <v/>
      </c>
      <c r="DT20" s="428" t="str">
        <f t="shared" si="59"/>
        <v/>
      </c>
      <c r="DU20" s="120" t="str">
        <f>IF(OR($E20="",$G20=""),"",IF(AND($E$3=6),'Marks Entry 6th'!BQ19,IF(AND($E$3=7),'Marks Entry 7th'!BQ19,"")))</f>
        <v/>
      </c>
      <c r="DV20" s="120" t="str">
        <f>IF(OR($E20="",$G20=""),"",IF(AND($E$3=6),'Marks Entry 6th'!BR19,IF(AND($E$3=7),'Marks Entry 7th'!BR19,"")))</f>
        <v/>
      </c>
      <c r="DW20" s="65" t="str">
        <f t="shared" si="60"/>
        <v/>
      </c>
      <c r="DX20" s="62">
        <f t="shared" si="61"/>
        <v>0</v>
      </c>
      <c r="DY20" s="67" t="str">
        <f>IF(OR($E20="",$G20=""),"",IF(AND($E$3=6),'Marks Entry 6th'!BS19,IF(AND($E$3=7),'Marks Entry 7th'!BS19,"")))</f>
        <v/>
      </c>
      <c r="DZ20" s="67" t="str">
        <f>IF(OR($E20="",$G20=""),"",IF(AND($E$3=6),'Marks Entry 6th'!BT19,IF(AND($E$3=7),'Marks Entry 7th'!BT19,"")))</f>
        <v/>
      </c>
      <c r="EA20" s="65" t="str">
        <f t="shared" si="62"/>
        <v/>
      </c>
      <c r="EB20" s="62" t="str">
        <f t="shared" si="63"/>
        <v/>
      </c>
      <c r="EC20" s="108">
        <f t="shared" si="64"/>
        <v>0</v>
      </c>
      <c r="ED20" s="108" t="str">
        <f t="shared" si="65"/>
        <v/>
      </c>
      <c r="EE20" s="108" t="str">
        <f t="shared" si="66"/>
        <v/>
      </c>
      <c r="EF20" s="108" t="str">
        <f t="shared" si="67"/>
        <v/>
      </c>
      <c r="EG20" s="108" t="str">
        <f t="shared" si="68"/>
        <v/>
      </c>
      <c r="EH20" s="110" t="str">
        <f t="shared" si="69"/>
        <v/>
      </c>
      <c r="EI20" s="52" t="str">
        <f>IF(OR($E20="",$G20=""),"",IF(AND($E$3=6),'Marks Entry 6th'!BU19,IF(AND($E$3=7),'Marks Entry 7th'!BU19,"")))</f>
        <v/>
      </c>
      <c r="EJ20" s="52" t="str">
        <f>IF(OR($E20="",$G20=""),"",IF(AND($E$3=6),'Marks Entry 6th'!BV19,IF(AND($E$3=7),'Marks Entry 7th'!BV19,"")))</f>
        <v/>
      </c>
      <c r="EK20" s="52" t="str">
        <f>IF(OR($E20="",$G20=""),"",IF(AND($E$3=6),'Marks Entry 6th'!BW19,IF(AND($E$3=7),'Marks Entry 7th'!BW19,"")))</f>
        <v/>
      </c>
      <c r="EL20" s="52" t="str">
        <f>IF(OR($E20="",$G20=""),"",IF(AND($E$3=6),'Marks Entry 6th'!BX19,IF(AND($E$3=7),'Marks Entry 7th'!BX19,"")))</f>
        <v/>
      </c>
      <c r="EM20" s="52" t="str">
        <f>IF(OR($E20="",$G20=""),"",IF(AND($E$3=6),'Marks Entry 6th'!BY19,IF(AND($E$3=7),'Marks Entry 7th'!BY19,"")))</f>
        <v/>
      </c>
      <c r="EN20" s="121" t="str">
        <f t="shared" si="70"/>
        <v/>
      </c>
      <c r="EO20" s="122">
        <f t="shared" si="71"/>
        <v>0</v>
      </c>
      <c r="EP20" s="122" t="str">
        <f t="shared" si="72"/>
        <v/>
      </c>
      <c r="EQ20" s="122" t="str">
        <f t="shared" si="73"/>
        <v/>
      </c>
      <c r="ER20" s="109" t="str">
        <f t="shared" si="74"/>
        <v/>
      </c>
      <c r="ES20" s="52" t="str">
        <f>IF(OR($E20="",$G20=""),"",IF(AND($E$3=6),'Marks Entry 6th'!BZ19,IF(AND($E$3=7),'Marks Entry 7th'!BZ19,"")))</f>
        <v/>
      </c>
      <c r="ET20" s="52" t="str">
        <f>IF(OR($E20="",$G20=""),"",IF(AND($E$3=6),'Marks Entry 6th'!CA19,IF(AND($E$3=7),'Marks Entry 7th'!CA19,"")))</f>
        <v/>
      </c>
      <c r="EU20" s="52" t="str">
        <f>IF(OR($E20="",$G20=""),"",IF(AND($E$3=6),'Marks Entry 6th'!CB19,IF(AND($E$3=7),'Marks Entry 7th'!CB19,"")))</f>
        <v/>
      </c>
      <c r="EV20" s="52" t="str">
        <f>IF(OR($E20="",$G20=""),"",IF(AND($E$3=6),'Marks Entry 6th'!CC19,IF(AND($E$3=7),'Marks Entry 7th'!CC19,"")))</f>
        <v/>
      </c>
      <c r="EW20" s="52" t="str">
        <f>IF(OR($E20="",$G20=""),"",IF(AND($E$3=6),'Marks Entry 6th'!CD19,IF(AND($E$3=7),'Marks Entry 7th'!CD19,"")))</f>
        <v/>
      </c>
      <c r="EX20" s="121" t="str">
        <f t="shared" si="75"/>
        <v/>
      </c>
      <c r="EY20" s="122">
        <f t="shared" si="76"/>
        <v>0</v>
      </c>
      <c r="EZ20" s="122" t="str">
        <f t="shared" si="77"/>
        <v/>
      </c>
      <c r="FA20" s="122" t="str">
        <f t="shared" si="78"/>
        <v/>
      </c>
      <c r="FB20" s="109" t="str">
        <f t="shared" si="79"/>
        <v/>
      </c>
      <c r="FC20" s="52" t="str">
        <f>IF(OR($E20="",$G20=""),"",IF(AND($E$3=6),'Marks Entry 6th'!CE19,IF(AND($E$3=7),'Marks Entry 7th'!CE19,"")))</f>
        <v/>
      </c>
      <c r="FD20" s="52" t="str">
        <f>IF(OR($E20="",$G20=""),"",IF(AND($E$3=6),'Marks Entry 6th'!CF19,IF(AND($E$3=7),'Marks Entry 7th'!CF19,"")))</f>
        <v/>
      </c>
      <c r="FE20" s="52" t="str">
        <f>IF(OR($E20="",$G20=""),"",IF(AND($E$3=6),'Marks Entry 6th'!CG19,IF(AND($E$3=7),'Marks Entry 7th'!CG19,"")))</f>
        <v/>
      </c>
      <c r="FF20" s="52" t="str">
        <f>IF(OR($E20="",$G20=""),"",IF(AND($E$3=6),'Marks Entry 6th'!CH19,IF(AND($E$3=7),'Marks Entry 7th'!CH19,"")))</f>
        <v/>
      </c>
      <c r="FG20" s="52" t="str">
        <f>IF(OR($E20="",$G20=""),"",IF(AND($E$3=6),'Marks Entry 6th'!CI19,IF(AND($E$3=7),'Marks Entry 7th'!CI19,"")))</f>
        <v/>
      </c>
      <c r="FH20" s="121" t="str">
        <f t="shared" si="80"/>
        <v/>
      </c>
      <c r="FI20" s="122">
        <f t="shared" si="81"/>
        <v>0</v>
      </c>
      <c r="FJ20" s="122" t="str">
        <f t="shared" si="82"/>
        <v/>
      </c>
      <c r="FK20" s="122" t="str">
        <f t="shared" si="83"/>
        <v/>
      </c>
      <c r="FL20" s="109" t="str">
        <f t="shared" si="84"/>
        <v/>
      </c>
      <c r="FM20" s="370" t="str">
        <f>IF(OR($E20="",$G20=""),"",IF(AND('Marks Entry 6th'!CJ19="",'Marks Entry 7th'!CJ19=""),"",IF(AND($E$3=6),'Marks Entry 6th'!CJ19,IF(AND($E$3=7),'Marks Entry 7th'!CJ19,""))))</f>
        <v/>
      </c>
      <c r="FN20" s="370" t="str">
        <f>IF(OR($E20="",$G20=""),"",IF(AND('Marks Entry 6th'!CK19="",'Marks Entry 7th'!CK19=""),"",IF(AND($E$3=6),'Marks Entry 6th'!CK19,IF(AND($E$3=7),'Marks Entry 7th'!CK19,""))))</f>
        <v/>
      </c>
      <c r="FO20" s="371" t="str">
        <f t="shared" si="85"/>
        <v/>
      </c>
      <c r="FP20" s="109" t="str">
        <f t="shared" si="86"/>
        <v/>
      </c>
      <c r="FQ20" s="370" t="str">
        <f>IF(OR($E20="",$G20=""),"",IF(AND('Marks Entry 6th'!CL19="",'Marks Entry 7th'!CL19=""),"",IF(AND($E$3=6),'Marks Entry 6th'!CL19,IF(AND($E$3=7),'Marks Entry 7th'!CL19,""))))</f>
        <v/>
      </c>
      <c r="FR20" s="370" t="str">
        <f>IF(OR($E20="",$G20=""),"",IF(AND('Marks Entry 6th'!CM19="",'Marks Entry 7th'!CM19=""),"",IF(AND($E$3=6),'Marks Entry 6th'!CM19,IF(AND($E$3=7),'Marks Entry 7th'!CM19,""))))</f>
        <v/>
      </c>
      <c r="FS20" s="371" t="str">
        <f t="shared" si="87"/>
        <v/>
      </c>
      <c r="FT20" s="109" t="str">
        <f t="shared" si="88"/>
        <v/>
      </c>
      <c r="FU20" s="78" t="str">
        <f t="shared" si="89"/>
        <v/>
      </c>
      <c r="FV20" s="332" t="str">
        <f t="shared" si="90"/>
        <v/>
      </c>
      <c r="FW20" s="84" t="str">
        <f t="shared" si="91"/>
        <v/>
      </c>
      <c r="FX20" s="225" t="str">
        <f t="shared" si="92"/>
        <v/>
      </c>
      <c r="FY20" s="85" t="str">
        <f t="shared" si="93"/>
        <v/>
      </c>
      <c r="FZ20" s="331" t="str">
        <f>IFERROR(IF(B20="NSO","NSO",IF(OR(D20="",G20="",F20=""),"",IF(AND(FV20&gt;=36,'Master sheet'!$D$11="Hindi"),"कक्षा क्रमोन्नत",IF(AND(FV20&gt;=36,'Master sheet'!$D$11="English"),"Promoted",IF(AND(FV20&lt;36,'Master sheet'!$D$11="Hindi"),"पुनः परीक्षा","Re-Exam"))))),"")</f>
        <v/>
      </c>
      <c r="GA20" s="53" t="str">
        <f>IF(OR($E20="",$G20=""),"",IF(AND($E$3=6,'Marks Entry 6th'!CN19=""),"",IF(AND($E$3=7,'Marks Entry 7th'!CN19=""),"",IF(AND($E$3=6),'Marks Entry 6th'!CN19,IF(AND($E$3=7),'Marks Entry 7th'!CN19,"")))))</f>
        <v/>
      </c>
      <c r="GB20" s="53" t="str">
        <f>IF(OR($E20="",$G20=""),"",IF(AND($E$3=6,'Marks Entry 6th'!CO19=""),"",IF(AND($E$3=7,'Marks Entry 7th'!CO19=""),"",IF(AND($E$3=6),'Marks Entry 6th'!CO19,IF(AND($E$3=7),'Marks Entry 7th'!CO19,"")))))</f>
        <v/>
      </c>
      <c r="GC20" s="54"/>
      <c r="GK20" s="56">
        <f>IF(AND($E$3=6),'Marks Entry 6th'!I19,IF(AND($E$3=7),'Marks Entry 7th'!I19,""))</f>
        <v>0</v>
      </c>
      <c r="GL20" s="56">
        <f t="shared" si="94"/>
        <v>0</v>
      </c>
    </row>
    <row r="21" spans="1:194" ht="18.95" customHeight="1">
      <c r="A21" s="68">
        <v>14</v>
      </c>
      <c r="B21" s="68" t="str">
        <f>IF(OR(GK21=0,GK21=""),"",IF(AND($E$3=6),'Marks Entry 6th'!I20,IF(AND($E$3=7),'Marks Entry 7th'!I20,"")))</f>
        <v/>
      </c>
      <c r="C21" s="69" t="str">
        <f>IF(OR(B21=0,B21=""),"",IF(AND($E$3=6,'Marks Entry 6th'!B20=""),"",IF(AND($E$3=7,'Marks Entry 7th'!B20=""),"",IF(AND($E$3=6,'Marks Entry 6th'!B20),'Marks Entry 6th'!B20,IF(AND($E$3=7),'Marks Entry 7th'!B20,"")))))</f>
        <v/>
      </c>
      <c r="D21" s="69" t="str">
        <f>IF(OR(B21=0,B21=""),"",IF(AND($E$3=6,'Marks Entry 6th'!C20=""),"",IF(AND($E$3=7,'Marks Entry 7th'!C20=""),"",IF(AND($E$3=6),'Marks Entry 6th'!C20,IF(AND($E$3=7),'Marks Entry 7th'!C20,"")))))</f>
        <v/>
      </c>
      <c r="E21" s="306" t="str">
        <f>IF(OR(B21=0,B21=""),"",IF(AND($E$3=6,'Marks Entry 6th'!E20=""),"",IF(AND($E$3=7,'Marks Entry 7th'!E20=""),"",IF(AND($E$3=6),'Marks Entry 6th'!E20,IF(AND($E$3=7),'Marks Entry 7th'!E20,"")))))</f>
        <v/>
      </c>
      <c r="F21" s="69" t="str">
        <f>IF(OR(B21=0,B21=""),"",IF(AND($E$3=6,'Marks Entry 6th'!D20=""),"",IF(AND($E$3=7,'Marks Entry 7th'!D20=""),"",IF(AND($E$3=6),'Marks Entry 6th'!D20,IF(AND($E$3=7),'Marks Entry 7th'!D20,"")))))</f>
        <v/>
      </c>
      <c r="G21" s="305" t="str">
        <f>IF(OR(B21=0,B21=""),"",IF(AND($E$3=6,'Marks Entry 6th'!F20=""),"",IF(AND($E$3=7,'Marks Entry 7th'!F20=""),"",IF(AND($E$3=6),UPPER('Marks Entry 6th'!F20),IF(AND($E$3=7),UPPER('Marks Entry 7th'!F20),"")))))</f>
        <v/>
      </c>
      <c r="H21" s="305" t="str">
        <f>IF(OR(B21=0,B21=""),"",IF(AND($E$3=6,'Marks Entry 6th'!G20=""),"",IF(AND($E$3=7,'Marks Entry 7th'!G20=""),"",IF(AND($E$3=6),UPPER('Marks Entry 6th'!G20),IF(AND($E$3=7),UPPER('Marks Entry 7th'!G20),"")))))</f>
        <v/>
      </c>
      <c r="I21" s="305" t="str">
        <f>IF(OR(B21=0,B21=""),"",IF(AND($E$3=6,'Marks Entry 6th'!H20=""),"",IF(AND($E$3=7,'Marks Entry 7th'!H20=""),"",IF(AND($E$3=6),UPPER('Marks Entry 6th'!H20),IF(AND($E$3=7),UPPER('Marks Entry 7th'!H20),"")))))</f>
        <v/>
      </c>
      <c r="J21" s="64" t="str">
        <f>IF(OR(B21=0,B21=""),"",IF(AND($E$3=6,'Marks Entry 6th'!J20=""),"",IF(AND($E$3=7,'Marks Entry 7th'!J20=""),"",IF(AND($E$3=6),'Marks Entry 6th'!J20,IF(AND($E$3=7),'Marks Entry 7th'!J20,"")))))</f>
        <v/>
      </c>
      <c r="K21" s="64" t="str">
        <f>IF(OR(B21=0,B21=""),"",IF(AND($E$3=6,'Marks Entry 6th'!K20=""),"",IF(AND($E$3=7,'Marks Entry 7th'!K20=""),"",IF(AND($E$3=6),'Marks Entry 6th'!K20,IF(AND($E$3=7),'Marks Entry 7th'!K20,"")))))</f>
        <v/>
      </c>
      <c r="L21" s="120" t="str">
        <f>IF(OR($E21="",$G21=""),"",IF(AND($E$3=6),'Marks Entry 6th'!L20,IF(AND($E$3=7),'Marks Entry 7th'!L20,"")))</f>
        <v/>
      </c>
      <c r="M21" s="120" t="str">
        <f>IF(OR($E21="",$G21=""),"",IF(AND($E$3=6),'Marks Entry 6th'!M20,IF(AND($E$3=7),'Marks Entry 7th'!M20,"")))</f>
        <v/>
      </c>
      <c r="N21" s="120" t="str">
        <f>IF(OR($E21="",$G21=""),"",IF(AND($E$3=6),'Marks Entry 6th'!N20,IF(AND($E$3=7),'Marks Entry 7th'!N20,"")))</f>
        <v/>
      </c>
      <c r="O21" s="120" t="str">
        <f>IF(OR($E21="",$G21=""),"",IF(AND($E$3=6),'Marks Entry 6th'!O20,IF(AND($E$3=7),'Marks Entry 7th'!O20,"")))</f>
        <v/>
      </c>
      <c r="P21" s="120" t="str">
        <f>IF(OR($E21="",$G21=""),"",IF(AND($E$3=6),'Marks Entry 6th'!P20,IF(AND($E$3=7),'Marks Entry 7th'!P20,"")))</f>
        <v/>
      </c>
      <c r="Q21" s="120" t="str">
        <f>IF(OR($E21="",$G21=""),"",IF(AND($E$3=6),'Marks Entry 6th'!Q20,IF(AND($E$3=7),'Marks Entry 7th'!Q20,"")))</f>
        <v/>
      </c>
      <c r="R21" s="428" t="str">
        <f t="shared" si="4"/>
        <v/>
      </c>
      <c r="S21" s="120" t="str">
        <f>IF(OR($E21="",$G21=""),"",IF(AND($E$3=6),'Marks Entry 6th'!R20,IF(AND($E$3=7),'Marks Entry 7th'!R20,"")))</f>
        <v/>
      </c>
      <c r="T21" s="120" t="str">
        <f>IF(OR($E21="",$G21=""),"",IF(AND($E$3=6),'Marks Entry 6th'!S20,IF(AND($E$3=7),'Marks Entry 7th'!S20,"")))</f>
        <v/>
      </c>
      <c r="U21" s="65" t="str">
        <f t="shared" si="5"/>
        <v/>
      </c>
      <c r="V21" s="62">
        <f t="shared" si="6"/>
        <v>0</v>
      </c>
      <c r="W21" s="67" t="str">
        <f>IF(OR($E21="",$G21=""),"",IF(AND($E$3=6),'Marks Entry 6th'!T20,IF(AND($E$3=7),'Marks Entry 7th'!T20,"")))</f>
        <v/>
      </c>
      <c r="X21" s="67" t="str">
        <f>IF(OR($E21="",$G21=""),"",IF(AND($E$3=6),'Marks Entry 6th'!U20,IF(AND($E$3=7),'Marks Entry 7th'!U20,"")))</f>
        <v/>
      </c>
      <c r="Y21" s="66" t="str">
        <f t="shared" si="7"/>
        <v/>
      </c>
      <c r="Z21" s="62" t="str">
        <f t="shared" si="8"/>
        <v/>
      </c>
      <c r="AA21" s="108">
        <f t="shared" si="9"/>
        <v>0</v>
      </c>
      <c r="AB21" s="108" t="str">
        <f t="shared" si="10"/>
        <v/>
      </c>
      <c r="AC21" s="108" t="str">
        <f t="shared" si="11"/>
        <v/>
      </c>
      <c r="AD21" s="108" t="str">
        <f t="shared" si="12"/>
        <v/>
      </c>
      <c r="AE21" s="108" t="str">
        <f t="shared" si="13"/>
        <v/>
      </c>
      <c r="AF21" s="110" t="str">
        <f t="shared" si="14"/>
        <v/>
      </c>
      <c r="AG21" s="120" t="str">
        <f>IF(OR($E21="",$G21=""),"",IF(AND($E$3=6),'Marks Entry 6th'!V20,IF(AND($E$3=7),'Marks Entry 7th'!V20,"")))</f>
        <v/>
      </c>
      <c r="AH21" s="120" t="str">
        <f>IF(OR($E21="",$G21=""),"",IF(AND($E$3=6),'Marks Entry 6th'!W20,IF(AND($E$3=7),'Marks Entry 7th'!W20,"")))</f>
        <v/>
      </c>
      <c r="AI21" s="120" t="str">
        <f>IF(OR($E21="",$G21=""),"",IF(AND($E$3=6),'Marks Entry 6th'!X20,IF(AND($E$3=7),'Marks Entry 7th'!X20,"")))</f>
        <v/>
      </c>
      <c r="AJ21" s="120" t="str">
        <f>IF(OR($E21="",$G21=""),"",IF(AND($E$3=6),'Marks Entry 6th'!Y20,IF(AND($E$3=7),'Marks Entry 7th'!Y20,"")))</f>
        <v/>
      </c>
      <c r="AK21" s="120" t="str">
        <f>IF(OR($E21="",$G21=""),"",IF(AND($E$3=6),'Marks Entry 6th'!Z20,IF(AND($E$3=7),'Marks Entry 7th'!Z20,"")))</f>
        <v/>
      </c>
      <c r="AL21" s="120" t="str">
        <f>IF(OR($E21="",$G21=""),"",IF(AND($E$3=6),'Marks Entry 6th'!AA20,IF(AND($E$3=7),'Marks Entry 7th'!AA20,"")))</f>
        <v/>
      </c>
      <c r="AM21" s="428" t="str">
        <f t="shared" si="15"/>
        <v/>
      </c>
      <c r="AN21" s="120" t="str">
        <f>IF(OR($E21="",$G21=""),"",IF(AND($E$3=6),'Marks Entry 6th'!AB20,IF(AND($E$3=7),'Marks Entry 7th'!AB20,"")))</f>
        <v/>
      </c>
      <c r="AO21" s="120" t="str">
        <f>IF(OR($E21="",$G21=""),"",IF(AND($E$3=6),'Marks Entry 6th'!AC20,IF(AND($E$3=7),'Marks Entry 7th'!AC20,"")))</f>
        <v/>
      </c>
      <c r="AP21" s="65" t="str">
        <f t="shared" si="16"/>
        <v/>
      </c>
      <c r="AQ21" s="62">
        <f t="shared" si="17"/>
        <v>0</v>
      </c>
      <c r="AR21" s="67" t="str">
        <f>IF(OR($E21="",$G21=""),"",IF(AND($E$3=6),'Marks Entry 6th'!AD20,IF(AND($E$3=7),'Marks Entry 7th'!AD20,"")))</f>
        <v/>
      </c>
      <c r="AS21" s="67" t="str">
        <f>IF(OR($E21="",$G21=""),"",IF(AND($E$3=6),'Marks Entry 6th'!AE20,IF(AND($E$3=7),'Marks Entry 7th'!AE20,"")))</f>
        <v/>
      </c>
      <c r="AT21" s="65" t="str">
        <f t="shared" si="18"/>
        <v/>
      </c>
      <c r="AU21" s="62" t="str">
        <f t="shared" si="19"/>
        <v/>
      </c>
      <c r="AV21" s="108">
        <f t="shared" si="20"/>
        <v>0</v>
      </c>
      <c r="AW21" s="108" t="str">
        <f t="shared" si="21"/>
        <v/>
      </c>
      <c r="AX21" s="108" t="str">
        <f t="shared" si="22"/>
        <v/>
      </c>
      <c r="AY21" s="108" t="str">
        <f t="shared" si="23"/>
        <v/>
      </c>
      <c r="AZ21" s="108" t="str">
        <f t="shared" si="24"/>
        <v/>
      </c>
      <c r="BA21" s="110" t="str">
        <f t="shared" si="25"/>
        <v/>
      </c>
      <c r="BB21" s="313" t="str">
        <f>IF(OR($E21="",$G21=""),"",IF(AND($E$3=6),'Marks Entry 6th'!AF20,IF(AND($E$3=7),'Marks Entry 7th'!AF20,"")))</f>
        <v/>
      </c>
      <c r="BC21" s="120" t="str">
        <f>IF(OR($E21="",$G21=""),"",IF(AND($E$3=6),'Marks Entry 6th'!AG20,IF(AND($E$3=7),'Marks Entry 7th'!AG20,"")))</f>
        <v/>
      </c>
      <c r="BD21" s="120" t="str">
        <f>IF(OR($E21="",$G21=""),"",IF(AND($E$3=6),'Marks Entry 6th'!AH20,IF(AND($E$3=7),'Marks Entry 7th'!AH20,"")))</f>
        <v/>
      </c>
      <c r="BE21" s="120" t="str">
        <f>IF(OR($E21="",$G21=""),"",IF(AND($E$3=6),'Marks Entry 6th'!AI20,IF(AND($E$3=7),'Marks Entry 7th'!AI20,"")))</f>
        <v/>
      </c>
      <c r="BF21" s="120" t="str">
        <f>IF(OR($E21="",$G21=""),"",IF(AND($E$3=6),'Marks Entry 6th'!AJ20,IF(AND($E$3=7),'Marks Entry 7th'!AJ20,"")))</f>
        <v/>
      </c>
      <c r="BG21" s="120" t="str">
        <f>IF(OR($E21="",$G21=""),"",IF(AND($E$3=6),'Marks Entry 6th'!AK20,IF(AND($E$3=7),'Marks Entry 7th'!AK20,"")))</f>
        <v/>
      </c>
      <c r="BH21" s="120" t="str">
        <f>IF(OR($E21="",$G21=""),"",IF(AND($E$3=6),'Marks Entry 6th'!AL20,IF(AND($E$3=7),'Marks Entry 7th'!AL20,"")))</f>
        <v/>
      </c>
      <c r="BI21" s="428" t="str">
        <f t="shared" si="26"/>
        <v/>
      </c>
      <c r="BJ21" s="120" t="str">
        <f>IF(OR($E21="",$G21=""),"",IF(AND($E$3=6),'Marks Entry 6th'!AM20,IF(AND($E$3=7),'Marks Entry 7th'!AM20,"")))</f>
        <v/>
      </c>
      <c r="BK21" s="120" t="str">
        <f>IF(OR($E21="",$G21=""),"",IF(AND($E$3=6),'Marks Entry 6th'!AN20,IF(AND($E$3=7),'Marks Entry 7th'!AN20,"")))</f>
        <v/>
      </c>
      <c r="BL21" s="65" t="str">
        <f t="shared" si="27"/>
        <v/>
      </c>
      <c r="BM21" s="62">
        <f t="shared" si="28"/>
        <v>0</v>
      </c>
      <c r="BN21" s="67" t="str">
        <f>IF(OR($E21="",$G21=""),"",IF(AND($E$3=6),'Marks Entry 6th'!AO20,IF(AND($E$3=7),'Marks Entry 7th'!AO20,"")))</f>
        <v/>
      </c>
      <c r="BO21" s="67" t="str">
        <f>IF(OR($E21="",$G21=""),"",IF(AND($E$3=6),'Marks Entry 6th'!AP20,IF(AND($E$3=7),'Marks Entry 7th'!AP20,"")))</f>
        <v/>
      </c>
      <c r="BP21" s="65" t="str">
        <f t="shared" si="29"/>
        <v/>
      </c>
      <c r="BQ21" s="62" t="str">
        <f t="shared" si="30"/>
        <v/>
      </c>
      <c r="BR21" s="108">
        <f t="shared" si="31"/>
        <v>0</v>
      </c>
      <c r="BS21" s="108" t="str">
        <f t="shared" si="32"/>
        <v/>
      </c>
      <c r="BT21" s="108" t="str">
        <f t="shared" si="33"/>
        <v/>
      </c>
      <c r="BU21" s="108" t="str">
        <f t="shared" si="34"/>
        <v/>
      </c>
      <c r="BV21" s="108" t="str">
        <f t="shared" si="35"/>
        <v/>
      </c>
      <c r="BW21" s="110" t="str">
        <f t="shared" si="36"/>
        <v/>
      </c>
      <c r="BX21" s="120" t="str">
        <f>IF(OR($E21="",$G21=""),"",IF(AND($E$3=6),'Marks Entry 6th'!AQ20,IF(AND($E$3=7),'Marks Entry 7th'!AQ20,"")))</f>
        <v/>
      </c>
      <c r="BY21" s="120" t="str">
        <f>IF(OR($E21="",$G21=""),"",IF(AND($E$3=6),'Marks Entry 6th'!AR20,IF(AND($E$3=7),'Marks Entry 7th'!AR20,"")))</f>
        <v/>
      </c>
      <c r="BZ21" s="120" t="str">
        <f>IF(OR($E21="",$G21=""),"",IF(AND($E$3=6),'Marks Entry 6th'!AS20,IF(AND($E$3=7),'Marks Entry 7th'!AS20,"")))</f>
        <v/>
      </c>
      <c r="CA21" s="120" t="str">
        <f>IF(OR($E21="",$G21=""),"",IF(AND($E$3=6),'Marks Entry 6th'!AT20,IF(AND($E$3=7),'Marks Entry 7th'!AT20,"")))</f>
        <v/>
      </c>
      <c r="CB21" s="120" t="str">
        <f>IF(OR($E21="",$G21=""),"",IF(AND($E$3=6),'Marks Entry 6th'!AU20,IF(AND($E$3=7),'Marks Entry 7th'!AU20,"")))</f>
        <v/>
      </c>
      <c r="CC21" s="120" t="str">
        <f>IF(OR($E21="",$G21=""),"",IF(AND($E$3=6),'Marks Entry 6th'!AV20,IF(AND($E$3=7),'Marks Entry 7th'!AV20,"")))</f>
        <v/>
      </c>
      <c r="CD21" s="428" t="str">
        <f t="shared" si="37"/>
        <v/>
      </c>
      <c r="CE21" s="120" t="str">
        <f>IF(OR($E21="",$G21=""),"",IF(AND($E$3=6),'Marks Entry 6th'!AW20,IF(AND($E$3=7),'Marks Entry 7th'!AW20,"")))</f>
        <v/>
      </c>
      <c r="CF21" s="120" t="str">
        <f>IF(OR($E21="",$G21=""),"",IF(AND($E$3=6),'Marks Entry 6th'!AX20,IF(AND($E$3=7),'Marks Entry 7th'!AX20,"")))</f>
        <v/>
      </c>
      <c r="CG21" s="65" t="str">
        <f t="shared" si="38"/>
        <v/>
      </c>
      <c r="CH21" s="62">
        <f t="shared" si="39"/>
        <v>0</v>
      </c>
      <c r="CI21" s="67" t="str">
        <f>IF(OR($E21="",$G21=""),"",IF(AND($E$3=6),'Marks Entry 6th'!AY20,IF(AND($E$3=7),'Marks Entry 7th'!AY20,"")))</f>
        <v/>
      </c>
      <c r="CJ21" s="67" t="str">
        <f>IF(OR($E21="",$G21=""),"",IF(AND($E$3=6),'Marks Entry 6th'!AZ20,IF(AND($E$3=7),'Marks Entry 7th'!AZ20,"")))</f>
        <v/>
      </c>
      <c r="CK21" s="65" t="str">
        <f t="shared" si="40"/>
        <v/>
      </c>
      <c r="CL21" s="62" t="str">
        <f t="shared" si="41"/>
        <v/>
      </c>
      <c r="CM21" s="108">
        <f t="shared" si="42"/>
        <v>0</v>
      </c>
      <c r="CN21" s="108" t="str">
        <f t="shared" si="43"/>
        <v/>
      </c>
      <c r="CO21" s="108" t="str">
        <f t="shared" si="44"/>
        <v/>
      </c>
      <c r="CP21" s="108" t="str">
        <f t="shared" si="45"/>
        <v/>
      </c>
      <c r="CQ21" s="108" t="str">
        <f t="shared" si="46"/>
        <v/>
      </c>
      <c r="CR21" s="110" t="str">
        <f t="shared" si="47"/>
        <v/>
      </c>
      <c r="CS21" s="120" t="str">
        <f>IF(OR($E21="",$G21=""),"",IF(AND($E$3=6),'Marks Entry 6th'!BA20,IF(AND($E$3=7),'Marks Entry 7th'!BA20,"")))</f>
        <v/>
      </c>
      <c r="CT21" s="120" t="str">
        <f>IF(OR($E21="",$G21=""),"",IF(AND($E$3=6),'Marks Entry 6th'!BB20,IF(AND($E$3=7),'Marks Entry 7th'!BB20,"")))</f>
        <v/>
      </c>
      <c r="CU21" s="120" t="str">
        <f>IF(OR($E21="",$G21=""),"",IF(AND($E$3=6),'Marks Entry 6th'!BC20,IF(AND($E$3=7),'Marks Entry 7th'!BC20,"")))</f>
        <v/>
      </c>
      <c r="CV21" s="120" t="str">
        <f>IF(OR($E21="",$G21=""),"",IF(AND($E$3=6),'Marks Entry 6th'!BD20,IF(AND($E$3=7),'Marks Entry 7th'!BD20,"")))</f>
        <v/>
      </c>
      <c r="CW21" s="120" t="str">
        <f>IF(OR($E21="",$G21=""),"",IF(AND($E$3=6),'Marks Entry 6th'!BE20,IF(AND($E$3=7),'Marks Entry 7th'!BE20,"")))</f>
        <v/>
      </c>
      <c r="CX21" s="120" t="str">
        <f>IF(OR($E21="",$G21=""),"",IF(AND($E$3=6),'Marks Entry 6th'!BF20,IF(AND($E$3=7),'Marks Entry 7th'!BF20,"")))</f>
        <v/>
      </c>
      <c r="CY21" s="428" t="str">
        <f t="shared" si="48"/>
        <v/>
      </c>
      <c r="CZ21" s="120" t="str">
        <f>IF(OR($E21="",$G21=""),"",IF(AND($E$3=6),'Marks Entry 6th'!BG20,IF(AND($E$3=7),'Marks Entry 7th'!BG20,"")))</f>
        <v/>
      </c>
      <c r="DA21" s="120" t="str">
        <f>IF(OR($E21="",$G21=""),"",IF(AND($E$3=6),'Marks Entry 6th'!BH20,IF(AND($E$3=7),'Marks Entry 7th'!BH20,"")))</f>
        <v/>
      </c>
      <c r="DB21" s="65" t="str">
        <f t="shared" si="49"/>
        <v/>
      </c>
      <c r="DC21" s="62">
        <f t="shared" si="50"/>
        <v>0</v>
      </c>
      <c r="DD21" s="67" t="str">
        <f>IF(OR($E21="",$G21=""),"",IF(AND($E$3=6),'Marks Entry 6th'!BI20,IF(AND($E$3=7),'Marks Entry 7th'!BI20,"")))</f>
        <v/>
      </c>
      <c r="DE21" s="67" t="str">
        <f>IF(OR($E21="",$G21=""),"",IF(AND($E$3=6),'Marks Entry 6th'!BJ20,IF(AND($E$3=7),'Marks Entry 7th'!BJ20,"")))</f>
        <v/>
      </c>
      <c r="DF21" s="65" t="str">
        <f t="shared" si="51"/>
        <v/>
      </c>
      <c r="DG21" s="62" t="str">
        <f t="shared" si="52"/>
        <v/>
      </c>
      <c r="DH21" s="108">
        <f t="shared" si="53"/>
        <v>0</v>
      </c>
      <c r="DI21" s="108" t="str">
        <f t="shared" si="54"/>
        <v/>
      </c>
      <c r="DJ21" s="108" t="str">
        <f t="shared" si="55"/>
        <v/>
      </c>
      <c r="DK21" s="108" t="str">
        <f t="shared" si="56"/>
        <v/>
      </c>
      <c r="DL21" s="108" t="str">
        <f t="shared" si="57"/>
        <v/>
      </c>
      <c r="DM21" s="110" t="str">
        <f t="shared" si="58"/>
        <v/>
      </c>
      <c r="DN21" s="120" t="str">
        <f>IF(OR($E21="",$G21=""),"",IF(AND($E$3=6),'Marks Entry 6th'!BK20,IF(AND($E$3=7),'Marks Entry 7th'!BK20,"")))</f>
        <v/>
      </c>
      <c r="DO21" s="120" t="str">
        <f>IF(OR($E21="",$G21=""),"",IF(AND($E$3=6),'Marks Entry 6th'!BL20,IF(AND($E$3=7),'Marks Entry 7th'!BL20,"")))</f>
        <v/>
      </c>
      <c r="DP21" s="120" t="str">
        <f>IF(OR($E21="",$G21=""),"",IF(AND($E$3=6),'Marks Entry 6th'!BM20,IF(AND($E$3=7),'Marks Entry 7th'!BM20,"")))</f>
        <v/>
      </c>
      <c r="DQ21" s="120" t="str">
        <f>IF(OR($E21="",$G21=""),"",IF(AND($E$3=6),'Marks Entry 6th'!BN20,IF(AND($E$3=7),'Marks Entry 7th'!BN20,"")))</f>
        <v/>
      </c>
      <c r="DR21" s="120" t="str">
        <f>IF(OR($E21="",$G21=""),"",IF(AND($E$3=6),'Marks Entry 6th'!BO20,IF(AND($E$3=7),'Marks Entry 7th'!BO20,"")))</f>
        <v/>
      </c>
      <c r="DS21" s="120" t="str">
        <f>IF(OR($E21="",$G21=""),"",IF(AND($E$3=6),'Marks Entry 6th'!BP20,IF(AND($E$3=7),'Marks Entry 7th'!BP20,"")))</f>
        <v/>
      </c>
      <c r="DT21" s="428" t="str">
        <f t="shared" si="59"/>
        <v/>
      </c>
      <c r="DU21" s="120" t="str">
        <f>IF(OR($E21="",$G21=""),"",IF(AND($E$3=6),'Marks Entry 6th'!BQ20,IF(AND($E$3=7),'Marks Entry 7th'!BQ20,"")))</f>
        <v/>
      </c>
      <c r="DV21" s="120" t="str">
        <f>IF(OR($E21="",$G21=""),"",IF(AND($E$3=6),'Marks Entry 6th'!BR20,IF(AND($E$3=7),'Marks Entry 7th'!BR20,"")))</f>
        <v/>
      </c>
      <c r="DW21" s="65" t="str">
        <f t="shared" si="60"/>
        <v/>
      </c>
      <c r="DX21" s="62">
        <f t="shared" si="61"/>
        <v>0</v>
      </c>
      <c r="DY21" s="67" t="str">
        <f>IF(OR($E21="",$G21=""),"",IF(AND($E$3=6),'Marks Entry 6th'!BS20,IF(AND($E$3=7),'Marks Entry 7th'!BS20,"")))</f>
        <v/>
      </c>
      <c r="DZ21" s="67" t="str">
        <f>IF(OR($E21="",$G21=""),"",IF(AND($E$3=6),'Marks Entry 6th'!BT20,IF(AND($E$3=7),'Marks Entry 7th'!BT20,"")))</f>
        <v/>
      </c>
      <c r="EA21" s="65" t="str">
        <f t="shared" si="62"/>
        <v/>
      </c>
      <c r="EB21" s="62" t="str">
        <f t="shared" si="63"/>
        <v/>
      </c>
      <c r="EC21" s="108">
        <f t="shared" si="64"/>
        <v>0</v>
      </c>
      <c r="ED21" s="108" t="str">
        <f t="shared" si="65"/>
        <v/>
      </c>
      <c r="EE21" s="108" t="str">
        <f t="shared" si="66"/>
        <v/>
      </c>
      <c r="EF21" s="108" t="str">
        <f t="shared" si="67"/>
        <v/>
      </c>
      <c r="EG21" s="108" t="str">
        <f t="shared" si="68"/>
        <v/>
      </c>
      <c r="EH21" s="110" t="str">
        <f t="shared" si="69"/>
        <v/>
      </c>
      <c r="EI21" s="52" t="str">
        <f>IF(OR($E21="",$G21=""),"",IF(AND($E$3=6),'Marks Entry 6th'!BU20,IF(AND($E$3=7),'Marks Entry 7th'!BU20,"")))</f>
        <v/>
      </c>
      <c r="EJ21" s="52" t="str">
        <f>IF(OR($E21="",$G21=""),"",IF(AND($E$3=6),'Marks Entry 6th'!BV20,IF(AND($E$3=7),'Marks Entry 7th'!BV20,"")))</f>
        <v/>
      </c>
      <c r="EK21" s="52" t="str">
        <f>IF(OR($E21="",$G21=""),"",IF(AND($E$3=6),'Marks Entry 6th'!BW20,IF(AND($E$3=7),'Marks Entry 7th'!BW20,"")))</f>
        <v/>
      </c>
      <c r="EL21" s="52" t="str">
        <f>IF(OR($E21="",$G21=""),"",IF(AND($E$3=6),'Marks Entry 6th'!BX20,IF(AND($E$3=7),'Marks Entry 7th'!BX20,"")))</f>
        <v/>
      </c>
      <c r="EM21" s="52" t="str">
        <f>IF(OR($E21="",$G21=""),"",IF(AND($E$3=6),'Marks Entry 6th'!BY20,IF(AND($E$3=7),'Marks Entry 7th'!BY20,"")))</f>
        <v/>
      </c>
      <c r="EN21" s="121" t="str">
        <f t="shared" si="70"/>
        <v/>
      </c>
      <c r="EO21" s="122">
        <f t="shared" si="71"/>
        <v>0</v>
      </c>
      <c r="EP21" s="122" t="str">
        <f t="shared" si="72"/>
        <v/>
      </c>
      <c r="EQ21" s="122" t="str">
        <f t="shared" si="73"/>
        <v/>
      </c>
      <c r="ER21" s="109" t="str">
        <f t="shared" si="74"/>
        <v/>
      </c>
      <c r="ES21" s="52" t="str">
        <f>IF(OR($E21="",$G21=""),"",IF(AND($E$3=6),'Marks Entry 6th'!BZ20,IF(AND($E$3=7),'Marks Entry 7th'!BZ20,"")))</f>
        <v/>
      </c>
      <c r="ET21" s="52" t="str">
        <f>IF(OR($E21="",$G21=""),"",IF(AND($E$3=6),'Marks Entry 6th'!CA20,IF(AND($E$3=7),'Marks Entry 7th'!CA20,"")))</f>
        <v/>
      </c>
      <c r="EU21" s="52" t="str">
        <f>IF(OR($E21="",$G21=""),"",IF(AND($E$3=6),'Marks Entry 6th'!CB20,IF(AND($E$3=7),'Marks Entry 7th'!CB20,"")))</f>
        <v/>
      </c>
      <c r="EV21" s="52" t="str">
        <f>IF(OR($E21="",$G21=""),"",IF(AND($E$3=6),'Marks Entry 6th'!CC20,IF(AND($E$3=7),'Marks Entry 7th'!CC20,"")))</f>
        <v/>
      </c>
      <c r="EW21" s="52" t="str">
        <f>IF(OR($E21="",$G21=""),"",IF(AND($E$3=6),'Marks Entry 6th'!CD20,IF(AND($E$3=7),'Marks Entry 7th'!CD20,"")))</f>
        <v/>
      </c>
      <c r="EX21" s="121" t="str">
        <f t="shared" si="75"/>
        <v/>
      </c>
      <c r="EY21" s="122">
        <f t="shared" si="76"/>
        <v>0</v>
      </c>
      <c r="EZ21" s="122" t="str">
        <f t="shared" si="77"/>
        <v/>
      </c>
      <c r="FA21" s="122" t="str">
        <f t="shared" si="78"/>
        <v/>
      </c>
      <c r="FB21" s="109" t="str">
        <f t="shared" si="79"/>
        <v/>
      </c>
      <c r="FC21" s="52" t="str">
        <f>IF(OR($E21="",$G21=""),"",IF(AND($E$3=6),'Marks Entry 6th'!CE20,IF(AND($E$3=7),'Marks Entry 7th'!CE20,"")))</f>
        <v/>
      </c>
      <c r="FD21" s="52" t="str">
        <f>IF(OR($E21="",$G21=""),"",IF(AND($E$3=6),'Marks Entry 6th'!CF20,IF(AND($E$3=7),'Marks Entry 7th'!CF20,"")))</f>
        <v/>
      </c>
      <c r="FE21" s="52" t="str">
        <f>IF(OR($E21="",$G21=""),"",IF(AND($E$3=6),'Marks Entry 6th'!CG20,IF(AND($E$3=7),'Marks Entry 7th'!CG20,"")))</f>
        <v/>
      </c>
      <c r="FF21" s="52" t="str">
        <f>IF(OR($E21="",$G21=""),"",IF(AND($E$3=6),'Marks Entry 6th'!CH20,IF(AND($E$3=7),'Marks Entry 7th'!CH20,"")))</f>
        <v/>
      </c>
      <c r="FG21" s="52" t="str">
        <f>IF(OR($E21="",$G21=""),"",IF(AND($E$3=6),'Marks Entry 6th'!CI20,IF(AND($E$3=7),'Marks Entry 7th'!CI20,"")))</f>
        <v/>
      </c>
      <c r="FH21" s="121" t="str">
        <f t="shared" si="80"/>
        <v/>
      </c>
      <c r="FI21" s="122">
        <f t="shared" si="81"/>
        <v>0</v>
      </c>
      <c r="FJ21" s="122" t="str">
        <f t="shared" si="82"/>
        <v/>
      </c>
      <c r="FK21" s="122" t="str">
        <f t="shared" si="83"/>
        <v/>
      </c>
      <c r="FL21" s="109" t="str">
        <f t="shared" si="84"/>
        <v/>
      </c>
      <c r="FM21" s="370" t="str">
        <f>IF(OR($E21="",$G21=""),"",IF(AND('Marks Entry 6th'!CJ20="",'Marks Entry 7th'!CJ20=""),"",IF(AND($E$3=6),'Marks Entry 6th'!CJ20,IF(AND($E$3=7),'Marks Entry 7th'!CJ20,""))))</f>
        <v/>
      </c>
      <c r="FN21" s="370" t="str">
        <f>IF(OR($E21="",$G21=""),"",IF(AND('Marks Entry 6th'!CK20="",'Marks Entry 7th'!CK20=""),"",IF(AND($E$3=6),'Marks Entry 6th'!CK20,IF(AND($E$3=7),'Marks Entry 7th'!CK20,""))))</f>
        <v/>
      </c>
      <c r="FO21" s="371" t="str">
        <f t="shared" si="85"/>
        <v/>
      </c>
      <c r="FP21" s="109" t="str">
        <f t="shared" si="86"/>
        <v/>
      </c>
      <c r="FQ21" s="370" t="str">
        <f>IF(OR($E21="",$G21=""),"",IF(AND('Marks Entry 6th'!CL20="",'Marks Entry 7th'!CL20=""),"",IF(AND($E$3=6),'Marks Entry 6th'!CL20,IF(AND($E$3=7),'Marks Entry 7th'!CL20,""))))</f>
        <v/>
      </c>
      <c r="FR21" s="370" t="str">
        <f>IF(OR($E21="",$G21=""),"",IF(AND('Marks Entry 6th'!CM20="",'Marks Entry 7th'!CM20=""),"",IF(AND($E$3=6),'Marks Entry 6th'!CM20,IF(AND($E$3=7),'Marks Entry 7th'!CM20,""))))</f>
        <v/>
      </c>
      <c r="FS21" s="371" t="str">
        <f t="shared" si="87"/>
        <v/>
      </c>
      <c r="FT21" s="109" t="str">
        <f t="shared" si="88"/>
        <v/>
      </c>
      <c r="FU21" s="78" t="str">
        <f t="shared" si="89"/>
        <v/>
      </c>
      <c r="FV21" s="332" t="str">
        <f t="shared" si="90"/>
        <v/>
      </c>
      <c r="FW21" s="84" t="str">
        <f t="shared" si="91"/>
        <v/>
      </c>
      <c r="FX21" s="225" t="str">
        <f t="shared" si="92"/>
        <v/>
      </c>
      <c r="FY21" s="85" t="str">
        <f t="shared" si="93"/>
        <v/>
      </c>
      <c r="FZ21" s="331" t="str">
        <f>IFERROR(IF(B21="NSO","NSO",IF(OR(D21="",G21="",F21=""),"",IF(AND(FV21&gt;=36,'Master sheet'!$D$11="Hindi"),"कक्षा क्रमोन्नत",IF(AND(FV21&gt;=36,'Master sheet'!$D$11="English"),"Promoted",IF(AND(FV21&lt;36,'Master sheet'!$D$11="Hindi"),"पुनः परीक्षा","Re-Exam"))))),"")</f>
        <v/>
      </c>
      <c r="GA21" s="53" t="str">
        <f>IF(OR($E21="",$G21=""),"",IF(AND($E$3=6,'Marks Entry 6th'!CN20=""),"",IF(AND($E$3=7,'Marks Entry 7th'!CN20=""),"",IF(AND($E$3=6),'Marks Entry 6th'!CN20,IF(AND($E$3=7),'Marks Entry 7th'!CN20,"")))))</f>
        <v/>
      </c>
      <c r="GB21" s="53" t="str">
        <f>IF(OR($E21="",$G21=""),"",IF(AND($E$3=6,'Marks Entry 6th'!CO20=""),"",IF(AND($E$3=7,'Marks Entry 7th'!CO20=""),"",IF(AND($E$3=6),'Marks Entry 6th'!CO20,IF(AND($E$3=7),'Marks Entry 7th'!CO20,"")))))</f>
        <v/>
      </c>
      <c r="GC21" s="55"/>
      <c r="GK21" s="56">
        <f>IF(AND($E$3=6),'Marks Entry 6th'!I20,IF(AND($E$3=7),'Marks Entry 7th'!I20,""))</f>
        <v>0</v>
      </c>
      <c r="GL21" s="56">
        <f t="shared" si="94"/>
        <v>0</v>
      </c>
    </row>
    <row r="22" spans="1:194" ht="18.95" customHeight="1">
      <c r="A22" s="68">
        <v>15</v>
      </c>
      <c r="B22" s="68" t="str">
        <f>IF(OR(GK22=0,GK22=""),"",IF(AND($E$3=6),'Marks Entry 6th'!I21,IF(AND($E$3=7),'Marks Entry 7th'!I21,"")))</f>
        <v/>
      </c>
      <c r="C22" s="69" t="str">
        <f>IF(OR(B22=0,B22=""),"",IF(AND($E$3=6,'Marks Entry 6th'!B21=""),"",IF(AND($E$3=7,'Marks Entry 7th'!B21=""),"",IF(AND($E$3=6,'Marks Entry 6th'!B21),'Marks Entry 6th'!B21,IF(AND($E$3=7),'Marks Entry 7th'!B21,"")))))</f>
        <v/>
      </c>
      <c r="D22" s="69" t="str">
        <f>IF(OR(B22=0,B22=""),"",IF(AND($E$3=6,'Marks Entry 6th'!C21=""),"",IF(AND($E$3=7,'Marks Entry 7th'!C21=""),"",IF(AND($E$3=6),'Marks Entry 6th'!C21,IF(AND($E$3=7),'Marks Entry 7th'!C21,"")))))</f>
        <v/>
      </c>
      <c r="E22" s="306" t="str">
        <f>IF(OR(B22=0,B22=""),"",IF(AND($E$3=6,'Marks Entry 6th'!E21=""),"",IF(AND($E$3=7,'Marks Entry 7th'!E21=""),"",IF(AND($E$3=6),'Marks Entry 6th'!E21,IF(AND($E$3=7),'Marks Entry 7th'!E21,"")))))</f>
        <v/>
      </c>
      <c r="F22" s="69" t="str">
        <f>IF(OR(B22=0,B22=""),"",IF(AND($E$3=6,'Marks Entry 6th'!D21=""),"",IF(AND($E$3=7,'Marks Entry 7th'!D21=""),"",IF(AND($E$3=6),'Marks Entry 6th'!D21,IF(AND($E$3=7),'Marks Entry 7th'!D21,"")))))</f>
        <v/>
      </c>
      <c r="G22" s="305" t="str">
        <f>IF(OR(B22=0,B22=""),"",IF(AND($E$3=6,'Marks Entry 6th'!F21=""),"",IF(AND($E$3=7,'Marks Entry 7th'!F21=""),"",IF(AND($E$3=6),UPPER('Marks Entry 6th'!F21),IF(AND($E$3=7),UPPER('Marks Entry 7th'!F21),"")))))</f>
        <v/>
      </c>
      <c r="H22" s="305" t="str">
        <f>IF(OR(B22=0,B22=""),"",IF(AND($E$3=6,'Marks Entry 6th'!G21=""),"",IF(AND($E$3=7,'Marks Entry 7th'!G21=""),"",IF(AND($E$3=6),UPPER('Marks Entry 6th'!G21),IF(AND($E$3=7),UPPER('Marks Entry 7th'!G21),"")))))</f>
        <v/>
      </c>
      <c r="I22" s="305" t="str">
        <f>IF(OR(B22=0,B22=""),"",IF(AND($E$3=6,'Marks Entry 6th'!H21=""),"",IF(AND($E$3=7,'Marks Entry 7th'!H21=""),"",IF(AND($E$3=6),UPPER('Marks Entry 6th'!H21),IF(AND($E$3=7),UPPER('Marks Entry 7th'!H21),"")))))</f>
        <v/>
      </c>
      <c r="J22" s="64" t="str">
        <f>IF(OR(B22=0,B22=""),"",IF(AND($E$3=6,'Marks Entry 6th'!J21=""),"",IF(AND($E$3=7,'Marks Entry 7th'!J21=""),"",IF(AND($E$3=6),'Marks Entry 6th'!J21,IF(AND($E$3=7),'Marks Entry 7th'!J21,"")))))</f>
        <v/>
      </c>
      <c r="K22" s="64" t="str">
        <f>IF(OR(B22=0,B22=""),"",IF(AND($E$3=6,'Marks Entry 6th'!K21=""),"",IF(AND($E$3=7,'Marks Entry 7th'!K21=""),"",IF(AND($E$3=6),'Marks Entry 6th'!K21,IF(AND($E$3=7),'Marks Entry 7th'!K21,"")))))</f>
        <v/>
      </c>
      <c r="L22" s="120" t="str">
        <f>IF(OR($E22="",$G22=""),"",IF(AND($E$3=6),'Marks Entry 6th'!L21,IF(AND($E$3=7),'Marks Entry 7th'!L21,"")))</f>
        <v/>
      </c>
      <c r="M22" s="120" t="str">
        <f>IF(OR($E22="",$G22=""),"",IF(AND($E$3=6),'Marks Entry 6th'!M21,IF(AND($E$3=7),'Marks Entry 7th'!M21,"")))</f>
        <v/>
      </c>
      <c r="N22" s="120" t="str">
        <f>IF(OR($E22="",$G22=""),"",IF(AND($E$3=6),'Marks Entry 6th'!N21,IF(AND($E$3=7),'Marks Entry 7th'!N21,"")))</f>
        <v/>
      </c>
      <c r="O22" s="120" t="str">
        <f>IF(OR($E22="",$G22=""),"",IF(AND($E$3=6),'Marks Entry 6th'!O21,IF(AND($E$3=7),'Marks Entry 7th'!O21,"")))</f>
        <v/>
      </c>
      <c r="P22" s="120" t="str">
        <f>IF(OR($E22="",$G22=""),"",IF(AND($E$3=6),'Marks Entry 6th'!P21,IF(AND($E$3=7),'Marks Entry 7th'!P21,"")))</f>
        <v/>
      </c>
      <c r="Q22" s="120" t="str">
        <f>IF(OR($E22="",$G22=""),"",IF(AND($E$3=6),'Marks Entry 6th'!Q21,IF(AND($E$3=7),'Marks Entry 7th'!Q21,"")))</f>
        <v/>
      </c>
      <c r="R22" s="428" t="str">
        <f t="shared" si="4"/>
        <v/>
      </c>
      <c r="S22" s="120" t="str">
        <f>IF(OR($E22="",$G22=""),"",IF(AND($E$3=6),'Marks Entry 6th'!R21,IF(AND($E$3=7),'Marks Entry 7th'!R21,"")))</f>
        <v/>
      </c>
      <c r="T22" s="120" t="str">
        <f>IF(OR($E22="",$G22=""),"",IF(AND($E$3=6),'Marks Entry 6th'!S21,IF(AND($E$3=7),'Marks Entry 7th'!S21,"")))</f>
        <v/>
      </c>
      <c r="U22" s="65" t="str">
        <f t="shared" si="5"/>
        <v/>
      </c>
      <c r="V22" s="62">
        <f t="shared" si="6"/>
        <v>0</v>
      </c>
      <c r="W22" s="67" t="str">
        <f>IF(OR($E22="",$G22=""),"",IF(AND($E$3=6),'Marks Entry 6th'!T21,IF(AND($E$3=7),'Marks Entry 7th'!T21,"")))</f>
        <v/>
      </c>
      <c r="X22" s="67" t="str">
        <f>IF(OR($E22="",$G22=""),"",IF(AND($E$3=6),'Marks Entry 6th'!U21,IF(AND($E$3=7),'Marks Entry 7th'!U21,"")))</f>
        <v/>
      </c>
      <c r="Y22" s="66" t="str">
        <f t="shared" si="7"/>
        <v/>
      </c>
      <c r="Z22" s="62" t="str">
        <f t="shared" si="8"/>
        <v/>
      </c>
      <c r="AA22" s="108">
        <f t="shared" si="9"/>
        <v>0</v>
      </c>
      <c r="AB22" s="108" t="str">
        <f t="shared" si="10"/>
        <v/>
      </c>
      <c r="AC22" s="108" t="str">
        <f t="shared" si="11"/>
        <v/>
      </c>
      <c r="AD22" s="108" t="str">
        <f t="shared" si="12"/>
        <v/>
      </c>
      <c r="AE22" s="108" t="str">
        <f t="shared" si="13"/>
        <v/>
      </c>
      <c r="AF22" s="110" t="str">
        <f t="shared" si="14"/>
        <v/>
      </c>
      <c r="AG22" s="120" t="str">
        <f>IF(OR($E22="",$G22=""),"",IF(AND($E$3=6),'Marks Entry 6th'!V21,IF(AND($E$3=7),'Marks Entry 7th'!V21,"")))</f>
        <v/>
      </c>
      <c r="AH22" s="120" t="str">
        <f>IF(OR($E22="",$G22=""),"",IF(AND($E$3=6),'Marks Entry 6th'!W21,IF(AND($E$3=7),'Marks Entry 7th'!W21,"")))</f>
        <v/>
      </c>
      <c r="AI22" s="120" t="str">
        <f>IF(OR($E22="",$G22=""),"",IF(AND($E$3=6),'Marks Entry 6th'!X21,IF(AND($E$3=7),'Marks Entry 7th'!X21,"")))</f>
        <v/>
      </c>
      <c r="AJ22" s="120" t="str">
        <f>IF(OR($E22="",$G22=""),"",IF(AND($E$3=6),'Marks Entry 6th'!Y21,IF(AND($E$3=7),'Marks Entry 7th'!Y21,"")))</f>
        <v/>
      </c>
      <c r="AK22" s="120" t="str">
        <f>IF(OR($E22="",$G22=""),"",IF(AND($E$3=6),'Marks Entry 6th'!Z21,IF(AND($E$3=7),'Marks Entry 7th'!Z21,"")))</f>
        <v/>
      </c>
      <c r="AL22" s="120" t="str">
        <f>IF(OR($E22="",$G22=""),"",IF(AND($E$3=6),'Marks Entry 6th'!AA21,IF(AND($E$3=7),'Marks Entry 7th'!AA21,"")))</f>
        <v/>
      </c>
      <c r="AM22" s="428" t="str">
        <f t="shared" si="15"/>
        <v/>
      </c>
      <c r="AN22" s="120" t="str">
        <f>IF(OR($E22="",$G22=""),"",IF(AND($E$3=6),'Marks Entry 6th'!AB21,IF(AND($E$3=7),'Marks Entry 7th'!AB21,"")))</f>
        <v/>
      </c>
      <c r="AO22" s="120" t="str">
        <f>IF(OR($E22="",$G22=""),"",IF(AND($E$3=6),'Marks Entry 6th'!AC21,IF(AND($E$3=7),'Marks Entry 7th'!AC21,"")))</f>
        <v/>
      </c>
      <c r="AP22" s="65" t="str">
        <f t="shared" si="16"/>
        <v/>
      </c>
      <c r="AQ22" s="62">
        <f t="shared" si="17"/>
        <v>0</v>
      </c>
      <c r="AR22" s="67" t="str">
        <f>IF(OR($E22="",$G22=""),"",IF(AND($E$3=6),'Marks Entry 6th'!AD21,IF(AND($E$3=7),'Marks Entry 7th'!AD21,"")))</f>
        <v/>
      </c>
      <c r="AS22" s="67" t="str">
        <f>IF(OR($E22="",$G22=""),"",IF(AND($E$3=6),'Marks Entry 6th'!AE21,IF(AND($E$3=7),'Marks Entry 7th'!AE21,"")))</f>
        <v/>
      </c>
      <c r="AT22" s="65" t="str">
        <f t="shared" si="18"/>
        <v/>
      </c>
      <c r="AU22" s="62" t="str">
        <f t="shared" si="19"/>
        <v/>
      </c>
      <c r="AV22" s="108">
        <f t="shared" si="20"/>
        <v>0</v>
      </c>
      <c r="AW22" s="108" t="str">
        <f t="shared" si="21"/>
        <v/>
      </c>
      <c r="AX22" s="108" t="str">
        <f t="shared" si="22"/>
        <v/>
      </c>
      <c r="AY22" s="108" t="str">
        <f t="shared" si="23"/>
        <v/>
      </c>
      <c r="AZ22" s="108" t="str">
        <f t="shared" si="24"/>
        <v/>
      </c>
      <c r="BA22" s="110" t="str">
        <f t="shared" si="25"/>
        <v/>
      </c>
      <c r="BB22" s="313" t="str">
        <f>IF(OR($E22="",$G22=""),"",IF(AND($E$3=6),'Marks Entry 6th'!AF21,IF(AND($E$3=7),'Marks Entry 7th'!AF21,"")))</f>
        <v/>
      </c>
      <c r="BC22" s="120" t="str">
        <f>IF(OR($E22="",$G22=""),"",IF(AND($E$3=6),'Marks Entry 6th'!AG21,IF(AND($E$3=7),'Marks Entry 7th'!AG21,"")))</f>
        <v/>
      </c>
      <c r="BD22" s="120" t="str">
        <f>IF(OR($E22="",$G22=""),"",IF(AND($E$3=6),'Marks Entry 6th'!AH21,IF(AND($E$3=7),'Marks Entry 7th'!AH21,"")))</f>
        <v/>
      </c>
      <c r="BE22" s="120" t="str">
        <f>IF(OR($E22="",$G22=""),"",IF(AND($E$3=6),'Marks Entry 6th'!AI21,IF(AND($E$3=7),'Marks Entry 7th'!AI21,"")))</f>
        <v/>
      </c>
      <c r="BF22" s="120" t="str">
        <f>IF(OR($E22="",$G22=""),"",IF(AND($E$3=6),'Marks Entry 6th'!AJ21,IF(AND($E$3=7),'Marks Entry 7th'!AJ21,"")))</f>
        <v/>
      </c>
      <c r="BG22" s="120" t="str">
        <f>IF(OR($E22="",$G22=""),"",IF(AND($E$3=6),'Marks Entry 6th'!AK21,IF(AND($E$3=7),'Marks Entry 7th'!AK21,"")))</f>
        <v/>
      </c>
      <c r="BH22" s="120" t="str">
        <f>IF(OR($E22="",$G22=""),"",IF(AND($E$3=6),'Marks Entry 6th'!AL21,IF(AND($E$3=7),'Marks Entry 7th'!AL21,"")))</f>
        <v/>
      </c>
      <c r="BI22" s="428" t="str">
        <f t="shared" si="26"/>
        <v/>
      </c>
      <c r="BJ22" s="120" t="str">
        <f>IF(OR($E22="",$G22=""),"",IF(AND($E$3=6),'Marks Entry 6th'!AM21,IF(AND($E$3=7),'Marks Entry 7th'!AM21,"")))</f>
        <v/>
      </c>
      <c r="BK22" s="120" t="str">
        <f>IF(OR($E22="",$G22=""),"",IF(AND($E$3=6),'Marks Entry 6th'!AN21,IF(AND($E$3=7),'Marks Entry 7th'!AN21,"")))</f>
        <v/>
      </c>
      <c r="BL22" s="65" t="str">
        <f t="shared" si="27"/>
        <v/>
      </c>
      <c r="BM22" s="62">
        <f t="shared" si="28"/>
        <v>0</v>
      </c>
      <c r="BN22" s="67" t="str">
        <f>IF(OR($E22="",$G22=""),"",IF(AND($E$3=6),'Marks Entry 6th'!AO21,IF(AND($E$3=7),'Marks Entry 7th'!AO21,"")))</f>
        <v/>
      </c>
      <c r="BO22" s="67" t="str">
        <f>IF(OR($E22="",$G22=""),"",IF(AND($E$3=6),'Marks Entry 6th'!AP21,IF(AND($E$3=7),'Marks Entry 7th'!AP21,"")))</f>
        <v/>
      </c>
      <c r="BP22" s="65" t="str">
        <f t="shared" si="29"/>
        <v/>
      </c>
      <c r="BQ22" s="62" t="str">
        <f t="shared" si="30"/>
        <v/>
      </c>
      <c r="BR22" s="108">
        <f t="shared" si="31"/>
        <v>0</v>
      </c>
      <c r="BS22" s="108" t="str">
        <f t="shared" si="32"/>
        <v/>
      </c>
      <c r="BT22" s="108" t="str">
        <f t="shared" si="33"/>
        <v/>
      </c>
      <c r="BU22" s="108" t="str">
        <f t="shared" si="34"/>
        <v/>
      </c>
      <c r="BV22" s="108" t="str">
        <f t="shared" si="35"/>
        <v/>
      </c>
      <c r="BW22" s="110" t="str">
        <f t="shared" si="36"/>
        <v/>
      </c>
      <c r="BX22" s="120" t="str">
        <f>IF(OR($E22="",$G22=""),"",IF(AND($E$3=6),'Marks Entry 6th'!AQ21,IF(AND($E$3=7),'Marks Entry 7th'!AQ21,"")))</f>
        <v/>
      </c>
      <c r="BY22" s="120" t="str">
        <f>IF(OR($E22="",$G22=""),"",IF(AND($E$3=6),'Marks Entry 6th'!AR21,IF(AND($E$3=7),'Marks Entry 7th'!AR21,"")))</f>
        <v/>
      </c>
      <c r="BZ22" s="120" t="str">
        <f>IF(OR($E22="",$G22=""),"",IF(AND($E$3=6),'Marks Entry 6th'!AS21,IF(AND($E$3=7),'Marks Entry 7th'!AS21,"")))</f>
        <v/>
      </c>
      <c r="CA22" s="120" t="str">
        <f>IF(OR($E22="",$G22=""),"",IF(AND($E$3=6),'Marks Entry 6th'!AT21,IF(AND($E$3=7),'Marks Entry 7th'!AT21,"")))</f>
        <v/>
      </c>
      <c r="CB22" s="120" t="str">
        <f>IF(OR($E22="",$G22=""),"",IF(AND($E$3=6),'Marks Entry 6th'!AU21,IF(AND($E$3=7),'Marks Entry 7th'!AU21,"")))</f>
        <v/>
      </c>
      <c r="CC22" s="120" t="str">
        <f>IF(OR($E22="",$G22=""),"",IF(AND($E$3=6),'Marks Entry 6th'!AV21,IF(AND($E$3=7),'Marks Entry 7th'!AV21,"")))</f>
        <v/>
      </c>
      <c r="CD22" s="428" t="str">
        <f t="shared" si="37"/>
        <v/>
      </c>
      <c r="CE22" s="120" t="str">
        <f>IF(OR($E22="",$G22=""),"",IF(AND($E$3=6),'Marks Entry 6th'!AW21,IF(AND($E$3=7),'Marks Entry 7th'!AW21,"")))</f>
        <v/>
      </c>
      <c r="CF22" s="120" t="str">
        <f>IF(OR($E22="",$G22=""),"",IF(AND($E$3=6),'Marks Entry 6th'!AX21,IF(AND($E$3=7),'Marks Entry 7th'!AX21,"")))</f>
        <v/>
      </c>
      <c r="CG22" s="65" t="str">
        <f t="shared" si="38"/>
        <v/>
      </c>
      <c r="CH22" s="62">
        <f t="shared" si="39"/>
        <v>0</v>
      </c>
      <c r="CI22" s="67" t="str">
        <f>IF(OR($E22="",$G22=""),"",IF(AND($E$3=6),'Marks Entry 6th'!AY21,IF(AND($E$3=7),'Marks Entry 7th'!AY21,"")))</f>
        <v/>
      </c>
      <c r="CJ22" s="67" t="str">
        <f>IF(OR($E22="",$G22=""),"",IF(AND($E$3=6),'Marks Entry 6th'!AZ21,IF(AND($E$3=7),'Marks Entry 7th'!AZ21,"")))</f>
        <v/>
      </c>
      <c r="CK22" s="65" t="str">
        <f t="shared" si="40"/>
        <v/>
      </c>
      <c r="CL22" s="62" t="str">
        <f t="shared" si="41"/>
        <v/>
      </c>
      <c r="CM22" s="108">
        <f t="shared" si="42"/>
        <v>0</v>
      </c>
      <c r="CN22" s="108" t="str">
        <f t="shared" si="43"/>
        <v/>
      </c>
      <c r="CO22" s="108" t="str">
        <f t="shared" si="44"/>
        <v/>
      </c>
      <c r="CP22" s="108" t="str">
        <f t="shared" si="45"/>
        <v/>
      </c>
      <c r="CQ22" s="108" t="str">
        <f t="shared" si="46"/>
        <v/>
      </c>
      <c r="CR22" s="110" t="str">
        <f t="shared" si="47"/>
        <v/>
      </c>
      <c r="CS22" s="120" t="str">
        <f>IF(OR($E22="",$G22=""),"",IF(AND($E$3=6),'Marks Entry 6th'!BA21,IF(AND($E$3=7),'Marks Entry 7th'!BA21,"")))</f>
        <v/>
      </c>
      <c r="CT22" s="120" t="str">
        <f>IF(OR($E22="",$G22=""),"",IF(AND($E$3=6),'Marks Entry 6th'!BB21,IF(AND($E$3=7),'Marks Entry 7th'!BB21,"")))</f>
        <v/>
      </c>
      <c r="CU22" s="120" t="str">
        <f>IF(OR($E22="",$G22=""),"",IF(AND($E$3=6),'Marks Entry 6th'!BC21,IF(AND($E$3=7),'Marks Entry 7th'!BC21,"")))</f>
        <v/>
      </c>
      <c r="CV22" s="120" t="str">
        <f>IF(OR($E22="",$G22=""),"",IF(AND($E$3=6),'Marks Entry 6th'!BD21,IF(AND($E$3=7),'Marks Entry 7th'!BD21,"")))</f>
        <v/>
      </c>
      <c r="CW22" s="120" t="str">
        <f>IF(OR($E22="",$G22=""),"",IF(AND($E$3=6),'Marks Entry 6th'!BE21,IF(AND($E$3=7),'Marks Entry 7th'!BE21,"")))</f>
        <v/>
      </c>
      <c r="CX22" s="120" t="str">
        <f>IF(OR($E22="",$G22=""),"",IF(AND($E$3=6),'Marks Entry 6th'!BF21,IF(AND($E$3=7),'Marks Entry 7th'!BF21,"")))</f>
        <v/>
      </c>
      <c r="CY22" s="428" t="str">
        <f t="shared" si="48"/>
        <v/>
      </c>
      <c r="CZ22" s="120" t="str">
        <f>IF(OR($E22="",$G22=""),"",IF(AND($E$3=6),'Marks Entry 6th'!BG21,IF(AND($E$3=7),'Marks Entry 7th'!BG21,"")))</f>
        <v/>
      </c>
      <c r="DA22" s="120" t="str">
        <f>IF(OR($E22="",$G22=""),"",IF(AND($E$3=6),'Marks Entry 6th'!BH21,IF(AND($E$3=7),'Marks Entry 7th'!BH21,"")))</f>
        <v/>
      </c>
      <c r="DB22" s="65" t="str">
        <f t="shared" si="49"/>
        <v/>
      </c>
      <c r="DC22" s="62">
        <f t="shared" si="50"/>
        <v>0</v>
      </c>
      <c r="DD22" s="67" t="str">
        <f>IF(OR($E22="",$G22=""),"",IF(AND($E$3=6),'Marks Entry 6th'!BI21,IF(AND($E$3=7),'Marks Entry 7th'!BI21,"")))</f>
        <v/>
      </c>
      <c r="DE22" s="67" t="str">
        <f>IF(OR($E22="",$G22=""),"",IF(AND($E$3=6),'Marks Entry 6th'!BJ21,IF(AND($E$3=7),'Marks Entry 7th'!BJ21,"")))</f>
        <v/>
      </c>
      <c r="DF22" s="65" t="str">
        <f t="shared" si="51"/>
        <v/>
      </c>
      <c r="DG22" s="62" t="str">
        <f t="shared" si="52"/>
        <v/>
      </c>
      <c r="DH22" s="108">
        <f t="shared" si="53"/>
        <v>0</v>
      </c>
      <c r="DI22" s="108" t="str">
        <f t="shared" si="54"/>
        <v/>
      </c>
      <c r="DJ22" s="108" t="str">
        <f t="shared" si="55"/>
        <v/>
      </c>
      <c r="DK22" s="108" t="str">
        <f t="shared" si="56"/>
        <v/>
      </c>
      <c r="DL22" s="108" t="str">
        <f t="shared" si="57"/>
        <v/>
      </c>
      <c r="DM22" s="110" t="str">
        <f t="shared" si="58"/>
        <v/>
      </c>
      <c r="DN22" s="120" t="str">
        <f>IF(OR($E22="",$G22=""),"",IF(AND($E$3=6),'Marks Entry 6th'!BK21,IF(AND($E$3=7),'Marks Entry 7th'!BK21,"")))</f>
        <v/>
      </c>
      <c r="DO22" s="120" t="str">
        <f>IF(OR($E22="",$G22=""),"",IF(AND($E$3=6),'Marks Entry 6th'!BL21,IF(AND($E$3=7),'Marks Entry 7th'!BL21,"")))</f>
        <v/>
      </c>
      <c r="DP22" s="120" t="str">
        <f>IF(OR($E22="",$G22=""),"",IF(AND($E$3=6),'Marks Entry 6th'!BM21,IF(AND($E$3=7),'Marks Entry 7th'!BM21,"")))</f>
        <v/>
      </c>
      <c r="DQ22" s="120" t="str">
        <f>IF(OR($E22="",$G22=""),"",IF(AND($E$3=6),'Marks Entry 6th'!BN21,IF(AND($E$3=7),'Marks Entry 7th'!BN21,"")))</f>
        <v/>
      </c>
      <c r="DR22" s="120" t="str">
        <f>IF(OR($E22="",$G22=""),"",IF(AND($E$3=6),'Marks Entry 6th'!BO21,IF(AND($E$3=7),'Marks Entry 7th'!BO21,"")))</f>
        <v/>
      </c>
      <c r="DS22" s="120" t="str">
        <f>IF(OR($E22="",$G22=""),"",IF(AND($E$3=6),'Marks Entry 6th'!BP21,IF(AND($E$3=7),'Marks Entry 7th'!BP21,"")))</f>
        <v/>
      </c>
      <c r="DT22" s="428" t="str">
        <f t="shared" si="59"/>
        <v/>
      </c>
      <c r="DU22" s="120" t="str">
        <f>IF(OR($E22="",$G22=""),"",IF(AND($E$3=6),'Marks Entry 6th'!BQ21,IF(AND($E$3=7),'Marks Entry 7th'!BQ21,"")))</f>
        <v/>
      </c>
      <c r="DV22" s="120" t="str">
        <f>IF(OR($E22="",$G22=""),"",IF(AND($E$3=6),'Marks Entry 6th'!BR21,IF(AND($E$3=7),'Marks Entry 7th'!BR21,"")))</f>
        <v/>
      </c>
      <c r="DW22" s="65" t="str">
        <f t="shared" si="60"/>
        <v/>
      </c>
      <c r="DX22" s="62">
        <f t="shared" si="61"/>
        <v>0</v>
      </c>
      <c r="DY22" s="67" t="str">
        <f>IF(OR($E22="",$G22=""),"",IF(AND($E$3=6),'Marks Entry 6th'!BS21,IF(AND($E$3=7),'Marks Entry 7th'!BS21,"")))</f>
        <v/>
      </c>
      <c r="DZ22" s="67" t="str">
        <f>IF(OR($E22="",$G22=""),"",IF(AND($E$3=6),'Marks Entry 6th'!BT21,IF(AND($E$3=7),'Marks Entry 7th'!BT21,"")))</f>
        <v/>
      </c>
      <c r="EA22" s="65" t="str">
        <f t="shared" si="62"/>
        <v/>
      </c>
      <c r="EB22" s="62" t="str">
        <f t="shared" si="63"/>
        <v/>
      </c>
      <c r="EC22" s="108">
        <f t="shared" si="64"/>
        <v>0</v>
      </c>
      <c r="ED22" s="108" t="str">
        <f t="shared" si="65"/>
        <v/>
      </c>
      <c r="EE22" s="108" t="str">
        <f t="shared" si="66"/>
        <v/>
      </c>
      <c r="EF22" s="108" t="str">
        <f t="shared" si="67"/>
        <v/>
      </c>
      <c r="EG22" s="108" t="str">
        <f t="shared" si="68"/>
        <v/>
      </c>
      <c r="EH22" s="110" t="str">
        <f t="shared" si="69"/>
        <v/>
      </c>
      <c r="EI22" s="52" t="str">
        <f>IF(OR($E22="",$G22=""),"",IF(AND($E$3=6),'Marks Entry 6th'!BU21,IF(AND($E$3=7),'Marks Entry 7th'!BU21,"")))</f>
        <v/>
      </c>
      <c r="EJ22" s="52" t="str">
        <f>IF(OR($E22="",$G22=""),"",IF(AND($E$3=6),'Marks Entry 6th'!BV21,IF(AND($E$3=7),'Marks Entry 7th'!BV21,"")))</f>
        <v/>
      </c>
      <c r="EK22" s="52" t="str">
        <f>IF(OR($E22="",$G22=""),"",IF(AND($E$3=6),'Marks Entry 6th'!BW21,IF(AND($E$3=7),'Marks Entry 7th'!BW21,"")))</f>
        <v/>
      </c>
      <c r="EL22" s="52" t="str">
        <f>IF(OR($E22="",$G22=""),"",IF(AND($E$3=6),'Marks Entry 6th'!BX21,IF(AND($E$3=7),'Marks Entry 7th'!BX21,"")))</f>
        <v/>
      </c>
      <c r="EM22" s="52" t="str">
        <f>IF(OR($E22="",$G22=""),"",IF(AND($E$3=6),'Marks Entry 6th'!BY21,IF(AND($E$3=7),'Marks Entry 7th'!BY21,"")))</f>
        <v/>
      </c>
      <c r="EN22" s="121" t="str">
        <f t="shared" si="70"/>
        <v/>
      </c>
      <c r="EO22" s="122">
        <f t="shared" si="71"/>
        <v>0</v>
      </c>
      <c r="EP22" s="122" t="str">
        <f t="shared" si="72"/>
        <v/>
      </c>
      <c r="EQ22" s="122" t="str">
        <f t="shared" si="73"/>
        <v/>
      </c>
      <c r="ER22" s="109" t="str">
        <f t="shared" si="74"/>
        <v/>
      </c>
      <c r="ES22" s="52" t="str">
        <f>IF(OR($E22="",$G22=""),"",IF(AND($E$3=6),'Marks Entry 6th'!BZ21,IF(AND($E$3=7),'Marks Entry 7th'!BZ21,"")))</f>
        <v/>
      </c>
      <c r="ET22" s="52" t="str">
        <f>IF(OR($E22="",$G22=""),"",IF(AND($E$3=6),'Marks Entry 6th'!CA21,IF(AND($E$3=7),'Marks Entry 7th'!CA21,"")))</f>
        <v/>
      </c>
      <c r="EU22" s="52" t="str">
        <f>IF(OR($E22="",$G22=""),"",IF(AND($E$3=6),'Marks Entry 6th'!CB21,IF(AND($E$3=7),'Marks Entry 7th'!CB21,"")))</f>
        <v/>
      </c>
      <c r="EV22" s="52" t="str">
        <f>IF(OR($E22="",$G22=""),"",IF(AND($E$3=6),'Marks Entry 6th'!CC21,IF(AND($E$3=7),'Marks Entry 7th'!CC21,"")))</f>
        <v/>
      </c>
      <c r="EW22" s="52" t="str">
        <f>IF(OR($E22="",$G22=""),"",IF(AND($E$3=6),'Marks Entry 6th'!CD21,IF(AND($E$3=7),'Marks Entry 7th'!CD21,"")))</f>
        <v/>
      </c>
      <c r="EX22" s="121" t="str">
        <f t="shared" si="75"/>
        <v/>
      </c>
      <c r="EY22" s="122">
        <f t="shared" si="76"/>
        <v>0</v>
      </c>
      <c r="EZ22" s="122" t="str">
        <f t="shared" si="77"/>
        <v/>
      </c>
      <c r="FA22" s="122" t="str">
        <f t="shared" si="78"/>
        <v/>
      </c>
      <c r="FB22" s="109" t="str">
        <f t="shared" si="79"/>
        <v/>
      </c>
      <c r="FC22" s="52" t="str">
        <f>IF(OR($E22="",$G22=""),"",IF(AND($E$3=6),'Marks Entry 6th'!CE21,IF(AND($E$3=7),'Marks Entry 7th'!CE21,"")))</f>
        <v/>
      </c>
      <c r="FD22" s="52" t="str">
        <f>IF(OR($E22="",$G22=""),"",IF(AND($E$3=6),'Marks Entry 6th'!CF21,IF(AND($E$3=7),'Marks Entry 7th'!CF21,"")))</f>
        <v/>
      </c>
      <c r="FE22" s="52" t="str">
        <f>IF(OR($E22="",$G22=""),"",IF(AND($E$3=6),'Marks Entry 6th'!CG21,IF(AND($E$3=7),'Marks Entry 7th'!CG21,"")))</f>
        <v/>
      </c>
      <c r="FF22" s="52" t="str">
        <f>IF(OR($E22="",$G22=""),"",IF(AND($E$3=6),'Marks Entry 6th'!CH21,IF(AND($E$3=7),'Marks Entry 7th'!CH21,"")))</f>
        <v/>
      </c>
      <c r="FG22" s="52" t="str">
        <f>IF(OR($E22="",$G22=""),"",IF(AND($E$3=6),'Marks Entry 6th'!CI21,IF(AND($E$3=7),'Marks Entry 7th'!CI21,"")))</f>
        <v/>
      </c>
      <c r="FH22" s="121" t="str">
        <f t="shared" si="80"/>
        <v/>
      </c>
      <c r="FI22" s="122">
        <f t="shared" si="81"/>
        <v>0</v>
      </c>
      <c r="FJ22" s="122" t="str">
        <f t="shared" si="82"/>
        <v/>
      </c>
      <c r="FK22" s="122" t="str">
        <f t="shared" si="83"/>
        <v/>
      </c>
      <c r="FL22" s="109" t="str">
        <f t="shared" si="84"/>
        <v/>
      </c>
      <c r="FM22" s="370" t="str">
        <f>IF(OR($E22="",$G22=""),"",IF(AND('Marks Entry 6th'!CJ21="",'Marks Entry 7th'!CJ21=""),"",IF(AND($E$3=6),'Marks Entry 6th'!CJ21,IF(AND($E$3=7),'Marks Entry 7th'!CJ21,""))))</f>
        <v/>
      </c>
      <c r="FN22" s="370" t="str">
        <f>IF(OR($E22="",$G22=""),"",IF(AND('Marks Entry 6th'!CK21="",'Marks Entry 7th'!CK21=""),"",IF(AND($E$3=6),'Marks Entry 6th'!CK21,IF(AND($E$3=7),'Marks Entry 7th'!CK21,""))))</f>
        <v/>
      </c>
      <c r="FO22" s="371" t="str">
        <f t="shared" si="85"/>
        <v/>
      </c>
      <c r="FP22" s="109" t="str">
        <f t="shared" si="86"/>
        <v/>
      </c>
      <c r="FQ22" s="370" t="str">
        <f>IF(OR($E22="",$G22=""),"",IF(AND('Marks Entry 6th'!CL21="",'Marks Entry 7th'!CL21=""),"",IF(AND($E$3=6),'Marks Entry 6th'!CL21,IF(AND($E$3=7),'Marks Entry 7th'!CL21,""))))</f>
        <v/>
      </c>
      <c r="FR22" s="370" t="str">
        <f>IF(OR($E22="",$G22=""),"",IF(AND('Marks Entry 6th'!CM21="",'Marks Entry 7th'!CM21=""),"",IF(AND($E$3=6),'Marks Entry 6th'!CM21,IF(AND($E$3=7),'Marks Entry 7th'!CM21,""))))</f>
        <v/>
      </c>
      <c r="FS22" s="371" t="str">
        <f t="shared" si="87"/>
        <v/>
      </c>
      <c r="FT22" s="109" t="str">
        <f t="shared" si="88"/>
        <v/>
      </c>
      <c r="FU22" s="78" t="str">
        <f t="shared" si="89"/>
        <v/>
      </c>
      <c r="FV22" s="332" t="str">
        <f t="shared" si="90"/>
        <v/>
      </c>
      <c r="FW22" s="84" t="str">
        <f t="shared" si="91"/>
        <v/>
      </c>
      <c r="FX22" s="225" t="str">
        <f t="shared" si="92"/>
        <v/>
      </c>
      <c r="FY22" s="85" t="str">
        <f t="shared" si="93"/>
        <v/>
      </c>
      <c r="FZ22" s="331" t="str">
        <f>IFERROR(IF(B22="NSO","NSO",IF(OR(D22="",G22="",F22=""),"",IF(AND(FV22&gt;=36,'Master sheet'!$D$11="Hindi"),"कक्षा क्रमोन्नत",IF(AND(FV22&gt;=36,'Master sheet'!$D$11="English"),"Promoted",IF(AND(FV22&lt;36,'Master sheet'!$D$11="Hindi"),"पुनः परीक्षा","Re-Exam"))))),"")</f>
        <v/>
      </c>
      <c r="GA22" s="53" t="str">
        <f>IF(OR($E22="",$G22=""),"",IF(AND($E$3=6,'Marks Entry 6th'!CN21=""),"",IF(AND($E$3=7,'Marks Entry 7th'!CN21=""),"",IF(AND($E$3=6),'Marks Entry 6th'!CN21,IF(AND($E$3=7),'Marks Entry 7th'!CN21,"")))))</f>
        <v/>
      </c>
      <c r="GB22" s="53" t="str">
        <f>IF(OR($E22="",$G22=""),"",IF(AND($E$3=6,'Marks Entry 6th'!CO21=""),"",IF(AND($E$3=7,'Marks Entry 7th'!CO21=""),"",IF(AND($E$3=6),'Marks Entry 6th'!CO21,IF(AND($E$3=7),'Marks Entry 7th'!CO21,"")))))</f>
        <v/>
      </c>
      <c r="GC22" s="55"/>
      <c r="GK22" s="56">
        <f>IF(AND($E$3=6),'Marks Entry 6th'!I21,IF(AND($E$3=7),'Marks Entry 7th'!I21,""))</f>
        <v>0</v>
      </c>
      <c r="GL22" s="56">
        <f t="shared" si="94"/>
        <v>0</v>
      </c>
    </row>
    <row r="23" spans="1:194" ht="18.95" customHeight="1">
      <c r="A23" s="68">
        <v>16</v>
      </c>
      <c r="B23" s="68" t="str">
        <f>IF(OR(GK23=0,GK23=""),"",IF(AND($E$3=6),'Marks Entry 6th'!I22,IF(AND($E$3=7),'Marks Entry 7th'!I22,"")))</f>
        <v/>
      </c>
      <c r="C23" s="69" t="str">
        <f>IF(OR(B23=0,B23=""),"",IF(AND($E$3=6,'Marks Entry 6th'!B22=""),"",IF(AND($E$3=7,'Marks Entry 7th'!B22=""),"",IF(AND($E$3=6,'Marks Entry 6th'!B22),'Marks Entry 6th'!B22,IF(AND($E$3=7),'Marks Entry 7th'!B22,"")))))</f>
        <v/>
      </c>
      <c r="D23" s="69" t="str">
        <f>IF(OR(B23=0,B23=""),"",IF(AND($E$3=6,'Marks Entry 6th'!C22=""),"",IF(AND($E$3=7,'Marks Entry 7th'!C22=""),"",IF(AND($E$3=6),'Marks Entry 6th'!C22,IF(AND($E$3=7),'Marks Entry 7th'!C22,"")))))</f>
        <v/>
      </c>
      <c r="E23" s="306" t="str">
        <f>IF(OR(B23=0,B23=""),"",IF(AND($E$3=6,'Marks Entry 6th'!E22=""),"",IF(AND($E$3=7,'Marks Entry 7th'!E22=""),"",IF(AND($E$3=6),'Marks Entry 6th'!E22,IF(AND($E$3=7),'Marks Entry 7th'!E22,"")))))</f>
        <v/>
      </c>
      <c r="F23" s="69" t="str">
        <f>IF(OR(B23=0,B23=""),"",IF(AND($E$3=6,'Marks Entry 6th'!D22=""),"",IF(AND($E$3=7,'Marks Entry 7th'!D22=""),"",IF(AND($E$3=6),'Marks Entry 6th'!D22,IF(AND($E$3=7),'Marks Entry 7th'!D22,"")))))</f>
        <v/>
      </c>
      <c r="G23" s="305" t="str">
        <f>IF(OR(B23=0,B23=""),"",IF(AND($E$3=6,'Marks Entry 6th'!F22=""),"",IF(AND($E$3=7,'Marks Entry 7th'!F22=""),"",IF(AND($E$3=6),UPPER('Marks Entry 6th'!F22),IF(AND($E$3=7),UPPER('Marks Entry 7th'!F22),"")))))</f>
        <v/>
      </c>
      <c r="H23" s="305" t="str">
        <f>IF(OR(B23=0,B23=""),"",IF(AND($E$3=6,'Marks Entry 6th'!G22=""),"",IF(AND($E$3=7,'Marks Entry 7th'!G22=""),"",IF(AND($E$3=6),UPPER('Marks Entry 6th'!G22),IF(AND($E$3=7),UPPER('Marks Entry 7th'!G22),"")))))</f>
        <v/>
      </c>
      <c r="I23" s="305" t="str">
        <f>IF(OR(B23=0,B23=""),"",IF(AND($E$3=6,'Marks Entry 6th'!H22=""),"",IF(AND($E$3=7,'Marks Entry 7th'!H22=""),"",IF(AND($E$3=6),UPPER('Marks Entry 6th'!H22),IF(AND($E$3=7),UPPER('Marks Entry 7th'!H22),"")))))</f>
        <v/>
      </c>
      <c r="J23" s="64" t="str">
        <f>IF(OR(B23=0,B23=""),"",IF(AND($E$3=6,'Marks Entry 6th'!J22=""),"",IF(AND($E$3=7,'Marks Entry 7th'!J22=""),"",IF(AND($E$3=6),'Marks Entry 6th'!J22,IF(AND($E$3=7),'Marks Entry 7th'!J22,"")))))</f>
        <v/>
      </c>
      <c r="K23" s="64" t="str">
        <f>IF(OR(B23=0,B23=""),"",IF(AND($E$3=6,'Marks Entry 6th'!K22=""),"",IF(AND($E$3=7,'Marks Entry 7th'!K22=""),"",IF(AND($E$3=6),'Marks Entry 6th'!K22,IF(AND($E$3=7),'Marks Entry 7th'!K22,"")))))</f>
        <v/>
      </c>
      <c r="L23" s="120" t="str">
        <f>IF(OR($E23="",$G23=""),"",IF(AND($E$3=6),'Marks Entry 6th'!L22,IF(AND($E$3=7),'Marks Entry 7th'!L22,"")))</f>
        <v/>
      </c>
      <c r="M23" s="120" t="str">
        <f>IF(OR($E23="",$G23=""),"",IF(AND($E$3=6),'Marks Entry 6th'!M22,IF(AND($E$3=7),'Marks Entry 7th'!M22,"")))</f>
        <v/>
      </c>
      <c r="N23" s="120" t="str">
        <f>IF(OR($E23="",$G23=""),"",IF(AND($E$3=6),'Marks Entry 6th'!N22,IF(AND($E$3=7),'Marks Entry 7th'!N22,"")))</f>
        <v/>
      </c>
      <c r="O23" s="120" t="str">
        <f>IF(OR($E23="",$G23=""),"",IF(AND($E$3=6),'Marks Entry 6th'!O22,IF(AND($E$3=7),'Marks Entry 7th'!O22,"")))</f>
        <v/>
      </c>
      <c r="P23" s="120" t="str">
        <f>IF(OR($E23="",$G23=""),"",IF(AND($E$3=6),'Marks Entry 6th'!P22,IF(AND($E$3=7),'Marks Entry 7th'!P22,"")))</f>
        <v/>
      </c>
      <c r="Q23" s="120" t="str">
        <f>IF(OR($E23="",$G23=""),"",IF(AND($E$3=6),'Marks Entry 6th'!Q22,IF(AND($E$3=7),'Marks Entry 7th'!Q22,"")))</f>
        <v/>
      </c>
      <c r="R23" s="428" t="str">
        <f t="shared" si="4"/>
        <v/>
      </c>
      <c r="S23" s="120" t="str">
        <f>IF(OR($E23="",$G23=""),"",IF(AND($E$3=6),'Marks Entry 6th'!R22,IF(AND($E$3=7),'Marks Entry 7th'!R22,"")))</f>
        <v/>
      </c>
      <c r="T23" s="120" t="str">
        <f>IF(OR($E23="",$G23=""),"",IF(AND($E$3=6),'Marks Entry 6th'!S22,IF(AND($E$3=7),'Marks Entry 7th'!S22,"")))</f>
        <v/>
      </c>
      <c r="U23" s="65" t="str">
        <f t="shared" si="5"/>
        <v/>
      </c>
      <c r="V23" s="62">
        <f t="shared" si="6"/>
        <v>0</v>
      </c>
      <c r="W23" s="67" t="str">
        <f>IF(OR($E23="",$G23=""),"",IF(AND($E$3=6),'Marks Entry 6th'!T22,IF(AND($E$3=7),'Marks Entry 7th'!T22,"")))</f>
        <v/>
      </c>
      <c r="X23" s="67" t="str">
        <f>IF(OR($E23="",$G23=""),"",IF(AND($E$3=6),'Marks Entry 6th'!U22,IF(AND($E$3=7),'Marks Entry 7th'!U22,"")))</f>
        <v/>
      </c>
      <c r="Y23" s="66" t="str">
        <f t="shared" si="7"/>
        <v/>
      </c>
      <c r="Z23" s="62" t="str">
        <f t="shared" si="8"/>
        <v/>
      </c>
      <c r="AA23" s="108">
        <f t="shared" si="9"/>
        <v>0</v>
      </c>
      <c r="AB23" s="108" t="str">
        <f t="shared" si="10"/>
        <v/>
      </c>
      <c r="AC23" s="108" t="str">
        <f t="shared" si="11"/>
        <v/>
      </c>
      <c r="AD23" s="108" t="str">
        <f t="shared" si="12"/>
        <v/>
      </c>
      <c r="AE23" s="108" t="str">
        <f t="shared" si="13"/>
        <v/>
      </c>
      <c r="AF23" s="110" t="str">
        <f t="shared" si="14"/>
        <v/>
      </c>
      <c r="AG23" s="120" t="str">
        <f>IF(OR($E23="",$G23=""),"",IF(AND($E$3=6),'Marks Entry 6th'!V22,IF(AND($E$3=7),'Marks Entry 7th'!V22,"")))</f>
        <v/>
      </c>
      <c r="AH23" s="120" t="str">
        <f>IF(OR($E23="",$G23=""),"",IF(AND($E$3=6),'Marks Entry 6th'!W22,IF(AND($E$3=7),'Marks Entry 7th'!W22,"")))</f>
        <v/>
      </c>
      <c r="AI23" s="120" t="str">
        <f>IF(OR($E23="",$G23=""),"",IF(AND($E$3=6),'Marks Entry 6th'!X22,IF(AND($E$3=7),'Marks Entry 7th'!X22,"")))</f>
        <v/>
      </c>
      <c r="AJ23" s="120" t="str">
        <f>IF(OR($E23="",$G23=""),"",IF(AND($E$3=6),'Marks Entry 6th'!Y22,IF(AND($E$3=7),'Marks Entry 7th'!Y22,"")))</f>
        <v/>
      </c>
      <c r="AK23" s="120" t="str">
        <f>IF(OR($E23="",$G23=""),"",IF(AND($E$3=6),'Marks Entry 6th'!Z22,IF(AND($E$3=7),'Marks Entry 7th'!Z22,"")))</f>
        <v/>
      </c>
      <c r="AL23" s="120" t="str">
        <f>IF(OR($E23="",$G23=""),"",IF(AND($E$3=6),'Marks Entry 6th'!AA22,IF(AND($E$3=7),'Marks Entry 7th'!AA22,"")))</f>
        <v/>
      </c>
      <c r="AM23" s="428" t="str">
        <f t="shared" si="15"/>
        <v/>
      </c>
      <c r="AN23" s="120" t="str">
        <f>IF(OR($E23="",$G23=""),"",IF(AND($E$3=6),'Marks Entry 6th'!AB22,IF(AND($E$3=7),'Marks Entry 7th'!AB22,"")))</f>
        <v/>
      </c>
      <c r="AO23" s="120" t="str">
        <f>IF(OR($E23="",$G23=""),"",IF(AND($E$3=6),'Marks Entry 6th'!AC22,IF(AND($E$3=7),'Marks Entry 7th'!AC22,"")))</f>
        <v/>
      </c>
      <c r="AP23" s="65" t="str">
        <f t="shared" si="16"/>
        <v/>
      </c>
      <c r="AQ23" s="62">
        <f t="shared" si="17"/>
        <v>0</v>
      </c>
      <c r="AR23" s="67" t="str">
        <f>IF(OR($E23="",$G23=""),"",IF(AND($E$3=6),'Marks Entry 6th'!AD22,IF(AND($E$3=7),'Marks Entry 7th'!AD22,"")))</f>
        <v/>
      </c>
      <c r="AS23" s="67" t="str">
        <f>IF(OR($E23="",$G23=""),"",IF(AND($E$3=6),'Marks Entry 6th'!AE22,IF(AND($E$3=7),'Marks Entry 7th'!AE22,"")))</f>
        <v/>
      </c>
      <c r="AT23" s="65" t="str">
        <f t="shared" si="18"/>
        <v/>
      </c>
      <c r="AU23" s="62" t="str">
        <f t="shared" si="19"/>
        <v/>
      </c>
      <c r="AV23" s="108">
        <f t="shared" si="20"/>
        <v>0</v>
      </c>
      <c r="AW23" s="108" t="str">
        <f t="shared" si="21"/>
        <v/>
      </c>
      <c r="AX23" s="108" t="str">
        <f t="shared" si="22"/>
        <v/>
      </c>
      <c r="AY23" s="108" t="str">
        <f t="shared" si="23"/>
        <v/>
      </c>
      <c r="AZ23" s="108" t="str">
        <f t="shared" si="24"/>
        <v/>
      </c>
      <c r="BA23" s="110" t="str">
        <f t="shared" si="25"/>
        <v/>
      </c>
      <c r="BB23" s="313" t="str">
        <f>IF(OR($E23="",$G23=""),"",IF(AND($E$3=6),'Marks Entry 6th'!AF22,IF(AND($E$3=7),'Marks Entry 7th'!AF22,"")))</f>
        <v/>
      </c>
      <c r="BC23" s="120" t="str">
        <f>IF(OR($E23="",$G23=""),"",IF(AND($E$3=6),'Marks Entry 6th'!AG22,IF(AND($E$3=7),'Marks Entry 7th'!AG22,"")))</f>
        <v/>
      </c>
      <c r="BD23" s="120" t="str">
        <f>IF(OR($E23="",$G23=""),"",IF(AND($E$3=6),'Marks Entry 6th'!AH22,IF(AND($E$3=7),'Marks Entry 7th'!AH22,"")))</f>
        <v/>
      </c>
      <c r="BE23" s="120" t="str">
        <f>IF(OR($E23="",$G23=""),"",IF(AND($E$3=6),'Marks Entry 6th'!AI22,IF(AND($E$3=7),'Marks Entry 7th'!AI22,"")))</f>
        <v/>
      </c>
      <c r="BF23" s="120" t="str">
        <f>IF(OR($E23="",$G23=""),"",IF(AND($E$3=6),'Marks Entry 6th'!AJ22,IF(AND($E$3=7),'Marks Entry 7th'!AJ22,"")))</f>
        <v/>
      </c>
      <c r="BG23" s="120" t="str">
        <f>IF(OR($E23="",$G23=""),"",IF(AND($E$3=6),'Marks Entry 6th'!AK22,IF(AND($E$3=7),'Marks Entry 7th'!AK22,"")))</f>
        <v/>
      </c>
      <c r="BH23" s="120" t="str">
        <f>IF(OR($E23="",$G23=""),"",IF(AND($E$3=6),'Marks Entry 6th'!AL22,IF(AND($E$3=7),'Marks Entry 7th'!AL22,"")))</f>
        <v/>
      </c>
      <c r="BI23" s="428" t="str">
        <f t="shared" si="26"/>
        <v/>
      </c>
      <c r="BJ23" s="120" t="str">
        <f>IF(OR($E23="",$G23=""),"",IF(AND($E$3=6),'Marks Entry 6th'!AM22,IF(AND($E$3=7),'Marks Entry 7th'!AM22,"")))</f>
        <v/>
      </c>
      <c r="BK23" s="120" t="str">
        <f>IF(OR($E23="",$G23=""),"",IF(AND($E$3=6),'Marks Entry 6th'!AN22,IF(AND($E$3=7),'Marks Entry 7th'!AN22,"")))</f>
        <v/>
      </c>
      <c r="BL23" s="65" t="str">
        <f t="shared" si="27"/>
        <v/>
      </c>
      <c r="BM23" s="62">
        <f t="shared" si="28"/>
        <v>0</v>
      </c>
      <c r="BN23" s="67" t="str">
        <f>IF(OR($E23="",$G23=""),"",IF(AND($E$3=6),'Marks Entry 6th'!AO22,IF(AND($E$3=7),'Marks Entry 7th'!AO22,"")))</f>
        <v/>
      </c>
      <c r="BO23" s="67" t="str">
        <f>IF(OR($E23="",$G23=""),"",IF(AND($E$3=6),'Marks Entry 6th'!AP22,IF(AND($E$3=7),'Marks Entry 7th'!AP22,"")))</f>
        <v/>
      </c>
      <c r="BP23" s="65" t="str">
        <f t="shared" si="29"/>
        <v/>
      </c>
      <c r="BQ23" s="62" t="str">
        <f t="shared" si="30"/>
        <v/>
      </c>
      <c r="BR23" s="108">
        <f t="shared" si="31"/>
        <v>0</v>
      </c>
      <c r="BS23" s="108" t="str">
        <f t="shared" si="32"/>
        <v/>
      </c>
      <c r="BT23" s="108" t="str">
        <f t="shared" si="33"/>
        <v/>
      </c>
      <c r="BU23" s="108" t="str">
        <f t="shared" si="34"/>
        <v/>
      </c>
      <c r="BV23" s="108" t="str">
        <f t="shared" si="35"/>
        <v/>
      </c>
      <c r="BW23" s="110" t="str">
        <f t="shared" si="36"/>
        <v/>
      </c>
      <c r="BX23" s="120" t="str">
        <f>IF(OR($E23="",$G23=""),"",IF(AND($E$3=6),'Marks Entry 6th'!AQ22,IF(AND($E$3=7),'Marks Entry 7th'!AQ22,"")))</f>
        <v/>
      </c>
      <c r="BY23" s="120" t="str">
        <f>IF(OR($E23="",$G23=""),"",IF(AND($E$3=6),'Marks Entry 6th'!AR22,IF(AND($E$3=7),'Marks Entry 7th'!AR22,"")))</f>
        <v/>
      </c>
      <c r="BZ23" s="120" t="str">
        <f>IF(OR($E23="",$G23=""),"",IF(AND($E$3=6),'Marks Entry 6th'!AS22,IF(AND($E$3=7),'Marks Entry 7th'!AS22,"")))</f>
        <v/>
      </c>
      <c r="CA23" s="120" t="str">
        <f>IF(OR($E23="",$G23=""),"",IF(AND($E$3=6),'Marks Entry 6th'!AT22,IF(AND($E$3=7),'Marks Entry 7th'!AT22,"")))</f>
        <v/>
      </c>
      <c r="CB23" s="120" t="str">
        <f>IF(OR($E23="",$G23=""),"",IF(AND($E$3=6),'Marks Entry 6th'!AU22,IF(AND($E$3=7),'Marks Entry 7th'!AU22,"")))</f>
        <v/>
      </c>
      <c r="CC23" s="120" t="str">
        <f>IF(OR($E23="",$G23=""),"",IF(AND($E$3=6),'Marks Entry 6th'!AV22,IF(AND($E$3=7),'Marks Entry 7th'!AV22,"")))</f>
        <v/>
      </c>
      <c r="CD23" s="428" t="str">
        <f t="shared" si="37"/>
        <v/>
      </c>
      <c r="CE23" s="120" t="str">
        <f>IF(OR($E23="",$G23=""),"",IF(AND($E$3=6),'Marks Entry 6th'!AW22,IF(AND($E$3=7),'Marks Entry 7th'!AW22,"")))</f>
        <v/>
      </c>
      <c r="CF23" s="120" t="str">
        <f>IF(OR($E23="",$G23=""),"",IF(AND($E$3=6),'Marks Entry 6th'!AX22,IF(AND($E$3=7),'Marks Entry 7th'!AX22,"")))</f>
        <v/>
      </c>
      <c r="CG23" s="65" t="str">
        <f t="shared" si="38"/>
        <v/>
      </c>
      <c r="CH23" s="62">
        <f t="shared" si="39"/>
        <v>0</v>
      </c>
      <c r="CI23" s="67" t="str">
        <f>IF(OR($E23="",$G23=""),"",IF(AND($E$3=6),'Marks Entry 6th'!AY22,IF(AND($E$3=7),'Marks Entry 7th'!AY22,"")))</f>
        <v/>
      </c>
      <c r="CJ23" s="67" t="str">
        <f>IF(OR($E23="",$G23=""),"",IF(AND($E$3=6),'Marks Entry 6th'!AZ22,IF(AND($E$3=7),'Marks Entry 7th'!AZ22,"")))</f>
        <v/>
      </c>
      <c r="CK23" s="65" t="str">
        <f t="shared" si="40"/>
        <v/>
      </c>
      <c r="CL23" s="62" t="str">
        <f t="shared" si="41"/>
        <v/>
      </c>
      <c r="CM23" s="108">
        <f t="shared" si="42"/>
        <v>0</v>
      </c>
      <c r="CN23" s="108" t="str">
        <f t="shared" si="43"/>
        <v/>
      </c>
      <c r="CO23" s="108" t="str">
        <f t="shared" si="44"/>
        <v/>
      </c>
      <c r="CP23" s="108" t="str">
        <f t="shared" si="45"/>
        <v/>
      </c>
      <c r="CQ23" s="108" t="str">
        <f t="shared" si="46"/>
        <v/>
      </c>
      <c r="CR23" s="110" t="str">
        <f t="shared" si="47"/>
        <v/>
      </c>
      <c r="CS23" s="120" t="str">
        <f>IF(OR($E23="",$G23=""),"",IF(AND($E$3=6),'Marks Entry 6th'!BA22,IF(AND($E$3=7),'Marks Entry 7th'!BA22,"")))</f>
        <v/>
      </c>
      <c r="CT23" s="120" t="str">
        <f>IF(OR($E23="",$G23=""),"",IF(AND($E$3=6),'Marks Entry 6th'!BB22,IF(AND($E$3=7),'Marks Entry 7th'!BB22,"")))</f>
        <v/>
      </c>
      <c r="CU23" s="120" t="str">
        <f>IF(OR($E23="",$G23=""),"",IF(AND($E$3=6),'Marks Entry 6th'!BC22,IF(AND($E$3=7),'Marks Entry 7th'!BC22,"")))</f>
        <v/>
      </c>
      <c r="CV23" s="120" t="str">
        <f>IF(OR($E23="",$G23=""),"",IF(AND($E$3=6),'Marks Entry 6th'!BD22,IF(AND($E$3=7),'Marks Entry 7th'!BD22,"")))</f>
        <v/>
      </c>
      <c r="CW23" s="120" t="str">
        <f>IF(OR($E23="",$G23=""),"",IF(AND($E$3=6),'Marks Entry 6th'!BE22,IF(AND($E$3=7),'Marks Entry 7th'!BE22,"")))</f>
        <v/>
      </c>
      <c r="CX23" s="120" t="str">
        <f>IF(OR($E23="",$G23=""),"",IF(AND($E$3=6),'Marks Entry 6th'!BF22,IF(AND($E$3=7),'Marks Entry 7th'!BF22,"")))</f>
        <v/>
      </c>
      <c r="CY23" s="428" t="str">
        <f t="shared" si="48"/>
        <v/>
      </c>
      <c r="CZ23" s="120" t="str">
        <f>IF(OR($E23="",$G23=""),"",IF(AND($E$3=6),'Marks Entry 6th'!BG22,IF(AND($E$3=7),'Marks Entry 7th'!BG22,"")))</f>
        <v/>
      </c>
      <c r="DA23" s="120" t="str">
        <f>IF(OR($E23="",$G23=""),"",IF(AND($E$3=6),'Marks Entry 6th'!BH22,IF(AND($E$3=7),'Marks Entry 7th'!BH22,"")))</f>
        <v/>
      </c>
      <c r="DB23" s="65" t="str">
        <f t="shared" si="49"/>
        <v/>
      </c>
      <c r="DC23" s="62">
        <f t="shared" si="50"/>
        <v>0</v>
      </c>
      <c r="DD23" s="67" t="str">
        <f>IF(OR($E23="",$G23=""),"",IF(AND($E$3=6),'Marks Entry 6th'!BI22,IF(AND($E$3=7),'Marks Entry 7th'!BI22,"")))</f>
        <v/>
      </c>
      <c r="DE23" s="67" t="str">
        <f>IF(OR($E23="",$G23=""),"",IF(AND($E$3=6),'Marks Entry 6th'!BJ22,IF(AND($E$3=7),'Marks Entry 7th'!BJ22,"")))</f>
        <v/>
      </c>
      <c r="DF23" s="65" t="str">
        <f t="shared" si="51"/>
        <v/>
      </c>
      <c r="DG23" s="62" t="str">
        <f t="shared" si="52"/>
        <v/>
      </c>
      <c r="DH23" s="108">
        <f t="shared" si="53"/>
        <v>0</v>
      </c>
      <c r="DI23" s="108" t="str">
        <f t="shared" si="54"/>
        <v/>
      </c>
      <c r="DJ23" s="108" t="str">
        <f t="shared" si="55"/>
        <v/>
      </c>
      <c r="DK23" s="108" t="str">
        <f t="shared" si="56"/>
        <v/>
      </c>
      <c r="DL23" s="108" t="str">
        <f t="shared" si="57"/>
        <v/>
      </c>
      <c r="DM23" s="110" t="str">
        <f t="shared" si="58"/>
        <v/>
      </c>
      <c r="DN23" s="120" t="str">
        <f>IF(OR($E23="",$G23=""),"",IF(AND($E$3=6),'Marks Entry 6th'!BK22,IF(AND($E$3=7),'Marks Entry 7th'!BK22,"")))</f>
        <v/>
      </c>
      <c r="DO23" s="120" t="str">
        <f>IF(OR($E23="",$G23=""),"",IF(AND($E$3=6),'Marks Entry 6th'!BL22,IF(AND($E$3=7),'Marks Entry 7th'!BL22,"")))</f>
        <v/>
      </c>
      <c r="DP23" s="120" t="str">
        <f>IF(OR($E23="",$G23=""),"",IF(AND($E$3=6),'Marks Entry 6th'!BM22,IF(AND($E$3=7),'Marks Entry 7th'!BM22,"")))</f>
        <v/>
      </c>
      <c r="DQ23" s="120" t="str">
        <f>IF(OR($E23="",$G23=""),"",IF(AND($E$3=6),'Marks Entry 6th'!BN22,IF(AND($E$3=7),'Marks Entry 7th'!BN22,"")))</f>
        <v/>
      </c>
      <c r="DR23" s="120" t="str">
        <f>IF(OR($E23="",$G23=""),"",IF(AND($E$3=6),'Marks Entry 6th'!BO22,IF(AND($E$3=7),'Marks Entry 7th'!BO22,"")))</f>
        <v/>
      </c>
      <c r="DS23" s="120" t="str">
        <f>IF(OR($E23="",$G23=""),"",IF(AND($E$3=6),'Marks Entry 6th'!BP22,IF(AND($E$3=7),'Marks Entry 7th'!BP22,"")))</f>
        <v/>
      </c>
      <c r="DT23" s="428" t="str">
        <f t="shared" si="59"/>
        <v/>
      </c>
      <c r="DU23" s="120" t="str">
        <f>IF(OR($E23="",$G23=""),"",IF(AND($E$3=6),'Marks Entry 6th'!BQ22,IF(AND($E$3=7),'Marks Entry 7th'!BQ22,"")))</f>
        <v/>
      </c>
      <c r="DV23" s="120" t="str">
        <f>IF(OR($E23="",$G23=""),"",IF(AND($E$3=6),'Marks Entry 6th'!BR22,IF(AND($E$3=7),'Marks Entry 7th'!BR22,"")))</f>
        <v/>
      </c>
      <c r="DW23" s="65" t="str">
        <f t="shared" si="60"/>
        <v/>
      </c>
      <c r="DX23" s="62">
        <f t="shared" si="61"/>
        <v>0</v>
      </c>
      <c r="DY23" s="67" t="str">
        <f>IF(OR($E23="",$G23=""),"",IF(AND($E$3=6),'Marks Entry 6th'!BS22,IF(AND($E$3=7),'Marks Entry 7th'!BS22,"")))</f>
        <v/>
      </c>
      <c r="DZ23" s="67" t="str">
        <f>IF(OR($E23="",$G23=""),"",IF(AND($E$3=6),'Marks Entry 6th'!BT22,IF(AND($E$3=7),'Marks Entry 7th'!BT22,"")))</f>
        <v/>
      </c>
      <c r="EA23" s="65" t="str">
        <f t="shared" si="62"/>
        <v/>
      </c>
      <c r="EB23" s="62" t="str">
        <f t="shared" si="63"/>
        <v/>
      </c>
      <c r="EC23" s="108">
        <f t="shared" si="64"/>
        <v>0</v>
      </c>
      <c r="ED23" s="108" t="str">
        <f t="shared" si="65"/>
        <v/>
      </c>
      <c r="EE23" s="108" t="str">
        <f t="shared" si="66"/>
        <v/>
      </c>
      <c r="EF23" s="108" t="str">
        <f t="shared" si="67"/>
        <v/>
      </c>
      <c r="EG23" s="108" t="str">
        <f t="shared" si="68"/>
        <v/>
      </c>
      <c r="EH23" s="110" t="str">
        <f t="shared" si="69"/>
        <v/>
      </c>
      <c r="EI23" s="52" t="str">
        <f>IF(OR($E23="",$G23=""),"",IF(AND($E$3=6),'Marks Entry 6th'!BU22,IF(AND($E$3=7),'Marks Entry 7th'!BU22,"")))</f>
        <v/>
      </c>
      <c r="EJ23" s="52" t="str">
        <f>IF(OR($E23="",$G23=""),"",IF(AND($E$3=6),'Marks Entry 6th'!BV22,IF(AND($E$3=7),'Marks Entry 7th'!BV22,"")))</f>
        <v/>
      </c>
      <c r="EK23" s="52" t="str">
        <f>IF(OR($E23="",$G23=""),"",IF(AND($E$3=6),'Marks Entry 6th'!BW22,IF(AND($E$3=7),'Marks Entry 7th'!BW22,"")))</f>
        <v/>
      </c>
      <c r="EL23" s="52" t="str">
        <f>IF(OR($E23="",$G23=""),"",IF(AND($E$3=6),'Marks Entry 6th'!BX22,IF(AND($E$3=7),'Marks Entry 7th'!BX22,"")))</f>
        <v/>
      </c>
      <c r="EM23" s="52" t="str">
        <f>IF(OR($E23="",$G23=""),"",IF(AND($E$3=6),'Marks Entry 6th'!BY22,IF(AND($E$3=7),'Marks Entry 7th'!BY22,"")))</f>
        <v/>
      </c>
      <c r="EN23" s="121" t="str">
        <f t="shared" si="70"/>
        <v/>
      </c>
      <c r="EO23" s="122">
        <f t="shared" si="71"/>
        <v>0</v>
      </c>
      <c r="EP23" s="122" t="str">
        <f t="shared" si="72"/>
        <v/>
      </c>
      <c r="EQ23" s="122" t="str">
        <f t="shared" si="73"/>
        <v/>
      </c>
      <c r="ER23" s="109" t="str">
        <f t="shared" si="74"/>
        <v/>
      </c>
      <c r="ES23" s="52" t="str">
        <f>IF(OR($E23="",$G23=""),"",IF(AND($E$3=6),'Marks Entry 6th'!BZ22,IF(AND($E$3=7),'Marks Entry 7th'!BZ22,"")))</f>
        <v/>
      </c>
      <c r="ET23" s="52" t="str">
        <f>IF(OR($E23="",$G23=""),"",IF(AND($E$3=6),'Marks Entry 6th'!CA22,IF(AND($E$3=7),'Marks Entry 7th'!CA22,"")))</f>
        <v/>
      </c>
      <c r="EU23" s="52" t="str">
        <f>IF(OR($E23="",$G23=""),"",IF(AND($E$3=6),'Marks Entry 6th'!CB22,IF(AND($E$3=7),'Marks Entry 7th'!CB22,"")))</f>
        <v/>
      </c>
      <c r="EV23" s="52" t="str">
        <f>IF(OR($E23="",$G23=""),"",IF(AND($E$3=6),'Marks Entry 6th'!CC22,IF(AND($E$3=7),'Marks Entry 7th'!CC22,"")))</f>
        <v/>
      </c>
      <c r="EW23" s="52" t="str">
        <f>IF(OR($E23="",$G23=""),"",IF(AND($E$3=6),'Marks Entry 6th'!CD22,IF(AND($E$3=7),'Marks Entry 7th'!CD22,"")))</f>
        <v/>
      </c>
      <c r="EX23" s="121" t="str">
        <f t="shared" si="75"/>
        <v/>
      </c>
      <c r="EY23" s="122">
        <f t="shared" si="76"/>
        <v>0</v>
      </c>
      <c r="EZ23" s="122" t="str">
        <f t="shared" si="77"/>
        <v/>
      </c>
      <c r="FA23" s="122" t="str">
        <f t="shared" si="78"/>
        <v/>
      </c>
      <c r="FB23" s="109" t="str">
        <f t="shared" si="79"/>
        <v/>
      </c>
      <c r="FC23" s="52" t="str">
        <f>IF(OR($E23="",$G23=""),"",IF(AND($E$3=6),'Marks Entry 6th'!CE22,IF(AND($E$3=7),'Marks Entry 7th'!CE22,"")))</f>
        <v/>
      </c>
      <c r="FD23" s="52" t="str">
        <f>IF(OR($E23="",$G23=""),"",IF(AND($E$3=6),'Marks Entry 6th'!CF22,IF(AND($E$3=7),'Marks Entry 7th'!CF22,"")))</f>
        <v/>
      </c>
      <c r="FE23" s="52" t="str">
        <f>IF(OR($E23="",$G23=""),"",IF(AND($E$3=6),'Marks Entry 6th'!CG22,IF(AND($E$3=7),'Marks Entry 7th'!CG22,"")))</f>
        <v/>
      </c>
      <c r="FF23" s="52" t="str">
        <f>IF(OR($E23="",$G23=""),"",IF(AND($E$3=6),'Marks Entry 6th'!CH22,IF(AND($E$3=7),'Marks Entry 7th'!CH22,"")))</f>
        <v/>
      </c>
      <c r="FG23" s="52" t="str">
        <f>IF(OR($E23="",$G23=""),"",IF(AND($E$3=6),'Marks Entry 6th'!CI22,IF(AND($E$3=7),'Marks Entry 7th'!CI22,"")))</f>
        <v/>
      </c>
      <c r="FH23" s="121" t="str">
        <f t="shared" si="80"/>
        <v/>
      </c>
      <c r="FI23" s="122">
        <f t="shared" si="81"/>
        <v>0</v>
      </c>
      <c r="FJ23" s="122" t="str">
        <f t="shared" si="82"/>
        <v/>
      </c>
      <c r="FK23" s="122" t="str">
        <f t="shared" si="83"/>
        <v/>
      </c>
      <c r="FL23" s="109" t="str">
        <f t="shared" si="84"/>
        <v/>
      </c>
      <c r="FM23" s="370" t="str">
        <f>IF(OR($E23="",$G23=""),"",IF(AND('Marks Entry 6th'!CJ22="",'Marks Entry 7th'!CJ22=""),"",IF(AND($E$3=6),'Marks Entry 6th'!CJ22,IF(AND($E$3=7),'Marks Entry 7th'!CJ22,""))))</f>
        <v/>
      </c>
      <c r="FN23" s="370" t="str">
        <f>IF(OR($E23="",$G23=""),"",IF(AND('Marks Entry 6th'!CK22="",'Marks Entry 7th'!CK22=""),"",IF(AND($E$3=6),'Marks Entry 6th'!CK22,IF(AND($E$3=7),'Marks Entry 7th'!CK22,""))))</f>
        <v/>
      </c>
      <c r="FO23" s="371" t="str">
        <f t="shared" si="85"/>
        <v/>
      </c>
      <c r="FP23" s="109" t="str">
        <f t="shared" si="86"/>
        <v/>
      </c>
      <c r="FQ23" s="370" t="str">
        <f>IF(OR($E23="",$G23=""),"",IF(AND('Marks Entry 6th'!CL22="",'Marks Entry 7th'!CL22=""),"",IF(AND($E$3=6),'Marks Entry 6th'!CL22,IF(AND($E$3=7),'Marks Entry 7th'!CL22,""))))</f>
        <v/>
      </c>
      <c r="FR23" s="370" t="str">
        <f>IF(OR($E23="",$G23=""),"",IF(AND('Marks Entry 6th'!CM22="",'Marks Entry 7th'!CM22=""),"",IF(AND($E$3=6),'Marks Entry 6th'!CM22,IF(AND($E$3=7),'Marks Entry 7th'!CM22,""))))</f>
        <v/>
      </c>
      <c r="FS23" s="371" t="str">
        <f t="shared" si="87"/>
        <v/>
      </c>
      <c r="FT23" s="109" t="str">
        <f t="shared" si="88"/>
        <v/>
      </c>
      <c r="FU23" s="78" t="str">
        <f t="shared" si="89"/>
        <v/>
      </c>
      <c r="FV23" s="332" t="str">
        <f t="shared" si="90"/>
        <v/>
      </c>
      <c r="FW23" s="84" t="str">
        <f t="shared" si="91"/>
        <v/>
      </c>
      <c r="FX23" s="225" t="str">
        <f t="shared" si="92"/>
        <v/>
      </c>
      <c r="FY23" s="85" t="str">
        <f t="shared" si="93"/>
        <v/>
      </c>
      <c r="FZ23" s="331" t="str">
        <f>IFERROR(IF(B23="NSO","NSO",IF(OR(D23="",G23="",F23=""),"",IF(AND(FV23&gt;=36,'Master sheet'!$D$11="Hindi"),"कक्षा क्रमोन्नत",IF(AND(FV23&gt;=36,'Master sheet'!$D$11="English"),"Promoted",IF(AND(FV23&lt;36,'Master sheet'!$D$11="Hindi"),"पुनः परीक्षा","Re-Exam"))))),"")</f>
        <v/>
      </c>
      <c r="GA23" s="53" t="str">
        <f>IF(OR($E23="",$G23=""),"",IF(AND($E$3=6,'Marks Entry 6th'!CN22=""),"",IF(AND($E$3=7,'Marks Entry 7th'!CN22=""),"",IF(AND($E$3=6),'Marks Entry 6th'!CN22,IF(AND($E$3=7),'Marks Entry 7th'!CN22,"")))))</f>
        <v/>
      </c>
      <c r="GB23" s="53" t="str">
        <f>IF(OR($E23="",$G23=""),"",IF(AND($E$3=6,'Marks Entry 6th'!CO22=""),"",IF(AND($E$3=7,'Marks Entry 7th'!CO22=""),"",IF(AND($E$3=6),'Marks Entry 6th'!CO22,IF(AND($E$3=7),'Marks Entry 7th'!CO22,"")))))</f>
        <v/>
      </c>
      <c r="GC23" s="55"/>
      <c r="GK23" s="56">
        <f>IF(AND($E$3=6),'Marks Entry 6th'!I22,IF(AND($E$3=7),'Marks Entry 7th'!I22,""))</f>
        <v>0</v>
      </c>
      <c r="GL23" s="56">
        <f t="shared" si="94"/>
        <v>0</v>
      </c>
    </row>
    <row r="24" spans="1:194" ht="18.95" customHeight="1">
      <c r="A24" s="68">
        <v>17</v>
      </c>
      <c r="B24" s="68" t="str">
        <f>IF(OR(GK24=0,GK24=""),"",IF(AND($E$3=6),'Marks Entry 6th'!I23,IF(AND($E$3=7),'Marks Entry 7th'!I23,"")))</f>
        <v/>
      </c>
      <c r="C24" s="69" t="str">
        <f>IF(OR(B24=0,B24=""),"",IF(AND($E$3=6,'Marks Entry 6th'!B23=""),"",IF(AND($E$3=7,'Marks Entry 7th'!B23=""),"",IF(AND($E$3=6,'Marks Entry 6th'!B23),'Marks Entry 6th'!B23,IF(AND($E$3=7),'Marks Entry 7th'!B23,"")))))</f>
        <v/>
      </c>
      <c r="D24" s="69" t="str">
        <f>IF(OR(B24=0,B24=""),"",IF(AND($E$3=6,'Marks Entry 6th'!C23=""),"",IF(AND($E$3=7,'Marks Entry 7th'!C23=""),"",IF(AND($E$3=6),'Marks Entry 6th'!C23,IF(AND($E$3=7),'Marks Entry 7th'!C23,"")))))</f>
        <v/>
      </c>
      <c r="E24" s="306" t="str">
        <f>IF(OR(B24=0,B24=""),"",IF(AND($E$3=6,'Marks Entry 6th'!E23=""),"",IF(AND($E$3=7,'Marks Entry 7th'!E23=""),"",IF(AND($E$3=6),'Marks Entry 6th'!E23,IF(AND($E$3=7),'Marks Entry 7th'!E23,"")))))</f>
        <v/>
      </c>
      <c r="F24" s="69" t="str">
        <f>IF(OR(B24=0,B24=""),"",IF(AND($E$3=6,'Marks Entry 6th'!D23=""),"",IF(AND($E$3=7,'Marks Entry 7th'!D23=""),"",IF(AND($E$3=6),'Marks Entry 6th'!D23,IF(AND($E$3=7),'Marks Entry 7th'!D23,"")))))</f>
        <v/>
      </c>
      <c r="G24" s="305" t="str">
        <f>IF(OR(B24=0,B24=""),"",IF(AND($E$3=6,'Marks Entry 6th'!F23=""),"",IF(AND($E$3=7,'Marks Entry 7th'!F23=""),"",IF(AND($E$3=6),UPPER('Marks Entry 6th'!F23),IF(AND($E$3=7),UPPER('Marks Entry 7th'!F23),"")))))</f>
        <v/>
      </c>
      <c r="H24" s="305" t="str">
        <f>IF(OR(B24=0,B24=""),"",IF(AND($E$3=6,'Marks Entry 6th'!G23=""),"",IF(AND($E$3=7,'Marks Entry 7th'!G23=""),"",IF(AND($E$3=6),UPPER('Marks Entry 6th'!G23),IF(AND($E$3=7),UPPER('Marks Entry 7th'!G23),"")))))</f>
        <v/>
      </c>
      <c r="I24" s="305" t="str">
        <f>IF(OR(B24=0,B24=""),"",IF(AND($E$3=6,'Marks Entry 6th'!H23=""),"",IF(AND($E$3=7,'Marks Entry 7th'!H23=""),"",IF(AND($E$3=6),UPPER('Marks Entry 6th'!H23),IF(AND($E$3=7),UPPER('Marks Entry 7th'!H23),"")))))</f>
        <v/>
      </c>
      <c r="J24" s="64" t="str">
        <f>IF(OR(B24=0,B24=""),"",IF(AND($E$3=6,'Marks Entry 6th'!J23=""),"",IF(AND($E$3=7,'Marks Entry 7th'!J23=""),"",IF(AND($E$3=6),'Marks Entry 6th'!J23,IF(AND($E$3=7),'Marks Entry 7th'!J23,"")))))</f>
        <v/>
      </c>
      <c r="K24" s="64" t="str">
        <f>IF(OR(B24=0,B24=""),"",IF(AND($E$3=6,'Marks Entry 6th'!K23=""),"",IF(AND($E$3=7,'Marks Entry 7th'!K23=""),"",IF(AND($E$3=6),'Marks Entry 6th'!K23,IF(AND($E$3=7),'Marks Entry 7th'!K23,"")))))</f>
        <v/>
      </c>
      <c r="L24" s="120" t="str">
        <f>IF(OR($E24="",$G24=""),"",IF(AND($E$3=6),'Marks Entry 6th'!L23,IF(AND($E$3=7),'Marks Entry 7th'!L23,"")))</f>
        <v/>
      </c>
      <c r="M24" s="120" t="str">
        <f>IF(OR($E24="",$G24=""),"",IF(AND($E$3=6),'Marks Entry 6th'!M23,IF(AND($E$3=7),'Marks Entry 7th'!M23,"")))</f>
        <v/>
      </c>
      <c r="N24" s="120" t="str">
        <f>IF(OR($E24="",$G24=""),"",IF(AND($E$3=6),'Marks Entry 6th'!N23,IF(AND($E$3=7),'Marks Entry 7th'!N23,"")))</f>
        <v/>
      </c>
      <c r="O24" s="120" t="str">
        <f>IF(OR($E24="",$G24=""),"",IF(AND($E$3=6),'Marks Entry 6th'!O23,IF(AND($E$3=7),'Marks Entry 7th'!O23,"")))</f>
        <v/>
      </c>
      <c r="P24" s="120" t="str">
        <f>IF(OR($E24="",$G24=""),"",IF(AND($E$3=6),'Marks Entry 6th'!P23,IF(AND($E$3=7),'Marks Entry 7th'!P23,"")))</f>
        <v/>
      </c>
      <c r="Q24" s="120" t="str">
        <f>IF(OR($E24="",$G24=""),"",IF(AND($E$3=6),'Marks Entry 6th'!Q23,IF(AND($E$3=7),'Marks Entry 7th'!Q23,"")))</f>
        <v/>
      </c>
      <c r="R24" s="428" t="str">
        <f t="shared" si="4"/>
        <v/>
      </c>
      <c r="S24" s="120" t="str">
        <f>IF(OR($E24="",$G24=""),"",IF(AND($E$3=6),'Marks Entry 6th'!R23,IF(AND($E$3=7),'Marks Entry 7th'!R23,"")))</f>
        <v/>
      </c>
      <c r="T24" s="120" t="str">
        <f>IF(OR($E24="",$G24=""),"",IF(AND($E$3=6),'Marks Entry 6th'!S23,IF(AND($E$3=7),'Marks Entry 7th'!S23,"")))</f>
        <v/>
      </c>
      <c r="U24" s="65" t="str">
        <f t="shared" si="5"/>
        <v/>
      </c>
      <c r="V24" s="62">
        <f t="shared" si="6"/>
        <v>0</v>
      </c>
      <c r="W24" s="67" t="str">
        <f>IF(OR($E24="",$G24=""),"",IF(AND($E$3=6),'Marks Entry 6th'!T23,IF(AND($E$3=7),'Marks Entry 7th'!T23,"")))</f>
        <v/>
      </c>
      <c r="X24" s="67" t="str">
        <f>IF(OR($E24="",$G24=""),"",IF(AND($E$3=6),'Marks Entry 6th'!U23,IF(AND($E$3=7),'Marks Entry 7th'!U23,"")))</f>
        <v/>
      </c>
      <c r="Y24" s="66" t="str">
        <f t="shared" si="7"/>
        <v/>
      </c>
      <c r="Z24" s="62" t="str">
        <f t="shared" si="8"/>
        <v/>
      </c>
      <c r="AA24" s="108">
        <f t="shared" si="9"/>
        <v>0</v>
      </c>
      <c r="AB24" s="108" t="str">
        <f t="shared" si="10"/>
        <v/>
      </c>
      <c r="AC24" s="108" t="str">
        <f t="shared" si="11"/>
        <v/>
      </c>
      <c r="AD24" s="108" t="str">
        <f t="shared" si="12"/>
        <v/>
      </c>
      <c r="AE24" s="108" t="str">
        <f t="shared" si="13"/>
        <v/>
      </c>
      <c r="AF24" s="110" t="str">
        <f t="shared" si="14"/>
        <v/>
      </c>
      <c r="AG24" s="120" t="str">
        <f>IF(OR($E24="",$G24=""),"",IF(AND($E$3=6),'Marks Entry 6th'!V23,IF(AND($E$3=7),'Marks Entry 7th'!V23,"")))</f>
        <v/>
      </c>
      <c r="AH24" s="120" t="str">
        <f>IF(OR($E24="",$G24=""),"",IF(AND($E$3=6),'Marks Entry 6th'!W23,IF(AND($E$3=7),'Marks Entry 7th'!W23,"")))</f>
        <v/>
      </c>
      <c r="AI24" s="120" t="str">
        <f>IF(OR($E24="",$G24=""),"",IF(AND($E$3=6),'Marks Entry 6th'!X23,IF(AND($E$3=7),'Marks Entry 7th'!X23,"")))</f>
        <v/>
      </c>
      <c r="AJ24" s="120" t="str">
        <f>IF(OR($E24="",$G24=""),"",IF(AND($E$3=6),'Marks Entry 6th'!Y23,IF(AND($E$3=7),'Marks Entry 7th'!Y23,"")))</f>
        <v/>
      </c>
      <c r="AK24" s="120" t="str">
        <f>IF(OR($E24="",$G24=""),"",IF(AND($E$3=6),'Marks Entry 6th'!Z23,IF(AND($E$3=7),'Marks Entry 7th'!Z23,"")))</f>
        <v/>
      </c>
      <c r="AL24" s="120" t="str">
        <f>IF(OR($E24="",$G24=""),"",IF(AND($E$3=6),'Marks Entry 6th'!AA23,IF(AND($E$3=7),'Marks Entry 7th'!AA23,"")))</f>
        <v/>
      </c>
      <c r="AM24" s="428" t="str">
        <f t="shared" si="15"/>
        <v/>
      </c>
      <c r="AN24" s="120" t="str">
        <f>IF(OR($E24="",$G24=""),"",IF(AND($E$3=6),'Marks Entry 6th'!AB23,IF(AND($E$3=7),'Marks Entry 7th'!AB23,"")))</f>
        <v/>
      </c>
      <c r="AO24" s="120" t="str">
        <f>IF(OR($E24="",$G24=""),"",IF(AND($E$3=6),'Marks Entry 6th'!AC23,IF(AND($E$3=7),'Marks Entry 7th'!AC23,"")))</f>
        <v/>
      </c>
      <c r="AP24" s="65" t="str">
        <f t="shared" si="16"/>
        <v/>
      </c>
      <c r="AQ24" s="62">
        <f t="shared" si="17"/>
        <v>0</v>
      </c>
      <c r="AR24" s="67" t="str">
        <f>IF(OR($E24="",$G24=""),"",IF(AND($E$3=6),'Marks Entry 6th'!AD23,IF(AND($E$3=7),'Marks Entry 7th'!AD23,"")))</f>
        <v/>
      </c>
      <c r="AS24" s="67" t="str">
        <f>IF(OR($E24="",$G24=""),"",IF(AND($E$3=6),'Marks Entry 6th'!AE23,IF(AND($E$3=7),'Marks Entry 7th'!AE23,"")))</f>
        <v/>
      </c>
      <c r="AT24" s="65" t="str">
        <f t="shared" si="18"/>
        <v/>
      </c>
      <c r="AU24" s="62" t="str">
        <f t="shared" si="19"/>
        <v/>
      </c>
      <c r="AV24" s="108">
        <f t="shared" si="20"/>
        <v>0</v>
      </c>
      <c r="AW24" s="108" t="str">
        <f t="shared" si="21"/>
        <v/>
      </c>
      <c r="AX24" s="108" t="str">
        <f t="shared" si="22"/>
        <v/>
      </c>
      <c r="AY24" s="108" t="str">
        <f t="shared" si="23"/>
        <v/>
      </c>
      <c r="AZ24" s="108" t="str">
        <f t="shared" si="24"/>
        <v/>
      </c>
      <c r="BA24" s="110" t="str">
        <f t="shared" si="25"/>
        <v/>
      </c>
      <c r="BB24" s="313" t="str">
        <f>IF(OR($E24="",$G24=""),"",IF(AND($E$3=6),'Marks Entry 6th'!AF23,IF(AND($E$3=7),'Marks Entry 7th'!AF23,"")))</f>
        <v/>
      </c>
      <c r="BC24" s="120" t="str">
        <f>IF(OR($E24="",$G24=""),"",IF(AND($E$3=6),'Marks Entry 6th'!AG23,IF(AND($E$3=7),'Marks Entry 7th'!AG23,"")))</f>
        <v/>
      </c>
      <c r="BD24" s="120" t="str">
        <f>IF(OR($E24="",$G24=""),"",IF(AND($E$3=6),'Marks Entry 6th'!AH23,IF(AND($E$3=7),'Marks Entry 7th'!AH23,"")))</f>
        <v/>
      </c>
      <c r="BE24" s="120" t="str">
        <f>IF(OR($E24="",$G24=""),"",IF(AND($E$3=6),'Marks Entry 6th'!AI23,IF(AND($E$3=7),'Marks Entry 7th'!AI23,"")))</f>
        <v/>
      </c>
      <c r="BF24" s="120" t="str">
        <f>IF(OR($E24="",$G24=""),"",IF(AND($E$3=6),'Marks Entry 6th'!AJ23,IF(AND($E$3=7),'Marks Entry 7th'!AJ23,"")))</f>
        <v/>
      </c>
      <c r="BG24" s="120" t="str">
        <f>IF(OR($E24="",$G24=""),"",IF(AND($E$3=6),'Marks Entry 6th'!AK23,IF(AND($E$3=7),'Marks Entry 7th'!AK23,"")))</f>
        <v/>
      </c>
      <c r="BH24" s="120" t="str">
        <f>IF(OR($E24="",$G24=""),"",IF(AND($E$3=6),'Marks Entry 6th'!AL23,IF(AND($E$3=7),'Marks Entry 7th'!AL23,"")))</f>
        <v/>
      </c>
      <c r="BI24" s="428" t="str">
        <f t="shared" si="26"/>
        <v/>
      </c>
      <c r="BJ24" s="120" t="str">
        <f>IF(OR($E24="",$G24=""),"",IF(AND($E$3=6),'Marks Entry 6th'!AM23,IF(AND($E$3=7),'Marks Entry 7th'!AM23,"")))</f>
        <v/>
      </c>
      <c r="BK24" s="120" t="str">
        <f>IF(OR($E24="",$G24=""),"",IF(AND($E$3=6),'Marks Entry 6th'!AN23,IF(AND($E$3=7),'Marks Entry 7th'!AN23,"")))</f>
        <v/>
      </c>
      <c r="BL24" s="65" t="str">
        <f t="shared" si="27"/>
        <v/>
      </c>
      <c r="BM24" s="62">
        <f t="shared" si="28"/>
        <v>0</v>
      </c>
      <c r="BN24" s="67" t="str">
        <f>IF(OR($E24="",$G24=""),"",IF(AND($E$3=6),'Marks Entry 6th'!AO23,IF(AND($E$3=7),'Marks Entry 7th'!AO23,"")))</f>
        <v/>
      </c>
      <c r="BO24" s="67" t="str">
        <f>IF(OR($E24="",$G24=""),"",IF(AND($E$3=6),'Marks Entry 6th'!AP23,IF(AND($E$3=7),'Marks Entry 7th'!AP23,"")))</f>
        <v/>
      </c>
      <c r="BP24" s="65" t="str">
        <f t="shared" si="29"/>
        <v/>
      </c>
      <c r="BQ24" s="62" t="str">
        <f t="shared" si="30"/>
        <v/>
      </c>
      <c r="BR24" s="108">
        <f t="shared" si="31"/>
        <v>0</v>
      </c>
      <c r="BS24" s="108" t="str">
        <f t="shared" si="32"/>
        <v/>
      </c>
      <c r="BT24" s="108" t="str">
        <f t="shared" si="33"/>
        <v/>
      </c>
      <c r="BU24" s="108" t="str">
        <f t="shared" si="34"/>
        <v/>
      </c>
      <c r="BV24" s="108" t="str">
        <f t="shared" si="35"/>
        <v/>
      </c>
      <c r="BW24" s="110" t="str">
        <f t="shared" si="36"/>
        <v/>
      </c>
      <c r="BX24" s="120" t="str">
        <f>IF(OR($E24="",$G24=""),"",IF(AND($E$3=6),'Marks Entry 6th'!AQ23,IF(AND($E$3=7),'Marks Entry 7th'!AQ23,"")))</f>
        <v/>
      </c>
      <c r="BY24" s="120" t="str">
        <f>IF(OR($E24="",$G24=""),"",IF(AND($E$3=6),'Marks Entry 6th'!AR23,IF(AND($E$3=7),'Marks Entry 7th'!AR23,"")))</f>
        <v/>
      </c>
      <c r="BZ24" s="120" t="str">
        <f>IF(OR($E24="",$G24=""),"",IF(AND($E$3=6),'Marks Entry 6th'!AS23,IF(AND($E$3=7),'Marks Entry 7th'!AS23,"")))</f>
        <v/>
      </c>
      <c r="CA24" s="120" t="str">
        <f>IF(OR($E24="",$G24=""),"",IF(AND($E$3=6),'Marks Entry 6th'!AT23,IF(AND($E$3=7),'Marks Entry 7th'!AT23,"")))</f>
        <v/>
      </c>
      <c r="CB24" s="120" t="str">
        <f>IF(OR($E24="",$G24=""),"",IF(AND($E$3=6),'Marks Entry 6th'!AU23,IF(AND($E$3=7),'Marks Entry 7th'!AU23,"")))</f>
        <v/>
      </c>
      <c r="CC24" s="120" t="str">
        <f>IF(OR($E24="",$G24=""),"",IF(AND($E$3=6),'Marks Entry 6th'!AV23,IF(AND($E$3=7),'Marks Entry 7th'!AV23,"")))</f>
        <v/>
      </c>
      <c r="CD24" s="428" t="str">
        <f t="shared" si="37"/>
        <v/>
      </c>
      <c r="CE24" s="120" t="str">
        <f>IF(OR($E24="",$G24=""),"",IF(AND($E$3=6),'Marks Entry 6th'!AW23,IF(AND($E$3=7),'Marks Entry 7th'!AW23,"")))</f>
        <v/>
      </c>
      <c r="CF24" s="120" t="str">
        <f>IF(OR($E24="",$G24=""),"",IF(AND($E$3=6),'Marks Entry 6th'!AX23,IF(AND($E$3=7),'Marks Entry 7th'!AX23,"")))</f>
        <v/>
      </c>
      <c r="CG24" s="65" t="str">
        <f t="shared" si="38"/>
        <v/>
      </c>
      <c r="CH24" s="62">
        <f t="shared" si="39"/>
        <v>0</v>
      </c>
      <c r="CI24" s="67" t="str">
        <f>IF(OR($E24="",$G24=""),"",IF(AND($E$3=6),'Marks Entry 6th'!AY23,IF(AND($E$3=7),'Marks Entry 7th'!AY23,"")))</f>
        <v/>
      </c>
      <c r="CJ24" s="67" t="str">
        <f>IF(OR($E24="",$G24=""),"",IF(AND($E$3=6),'Marks Entry 6th'!AZ23,IF(AND($E$3=7),'Marks Entry 7th'!AZ23,"")))</f>
        <v/>
      </c>
      <c r="CK24" s="65" t="str">
        <f t="shared" si="40"/>
        <v/>
      </c>
      <c r="CL24" s="62" t="str">
        <f t="shared" si="41"/>
        <v/>
      </c>
      <c r="CM24" s="108">
        <f t="shared" si="42"/>
        <v>0</v>
      </c>
      <c r="CN24" s="108" t="str">
        <f t="shared" si="43"/>
        <v/>
      </c>
      <c r="CO24" s="108" t="str">
        <f t="shared" si="44"/>
        <v/>
      </c>
      <c r="CP24" s="108" t="str">
        <f t="shared" si="45"/>
        <v/>
      </c>
      <c r="CQ24" s="108" t="str">
        <f t="shared" si="46"/>
        <v/>
      </c>
      <c r="CR24" s="110" t="str">
        <f t="shared" si="47"/>
        <v/>
      </c>
      <c r="CS24" s="120" t="str">
        <f>IF(OR($E24="",$G24=""),"",IF(AND($E$3=6),'Marks Entry 6th'!BA23,IF(AND($E$3=7),'Marks Entry 7th'!BA23,"")))</f>
        <v/>
      </c>
      <c r="CT24" s="120" t="str">
        <f>IF(OR($E24="",$G24=""),"",IF(AND($E$3=6),'Marks Entry 6th'!BB23,IF(AND($E$3=7),'Marks Entry 7th'!BB23,"")))</f>
        <v/>
      </c>
      <c r="CU24" s="120" t="str">
        <f>IF(OR($E24="",$G24=""),"",IF(AND($E$3=6),'Marks Entry 6th'!BC23,IF(AND($E$3=7),'Marks Entry 7th'!BC23,"")))</f>
        <v/>
      </c>
      <c r="CV24" s="120" t="str">
        <f>IF(OR($E24="",$G24=""),"",IF(AND($E$3=6),'Marks Entry 6th'!BD23,IF(AND($E$3=7),'Marks Entry 7th'!BD23,"")))</f>
        <v/>
      </c>
      <c r="CW24" s="120" t="str">
        <f>IF(OR($E24="",$G24=""),"",IF(AND($E$3=6),'Marks Entry 6th'!BE23,IF(AND($E$3=7),'Marks Entry 7th'!BE23,"")))</f>
        <v/>
      </c>
      <c r="CX24" s="120" t="str">
        <f>IF(OR($E24="",$G24=""),"",IF(AND($E$3=6),'Marks Entry 6th'!BF23,IF(AND($E$3=7),'Marks Entry 7th'!BF23,"")))</f>
        <v/>
      </c>
      <c r="CY24" s="428" t="str">
        <f t="shared" si="48"/>
        <v/>
      </c>
      <c r="CZ24" s="120" t="str">
        <f>IF(OR($E24="",$G24=""),"",IF(AND($E$3=6),'Marks Entry 6th'!BG23,IF(AND($E$3=7),'Marks Entry 7th'!BG23,"")))</f>
        <v/>
      </c>
      <c r="DA24" s="120" t="str">
        <f>IF(OR($E24="",$G24=""),"",IF(AND($E$3=6),'Marks Entry 6th'!BH23,IF(AND($E$3=7),'Marks Entry 7th'!BH23,"")))</f>
        <v/>
      </c>
      <c r="DB24" s="65" t="str">
        <f t="shared" si="49"/>
        <v/>
      </c>
      <c r="DC24" s="62">
        <f t="shared" si="50"/>
        <v>0</v>
      </c>
      <c r="DD24" s="67" t="str">
        <f>IF(OR($E24="",$G24=""),"",IF(AND($E$3=6),'Marks Entry 6th'!BI23,IF(AND($E$3=7),'Marks Entry 7th'!BI23,"")))</f>
        <v/>
      </c>
      <c r="DE24" s="67" t="str">
        <f>IF(OR($E24="",$G24=""),"",IF(AND($E$3=6),'Marks Entry 6th'!BJ23,IF(AND($E$3=7),'Marks Entry 7th'!BJ23,"")))</f>
        <v/>
      </c>
      <c r="DF24" s="65" t="str">
        <f t="shared" si="51"/>
        <v/>
      </c>
      <c r="DG24" s="62" t="str">
        <f t="shared" si="52"/>
        <v/>
      </c>
      <c r="DH24" s="108">
        <f t="shared" si="53"/>
        <v>0</v>
      </c>
      <c r="DI24" s="108" t="str">
        <f t="shared" si="54"/>
        <v/>
      </c>
      <c r="DJ24" s="108" t="str">
        <f t="shared" si="55"/>
        <v/>
      </c>
      <c r="DK24" s="108" t="str">
        <f t="shared" si="56"/>
        <v/>
      </c>
      <c r="DL24" s="108" t="str">
        <f t="shared" si="57"/>
        <v/>
      </c>
      <c r="DM24" s="110" t="str">
        <f t="shared" si="58"/>
        <v/>
      </c>
      <c r="DN24" s="120" t="str">
        <f>IF(OR($E24="",$G24=""),"",IF(AND($E$3=6),'Marks Entry 6th'!BK23,IF(AND($E$3=7),'Marks Entry 7th'!BK23,"")))</f>
        <v/>
      </c>
      <c r="DO24" s="120" t="str">
        <f>IF(OR($E24="",$G24=""),"",IF(AND($E$3=6),'Marks Entry 6th'!BL23,IF(AND($E$3=7),'Marks Entry 7th'!BL23,"")))</f>
        <v/>
      </c>
      <c r="DP24" s="120" t="str">
        <f>IF(OR($E24="",$G24=""),"",IF(AND($E$3=6),'Marks Entry 6th'!BM23,IF(AND($E$3=7),'Marks Entry 7th'!BM23,"")))</f>
        <v/>
      </c>
      <c r="DQ24" s="120" t="str">
        <f>IF(OR($E24="",$G24=""),"",IF(AND($E$3=6),'Marks Entry 6th'!BN23,IF(AND($E$3=7),'Marks Entry 7th'!BN23,"")))</f>
        <v/>
      </c>
      <c r="DR24" s="120" t="str">
        <f>IF(OR($E24="",$G24=""),"",IF(AND($E$3=6),'Marks Entry 6th'!BO23,IF(AND($E$3=7),'Marks Entry 7th'!BO23,"")))</f>
        <v/>
      </c>
      <c r="DS24" s="120" t="str">
        <f>IF(OR($E24="",$G24=""),"",IF(AND($E$3=6),'Marks Entry 6th'!BP23,IF(AND($E$3=7),'Marks Entry 7th'!BP23,"")))</f>
        <v/>
      </c>
      <c r="DT24" s="428" t="str">
        <f t="shared" si="59"/>
        <v/>
      </c>
      <c r="DU24" s="120" t="str">
        <f>IF(OR($E24="",$G24=""),"",IF(AND($E$3=6),'Marks Entry 6th'!BQ23,IF(AND($E$3=7),'Marks Entry 7th'!BQ23,"")))</f>
        <v/>
      </c>
      <c r="DV24" s="120" t="str">
        <f>IF(OR($E24="",$G24=""),"",IF(AND($E$3=6),'Marks Entry 6th'!BR23,IF(AND($E$3=7),'Marks Entry 7th'!BR23,"")))</f>
        <v/>
      </c>
      <c r="DW24" s="65" t="str">
        <f t="shared" si="60"/>
        <v/>
      </c>
      <c r="DX24" s="62">
        <f t="shared" si="61"/>
        <v>0</v>
      </c>
      <c r="DY24" s="67" t="str">
        <f>IF(OR($E24="",$G24=""),"",IF(AND($E$3=6),'Marks Entry 6th'!BS23,IF(AND($E$3=7),'Marks Entry 7th'!BS23,"")))</f>
        <v/>
      </c>
      <c r="DZ24" s="67" t="str">
        <f>IF(OR($E24="",$G24=""),"",IF(AND($E$3=6),'Marks Entry 6th'!BT23,IF(AND($E$3=7),'Marks Entry 7th'!BT23,"")))</f>
        <v/>
      </c>
      <c r="EA24" s="65" t="str">
        <f t="shared" si="62"/>
        <v/>
      </c>
      <c r="EB24" s="62" t="str">
        <f t="shared" si="63"/>
        <v/>
      </c>
      <c r="EC24" s="108">
        <f t="shared" si="64"/>
        <v>0</v>
      </c>
      <c r="ED24" s="108" t="str">
        <f t="shared" si="65"/>
        <v/>
      </c>
      <c r="EE24" s="108" t="str">
        <f t="shared" si="66"/>
        <v/>
      </c>
      <c r="EF24" s="108" t="str">
        <f t="shared" si="67"/>
        <v/>
      </c>
      <c r="EG24" s="108" t="str">
        <f t="shared" si="68"/>
        <v/>
      </c>
      <c r="EH24" s="110" t="str">
        <f t="shared" si="69"/>
        <v/>
      </c>
      <c r="EI24" s="52" t="str">
        <f>IF(OR($E24="",$G24=""),"",IF(AND($E$3=6),'Marks Entry 6th'!BU23,IF(AND($E$3=7),'Marks Entry 7th'!BU23,"")))</f>
        <v/>
      </c>
      <c r="EJ24" s="52" t="str">
        <f>IF(OR($E24="",$G24=""),"",IF(AND($E$3=6),'Marks Entry 6th'!BV23,IF(AND($E$3=7),'Marks Entry 7th'!BV23,"")))</f>
        <v/>
      </c>
      <c r="EK24" s="52" t="str">
        <f>IF(OR($E24="",$G24=""),"",IF(AND($E$3=6),'Marks Entry 6th'!BW23,IF(AND($E$3=7),'Marks Entry 7th'!BW23,"")))</f>
        <v/>
      </c>
      <c r="EL24" s="52" t="str">
        <f>IF(OR($E24="",$G24=""),"",IF(AND($E$3=6),'Marks Entry 6th'!BX23,IF(AND($E$3=7),'Marks Entry 7th'!BX23,"")))</f>
        <v/>
      </c>
      <c r="EM24" s="52" t="str">
        <f>IF(OR($E24="",$G24=""),"",IF(AND($E$3=6),'Marks Entry 6th'!BY23,IF(AND($E$3=7),'Marks Entry 7th'!BY23,"")))</f>
        <v/>
      </c>
      <c r="EN24" s="121" t="str">
        <f t="shared" si="70"/>
        <v/>
      </c>
      <c r="EO24" s="122">
        <f t="shared" si="71"/>
        <v>0</v>
      </c>
      <c r="EP24" s="122" t="str">
        <f t="shared" si="72"/>
        <v/>
      </c>
      <c r="EQ24" s="122" t="str">
        <f t="shared" si="73"/>
        <v/>
      </c>
      <c r="ER24" s="109" t="str">
        <f t="shared" si="74"/>
        <v/>
      </c>
      <c r="ES24" s="52" t="str">
        <f>IF(OR($E24="",$G24=""),"",IF(AND($E$3=6),'Marks Entry 6th'!BZ23,IF(AND($E$3=7),'Marks Entry 7th'!BZ23,"")))</f>
        <v/>
      </c>
      <c r="ET24" s="52" t="str">
        <f>IF(OR($E24="",$G24=""),"",IF(AND($E$3=6),'Marks Entry 6th'!CA23,IF(AND($E$3=7),'Marks Entry 7th'!CA23,"")))</f>
        <v/>
      </c>
      <c r="EU24" s="52" t="str">
        <f>IF(OR($E24="",$G24=""),"",IF(AND($E$3=6),'Marks Entry 6th'!CB23,IF(AND($E$3=7),'Marks Entry 7th'!CB23,"")))</f>
        <v/>
      </c>
      <c r="EV24" s="52" t="str">
        <f>IF(OR($E24="",$G24=""),"",IF(AND($E$3=6),'Marks Entry 6th'!CC23,IF(AND($E$3=7),'Marks Entry 7th'!CC23,"")))</f>
        <v/>
      </c>
      <c r="EW24" s="52" t="str">
        <f>IF(OR($E24="",$G24=""),"",IF(AND($E$3=6),'Marks Entry 6th'!CD23,IF(AND($E$3=7),'Marks Entry 7th'!CD23,"")))</f>
        <v/>
      </c>
      <c r="EX24" s="121" t="str">
        <f t="shared" si="75"/>
        <v/>
      </c>
      <c r="EY24" s="122">
        <f t="shared" si="76"/>
        <v>0</v>
      </c>
      <c r="EZ24" s="122" t="str">
        <f t="shared" si="77"/>
        <v/>
      </c>
      <c r="FA24" s="122" t="str">
        <f t="shared" si="78"/>
        <v/>
      </c>
      <c r="FB24" s="109" t="str">
        <f t="shared" si="79"/>
        <v/>
      </c>
      <c r="FC24" s="52" t="str">
        <f>IF(OR($E24="",$G24=""),"",IF(AND($E$3=6),'Marks Entry 6th'!CE23,IF(AND($E$3=7),'Marks Entry 7th'!CE23,"")))</f>
        <v/>
      </c>
      <c r="FD24" s="52" t="str">
        <f>IF(OR($E24="",$G24=""),"",IF(AND($E$3=6),'Marks Entry 6th'!CF23,IF(AND($E$3=7),'Marks Entry 7th'!CF23,"")))</f>
        <v/>
      </c>
      <c r="FE24" s="52" t="str">
        <f>IF(OR($E24="",$G24=""),"",IF(AND($E$3=6),'Marks Entry 6th'!CG23,IF(AND($E$3=7),'Marks Entry 7th'!CG23,"")))</f>
        <v/>
      </c>
      <c r="FF24" s="52" t="str">
        <f>IF(OR($E24="",$G24=""),"",IF(AND($E$3=6),'Marks Entry 6th'!CH23,IF(AND($E$3=7),'Marks Entry 7th'!CH23,"")))</f>
        <v/>
      </c>
      <c r="FG24" s="52" t="str">
        <f>IF(OR($E24="",$G24=""),"",IF(AND($E$3=6),'Marks Entry 6th'!CI23,IF(AND($E$3=7),'Marks Entry 7th'!CI23,"")))</f>
        <v/>
      </c>
      <c r="FH24" s="121" t="str">
        <f t="shared" si="80"/>
        <v/>
      </c>
      <c r="FI24" s="122">
        <f t="shared" si="81"/>
        <v>0</v>
      </c>
      <c r="FJ24" s="122" t="str">
        <f t="shared" si="82"/>
        <v/>
      </c>
      <c r="FK24" s="122" t="str">
        <f t="shared" si="83"/>
        <v/>
      </c>
      <c r="FL24" s="109" t="str">
        <f t="shared" si="84"/>
        <v/>
      </c>
      <c r="FM24" s="370" t="str">
        <f>IF(OR($E24="",$G24=""),"",IF(AND('Marks Entry 6th'!CJ23="",'Marks Entry 7th'!CJ23=""),"",IF(AND($E$3=6),'Marks Entry 6th'!CJ23,IF(AND($E$3=7),'Marks Entry 7th'!CJ23,""))))</f>
        <v/>
      </c>
      <c r="FN24" s="370" t="str">
        <f>IF(OR($E24="",$G24=""),"",IF(AND('Marks Entry 6th'!CK23="",'Marks Entry 7th'!CK23=""),"",IF(AND($E$3=6),'Marks Entry 6th'!CK23,IF(AND($E$3=7),'Marks Entry 7th'!CK23,""))))</f>
        <v/>
      </c>
      <c r="FO24" s="371" t="str">
        <f t="shared" si="85"/>
        <v/>
      </c>
      <c r="FP24" s="109" t="str">
        <f t="shared" si="86"/>
        <v/>
      </c>
      <c r="FQ24" s="370" t="str">
        <f>IF(OR($E24="",$G24=""),"",IF(AND('Marks Entry 6th'!CL23="",'Marks Entry 7th'!CL23=""),"",IF(AND($E$3=6),'Marks Entry 6th'!CL23,IF(AND($E$3=7),'Marks Entry 7th'!CL23,""))))</f>
        <v/>
      </c>
      <c r="FR24" s="370" t="str">
        <f>IF(OR($E24="",$G24=""),"",IF(AND('Marks Entry 6th'!CM23="",'Marks Entry 7th'!CM23=""),"",IF(AND($E$3=6),'Marks Entry 6th'!CM23,IF(AND($E$3=7),'Marks Entry 7th'!CM23,""))))</f>
        <v/>
      </c>
      <c r="FS24" s="371" t="str">
        <f t="shared" si="87"/>
        <v/>
      </c>
      <c r="FT24" s="109" t="str">
        <f t="shared" si="88"/>
        <v/>
      </c>
      <c r="FU24" s="78" t="str">
        <f t="shared" si="89"/>
        <v/>
      </c>
      <c r="FV24" s="332" t="str">
        <f t="shared" si="90"/>
        <v/>
      </c>
      <c r="FW24" s="84" t="str">
        <f t="shared" si="91"/>
        <v/>
      </c>
      <c r="FX24" s="225" t="str">
        <f t="shared" si="92"/>
        <v/>
      </c>
      <c r="FY24" s="85" t="str">
        <f t="shared" si="93"/>
        <v/>
      </c>
      <c r="FZ24" s="331" t="str">
        <f>IFERROR(IF(B24="NSO","NSO",IF(OR(D24="",G24="",F24=""),"",IF(AND(FV24&gt;=36,'Master sheet'!$D$11="Hindi"),"कक्षा क्रमोन्नत",IF(AND(FV24&gt;=36,'Master sheet'!$D$11="English"),"Promoted",IF(AND(FV24&lt;36,'Master sheet'!$D$11="Hindi"),"पुनः परीक्षा","Re-Exam"))))),"")</f>
        <v/>
      </c>
      <c r="GA24" s="53" t="str">
        <f>IF(OR($E24="",$G24=""),"",IF(AND($E$3=6,'Marks Entry 6th'!CN23=""),"",IF(AND($E$3=7,'Marks Entry 7th'!CN23=""),"",IF(AND($E$3=6),'Marks Entry 6th'!CN23,IF(AND($E$3=7),'Marks Entry 7th'!CN23,"")))))</f>
        <v/>
      </c>
      <c r="GB24" s="53" t="str">
        <f>IF(OR($E24="",$G24=""),"",IF(AND($E$3=6,'Marks Entry 6th'!CO23=""),"",IF(AND($E$3=7,'Marks Entry 7th'!CO23=""),"",IF(AND($E$3=6),'Marks Entry 6th'!CO23,IF(AND($E$3=7),'Marks Entry 7th'!CO23,"")))))</f>
        <v/>
      </c>
      <c r="GC24" s="54"/>
      <c r="GK24" s="56">
        <f>IF(AND($E$3=6),'Marks Entry 6th'!I23,IF(AND($E$3=7),'Marks Entry 7th'!I23,""))</f>
        <v>0</v>
      </c>
      <c r="GL24" s="56">
        <f t="shared" si="94"/>
        <v>0</v>
      </c>
    </row>
    <row r="25" spans="1:194" ht="18.95" customHeight="1">
      <c r="A25" s="68">
        <v>18</v>
      </c>
      <c r="B25" s="68" t="str">
        <f>IF(OR(GK25=0,GK25=""),"",IF(AND($E$3=6),'Marks Entry 6th'!I24,IF(AND($E$3=7),'Marks Entry 7th'!I24,"")))</f>
        <v/>
      </c>
      <c r="C25" s="69" t="str">
        <f>IF(OR(B25=0,B25=""),"",IF(AND($E$3=6,'Marks Entry 6th'!B24=""),"",IF(AND($E$3=7,'Marks Entry 7th'!B24=""),"",IF(AND($E$3=6,'Marks Entry 6th'!B24),'Marks Entry 6th'!B24,IF(AND($E$3=7),'Marks Entry 7th'!B24,"")))))</f>
        <v/>
      </c>
      <c r="D25" s="69" t="str">
        <f>IF(OR(B25=0,B25=""),"",IF(AND($E$3=6,'Marks Entry 6th'!C24=""),"",IF(AND($E$3=7,'Marks Entry 7th'!C24=""),"",IF(AND($E$3=6),'Marks Entry 6th'!C24,IF(AND($E$3=7),'Marks Entry 7th'!C24,"")))))</f>
        <v/>
      </c>
      <c r="E25" s="306" t="str">
        <f>IF(OR(B25=0,B25=""),"",IF(AND($E$3=6,'Marks Entry 6th'!E24=""),"",IF(AND($E$3=7,'Marks Entry 7th'!E24=""),"",IF(AND($E$3=6),'Marks Entry 6th'!E24,IF(AND($E$3=7),'Marks Entry 7th'!E24,"")))))</f>
        <v/>
      </c>
      <c r="F25" s="69" t="str">
        <f>IF(OR(B25=0,B25=""),"",IF(AND($E$3=6,'Marks Entry 6th'!D24=""),"",IF(AND($E$3=7,'Marks Entry 7th'!D24=""),"",IF(AND($E$3=6),'Marks Entry 6th'!D24,IF(AND($E$3=7),'Marks Entry 7th'!D24,"")))))</f>
        <v/>
      </c>
      <c r="G25" s="305" t="str">
        <f>IF(OR(B25=0,B25=""),"",IF(AND($E$3=6,'Marks Entry 6th'!F24=""),"",IF(AND($E$3=7,'Marks Entry 7th'!F24=""),"",IF(AND($E$3=6),UPPER('Marks Entry 6th'!F24),IF(AND($E$3=7),UPPER('Marks Entry 7th'!F24),"")))))</f>
        <v/>
      </c>
      <c r="H25" s="305" t="str">
        <f>IF(OR(B25=0,B25=""),"",IF(AND($E$3=6,'Marks Entry 6th'!G24=""),"",IF(AND($E$3=7,'Marks Entry 7th'!G24=""),"",IF(AND($E$3=6),UPPER('Marks Entry 6th'!G24),IF(AND($E$3=7),UPPER('Marks Entry 7th'!G24),"")))))</f>
        <v/>
      </c>
      <c r="I25" s="305" t="str">
        <f>IF(OR(B25=0,B25=""),"",IF(AND($E$3=6,'Marks Entry 6th'!H24=""),"",IF(AND($E$3=7,'Marks Entry 7th'!H24=""),"",IF(AND($E$3=6),UPPER('Marks Entry 6th'!H24),IF(AND($E$3=7),UPPER('Marks Entry 7th'!H24),"")))))</f>
        <v/>
      </c>
      <c r="J25" s="64" t="str">
        <f>IF(OR(B25=0,B25=""),"",IF(AND($E$3=6,'Marks Entry 6th'!J24=""),"",IF(AND($E$3=7,'Marks Entry 7th'!J24=""),"",IF(AND($E$3=6),'Marks Entry 6th'!J24,IF(AND($E$3=7),'Marks Entry 7th'!J24,"")))))</f>
        <v/>
      </c>
      <c r="K25" s="64" t="str">
        <f>IF(OR(B25=0,B25=""),"",IF(AND($E$3=6,'Marks Entry 6th'!K24=""),"",IF(AND($E$3=7,'Marks Entry 7th'!K24=""),"",IF(AND($E$3=6),'Marks Entry 6th'!K24,IF(AND($E$3=7),'Marks Entry 7th'!K24,"")))))</f>
        <v/>
      </c>
      <c r="L25" s="120" t="str">
        <f>IF(OR($E25="",$G25=""),"",IF(AND($E$3=6),'Marks Entry 6th'!L24,IF(AND($E$3=7),'Marks Entry 7th'!L24,"")))</f>
        <v/>
      </c>
      <c r="M25" s="120" t="str">
        <f>IF(OR($E25="",$G25=""),"",IF(AND($E$3=6),'Marks Entry 6th'!M24,IF(AND($E$3=7),'Marks Entry 7th'!M24,"")))</f>
        <v/>
      </c>
      <c r="N25" s="120" t="str">
        <f>IF(OR($E25="",$G25=""),"",IF(AND($E$3=6),'Marks Entry 6th'!N24,IF(AND($E$3=7),'Marks Entry 7th'!N24,"")))</f>
        <v/>
      </c>
      <c r="O25" s="120" t="str">
        <f>IF(OR($E25="",$G25=""),"",IF(AND($E$3=6),'Marks Entry 6th'!O24,IF(AND($E$3=7),'Marks Entry 7th'!O24,"")))</f>
        <v/>
      </c>
      <c r="P25" s="120" t="str">
        <f>IF(OR($E25="",$G25=""),"",IF(AND($E$3=6),'Marks Entry 6th'!P24,IF(AND($E$3=7),'Marks Entry 7th'!P24,"")))</f>
        <v/>
      </c>
      <c r="Q25" s="120" t="str">
        <f>IF(OR($E25="",$G25=""),"",IF(AND($E$3=6),'Marks Entry 6th'!Q24,IF(AND($E$3=7),'Marks Entry 7th'!Q24,"")))</f>
        <v/>
      </c>
      <c r="R25" s="428" t="str">
        <f t="shared" si="4"/>
        <v/>
      </c>
      <c r="S25" s="120" t="str">
        <f>IF(OR($E25="",$G25=""),"",IF(AND($E$3=6),'Marks Entry 6th'!R24,IF(AND($E$3=7),'Marks Entry 7th'!R24,"")))</f>
        <v/>
      </c>
      <c r="T25" s="120" t="str">
        <f>IF(OR($E25="",$G25=""),"",IF(AND($E$3=6),'Marks Entry 6th'!S24,IF(AND($E$3=7),'Marks Entry 7th'!S24,"")))</f>
        <v/>
      </c>
      <c r="U25" s="65" t="str">
        <f t="shared" si="5"/>
        <v/>
      </c>
      <c r="V25" s="62">
        <f t="shared" si="6"/>
        <v>0</v>
      </c>
      <c r="W25" s="67" t="str">
        <f>IF(OR($E25="",$G25=""),"",IF(AND($E$3=6),'Marks Entry 6th'!T24,IF(AND($E$3=7),'Marks Entry 7th'!T24,"")))</f>
        <v/>
      </c>
      <c r="X25" s="67" t="str">
        <f>IF(OR($E25="",$G25=""),"",IF(AND($E$3=6),'Marks Entry 6th'!U24,IF(AND($E$3=7),'Marks Entry 7th'!U24,"")))</f>
        <v/>
      </c>
      <c r="Y25" s="66" t="str">
        <f t="shared" si="7"/>
        <v/>
      </c>
      <c r="Z25" s="62" t="str">
        <f t="shared" si="8"/>
        <v/>
      </c>
      <c r="AA25" s="108">
        <f t="shared" si="9"/>
        <v>0</v>
      </c>
      <c r="AB25" s="108" t="str">
        <f t="shared" si="10"/>
        <v/>
      </c>
      <c r="AC25" s="108" t="str">
        <f t="shared" si="11"/>
        <v/>
      </c>
      <c r="AD25" s="108" t="str">
        <f t="shared" si="12"/>
        <v/>
      </c>
      <c r="AE25" s="108" t="str">
        <f t="shared" si="13"/>
        <v/>
      </c>
      <c r="AF25" s="110" t="str">
        <f t="shared" si="14"/>
        <v/>
      </c>
      <c r="AG25" s="120" t="str">
        <f>IF(OR($E25="",$G25=""),"",IF(AND($E$3=6),'Marks Entry 6th'!V24,IF(AND($E$3=7),'Marks Entry 7th'!V24,"")))</f>
        <v/>
      </c>
      <c r="AH25" s="120" t="str">
        <f>IF(OR($E25="",$G25=""),"",IF(AND($E$3=6),'Marks Entry 6th'!W24,IF(AND($E$3=7),'Marks Entry 7th'!W24,"")))</f>
        <v/>
      </c>
      <c r="AI25" s="120" t="str">
        <f>IF(OR($E25="",$G25=""),"",IF(AND($E$3=6),'Marks Entry 6th'!X24,IF(AND($E$3=7),'Marks Entry 7th'!X24,"")))</f>
        <v/>
      </c>
      <c r="AJ25" s="120" t="str">
        <f>IF(OR($E25="",$G25=""),"",IF(AND($E$3=6),'Marks Entry 6th'!Y24,IF(AND($E$3=7),'Marks Entry 7th'!Y24,"")))</f>
        <v/>
      </c>
      <c r="AK25" s="120" t="str">
        <f>IF(OR($E25="",$G25=""),"",IF(AND($E$3=6),'Marks Entry 6th'!Z24,IF(AND($E$3=7),'Marks Entry 7th'!Z24,"")))</f>
        <v/>
      </c>
      <c r="AL25" s="120" t="str">
        <f>IF(OR($E25="",$G25=""),"",IF(AND($E$3=6),'Marks Entry 6th'!AA24,IF(AND($E$3=7),'Marks Entry 7th'!AA24,"")))</f>
        <v/>
      </c>
      <c r="AM25" s="428" t="str">
        <f t="shared" si="15"/>
        <v/>
      </c>
      <c r="AN25" s="120" t="str">
        <f>IF(OR($E25="",$G25=""),"",IF(AND($E$3=6),'Marks Entry 6th'!AB24,IF(AND($E$3=7),'Marks Entry 7th'!AB24,"")))</f>
        <v/>
      </c>
      <c r="AO25" s="120" t="str">
        <f>IF(OR($E25="",$G25=""),"",IF(AND($E$3=6),'Marks Entry 6th'!AC24,IF(AND($E$3=7),'Marks Entry 7th'!AC24,"")))</f>
        <v/>
      </c>
      <c r="AP25" s="65" t="str">
        <f t="shared" si="16"/>
        <v/>
      </c>
      <c r="AQ25" s="62">
        <f t="shared" si="17"/>
        <v>0</v>
      </c>
      <c r="AR25" s="67" t="str">
        <f>IF(OR($E25="",$G25=""),"",IF(AND($E$3=6),'Marks Entry 6th'!AD24,IF(AND($E$3=7),'Marks Entry 7th'!AD24,"")))</f>
        <v/>
      </c>
      <c r="AS25" s="67" t="str">
        <f>IF(OR($E25="",$G25=""),"",IF(AND($E$3=6),'Marks Entry 6th'!AE24,IF(AND($E$3=7),'Marks Entry 7th'!AE24,"")))</f>
        <v/>
      </c>
      <c r="AT25" s="65" t="str">
        <f t="shared" si="18"/>
        <v/>
      </c>
      <c r="AU25" s="62" t="str">
        <f t="shared" si="19"/>
        <v/>
      </c>
      <c r="AV25" s="108">
        <f t="shared" si="20"/>
        <v>0</v>
      </c>
      <c r="AW25" s="108" t="str">
        <f t="shared" si="21"/>
        <v/>
      </c>
      <c r="AX25" s="108" t="str">
        <f t="shared" si="22"/>
        <v/>
      </c>
      <c r="AY25" s="108" t="str">
        <f t="shared" si="23"/>
        <v/>
      </c>
      <c r="AZ25" s="108" t="str">
        <f t="shared" si="24"/>
        <v/>
      </c>
      <c r="BA25" s="110" t="str">
        <f t="shared" si="25"/>
        <v/>
      </c>
      <c r="BB25" s="313" t="str">
        <f>IF(OR($E25="",$G25=""),"",IF(AND($E$3=6),'Marks Entry 6th'!AF24,IF(AND($E$3=7),'Marks Entry 7th'!AF24,"")))</f>
        <v/>
      </c>
      <c r="BC25" s="120" t="str">
        <f>IF(OR($E25="",$G25=""),"",IF(AND($E$3=6),'Marks Entry 6th'!AG24,IF(AND($E$3=7),'Marks Entry 7th'!AG24,"")))</f>
        <v/>
      </c>
      <c r="BD25" s="120" t="str">
        <f>IF(OR($E25="",$G25=""),"",IF(AND($E$3=6),'Marks Entry 6th'!AH24,IF(AND($E$3=7),'Marks Entry 7th'!AH24,"")))</f>
        <v/>
      </c>
      <c r="BE25" s="120" t="str">
        <f>IF(OR($E25="",$G25=""),"",IF(AND($E$3=6),'Marks Entry 6th'!AI24,IF(AND($E$3=7),'Marks Entry 7th'!AI24,"")))</f>
        <v/>
      </c>
      <c r="BF25" s="120" t="str">
        <f>IF(OR($E25="",$G25=""),"",IF(AND($E$3=6),'Marks Entry 6th'!AJ24,IF(AND($E$3=7),'Marks Entry 7th'!AJ24,"")))</f>
        <v/>
      </c>
      <c r="BG25" s="120" t="str">
        <f>IF(OR($E25="",$G25=""),"",IF(AND($E$3=6),'Marks Entry 6th'!AK24,IF(AND($E$3=7),'Marks Entry 7th'!AK24,"")))</f>
        <v/>
      </c>
      <c r="BH25" s="120" t="str">
        <f>IF(OR($E25="",$G25=""),"",IF(AND($E$3=6),'Marks Entry 6th'!AL24,IF(AND($E$3=7),'Marks Entry 7th'!AL24,"")))</f>
        <v/>
      </c>
      <c r="BI25" s="428" t="str">
        <f t="shared" si="26"/>
        <v/>
      </c>
      <c r="BJ25" s="120" t="str">
        <f>IF(OR($E25="",$G25=""),"",IF(AND($E$3=6),'Marks Entry 6th'!AM24,IF(AND($E$3=7),'Marks Entry 7th'!AM24,"")))</f>
        <v/>
      </c>
      <c r="BK25" s="120" t="str">
        <f>IF(OR($E25="",$G25=""),"",IF(AND($E$3=6),'Marks Entry 6th'!AN24,IF(AND($E$3=7),'Marks Entry 7th'!AN24,"")))</f>
        <v/>
      </c>
      <c r="BL25" s="65" t="str">
        <f t="shared" si="27"/>
        <v/>
      </c>
      <c r="BM25" s="62">
        <f t="shared" si="28"/>
        <v>0</v>
      </c>
      <c r="BN25" s="67" t="str">
        <f>IF(OR($E25="",$G25=""),"",IF(AND($E$3=6),'Marks Entry 6th'!AO24,IF(AND($E$3=7),'Marks Entry 7th'!AO24,"")))</f>
        <v/>
      </c>
      <c r="BO25" s="67" t="str">
        <f>IF(OR($E25="",$G25=""),"",IF(AND($E$3=6),'Marks Entry 6th'!AP24,IF(AND($E$3=7),'Marks Entry 7th'!AP24,"")))</f>
        <v/>
      </c>
      <c r="BP25" s="65" t="str">
        <f t="shared" si="29"/>
        <v/>
      </c>
      <c r="BQ25" s="62" t="str">
        <f t="shared" si="30"/>
        <v/>
      </c>
      <c r="BR25" s="108">
        <f t="shared" si="31"/>
        <v>0</v>
      </c>
      <c r="BS25" s="108" t="str">
        <f t="shared" si="32"/>
        <v/>
      </c>
      <c r="BT25" s="108" t="str">
        <f t="shared" si="33"/>
        <v/>
      </c>
      <c r="BU25" s="108" t="str">
        <f t="shared" si="34"/>
        <v/>
      </c>
      <c r="BV25" s="108" t="str">
        <f t="shared" si="35"/>
        <v/>
      </c>
      <c r="BW25" s="110" t="str">
        <f t="shared" si="36"/>
        <v/>
      </c>
      <c r="BX25" s="120" t="str">
        <f>IF(OR($E25="",$G25=""),"",IF(AND($E$3=6),'Marks Entry 6th'!AQ24,IF(AND($E$3=7),'Marks Entry 7th'!AQ24,"")))</f>
        <v/>
      </c>
      <c r="BY25" s="120" t="str">
        <f>IF(OR($E25="",$G25=""),"",IF(AND($E$3=6),'Marks Entry 6th'!AR24,IF(AND($E$3=7),'Marks Entry 7th'!AR24,"")))</f>
        <v/>
      </c>
      <c r="BZ25" s="120" t="str">
        <f>IF(OR($E25="",$G25=""),"",IF(AND($E$3=6),'Marks Entry 6th'!AS24,IF(AND($E$3=7),'Marks Entry 7th'!AS24,"")))</f>
        <v/>
      </c>
      <c r="CA25" s="120" t="str">
        <f>IF(OR($E25="",$G25=""),"",IF(AND($E$3=6),'Marks Entry 6th'!AT24,IF(AND($E$3=7),'Marks Entry 7th'!AT24,"")))</f>
        <v/>
      </c>
      <c r="CB25" s="120" t="str">
        <f>IF(OR($E25="",$G25=""),"",IF(AND($E$3=6),'Marks Entry 6th'!AU24,IF(AND($E$3=7),'Marks Entry 7th'!AU24,"")))</f>
        <v/>
      </c>
      <c r="CC25" s="120" t="str">
        <f>IF(OR($E25="",$G25=""),"",IF(AND($E$3=6),'Marks Entry 6th'!AV24,IF(AND($E$3=7),'Marks Entry 7th'!AV24,"")))</f>
        <v/>
      </c>
      <c r="CD25" s="428" t="str">
        <f t="shared" si="37"/>
        <v/>
      </c>
      <c r="CE25" s="120" t="str">
        <f>IF(OR($E25="",$G25=""),"",IF(AND($E$3=6),'Marks Entry 6th'!AW24,IF(AND($E$3=7),'Marks Entry 7th'!AW24,"")))</f>
        <v/>
      </c>
      <c r="CF25" s="120" t="str">
        <f>IF(OR($E25="",$G25=""),"",IF(AND($E$3=6),'Marks Entry 6th'!AX24,IF(AND($E$3=7),'Marks Entry 7th'!AX24,"")))</f>
        <v/>
      </c>
      <c r="CG25" s="65" t="str">
        <f t="shared" si="38"/>
        <v/>
      </c>
      <c r="CH25" s="62">
        <f t="shared" si="39"/>
        <v>0</v>
      </c>
      <c r="CI25" s="67" t="str">
        <f>IF(OR($E25="",$G25=""),"",IF(AND($E$3=6),'Marks Entry 6th'!AY24,IF(AND($E$3=7),'Marks Entry 7th'!AY24,"")))</f>
        <v/>
      </c>
      <c r="CJ25" s="67" t="str">
        <f>IF(OR($E25="",$G25=""),"",IF(AND($E$3=6),'Marks Entry 6th'!AZ24,IF(AND($E$3=7),'Marks Entry 7th'!AZ24,"")))</f>
        <v/>
      </c>
      <c r="CK25" s="65" t="str">
        <f t="shared" si="40"/>
        <v/>
      </c>
      <c r="CL25" s="62" t="str">
        <f t="shared" si="41"/>
        <v/>
      </c>
      <c r="CM25" s="108">
        <f t="shared" si="42"/>
        <v>0</v>
      </c>
      <c r="CN25" s="108" t="str">
        <f t="shared" si="43"/>
        <v/>
      </c>
      <c r="CO25" s="108" t="str">
        <f t="shared" si="44"/>
        <v/>
      </c>
      <c r="CP25" s="108" t="str">
        <f t="shared" si="45"/>
        <v/>
      </c>
      <c r="CQ25" s="108" t="str">
        <f t="shared" si="46"/>
        <v/>
      </c>
      <c r="CR25" s="110" t="str">
        <f t="shared" si="47"/>
        <v/>
      </c>
      <c r="CS25" s="120" t="str">
        <f>IF(OR($E25="",$G25=""),"",IF(AND($E$3=6),'Marks Entry 6th'!BA24,IF(AND($E$3=7),'Marks Entry 7th'!BA24,"")))</f>
        <v/>
      </c>
      <c r="CT25" s="120" t="str">
        <f>IF(OR($E25="",$G25=""),"",IF(AND($E$3=6),'Marks Entry 6th'!BB24,IF(AND($E$3=7),'Marks Entry 7th'!BB24,"")))</f>
        <v/>
      </c>
      <c r="CU25" s="120" t="str">
        <f>IF(OR($E25="",$G25=""),"",IF(AND($E$3=6),'Marks Entry 6th'!BC24,IF(AND($E$3=7),'Marks Entry 7th'!BC24,"")))</f>
        <v/>
      </c>
      <c r="CV25" s="120" t="str">
        <f>IF(OR($E25="",$G25=""),"",IF(AND($E$3=6),'Marks Entry 6th'!BD24,IF(AND($E$3=7),'Marks Entry 7th'!BD24,"")))</f>
        <v/>
      </c>
      <c r="CW25" s="120" t="str">
        <f>IF(OR($E25="",$G25=""),"",IF(AND($E$3=6),'Marks Entry 6th'!BE24,IF(AND($E$3=7),'Marks Entry 7th'!BE24,"")))</f>
        <v/>
      </c>
      <c r="CX25" s="120" t="str">
        <f>IF(OR($E25="",$G25=""),"",IF(AND($E$3=6),'Marks Entry 6th'!BF24,IF(AND($E$3=7),'Marks Entry 7th'!BF24,"")))</f>
        <v/>
      </c>
      <c r="CY25" s="428" t="str">
        <f t="shared" si="48"/>
        <v/>
      </c>
      <c r="CZ25" s="120" t="str">
        <f>IF(OR($E25="",$G25=""),"",IF(AND($E$3=6),'Marks Entry 6th'!BG24,IF(AND($E$3=7),'Marks Entry 7th'!BG24,"")))</f>
        <v/>
      </c>
      <c r="DA25" s="120" t="str">
        <f>IF(OR($E25="",$G25=""),"",IF(AND($E$3=6),'Marks Entry 6th'!BH24,IF(AND($E$3=7),'Marks Entry 7th'!BH24,"")))</f>
        <v/>
      </c>
      <c r="DB25" s="65" t="str">
        <f t="shared" si="49"/>
        <v/>
      </c>
      <c r="DC25" s="62">
        <f t="shared" si="50"/>
        <v>0</v>
      </c>
      <c r="DD25" s="67" t="str">
        <f>IF(OR($E25="",$G25=""),"",IF(AND($E$3=6),'Marks Entry 6th'!BI24,IF(AND($E$3=7),'Marks Entry 7th'!BI24,"")))</f>
        <v/>
      </c>
      <c r="DE25" s="67" t="str">
        <f>IF(OR($E25="",$G25=""),"",IF(AND($E$3=6),'Marks Entry 6th'!BJ24,IF(AND($E$3=7),'Marks Entry 7th'!BJ24,"")))</f>
        <v/>
      </c>
      <c r="DF25" s="65" t="str">
        <f t="shared" si="51"/>
        <v/>
      </c>
      <c r="DG25" s="62" t="str">
        <f t="shared" si="52"/>
        <v/>
      </c>
      <c r="DH25" s="108">
        <f t="shared" si="53"/>
        <v>0</v>
      </c>
      <c r="DI25" s="108" t="str">
        <f t="shared" si="54"/>
        <v/>
      </c>
      <c r="DJ25" s="108" t="str">
        <f t="shared" si="55"/>
        <v/>
      </c>
      <c r="DK25" s="108" t="str">
        <f t="shared" si="56"/>
        <v/>
      </c>
      <c r="DL25" s="108" t="str">
        <f t="shared" si="57"/>
        <v/>
      </c>
      <c r="DM25" s="110" t="str">
        <f t="shared" si="58"/>
        <v/>
      </c>
      <c r="DN25" s="120" t="str">
        <f>IF(OR($E25="",$G25=""),"",IF(AND($E$3=6),'Marks Entry 6th'!BK24,IF(AND($E$3=7),'Marks Entry 7th'!BK24,"")))</f>
        <v/>
      </c>
      <c r="DO25" s="120" t="str">
        <f>IF(OR($E25="",$G25=""),"",IF(AND($E$3=6),'Marks Entry 6th'!BL24,IF(AND($E$3=7),'Marks Entry 7th'!BL24,"")))</f>
        <v/>
      </c>
      <c r="DP25" s="120" t="str">
        <f>IF(OR($E25="",$G25=""),"",IF(AND($E$3=6),'Marks Entry 6th'!BM24,IF(AND($E$3=7),'Marks Entry 7th'!BM24,"")))</f>
        <v/>
      </c>
      <c r="DQ25" s="120" t="str">
        <f>IF(OR($E25="",$G25=""),"",IF(AND($E$3=6),'Marks Entry 6th'!BN24,IF(AND($E$3=7),'Marks Entry 7th'!BN24,"")))</f>
        <v/>
      </c>
      <c r="DR25" s="120" t="str">
        <f>IF(OR($E25="",$G25=""),"",IF(AND($E$3=6),'Marks Entry 6th'!BO24,IF(AND($E$3=7),'Marks Entry 7th'!BO24,"")))</f>
        <v/>
      </c>
      <c r="DS25" s="120" t="str">
        <f>IF(OR($E25="",$G25=""),"",IF(AND($E$3=6),'Marks Entry 6th'!BP24,IF(AND($E$3=7),'Marks Entry 7th'!BP24,"")))</f>
        <v/>
      </c>
      <c r="DT25" s="428" t="str">
        <f t="shared" si="59"/>
        <v/>
      </c>
      <c r="DU25" s="120" t="str">
        <f>IF(OR($E25="",$G25=""),"",IF(AND($E$3=6),'Marks Entry 6th'!BQ24,IF(AND($E$3=7),'Marks Entry 7th'!BQ24,"")))</f>
        <v/>
      </c>
      <c r="DV25" s="120" t="str">
        <f>IF(OR($E25="",$G25=""),"",IF(AND($E$3=6),'Marks Entry 6th'!BR24,IF(AND($E$3=7),'Marks Entry 7th'!BR24,"")))</f>
        <v/>
      </c>
      <c r="DW25" s="65" t="str">
        <f t="shared" si="60"/>
        <v/>
      </c>
      <c r="DX25" s="62">
        <f t="shared" si="61"/>
        <v>0</v>
      </c>
      <c r="DY25" s="67" t="str">
        <f>IF(OR($E25="",$G25=""),"",IF(AND($E$3=6),'Marks Entry 6th'!BS24,IF(AND($E$3=7),'Marks Entry 7th'!BS24,"")))</f>
        <v/>
      </c>
      <c r="DZ25" s="67" t="str">
        <f>IF(OR($E25="",$G25=""),"",IF(AND($E$3=6),'Marks Entry 6th'!BT24,IF(AND($E$3=7),'Marks Entry 7th'!BT24,"")))</f>
        <v/>
      </c>
      <c r="EA25" s="65" t="str">
        <f t="shared" si="62"/>
        <v/>
      </c>
      <c r="EB25" s="62" t="str">
        <f t="shared" si="63"/>
        <v/>
      </c>
      <c r="EC25" s="108">
        <f t="shared" si="64"/>
        <v>0</v>
      </c>
      <c r="ED25" s="108" t="str">
        <f t="shared" si="65"/>
        <v/>
      </c>
      <c r="EE25" s="108" t="str">
        <f t="shared" si="66"/>
        <v/>
      </c>
      <c r="EF25" s="108" t="str">
        <f t="shared" si="67"/>
        <v/>
      </c>
      <c r="EG25" s="108" t="str">
        <f t="shared" si="68"/>
        <v/>
      </c>
      <c r="EH25" s="110" t="str">
        <f t="shared" si="69"/>
        <v/>
      </c>
      <c r="EI25" s="52" t="str">
        <f>IF(OR($E25="",$G25=""),"",IF(AND($E$3=6),'Marks Entry 6th'!BU24,IF(AND($E$3=7),'Marks Entry 7th'!BU24,"")))</f>
        <v/>
      </c>
      <c r="EJ25" s="52" t="str">
        <f>IF(OR($E25="",$G25=""),"",IF(AND($E$3=6),'Marks Entry 6th'!BV24,IF(AND($E$3=7),'Marks Entry 7th'!BV24,"")))</f>
        <v/>
      </c>
      <c r="EK25" s="52" t="str">
        <f>IF(OR($E25="",$G25=""),"",IF(AND($E$3=6),'Marks Entry 6th'!BW24,IF(AND($E$3=7),'Marks Entry 7th'!BW24,"")))</f>
        <v/>
      </c>
      <c r="EL25" s="52" t="str">
        <f>IF(OR($E25="",$G25=""),"",IF(AND($E$3=6),'Marks Entry 6th'!BX24,IF(AND($E$3=7),'Marks Entry 7th'!BX24,"")))</f>
        <v/>
      </c>
      <c r="EM25" s="52" t="str">
        <f>IF(OR($E25="",$G25=""),"",IF(AND($E$3=6),'Marks Entry 6th'!BY24,IF(AND($E$3=7),'Marks Entry 7th'!BY24,"")))</f>
        <v/>
      </c>
      <c r="EN25" s="121" t="str">
        <f t="shared" si="70"/>
        <v/>
      </c>
      <c r="EO25" s="122">
        <f t="shared" si="71"/>
        <v>0</v>
      </c>
      <c r="EP25" s="122" t="str">
        <f t="shared" si="72"/>
        <v/>
      </c>
      <c r="EQ25" s="122" t="str">
        <f t="shared" si="73"/>
        <v/>
      </c>
      <c r="ER25" s="109" t="str">
        <f t="shared" si="74"/>
        <v/>
      </c>
      <c r="ES25" s="52" t="str">
        <f>IF(OR($E25="",$G25=""),"",IF(AND($E$3=6),'Marks Entry 6th'!BZ24,IF(AND($E$3=7),'Marks Entry 7th'!BZ24,"")))</f>
        <v/>
      </c>
      <c r="ET25" s="52" t="str">
        <f>IF(OR($E25="",$G25=""),"",IF(AND($E$3=6),'Marks Entry 6th'!CA24,IF(AND($E$3=7),'Marks Entry 7th'!CA24,"")))</f>
        <v/>
      </c>
      <c r="EU25" s="52" t="str">
        <f>IF(OR($E25="",$G25=""),"",IF(AND($E$3=6),'Marks Entry 6th'!CB24,IF(AND($E$3=7),'Marks Entry 7th'!CB24,"")))</f>
        <v/>
      </c>
      <c r="EV25" s="52" t="str">
        <f>IF(OR($E25="",$G25=""),"",IF(AND($E$3=6),'Marks Entry 6th'!CC24,IF(AND($E$3=7),'Marks Entry 7th'!CC24,"")))</f>
        <v/>
      </c>
      <c r="EW25" s="52" t="str">
        <f>IF(OR($E25="",$G25=""),"",IF(AND($E$3=6),'Marks Entry 6th'!CD24,IF(AND($E$3=7),'Marks Entry 7th'!CD24,"")))</f>
        <v/>
      </c>
      <c r="EX25" s="121" t="str">
        <f t="shared" si="75"/>
        <v/>
      </c>
      <c r="EY25" s="122">
        <f t="shared" si="76"/>
        <v>0</v>
      </c>
      <c r="EZ25" s="122" t="str">
        <f t="shared" si="77"/>
        <v/>
      </c>
      <c r="FA25" s="122" t="str">
        <f t="shared" si="78"/>
        <v/>
      </c>
      <c r="FB25" s="109" t="str">
        <f t="shared" si="79"/>
        <v/>
      </c>
      <c r="FC25" s="52" t="str">
        <f>IF(OR($E25="",$G25=""),"",IF(AND($E$3=6),'Marks Entry 6th'!CE24,IF(AND($E$3=7),'Marks Entry 7th'!CE24,"")))</f>
        <v/>
      </c>
      <c r="FD25" s="52" t="str">
        <f>IF(OR($E25="",$G25=""),"",IF(AND($E$3=6),'Marks Entry 6th'!CF24,IF(AND($E$3=7),'Marks Entry 7th'!CF24,"")))</f>
        <v/>
      </c>
      <c r="FE25" s="52" t="str">
        <f>IF(OR($E25="",$G25=""),"",IF(AND($E$3=6),'Marks Entry 6th'!CG24,IF(AND($E$3=7),'Marks Entry 7th'!CG24,"")))</f>
        <v/>
      </c>
      <c r="FF25" s="52" t="str">
        <f>IF(OR($E25="",$G25=""),"",IF(AND($E$3=6),'Marks Entry 6th'!CH24,IF(AND($E$3=7),'Marks Entry 7th'!CH24,"")))</f>
        <v/>
      </c>
      <c r="FG25" s="52" t="str">
        <f>IF(OR($E25="",$G25=""),"",IF(AND($E$3=6),'Marks Entry 6th'!CI24,IF(AND($E$3=7),'Marks Entry 7th'!CI24,"")))</f>
        <v/>
      </c>
      <c r="FH25" s="121" t="str">
        <f t="shared" si="80"/>
        <v/>
      </c>
      <c r="FI25" s="122">
        <f t="shared" si="81"/>
        <v>0</v>
      </c>
      <c r="FJ25" s="122" t="str">
        <f t="shared" si="82"/>
        <v/>
      </c>
      <c r="FK25" s="122" t="str">
        <f t="shared" si="83"/>
        <v/>
      </c>
      <c r="FL25" s="109" t="str">
        <f t="shared" si="84"/>
        <v/>
      </c>
      <c r="FM25" s="370" t="str">
        <f>IF(OR($E25="",$G25=""),"",IF(AND('Marks Entry 6th'!CJ24="",'Marks Entry 7th'!CJ24=""),"",IF(AND($E$3=6),'Marks Entry 6th'!CJ24,IF(AND($E$3=7),'Marks Entry 7th'!CJ24,""))))</f>
        <v/>
      </c>
      <c r="FN25" s="370" t="str">
        <f>IF(OR($E25="",$G25=""),"",IF(AND('Marks Entry 6th'!CK24="",'Marks Entry 7th'!CK24=""),"",IF(AND($E$3=6),'Marks Entry 6th'!CK24,IF(AND($E$3=7),'Marks Entry 7th'!CK24,""))))</f>
        <v/>
      </c>
      <c r="FO25" s="371" t="str">
        <f t="shared" si="85"/>
        <v/>
      </c>
      <c r="FP25" s="109" t="str">
        <f t="shared" si="86"/>
        <v/>
      </c>
      <c r="FQ25" s="370" t="str">
        <f>IF(OR($E25="",$G25=""),"",IF(AND('Marks Entry 6th'!CL24="",'Marks Entry 7th'!CL24=""),"",IF(AND($E$3=6),'Marks Entry 6th'!CL24,IF(AND($E$3=7),'Marks Entry 7th'!CL24,""))))</f>
        <v/>
      </c>
      <c r="FR25" s="370" t="str">
        <f>IF(OR($E25="",$G25=""),"",IF(AND('Marks Entry 6th'!CM24="",'Marks Entry 7th'!CM24=""),"",IF(AND($E$3=6),'Marks Entry 6th'!CM24,IF(AND($E$3=7),'Marks Entry 7th'!CM24,""))))</f>
        <v/>
      </c>
      <c r="FS25" s="371" t="str">
        <f t="shared" si="87"/>
        <v/>
      </c>
      <c r="FT25" s="109" t="str">
        <f t="shared" si="88"/>
        <v/>
      </c>
      <c r="FU25" s="78" t="str">
        <f t="shared" si="89"/>
        <v/>
      </c>
      <c r="FV25" s="332" t="str">
        <f t="shared" si="90"/>
        <v/>
      </c>
      <c r="FW25" s="84" t="str">
        <f t="shared" si="91"/>
        <v/>
      </c>
      <c r="FX25" s="225" t="str">
        <f t="shared" si="92"/>
        <v/>
      </c>
      <c r="FY25" s="85" t="str">
        <f t="shared" si="93"/>
        <v/>
      </c>
      <c r="FZ25" s="331" t="str">
        <f>IFERROR(IF(B25="NSO","NSO",IF(OR(D25="",G25="",F25=""),"",IF(AND(FV25&gt;=36,'Master sheet'!$D$11="Hindi"),"कक्षा क्रमोन्नत",IF(AND(FV25&gt;=36,'Master sheet'!$D$11="English"),"Promoted",IF(AND(FV25&lt;36,'Master sheet'!$D$11="Hindi"),"पुनः परीक्षा","Re-Exam"))))),"")</f>
        <v/>
      </c>
      <c r="GA25" s="53" t="str">
        <f>IF(OR($E25="",$G25=""),"",IF(AND($E$3=6,'Marks Entry 6th'!CN24=""),"",IF(AND($E$3=7,'Marks Entry 7th'!CN24=""),"",IF(AND($E$3=6),'Marks Entry 6th'!CN24,IF(AND($E$3=7),'Marks Entry 7th'!CN24,"")))))</f>
        <v/>
      </c>
      <c r="GB25" s="53" t="str">
        <f>IF(OR($E25="",$G25=""),"",IF(AND($E$3=6,'Marks Entry 6th'!CO24=""),"",IF(AND($E$3=7,'Marks Entry 7th'!CO24=""),"",IF(AND($E$3=6),'Marks Entry 6th'!CO24,IF(AND($E$3=7),'Marks Entry 7th'!CO24,"")))))</f>
        <v/>
      </c>
      <c r="GC25" s="54"/>
      <c r="GK25" s="56">
        <f>IF(AND($E$3=6),'Marks Entry 6th'!I24,IF(AND($E$3=7),'Marks Entry 7th'!I24,""))</f>
        <v>0</v>
      </c>
      <c r="GL25" s="56">
        <f t="shared" si="94"/>
        <v>0</v>
      </c>
    </row>
    <row r="26" spans="1:194" ht="18.95" customHeight="1">
      <c r="A26" s="68">
        <v>19</v>
      </c>
      <c r="B26" s="68" t="str">
        <f>IF(OR(GK26=0,GK26=""),"",IF(AND($E$3=6),'Marks Entry 6th'!I25,IF(AND($E$3=7),'Marks Entry 7th'!I25,"")))</f>
        <v/>
      </c>
      <c r="C26" s="69" t="str">
        <f>IF(OR(B26=0,B26=""),"",IF(AND($E$3=6,'Marks Entry 6th'!B25=""),"",IF(AND($E$3=7,'Marks Entry 7th'!B25=""),"",IF(AND($E$3=6,'Marks Entry 6th'!B25),'Marks Entry 6th'!B25,IF(AND($E$3=7),'Marks Entry 7th'!B25,"")))))</f>
        <v/>
      </c>
      <c r="D26" s="69" t="str">
        <f>IF(OR(B26=0,B26=""),"",IF(AND($E$3=6,'Marks Entry 6th'!C25=""),"",IF(AND($E$3=7,'Marks Entry 7th'!C25=""),"",IF(AND($E$3=6),'Marks Entry 6th'!C25,IF(AND($E$3=7),'Marks Entry 7th'!C25,"")))))</f>
        <v/>
      </c>
      <c r="E26" s="306" t="str">
        <f>IF(OR(B26=0,B26=""),"",IF(AND($E$3=6,'Marks Entry 6th'!E25=""),"",IF(AND($E$3=7,'Marks Entry 7th'!E25=""),"",IF(AND($E$3=6),'Marks Entry 6th'!E25,IF(AND($E$3=7),'Marks Entry 7th'!E25,"")))))</f>
        <v/>
      </c>
      <c r="F26" s="69" t="str">
        <f>IF(OR(B26=0,B26=""),"",IF(AND($E$3=6,'Marks Entry 6th'!D25=""),"",IF(AND($E$3=7,'Marks Entry 7th'!D25=""),"",IF(AND($E$3=6),'Marks Entry 6th'!D25,IF(AND($E$3=7),'Marks Entry 7th'!D25,"")))))</f>
        <v/>
      </c>
      <c r="G26" s="305" t="str">
        <f>IF(OR(B26=0,B26=""),"",IF(AND($E$3=6,'Marks Entry 6th'!F25=""),"",IF(AND($E$3=7,'Marks Entry 7th'!F25=""),"",IF(AND($E$3=6),UPPER('Marks Entry 6th'!F25),IF(AND($E$3=7),UPPER('Marks Entry 7th'!F25),"")))))</f>
        <v/>
      </c>
      <c r="H26" s="305" t="str">
        <f>IF(OR(B26=0,B26=""),"",IF(AND($E$3=6,'Marks Entry 6th'!G25=""),"",IF(AND($E$3=7,'Marks Entry 7th'!G25=""),"",IF(AND($E$3=6),UPPER('Marks Entry 6th'!G25),IF(AND($E$3=7),UPPER('Marks Entry 7th'!G25),"")))))</f>
        <v/>
      </c>
      <c r="I26" s="305" t="str">
        <f>IF(OR(B26=0,B26=""),"",IF(AND($E$3=6,'Marks Entry 6th'!H25=""),"",IF(AND($E$3=7,'Marks Entry 7th'!H25=""),"",IF(AND($E$3=6),UPPER('Marks Entry 6th'!H25),IF(AND($E$3=7),UPPER('Marks Entry 7th'!H25),"")))))</f>
        <v/>
      </c>
      <c r="J26" s="64" t="str">
        <f>IF(OR(B26=0,B26=""),"",IF(AND($E$3=6,'Marks Entry 6th'!J25=""),"",IF(AND($E$3=7,'Marks Entry 7th'!J25=""),"",IF(AND($E$3=6),'Marks Entry 6th'!J25,IF(AND($E$3=7),'Marks Entry 7th'!J25,"")))))</f>
        <v/>
      </c>
      <c r="K26" s="64" t="str">
        <f>IF(OR(B26=0,B26=""),"",IF(AND($E$3=6,'Marks Entry 6th'!K25=""),"",IF(AND($E$3=7,'Marks Entry 7th'!K25=""),"",IF(AND($E$3=6),'Marks Entry 6th'!K25,IF(AND($E$3=7),'Marks Entry 7th'!K25,"")))))</f>
        <v/>
      </c>
      <c r="L26" s="120" t="str">
        <f>IF(OR($E26="",$G26=""),"",IF(AND($E$3=6),'Marks Entry 6th'!L25,IF(AND($E$3=7),'Marks Entry 7th'!L25,"")))</f>
        <v/>
      </c>
      <c r="M26" s="120" t="str">
        <f>IF(OR($E26="",$G26=""),"",IF(AND($E$3=6),'Marks Entry 6th'!M25,IF(AND($E$3=7),'Marks Entry 7th'!M25,"")))</f>
        <v/>
      </c>
      <c r="N26" s="120" t="str">
        <f>IF(OR($E26="",$G26=""),"",IF(AND($E$3=6),'Marks Entry 6th'!N25,IF(AND($E$3=7),'Marks Entry 7th'!N25,"")))</f>
        <v/>
      </c>
      <c r="O26" s="120" t="str">
        <f>IF(OR($E26="",$G26=""),"",IF(AND($E$3=6),'Marks Entry 6th'!O25,IF(AND($E$3=7),'Marks Entry 7th'!O25,"")))</f>
        <v/>
      </c>
      <c r="P26" s="120" t="str">
        <f>IF(OR($E26="",$G26=""),"",IF(AND($E$3=6),'Marks Entry 6th'!P25,IF(AND($E$3=7),'Marks Entry 7th'!P25,"")))</f>
        <v/>
      </c>
      <c r="Q26" s="120" t="str">
        <f>IF(OR($E26="",$G26=""),"",IF(AND($E$3=6),'Marks Entry 6th'!Q25,IF(AND($E$3=7),'Marks Entry 7th'!Q25,"")))</f>
        <v/>
      </c>
      <c r="R26" s="428" t="str">
        <f t="shared" si="4"/>
        <v/>
      </c>
      <c r="S26" s="120" t="str">
        <f>IF(OR($E26="",$G26=""),"",IF(AND($E$3=6),'Marks Entry 6th'!R25,IF(AND($E$3=7),'Marks Entry 7th'!R25,"")))</f>
        <v/>
      </c>
      <c r="T26" s="120" t="str">
        <f>IF(OR($E26="",$G26=""),"",IF(AND($E$3=6),'Marks Entry 6th'!S25,IF(AND($E$3=7),'Marks Entry 7th'!S25,"")))</f>
        <v/>
      </c>
      <c r="U26" s="65" t="str">
        <f t="shared" si="5"/>
        <v/>
      </c>
      <c r="V26" s="62">
        <f t="shared" si="6"/>
        <v>0</v>
      </c>
      <c r="W26" s="67" t="str">
        <f>IF(OR($E26="",$G26=""),"",IF(AND($E$3=6),'Marks Entry 6th'!T25,IF(AND($E$3=7),'Marks Entry 7th'!T25,"")))</f>
        <v/>
      </c>
      <c r="X26" s="67" t="str">
        <f>IF(OR($E26="",$G26=""),"",IF(AND($E$3=6),'Marks Entry 6th'!U25,IF(AND($E$3=7),'Marks Entry 7th'!U25,"")))</f>
        <v/>
      </c>
      <c r="Y26" s="66" t="str">
        <f t="shared" si="7"/>
        <v/>
      </c>
      <c r="Z26" s="62" t="str">
        <f t="shared" si="8"/>
        <v/>
      </c>
      <c r="AA26" s="108">
        <f t="shared" si="9"/>
        <v>0</v>
      </c>
      <c r="AB26" s="108" t="str">
        <f t="shared" si="10"/>
        <v/>
      </c>
      <c r="AC26" s="108" t="str">
        <f t="shared" si="11"/>
        <v/>
      </c>
      <c r="AD26" s="108" t="str">
        <f t="shared" si="12"/>
        <v/>
      </c>
      <c r="AE26" s="108" t="str">
        <f t="shared" si="13"/>
        <v/>
      </c>
      <c r="AF26" s="110" t="str">
        <f t="shared" si="14"/>
        <v/>
      </c>
      <c r="AG26" s="120" t="str">
        <f>IF(OR($E26="",$G26=""),"",IF(AND($E$3=6),'Marks Entry 6th'!V25,IF(AND($E$3=7),'Marks Entry 7th'!V25,"")))</f>
        <v/>
      </c>
      <c r="AH26" s="120" t="str">
        <f>IF(OR($E26="",$G26=""),"",IF(AND($E$3=6),'Marks Entry 6th'!W25,IF(AND($E$3=7),'Marks Entry 7th'!W25,"")))</f>
        <v/>
      </c>
      <c r="AI26" s="120" t="str">
        <f>IF(OR($E26="",$G26=""),"",IF(AND($E$3=6),'Marks Entry 6th'!X25,IF(AND($E$3=7),'Marks Entry 7th'!X25,"")))</f>
        <v/>
      </c>
      <c r="AJ26" s="120" t="str">
        <f>IF(OR($E26="",$G26=""),"",IF(AND($E$3=6),'Marks Entry 6th'!Y25,IF(AND($E$3=7),'Marks Entry 7th'!Y25,"")))</f>
        <v/>
      </c>
      <c r="AK26" s="120" t="str">
        <f>IF(OR($E26="",$G26=""),"",IF(AND($E$3=6),'Marks Entry 6th'!Z25,IF(AND($E$3=7),'Marks Entry 7th'!Z25,"")))</f>
        <v/>
      </c>
      <c r="AL26" s="120" t="str">
        <f>IF(OR($E26="",$G26=""),"",IF(AND($E$3=6),'Marks Entry 6th'!AA25,IF(AND($E$3=7),'Marks Entry 7th'!AA25,"")))</f>
        <v/>
      </c>
      <c r="AM26" s="428" t="str">
        <f t="shared" si="15"/>
        <v/>
      </c>
      <c r="AN26" s="120" t="str">
        <f>IF(OR($E26="",$G26=""),"",IF(AND($E$3=6),'Marks Entry 6th'!AB25,IF(AND($E$3=7),'Marks Entry 7th'!AB25,"")))</f>
        <v/>
      </c>
      <c r="AO26" s="120" t="str">
        <f>IF(OR($E26="",$G26=""),"",IF(AND($E$3=6),'Marks Entry 6th'!AC25,IF(AND($E$3=7),'Marks Entry 7th'!AC25,"")))</f>
        <v/>
      </c>
      <c r="AP26" s="65" t="str">
        <f t="shared" si="16"/>
        <v/>
      </c>
      <c r="AQ26" s="62">
        <f t="shared" si="17"/>
        <v>0</v>
      </c>
      <c r="AR26" s="67" t="str">
        <f>IF(OR($E26="",$G26=""),"",IF(AND($E$3=6),'Marks Entry 6th'!AD25,IF(AND($E$3=7),'Marks Entry 7th'!AD25,"")))</f>
        <v/>
      </c>
      <c r="AS26" s="67" t="str">
        <f>IF(OR($E26="",$G26=""),"",IF(AND($E$3=6),'Marks Entry 6th'!AE25,IF(AND($E$3=7),'Marks Entry 7th'!AE25,"")))</f>
        <v/>
      </c>
      <c r="AT26" s="65" t="str">
        <f t="shared" si="18"/>
        <v/>
      </c>
      <c r="AU26" s="62" t="str">
        <f t="shared" si="19"/>
        <v/>
      </c>
      <c r="AV26" s="108">
        <f t="shared" si="20"/>
        <v>0</v>
      </c>
      <c r="AW26" s="108" t="str">
        <f t="shared" si="21"/>
        <v/>
      </c>
      <c r="AX26" s="108" t="str">
        <f t="shared" si="22"/>
        <v/>
      </c>
      <c r="AY26" s="108" t="str">
        <f t="shared" si="23"/>
        <v/>
      </c>
      <c r="AZ26" s="108" t="str">
        <f t="shared" si="24"/>
        <v/>
      </c>
      <c r="BA26" s="110" t="str">
        <f t="shared" si="25"/>
        <v/>
      </c>
      <c r="BB26" s="313" t="str">
        <f>IF(OR($E26="",$G26=""),"",IF(AND($E$3=6),'Marks Entry 6th'!AF25,IF(AND($E$3=7),'Marks Entry 7th'!AF25,"")))</f>
        <v/>
      </c>
      <c r="BC26" s="120" t="str">
        <f>IF(OR($E26="",$G26=""),"",IF(AND($E$3=6),'Marks Entry 6th'!AG25,IF(AND($E$3=7),'Marks Entry 7th'!AG25,"")))</f>
        <v/>
      </c>
      <c r="BD26" s="120" t="str">
        <f>IF(OR($E26="",$G26=""),"",IF(AND($E$3=6),'Marks Entry 6th'!AH25,IF(AND($E$3=7),'Marks Entry 7th'!AH25,"")))</f>
        <v/>
      </c>
      <c r="BE26" s="120" t="str">
        <f>IF(OR($E26="",$G26=""),"",IF(AND($E$3=6),'Marks Entry 6th'!AI25,IF(AND($E$3=7),'Marks Entry 7th'!AI25,"")))</f>
        <v/>
      </c>
      <c r="BF26" s="120" t="str">
        <f>IF(OR($E26="",$G26=""),"",IF(AND($E$3=6),'Marks Entry 6th'!AJ25,IF(AND($E$3=7),'Marks Entry 7th'!AJ25,"")))</f>
        <v/>
      </c>
      <c r="BG26" s="120" t="str">
        <f>IF(OR($E26="",$G26=""),"",IF(AND($E$3=6),'Marks Entry 6th'!AK25,IF(AND($E$3=7),'Marks Entry 7th'!AK25,"")))</f>
        <v/>
      </c>
      <c r="BH26" s="120" t="str">
        <f>IF(OR($E26="",$G26=""),"",IF(AND($E$3=6),'Marks Entry 6th'!AL25,IF(AND($E$3=7),'Marks Entry 7th'!AL25,"")))</f>
        <v/>
      </c>
      <c r="BI26" s="428" t="str">
        <f t="shared" si="26"/>
        <v/>
      </c>
      <c r="BJ26" s="120" t="str">
        <f>IF(OR($E26="",$G26=""),"",IF(AND($E$3=6),'Marks Entry 6th'!AM25,IF(AND($E$3=7),'Marks Entry 7th'!AM25,"")))</f>
        <v/>
      </c>
      <c r="BK26" s="120" t="str">
        <f>IF(OR($E26="",$G26=""),"",IF(AND($E$3=6),'Marks Entry 6th'!AN25,IF(AND($E$3=7),'Marks Entry 7th'!AN25,"")))</f>
        <v/>
      </c>
      <c r="BL26" s="65" t="str">
        <f t="shared" si="27"/>
        <v/>
      </c>
      <c r="BM26" s="62">
        <f t="shared" si="28"/>
        <v>0</v>
      </c>
      <c r="BN26" s="67" t="str">
        <f>IF(OR($E26="",$G26=""),"",IF(AND($E$3=6),'Marks Entry 6th'!AO25,IF(AND($E$3=7),'Marks Entry 7th'!AO25,"")))</f>
        <v/>
      </c>
      <c r="BO26" s="67" t="str">
        <f>IF(OR($E26="",$G26=""),"",IF(AND($E$3=6),'Marks Entry 6th'!AP25,IF(AND($E$3=7),'Marks Entry 7th'!AP25,"")))</f>
        <v/>
      </c>
      <c r="BP26" s="65" t="str">
        <f t="shared" si="29"/>
        <v/>
      </c>
      <c r="BQ26" s="62" t="str">
        <f t="shared" si="30"/>
        <v/>
      </c>
      <c r="BR26" s="108">
        <f t="shared" si="31"/>
        <v>0</v>
      </c>
      <c r="BS26" s="108" t="str">
        <f t="shared" si="32"/>
        <v/>
      </c>
      <c r="BT26" s="108" t="str">
        <f t="shared" si="33"/>
        <v/>
      </c>
      <c r="BU26" s="108" t="str">
        <f t="shared" si="34"/>
        <v/>
      </c>
      <c r="BV26" s="108" t="str">
        <f t="shared" si="35"/>
        <v/>
      </c>
      <c r="BW26" s="110" t="str">
        <f t="shared" si="36"/>
        <v/>
      </c>
      <c r="BX26" s="120" t="str">
        <f>IF(OR($E26="",$G26=""),"",IF(AND($E$3=6),'Marks Entry 6th'!AQ25,IF(AND($E$3=7),'Marks Entry 7th'!AQ25,"")))</f>
        <v/>
      </c>
      <c r="BY26" s="120" t="str">
        <f>IF(OR($E26="",$G26=""),"",IF(AND($E$3=6),'Marks Entry 6th'!AR25,IF(AND($E$3=7),'Marks Entry 7th'!AR25,"")))</f>
        <v/>
      </c>
      <c r="BZ26" s="120" t="str">
        <f>IF(OR($E26="",$G26=""),"",IF(AND($E$3=6),'Marks Entry 6th'!AS25,IF(AND($E$3=7),'Marks Entry 7th'!AS25,"")))</f>
        <v/>
      </c>
      <c r="CA26" s="120" t="str">
        <f>IF(OR($E26="",$G26=""),"",IF(AND($E$3=6),'Marks Entry 6th'!AT25,IF(AND($E$3=7),'Marks Entry 7th'!AT25,"")))</f>
        <v/>
      </c>
      <c r="CB26" s="120" t="str">
        <f>IF(OR($E26="",$G26=""),"",IF(AND($E$3=6),'Marks Entry 6th'!AU25,IF(AND($E$3=7),'Marks Entry 7th'!AU25,"")))</f>
        <v/>
      </c>
      <c r="CC26" s="120" t="str">
        <f>IF(OR($E26="",$G26=""),"",IF(AND($E$3=6),'Marks Entry 6th'!AV25,IF(AND($E$3=7),'Marks Entry 7th'!AV25,"")))</f>
        <v/>
      </c>
      <c r="CD26" s="428" t="str">
        <f t="shared" si="37"/>
        <v/>
      </c>
      <c r="CE26" s="120" t="str">
        <f>IF(OR($E26="",$G26=""),"",IF(AND($E$3=6),'Marks Entry 6th'!AW25,IF(AND($E$3=7),'Marks Entry 7th'!AW25,"")))</f>
        <v/>
      </c>
      <c r="CF26" s="120" t="str">
        <f>IF(OR($E26="",$G26=""),"",IF(AND($E$3=6),'Marks Entry 6th'!AX25,IF(AND($E$3=7),'Marks Entry 7th'!AX25,"")))</f>
        <v/>
      </c>
      <c r="CG26" s="65" t="str">
        <f t="shared" si="38"/>
        <v/>
      </c>
      <c r="CH26" s="62">
        <f t="shared" si="39"/>
        <v>0</v>
      </c>
      <c r="CI26" s="67" t="str">
        <f>IF(OR($E26="",$G26=""),"",IF(AND($E$3=6),'Marks Entry 6th'!AY25,IF(AND($E$3=7),'Marks Entry 7th'!AY25,"")))</f>
        <v/>
      </c>
      <c r="CJ26" s="67" t="str">
        <f>IF(OR($E26="",$G26=""),"",IF(AND($E$3=6),'Marks Entry 6th'!AZ25,IF(AND($E$3=7),'Marks Entry 7th'!AZ25,"")))</f>
        <v/>
      </c>
      <c r="CK26" s="65" t="str">
        <f t="shared" si="40"/>
        <v/>
      </c>
      <c r="CL26" s="62" t="str">
        <f t="shared" si="41"/>
        <v/>
      </c>
      <c r="CM26" s="108">
        <f t="shared" si="42"/>
        <v>0</v>
      </c>
      <c r="CN26" s="108" t="str">
        <f t="shared" si="43"/>
        <v/>
      </c>
      <c r="CO26" s="108" t="str">
        <f t="shared" si="44"/>
        <v/>
      </c>
      <c r="CP26" s="108" t="str">
        <f t="shared" si="45"/>
        <v/>
      </c>
      <c r="CQ26" s="108" t="str">
        <f t="shared" si="46"/>
        <v/>
      </c>
      <c r="CR26" s="110" t="str">
        <f t="shared" si="47"/>
        <v/>
      </c>
      <c r="CS26" s="120" t="str">
        <f>IF(OR($E26="",$G26=""),"",IF(AND($E$3=6),'Marks Entry 6th'!BA25,IF(AND($E$3=7),'Marks Entry 7th'!BA25,"")))</f>
        <v/>
      </c>
      <c r="CT26" s="120" t="str">
        <f>IF(OR($E26="",$G26=""),"",IF(AND($E$3=6),'Marks Entry 6th'!BB25,IF(AND($E$3=7),'Marks Entry 7th'!BB25,"")))</f>
        <v/>
      </c>
      <c r="CU26" s="120" t="str">
        <f>IF(OR($E26="",$G26=""),"",IF(AND($E$3=6),'Marks Entry 6th'!BC25,IF(AND($E$3=7),'Marks Entry 7th'!BC25,"")))</f>
        <v/>
      </c>
      <c r="CV26" s="120" t="str">
        <f>IF(OR($E26="",$G26=""),"",IF(AND($E$3=6),'Marks Entry 6th'!BD25,IF(AND($E$3=7),'Marks Entry 7th'!BD25,"")))</f>
        <v/>
      </c>
      <c r="CW26" s="120" t="str">
        <f>IF(OR($E26="",$G26=""),"",IF(AND($E$3=6),'Marks Entry 6th'!BE25,IF(AND($E$3=7),'Marks Entry 7th'!BE25,"")))</f>
        <v/>
      </c>
      <c r="CX26" s="120" t="str">
        <f>IF(OR($E26="",$G26=""),"",IF(AND($E$3=6),'Marks Entry 6th'!BF25,IF(AND($E$3=7),'Marks Entry 7th'!BF25,"")))</f>
        <v/>
      </c>
      <c r="CY26" s="428" t="str">
        <f t="shared" si="48"/>
        <v/>
      </c>
      <c r="CZ26" s="120" t="str">
        <f>IF(OR($E26="",$G26=""),"",IF(AND($E$3=6),'Marks Entry 6th'!BG25,IF(AND($E$3=7),'Marks Entry 7th'!BG25,"")))</f>
        <v/>
      </c>
      <c r="DA26" s="120" t="str">
        <f>IF(OR($E26="",$G26=""),"",IF(AND($E$3=6),'Marks Entry 6th'!BH25,IF(AND($E$3=7),'Marks Entry 7th'!BH25,"")))</f>
        <v/>
      </c>
      <c r="DB26" s="65" t="str">
        <f t="shared" si="49"/>
        <v/>
      </c>
      <c r="DC26" s="62">
        <f t="shared" si="50"/>
        <v>0</v>
      </c>
      <c r="DD26" s="67" t="str">
        <f>IF(OR($E26="",$G26=""),"",IF(AND($E$3=6),'Marks Entry 6th'!BI25,IF(AND($E$3=7),'Marks Entry 7th'!BI25,"")))</f>
        <v/>
      </c>
      <c r="DE26" s="67" t="str">
        <f>IF(OR($E26="",$G26=""),"",IF(AND($E$3=6),'Marks Entry 6th'!BJ25,IF(AND($E$3=7),'Marks Entry 7th'!BJ25,"")))</f>
        <v/>
      </c>
      <c r="DF26" s="65" t="str">
        <f t="shared" si="51"/>
        <v/>
      </c>
      <c r="DG26" s="62" t="str">
        <f t="shared" si="52"/>
        <v/>
      </c>
      <c r="DH26" s="108">
        <f t="shared" si="53"/>
        <v>0</v>
      </c>
      <c r="DI26" s="108" t="str">
        <f t="shared" si="54"/>
        <v/>
      </c>
      <c r="DJ26" s="108" t="str">
        <f t="shared" si="55"/>
        <v/>
      </c>
      <c r="DK26" s="108" t="str">
        <f t="shared" si="56"/>
        <v/>
      </c>
      <c r="DL26" s="108" t="str">
        <f t="shared" si="57"/>
        <v/>
      </c>
      <c r="DM26" s="110" t="str">
        <f t="shared" si="58"/>
        <v/>
      </c>
      <c r="DN26" s="120" t="str">
        <f>IF(OR($E26="",$G26=""),"",IF(AND($E$3=6),'Marks Entry 6th'!BK25,IF(AND($E$3=7),'Marks Entry 7th'!BK25,"")))</f>
        <v/>
      </c>
      <c r="DO26" s="120" t="str">
        <f>IF(OR($E26="",$G26=""),"",IF(AND($E$3=6),'Marks Entry 6th'!BL25,IF(AND($E$3=7),'Marks Entry 7th'!BL25,"")))</f>
        <v/>
      </c>
      <c r="DP26" s="120" t="str">
        <f>IF(OR($E26="",$G26=""),"",IF(AND($E$3=6),'Marks Entry 6th'!BM25,IF(AND($E$3=7),'Marks Entry 7th'!BM25,"")))</f>
        <v/>
      </c>
      <c r="DQ26" s="120" t="str">
        <f>IF(OR($E26="",$G26=""),"",IF(AND($E$3=6),'Marks Entry 6th'!BN25,IF(AND($E$3=7),'Marks Entry 7th'!BN25,"")))</f>
        <v/>
      </c>
      <c r="DR26" s="120" t="str">
        <f>IF(OR($E26="",$G26=""),"",IF(AND($E$3=6),'Marks Entry 6th'!BO25,IF(AND($E$3=7),'Marks Entry 7th'!BO25,"")))</f>
        <v/>
      </c>
      <c r="DS26" s="120" t="str">
        <f>IF(OR($E26="",$G26=""),"",IF(AND($E$3=6),'Marks Entry 6th'!BP25,IF(AND($E$3=7),'Marks Entry 7th'!BP25,"")))</f>
        <v/>
      </c>
      <c r="DT26" s="428" t="str">
        <f t="shared" si="59"/>
        <v/>
      </c>
      <c r="DU26" s="120" t="str">
        <f>IF(OR($E26="",$G26=""),"",IF(AND($E$3=6),'Marks Entry 6th'!BQ25,IF(AND($E$3=7),'Marks Entry 7th'!BQ25,"")))</f>
        <v/>
      </c>
      <c r="DV26" s="120" t="str">
        <f>IF(OR($E26="",$G26=""),"",IF(AND($E$3=6),'Marks Entry 6th'!BR25,IF(AND($E$3=7),'Marks Entry 7th'!BR25,"")))</f>
        <v/>
      </c>
      <c r="DW26" s="65" t="str">
        <f t="shared" si="60"/>
        <v/>
      </c>
      <c r="DX26" s="62">
        <f t="shared" si="61"/>
        <v>0</v>
      </c>
      <c r="DY26" s="67" t="str">
        <f>IF(OR($E26="",$G26=""),"",IF(AND($E$3=6),'Marks Entry 6th'!BS25,IF(AND($E$3=7),'Marks Entry 7th'!BS25,"")))</f>
        <v/>
      </c>
      <c r="DZ26" s="67" t="str">
        <f>IF(OR($E26="",$G26=""),"",IF(AND($E$3=6),'Marks Entry 6th'!BT25,IF(AND($E$3=7),'Marks Entry 7th'!BT25,"")))</f>
        <v/>
      </c>
      <c r="EA26" s="65" t="str">
        <f t="shared" si="62"/>
        <v/>
      </c>
      <c r="EB26" s="62" t="str">
        <f t="shared" si="63"/>
        <v/>
      </c>
      <c r="EC26" s="108">
        <f t="shared" si="64"/>
        <v>0</v>
      </c>
      <c r="ED26" s="108" t="str">
        <f t="shared" si="65"/>
        <v/>
      </c>
      <c r="EE26" s="108" t="str">
        <f t="shared" si="66"/>
        <v/>
      </c>
      <c r="EF26" s="108" t="str">
        <f t="shared" si="67"/>
        <v/>
      </c>
      <c r="EG26" s="108" t="str">
        <f t="shared" si="68"/>
        <v/>
      </c>
      <c r="EH26" s="110" t="str">
        <f t="shared" si="69"/>
        <v/>
      </c>
      <c r="EI26" s="52" t="str">
        <f>IF(OR($E26="",$G26=""),"",IF(AND($E$3=6),'Marks Entry 6th'!BU25,IF(AND($E$3=7),'Marks Entry 7th'!BU25,"")))</f>
        <v/>
      </c>
      <c r="EJ26" s="52" t="str">
        <f>IF(OR($E26="",$G26=""),"",IF(AND($E$3=6),'Marks Entry 6th'!BV25,IF(AND($E$3=7),'Marks Entry 7th'!BV25,"")))</f>
        <v/>
      </c>
      <c r="EK26" s="52" t="str">
        <f>IF(OR($E26="",$G26=""),"",IF(AND($E$3=6),'Marks Entry 6th'!BW25,IF(AND($E$3=7),'Marks Entry 7th'!BW25,"")))</f>
        <v/>
      </c>
      <c r="EL26" s="52" t="str">
        <f>IF(OR($E26="",$G26=""),"",IF(AND($E$3=6),'Marks Entry 6th'!BX25,IF(AND($E$3=7),'Marks Entry 7th'!BX25,"")))</f>
        <v/>
      </c>
      <c r="EM26" s="52" t="str">
        <f>IF(OR($E26="",$G26=""),"",IF(AND($E$3=6),'Marks Entry 6th'!BY25,IF(AND($E$3=7),'Marks Entry 7th'!BY25,"")))</f>
        <v/>
      </c>
      <c r="EN26" s="121" t="str">
        <f t="shared" si="70"/>
        <v/>
      </c>
      <c r="EO26" s="122">
        <f t="shared" si="71"/>
        <v>0</v>
      </c>
      <c r="EP26" s="122" t="str">
        <f t="shared" si="72"/>
        <v/>
      </c>
      <c r="EQ26" s="122" t="str">
        <f t="shared" si="73"/>
        <v/>
      </c>
      <c r="ER26" s="109" t="str">
        <f t="shared" si="74"/>
        <v/>
      </c>
      <c r="ES26" s="52" t="str">
        <f>IF(OR($E26="",$G26=""),"",IF(AND($E$3=6),'Marks Entry 6th'!BZ25,IF(AND($E$3=7),'Marks Entry 7th'!BZ25,"")))</f>
        <v/>
      </c>
      <c r="ET26" s="52" t="str">
        <f>IF(OR($E26="",$G26=""),"",IF(AND($E$3=6),'Marks Entry 6th'!CA25,IF(AND($E$3=7),'Marks Entry 7th'!CA25,"")))</f>
        <v/>
      </c>
      <c r="EU26" s="52" t="str">
        <f>IF(OR($E26="",$G26=""),"",IF(AND($E$3=6),'Marks Entry 6th'!CB25,IF(AND($E$3=7),'Marks Entry 7th'!CB25,"")))</f>
        <v/>
      </c>
      <c r="EV26" s="52" t="str">
        <f>IF(OR($E26="",$G26=""),"",IF(AND($E$3=6),'Marks Entry 6th'!CC25,IF(AND($E$3=7),'Marks Entry 7th'!CC25,"")))</f>
        <v/>
      </c>
      <c r="EW26" s="52" t="str">
        <f>IF(OR($E26="",$G26=""),"",IF(AND($E$3=6),'Marks Entry 6th'!CD25,IF(AND($E$3=7),'Marks Entry 7th'!CD25,"")))</f>
        <v/>
      </c>
      <c r="EX26" s="121" t="str">
        <f t="shared" si="75"/>
        <v/>
      </c>
      <c r="EY26" s="122">
        <f t="shared" si="76"/>
        <v>0</v>
      </c>
      <c r="EZ26" s="122" t="str">
        <f t="shared" si="77"/>
        <v/>
      </c>
      <c r="FA26" s="122" t="str">
        <f t="shared" si="78"/>
        <v/>
      </c>
      <c r="FB26" s="109" t="str">
        <f t="shared" si="79"/>
        <v/>
      </c>
      <c r="FC26" s="52" t="str">
        <f>IF(OR($E26="",$G26=""),"",IF(AND($E$3=6),'Marks Entry 6th'!CE25,IF(AND($E$3=7),'Marks Entry 7th'!CE25,"")))</f>
        <v/>
      </c>
      <c r="FD26" s="52" t="str">
        <f>IF(OR($E26="",$G26=""),"",IF(AND($E$3=6),'Marks Entry 6th'!CF25,IF(AND($E$3=7),'Marks Entry 7th'!CF25,"")))</f>
        <v/>
      </c>
      <c r="FE26" s="52" t="str">
        <f>IF(OR($E26="",$G26=""),"",IF(AND($E$3=6),'Marks Entry 6th'!CG25,IF(AND($E$3=7),'Marks Entry 7th'!CG25,"")))</f>
        <v/>
      </c>
      <c r="FF26" s="52" t="str">
        <f>IF(OR($E26="",$G26=""),"",IF(AND($E$3=6),'Marks Entry 6th'!CH25,IF(AND($E$3=7),'Marks Entry 7th'!CH25,"")))</f>
        <v/>
      </c>
      <c r="FG26" s="52" t="str">
        <f>IF(OR($E26="",$G26=""),"",IF(AND($E$3=6),'Marks Entry 6th'!CI25,IF(AND($E$3=7),'Marks Entry 7th'!CI25,"")))</f>
        <v/>
      </c>
      <c r="FH26" s="121" t="str">
        <f t="shared" si="80"/>
        <v/>
      </c>
      <c r="FI26" s="122">
        <f t="shared" si="81"/>
        <v>0</v>
      </c>
      <c r="FJ26" s="122" t="str">
        <f t="shared" si="82"/>
        <v/>
      </c>
      <c r="FK26" s="122" t="str">
        <f t="shared" si="83"/>
        <v/>
      </c>
      <c r="FL26" s="109" t="str">
        <f t="shared" si="84"/>
        <v/>
      </c>
      <c r="FM26" s="370" t="str">
        <f>IF(OR($E26="",$G26=""),"",IF(AND('Marks Entry 6th'!CJ25="",'Marks Entry 7th'!CJ25=""),"",IF(AND($E$3=6),'Marks Entry 6th'!CJ25,IF(AND($E$3=7),'Marks Entry 7th'!CJ25,""))))</f>
        <v/>
      </c>
      <c r="FN26" s="370" t="str">
        <f>IF(OR($E26="",$G26=""),"",IF(AND('Marks Entry 6th'!CK25="",'Marks Entry 7th'!CK25=""),"",IF(AND($E$3=6),'Marks Entry 6th'!CK25,IF(AND($E$3=7),'Marks Entry 7th'!CK25,""))))</f>
        <v/>
      </c>
      <c r="FO26" s="371" t="str">
        <f t="shared" si="85"/>
        <v/>
      </c>
      <c r="FP26" s="109" t="str">
        <f t="shared" si="86"/>
        <v/>
      </c>
      <c r="FQ26" s="370" t="str">
        <f>IF(OR($E26="",$G26=""),"",IF(AND('Marks Entry 6th'!CL25="",'Marks Entry 7th'!CL25=""),"",IF(AND($E$3=6),'Marks Entry 6th'!CL25,IF(AND($E$3=7),'Marks Entry 7th'!CL25,""))))</f>
        <v/>
      </c>
      <c r="FR26" s="370" t="str">
        <f>IF(OR($E26="",$G26=""),"",IF(AND('Marks Entry 6th'!CM25="",'Marks Entry 7th'!CM25=""),"",IF(AND($E$3=6),'Marks Entry 6th'!CM25,IF(AND($E$3=7),'Marks Entry 7th'!CM25,""))))</f>
        <v/>
      </c>
      <c r="FS26" s="371" t="str">
        <f t="shared" si="87"/>
        <v/>
      </c>
      <c r="FT26" s="109" t="str">
        <f t="shared" si="88"/>
        <v/>
      </c>
      <c r="FU26" s="78" t="str">
        <f t="shared" si="89"/>
        <v/>
      </c>
      <c r="FV26" s="332" t="str">
        <f t="shared" si="90"/>
        <v/>
      </c>
      <c r="FW26" s="84" t="str">
        <f t="shared" si="91"/>
        <v/>
      </c>
      <c r="FX26" s="225" t="str">
        <f t="shared" si="92"/>
        <v/>
      </c>
      <c r="FY26" s="85" t="str">
        <f t="shared" si="93"/>
        <v/>
      </c>
      <c r="FZ26" s="331" t="str">
        <f>IFERROR(IF(B26="NSO","NSO",IF(OR(D26="",G26="",F26=""),"",IF(AND(FV26&gt;=36,'Master sheet'!$D$11="Hindi"),"कक्षा क्रमोन्नत",IF(AND(FV26&gt;=36,'Master sheet'!$D$11="English"),"Promoted",IF(AND(FV26&lt;36,'Master sheet'!$D$11="Hindi"),"पुनः परीक्षा","Re-Exam"))))),"")</f>
        <v/>
      </c>
      <c r="GA26" s="53" t="str">
        <f>IF(OR($E26="",$G26=""),"",IF(AND($E$3=6,'Marks Entry 6th'!CN25=""),"",IF(AND($E$3=7,'Marks Entry 7th'!CN25=""),"",IF(AND($E$3=6),'Marks Entry 6th'!CN25,IF(AND($E$3=7),'Marks Entry 7th'!CN25,"")))))</f>
        <v/>
      </c>
      <c r="GB26" s="53" t="str">
        <f>IF(OR($E26="",$G26=""),"",IF(AND($E$3=6,'Marks Entry 6th'!CO25=""),"",IF(AND($E$3=7,'Marks Entry 7th'!CO25=""),"",IF(AND($E$3=6),'Marks Entry 6th'!CO25,IF(AND($E$3=7),'Marks Entry 7th'!CO25,"")))))</f>
        <v/>
      </c>
      <c r="GC26" s="54"/>
      <c r="GK26" s="56">
        <f>IF(AND($E$3=6),'Marks Entry 6th'!I25,IF(AND($E$3=7),'Marks Entry 7th'!I25,""))</f>
        <v>0</v>
      </c>
      <c r="GL26" s="56">
        <f t="shared" si="94"/>
        <v>0</v>
      </c>
    </row>
    <row r="27" spans="1:194" ht="18.95" customHeight="1">
      <c r="A27" s="68">
        <v>20</v>
      </c>
      <c r="B27" s="68" t="str">
        <f>IF(OR(GK27=0,GK27=""),"",IF(AND($E$3=6),'Marks Entry 6th'!I26,IF(AND($E$3=7),'Marks Entry 7th'!I26,"")))</f>
        <v/>
      </c>
      <c r="C27" s="69" t="str">
        <f>IF(OR(B27=0,B27=""),"",IF(AND($E$3=6,'Marks Entry 6th'!B26=""),"",IF(AND($E$3=7,'Marks Entry 7th'!B26=""),"",IF(AND($E$3=6,'Marks Entry 6th'!B26),'Marks Entry 6th'!B26,IF(AND($E$3=7),'Marks Entry 7th'!B26,"")))))</f>
        <v/>
      </c>
      <c r="D27" s="69" t="str">
        <f>IF(OR(B27=0,B27=""),"",IF(AND($E$3=6,'Marks Entry 6th'!C26=""),"",IF(AND($E$3=7,'Marks Entry 7th'!C26=""),"",IF(AND($E$3=6),'Marks Entry 6th'!C26,IF(AND($E$3=7),'Marks Entry 7th'!C26,"")))))</f>
        <v/>
      </c>
      <c r="E27" s="306" t="str">
        <f>IF(OR(B27=0,B27=""),"",IF(AND($E$3=6,'Marks Entry 6th'!E26=""),"",IF(AND($E$3=7,'Marks Entry 7th'!E26=""),"",IF(AND($E$3=6),'Marks Entry 6th'!E26,IF(AND($E$3=7),'Marks Entry 7th'!E26,"")))))</f>
        <v/>
      </c>
      <c r="F27" s="69" t="str">
        <f>IF(OR(B27=0,B27=""),"",IF(AND($E$3=6,'Marks Entry 6th'!D26=""),"",IF(AND($E$3=7,'Marks Entry 7th'!D26=""),"",IF(AND($E$3=6),'Marks Entry 6th'!D26,IF(AND($E$3=7),'Marks Entry 7th'!D26,"")))))</f>
        <v/>
      </c>
      <c r="G27" s="305" t="str">
        <f>IF(OR(B27=0,B27=""),"",IF(AND($E$3=6,'Marks Entry 6th'!F26=""),"",IF(AND($E$3=7,'Marks Entry 7th'!F26=""),"",IF(AND($E$3=6),UPPER('Marks Entry 6th'!F26),IF(AND($E$3=7),UPPER('Marks Entry 7th'!F26),"")))))</f>
        <v/>
      </c>
      <c r="H27" s="305" t="str">
        <f>IF(OR(B27=0,B27=""),"",IF(AND($E$3=6,'Marks Entry 6th'!G26=""),"",IF(AND($E$3=7,'Marks Entry 7th'!G26=""),"",IF(AND($E$3=6),UPPER('Marks Entry 6th'!G26),IF(AND($E$3=7),UPPER('Marks Entry 7th'!G26),"")))))</f>
        <v/>
      </c>
      <c r="I27" s="305" t="str">
        <f>IF(OR(B27=0,B27=""),"",IF(AND($E$3=6,'Marks Entry 6th'!H26=""),"",IF(AND($E$3=7,'Marks Entry 7th'!H26=""),"",IF(AND($E$3=6),UPPER('Marks Entry 6th'!H26),IF(AND($E$3=7),UPPER('Marks Entry 7th'!H26),"")))))</f>
        <v/>
      </c>
      <c r="J27" s="64" t="str">
        <f>IF(OR(B27=0,B27=""),"",IF(AND($E$3=6,'Marks Entry 6th'!J26=""),"",IF(AND($E$3=7,'Marks Entry 7th'!J26=""),"",IF(AND($E$3=6),'Marks Entry 6th'!J26,IF(AND($E$3=7),'Marks Entry 7th'!J26,"")))))</f>
        <v/>
      </c>
      <c r="K27" s="64" t="str">
        <f>IF(OR(B27=0,B27=""),"",IF(AND($E$3=6,'Marks Entry 6th'!K26=""),"",IF(AND($E$3=7,'Marks Entry 7th'!K26=""),"",IF(AND($E$3=6),'Marks Entry 6th'!K26,IF(AND($E$3=7),'Marks Entry 7th'!K26,"")))))</f>
        <v/>
      </c>
      <c r="L27" s="120" t="str">
        <f>IF(OR($E27="",$G27=""),"",IF(AND($E$3=6),'Marks Entry 6th'!L26,IF(AND($E$3=7),'Marks Entry 7th'!L26,"")))</f>
        <v/>
      </c>
      <c r="M27" s="120" t="str">
        <f>IF(OR($E27="",$G27=""),"",IF(AND($E$3=6),'Marks Entry 6th'!M26,IF(AND($E$3=7),'Marks Entry 7th'!M26,"")))</f>
        <v/>
      </c>
      <c r="N27" s="120" t="str">
        <f>IF(OR($E27="",$G27=""),"",IF(AND($E$3=6),'Marks Entry 6th'!N26,IF(AND($E$3=7),'Marks Entry 7th'!N26,"")))</f>
        <v/>
      </c>
      <c r="O27" s="120" t="str">
        <f>IF(OR($E27="",$G27=""),"",IF(AND($E$3=6),'Marks Entry 6th'!O26,IF(AND($E$3=7),'Marks Entry 7th'!O26,"")))</f>
        <v/>
      </c>
      <c r="P27" s="120" t="str">
        <f>IF(OR($E27="",$G27=""),"",IF(AND($E$3=6),'Marks Entry 6th'!P26,IF(AND($E$3=7),'Marks Entry 7th'!P26,"")))</f>
        <v/>
      </c>
      <c r="Q27" s="120" t="str">
        <f>IF(OR($E27="",$G27=""),"",IF(AND($E$3=6),'Marks Entry 6th'!Q26,IF(AND($E$3=7),'Marks Entry 7th'!Q26,"")))</f>
        <v/>
      </c>
      <c r="R27" s="428" t="str">
        <f t="shared" si="4"/>
        <v/>
      </c>
      <c r="S27" s="120" t="str">
        <f>IF(OR($E27="",$G27=""),"",IF(AND($E$3=6),'Marks Entry 6th'!R26,IF(AND($E$3=7),'Marks Entry 7th'!R26,"")))</f>
        <v/>
      </c>
      <c r="T27" s="120" t="str">
        <f>IF(OR($E27="",$G27=""),"",IF(AND($E$3=6),'Marks Entry 6th'!S26,IF(AND($E$3=7),'Marks Entry 7th'!S26,"")))</f>
        <v/>
      </c>
      <c r="U27" s="65" t="str">
        <f t="shared" si="5"/>
        <v/>
      </c>
      <c r="V27" s="62">
        <f t="shared" si="6"/>
        <v>0</v>
      </c>
      <c r="W27" s="67" t="str">
        <f>IF(OR($E27="",$G27=""),"",IF(AND($E$3=6),'Marks Entry 6th'!T26,IF(AND($E$3=7),'Marks Entry 7th'!T26,"")))</f>
        <v/>
      </c>
      <c r="X27" s="67" t="str">
        <f>IF(OR($E27="",$G27=""),"",IF(AND($E$3=6),'Marks Entry 6th'!U26,IF(AND($E$3=7),'Marks Entry 7th'!U26,"")))</f>
        <v/>
      </c>
      <c r="Y27" s="66" t="str">
        <f t="shared" si="7"/>
        <v/>
      </c>
      <c r="Z27" s="62" t="str">
        <f t="shared" si="8"/>
        <v/>
      </c>
      <c r="AA27" s="108">
        <f t="shared" si="9"/>
        <v>0</v>
      </c>
      <c r="AB27" s="108" t="str">
        <f t="shared" si="10"/>
        <v/>
      </c>
      <c r="AC27" s="108" t="str">
        <f t="shared" si="11"/>
        <v/>
      </c>
      <c r="AD27" s="108" t="str">
        <f t="shared" si="12"/>
        <v/>
      </c>
      <c r="AE27" s="108" t="str">
        <f t="shared" si="13"/>
        <v/>
      </c>
      <c r="AF27" s="110" t="str">
        <f t="shared" si="14"/>
        <v/>
      </c>
      <c r="AG27" s="120" t="str">
        <f>IF(OR($E27="",$G27=""),"",IF(AND($E$3=6),'Marks Entry 6th'!V26,IF(AND($E$3=7),'Marks Entry 7th'!V26,"")))</f>
        <v/>
      </c>
      <c r="AH27" s="120" t="str">
        <f>IF(OR($E27="",$G27=""),"",IF(AND($E$3=6),'Marks Entry 6th'!W26,IF(AND($E$3=7),'Marks Entry 7th'!W26,"")))</f>
        <v/>
      </c>
      <c r="AI27" s="120" t="str">
        <f>IF(OR($E27="",$G27=""),"",IF(AND($E$3=6),'Marks Entry 6th'!X26,IF(AND($E$3=7),'Marks Entry 7th'!X26,"")))</f>
        <v/>
      </c>
      <c r="AJ27" s="120" t="str">
        <f>IF(OR($E27="",$G27=""),"",IF(AND($E$3=6),'Marks Entry 6th'!Y26,IF(AND($E$3=7),'Marks Entry 7th'!Y26,"")))</f>
        <v/>
      </c>
      <c r="AK27" s="120" t="str">
        <f>IF(OR($E27="",$G27=""),"",IF(AND($E$3=6),'Marks Entry 6th'!Z26,IF(AND($E$3=7),'Marks Entry 7th'!Z26,"")))</f>
        <v/>
      </c>
      <c r="AL27" s="120" t="str">
        <f>IF(OR($E27="",$G27=""),"",IF(AND($E$3=6),'Marks Entry 6th'!AA26,IF(AND($E$3=7),'Marks Entry 7th'!AA26,"")))</f>
        <v/>
      </c>
      <c r="AM27" s="428" t="str">
        <f t="shared" si="15"/>
        <v/>
      </c>
      <c r="AN27" s="120" t="str">
        <f>IF(OR($E27="",$G27=""),"",IF(AND($E$3=6),'Marks Entry 6th'!AB26,IF(AND($E$3=7),'Marks Entry 7th'!AB26,"")))</f>
        <v/>
      </c>
      <c r="AO27" s="120" t="str">
        <f>IF(OR($E27="",$G27=""),"",IF(AND($E$3=6),'Marks Entry 6th'!AC26,IF(AND($E$3=7),'Marks Entry 7th'!AC26,"")))</f>
        <v/>
      </c>
      <c r="AP27" s="65" t="str">
        <f t="shared" si="16"/>
        <v/>
      </c>
      <c r="AQ27" s="62">
        <f t="shared" si="17"/>
        <v>0</v>
      </c>
      <c r="AR27" s="67" t="str">
        <f>IF(OR($E27="",$G27=""),"",IF(AND($E$3=6),'Marks Entry 6th'!AD26,IF(AND($E$3=7),'Marks Entry 7th'!AD26,"")))</f>
        <v/>
      </c>
      <c r="AS27" s="67" t="str">
        <f>IF(OR($E27="",$G27=""),"",IF(AND($E$3=6),'Marks Entry 6th'!AE26,IF(AND($E$3=7),'Marks Entry 7th'!AE26,"")))</f>
        <v/>
      </c>
      <c r="AT27" s="65" t="str">
        <f t="shared" si="18"/>
        <v/>
      </c>
      <c r="AU27" s="62" t="str">
        <f t="shared" si="19"/>
        <v/>
      </c>
      <c r="AV27" s="108">
        <f t="shared" si="20"/>
        <v>0</v>
      </c>
      <c r="AW27" s="108" t="str">
        <f t="shared" si="21"/>
        <v/>
      </c>
      <c r="AX27" s="108" t="str">
        <f t="shared" si="22"/>
        <v/>
      </c>
      <c r="AY27" s="108" t="str">
        <f t="shared" si="23"/>
        <v/>
      </c>
      <c r="AZ27" s="108" t="str">
        <f t="shared" si="24"/>
        <v/>
      </c>
      <c r="BA27" s="110" t="str">
        <f t="shared" si="25"/>
        <v/>
      </c>
      <c r="BB27" s="313" t="str">
        <f>IF(OR($E27="",$G27=""),"",IF(AND($E$3=6),'Marks Entry 6th'!AF26,IF(AND($E$3=7),'Marks Entry 7th'!AF26,"")))</f>
        <v/>
      </c>
      <c r="BC27" s="120" t="str">
        <f>IF(OR($E27="",$G27=""),"",IF(AND($E$3=6),'Marks Entry 6th'!AG26,IF(AND($E$3=7),'Marks Entry 7th'!AG26,"")))</f>
        <v/>
      </c>
      <c r="BD27" s="120" t="str">
        <f>IF(OR($E27="",$G27=""),"",IF(AND($E$3=6),'Marks Entry 6th'!AH26,IF(AND($E$3=7),'Marks Entry 7th'!AH26,"")))</f>
        <v/>
      </c>
      <c r="BE27" s="120" t="str">
        <f>IF(OR($E27="",$G27=""),"",IF(AND($E$3=6),'Marks Entry 6th'!AI26,IF(AND($E$3=7),'Marks Entry 7th'!AI26,"")))</f>
        <v/>
      </c>
      <c r="BF27" s="120" t="str">
        <f>IF(OR($E27="",$G27=""),"",IF(AND($E$3=6),'Marks Entry 6th'!AJ26,IF(AND($E$3=7),'Marks Entry 7th'!AJ26,"")))</f>
        <v/>
      </c>
      <c r="BG27" s="120" t="str">
        <f>IF(OR($E27="",$G27=""),"",IF(AND($E$3=6),'Marks Entry 6th'!AK26,IF(AND($E$3=7),'Marks Entry 7th'!AK26,"")))</f>
        <v/>
      </c>
      <c r="BH27" s="120" t="str">
        <f>IF(OR($E27="",$G27=""),"",IF(AND($E$3=6),'Marks Entry 6th'!AL26,IF(AND($E$3=7),'Marks Entry 7th'!AL26,"")))</f>
        <v/>
      </c>
      <c r="BI27" s="428" t="str">
        <f t="shared" si="26"/>
        <v/>
      </c>
      <c r="BJ27" s="120" t="str">
        <f>IF(OR($E27="",$G27=""),"",IF(AND($E$3=6),'Marks Entry 6th'!AM26,IF(AND($E$3=7),'Marks Entry 7th'!AM26,"")))</f>
        <v/>
      </c>
      <c r="BK27" s="120" t="str">
        <f>IF(OR($E27="",$G27=""),"",IF(AND($E$3=6),'Marks Entry 6th'!AN26,IF(AND($E$3=7),'Marks Entry 7th'!AN26,"")))</f>
        <v/>
      </c>
      <c r="BL27" s="65" t="str">
        <f t="shared" si="27"/>
        <v/>
      </c>
      <c r="BM27" s="62">
        <f t="shared" si="28"/>
        <v>0</v>
      </c>
      <c r="BN27" s="67" t="str">
        <f>IF(OR($E27="",$G27=""),"",IF(AND($E$3=6),'Marks Entry 6th'!AO26,IF(AND($E$3=7),'Marks Entry 7th'!AO26,"")))</f>
        <v/>
      </c>
      <c r="BO27" s="67" t="str">
        <f>IF(OR($E27="",$G27=""),"",IF(AND($E$3=6),'Marks Entry 6th'!AP26,IF(AND($E$3=7),'Marks Entry 7th'!AP26,"")))</f>
        <v/>
      </c>
      <c r="BP27" s="65" t="str">
        <f t="shared" si="29"/>
        <v/>
      </c>
      <c r="BQ27" s="62" t="str">
        <f t="shared" si="30"/>
        <v/>
      </c>
      <c r="BR27" s="108">
        <f t="shared" si="31"/>
        <v>0</v>
      </c>
      <c r="BS27" s="108" t="str">
        <f t="shared" si="32"/>
        <v/>
      </c>
      <c r="BT27" s="108" t="str">
        <f t="shared" si="33"/>
        <v/>
      </c>
      <c r="BU27" s="108" t="str">
        <f t="shared" si="34"/>
        <v/>
      </c>
      <c r="BV27" s="108" t="str">
        <f t="shared" si="35"/>
        <v/>
      </c>
      <c r="BW27" s="110" t="str">
        <f t="shared" si="36"/>
        <v/>
      </c>
      <c r="BX27" s="120" t="str">
        <f>IF(OR($E27="",$G27=""),"",IF(AND($E$3=6),'Marks Entry 6th'!AQ26,IF(AND($E$3=7),'Marks Entry 7th'!AQ26,"")))</f>
        <v/>
      </c>
      <c r="BY27" s="120" t="str">
        <f>IF(OR($E27="",$G27=""),"",IF(AND($E$3=6),'Marks Entry 6th'!AR26,IF(AND($E$3=7),'Marks Entry 7th'!AR26,"")))</f>
        <v/>
      </c>
      <c r="BZ27" s="120" t="str">
        <f>IF(OR($E27="",$G27=""),"",IF(AND($E$3=6),'Marks Entry 6th'!AS26,IF(AND($E$3=7),'Marks Entry 7th'!AS26,"")))</f>
        <v/>
      </c>
      <c r="CA27" s="120" t="str">
        <f>IF(OR($E27="",$G27=""),"",IF(AND($E$3=6),'Marks Entry 6th'!AT26,IF(AND($E$3=7),'Marks Entry 7th'!AT26,"")))</f>
        <v/>
      </c>
      <c r="CB27" s="120" t="str">
        <f>IF(OR($E27="",$G27=""),"",IF(AND($E$3=6),'Marks Entry 6th'!AU26,IF(AND($E$3=7),'Marks Entry 7th'!AU26,"")))</f>
        <v/>
      </c>
      <c r="CC27" s="120" t="str">
        <f>IF(OR($E27="",$G27=""),"",IF(AND($E$3=6),'Marks Entry 6th'!AV26,IF(AND($E$3=7),'Marks Entry 7th'!AV26,"")))</f>
        <v/>
      </c>
      <c r="CD27" s="428" t="str">
        <f t="shared" si="37"/>
        <v/>
      </c>
      <c r="CE27" s="120" t="str">
        <f>IF(OR($E27="",$G27=""),"",IF(AND($E$3=6),'Marks Entry 6th'!AW26,IF(AND($E$3=7),'Marks Entry 7th'!AW26,"")))</f>
        <v/>
      </c>
      <c r="CF27" s="120" t="str">
        <f>IF(OR($E27="",$G27=""),"",IF(AND($E$3=6),'Marks Entry 6th'!AX26,IF(AND($E$3=7),'Marks Entry 7th'!AX26,"")))</f>
        <v/>
      </c>
      <c r="CG27" s="65" t="str">
        <f t="shared" si="38"/>
        <v/>
      </c>
      <c r="CH27" s="62">
        <f t="shared" si="39"/>
        <v>0</v>
      </c>
      <c r="CI27" s="67" t="str">
        <f>IF(OR($E27="",$G27=""),"",IF(AND($E$3=6),'Marks Entry 6th'!AY26,IF(AND($E$3=7),'Marks Entry 7th'!AY26,"")))</f>
        <v/>
      </c>
      <c r="CJ27" s="67" t="str">
        <f>IF(OR($E27="",$G27=""),"",IF(AND($E$3=6),'Marks Entry 6th'!AZ26,IF(AND($E$3=7),'Marks Entry 7th'!AZ26,"")))</f>
        <v/>
      </c>
      <c r="CK27" s="65" t="str">
        <f t="shared" si="40"/>
        <v/>
      </c>
      <c r="CL27" s="62" t="str">
        <f t="shared" si="41"/>
        <v/>
      </c>
      <c r="CM27" s="108">
        <f t="shared" si="42"/>
        <v>0</v>
      </c>
      <c r="CN27" s="108" t="str">
        <f t="shared" si="43"/>
        <v/>
      </c>
      <c r="CO27" s="108" t="str">
        <f t="shared" si="44"/>
        <v/>
      </c>
      <c r="CP27" s="108" t="str">
        <f t="shared" si="45"/>
        <v/>
      </c>
      <c r="CQ27" s="108" t="str">
        <f t="shared" si="46"/>
        <v/>
      </c>
      <c r="CR27" s="110" t="str">
        <f t="shared" si="47"/>
        <v/>
      </c>
      <c r="CS27" s="120" t="str">
        <f>IF(OR($E27="",$G27=""),"",IF(AND($E$3=6),'Marks Entry 6th'!BA26,IF(AND($E$3=7),'Marks Entry 7th'!BA26,"")))</f>
        <v/>
      </c>
      <c r="CT27" s="120" t="str">
        <f>IF(OR($E27="",$G27=""),"",IF(AND($E$3=6),'Marks Entry 6th'!BB26,IF(AND($E$3=7),'Marks Entry 7th'!BB26,"")))</f>
        <v/>
      </c>
      <c r="CU27" s="120" t="str">
        <f>IF(OR($E27="",$G27=""),"",IF(AND($E$3=6),'Marks Entry 6th'!BC26,IF(AND($E$3=7),'Marks Entry 7th'!BC26,"")))</f>
        <v/>
      </c>
      <c r="CV27" s="120" t="str">
        <f>IF(OR($E27="",$G27=""),"",IF(AND($E$3=6),'Marks Entry 6th'!BD26,IF(AND($E$3=7),'Marks Entry 7th'!BD26,"")))</f>
        <v/>
      </c>
      <c r="CW27" s="120" t="str">
        <f>IF(OR($E27="",$G27=""),"",IF(AND($E$3=6),'Marks Entry 6th'!BE26,IF(AND($E$3=7),'Marks Entry 7th'!BE26,"")))</f>
        <v/>
      </c>
      <c r="CX27" s="120" t="str">
        <f>IF(OR($E27="",$G27=""),"",IF(AND($E$3=6),'Marks Entry 6th'!BF26,IF(AND($E$3=7),'Marks Entry 7th'!BF26,"")))</f>
        <v/>
      </c>
      <c r="CY27" s="428" t="str">
        <f t="shared" si="48"/>
        <v/>
      </c>
      <c r="CZ27" s="120" t="str">
        <f>IF(OR($E27="",$G27=""),"",IF(AND($E$3=6),'Marks Entry 6th'!BG26,IF(AND($E$3=7),'Marks Entry 7th'!BG26,"")))</f>
        <v/>
      </c>
      <c r="DA27" s="120" t="str">
        <f>IF(OR($E27="",$G27=""),"",IF(AND($E$3=6),'Marks Entry 6th'!BH26,IF(AND($E$3=7),'Marks Entry 7th'!BH26,"")))</f>
        <v/>
      </c>
      <c r="DB27" s="65" t="str">
        <f t="shared" si="49"/>
        <v/>
      </c>
      <c r="DC27" s="62">
        <f t="shared" si="50"/>
        <v>0</v>
      </c>
      <c r="DD27" s="67" t="str">
        <f>IF(OR($E27="",$G27=""),"",IF(AND($E$3=6),'Marks Entry 6th'!BI26,IF(AND($E$3=7),'Marks Entry 7th'!BI26,"")))</f>
        <v/>
      </c>
      <c r="DE27" s="67" t="str">
        <f>IF(OR($E27="",$G27=""),"",IF(AND($E$3=6),'Marks Entry 6th'!BJ26,IF(AND($E$3=7),'Marks Entry 7th'!BJ26,"")))</f>
        <v/>
      </c>
      <c r="DF27" s="65" t="str">
        <f t="shared" si="51"/>
        <v/>
      </c>
      <c r="DG27" s="62" t="str">
        <f t="shared" si="52"/>
        <v/>
      </c>
      <c r="DH27" s="108">
        <f t="shared" si="53"/>
        <v>0</v>
      </c>
      <c r="DI27" s="108" t="str">
        <f t="shared" si="54"/>
        <v/>
      </c>
      <c r="DJ27" s="108" t="str">
        <f t="shared" si="55"/>
        <v/>
      </c>
      <c r="DK27" s="108" t="str">
        <f t="shared" si="56"/>
        <v/>
      </c>
      <c r="DL27" s="108" t="str">
        <f t="shared" si="57"/>
        <v/>
      </c>
      <c r="DM27" s="110" t="str">
        <f t="shared" si="58"/>
        <v/>
      </c>
      <c r="DN27" s="120" t="str">
        <f>IF(OR($E27="",$G27=""),"",IF(AND($E$3=6),'Marks Entry 6th'!BK26,IF(AND($E$3=7),'Marks Entry 7th'!BK26,"")))</f>
        <v/>
      </c>
      <c r="DO27" s="120" t="str">
        <f>IF(OR($E27="",$G27=""),"",IF(AND($E$3=6),'Marks Entry 6th'!BL26,IF(AND($E$3=7),'Marks Entry 7th'!BL26,"")))</f>
        <v/>
      </c>
      <c r="DP27" s="120" t="str">
        <f>IF(OR($E27="",$G27=""),"",IF(AND($E$3=6),'Marks Entry 6th'!BM26,IF(AND($E$3=7),'Marks Entry 7th'!BM26,"")))</f>
        <v/>
      </c>
      <c r="DQ27" s="120" t="str">
        <f>IF(OR($E27="",$G27=""),"",IF(AND($E$3=6),'Marks Entry 6th'!BN26,IF(AND($E$3=7),'Marks Entry 7th'!BN26,"")))</f>
        <v/>
      </c>
      <c r="DR27" s="120" t="str">
        <f>IF(OR($E27="",$G27=""),"",IF(AND($E$3=6),'Marks Entry 6th'!BO26,IF(AND($E$3=7),'Marks Entry 7th'!BO26,"")))</f>
        <v/>
      </c>
      <c r="DS27" s="120" t="str">
        <f>IF(OR($E27="",$G27=""),"",IF(AND($E$3=6),'Marks Entry 6th'!BP26,IF(AND($E$3=7),'Marks Entry 7th'!BP26,"")))</f>
        <v/>
      </c>
      <c r="DT27" s="428" t="str">
        <f t="shared" si="59"/>
        <v/>
      </c>
      <c r="DU27" s="120" t="str">
        <f>IF(OR($E27="",$G27=""),"",IF(AND($E$3=6),'Marks Entry 6th'!BQ26,IF(AND($E$3=7),'Marks Entry 7th'!BQ26,"")))</f>
        <v/>
      </c>
      <c r="DV27" s="120" t="str">
        <f>IF(OR($E27="",$G27=""),"",IF(AND($E$3=6),'Marks Entry 6th'!BR26,IF(AND($E$3=7),'Marks Entry 7th'!BR26,"")))</f>
        <v/>
      </c>
      <c r="DW27" s="65" t="str">
        <f t="shared" si="60"/>
        <v/>
      </c>
      <c r="DX27" s="62">
        <f t="shared" si="61"/>
        <v>0</v>
      </c>
      <c r="DY27" s="67" t="str">
        <f>IF(OR($E27="",$G27=""),"",IF(AND($E$3=6),'Marks Entry 6th'!BS26,IF(AND($E$3=7),'Marks Entry 7th'!BS26,"")))</f>
        <v/>
      </c>
      <c r="DZ27" s="67" t="str">
        <f>IF(OR($E27="",$G27=""),"",IF(AND($E$3=6),'Marks Entry 6th'!BT26,IF(AND($E$3=7),'Marks Entry 7th'!BT26,"")))</f>
        <v/>
      </c>
      <c r="EA27" s="65" t="str">
        <f t="shared" si="62"/>
        <v/>
      </c>
      <c r="EB27" s="62" t="str">
        <f t="shared" si="63"/>
        <v/>
      </c>
      <c r="EC27" s="108">
        <f t="shared" si="64"/>
        <v>0</v>
      </c>
      <c r="ED27" s="108" t="str">
        <f t="shared" si="65"/>
        <v/>
      </c>
      <c r="EE27" s="108" t="str">
        <f t="shared" si="66"/>
        <v/>
      </c>
      <c r="EF27" s="108" t="str">
        <f t="shared" si="67"/>
        <v/>
      </c>
      <c r="EG27" s="108" t="str">
        <f t="shared" si="68"/>
        <v/>
      </c>
      <c r="EH27" s="110" t="str">
        <f t="shared" si="69"/>
        <v/>
      </c>
      <c r="EI27" s="52" t="str">
        <f>IF(OR($E27="",$G27=""),"",IF(AND($E$3=6),'Marks Entry 6th'!BU26,IF(AND($E$3=7),'Marks Entry 7th'!BU26,"")))</f>
        <v/>
      </c>
      <c r="EJ27" s="52" t="str">
        <f>IF(OR($E27="",$G27=""),"",IF(AND($E$3=6),'Marks Entry 6th'!BV26,IF(AND($E$3=7),'Marks Entry 7th'!BV26,"")))</f>
        <v/>
      </c>
      <c r="EK27" s="52" t="str">
        <f>IF(OR($E27="",$G27=""),"",IF(AND($E$3=6),'Marks Entry 6th'!BW26,IF(AND($E$3=7),'Marks Entry 7th'!BW26,"")))</f>
        <v/>
      </c>
      <c r="EL27" s="52" t="str">
        <f>IF(OR($E27="",$G27=""),"",IF(AND($E$3=6),'Marks Entry 6th'!BX26,IF(AND($E$3=7),'Marks Entry 7th'!BX26,"")))</f>
        <v/>
      </c>
      <c r="EM27" s="52" t="str">
        <f>IF(OR($E27="",$G27=""),"",IF(AND($E$3=6),'Marks Entry 6th'!BY26,IF(AND($E$3=7),'Marks Entry 7th'!BY26,"")))</f>
        <v/>
      </c>
      <c r="EN27" s="121" t="str">
        <f t="shared" si="70"/>
        <v/>
      </c>
      <c r="EO27" s="122">
        <f t="shared" si="71"/>
        <v>0</v>
      </c>
      <c r="EP27" s="122" t="str">
        <f t="shared" si="72"/>
        <v/>
      </c>
      <c r="EQ27" s="122" t="str">
        <f t="shared" si="73"/>
        <v/>
      </c>
      <c r="ER27" s="109" t="str">
        <f t="shared" si="74"/>
        <v/>
      </c>
      <c r="ES27" s="52" t="str">
        <f>IF(OR($E27="",$G27=""),"",IF(AND($E$3=6),'Marks Entry 6th'!BZ26,IF(AND($E$3=7),'Marks Entry 7th'!BZ26,"")))</f>
        <v/>
      </c>
      <c r="ET27" s="52" t="str">
        <f>IF(OR($E27="",$G27=""),"",IF(AND($E$3=6),'Marks Entry 6th'!CA26,IF(AND($E$3=7),'Marks Entry 7th'!CA26,"")))</f>
        <v/>
      </c>
      <c r="EU27" s="52" t="str">
        <f>IF(OR($E27="",$G27=""),"",IF(AND($E$3=6),'Marks Entry 6th'!CB26,IF(AND($E$3=7),'Marks Entry 7th'!CB26,"")))</f>
        <v/>
      </c>
      <c r="EV27" s="52" t="str">
        <f>IF(OR($E27="",$G27=""),"",IF(AND($E$3=6),'Marks Entry 6th'!CC26,IF(AND($E$3=7),'Marks Entry 7th'!CC26,"")))</f>
        <v/>
      </c>
      <c r="EW27" s="52" t="str">
        <f>IF(OR($E27="",$G27=""),"",IF(AND($E$3=6),'Marks Entry 6th'!CD26,IF(AND($E$3=7),'Marks Entry 7th'!CD26,"")))</f>
        <v/>
      </c>
      <c r="EX27" s="121" t="str">
        <f t="shared" si="75"/>
        <v/>
      </c>
      <c r="EY27" s="122">
        <f t="shared" si="76"/>
        <v>0</v>
      </c>
      <c r="EZ27" s="122" t="str">
        <f t="shared" si="77"/>
        <v/>
      </c>
      <c r="FA27" s="122" t="str">
        <f t="shared" si="78"/>
        <v/>
      </c>
      <c r="FB27" s="109" t="str">
        <f t="shared" si="79"/>
        <v/>
      </c>
      <c r="FC27" s="52" t="str">
        <f>IF(OR($E27="",$G27=""),"",IF(AND($E$3=6),'Marks Entry 6th'!CE26,IF(AND($E$3=7),'Marks Entry 7th'!CE26,"")))</f>
        <v/>
      </c>
      <c r="FD27" s="52" t="str">
        <f>IF(OR($E27="",$G27=""),"",IF(AND($E$3=6),'Marks Entry 6th'!CF26,IF(AND($E$3=7),'Marks Entry 7th'!CF26,"")))</f>
        <v/>
      </c>
      <c r="FE27" s="52" t="str">
        <f>IF(OR($E27="",$G27=""),"",IF(AND($E$3=6),'Marks Entry 6th'!CG26,IF(AND($E$3=7),'Marks Entry 7th'!CG26,"")))</f>
        <v/>
      </c>
      <c r="FF27" s="52" t="str">
        <f>IF(OR($E27="",$G27=""),"",IF(AND($E$3=6),'Marks Entry 6th'!CH26,IF(AND($E$3=7),'Marks Entry 7th'!CH26,"")))</f>
        <v/>
      </c>
      <c r="FG27" s="52" t="str">
        <f>IF(OR($E27="",$G27=""),"",IF(AND($E$3=6),'Marks Entry 6th'!CI26,IF(AND($E$3=7),'Marks Entry 7th'!CI26,"")))</f>
        <v/>
      </c>
      <c r="FH27" s="121" t="str">
        <f t="shared" si="80"/>
        <v/>
      </c>
      <c r="FI27" s="122">
        <f t="shared" si="81"/>
        <v>0</v>
      </c>
      <c r="FJ27" s="122" t="str">
        <f t="shared" si="82"/>
        <v/>
      </c>
      <c r="FK27" s="122" t="str">
        <f t="shared" si="83"/>
        <v/>
      </c>
      <c r="FL27" s="109" t="str">
        <f t="shared" si="84"/>
        <v/>
      </c>
      <c r="FM27" s="370" t="str">
        <f>IF(OR($E27="",$G27=""),"",IF(AND('Marks Entry 6th'!CJ26="",'Marks Entry 7th'!CJ26=""),"",IF(AND($E$3=6),'Marks Entry 6th'!CJ26,IF(AND($E$3=7),'Marks Entry 7th'!CJ26,""))))</f>
        <v/>
      </c>
      <c r="FN27" s="370" t="str">
        <f>IF(OR($E27="",$G27=""),"",IF(AND('Marks Entry 6th'!CK26="",'Marks Entry 7th'!CK26=""),"",IF(AND($E$3=6),'Marks Entry 6th'!CK26,IF(AND($E$3=7),'Marks Entry 7th'!CK26,""))))</f>
        <v/>
      </c>
      <c r="FO27" s="371" t="str">
        <f t="shared" si="85"/>
        <v/>
      </c>
      <c r="FP27" s="109" t="str">
        <f t="shared" si="86"/>
        <v/>
      </c>
      <c r="FQ27" s="370" t="str">
        <f>IF(OR($E27="",$G27=""),"",IF(AND('Marks Entry 6th'!CL26="",'Marks Entry 7th'!CL26=""),"",IF(AND($E$3=6),'Marks Entry 6th'!CL26,IF(AND($E$3=7),'Marks Entry 7th'!CL26,""))))</f>
        <v/>
      </c>
      <c r="FR27" s="370" t="str">
        <f>IF(OR($E27="",$G27=""),"",IF(AND('Marks Entry 6th'!CM26="",'Marks Entry 7th'!CM26=""),"",IF(AND($E$3=6),'Marks Entry 6th'!CM26,IF(AND($E$3=7),'Marks Entry 7th'!CM26,""))))</f>
        <v/>
      </c>
      <c r="FS27" s="371" t="str">
        <f t="shared" si="87"/>
        <v/>
      </c>
      <c r="FT27" s="109" t="str">
        <f t="shared" si="88"/>
        <v/>
      </c>
      <c r="FU27" s="78" t="str">
        <f t="shared" si="89"/>
        <v/>
      </c>
      <c r="FV27" s="332" t="str">
        <f t="shared" si="90"/>
        <v/>
      </c>
      <c r="FW27" s="84" t="str">
        <f t="shared" si="91"/>
        <v/>
      </c>
      <c r="FX27" s="225" t="str">
        <f t="shared" si="92"/>
        <v/>
      </c>
      <c r="FY27" s="85" t="str">
        <f t="shared" si="93"/>
        <v/>
      </c>
      <c r="FZ27" s="331" t="str">
        <f>IFERROR(IF(B27="NSO","NSO",IF(OR(D27="",G27="",F27=""),"",IF(AND(FV27&gt;=36,'Master sheet'!$D$11="Hindi"),"कक्षा क्रमोन्नत",IF(AND(FV27&gt;=36,'Master sheet'!$D$11="English"),"Promoted",IF(AND(FV27&lt;36,'Master sheet'!$D$11="Hindi"),"पुनः परीक्षा","Re-Exam"))))),"")</f>
        <v/>
      </c>
      <c r="GA27" s="53" t="str">
        <f>IF(OR($E27="",$G27=""),"",IF(AND($E$3=6,'Marks Entry 6th'!CN26=""),"",IF(AND($E$3=7,'Marks Entry 7th'!CN26=""),"",IF(AND($E$3=6),'Marks Entry 6th'!CN26,IF(AND($E$3=7),'Marks Entry 7th'!CN26,"")))))</f>
        <v/>
      </c>
      <c r="GB27" s="53" t="str">
        <f>IF(OR($E27="",$G27=""),"",IF(AND($E$3=6,'Marks Entry 6th'!CO26=""),"",IF(AND($E$3=7,'Marks Entry 7th'!CO26=""),"",IF(AND($E$3=6),'Marks Entry 6th'!CO26,IF(AND($E$3=7),'Marks Entry 7th'!CO26,"")))))</f>
        <v/>
      </c>
      <c r="GC27" s="54"/>
      <c r="GK27" s="56">
        <f>IF(AND($E$3=6),'Marks Entry 6th'!I26,IF(AND($E$3=7),'Marks Entry 7th'!I26,""))</f>
        <v>0</v>
      </c>
      <c r="GL27" s="56">
        <f t="shared" si="94"/>
        <v>0</v>
      </c>
    </row>
    <row r="28" spans="1:194" ht="18.95" customHeight="1">
      <c r="A28" s="68">
        <v>21</v>
      </c>
      <c r="B28" s="68" t="str">
        <f>IF(OR(GK28=0,GK28=""),"",IF(AND($E$3=6),'Marks Entry 6th'!I27,IF(AND($E$3=7),'Marks Entry 7th'!I27,"")))</f>
        <v/>
      </c>
      <c r="C28" s="69" t="str">
        <f>IF(OR(B28=0,B28=""),"",IF(AND($E$3=6,'Marks Entry 6th'!B27=""),"",IF(AND($E$3=7,'Marks Entry 7th'!B27=""),"",IF(AND($E$3=6,'Marks Entry 6th'!B27),'Marks Entry 6th'!B27,IF(AND($E$3=7),'Marks Entry 7th'!B27,"")))))</f>
        <v/>
      </c>
      <c r="D28" s="69" t="str">
        <f>IF(OR(B28=0,B28=""),"",IF(AND($E$3=6,'Marks Entry 6th'!C27=""),"",IF(AND($E$3=7,'Marks Entry 7th'!C27=""),"",IF(AND($E$3=6),'Marks Entry 6th'!C27,IF(AND($E$3=7),'Marks Entry 7th'!C27,"")))))</f>
        <v/>
      </c>
      <c r="E28" s="306" t="str">
        <f>IF(OR(B28=0,B28=""),"",IF(AND($E$3=6,'Marks Entry 6th'!E27=""),"",IF(AND($E$3=7,'Marks Entry 7th'!E27=""),"",IF(AND($E$3=6),'Marks Entry 6th'!E27,IF(AND($E$3=7),'Marks Entry 7th'!E27,"")))))</f>
        <v/>
      </c>
      <c r="F28" s="69" t="str">
        <f>IF(OR(B28=0,B28=""),"",IF(AND($E$3=6,'Marks Entry 6th'!D27=""),"",IF(AND($E$3=7,'Marks Entry 7th'!D27=""),"",IF(AND($E$3=6),'Marks Entry 6th'!D27,IF(AND($E$3=7),'Marks Entry 7th'!D27,"")))))</f>
        <v/>
      </c>
      <c r="G28" s="305" t="str">
        <f>IF(OR(B28=0,B28=""),"",IF(AND($E$3=6,'Marks Entry 6th'!F27=""),"",IF(AND($E$3=7,'Marks Entry 7th'!F27=""),"",IF(AND($E$3=6),UPPER('Marks Entry 6th'!F27),IF(AND($E$3=7),UPPER('Marks Entry 7th'!F27),"")))))</f>
        <v/>
      </c>
      <c r="H28" s="305" t="str">
        <f>IF(OR(B28=0,B28=""),"",IF(AND($E$3=6,'Marks Entry 6th'!G27=""),"",IF(AND($E$3=7,'Marks Entry 7th'!G27=""),"",IF(AND($E$3=6),UPPER('Marks Entry 6th'!G27),IF(AND($E$3=7),UPPER('Marks Entry 7th'!G27),"")))))</f>
        <v/>
      </c>
      <c r="I28" s="305" t="str">
        <f>IF(OR(B28=0,B28=""),"",IF(AND($E$3=6,'Marks Entry 6th'!H27=""),"",IF(AND($E$3=7,'Marks Entry 7th'!H27=""),"",IF(AND($E$3=6),UPPER('Marks Entry 6th'!H27),IF(AND($E$3=7),UPPER('Marks Entry 7th'!H27),"")))))</f>
        <v/>
      </c>
      <c r="J28" s="64" t="str">
        <f>IF(OR(B28=0,B28=""),"",IF(AND($E$3=6,'Marks Entry 6th'!J27=""),"",IF(AND($E$3=7,'Marks Entry 7th'!J27=""),"",IF(AND($E$3=6),'Marks Entry 6th'!J27,IF(AND($E$3=7),'Marks Entry 7th'!J27,"")))))</f>
        <v/>
      </c>
      <c r="K28" s="64" t="str">
        <f>IF(OR(B28=0,B28=""),"",IF(AND($E$3=6,'Marks Entry 6th'!K27=""),"",IF(AND($E$3=7,'Marks Entry 7th'!K27=""),"",IF(AND($E$3=6),'Marks Entry 6th'!K27,IF(AND($E$3=7),'Marks Entry 7th'!K27,"")))))</f>
        <v/>
      </c>
      <c r="L28" s="120" t="str">
        <f>IF(OR($E28="",$G28=""),"",IF(AND($E$3=6),'Marks Entry 6th'!L27,IF(AND($E$3=7),'Marks Entry 7th'!L27,"")))</f>
        <v/>
      </c>
      <c r="M28" s="120" t="str">
        <f>IF(OR($E28="",$G28=""),"",IF(AND($E$3=6),'Marks Entry 6th'!M27,IF(AND($E$3=7),'Marks Entry 7th'!M27,"")))</f>
        <v/>
      </c>
      <c r="N28" s="120" t="str">
        <f>IF(OR($E28="",$G28=""),"",IF(AND($E$3=6),'Marks Entry 6th'!N27,IF(AND($E$3=7),'Marks Entry 7th'!N27,"")))</f>
        <v/>
      </c>
      <c r="O28" s="120" t="str">
        <f>IF(OR($E28="",$G28=""),"",IF(AND($E$3=6),'Marks Entry 6th'!O27,IF(AND($E$3=7),'Marks Entry 7th'!O27,"")))</f>
        <v/>
      </c>
      <c r="P28" s="120" t="str">
        <f>IF(OR($E28="",$G28=""),"",IF(AND($E$3=6),'Marks Entry 6th'!P27,IF(AND($E$3=7),'Marks Entry 7th'!P27,"")))</f>
        <v/>
      </c>
      <c r="Q28" s="120" t="str">
        <f>IF(OR($E28="",$G28=""),"",IF(AND($E$3=6),'Marks Entry 6th'!Q27,IF(AND($E$3=7),'Marks Entry 7th'!Q27,"")))</f>
        <v/>
      </c>
      <c r="R28" s="428" t="str">
        <f t="shared" si="4"/>
        <v/>
      </c>
      <c r="S28" s="120" t="str">
        <f>IF(OR($E28="",$G28=""),"",IF(AND($E$3=6),'Marks Entry 6th'!R27,IF(AND($E$3=7),'Marks Entry 7th'!R27,"")))</f>
        <v/>
      </c>
      <c r="T28" s="120" t="str">
        <f>IF(OR($E28="",$G28=""),"",IF(AND($E$3=6),'Marks Entry 6th'!S27,IF(AND($E$3=7),'Marks Entry 7th'!S27,"")))</f>
        <v/>
      </c>
      <c r="U28" s="65" t="str">
        <f t="shared" si="5"/>
        <v/>
      </c>
      <c r="V28" s="62">
        <f t="shared" si="6"/>
        <v>0</v>
      </c>
      <c r="W28" s="67" t="str">
        <f>IF(OR($E28="",$G28=""),"",IF(AND($E$3=6),'Marks Entry 6th'!T27,IF(AND($E$3=7),'Marks Entry 7th'!T27,"")))</f>
        <v/>
      </c>
      <c r="X28" s="67" t="str">
        <f>IF(OR($E28="",$G28=""),"",IF(AND($E$3=6),'Marks Entry 6th'!U27,IF(AND($E$3=7),'Marks Entry 7th'!U27,"")))</f>
        <v/>
      </c>
      <c r="Y28" s="66" t="str">
        <f t="shared" si="7"/>
        <v/>
      </c>
      <c r="Z28" s="62" t="str">
        <f t="shared" si="8"/>
        <v/>
      </c>
      <c r="AA28" s="108">
        <f t="shared" si="9"/>
        <v>0</v>
      </c>
      <c r="AB28" s="108" t="str">
        <f t="shared" si="10"/>
        <v/>
      </c>
      <c r="AC28" s="108" t="str">
        <f t="shared" si="11"/>
        <v/>
      </c>
      <c r="AD28" s="108" t="str">
        <f t="shared" si="12"/>
        <v/>
      </c>
      <c r="AE28" s="108" t="str">
        <f t="shared" si="13"/>
        <v/>
      </c>
      <c r="AF28" s="110" t="str">
        <f t="shared" si="14"/>
        <v/>
      </c>
      <c r="AG28" s="120" t="str">
        <f>IF(OR($E28="",$G28=""),"",IF(AND($E$3=6),'Marks Entry 6th'!V27,IF(AND($E$3=7),'Marks Entry 7th'!V27,"")))</f>
        <v/>
      </c>
      <c r="AH28" s="120" t="str">
        <f>IF(OR($E28="",$G28=""),"",IF(AND($E$3=6),'Marks Entry 6th'!W27,IF(AND($E$3=7),'Marks Entry 7th'!W27,"")))</f>
        <v/>
      </c>
      <c r="AI28" s="120" t="str">
        <f>IF(OR($E28="",$G28=""),"",IF(AND($E$3=6),'Marks Entry 6th'!X27,IF(AND($E$3=7),'Marks Entry 7th'!X27,"")))</f>
        <v/>
      </c>
      <c r="AJ28" s="120" t="str">
        <f>IF(OR($E28="",$G28=""),"",IF(AND($E$3=6),'Marks Entry 6th'!Y27,IF(AND($E$3=7),'Marks Entry 7th'!Y27,"")))</f>
        <v/>
      </c>
      <c r="AK28" s="120" t="str">
        <f>IF(OR($E28="",$G28=""),"",IF(AND($E$3=6),'Marks Entry 6th'!Z27,IF(AND($E$3=7),'Marks Entry 7th'!Z27,"")))</f>
        <v/>
      </c>
      <c r="AL28" s="120" t="str">
        <f>IF(OR($E28="",$G28=""),"",IF(AND($E$3=6),'Marks Entry 6th'!AA27,IF(AND($E$3=7),'Marks Entry 7th'!AA27,"")))</f>
        <v/>
      </c>
      <c r="AM28" s="428" t="str">
        <f t="shared" si="15"/>
        <v/>
      </c>
      <c r="AN28" s="120" t="str">
        <f>IF(OR($E28="",$G28=""),"",IF(AND($E$3=6),'Marks Entry 6th'!AB27,IF(AND($E$3=7),'Marks Entry 7th'!AB27,"")))</f>
        <v/>
      </c>
      <c r="AO28" s="120" t="str">
        <f>IF(OR($E28="",$G28=""),"",IF(AND($E$3=6),'Marks Entry 6th'!AC27,IF(AND($E$3=7),'Marks Entry 7th'!AC27,"")))</f>
        <v/>
      </c>
      <c r="AP28" s="65" t="str">
        <f t="shared" si="16"/>
        <v/>
      </c>
      <c r="AQ28" s="62">
        <f t="shared" si="17"/>
        <v>0</v>
      </c>
      <c r="AR28" s="67" t="str">
        <f>IF(OR($E28="",$G28=""),"",IF(AND($E$3=6),'Marks Entry 6th'!AD27,IF(AND($E$3=7),'Marks Entry 7th'!AD27,"")))</f>
        <v/>
      </c>
      <c r="AS28" s="67" t="str">
        <f>IF(OR($E28="",$G28=""),"",IF(AND($E$3=6),'Marks Entry 6th'!AE27,IF(AND($E$3=7),'Marks Entry 7th'!AE27,"")))</f>
        <v/>
      </c>
      <c r="AT28" s="65" t="str">
        <f t="shared" si="18"/>
        <v/>
      </c>
      <c r="AU28" s="62" t="str">
        <f t="shared" si="19"/>
        <v/>
      </c>
      <c r="AV28" s="108">
        <f t="shared" si="20"/>
        <v>0</v>
      </c>
      <c r="AW28" s="108" t="str">
        <f t="shared" si="21"/>
        <v/>
      </c>
      <c r="AX28" s="108" t="str">
        <f t="shared" si="22"/>
        <v/>
      </c>
      <c r="AY28" s="108" t="str">
        <f t="shared" si="23"/>
        <v/>
      </c>
      <c r="AZ28" s="108" t="str">
        <f t="shared" si="24"/>
        <v/>
      </c>
      <c r="BA28" s="110" t="str">
        <f t="shared" si="25"/>
        <v/>
      </c>
      <c r="BB28" s="313" t="str">
        <f>IF(OR($E28="",$G28=""),"",IF(AND($E$3=6),'Marks Entry 6th'!AF27,IF(AND($E$3=7),'Marks Entry 7th'!AF27,"")))</f>
        <v/>
      </c>
      <c r="BC28" s="120" t="str">
        <f>IF(OR($E28="",$G28=""),"",IF(AND($E$3=6),'Marks Entry 6th'!AG27,IF(AND($E$3=7),'Marks Entry 7th'!AG27,"")))</f>
        <v/>
      </c>
      <c r="BD28" s="120" t="str">
        <f>IF(OR($E28="",$G28=""),"",IF(AND($E$3=6),'Marks Entry 6th'!AH27,IF(AND($E$3=7),'Marks Entry 7th'!AH27,"")))</f>
        <v/>
      </c>
      <c r="BE28" s="120" t="str">
        <f>IF(OR($E28="",$G28=""),"",IF(AND($E$3=6),'Marks Entry 6th'!AI27,IF(AND($E$3=7),'Marks Entry 7th'!AI27,"")))</f>
        <v/>
      </c>
      <c r="BF28" s="120" t="str">
        <f>IF(OR($E28="",$G28=""),"",IF(AND($E$3=6),'Marks Entry 6th'!AJ27,IF(AND($E$3=7),'Marks Entry 7th'!AJ27,"")))</f>
        <v/>
      </c>
      <c r="BG28" s="120" t="str">
        <f>IF(OR($E28="",$G28=""),"",IF(AND($E$3=6),'Marks Entry 6th'!AK27,IF(AND($E$3=7),'Marks Entry 7th'!AK27,"")))</f>
        <v/>
      </c>
      <c r="BH28" s="120" t="str">
        <f>IF(OR($E28="",$G28=""),"",IF(AND($E$3=6),'Marks Entry 6th'!AL27,IF(AND($E$3=7),'Marks Entry 7th'!AL27,"")))</f>
        <v/>
      </c>
      <c r="BI28" s="428" t="str">
        <f t="shared" si="26"/>
        <v/>
      </c>
      <c r="BJ28" s="120" t="str">
        <f>IF(OR($E28="",$G28=""),"",IF(AND($E$3=6),'Marks Entry 6th'!AM27,IF(AND($E$3=7),'Marks Entry 7th'!AM27,"")))</f>
        <v/>
      </c>
      <c r="BK28" s="120" t="str">
        <f>IF(OR($E28="",$G28=""),"",IF(AND($E$3=6),'Marks Entry 6th'!AN27,IF(AND($E$3=7),'Marks Entry 7th'!AN27,"")))</f>
        <v/>
      </c>
      <c r="BL28" s="65" t="str">
        <f t="shared" si="27"/>
        <v/>
      </c>
      <c r="BM28" s="62">
        <f t="shared" si="28"/>
        <v>0</v>
      </c>
      <c r="BN28" s="67" t="str">
        <f>IF(OR($E28="",$G28=""),"",IF(AND($E$3=6),'Marks Entry 6th'!AO27,IF(AND($E$3=7),'Marks Entry 7th'!AO27,"")))</f>
        <v/>
      </c>
      <c r="BO28" s="67" t="str">
        <f>IF(OR($E28="",$G28=""),"",IF(AND($E$3=6),'Marks Entry 6th'!AP27,IF(AND($E$3=7),'Marks Entry 7th'!AP27,"")))</f>
        <v/>
      </c>
      <c r="BP28" s="65" t="str">
        <f t="shared" si="29"/>
        <v/>
      </c>
      <c r="BQ28" s="62" t="str">
        <f t="shared" si="30"/>
        <v/>
      </c>
      <c r="BR28" s="108">
        <f t="shared" si="31"/>
        <v>0</v>
      </c>
      <c r="BS28" s="108" t="str">
        <f t="shared" si="32"/>
        <v/>
      </c>
      <c r="BT28" s="108" t="str">
        <f t="shared" si="33"/>
        <v/>
      </c>
      <c r="BU28" s="108" t="str">
        <f t="shared" si="34"/>
        <v/>
      </c>
      <c r="BV28" s="108" t="str">
        <f t="shared" si="35"/>
        <v/>
      </c>
      <c r="BW28" s="110" t="str">
        <f t="shared" si="36"/>
        <v/>
      </c>
      <c r="BX28" s="120" t="str">
        <f>IF(OR($E28="",$G28=""),"",IF(AND($E$3=6),'Marks Entry 6th'!AQ27,IF(AND($E$3=7),'Marks Entry 7th'!AQ27,"")))</f>
        <v/>
      </c>
      <c r="BY28" s="120" t="str">
        <f>IF(OR($E28="",$G28=""),"",IF(AND($E$3=6),'Marks Entry 6th'!AR27,IF(AND($E$3=7),'Marks Entry 7th'!AR27,"")))</f>
        <v/>
      </c>
      <c r="BZ28" s="120" t="str">
        <f>IF(OR($E28="",$G28=""),"",IF(AND($E$3=6),'Marks Entry 6th'!AS27,IF(AND($E$3=7),'Marks Entry 7th'!AS27,"")))</f>
        <v/>
      </c>
      <c r="CA28" s="120" t="str">
        <f>IF(OR($E28="",$G28=""),"",IF(AND($E$3=6),'Marks Entry 6th'!AT27,IF(AND($E$3=7),'Marks Entry 7th'!AT27,"")))</f>
        <v/>
      </c>
      <c r="CB28" s="120" t="str">
        <f>IF(OR($E28="",$G28=""),"",IF(AND($E$3=6),'Marks Entry 6th'!AU27,IF(AND($E$3=7),'Marks Entry 7th'!AU27,"")))</f>
        <v/>
      </c>
      <c r="CC28" s="120" t="str">
        <f>IF(OR($E28="",$G28=""),"",IF(AND($E$3=6),'Marks Entry 6th'!AV27,IF(AND($E$3=7),'Marks Entry 7th'!AV27,"")))</f>
        <v/>
      </c>
      <c r="CD28" s="428" t="str">
        <f t="shared" si="37"/>
        <v/>
      </c>
      <c r="CE28" s="120" t="str">
        <f>IF(OR($E28="",$G28=""),"",IF(AND($E$3=6),'Marks Entry 6th'!AW27,IF(AND($E$3=7),'Marks Entry 7th'!AW27,"")))</f>
        <v/>
      </c>
      <c r="CF28" s="120" t="str">
        <f>IF(OR($E28="",$G28=""),"",IF(AND($E$3=6),'Marks Entry 6th'!AX27,IF(AND($E$3=7),'Marks Entry 7th'!AX27,"")))</f>
        <v/>
      </c>
      <c r="CG28" s="65" t="str">
        <f t="shared" si="38"/>
        <v/>
      </c>
      <c r="CH28" s="62">
        <f t="shared" si="39"/>
        <v>0</v>
      </c>
      <c r="CI28" s="67" t="str">
        <f>IF(OR($E28="",$G28=""),"",IF(AND($E$3=6),'Marks Entry 6th'!AY27,IF(AND($E$3=7),'Marks Entry 7th'!AY27,"")))</f>
        <v/>
      </c>
      <c r="CJ28" s="67" t="str">
        <f>IF(OR($E28="",$G28=""),"",IF(AND($E$3=6),'Marks Entry 6th'!AZ27,IF(AND($E$3=7),'Marks Entry 7th'!AZ27,"")))</f>
        <v/>
      </c>
      <c r="CK28" s="65" t="str">
        <f t="shared" si="40"/>
        <v/>
      </c>
      <c r="CL28" s="62" t="str">
        <f t="shared" si="41"/>
        <v/>
      </c>
      <c r="CM28" s="108">
        <f t="shared" si="42"/>
        <v>0</v>
      </c>
      <c r="CN28" s="108" t="str">
        <f t="shared" si="43"/>
        <v/>
      </c>
      <c r="CO28" s="108" t="str">
        <f t="shared" si="44"/>
        <v/>
      </c>
      <c r="CP28" s="108" t="str">
        <f t="shared" si="45"/>
        <v/>
      </c>
      <c r="CQ28" s="108" t="str">
        <f t="shared" si="46"/>
        <v/>
      </c>
      <c r="CR28" s="110" t="str">
        <f t="shared" si="47"/>
        <v/>
      </c>
      <c r="CS28" s="120" t="str">
        <f>IF(OR($E28="",$G28=""),"",IF(AND($E$3=6),'Marks Entry 6th'!BA27,IF(AND($E$3=7),'Marks Entry 7th'!BA27,"")))</f>
        <v/>
      </c>
      <c r="CT28" s="120" t="str">
        <f>IF(OR($E28="",$G28=""),"",IF(AND($E$3=6),'Marks Entry 6th'!BB27,IF(AND($E$3=7),'Marks Entry 7th'!BB27,"")))</f>
        <v/>
      </c>
      <c r="CU28" s="120" t="str">
        <f>IF(OR($E28="",$G28=""),"",IF(AND($E$3=6),'Marks Entry 6th'!BC27,IF(AND($E$3=7),'Marks Entry 7th'!BC27,"")))</f>
        <v/>
      </c>
      <c r="CV28" s="120" t="str">
        <f>IF(OR($E28="",$G28=""),"",IF(AND($E$3=6),'Marks Entry 6th'!BD27,IF(AND($E$3=7),'Marks Entry 7th'!BD27,"")))</f>
        <v/>
      </c>
      <c r="CW28" s="120" t="str">
        <f>IF(OR($E28="",$G28=""),"",IF(AND($E$3=6),'Marks Entry 6th'!BE27,IF(AND($E$3=7),'Marks Entry 7th'!BE27,"")))</f>
        <v/>
      </c>
      <c r="CX28" s="120" t="str">
        <f>IF(OR($E28="",$G28=""),"",IF(AND($E$3=6),'Marks Entry 6th'!BF27,IF(AND($E$3=7),'Marks Entry 7th'!BF27,"")))</f>
        <v/>
      </c>
      <c r="CY28" s="428" t="str">
        <f t="shared" si="48"/>
        <v/>
      </c>
      <c r="CZ28" s="120" t="str">
        <f>IF(OR($E28="",$G28=""),"",IF(AND($E$3=6),'Marks Entry 6th'!BG27,IF(AND($E$3=7),'Marks Entry 7th'!BG27,"")))</f>
        <v/>
      </c>
      <c r="DA28" s="120" t="str">
        <f>IF(OR($E28="",$G28=""),"",IF(AND($E$3=6),'Marks Entry 6th'!BH27,IF(AND($E$3=7),'Marks Entry 7th'!BH27,"")))</f>
        <v/>
      </c>
      <c r="DB28" s="65" t="str">
        <f t="shared" si="49"/>
        <v/>
      </c>
      <c r="DC28" s="62">
        <f t="shared" si="50"/>
        <v>0</v>
      </c>
      <c r="DD28" s="67" t="str">
        <f>IF(OR($E28="",$G28=""),"",IF(AND($E$3=6),'Marks Entry 6th'!BI27,IF(AND($E$3=7),'Marks Entry 7th'!BI27,"")))</f>
        <v/>
      </c>
      <c r="DE28" s="67" t="str">
        <f>IF(OR($E28="",$G28=""),"",IF(AND($E$3=6),'Marks Entry 6th'!BJ27,IF(AND($E$3=7),'Marks Entry 7th'!BJ27,"")))</f>
        <v/>
      </c>
      <c r="DF28" s="65" t="str">
        <f t="shared" si="51"/>
        <v/>
      </c>
      <c r="DG28" s="62" t="str">
        <f t="shared" si="52"/>
        <v/>
      </c>
      <c r="DH28" s="108">
        <f t="shared" si="53"/>
        <v>0</v>
      </c>
      <c r="DI28" s="108" t="str">
        <f t="shared" si="54"/>
        <v/>
      </c>
      <c r="DJ28" s="108" t="str">
        <f t="shared" si="55"/>
        <v/>
      </c>
      <c r="DK28" s="108" t="str">
        <f t="shared" si="56"/>
        <v/>
      </c>
      <c r="DL28" s="108" t="str">
        <f t="shared" si="57"/>
        <v/>
      </c>
      <c r="DM28" s="110" t="str">
        <f t="shared" si="58"/>
        <v/>
      </c>
      <c r="DN28" s="120" t="str">
        <f>IF(OR($E28="",$G28=""),"",IF(AND($E$3=6),'Marks Entry 6th'!BK27,IF(AND($E$3=7),'Marks Entry 7th'!BK27,"")))</f>
        <v/>
      </c>
      <c r="DO28" s="120" t="str">
        <f>IF(OR($E28="",$G28=""),"",IF(AND($E$3=6),'Marks Entry 6th'!BL27,IF(AND($E$3=7),'Marks Entry 7th'!BL27,"")))</f>
        <v/>
      </c>
      <c r="DP28" s="120" t="str">
        <f>IF(OR($E28="",$G28=""),"",IF(AND($E$3=6),'Marks Entry 6th'!BM27,IF(AND($E$3=7),'Marks Entry 7th'!BM27,"")))</f>
        <v/>
      </c>
      <c r="DQ28" s="120" t="str">
        <f>IF(OR($E28="",$G28=""),"",IF(AND($E$3=6),'Marks Entry 6th'!BN27,IF(AND($E$3=7),'Marks Entry 7th'!BN27,"")))</f>
        <v/>
      </c>
      <c r="DR28" s="120" t="str">
        <f>IF(OR($E28="",$G28=""),"",IF(AND($E$3=6),'Marks Entry 6th'!BO27,IF(AND($E$3=7),'Marks Entry 7th'!BO27,"")))</f>
        <v/>
      </c>
      <c r="DS28" s="120" t="str">
        <f>IF(OR($E28="",$G28=""),"",IF(AND($E$3=6),'Marks Entry 6th'!BP27,IF(AND($E$3=7),'Marks Entry 7th'!BP27,"")))</f>
        <v/>
      </c>
      <c r="DT28" s="428" t="str">
        <f t="shared" si="59"/>
        <v/>
      </c>
      <c r="DU28" s="120" t="str">
        <f>IF(OR($E28="",$G28=""),"",IF(AND($E$3=6),'Marks Entry 6th'!BQ27,IF(AND($E$3=7),'Marks Entry 7th'!BQ27,"")))</f>
        <v/>
      </c>
      <c r="DV28" s="120" t="str">
        <f>IF(OR($E28="",$G28=""),"",IF(AND($E$3=6),'Marks Entry 6th'!BR27,IF(AND($E$3=7),'Marks Entry 7th'!BR27,"")))</f>
        <v/>
      </c>
      <c r="DW28" s="65" t="str">
        <f t="shared" si="60"/>
        <v/>
      </c>
      <c r="DX28" s="62">
        <f t="shared" si="61"/>
        <v>0</v>
      </c>
      <c r="DY28" s="67" t="str">
        <f>IF(OR($E28="",$G28=""),"",IF(AND($E$3=6),'Marks Entry 6th'!BS27,IF(AND($E$3=7),'Marks Entry 7th'!BS27,"")))</f>
        <v/>
      </c>
      <c r="DZ28" s="67" t="str">
        <f>IF(OR($E28="",$G28=""),"",IF(AND($E$3=6),'Marks Entry 6th'!BT27,IF(AND($E$3=7),'Marks Entry 7th'!BT27,"")))</f>
        <v/>
      </c>
      <c r="EA28" s="65" t="str">
        <f t="shared" si="62"/>
        <v/>
      </c>
      <c r="EB28" s="62" t="str">
        <f t="shared" si="63"/>
        <v/>
      </c>
      <c r="EC28" s="108">
        <f t="shared" si="64"/>
        <v>0</v>
      </c>
      <c r="ED28" s="108" t="str">
        <f t="shared" si="65"/>
        <v/>
      </c>
      <c r="EE28" s="108" t="str">
        <f t="shared" si="66"/>
        <v/>
      </c>
      <c r="EF28" s="108" t="str">
        <f t="shared" si="67"/>
        <v/>
      </c>
      <c r="EG28" s="108" t="str">
        <f t="shared" si="68"/>
        <v/>
      </c>
      <c r="EH28" s="110" t="str">
        <f t="shared" si="69"/>
        <v/>
      </c>
      <c r="EI28" s="52" t="str">
        <f>IF(OR($E28="",$G28=""),"",IF(AND($E$3=6),'Marks Entry 6th'!BU27,IF(AND($E$3=7),'Marks Entry 7th'!BU27,"")))</f>
        <v/>
      </c>
      <c r="EJ28" s="52" t="str">
        <f>IF(OR($E28="",$G28=""),"",IF(AND($E$3=6),'Marks Entry 6th'!BV27,IF(AND($E$3=7),'Marks Entry 7th'!BV27,"")))</f>
        <v/>
      </c>
      <c r="EK28" s="52" t="str">
        <f>IF(OR($E28="",$G28=""),"",IF(AND($E$3=6),'Marks Entry 6th'!BW27,IF(AND($E$3=7),'Marks Entry 7th'!BW27,"")))</f>
        <v/>
      </c>
      <c r="EL28" s="52" t="str">
        <f>IF(OR($E28="",$G28=""),"",IF(AND($E$3=6),'Marks Entry 6th'!BX27,IF(AND($E$3=7),'Marks Entry 7th'!BX27,"")))</f>
        <v/>
      </c>
      <c r="EM28" s="52" t="str">
        <f>IF(OR($E28="",$G28=""),"",IF(AND($E$3=6),'Marks Entry 6th'!BY27,IF(AND($E$3=7),'Marks Entry 7th'!BY27,"")))</f>
        <v/>
      </c>
      <c r="EN28" s="121" t="str">
        <f t="shared" si="70"/>
        <v/>
      </c>
      <c r="EO28" s="122">
        <f t="shared" si="71"/>
        <v>0</v>
      </c>
      <c r="EP28" s="122" t="str">
        <f t="shared" si="72"/>
        <v/>
      </c>
      <c r="EQ28" s="122" t="str">
        <f t="shared" si="73"/>
        <v/>
      </c>
      <c r="ER28" s="109" t="str">
        <f t="shared" si="74"/>
        <v/>
      </c>
      <c r="ES28" s="52" t="str">
        <f>IF(OR($E28="",$G28=""),"",IF(AND($E$3=6),'Marks Entry 6th'!BZ27,IF(AND($E$3=7),'Marks Entry 7th'!BZ27,"")))</f>
        <v/>
      </c>
      <c r="ET28" s="52" t="str">
        <f>IF(OR($E28="",$G28=""),"",IF(AND($E$3=6),'Marks Entry 6th'!CA27,IF(AND($E$3=7),'Marks Entry 7th'!CA27,"")))</f>
        <v/>
      </c>
      <c r="EU28" s="52" t="str">
        <f>IF(OR($E28="",$G28=""),"",IF(AND($E$3=6),'Marks Entry 6th'!CB27,IF(AND($E$3=7),'Marks Entry 7th'!CB27,"")))</f>
        <v/>
      </c>
      <c r="EV28" s="52" t="str">
        <f>IF(OR($E28="",$G28=""),"",IF(AND($E$3=6),'Marks Entry 6th'!CC27,IF(AND($E$3=7),'Marks Entry 7th'!CC27,"")))</f>
        <v/>
      </c>
      <c r="EW28" s="52" t="str">
        <f>IF(OR($E28="",$G28=""),"",IF(AND($E$3=6),'Marks Entry 6th'!CD27,IF(AND($E$3=7),'Marks Entry 7th'!CD27,"")))</f>
        <v/>
      </c>
      <c r="EX28" s="121" t="str">
        <f t="shared" si="75"/>
        <v/>
      </c>
      <c r="EY28" s="122">
        <f t="shared" si="76"/>
        <v>0</v>
      </c>
      <c r="EZ28" s="122" t="str">
        <f t="shared" si="77"/>
        <v/>
      </c>
      <c r="FA28" s="122" t="str">
        <f t="shared" si="78"/>
        <v/>
      </c>
      <c r="FB28" s="109" t="str">
        <f t="shared" si="79"/>
        <v/>
      </c>
      <c r="FC28" s="52" t="str">
        <f>IF(OR($E28="",$G28=""),"",IF(AND($E$3=6),'Marks Entry 6th'!CE27,IF(AND($E$3=7),'Marks Entry 7th'!CE27,"")))</f>
        <v/>
      </c>
      <c r="FD28" s="52" t="str">
        <f>IF(OR($E28="",$G28=""),"",IF(AND($E$3=6),'Marks Entry 6th'!CF27,IF(AND($E$3=7),'Marks Entry 7th'!CF27,"")))</f>
        <v/>
      </c>
      <c r="FE28" s="52" t="str">
        <f>IF(OR($E28="",$G28=""),"",IF(AND($E$3=6),'Marks Entry 6th'!CG27,IF(AND($E$3=7),'Marks Entry 7th'!CG27,"")))</f>
        <v/>
      </c>
      <c r="FF28" s="52" t="str">
        <f>IF(OR($E28="",$G28=""),"",IF(AND($E$3=6),'Marks Entry 6th'!CH27,IF(AND($E$3=7),'Marks Entry 7th'!CH27,"")))</f>
        <v/>
      </c>
      <c r="FG28" s="52" t="str">
        <f>IF(OR($E28="",$G28=""),"",IF(AND($E$3=6),'Marks Entry 6th'!CI27,IF(AND($E$3=7),'Marks Entry 7th'!CI27,"")))</f>
        <v/>
      </c>
      <c r="FH28" s="121" t="str">
        <f t="shared" si="80"/>
        <v/>
      </c>
      <c r="FI28" s="122">
        <f t="shared" si="81"/>
        <v>0</v>
      </c>
      <c r="FJ28" s="122" t="str">
        <f t="shared" si="82"/>
        <v/>
      </c>
      <c r="FK28" s="122" t="str">
        <f t="shared" si="83"/>
        <v/>
      </c>
      <c r="FL28" s="109" t="str">
        <f t="shared" si="84"/>
        <v/>
      </c>
      <c r="FM28" s="370" t="str">
        <f>IF(OR($E28="",$G28=""),"",IF(AND('Marks Entry 6th'!CJ27="",'Marks Entry 7th'!CJ27=""),"",IF(AND($E$3=6),'Marks Entry 6th'!CJ27,IF(AND($E$3=7),'Marks Entry 7th'!CJ27,""))))</f>
        <v/>
      </c>
      <c r="FN28" s="370" t="str">
        <f>IF(OR($E28="",$G28=""),"",IF(AND('Marks Entry 6th'!CK27="",'Marks Entry 7th'!CK27=""),"",IF(AND($E$3=6),'Marks Entry 6th'!CK27,IF(AND($E$3=7),'Marks Entry 7th'!CK27,""))))</f>
        <v/>
      </c>
      <c r="FO28" s="371" t="str">
        <f t="shared" si="85"/>
        <v/>
      </c>
      <c r="FP28" s="109" t="str">
        <f t="shared" si="86"/>
        <v/>
      </c>
      <c r="FQ28" s="370" t="str">
        <f>IF(OR($E28="",$G28=""),"",IF(AND('Marks Entry 6th'!CL27="",'Marks Entry 7th'!CL27=""),"",IF(AND($E$3=6),'Marks Entry 6th'!CL27,IF(AND($E$3=7),'Marks Entry 7th'!CL27,""))))</f>
        <v/>
      </c>
      <c r="FR28" s="370" t="str">
        <f>IF(OR($E28="",$G28=""),"",IF(AND('Marks Entry 6th'!CM27="",'Marks Entry 7th'!CM27=""),"",IF(AND($E$3=6),'Marks Entry 6th'!CM27,IF(AND($E$3=7),'Marks Entry 7th'!CM27,""))))</f>
        <v/>
      </c>
      <c r="FS28" s="371" t="str">
        <f t="shared" si="87"/>
        <v/>
      </c>
      <c r="FT28" s="109" t="str">
        <f t="shared" si="88"/>
        <v/>
      </c>
      <c r="FU28" s="78" t="str">
        <f t="shared" si="89"/>
        <v/>
      </c>
      <c r="FV28" s="332" t="str">
        <f t="shared" si="90"/>
        <v/>
      </c>
      <c r="FW28" s="84" t="str">
        <f t="shared" si="91"/>
        <v/>
      </c>
      <c r="FX28" s="225" t="str">
        <f t="shared" si="92"/>
        <v/>
      </c>
      <c r="FY28" s="85" t="str">
        <f t="shared" si="93"/>
        <v/>
      </c>
      <c r="FZ28" s="331" t="str">
        <f>IFERROR(IF(B28="NSO","NSO",IF(OR(D28="",G28="",F28=""),"",IF(AND(FV28&gt;=36,'Master sheet'!$D$11="Hindi"),"कक्षा क्रमोन्नत",IF(AND(FV28&gt;=36,'Master sheet'!$D$11="English"),"Promoted",IF(AND(FV28&lt;36,'Master sheet'!$D$11="Hindi"),"पुनः परीक्षा","Re-Exam"))))),"")</f>
        <v/>
      </c>
      <c r="GA28" s="53" t="str">
        <f>IF(OR($E28="",$G28=""),"",IF(AND($E$3=6,'Marks Entry 6th'!CN27=""),"",IF(AND($E$3=7,'Marks Entry 7th'!CN27=""),"",IF(AND($E$3=6),'Marks Entry 6th'!CN27,IF(AND($E$3=7),'Marks Entry 7th'!CN27,"")))))</f>
        <v/>
      </c>
      <c r="GB28" s="53" t="str">
        <f>IF(OR($E28="",$G28=""),"",IF(AND($E$3=6,'Marks Entry 6th'!CO27=""),"",IF(AND($E$3=7,'Marks Entry 7th'!CO27=""),"",IF(AND($E$3=6),'Marks Entry 6th'!CO27,IF(AND($E$3=7),'Marks Entry 7th'!CO27,"")))))</f>
        <v/>
      </c>
      <c r="GC28" s="54"/>
      <c r="GK28" s="56">
        <f>IF(AND($E$3=6),'Marks Entry 6th'!I27,IF(AND($E$3=7),'Marks Entry 7th'!I27,""))</f>
        <v>0</v>
      </c>
      <c r="GL28" s="56">
        <f t="shared" si="94"/>
        <v>0</v>
      </c>
    </row>
    <row r="29" spans="1:194" ht="18.95" customHeight="1">
      <c r="A29" s="68">
        <v>22</v>
      </c>
      <c r="B29" s="68" t="str">
        <f>IF(OR(GK29=0,GK29=""),"",IF(AND($E$3=6),'Marks Entry 6th'!I28,IF(AND($E$3=7),'Marks Entry 7th'!I28,"")))</f>
        <v/>
      </c>
      <c r="C29" s="69" t="str">
        <f>IF(OR(B29=0,B29=""),"",IF(AND($E$3=6,'Marks Entry 6th'!B28=""),"",IF(AND($E$3=7,'Marks Entry 7th'!B28=""),"",IF(AND($E$3=6,'Marks Entry 6th'!B28),'Marks Entry 6th'!B28,IF(AND($E$3=7),'Marks Entry 7th'!B28,"")))))</f>
        <v/>
      </c>
      <c r="D29" s="69" t="str">
        <f>IF(OR(B29=0,B29=""),"",IF(AND($E$3=6,'Marks Entry 6th'!C28=""),"",IF(AND($E$3=7,'Marks Entry 7th'!C28=""),"",IF(AND($E$3=6),'Marks Entry 6th'!C28,IF(AND($E$3=7),'Marks Entry 7th'!C28,"")))))</f>
        <v/>
      </c>
      <c r="E29" s="306" t="str">
        <f>IF(OR(B29=0,B29=""),"",IF(AND($E$3=6,'Marks Entry 6th'!E28=""),"",IF(AND($E$3=7,'Marks Entry 7th'!E28=""),"",IF(AND($E$3=6),'Marks Entry 6th'!E28,IF(AND($E$3=7),'Marks Entry 7th'!E28,"")))))</f>
        <v/>
      </c>
      <c r="F29" s="69" t="str">
        <f>IF(OR(B29=0,B29=""),"",IF(AND($E$3=6,'Marks Entry 6th'!D28=""),"",IF(AND($E$3=7,'Marks Entry 7th'!D28=""),"",IF(AND($E$3=6),'Marks Entry 6th'!D28,IF(AND($E$3=7),'Marks Entry 7th'!D28,"")))))</f>
        <v/>
      </c>
      <c r="G29" s="305" t="str">
        <f>IF(OR(B29=0,B29=""),"",IF(AND($E$3=6,'Marks Entry 6th'!F28=""),"",IF(AND($E$3=7,'Marks Entry 7th'!F28=""),"",IF(AND($E$3=6),UPPER('Marks Entry 6th'!F28),IF(AND($E$3=7),UPPER('Marks Entry 7th'!F28),"")))))</f>
        <v/>
      </c>
      <c r="H29" s="305" t="str">
        <f>IF(OR(B29=0,B29=""),"",IF(AND($E$3=6,'Marks Entry 6th'!G28=""),"",IF(AND($E$3=7,'Marks Entry 7th'!G28=""),"",IF(AND($E$3=6),UPPER('Marks Entry 6th'!G28),IF(AND($E$3=7),UPPER('Marks Entry 7th'!G28),"")))))</f>
        <v/>
      </c>
      <c r="I29" s="305" t="str">
        <f>IF(OR(B29=0,B29=""),"",IF(AND($E$3=6,'Marks Entry 6th'!H28=""),"",IF(AND($E$3=7,'Marks Entry 7th'!H28=""),"",IF(AND($E$3=6),UPPER('Marks Entry 6th'!H28),IF(AND($E$3=7),UPPER('Marks Entry 7th'!H28),"")))))</f>
        <v/>
      </c>
      <c r="J29" s="64" t="str">
        <f>IF(OR(B29=0,B29=""),"",IF(AND($E$3=6,'Marks Entry 6th'!J28=""),"",IF(AND($E$3=7,'Marks Entry 7th'!J28=""),"",IF(AND($E$3=6),'Marks Entry 6th'!J28,IF(AND($E$3=7),'Marks Entry 7th'!J28,"")))))</f>
        <v/>
      </c>
      <c r="K29" s="64" t="str">
        <f>IF(OR(B29=0,B29=""),"",IF(AND($E$3=6,'Marks Entry 6th'!K28=""),"",IF(AND($E$3=7,'Marks Entry 7th'!K28=""),"",IF(AND($E$3=6),'Marks Entry 6th'!K28,IF(AND($E$3=7),'Marks Entry 7th'!K28,"")))))</f>
        <v/>
      </c>
      <c r="L29" s="120" t="str">
        <f>IF(OR($E29="",$G29=""),"",IF(AND($E$3=6),'Marks Entry 6th'!L28,IF(AND($E$3=7),'Marks Entry 7th'!L28,"")))</f>
        <v/>
      </c>
      <c r="M29" s="120" t="str">
        <f>IF(OR($E29="",$G29=""),"",IF(AND($E$3=6),'Marks Entry 6th'!M28,IF(AND($E$3=7),'Marks Entry 7th'!M28,"")))</f>
        <v/>
      </c>
      <c r="N29" s="120" t="str">
        <f>IF(OR($E29="",$G29=""),"",IF(AND($E$3=6),'Marks Entry 6th'!N28,IF(AND($E$3=7),'Marks Entry 7th'!N28,"")))</f>
        <v/>
      </c>
      <c r="O29" s="120" t="str">
        <f>IF(OR($E29="",$G29=""),"",IF(AND($E$3=6),'Marks Entry 6th'!O28,IF(AND($E$3=7),'Marks Entry 7th'!O28,"")))</f>
        <v/>
      </c>
      <c r="P29" s="120" t="str">
        <f>IF(OR($E29="",$G29=""),"",IF(AND($E$3=6),'Marks Entry 6th'!P28,IF(AND($E$3=7),'Marks Entry 7th'!P28,"")))</f>
        <v/>
      </c>
      <c r="Q29" s="120" t="str">
        <f>IF(OR($E29="",$G29=""),"",IF(AND($E$3=6),'Marks Entry 6th'!Q28,IF(AND($E$3=7),'Marks Entry 7th'!Q28,"")))</f>
        <v/>
      </c>
      <c r="R29" s="428" t="str">
        <f t="shared" si="4"/>
        <v/>
      </c>
      <c r="S29" s="120" t="str">
        <f>IF(OR($E29="",$G29=""),"",IF(AND($E$3=6),'Marks Entry 6th'!R28,IF(AND($E$3=7),'Marks Entry 7th'!R28,"")))</f>
        <v/>
      </c>
      <c r="T29" s="120" t="str">
        <f>IF(OR($E29="",$G29=""),"",IF(AND($E$3=6),'Marks Entry 6th'!S28,IF(AND($E$3=7),'Marks Entry 7th'!S28,"")))</f>
        <v/>
      </c>
      <c r="U29" s="65" t="str">
        <f t="shared" si="5"/>
        <v/>
      </c>
      <c r="V29" s="62">
        <f t="shared" si="6"/>
        <v>0</v>
      </c>
      <c r="W29" s="67" t="str">
        <f>IF(OR($E29="",$G29=""),"",IF(AND($E$3=6),'Marks Entry 6th'!T28,IF(AND($E$3=7),'Marks Entry 7th'!T28,"")))</f>
        <v/>
      </c>
      <c r="X29" s="67" t="str">
        <f>IF(OR($E29="",$G29=""),"",IF(AND($E$3=6),'Marks Entry 6th'!U28,IF(AND($E$3=7),'Marks Entry 7th'!U28,"")))</f>
        <v/>
      </c>
      <c r="Y29" s="66" t="str">
        <f t="shared" si="7"/>
        <v/>
      </c>
      <c r="Z29" s="62" t="str">
        <f t="shared" si="8"/>
        <v/>
      </c>
      <c r="AA29" s="108">
        <f t="shared" si="9"/>
        <v>0</v>
      </c>
      <c r="AB29" s="108" t="str">
        <f t="shared" si="10"/>
        <v/>
      </c>
      <c r="AC29" s="108" t="str">
        <f t="shared" si="11"/>
        <v/>
      </c>
      <c r="AD29" s="108" t="str">
        <f t="shared" si="12"/>
        <v/>
      </c>
      <c r="AE29" s="108" t="str">
        <f t="shared" si="13"/>
        <v/>
      </c>
      <c r="AF29" s="110" t="str">
        <f t="shared" si="14"/>
        <v/>
      </c>
      <c r="AG29" s="120" t="str">
        <f>IF(OR($E29="",$G29=""),"",IF(AND($E$3=6),'Marks Entry 6th'!V28,IF(AND($E$3=7),'Marks Entry 7th'!V28,"")))</f>
        <v/>
      </c>
      <c r="AH29" s="120" t="str">
        <f>IF(OR($E29="",$G29=""),"",IF(AND($E$3=6),'Marks Entry 6th'!W28,IF(AND($E$3=7),'Marks Entry 7th'!W28,"")))</f>
        <v/>
      </c>
      <c r="AI29" s="120" t="str">
        <f>IF(OR($E29="",$G29=""),"",IF(AND($E$3=6),'Marks Entry 6th'!X28,IF(AND($E$3=7),'Marks Entry 7th'!X28,"")))</f>
        <v/>
      </c>
      <c r="AJ29" s="120" t="str">
        <f>IF(OR($E29="",$G29=""),"",IF(AND($E$3=6),'Marks Entry 6th'!Y28,IF(AND($E$3=7),'Marks Entry 7th'!Y28,"")))</f>
        <v/>
      </c>
      <c r="AK29" s="120" t="str">
        <f>IF(OR($E29="",$G29=""),"",IF(AND($E$3=6),'Marks Entry 6th'!Z28,IF(AND($E$3=7),'Marks Entry 7th'!Z28,"")))</f>
        <v/>
      </c>
      <c r="AL29" s="120" t="str">
        <f>IF(OR($E29="",$G29=""),"",IF(AND($E$3=6),'Marks Entry 6th'!AA28,IF(AND($E$3=7),'Marks Entry 7th'!AA28,"")))</f>
        <v/>
      </c>
      <c r="AM29" s="428" t="str">
        <f t="shared" si="15"/>
        <v/>
      </c>
      <c r="AN29" s="120" t="str">
        <f>IF(OR($E29="",$G29=""),"",IF(AND($E$3=6),'Marks Entry 6th'!AB28,IF(AND($E$3=7),'Marks Entry 7th'!AB28,"")))</f>
        <v/>
      </c>
      <c r="AO29" s="120" t="str">
        <f>IF(OR($E29="",$G29=""),"",IF(AND($E$3=6),'Marks Entry 6th'!AC28,IF(AND($E$3=7),'Marks Entry 7th'!AC28,"")))</f>
        <v/>
      </c>
      <c r="AP29" s="65" t="str">
        <f t="shared" si="16"/>
        <v/>
      </c>
      <c r="AQ29" s="62">
        <f t="shared" si="17"/>
        <v>0</v>
      </c>
      <c r="AR29" s="67" t="str">
        <f>IF(OR($E29="",$G29=""),"",IF(AND($E$3=6),'Marks Entry 6th'!AD28,IF(AND($E$3=7),'Marks Entry 7th'!AD28,"")))</f>
        <v/>
      </c>
      <c r="AS29" s="67" t="str">
        <f>IF(OR($E29="",$G29=""),"",IF(AND($E$3=6),'Marks Entry 6th'!AE28,IF(AND($E$3=7),'Marks Entry 7th'!AE28,"")))</f>
        <v/>
      </c>
      <c r="AT29" s="65" t="str">
        <f t="shared" si="18"/>
        <v/>
      </c>
      <c r="AU29" s="62" t="str">
        <f t="shared" si="19"/>
        <v/>
      </c>
      <c r="AV29" s="108">
        <f t="shared" si="20"/>
        <v>0</v>
      </c>
      <c r="AW29" s="108" t="str">
        <f t="shared" si="21"/>
        <v/>
      </c>
      <c r="AX29" s="108" t="str">
        <f t="shared" si="22"/>
        <v/>
      </c>
      <c r="AY29" s="108" t="str">
        <f t="shared" si="23"/>
        <v/>
      </c>
      <c r="AZ29" s="108" t="str">
        <f t="shared" si="24"/>
        <v/>
      </c>
      <c r="BA29" s="110" t="str">
        <f t="shared" si="25"/>
        <v/>
      </c>
      <c r="BB29" s="313" t="str">
        <f>IF(OR($E29="",$G29=""),"",IF(AND($E$3=6),'Marks Entry 6th'!AF28,IF(AND($E$3=7),'Marks Entry 7th'!AF28,"")))</f>
        <v/>
      </c>
      <c r="BC29" s="120" t="str">
        <f>IF(OR($E29="",$G29=""),"",IF(AND($E$3=6),'Marks Entry 6th'!AG28,IF(AND($E$3=7),'Marks Entry 7th'!AG28,"")))</f>
        <v/>
      </c>
      <c r="BD29" s="120" t="str">
        <f>IF(OR($E29="",$G29=""),"",IF(AND($E$3=6),'Marks Entry 6th'!AH28,IF(AND($E$3=7),'Marks Entry 7th'!AH28,"")))</f>
        <v/>
      </c>
      <c r="BE29" s="120" t="str">
        <f>IF(OR($E29="",$G29=""),"",IF(AND($E$3=6),'Marks Entry 6th'!AI28,IF(AND($E$3=7),'Marks Entry 7th'!AI28,"")))</f>
        <v/>
      </c>
      <c r="BF29" s="120" t="str">
        <f>IF(OR($E29="",$G29=""),"",IF(AND($E$3=6),'Marks Entry 6th'!AJ28,IF(AND($E$3=7),'Marks Entry 7th'!AJ28,"")))</f>
        <v/>
      </c>
      <c r="BG29" s="120" t="str">
        <f>IF(OR($E29="",$G29=""),"",IF(AND($E$3=6),'Marks Entry 6th'!AK28,IF(AND($E$3=7),'Marks Entry 7th'!AK28,"")))</f>
        <v/>
      </c>
      <c r="BH29" s="120" t="str">
        <f>IF(OR($E29="",$G29=""),"",IF(AND($E$3=6),'Marks Entry 6th'!AL28,IF(AND($E$3=7),'Marks Entry 7th'!AL28,"")))</f>
        <v/>
      </c>
      <c r="BI29" s="428" t="str">
        <f t="shared" si="26"/>
        <v/>
      </c>
      <c r="BJ29" s="120" t="str">
        <f>IF(OR($E29="",$G29=""),"",IF(AND($E$3=6),'Marks Entry 6th'!AM28,IF(AND($E$3=7),'Marks Entry 7th'!AM28,"")))</f>
        <v/>
      </c>
      <c r="BK29" s="120" t="str">
        <f>IF(OR($E29="",$G29=""),"",IF(AND($E$3=6),'Marks Entry 6th'!AN28,IF(AND($E$3=7),'Marks Entry 7th'!AN28,"")))</f>
        <v/>
      </c>
      <c r="BL29" s="65" t="str">
        <f t="shared" si="27"/>
        <v/>
      </c>
      <c r="BM29" s="62">
        <f t="shared" si="28"/>
        <v>0</v>
      </c>
      <c r="BN29" s="67" t="str">
        <f>IF(OR($E29="",$G29=""),"",IF(AND($E$3=6),'Marks Entry 6th'!AO28,IF(AND($E$3=7),'Marks Entry 7th'!AO28,"")))</f>
        <v/>
      </c>
      <c r="BO29" s="67" t="str">
        <f>IF(OR($E29="",$G29=""),"",IF(AND($E$3=6),'Marks Entry 6th'!AP28,IF(AND($E$3=7),'Marks Entry 7th'!AP28,"")))</f>
        <v/>
      </c>
      <c r="BP29" s="65" t="str">
        <f t="shared" si="29"/>
        <v/>
      </c>
      <c r="BQ29" s="62" t="str">
        <f t="shared" si="30"/>
        <v/>
      </c>
      <c r="BR29" s="108">
        <f t="shared" si="31"/>
        <v>0</v>
      </c>
      <c r="BS29" s="108" t="str">
        <f t="shared" si="32"/>
        <v/>
      </c>
      <c r="BT29" s="108" t="str">
        <f t="shared" si="33"/>
        <v/>
      </c>
      <c r="BU29" s="108" t="str">
        <f t="shared" si="34"/>
        <v/>
      </c>
      <c r="BV29" s="108" t="str">
        <f t="shared" si="35"/>
        <v/>
      </c>
      <c r="BW29" s="110" t="str">
        <f t="shared" si="36"/>
        <v/>
      </c>
      <c r="BX29" s="120" t="str">
        <f>IF(OR($E29="",$G29=""),"",IF(AND($E$3=6),'Marks Entry 6th'!AQ28,IF(AND($E$3=7),'Marks Entry 7th'!AQ28,"")))</f>
        <v/>
      </c>
      <c r="BY29" s="120" t="str">
        <f>IF(OR($E29="",$G29=""),"",IF(AND($E$3=6),'Marks Entry 6th'!AR28,IF(AND($E$3=7),'Marks Entry 7th'!AR28,"")))</f>
        <v/>
      </c>
      <c r="BZ29" s="120" t="str">
        <f>IF(OR($E29="",$G29=""),"",IF(AND($E$3=6),'Marks Entry 6th'!AS28,IF(AND($E$3=7),'Marks Entry 7th'!AS28,"")))</f>
        <v/>
      </c>
      <c r="CA29" s="120" t="str">
        <f>IF(OR($E29="",$G29=""),"",IF(AND($E$3=6),'Marks Entry 6th'!AT28,IF(AND($E$3=7),'Marks Entry 7th'!AT28,"")))</f>
        <v/>
      </c>
      <c r="CB29" s="120" t="str">
        <f>IF(OR($E29="",$G29=""),"",IF(AND($E$3=6),'Marks Entry 6th'!AU28,IF(AND($E$3=7),'Marks Entry 7th'!AU28,"")))</f>
        <v/>
      </c>
      <c r="CC29" s="120" t="str">
        <f>IF(OR($E29="",$G29=""),"",IF(AND($E$3=6),'Marks Entry 6th'!AV28,IF(AND($E$3=7),'Marks Entry 7th'!AV28,"")))</f>
        <v/>
      </c>
      <c r="CD29" s="428" t="str">
        <f t="shared" si="37"/>
        <v/>
      </c>
      <c r="CE29" s="120" t="str">
        <f>IF(OR($E29="",$G29=""),"",IF(AND($E$3=6),'Marks Entry 6th'!AW28,IF(AND($E$3=7),'Marks Entry 7th'!AW28,"")))</f>
        <v/>
      </c>
      <c r="CF29" s="120" t="str">
        <f>IF(OR($E29="",$G29=""),"",IF(AND($E$3=6),'Marks Entry 6th'!AX28,IF(AND($E$3=7),'Marks Entry 7th'!AX28,"")))</f>
        <v/>
      </c>
      <c r="CG29" s="65" t="str">
        <f t="shared" si="38"/>
        <v/>
      </c>
      <c r="CH29" s="62">
        <f t="shared" si="39"/>
        <v>0</v>
      </c>
      <c r="CI29" s="67" t="str">
        <f>IF(OR($E29="",$G29=""),"",IF(AND($E$3=6),'Marks Entry 6th'!AY28,IF(AND($E$3=7),'Marks Entry 7th'!AY28,"")))</f>
        <v/>
      </c>
      <c r="CJ29" s="67" t="str">
        <f>IF(OR($E29="",$G29=""),"",IF(AND($E$3=6),'Marks Entry 6th'!AZ28,IF(AND($E$3=7),'Marks Entry 7th'!AZ28,"")))</f>
        <v/>
      </c>
      <c r="CK29" s="65" t="str">
        <f t="shared" si="40"/>
        <v/>
      </c>
      <c r="CL29" s="62" t="str">
        <f t="shared" si="41"/>
        <v/>
      </c>
      <c r="CM29" s="108">
        <f t="shared" si="42"/>
        <v>0</v>
      </c>
      <c r="CN29" s="108" t="str">
        <f t="shared" si="43"/>
        <v/>
      </c>
      <c r="CO29" s="108" t="str">
        <f t="shared" si="44"/>
        <v/>
      </c>
      <c r="CP29" s="108" t="str">
        <f t="shared" si="45"/>
        <v/>
      </c>
      <c r="CQ29" s="108" t="str">
        <f t="shared" si="46"/>
        <v/>
      </c>
      <c r="CR29" s="110" t="str">
        <f t="shared" si="47"/>
        <v/>
      </c>
      <c r="CS29" s="120" t="str">
        <f>IF(OR($E29="",$G29=""),"",IF(AND($E$3=6),'Marks Entry 6th'!BA28,IF(AND($E$3=7),'Marks Entry 7th'!BA28,"")))</f>
        <v/>
      </c>
      <c r="CT29" s="120" t="str">
        <f>IF(OR($E29="",$G29=""),"",IF(AND($E$3=6),'Marks Entry 6th'!BB28,IF(AND($E$3=7),'Marks Entry 7th'!BB28,"")))</f>
        <v/>
      </c>
      <c r="CU29" s="120" t="str">
        <f>IF(OR($E29="",$G29=""),"",IF(AND($E$3=6),'Marks Entry 6th'!BC28,IF(AND($E$3=7),'Marks Entry 7th'!BC28,"")))</f>
        <v/>
      </c>
      <c r="CV29" s="120" t="str">
        <f>IF(OR($E29="",$G29=""),"",IF(AND($E$3=6),'Marks Entry 6th'!BD28,IF(AND($E$3=7),'Marks Entry 7th'!BD28,"")))</f>
        <v/>
      </c>
      <c r="CW29" s="120" t="str">
        <f>IF(OR($E29="",$G29=""),"",IF(AND($E$3=6),'Marks Entry 6th'!BE28,IF(AND($E$3=7),'Marks Entry 7th'!BE28,"")))</f>
        <v/>
      </c>
      <c r="CX29" s="120" t="str">
        <f>IF(OR($E29="",$G29=""),"",IF(AND($E$3=6),'Marks Entry 6th'!BF28,IF(AND($E$3=7),'Marks Entry 7th'!BF28,"")))</f>
        <v/>
      </c>
      <c r="CY29" s="428" t="str">
        <f t="shared" si="48"/>
        <v/>
      </c>
      <c r="CZ29" s="120" t="str">
        <f>IF(OR($E29="",$G29=""),"",IF(AND($E$3=6),'Marks Entry 6th'!BG28,IF(AND($E$3=7),'Marks Entry 7th'!BG28,"")))</f>
        <v/>
      </c>
      <c r="DA29" s="120" t="str">
        <f>IF(OR($E29="",$G29=""),"",IF(AND($E$3=6),'Marks Entry 6th'!BH28,IF(AND($E$3=7),'Marks Entry 7th'!BH28,"")))</f>
        <v/>
      </c>
      <c r="DB29" s="65" t="str">
        <f t="shared" si="49"/>
        <v/>
      </c>
      <c r="DC29" s="62">
        <f t="shared" si="50"/>
        <v>0</v>
      </c>
      <c r="DD29" s="67" t="str">
        <f>IF(OR($E29="",$G29=""),"",IF(AND($E$3=6),'Marks Entry 6th'!BI28,IF(AND($E$3=7),'Marks Entry 7th'!BI28,"")))</f>
        <v/>
      </c>
      <c r="DE29" s="67" t="str">
        <f>IF(OR($E29="",$G29=""),"",IF(AND($E$3=6),'Marks Entry 6th'!BJ28,IF(AND($E$3=7),'Marks Entry 7th'!BJ28,"")))</f>
        <v/>
      </c>
      <c r="DF29" s="65" t="str">
        <f t="shared" si="51"/>
        <v/>
      </c>
      <c r="DG29" s="62" t="str">
        <f t="shared" si="52"/>
        <v/>
      </c>
      <c r="DH29" s="108">
        <f t="shared" si="53"/>
        <v>0</v>
      </c>
      <c r="DI29" s="108" t="str">
        <f t="shared" si="54"/>
        <v/>
      </c>
      <c r="DJ29" s="108" t="str">
        <f t="shared" si="55"/>
        <v/>
      </c>
      <c r="DK29" s="108" t="str">
        <f t="shared" si="56"/>
        <v/>
      </c>
      <c r="DL29" s="108" t="str">
        <f t="shared" si="57"/>
        <v/>
      </c>
      <c r="DM29" s="110" t="str">
        <f t="shared" si="58"/>
        <v/>
      </c>
      <c r="DN29" s="120" t="str">
        <f>IF(OR($E29="",$G29=""),"",IF(AND($E$3=6),'Marks Entry 6th'!BK28,IF(AND($E$3=7),'Marks Entry 7th'!BK28,"")))</f>
        <v/>
      </c>
      <c r="DO29" s="120" t="str">
        <f>IF(OR($E29="",$G29=""),"",IF(AND($E$3=6),'Marks Entry 6th'!BL28,IF(AND($E$3=7),'Marks Entry 7th'!BL28,"")))</f>
        <v/>
      </c>
      <c r="DP29" s="120" t="str">
        <f>IF(OR($E29="",$G29=""),"",IF(AND($E$3=6),'Marks Entry 6th'!BM28,IF(AND($E$3=7),'Marks Entry 7th'!BM28,"")))</f>
        <v/>
      </c>
      <c r="DQ29" s="120" t="str">
        <f>IF(OR($E29="",$G29=""),"",IF(AND($E$3=6),'Marks Entry 6th'!BN28,IF(AND($E$3=7),'Marks Entry 7th'!BN28,"")))</f>
        <v/>
      </c>
      <c r="DR29" s="120" t="str">
        <f>IF(OR($E29="",$G29=""),"",IF(AND($E$3=6),'Marks Entry 6th'!BO28,IF(AND($E$3=7),'Marks Entry 7th'!BO28,"")))</f>
        <v/>
      </c>
      <c r="DS29" s="120" t="str">
        <f>IF(OR($E29="",$G29=""),"",IF(AND($E$3=6),'Marks Entry 6th'!BP28,IF(AND($E$3=7),'Marks Entry 7th'!BP28,"")))</f>
        <v/>
      </c>
      <c r="DT29" s="428" t="str">
        <f t="shared" si="59"/>
        <v/>
      </c>
      <c r="DU29" s="120" t="str">
        <f>IF(OR($E29="",$G29=""),"",IF(AND($E$3=6),'Marks Entry 6th'!BQ28,IF(AND($E$3=7),'Marks Entry 7th'!BQ28,"")))</f>
        <v/>
      </c>
      <c r="DV29" s="120" t="str">
        <f>IF(OR($E29="",$G29=""),"",IF(AND($E$3=6),'Marks Entry 6th'!BR28,IF(AND($E$3=7),'Marks Entry 7th'!BR28,"")))</f>
        <v/>
      </c>
      <c r="DW29" s="65" t="str">
        <f t="shared" si="60"/>
        <v/>
      </c>
      <c r="DX29" s="62">
        <f t="shared" si="61"/>
        <v>0</v>
      </c>
      <c r="DY29" s="67" t="str">
        <f>IF(OR($E29="",$G29=""),"",IF(AND($E$3=6),'Marks Entry 6th'!BS28,IF(AND($E$3=7),'Marks Entry 7th'!BS28,"")))</f>
        <v/>
      </c>
      <c r="DZ29" s="67" t="str">
        <f>IF(OR($E29="",$G29=""),"",IF(AND($E$3=6),'Marks Entry 6th'!BT28,IF(AND($E$3=7),'Marks Entry 7th'!BT28,"")))</f>
        <v/>
      </c>
      <c r="EA29" s="65" t="str">
        <f t="shared" si="62"/>
        <v/>
      </c>
      <c r="EB29" s="62" t="str">
        <f t="shared" si="63"/>
        <v/>
      </c>
      <c r="EC29" s="108">
        <f t="shared" si="64"/>
        <v>0</v>
      </c>
      <c r="ED29" s="108" t="str">
        <f t="shared" si="65"/>
        <v/>
      </c>
      <c r="EE29" s="108" t="str">
        <f t="shared" si="66"/>
        <v/>
      </c>
      <c r="EF29" s="108" t="str">
        <f t="shared" si="67"/>
        <v/>
      </c>
      <c r="EG29" s="108" t="str">
        <f t="shared" si="68"/>
        <v/>
      </c>
      <c r="EH29" s="110" t="str">
        <f t="shared" si="69"/>
        <v/>
      </c>
      <c r="EI29" s="52" t="str">
        <f>IF(OR($E29="",$G29=""),"",IF(AND($E$3=6),'Marks Entry 6th'!BU28,IF(AND($E$3=7),'Marks Entry 7th'!BU28,"")))</f>
        <v/>
      </c>
      <c r="EJ29" s="52" t="str">
        <f>IF(OR($E29="",$G29=""),"",IF(AND($E$3=6),'Marks Entry 6th'!BV28,IF(AND($E$3=7),'Marks Entry 7th'!BV28,"")))</f>
        <v/>
      </c>
      <c r="EK29" s="52" t="str">
        <f>IF(OR($E29="",$G29=""),"",IF(AND($E$3=6),'Marks Entry 6th'!BW28,IF(AND($E$3=7),'Marks Entry 7th'!BW28,"")))</f>
        <v/>
      </c>
      <c r="EL29" s="52" t="str">
        <f>IF(OR($E29="",$G29=""),"",IF(AND($E$3=6),'Marks Entry 6th'!BX28,IF(AND($E$3=7),'Marks Entry 7th'!BX28,"")))</f>
        <v/>
      </c>
      <c r="EM29" s="52" t="str">
        <f>IF(OR($E29="",$G29=""),"",IF(AND($E$3=6),'Marks Entry 6th'!BY28,IF(AND($E$3=7),'Marks Entry 7th'!BY28,"")))</f>
        <v/>
      </c>
      <c r="EN29" s="121" t="str">
        <f t="shared" si="70"/>
        <v/>
      </c>
      <c r="EO29" s="122">
        <f t="shared" si="71"/>
        <v>0</v>
      </c>
      <c r="EP29" s="122" t="str">
        <f t="shared" si="72"/>
        <v/>
      </c>
      <c r="EQ29" s="122" t="str">
        <f t="shared" si="73"/>
        <v/>
      </c>
      <c r="ER29" s="109" t="str">
        <f t="shared" si="74"/>
        <v/>
      </c>
      <c r="ES29" s="52" t="str">
        <f>IF(OR($E29="",$G29=""),"",IF(AND($E$3=6),'Marks Entry 6th'!BZ28,IF(AND($E$3=7),'Marks Entry 7th'!BZ28,"")))</f>
        <v/>
      </c>
      <c r="ET29" s="52" t="str">
        <f>IF(OR($E29="",$G29=""),"",IF(AND($E$3=6),'Marks Entry 6th'!CA28,IF(AND($E$3=7),'Marks Entry 7th'!CA28,"")))</f>
        <v/>
      </c>
      <c r="EU29" s="52" t="str">
        <f>IF(OR($E29="",$G29=""),"",IF(AND($E$3=6),'Marks Entry 6th'!CB28,IF(AND($E$3=7),'Marks Entry 7th'!CB28,"")))</f>
        <v/>
      </c>
      <c r="EV29" s="52" t="str">
        <f>IF(OR($E29="",$G29=""),"",IF(AND($E$3=6),'Marks Entry 6th'!CC28,IF(AND($E$3=7),'Marks Entry 7th'!CC28,"")))</f>
        <v/>
      </c>
      <c r="EW29" s="52" t="str">
        <f>IF(OR($E29="",$G29=""),"",IF(AND($E$3=6),'Marks Entry 6th'!CD28,IF(AND($E$3=7),'Marks Entry 7th'!CD28,"")))</f>
        <v/>
      </c>
      <c r="EX29" s="121" t="str">
        <f t="shared" si="75"/>
        <v/>
      </c>
      <c r="EY29" s="122">
        <f t="shared" si="76"/>
        <v>0</v>
      </c>
      <c r="EZ29" s="122" t="str">
        <f t="shared" si="77"/>
        <v/>
      </c>
      <c r="FA29" s="122" t="str">
        <f t="shared" si="78"/>
        <v/>
      </c>
      <c r="FB29" s="109" t="str">
        <f t="shared" si="79"/>
        <v/>
      </c>
      <c r="FC29" s="52" t="str">
        <f>IF(OR($E29="",$G29=""),"",IF(AND($E$3=6),'Marks Entry 6th'!CE28,IF(AND($E$3=7),'Marks Entry 7th'!CE28,"")))</f>
        <v/>
      </c>
      <c r="FD29" s="52" t="str">
        <f>IF(OR($E29="",$G29=""),"",IF(AND($E$3=6),'Marks Entry 6th'!CF28,IF(AND($E$3=7),'Marks Entry 7th'!CF28,"")))</f>
        <v/>
      </c>
      <c r="FE29" s="52" t="str">
        <f>IF(OR($E29="",$G29=""),"",IF(AND($E$3=6),'Marks Entry 6th'!CG28,IF(AND($E$3=7),'Marks Entry 7th'!CG28,"")))</f>
        <v/>
      </c>
      <c r="FF29" s="52" t="str">
        <f>IF(OR($E29="",$G29=""),"",IF(AND($E$3=6),'Marks Entry 6th'!CH28,IF(AND($E$3=7),'Marks Entry 7th'!CH28,"")))</f>
        <v/>
      </c>
      <c r="FG29" s="52" t="str">
        <f>IF(OR($E29="",$G29=""),"",IF(AND($E$3=6),'Marks Entry 6th'!CI28,IF(AND($E$3=7),'Marks Entry 7th'!CI28,"")))</f>
        <v/>
      </c>
      <c r="FH29" s="121" t="str">
        <f t="shared" si="80"/>
        <v/>
      </c>
      <c r="FI29" s="122">
        <f t="shared" si="81"/>
        <v>0</v>
      </c>
      <c r="FJ29" s="122" t="str">
        <f t="shared" si="82"/>
        <v/>
      </c>
      <c r="FK29" s="122" t="str">
        <f t="shared" si="83"/>
        <v/>
      </c>
      <c r="FL29" s="109" t="str">
        <f t="shared" si="84"/>
        <v/>
      </c>
      <c r="FM29" s="370" t="str">
        <f>IF(OR($E29="",$G29=""),"",IF(AND('Marks Entry 6th'!CJ28="",'Marks Entry 7th'!CJ28=""),"",IF(AND($E$3=6),'Marks Entry 6th'!CJ28,IF(AND($E$3=7),'Marks Entry 7th'!CJ28,""))))</f>
        <v/>
      </c>
      <c r="FN29" s="370" t="str">
        <f>IF(OR($E29="",$G29=""),"",IF(AND('Marks Entry 6th'!CK28="",'Marks Entry 7th'!CK28=""),"",IF(AND($E$3=6),'Marks Entry 6th'!CK28,IF(AND($E$3=7),'Marks Entry 7th'!CK28,""))))</f>
        <v/>
      </c>
      <c r="FO29" s="371" t="str">
        <f t="shared" si="85"/>
        <v/>
      </c>
      <c r="FP29" s="109" t="str">
        <f t="shared" si="86"/>
        <v/>
      </c>
      <c r="FQ29" s="370" t="str">
        <f>IF(OR($E29="",$G29=""),"",IF(AND('Marks Entry 6th'!CL28="",'Marks Entry 7th'!CL28=""),"",IF(AND($E$3=6),'Marks Entry 6th'!CL28,IF(AND($E$3=7),'Marks Entry 7th'!CL28,""))))</f>
        <v/>
      </c>
      <c r="FR29" s="370" t="str">
        <f>IF(OR($E29="",$G29=""),"",IF(AND('Marks Entry 6th'!CM28="",'Marks Entry 7th'!CM28=""),"",IF(AND($E$3=6),'Marks Entry 6th'!CM28,IF(AND($E$3=7),'Marks Entry 7th'!CM28,""))))</f>
        <v/>
      </c>
      <c r="FS29" s="371" t="str">
        <f t="shared" si="87"/>
        <v/>
      </c>
      <c r="FT29" s="109" t="str">
        <f t="shared" si="88"/>
        <v/>
      </c>
      <c r="FU29" s="78" t="str">
        <f t="shared" si="89"/>
        <v/>
      </c>
      <c r="FV29" s="332" t="str">
        <f t="shared" si="90"/>
        <v/>
      </c>
      <c r="FW29" s="84" t="str">
        <f t="shared" si="91"/>
        <v/>
      </c>
      <c r="FX29" s="225" t="str">
        <f t="shared" si="92"/>
        <v/>
      </c>
      <c r="FY29" s="85" t="str">
        <f t="shared" si="93"/>
        <v/>
      </c>
      <c r="FZ29" s="331" t="str">
        <f>IFERROR(IF(B29="NSO","NSO",IF(OR(D29="",G29="",F29=""),"",IF(AND(FV29&gt;=36,'Master sheet'!$D$11="Hindi"),"कक्षा क्रमोन्नत",IF(AND(FV29&gt;=36,'Master sheet'!$D$11="English"),"Promoted",IF(AND(FV29&lt;36,'Master sheet'!$D$11="Hindi"),"पुनः परीक्षा","Re-Exam"))))),"")</f>
        <v/>
      </c>
      <c r="GA29" s="53" t="str">
        <f>IF(OR($E29="",$G29=""),"",IF(AND($E$3=6,'Marks Entry 6th'!CN28=""),"",IF(AND($E$3=7,'Marks Entry 7th'!CN28=""),"",IF(AND($E$3=6),'Marks Entry 6th'!CN28,IF(AND($E$3=7),'Marks Entry 7th'!CN28,"")))))</f>
        <v/>
      </c>
      <c r="GB29" s="53" t="str">
        <f>IF(OR($E29="",$G29=""),"",IF(AND($E$3=6,'Marks Entry 6th'!CO28=""),"",IF(AND($E$3=7,'Marks Entry 7th'!CO28=""),"",IF(AND($E$3=6),'Marks Entry 6th'!CO28,IF(AND($E$3=7),'Marks Entry 7th'!CO28,"")))))</f>
        <v/>
      </c>
      <c r="GC29" s="54"/>
      <c r="GK29" s="56">
        <f>IF(AND($E$3=6),'Marks Entry 6th'!I28,IF(AND($E$3=7),'Marks Entry 7th'!I28,""))</f>
        <v>0</v>
      </c>
      <c r="GL29" s="56">
        <f t="shared" si="94"/>
        <v>0</v>
      </c>
    </row>
    <row r="30" spans="1:194" ht="18.95" customHeight="1">
      <c r="A30" s="68">
        <v>23</v>
      </c>
      <c r="B30" s="68" t="str">
        <f>IF(OR(GK30=0,GK30=""),"",IF(AND($E$3=6),'Marks Entry 6th'!I29,IF(AND($E$3=7),'Marks Entry 7th'!I29,"")))</f>
        <v/>
      </c>
      <c r="C30" s="69" t="str">
        <f>IF(OR(B30=0,B30=""),"",IF(AND($E$3=6,'Marks Entry 6th'!B29=""),"",IF(AND($E$3=7,'Marks Entry 7th'!B29=""),"",IF(AND($E$3=6,'Marks Entry 6th'!B29),'Marks Entry 6th'!B29,IF(AND($E$3=7),'Marks Entry 7th'!B29,"")))))</f>
        <v/>
      </c>
      <c r="D30" s="69" t="str">
        <f>IF(OR(B30=0,B30=""),"",IF(AND($E$3=6,'Marks Entry 6th'!C29=""),"",IF(AND($E$3=7,'Marks Entry 7th'!C29=""),"",IF(AND($E$3=6),'Marks Entry 6th'!C29,IF(AND($E$3=7),'Marks Entry 7th'!C29,"")))))</f>
        <v/>
      </c>
      <c r="E30" s="306" t="str">
        <f>IF(OR(B30=0,B30=""),"",IF(AND($E$3=6,'Marks Entry 6th'!E29=""),"",IF(AND($E$3=7,'Marks Entry 7th'!E29=""),"",IF(AND($E$3=6),'Marks Entry 6th'!E29,IF(AND($E$3=7),'Marks Entry 7th'!E29,"")))))</f>
        <v/>
      </c>
      <c r="F30" s="69" t="str">
        <f>IF(OR(B30=0,B30=""),"",IF(AND($E$3=6,'Marks Entry 6th'!D29=""),"",IF(AND($E$3=7,'Marks Entry 7th'!D29=""),"",IF(AND($E$3=6),'Marks Entry 6th'!D29,IF(AND($E$3=7),'Marks Entry 7th'!D29,"")))))</f>
        <v/>
      </c>
      <c r="G30" s="305" t="str">
        <f>IF(OR(B30=0,B30=""),"",IF(AND($E$3=6,'Marks Entry 6th'!F29=""),"",IF(AND($E$3=7,'Marks Entry 7th'!F29=""),"",IF(AND($E$3=6),UPPER('Marks Entry 6th'!F29),IF(AND($E$3=7),UPPER('Marks Entry 7th'!F29),"")))))</f>
        <v/>
      </c>
      <c r="H30" s="305" t="str">
        <f>IF(OR(B30=0,B30=""),"",IF(AND($E$3=6,'Marks Entry 6th'!G29=""),"",IF(AND($E$3=7,'Marks Entry 7th'!G29=""),"",IF(AND($E$3=6),UPPER('Marks Entry 6th'!G29),IF(AND($E$3=7),UPPER('Marks Entry 7th'!G29),"")))))</f>
        <v/>
      </c>
      <c r="I30" s="305" t="str">
        <f>IF(OR(B30=0,B30=""),"",IF(AND($E$3=6,'Marks Entry 6th'!H29=""),"",IF(AND($E$3=7,'Marks Entry 7th'!H29=""),"",IF(AND($E$3=6),UPPER('Marks Entry 6th'!H29),IF(AND($E$3=7),UPPER('Marks Entry 7th'!H29),"")))))</f>
        <v/>
      </c>
      <c r="J30" s="64" t="str">
        <f>IF(OR(B30=0,B30=""),"",IF(AND($E$3=6,'Marks Entry 6th'!J29=""),"",IF(AND($E$3=7,'Marks Entry 7th'!J29=""),"",IF(AND($E$3=6),'Marks Entry 6th'!J29,IF(AND($E$3=7),'Marks Entry 7th'!J29,"")))))</f>
        <v/>
      </c>
      <c r="K30" s="64" t="str">
        <f>IF(OR(B30=0,B30=""),"",IF(AND($E$3=6,'Marks Entry 6th'!K29=""),"",IF(AND($E$3=7,'Marks Entry 7th'!K29=""),"",IF(AND($E$3=6),'Marks Entry 6th'!K29,IF(AND($E$3=7),'Marks Entry 7th'!K29,"")))))</f>
        <v/>
      </c>
      <c r="L30" s="120" t="str">
        <f>IF(OR($E30="",$G30=""),"",IF(AND($E$3=6),'Marks Entry 6th'!L29,IF(AND($E$3=7),'Marks Entry 7th'!L29,"")))</f>
        <v/>
      </c>
      <c r="M30" s="120" t="str">
        <f>IF(OR($E30="",$G30=""),"",IF(AND($E$3=6),'Marks Entry 6th'!M29,IF(AND($E$3=7),'Marks Entry 7th'!M29,"")))</f>
        <v/>
      </c>
      <c r="N30" s="120" t="str">
        <f>IF(OR($E30="",$G30=""),"",IF(AND($E$3=6),'Marks Entry 6th'!N29,IF(AND($E$3=7),'Marks Entry 7th'!N29,"")))</f>
        <v/>
      </c>
      <c r="O30" s="120" t="str">
        <f>IF(OR($E30="",$G30=""),"",IF(AND($E$3=6),'Marks Entry 6th'!O29,IF(AND($E$3=7),'Marks Entry 7th'!O29,"")))</f>
        <v/>
      </c>
      <c r="P30" s="120" t="str">
        <f>IF(OR($E30="",$G30=""),"",IF(AND($E$3=6),'Marks Entry 6th'!P29,IF(AND($E$3=7),'Marks Entry 7th'!P29,"")))</f>
        <v/>
      </c>
      <c r="Q30" s="120" t="str">
        <f>IF(OR($E30="",$G30=""),"",IF(AND($E$3=6),'Marks Entry 6th'!Q29,IF(AND($E$3=7),'Marks Entry 7th'!Q29,"")))</f>
        <v/>
      </c>
      <c r="R30" s="428" t="str">
        <f t="shared" si="4"/>
        <v/>
      </c>
      <c r="S30" s="120" t="str">
        <f>IF(OR($E30="",$G30=""),"",IF(AND($E$3=6),'Marks Entry 6th'!R29,IF(AND($E$3=7),'Marks Entry 7th'!R29,"")))</f>
        <v/>
      </c>
      <c r="T30" s="120" t="str">
        <f>IF(OR($E30="",$G30=""),"",IF(AND($E$3=6),'Marks Entry 6th'!S29,IF(AND($E$3=7),'Marks Entry 7th'!S29,"")))</f>
        <v/>
      </c>
      <c r="U30" s="65" t="str">
        <f t="shared" si="5"/>
        <v/>
      </c>
      <c r="V30" s="62">
        <f t="shared" si="6"/>
        <v>0</v>
      </c>
      <c r="W30" s="67" t="str">
        <f>IF(OR($E30="",$G30=""),"",IF(AND($E$3=6),'Marks Entry 6th'!T29,IF(AND($E$3=7),'Marks Entry 7th'!T29,"")))</f>
        <v/>
      </c>
      <c r="X30" s="67" t="str">
        <f>IF(OR($E30="",$G30=""),"",IF(AND($E$3=6),'Marks Entry 6th'!U29,IF(AND($E$3=7),'Marks Entry 7th'!U29,"")))</f>
        <v/>
      </c>
      <c r="Y30" s="66" t="str">
        <f t="shared" si="7"/>
        <v/>
      </c>
      <c r="Z30" s="62" t="str">
        <f t="shared" si="8"/>
        <v/>
      </c>
      <c r="AA30" s="108">
        <f t="shared" si="9"/>
        <v>0</v>
      </c>
      <c r="AB30" s="108" t="str">
        <f t="shared" si="10"/>
        <v/>
      </c>
      <c r="AC30" s="108" t="str">
        <f t="shared" si="11"/>
        <v/>
      </c>
      <c r="AD30" s="108" t="str">
        <f t="shared" si="12"/>
        <v/>
      </c>
      <c r="AE30" s="108" t="str">
        <f t="shared" si="13"/>
        <v/>
      </c>
      <c r="AF30" s="110" t="str">
        <f t="shared" si="14"/>
        <v/>
      </c>
      <c r="AG30" s="120" t="str">
        <f>IF(OR($E30="",$G30=""),"",IF(AND($E$3=6),'Marks Entry 6th'!V29,IF(AND($E$3=7),'Marks Entry 7th'!V29,"")))</f>
        <v/>
      </c>
      <c r="AH30" s="120" t="str">
        <f>IF(OR($E30="",$G30=""),"",IF(AND($E$3=6),'Marks Entry 6th'!W29,IF(AND($E$3=7),'Marks Entry 7th'!W29,"")))</f>
        <v/>
      </c>
      <c r="AI30" s="120" t="str">
        <f>IF(OR($E30="",$G30=""),"",IF(AND($E$3=6),'Marks Entry 6th'!X29,IF(AND($E$3=7),'Marks Entry 7th'!X29,"")))</f>
        <v/>
      </c>
      <c r="AJ30" s="120" t="str">
        <f>IF(OR($E30="",$G30=""),"",IF(AND($E$3=6),'Marks Entry 6th'!Y29,IF(AND($E$3=7),'Marks Entry 7th'!Y29,"")))</f>
        <v/>
      </c>
      <c r="AK30" s="120" t="str">
        <f>IF(OR($E30="",$G30=""),"",IF(AND($E$3=6),'Marks Entry 6th'!Z29,IF(AND($E$3=7),'Marks Entry 7th'!Z29,"")))</f>
        <v/>
      </c>
      <c r="AL30" s="120" t="str">
        <f>IF(OR($E30="",$G30=""),"",IF(AND($E$3=6),'Marks Entry 6th'!AA29,IF(AND($E$3=7),'Marks Entry 7th'!AA29,"")))</f>
        <v/>
      </c>
      <c r="AM30" s="428" t="str">
        <f t="shared" si="15"/>
        <v/>
      </c>
      <c r="AN30" s="120" t="str">
        <f>IF(OR($E30="",$G30=""),"",IF(AND($E$3=6),'Marks Entry 6th'!AB29,IF(AND($E$3=7),'Marks Entry 7th'!AB29,"")))</f>
        <v/>
      </c>
      <c r="AO30" s="120" t="str">
        <f>IF(OR($E30="",$G30=""),"",IF(AND($E$3=6),'Marks Entry 6th'!AC29,IF(AND($E$3=7),'Marks Entry 7th'!AC29,"")))</f>
        <v/>
      </c>
      <c r="AP30" s="65" t="str">
        <f t="shared" si="16"/>
        <v/>
      </c>
      <c r="AQ30" s="62">
        <f t="shared" si="17"/>
        <v>0</v>
      </c>
      <c r="AR30" s="67" t="str">
        <f>IF(OR($E30="",$G30=""),"",IF(AND($E$3=6),'Marks Entry 6th'!AD29,IF(AND($E$3=7),'Marks Entry 7th'!AD29,"")))</f>
        <v/>
      </c>
      <c r="AS30" s="67" t="str">
        <f>IF(OR($E30="",$G30=""),"",IF(AND($E$3=6),'Marks Entry 6th'!AE29,IF(AND($E$3=7),'Marks Entry 7th'!AE29,"")))</f>
        <v/>
      </c>
      <c r="AT30" s="65" t="str">
        <f t="shared" si="18"/>
        <v/>
      </c>
      <c r="AU30" s="62" t="str">
        <f t="shared" si="19"/>
        <v/>
      </c>
      <c r="AV30" s="108">
        <f t="shared" si="20"/>
        <v>0</v>
      </c>
      <c r="AW30" s="108" t="str">
        <f t="shared" si="21"/>
        <v/>
      </c>
      <c r="AX30" s="108" t="str">
        <f t="shared" si="22"/>
        <v/>
      </c>
      <c r="AY30" s="108" t="str">
        <f t="shared" si="23"/>
        <v/>
      </c>
      <c r="AZ30" s="108" t="str">
        <f t="shared" si="24"/>
        <v/>
      </c>
      <c r="BA30" s="110" t="str">
        <f t="shared" si="25"/>
        <v/>
      </c>
      <c r="BB30" s="313" t="str">
        <f>IF(OR($E30="",$G30=""),"",IF(AND($E$3=6),'Marks Entry 6th'!AF29,IF(AND($E$3=7),'Marks Entry 7th'!AF29,"")))</f>
        <v/>
      </c>
      <c r="BC30" s="120" t="str">
        <f>IF(OR($E30="",$G30=""),"",IF(AND($E$3=6),'Marks Entry 6th'!AG29,IF(AND($E$3=7),'Marks Entry 7th'!AG29,"")))</f>
        <v/>
      </c>
      <c r="BD30" s="120" t="str">
        <f>IF(OR($E30="",$G30=""),"",IF(AND($E$3=6),'Marks Entry 6th'!AH29,IF(AND($E$3=7),'Marks Entry 7th'!AH29,"")))</f>
        <v/>
      </c>
      <c r="BE30" s="120" t="str">
        <f>IF(OR($E30="",$G30=""),"",IF(AND($E$3=6),'Marks Entry 6th'!AI29,IF(AND($E$3=7),'Marks Entry 7th'!AI29,"")))</f>
        <v/>
      </c>
      <c r="BF30" s="120" t="str">
        <f>IF(OR($E30="",$G30=""),"",IF(AND($E$3=6),'Marks Entry 6th'!AJ29,IF(AND($E$3=7),'Marks Entry 7th'!AJ29,"")))</f>
        <v/>
      </c>
      <c r="BG30" s="120" t="str">
        <f>IF(OR($E30="",$G30=""),"",IF(AND($E$3=6),'Marks Entry 6th'!AK29,IF(AND($E$3=7),'Marks Entry 7th'!AK29,"")))</f>
        <v/>
      </c>
      <c r="BH30" s="120" t="str">
        <f>IF(OR($E30="",$G30=""),"",IF(AND($E$3=6),'Marks Entry 6th'!AL29,IF(AND($E$3=7),'Marks Entry 7th'!AL29,"")))</f>
        <v/>
      </c>
      <c r="BI30" s="428" t="str">
        <f t="shared" si="26"/>
        <v/>
      </c>
      <c r="BJ30" s="120" t="str">
        <f>IF(OR($E30="",$G30=""),"",IF(AND($E$3=6),'Marks Entry 6th'!AM29,IF(AND($E$3=7),'Marks Entry 7th'!AM29,"")))</f>
        <v/>
      </c>
      <c r="BK30" s="120" t="str">
        <f>IF(OR($E30="",$G30=""),"",IF(AND($E$3=6),'Marks Entry 6th'!AN29,IF(AND($E$3=7),'Marks Entry 7th'!AN29,"")))</f>
        <v/>
      </c>
      <c r="BL30" s="65" t="str">
        <f t="shared" si="27"/>
        <v/>
      </c>
      <c r="BM30" s="62">
        <f t="shared" si="28"/>
        <v>0</v>
      </c>
      <c r="BN30" s="67" t="str">
        <f>IF(OR($E30="",$G30=""),"",IF(AND($E$3=6),'Marks Entry 6th'!AO29,IF(AND($E$3=7),'Marks Entry 7th'!AO29,"")))</f>
        <v/>
      </c>
      <c r="BO30" s="67" t="str">
        <f>IF(OR($E30="",$G30=""),"",IF(AND($E$3=6),'Marks Entry 6th'!AP29,IF(AND($E$3=7),'Marks Entry 7th'!AP29,"")))</f>
        <v/>
      </c>
      <c r="BP30" s="65" t="str">
        <f t="shared" si="29"/>
        <v/>
      </c>
      <c r="BQ30" s="62" t="str">
        <f t="shared" si="30"/>
        <v/>
      </c>
      <c r="BR30" s="108">
        <f t="shared" si="31"/>
        <v>0</v>
      </c>
      <c r="BS30" s="108" t="str">
        <f t="shared" si="32"/>
        <v/>
      </c>
      <c r="BT30" s="108" t="str">
        <f t="shared" si="33"/>
        <v/>
      </c>
      <c r="BU30" s="108" t="str">
        <f t="shared" si="34"/>
        <v/>
      </c>
      <c r="BV30" s="108" t="str">
        <f t="shared" si="35"/>
        <v/>
      </c>
      <c r="BW30" s="110" t="str">
        <f t="shared" si="36"/>
        <v/>
      </c>
      <c r="BX30" s="120" t="str">
        <f>IF(OR($E30="",$G30=""),"",IF(AND($E$3=6),'Marks Entry 6th'!AQ29,IF(AND($E$3=7),'Marks Entry 7th'!AQ29,"")))</f>
        <v/>
      </c>
      <c r="BY30" s="120" t="str">
        <f>IF(OR($E30="",$G30=""),"",IF(AND($E$3=6),'Marks Entry 6th'!AR29,IF(AND($E$3=7),'Marks Entry 7th'!AR29,"")))</f>
        <v/>
      </c>
      <c r="BZ30" s="120" t="str">
        <f>IF(OR($E30="",$G30=""),"",IF(AND($E$3=6),'Marks Entry 6th'!AS29,IF(AND($E$3=7),'Marks Entry 7th'!AS29,"")))</f>
        <v/>
      </c>
      <c r="CA30" s="120" t="str">
        <f>IF(OR($E30="",$G30=""),"",IF(AND($E$3=6),'Marks Entry 6th'!AT29,IF(AND($E$3=7),'Marks Entry 7th'!AT29,"")))</f>
        <v/>
      </c>
      <c r="CB30" s="120" t="str">
        <f>IF(OR($E30="",$G30=""),"",IF(AND($E$3=6),'Marks Entry 6th'!AU29,IF(AND($E$3=7),'Marks Entry 7th'!AU29,"")))</f>
        <v/>
      </c>
      <c r="CC30" s="120" t="str">
        <f>IF(OR($E30="",$G30=""),"",IF(AND($E$3=6),'Marks Entry 6th'!AV29,IF(AND($E$3=7),'Marks Entry 7th'!AV29,"")))</f>
        <v/>
      </c>
      <c r="CD30" s="428" t="str">
        <f t="shared" si="37"/>
        <v/>
      </c>
      <c r="CE30" s="120" t="str">
        <f>IF(OR($E30="",$G30=""),"",IF(AND($E$3=6),'Marks Entry 6th'!AW29,IF(AND($E$3=7),'Marks Entry 7th'!AW29,"")))</f>
        <v/>
      </c>
      <c r="CF30" s="120" t="str">
        <f>IF(OR($E30="",$G30=""),"",IF(AND($E$3=6),'Marks Entry 6th'!AX29,IF(AND($E$3=7),'Marks Entry 7th'!AX29,"")))</f>
        <v/>
      </c>
      <c r="CG30" s="65" t="str">
        <f t="shared" si="38"/>
        <v/>
      </c>
      <c r="CH30" s="62">
        <f t="shared" si="39"/>
        <v>0</v>
      </c>
      <c r="CI30" s="67" t="str">
        <f>IF(OR($E30="",$G30=""),"",IF(AND($E$3=6),'Marks Entry 6th'!AY29,IF(AND($E$3=7),'Marks Entry 7th'!AY29,"")))</f>
        <v/>
      </c>
      <c r="CJ30" s="67" t="str">
        <f>IF(OR($E30="",$G30=""),"",IF(AND($E$3=6),'Marks Entry 6th'!AZ29,IF(AND($E$3=7),'Marks Entry 7th'!AZ29,"")))</f>
        <v/>
      </c>
      <c r="CK30" s="65" t="str">
        <f t="shared" si="40"/>
        <v/>
      </c>
      <c r="CL30" s="62" t="str">
        <f t="shared" si="41"/>
        <v/>
      </c>
      <c r="CM30" s="108">
        <f t="shared" si="42"/>
        <v>0</v>
      </c>
      <c r="CN30" s="108" t="str">
        <f t="shared" si="43"/>
        <v/>
      </c>
      <c r="CO30" s="108" t="str">
        <f t="shared" si="44"/>
        <v/>
      </c>
      <c r="CP30" s="108" t="str">
        <f t="shared" si="45"/>
        <v/>
      </c>
      <c r="CQ30" s="108" t="str">
        <f t="shared" si="46"/>
        <v/>
      </c>
      <c r="CR30" s="110" t="str">
        <f t="shared" si="47"/>
        <v/>
      </c>
      <c r="CS30" s="120" t="str">
        <f>IF(OR($E30="",$G30=""),"",IF(AND($E$3=6),'Marks Entry 6th'!BA29,IF(AND($E$3=7),'Marks Entry 7th'!BA29,"")))</f>
        <v/>
      </c>
      <c r="CT30" s="120" t="str">
        <f>IF(OR($E30="",$G30=""),"",IF(AND($E$3=6),'Marks Entry 6th'!BB29,IF(AND($E$3=7),'Marks Entry 7th'!BB29,"")))</f>
        <v/>
      </c>
      <c r="CU30" s="120" t="str">
        <f>IF(OR($E30="",$G30=""),"",IF(AND($E$3=6),'Marks Entry 6th'!BC29,IF(AND($E$3=7),'Marks Entry 7th'!BC29,"")))</f>
        <v/>
      </c>
      <c r="CV30" s="120" t="str">
        <f>IF(OR($E30="",$G30=""),"",IF(AND($E$3=6),'Marks Entry 6th'!BD29,IF(AND($E$3=7),'Marks Entry 7th'!BD29,"")))</f>
        <v/>
      </c>
      <c r="CW30" s="120" t="str">
        <f>IF(OR($E30="",$G30=""),"",IF(AND($E$3=6),'Marks Entry 6th'!BE29,IF(AND($E$3=7),'Marks Entry 7th'!BE29,"")))</f>
        <v/>
      </c>
      <c r="CX30" s="120" t="str">
        <f>IF(OR($E30="",$G30=""),"",IF(AND($E$3=6),'Marks Entry 6th'!BF29,IF(AND($E$3=7),'Marks Entry 7th'!BF29,"")))</f>
        <v/>
      </c>
      <c r="CY30" s="428" t="str">
        <f t="shared" si="48"/>
        <v/>
      </c>
      <c r="CZ30" s="120" t="str">
        <f>IF(OR($E30="",$G30=""),"",IF(AND($E$3=6),'Marks Entry 6th'!BG29,IF(AND($E$3=7),'Marks Entry 7th'!BG29,"")))</f>
        <v/>
      </c>
      <c r="DA30" s="120" t="str">
        <f>IF(OR($E30="",$G30=""),"",IF(AND($E$3=6),'Marks Entry 6th'!BH29,IF(AND($E$3=7),'Marks Entry 7th'!BH29,"")))</f>
        <v/>
      </c>
      <c r="DB30" s="65" t="str">
        <f t="shared" si="49"/>
        <v/>
      </c>
      <c r="DC30" s="62">
        <f t="shared" si="50"/>
        <v>0</v>
      </c>
      <c r="DD30" s="67" t="str">
        <f>IF(OR($E30="",$G30=""),"",IF(AND($E$3=6),'Marks Entry 6th'!BI29,IF(AND($E$3=7),'Marks Entry 7th'!BI29,"")))</f>
        <v/>
      </c>
      <c r="DE30" s="67" t="str">
        <f>IF(OR($E30="",$G30=""),"",IF(AND($E$3=6),'Marks Entry 6th'!BJ29,IF(AND($E$3=7),'Marks Entry 7th'!BJ29,"")))</f>
        <v/>
      </c>
      <c r="DF30" s="65" t="str">
        <f t="shared" si="51"/>
        <v/>
      </c>
      <c r="DG30" s="62" t="str">
        <f t="shared" si="52"/>
        <v/>
      </c>
      <c r="DH30" s="108">
        <f t="shared" si="53"/>
        <v>0</v>
      </c>
      <c r="DI30" s="108" t="str">
        <f t="shared" si="54"/>
        <v/>
      </c>
      <c r="DJ30" s="108" t="str">
        <f t="shared" si="55"/>
        <v/>
      </c>
      <c r="DK30" s="108" t="str">
        <f t="shared" si="56"/>
        <v/>
      </c>
      <c r="DL30" s="108" t="str">
        <f t="shared" si="57"/>
        <v/>
      </c>
      <c r="DM30" s="110" t="str">
        <f t="shared" si="58"/>
        <v/>
      </c>
      <c r="DN30" s="120" t="str">
        <f>IF(OR($E30="",$G30=""),"",IF(AND($E$3=6),'Marks Entry 6th'!BK29,IF(AND($E$3=7),'Marks Entry 7th'!BK29,"")))</f>
        <v/>
      </c>
      <c r="DO30" s="120" t="str">
        <f>IF(OR($E30="",$G30=""),"",IF(AND($E$3=6),'Marks Entry 6th'!BL29,IF(AND($E$3=7),'Marks Entry 7th'!BL29,"")))</f>
        <v/>
      </c>
      <c r="DP30" s="120" t="str">
        <f>IF(OR($E30="",$G30=""),"",IF(AND($E$3=6),'Marks Entry 6th'!BM29,IF(AND($E$3=7),'Marks Entry 7th'!BM29,"")))</f>
        <v/>
      </c>
      <c r="DQ30" s="120" t="str">
        <f>IF(OR($E30="",$G30=""),"",IF(AND($E$3=6),'Marks Entry 6th'!BN29,IF(AND($E$3=7),'Marks Entry 7th'!BN29,"")))</f>
        <v/>
      </c>
      <c r="DR30" s="120" t="str">
        <f>IF(OR($E30="",$G30=""),"",IF(AND($E$3=6),'Marks Entry 6th'!BO29,IF(AND($E$3=7),'Marks Entry 7th'!BO29,"")))</f>
        <v/>
      </c>
      <c r="DS30" s="120" t="str">
        <f>IF(OR($E30="",$G30=""),"",IF(AND($E$3=6),'Marks Entry 6th'!BP29,IF(AND($E$3=7),'Marks Entry 7th'!BP29,"")))</f>
        <v/>
      </c>
      <c r="DT30" s="428" t="str">
        <f t="shared" si="59"/>
        <v/>
      </c>
      <c r="DU30" s="120" t="str">
        <f>IF(OR($E30="",$G30=""),"",IF(AND($E$3=6),'Marks Entry 6th'!BQ29,IF(AND($E$3=7),'Marks Entry 7th'!BQ29,"")))</f>
        <v/>
      </c>
      <c r="DV30" s="120" t="str">
        <f>IF(OR($E30="",$G30=""),"",IF(AND($E$3=6),'Marks Entry 6th'!BR29,IF(AND($E$3=7),'Marks Entry 7th'!BR29,"")))</f>
        <v/>
      </c>
      <c r="DW30" s="65" t="str">
        <f t="shared" si="60"/>
        <v/>
      </c>
      <c r="DX30" s="62">
        <f t="shared" si="61"/>
        <v>0</v>
      </c>
      <c r="DY30" s="67" t="str">
        <f>IF(OR($E30="",$G30=""),"",IF(AND($E$3=6),'Marks Entry 6th'!BS29,IF(AND($E$3=7),'Marks Entry 7th'!BS29,"")))</f>
        <v/>
      </c>
      <c r="DZ30" s="67" t="str">
        <f>IF(OR($E30="",$G30=""),"",IF(AND($E$3=6),'Marks Entry 6th'!BT29,IF(AND($E$3=7),'Marks Entry 7th'!BT29,"")))</f>
        <v/>
      </c>
      <c r="EA30" s="65" t="str">
        <f t="shared" si="62"/>
        <v/>
      </c>
      <c r="EB30" s="62" t="str">
        <f t="shared" si="63"/>
        <v/>
      </c>
      <c r="EC30" s="108">
        <f t="shared" si="64"/>
        <v>0</v>
      </c>
      <c r="ED30" s="108" t="str">
        <f t="shared" si="65"/>
        <v/>
      </c>
      <c r="EE30" s="108" t="str">
        <f t="shared" si="66"/>
        <v/>
      </c>
      <c r="EF30" s="108" t="str">
        <f t="shared" si="67"/>
        <v/>
      </c>
      <c r="EG30" s="108" t="str">
        <f t="shared" si="68"/>
        <v/>
      </c>
      <c r="EH30" s="110" t="str">
        <f t="shared" si="69"/>
        <v/>
      </c>
      <c r="EI30" s="52" t="str">
        <f>IF(OR($E30="",$G30=""),"",IF(AND($E$3=6),'Marks Entry 6th'!BU29,IF(AND($E$3=7),'Marks Entry 7th'!BU29,"")))</f>
        <v/>
      </c>
      <c r="EJ30" s="52" t="str">
        <f>IF(OR($E30="",$G30=""),"",IF(AND($E$3=6),'Marks Entry 6th'!BV29,IF(AND($E$3=7),'Marks Entry 7th'!BV29,"")))</f>
        <v/>
      </c>
      <c r="EK30" s="52" t="str">
        <f>IF(OR($E30="",$G30=""),"",IF(AND($E$3=6),'Marks Entry 6th'!BW29,IF(AND($E$3=7),'Marks Entry 7th'!BW29,"")))</f>
        <v/>
      </c>
      <c r="EL30" s="52" t="str">
        <f>IF(OR($E30="",$G30=""),"",IF(AND($E$3=6),'Marks Entry 6th'!BX29,IF(AND($E$3=7),'Marks Entry 7th'!BX29,"")))</f>
        <v/>
      </c>
      <c r="EM30" s="52" t="str">
        <f>IF(OR($E30="",$G30=""),"",IF(AND($E$3=6),'Marks Entry 6th'!BY29,IF(AND($E$3=7),'Marks Entry 7th'!BY29,"")))</f>
        <v/>
      </c>
      <c r="EN30" s="121" t="str">
        <f t="shared" si="70"/>
        <v/>
      </c>
      <c r="EO30" s="122">
        <f t="shared" si="71"/>
        <v>0</v>
      </c>
      <c r="EP30" s="122" t="str">
        <f t="shared" si="72"/>
        <v/>
      </c>
      <c r="EQ30" s="122" t="str">
        <f t="shared" si="73"/>
        <v/>
      </c>
      <c r="ER30" s="109" t="str">
        <f t="shared" si="74"/>
        <v/>
      </c>
      <c r="ES30" s="52" t="str">
        <f>IF(OR($E30="",$G30=""),"",IF(AND($E$3=6),'Marks Entry 6th'!BZ29,IF(AND($E$3=7),'Marks Entry 7th'!BZ29,"")))</f>
        <v/>
      </c>
      <c r="ET30" s="52" t="str">
        <f>IF(OR($E30="",$G30=""),"",IF(AND($E$3=6),'Marks Entry 6th'!CA29,IF(AND($E$3=7),'Marks Entry 7th'!CA29,"")))</f>
        <v/>
      </c>
      <c r="EU30" s="52" t="str">
        <f>IF(OR($E30="",$G30=""),"",IF(AND($E$3=6),'Marks Entry 6th'!CB29,IF(AND($E$3=7),'Marks Entry 7th'!CB29,"")))</f>
        <v/>
      </c>
      <c r="EV30" s="52" t="str">
        <f>IF(OR($E30="",$G30=""),"",IF(AND($E$3=6),'Marks Entry 6th'!CC29,IF(AND($E$3=7),'Marks Entry 7th'!CC29,"")))</f>
        <v/>
      </c>
      <c r="EW30" s="52" t="str">
        <f>IF(OR($E30="",$G30=""),"",IF(AND($E$3=6),'Marks Entry 6th'!CD29,IF(AND($E$3=7),'Marks Entry 7th'!CD29,"")))</f>
        <v/>
      </c>
      <c r="EX30" s="121" t="str">
        <f t="shared" si="75"/>
        <v/>
      </c>
      <c r="EY30" s="122">
        <f t="shared" si="76"/>
        <v>0</v>
      </c>
      <c r="EZ30" s="122" t="str">
        <f t="shared" si="77"/>
        <v/>
      </c>
      <c r="FA30" s="122" t="str">
        <f t="shared" si="78"/>
        <v/>
      </c>
      <c r="FB30" s="109" t="str">
        <f t="shared" si="79"/>
        <v/>
      </c>
      <c r="FC30" s="52" t="str">
        <f>IF(OR($E30="",$G30=""),"",IF(AND($E$3=6),'Marks Entry 6th'!CE29,IF(AND($E$3=7),'Marks Entry 7th'!CE29,"")))</f>
        <v/>
      </c>
      <c r="FD30" s="52" t="str">
        <f>IF(OR($E30="",$G30=""),"",IF(AND($E$3=6),'Marks Entry 6th'!CF29,IF(AND($E$3=7),'Marks Entry 7th'!CF29,"")))</f>
        <v/>
      </c>
      <c r="FE30" s="52" t="str">
        <f>IF(OR($E30="",$G30=""),"",IF(AND($E$3=6),'Marks Entry 6th'!CG29,IF(AND($E$3=7),'Marks Entry 7th'!CG29,"")))</f>
        <v/>
      </c>
      <c r="FF30" s="52" t="str">
        <f>IF(OR($E30="",$G30=""),"",IF(AND($E$3=6),'Marks Entry 6th'!CH29,IF(AND($E$3=7),'Marks Entry 7th'!CH29,"")))</f>
        <v/>
      </c>
      <c r="FG30" s="52" t="str">
        <f>IF(OR($E30="",$G30=""),"",IF(AND($E$3=6),'Marks Entry 6th'!CI29,IF(AND($E$3=7),'Marks Entry 7th'!CI29,"")))</f>
        <v/>
      </c>
      <c r="FH30" s="121" t="str">
        <f t="shared" si="80"/>
        <v/>
      </c>
      <c r="FI30" s="122">
        <f t="shared" si="81"/>
        <v>0</v>
      </c>
      <c r="FJ30" s="122" t="str">
        <f t="shared" si="82"/>
        <v/>
      </c>
      <c r="FK30" s="122" t="str">
        <f t="shared" si="83"/>
        <v/>
      </c>
      <c r="FL30" s="109" t="str">
        <f t="shared" si="84"/>
        <v/>
      </c>
      <c r="FM30" s="370" t="str">
        <f>IF(OR($E30="",$G30=""),"",IF(AND('Marks Entry 6th'!CJ29="",'Marks Entry 7th'!CJ29=""),"",IF(AND($E$3=6),'Marks Entry 6th'!CJ29,IF(AND($E$3=7),'Marks Entry 7th'!CJ29,""))))</f>
        <v/>
      </c>
      <c r="FN30" s="370" t="str">
        <f>IF(OR($E30="",$G30=""),"",IF(AND('Marks Entry 6th'!CK29="",'Marks Entry 7th'!CK29=""),"",IF(AND($E$3=6),'Marks Entry 6th'!CK29,IF(AND($E$3=7),'Marks Entry 7th'!CK29,""))))</f>
        <v/>
      </c>
      <c r="FO30" s="371" t="str">
        <f t="shared" si="85"/>
        <v/>
      </c>
      <c r="FP30" s="109" t="str">
        <f t="shared" si="86"/>
        <v/>
      </c>
      <c r="FQ30" s="370" t="str">
        <f>IF(OR($E30="",$G30=""),"",IF(AND('Marks Entry 6th'!CL29="",'Marks Entry 7th'!CL29=""),"",IF(AND($E$3=6),'Marks Entry 6th'!CL29,IF(AND($E$3=7),'Marks Entry 7th'!CL29,""))))</f>
        <v/>
      </c>
      <c r="FR30" s="370" t="str">
        <f>IF(OR($E30="",$G30=""),"",IF(AND('Marks Entry 6th'!CM29="",'Marks Entry 7th'!CM29=""),"",IF(AND($E$3=6),'Marks Entry 6th'!CM29,IF(AND($E$3=7),'Marks Entry 7th'!CM29,""))))</f>
        <v/>
      </c>
      <c r="FS30" s="371" t="str">
        <f t="shared" si="87"/>
        <v/>
      </c>
      <c r="FT30" s="109" t="str">
        <f t="shared" si="88"/>
        <v/>
      </c>
      <c r="FU30" s="78" t="str">
        <f t="shared" si="89"/>
        <v/>
      </c>
      <c r="FV30" s="332" t="str">
        <f t="shared" si="90"/>
        <v/>
      </c>
      <c r="FW30" s="84" t="str">
        <f t="shared" si="91"/>
        <v/>
      </c>
      <c r="FX30" s="225" t="str">
        <f t="shared" si="92"/>
        <v/>
      </c>
      <c r="FY30" s="85" t="str">
        <f t="shared" si="93"/>
        <v/>
      </c>
      <c r="FZ30" s="331" t="str">
        <f>IFERROR(IF(B30="NSO","NSO",IF(OR(D30="",G30="",F30=""),"",IF(AND(FV30&gt;=36,'Master sheet'!$D$11="Hindi"),"कक्षा क्रमोन्नत",IF(AND(FV30&gt;=36,'Master sheet'!$D$11="English"),"Promoted",IF(AND(FV30&lt;36,'Master sheet'!$D$11="Hindi"),"पुनः परीक्षा","Re-Exam"))))),"")</f>
        <v/>
      </c>
      <c r="GA30" s="53" t="str">
        <f>IF(OR($E30="",$G30=""),"",IF(AND($E$3=6,'Marks Entry 6th'!CN29=""),"",IF(AND($E$3=7,'Marks Entry 7th'!CN29=""),"",IF(AND($E$3=6),'Marks Entry 6th'!CN29,IF(AND($E$3=7),'Marks Entry 7th'!CN29,"")))))</f>
        <v/>
      </c>
      <c r="GB30" s="53" t="str">
        <f>IF(OR($E30="",$G30=""),"",IF(AND($E$3=6,'Marks Entry 6th'!CO29=""),"",IF(AND($E$3=7,'Marks Entry 7th'!CO29=""),"",IF(AND($E$3=6),'Marks Entry 6th'!CO29,IF(AND($E$3=7),'Marks Entry 7th'!CO29,"")))))</f>
        <v/>
      </c>
      <c r="GC30" s="54"/>
      <c r="GK30" s="56">
        <f>IF(AND($E$3=6),'Marks Entry 6th'!I29,IF(AND($E$3=7),'Marks Entry 7th'!I29,""))</f>
        <v>0</v>
      </c>
      <c r="GL30" s="56">
        <f t="shared" si="94"/>
        <v>0</v>
      </c>
    </row>
    <row r="31" spans="1:194" ht="18.95" customHeight="1">
      <c r="A31" s="68">
        <v>24</v>
      </c>
      <c r="B31" s="68" t="str">
        <f>IF(OR(GK31=0,GK31=""),"",IF(AND($E$3=6),'Marks Entry 6th'!I30,IF(AND($E$3=7),'Marks Entry 7th'!I30,"")))</f>
        <v/>
      </c>
      <c r="C31" s="69" t="str">
        <f>IF(OR(B31=0,B31=""),"",IF(AND($E$3=6,'Marks Entry 6th'!B30=""),"",IF(AND($E$3=7,'Marks Entry 7th'!B30=""),"",IF(AND($E$3=6,'Marks Entry 6th'!B30),'Marks Entry 6th'!B30,IF(AND($E$3=7),'Marks Entry 7th'!B30,"")))))</f>
        <v/>
      </c>
      <c r="D31" s="69" t="str">
        <f>IF(OR(B31=0,B31=""),"",IF(AND($E$3=6,'Marks Entry 6th'!C30=""),"",IF(AND($E$3=7,'Marks Entry 7th'!C30=""),"",IF(AND($E$3=6),'Marks Entry 6th'!C30,IF(AND($E$3=7),'Marks Entry 7th'!C30,"")))))</f>
        <v/>
      </c>
      <c r="E31" s="306" t="str">
        <f>IF(OR(B31=0,B31=""),"",IF(AND($E$3=6,'Marks Entry 6th'!E30=""),"",IF(AND($E$3=7,'Marks Entry 7th'!E30=""),"",IF(AND($E$3=6),'Marks Entry 6th'!E30,IF(AND($E$3=7),'Marks Entry 7th'!E30,"")))))</f>
        <v/>
      </c>
      <c r="F31" s="69" t="str">
        <f>IF(OR(B31=0,B31=""),"",IF(AND($E$3=6,'Marks Entry 6th'!D30=""),"",IF(AND($E$3=7,'Marks Entry 7th'!D30=""),"",IF(AND($E$3=6),'Marks Entry 6th'!D30,IF(AND($E$3=7),'Marks Entry 7th'!D30,"")))))</f>
        <v/>
      </c>
      <c r="G31" s="305" t="str">
        <f>IF(OR(B31=0,B31=""),"",IF(AND($E$3=6,'Marks Entry 6th'!F30=""),"",IF(AND($E$3=7,'Marks Entry 7th'!F30=""),"",IF(AND($E$3=6),UPPER('Marks Entry 6th'!F30),IF(AND($E$3=7),UPPER('Marks Entry 7th'!F30),"")))))</f>
        <v/>
      </c>
      <c r="H31" s="305" t="str">
        <f>IF(OR(B31=0,B31=""),"",IF(AND($E$3=6,'Marks Entry 6th'!G30=""),"",IF(AND($E$3=7,'Marks Entry 7th'!G30=""),"",IF(AND($E$3=6),UPPER('Marks Entry 6th'!G30),IF(AND($E$3=7),UPPER('Marks Entry 7th'!G30),"")))))</f>
        <v/>
      </c>
      <c r="I31" s="305" t="str">
        <f>IF(OR(B31=0,B31=""),"",IF(AND($E$3=6,'Marks Entry 6th'!H30=""),"",IF(AND($E$3=7,'Marks Entry 7th'!H30=""),"",IF(AND($E$3=6),UPPER('Marks Entry 6th'!H30),IF(AND($E$3=7),UPPER('Marks Entry 7th'!H30),"")))))</f>
        <v/>
      </c>
      <c r="J31" s="64" t="str">
        <f>IF(OR(B31=0,B31=""),"",IF(AND($E$3=6,'Marks Entry 6th'!J30=""),"",IF(AND($E$3=7,'Marks Entry 7th'!J30=""),"",IF(AND($E$3=6),'Marks Entry 6th'!J30,IF(AND($E$3=7),'Marks Entry 7th'!J30,"")))))</f>
        <v/>
      </c>
      <c r="K31" s="64" t="str">
        <f>IF(OR(B31=0,B31=""),"",IF(AND($E$3=6,'Marks Entry 6th'!K30=""),"",IF(AND($E$3=7,'Marks Entry 7th'!K30=""),"",IF(AND($E$3=6),'Marks Entry 6th'!K30,IF(AND($E$3=7),'Marks Entry 7th'!K30,"")))))</f>
        <v/>
      </c>
      <c r="L31" s="120" t="str">
        <f>IF(OR($E31="",$G31=""),"",IF(AND($E$3=6),'Marks Entry 6th'!L30,IF(AND($E$3=7),'Marks Entry 7th'!L30,"")))</f>
        <v/>
      </c>
      <c r="M31" s="120" t="str">
        <f>IF(OR($E31="",$G31=""),"",IF(AND($E$3=6),'Marks Entry 6th'!M30,IF(AND($E$3=7),'Marks Entry 7th'!M30,"")))</f>
        <v/>
      </c>
      <c r="N31" s="120" t="str">
        <f>IF(OR($E31="",$G31=""),"",IF(AND($E$3=6),'Marks Entry 6th'!N30,IF(AND($E$3=7),'Marks Entry 7th'!N30,"")))</f>
        <v/>
      </c>
      <c r="O31" s="120" t="str">
        <f>IF(OR($E31="",$G31=""),"",IF(AND($E$3=6),'Marks Entry 6th'!O30,IF(AND($E$3=7),'Marks Entry 7th'!O30,"")))</f>
        <v/>
      </c>
      <c r="P31" s="120" t="str">
        <f>IF(OR($E31="",$G31=""),"",IF(AND($E$3=6),'Marks Entry 6th'!P30,IF(AND($E$3=7),'Marks Entry 7th'!P30,"")))</f>
        <v/>
      </c>
      <c r="Q31" s="120" t="str">
        <f>IF(OR($E31="",$G31=""),"",IF(AND($E$3=6),'Marks Entry 6th'!Q30,IF(AND($E$3=7),'Marks Entry 7th'!Q30,"")))</f>
        <v/>
      </c>
      <c r="R31" s="428" t="str">
        <f t="shared" si="4"/>
        <v/>
      </c>
      <c r="S31" s="120" t="str">
        <f>IF(OR($E31="",$G31=""),"",IF(AND($E$3=6),'Marks Entry 6th'!R30,IF(AND($E$3=7),'Marks Entry 7th'!R30,"")))</f>
        <v/>
      </c>
      <c r="T31" s="120" t="str">
        <f>IF(OR($E31="",$G31=""),"",IF(AND($E$3=6),'Marks Entry 6th'!S30,IF(AND($E$3=7),'Marks Entry 7th'!S30,"")))</f>
        <v/>
      </c>
      <c r="U31" s="65" t="str">
        <f t="shared" si="5"/>
        <v/>
      </c>
      <c r="V31" s="62">
        <f t="shared" si="6"/>
        <v>0</v>
      </c>
      <c r="W31" s="67" t="str">
        <f>IF(OR($E31="",$G31=""),"",IF(AND($E$3=6),'Marks Entry 6th'!T30,IF(AND($E$3=7),'Marks Entry 7th'!T30,"")))</f>
        <v/>
      </c>
      <c r="X31" s="67" t="str">
        <f>IF(OR($E31="",$G31=""),"",IF(AND($E$3=6),'Marks Entry 6th'!U30,IF(AND($E$3=7),'Marks Entry 7th'!U30,"")))</f>
        <v/>
      </c>
      <c r="Y31" s="66" t="str">
        <f t="shared" si="7"/>
        <v/>
      </c>
      <c r="Z31" s="62" t="str">
        <f t="shared" si="8"/>
        <v/>
      </c>
      <c r="AA31" s="108">
        <f t="shared" si="9"/>
        <v>0</v>
      </c>
      <c r="AB31" s="108" t="str">
        <f t="shared" si="10"/>
        <v/>
      </c>
      <c r="AC31" s="108" t="str">
        <f t="shared" si="11"/>
        <v/>
      </c>
      <c r="AD31" s="108" t="str">
        <f t="shared" si="12"/>
        <v/>
      </c>
      <c r="AE31" s="108" t="str">
        <f t="shared" si="13"/>
        <v/>
      </c>
      <c r="AF31" s="110" t="str">
        <f t="shared" si="14"/>
        <v/>
      </c>
      <c r="AG31" s="120" t="str">
        <f>IF(OR($E31="",$G31=""),"",IF(AND($E$3=6),'Marks Entry 6th'!V30,IF(AND($E$3=7),'Marks Entry 7th'!V30,"")))</f>
        <v/>
      </c>
      <c r="AH31" s="120" t="str">
        <f>IF(OR($E31="",$G31=""),"",IF(AND($E$3=6),'Marks Entry 6th'!W30,IF(AND($E$3=7),'Marks Entry 7th'!W30,"")))</f>
        <v/>
      </c>
      <c r="AI31" s="120" t="str">
        <f>IF(OR($E31="",$G31=""),"",IF(AND($E$3=6),'Marks Entry 6th'!X30,IF(AND($E$3=7),'Marks Entry 7th'!X30,"")))</f>
        <v/>
      </c>
      <c r="AJ31" s="120" t="str">
        <f>IF(OR($E31="",$G31=""),"",IF(AND($E$3=6),'Marks Entry 6th'!Y30,IF(AND($E$3=7),'Marks Entry 7th'!Y30,"")))</f>
        <v/>
      </c>
      <c r="AK31" s="120" t="str">
        <f>IF(OR($E31="",$G31=""),"",IF(AND($E$3=6),'Marks Entry 6th'!Z30,IF(AND($E$3=7),'Marks Entry 7th'!Z30,"")))</f>
        <v/>
      </c>
      <c r="AL31" s="120" t="str">
        <f>IF(OR($E31="",$G31=""),"",IF(AND($E$3=6),'Marks Entry 6th'!AA30,IF(AND($E$3=7),'Marks Entry 7th'!AA30,"")))</f>
        <v/>
      </c>
      <c r="AM31" s="428" t="str">
        <f t="shared" si="15"/>
        <v/>
      </c>
      <c r="AN31" s="120" t="str">
        <f>IF(OR($E31="",$G31=""),"",IF(AND($E$3=6),'Marks Entry 6th'!AB30,IF(AND($E$3=7),'Marks Entry 7th'!AB30,"")))</f>
        <v/>
      </c>
      <c r="AO31" s="120" t="str">
        <f>IF(OR($E31="",$G31=""),"",IF(AND($E$3=6),'Marks Entry 6th'!AC30,IF(AND($E$3=7),'Marks Entry 7th'!AC30,"")))</f>
        <v/>
      </c>
      <c r="AP31" s="65" t="str">
        <f t="shared" si="16"/>
        <v/>
      </c>
      <c r="AQ31" s="62">
        <f t="shared" si="17"/>
        <v>0</v>
      </c>
      <c r="AR31" s="67" t="str">
        <f>IF(OR($E31="",$G31=""),"",IF(AND($E$3=6),'Marks Entry 6th'!AD30,IF(AND($E$3=7),'Marks Entry 7th'!AD30,"")))</f>
        <v/>
      </c>
      <c r="AS31" s="67" t="str">
        <f>IF(OR($E31="",$G31=""),"",IF(AND($E$3=6),'Marks Entry 6th'!AE30,IF(AND($E$3=7),'Marks Entry 7th'!AE30,"")))</f>
        <v/>
      </c>
      <c r="AT31" s="65" t="str">
        <f t="shared" si="18"/>
        <v/>
      </c>
      <c r="AU31" s="62" t="str">
        <f t="shared" si="19"/>
        <v/>
      </c>
      <c r="AV31" s="108">
        <f t="shared" si="20"/>
        <v>0</v>
      </c>
      <c r="AW31" s="108" t="str">
        <f t="shared" si="21"/>
        <v/>
      </c>
      <c r="AX31" s="108" t="str">
        <f t="shared" si="22"/>
        <v/>
      </c>
      <c r="AY31" s="108" t="str">
        <f t="shared" si="23"/>
        <v/>
      </c>
      <c r="AZ31" s="108" t="str">
        <f t="shared" si="24"/>
        <v/>
      </c>
      <c r="BA31" s="110" t="str">
        <f t="shared" si="25"/>
        <v/>
      </c>
      <c r="BB31" s="313" t="str">
        <f>IF(OR($E31="",$G31=""),"",IF(AND($E$3=6),'Marks Entry 6th'!AF30,IF(AND($E$3=7),'Marks Entry 7th'!AF30,"")))</f>
        <v/>
      </c>
      <c r="BC31" s="120" t="str">
        <f>IF(OR($E31="",$G31=""),"",IF(AND($E$3=6),'Marks Entry 6th'!AG30,IF(AND($E$3=7),'Marks Entry 7th'!AG30,"")))</f>
        <v/>
      </c>
      <c r="BD31" s="120" t="str">
        <f>IF(OR($E31="",$G31=""),"",IF(AND($E$3=6),'Marks Entry 6th'!AH30,IF(AND($E$3=7),'Marks Entry 7th'!AH30,"")))</f>
        <v/>
      </c>
      <c r="BE31" s="120" t="str">
        <f>IF(OR($E31="",$G31=""),"",IF(AND($E$3=6),'Marks Entry 6th'!AI30,IF(AND($E$3=7),'Marks Entry 7th'!AI30,"")))</f>
        <v/>
      </c>
      <c r="BF31" s="120" t="str">
        <f>IF(OR($E31="",$G31=""),"",IF(AND($E$3=6),'Marks Entry 6th'!AJ30,IF(AND($E$3=7),'Marks Entry 7th'!AJ30,"")))</f>
        <v/>
      </c>
      <c r="BG31" s="120" t="str">
        <f>IF(OR($E31="",$G31=""),"",IF(AND($E$3=6),'Marks Entry 6th'!AK30,IF(AND($E$3=7),'Marks Entry 7th'!AK30,"")))</f>
        <v/>
      </c>
      <c r="BH31" s="120" t="str">
        <f>IF(OR($E31="",$G31=""),"",IF(AND($E$3=6),'Marks Entry 6th'!AL30,IF(AND($E$3=7),'Marks Entry 7th'!AL30,"")))</f>
        <v/>
      </c>
      <c r="BI31" s="428" t="str">
        <f t="shared" si="26"/>
        <v/>
      </c>
      <c r="BJ31" s="120" t="str">
        <f>IF(OR($E31="",$G31=""),"",IF(AND($E$3=6),'Marks Entry 6th'!AM30,IF(AND($E$3=7),'Marks Entry 7th'!AM30,"")))</f>
        <v/>
      </c>
      <c r="BK31" s="120" t="str">
        <f>IF(OR($E31="",$G31=""),"",IF(AND($E$3=6),'Marks Entry 6th'!AN30,IF(AND($E$3=7),'Marks Entry 7th'!AN30,"")))</f>
        <v/>
      </c>
      <c r="BL31" s="65" t="str">
        <f t="shared" si="27"/>
        <v/>
      </c>
      <c r="BM31" s="62">
        <f t="shared" si="28"/>
        <v>0</v>
      </c>
      <c r="BN31" s="67" t="str">
        <f>IF(OR($E31="",$G31=""),"",IF(AND($E$3=6),'Marks Entry 6th'!AO30,IF(AND($E$3=7),'Marks Entry 7th'!AO30,"")))</f>
        <v/>
      </c>
      <c r="BO31" s="67" t="str">
        <f>IF(OR($E31="",$G31=""),"",IF(AND($E$3=6),'Marks Entry 6th'!AP30,IF(AND($E$3=7),'Marks Entry 7th'!AP30,"")))</f>
        <v/>
      </c>
      <c r="BP31" s="65" t="str">
        <f t="shared" si="29"/>
        <v/>
      </c>
      <c r="BQ31" s="62" t="str">
        <f t="shared" si="30"/>
        <v/>
      </c>
      <c r="BR31" s="108">
        <f t="shared" si="31"/>
        <v>0</v>
      </c>
      <c r="BS31" s="108" t="str">
        <f t="shared" si="32"/>
        <v/>
      </c>
      <c r="BT31" s="108" t="str">
        <f t="shared" si="33"/>
        <v/>
      </c>
      <c r="BU31" s="108" t="str">
        <f t="shared" si="34"/>
        <v/>
      </c>
      <c r="BV31" s="108" t="str">
        <f t="shared" si="35"/>
        <v/>
      </c>
      <c r="BW31" s="110" t="str">
        <f t="shared" si="36"/>
        <v/>
      </c>
      <c r="BX31" s="120" t="str">
        <f>IF(OR($E31="",$G31=""),"",IF(AND($E$3=6),'Marks Entry 6th'!AQ30,IF(AND($E$3=7),'Marks Entry 7th'!AQ30,"")))</f>
        <v/>
      </c>
      <c r="BY31" s="120" t="str">
        <f>IF(OR($E31="",$G31=""),"",IF(AND($E$3=6),'Marks Entry 6th'!AR30,IF(AND($E$3=7),'Marks Entry 7th'!AR30,"")))</f>
        <v/>
      </c>
      <c r="BZ31" s="120" t="str">
        <f>IF(OR($E31="",$G31=""),"",IF(AND($E$3=6),'Marks Entry 6th'!AS30,IF(AND($E$3=7),'Marks Entry 7th'!AS30,"")))</f>
        <v/>
      </c>
      <c r="CA31" s="120" t="str">
        <f>IF(OR($E31="",$G31=""),"",IF(AND($E$3=6),'Marks Entry 6th'!AT30,IF(AND($E$3=7),'Marks Entry 7th'!AT30,"")))</f>
        <v/>
      </c>
      <c r="CB31" s="120" t="str">
        <f>IF(OR($E31="",$G31=""),"",IF(AND($E$3=6),'Marks Entry 6th'!AU30,IF(AND($E$3=7),'Marks Entry 7th'!AU30,"")))</f>
        <v/>
      </c>
      <c r="CC31" s="120" t="str">
        <f>IF(OR($E31="",$G31=""),"",IF(AND($E$3=6),'Marks Entry 6th'!AV30,IF(AND($E$3=7),'Marks Entry 7th'!AV30,"")))</f>
        <v/>
      </c>
      <c r="CD31" s="428" t="str">
        <f t="shared" si="37"/>
        <v/>
      </c>
      <c r="CE31" s="120" t="str">
        <f>IF(OR($E31="",$G31=""),"",IF(AND($E$3=6),'Marks Entry 6th'!AW30,IF(AND($E$3=7),'Marks Entry 7th'!AW30,"")))</f>
        <v/>
      </c>
      <c r="CF31" s="120" t="str">
        <f>IF(OR($E31="",$G31=""),"",IF(AND($E$3=6),'Marks Entry 6th'!AX30,IF(AND($E$3=7),'Marks Entry 7th'!AX30,"")))</f>
        <v/>
      </c>
      <c r="CG31" s="65" t="str">
        <f t="shared" si="38"/>
        <v/>
      </c>
      <c r="CH31" s="62">
        <f t="shared" si="39"/>
        <v>0</v>
      </c>
      <c r="CI31" s="67" t="str">
        <f>IF(OR($E31="",$G31=""),"",IF(AND($E$3=6),'Marks Entry 6th'!AY30,IF(AND($E$3=7),'Marks Entry 7th'!AY30,"")))</f>
        <v/>
      </c>
      <c r="CJ31" s="67" t="str">
        <f>IF(OR($E31="",$G31=""),"",IF(AND($E$3=6),'Marks Entry 6th'!AZ30,IF(AND($E$3=7),'Marks Entry 7th'!AZ30,"")))</f>
        <v/>
      </c>
      <c r="CK31" s="65" t="str">
        <f t="shared" si="40"/>
        <v/>
      </c>
      <c r="CL31" s="62" t="str">
        <f t="shared" si="41"/>
        <v/>
      </c>
      <c r="CM31" s="108">
        <f t="shared" si="42"/>
        <v>0</v>
      </c>
      <c r="CN31" s="108" t="str">
        <f t="shared" si="43"/>
        <v/>
      </c>
      <c r="CO31" s="108" t="str">
        <f t="shared" si="44"/>
        <v/>
      </c>
      <c r="CP31" s="108" t="str">
        <f t="shared" si="45"/>
        <v/>
      </c>
      <c r="CQ31" s="108" t="str">
        <f t="shared" si="46"/>
        <v/>
      </c>
      <c r="CR31" s="110" t="str">
        <f t="shared" si="47"/>
        <v/>
      </c>
      <c r="CS31" s="120" t="str">
        <f>IF(OR($E31="",$G31=""),"",IF(AND($E$3=6),'Marks Entry 6th'!BA30,IF(AND($E$3=7),'Marks Entry 7th'!BA30,"")))</f>
        <v/>
      </c>
      <c r="CT31" s="120" t="str">
        <f>IF(OR($E31="",$G31=""),"",IF(AND($E$3=6),'Marks Entry 6th'!BB30,IF(AND($E$3=7),'Marks Entry 7th'!BB30,"")))</f>
        <v/>
      </c>
      <c r="CU31" s="120" t="str">
        <f>IF(OR($E31="",$G31=""),"",IF(AND($E$3=6),'Marks Entry 6th'!BC30,IF(AND($E$3=7),'Marks Entry 7th'!BC30,"")))</f>
        <v/>
      </c>
      <c r="CV31" s="120" t="str">
        <f>IF(OR($E31="",$G31=""),"",IF(AND($E$3=6),'Marks Entry 6th'!BD30,IF(AND($E$3=7),'Marks Entry 7th'!BD30,"")))</f>
        <v/>
      </c>
      <c r="CW31" s="120" t="str">
        <f>IF(OR($E31="",$G31=""),"",IF(AND($E$3=6),'Marks Entry 6th'!BE30,IF(AND($E$3=7),'Marks Entry 7th'!BE30,"")))</f>
        <v/>
      </c>
      <c r="CX31" s="120" t="str">
        <f>IF(OR($E31="",$G31=""),"",IF(AND($E$3=6),'Marks Entry 6th'!BF30,IF(AND($E$3=7),'Marks Entry 7th'!BF30,"")))</f>
        <v/>
      </c>
      <c r="CY31" s="428" t="str">
        <f t="shared" si="48"/>
        <v/>
      </c>
      <c r="CZ31" s="120" t="str">
        <f>IF(OR($E31="",$G31=""),"",IF(AND($E$3=6),'Marks Entry 6th'!BG30,IF(AND($E$3=7),'Marks Entry 7th'!BG30,"")))</f>
        <v/>
      </c>
      <c r="DA31" s="120" t="str">
        <f>IF(OR($E31="",$G31=""),"",IF(AND($E$3=6),'Marks Entry 6th'!BH30,IF(AND($E$3=7),'Marks Entry 7th'!BH30,"")))</f>
        <v/>
      </c>
      <c r="DB31" s="65" t="str">
        <f t="shared" si="49"/>
        <v/>
      </c>
      <c r="DC31" s="62">
        <f t="shared" si="50"/>
        <v>0</v>
      </c>
      <c r="DD31" s="67" t="str">
        <f>IF(OR($E31="",$G31=""),"",IF(AND($E$3=6),'Marks Entry 6th'!BI30,IF(AND($E$3=7),'Marks Entry 7th'!BI30,"")))</f>
        <v/>
      </c>
      <c r="DE31" s="67" t="str">
        <f>IF(OR($E31="",$G31=""),"",IF(AND($E$3=6),'Marks Entry 6th'!BJ30,IF(AND($E$3=7),'Marks Entry 7th'!BJ30,"")))</f>
        <v/>
      </c>
      <c r="DF31" s="65" t="str">
        <f t="shared" si="51"/>
        <v/>
      </c>
      <c r="DG31" s="62" t="str">
        <f t="shared" si="52"/>
        <v/>
      </c>
      <c r="DH31" s="108">
        <f t="shared" si="53"/>
        <v>0</v>
      </c>
      <c r="DI31" s="108" t="str">
        <f t="shared" si="54"/>
        <v/>
      </c>
      <c r="DJ31" s="108" t="str">
        <f t="shared" si="55"/>
        <v/>
      </c>
      <c r="DK31" s="108" t="str">
        <f t="shared" si="56"/>
        <v/>
      </c>
      <c r="DL31" s="108" t="str">
        <f t="shared" si="57"/>
        <v/>
      </c>
      <c r="DM31" s="110" t="str">
        <f t="shared" si="58"/>
        <v/>
      </c>
      <c r="DN31" s="120" t="str">
        <f>IF(OR($E31="",$G31=""),"",IF(AND($E$3=6),'Marks Entry 6th'!BK30,IF(AND($E$3=7),'Marks Entry 7th'!BK30,"")))</f>
        <v/>
      </c>
      <c r="DO31" s="120" t="str">
        <f>IF(OR($E31="",$G31=""),"",IF(AND($E$3=6),'Marks Entry 6th'!BL30,IF(AND($E$3=7),'Marks Entry 7th'!BL30,"")))</f>
        <v/>
      </c>
      <c r="DP31" s="120" t="str">
        <f>IF(OR($E31="",$G31=""),"",IF(AND($E$3=6),'Marks Entry 6th'!BM30,IF(AND($E$3=7),'Marks Entry 7th'!BM30,"")))</f>
        <v/>
      </c>
      <c r="DQ31" s="120" t="str">
        <f>IF(OR($E31="",$G31=""),"",IF(AND($E$3=6),'Marks Entry 6th'!BN30,IF(AND($E$3=7),'Marks Entry 7th'!BN30,"")))</f>
        <v/>
      </c>
      <c r="DR31" s="120" t="str">
        <f>IF(OR($E31="",$G31=""),"",IF(AND($E$3=6),'Marks Entry 6th'!BO30,IF(AND($E$3=7),'Marks Entry 7th'!BO30,"")))</f>
        <v/>
      </c>
      <c r="DS31" s="120" t="str">
        <f>IF(OR($E31="",$G31=""),"",IF(AND($E$3=6),'Marks Entry 6th'!BP30,IF(AND($E$3=7),'Marks Entry 7th'!BP30,"")))</f>
        <v/>
      </c>
      <c r="DT31" s="428" t="str">
        <f t="shared" si="59"/>
        <v/>
      </c>
      <c r="DU31" s="120" t="str">
        <f>IF(OR($E31="",$G31=""),"",IF(AND($E$3=6),'Marks Entry 6th'!BQ30,IF(AND($E$3=7),'Marks Entry 7th'!BQ30,"")))</f>
        <v/>
      </c>
      <c r="DV31" s="120" t="str">
        <f>IF(OR($E31="",$G31=""),"",IF(AND($E$3=6),'Marks Entry 6th'!BR30,IF(AND($E$3=7),'Marks Entry 7th'!BR30,"")))</f>
        <v/>
      </c>
      <c r="DW31" s="65" t="str">
        <f t="shared" si="60"/>
        <v/>
      </c>
      <c r="DX31" s="62">
        <f t="shared" si="61"/>
        <v>0</v>
      </c>
      <c r="DY31" s="67" t="str">
        <f>IF(OR($E31="",$G31=""),"",IF(AND($E$3=6),'Marks Entry 6th'!BS30,IF(AND($E$3=7),'Marks Entry 7th'!BS30,"")))</f>
        <v/>
      </c>
      <c r="DZ31" s="67" t="str">
        <f>IF(OR($E31="",$G31=""),"",IF(AND($E$3=6),'Marks Entry 6th'!BT30,IF(AND($E$3=7),'Marks Entry 7th'!BT30,"")))</f>
        <v/>
      </c>
      <c r="EA31" s="65" t="str">
        <f t="shared" si="62"/>
        <v/>
      </c>
      <c r="EB31" s="62" t="str">
        <f t="shared" si="63"/>
        <v/>
      </c>
      <c r="EC31" s="108">
        <f t="shared" si="64"/>
        <v>0</v>
      </c>
      <c r="ED31" s="108" t="str">
        <f t="shared" si="65"/>
        <v/>
      </c>
      <c r="EE31" s="108" t="str">
        <f t="shared" si="66"/>
        <v/>
      </c>
      <c r="EF31" s="108" t="str">
        <f t="shared" si="67"/>
        <v/>
      </c>
      <c r="EG31" s="108" t="str">
        <f t="shared" si="68"/>
        <v/>
      </c>
      <c r="EH31" s="110" t="str">
        <f t="shared" si="69"/>
        <v/>
      </c>
      <c r="EI31" s="52" t="str">
        <f>IF(OR($E31="",$G31=""),"",IF(AND($E$3=6),'Marks Entry 6th'!BU30,IF(AND($E$3=7),'Marks Entry 7th'!BU30,"")))</f>
        <v/>
      </c>
      <c r="EJ31" s="52" t="str">
        <f>IF(OR($E31="",$G31=""),"",IF(AND($E$3=6),'Marks Entry 6th'!BV30,IF(AND($E$3=7),'Marks Entry 7th'!BV30,"")))</f>
        <v/>
      </c>
      <c r="EK31" s="52" t="str">
        <f>IF(OR($E31="",$G31=""),"",IF(AND($E$3=6),'Marks Entry 6th'!BW30,IF(AND($E$3=7),'Marks Entry 7th'!BW30,"")))</f>
        <v/>
      </c>
      <c r="EL31" s="52" t="str">
        <f>IF(OR($E31="",$G31=""),"",IF(AND($E$3=6),'Marks Entry 6th'!BX30,IF(AND($E$3=7),'Marks Entry 7th'!BX30,"")))</f>
        <v/>
      </c>
      <c r="EM31" s="52" t="str">
        <f>IF(OR($E31="",$G31=""),"",IF(AND($E$3=6),'Marks Entry 6th'!BY30,IF(AND($E$3=7),'Marks Entry 7th'!BY30,"")))</f>
        <v/>
      </c>
      <c r="EN31" s="121" t="str">
        <f t="shared" si="70"/>
        <v/>
      </c>
      <c r="EO31" s="122">
        <f t="shared" si="71"/>
        <v>0</v>
      </c>
      <c r="EP31" s="122" t="str">
        <f t="shared" si="72"/>
        <v/>
      </c>
      <c r="EQ31" s="122" t="str">
        <f t="shared" si="73"/>
        <v/>
      </c>
      <c r="ER31" s="109" t="str">
        <f t="shared" si="74"/>
        <v/>
      </c>
      <c r="ES31" s="52" t="str">
        <f>IF(OR($E31="",$G31=""),"",IF(AND($E$3=6),'Marks Entry 6th'!BZ30,IF(AND($E$3=7),'Marks Entry 7th'!BZ30,"")))</f>
        <v/>
      </c>
      <c r="ET31" s="52" t="str">
        <f>IF(OR($E31="",$G31=""),"",IF(AND($E$3=6),'Marks Entry 6th'!CA30,IF(AND($E$3=7),'Marks Entry 7th'!CA30,"")))</f>
        <v/>
      </c>
      <c r="EU31" s="52" t="str">
        <f>IF(OR($E31="",$G31=""),"",IF(AND($E$3=6),'Marks Entry 6th'!CB30,IF(AND($E$3=7),'Marks Entry 7th'!CB30,"")))</f>
        <v/>
      </c>
      <c r="EV31" s="52" t="str">
        <f>IF(OR($E31="",$G31=""),"",IF(AND($E$3=6),'Marks Entry 6th'!CC30,IF(AND($E$3=7),'Marks Entry 7th'!CC30,"")))</f>
        <v/>
      </c>
      <c r="EW31" s="52" t="str">
        <f>IF(OR($E31="",$G31=""),"",IF(AND($E$3=6),'Marks Entry 6th'!CD30,IF(AND($E$3=7),'Marks Entry 7th'!CD30,"")))</f>
        <v/>
      </c>
      <c r="EX31" s="121" t="str">
        <f t="shared" si="75"/>
        <v/>
      </c>
      <c r="EY31" s="122">
        <f t="shared" si="76"/>
        <v>0</v>
      </c>
      <c r="EZ31" s="122" t="str">
        <f t="shared" si="77"/>
        <v/>
      </c>
      <c r="FA31" s="122" t="str">
        <f t="shared" si="78"/>
        <v/>
      </c>
      <c r="FB31" s="109" t="str">
        <f t="shared" si="79"/>
        <v/>
      </c>
      <c r="FC31" s="52" t="str">
        <f>IF(OR($E31="",$G31=""),"",IF(AND($E$3=6),'Marks Entry 6th'!CE30,IF(AND($E$3=7),'Marks Entry 7th'!CE30,"")))</f>
        <v/>
      </c>
      <c r="FD31" s="52" t="str">
        <f>IF(OR($E31="",$G31=""),"",IF(AND($E$3=6),'Marks Entry 6th'!CF30,IF(AND($E$3=7),'Marks Entry 7th'!CF30,"")))</f>
        <v/>
      </c>
      <c r="FE31" s="52" t="str">
        <f>IF(OR($E31="",$G31=""),"",IF(AND($E$3=6),'Marks Entry 6th'!CG30,IF(AND($E$3=7),'Marks Entry 7th'!CG30,"")))</f>
        <v/>
      </c>
      <c r="FF31" s="52" t="str">
        <f>IF(OR($E31="",$G31=""),"",IF(AND($E$3=6),'Marks Entry 6th'!CH30,IF(AND($E$3=7),'Marks Entry 7th'!CH30,"")))</f>
        <v/>
      </c>
      <c r="FG31" s="52" t="str">
        <f>IF(OR($E31="",$G31=""),"",IF(AND($E$3=6),'Marks Entry 6th'!CI30,IF(AND($E$3=7),'Marks Entry 7th'!CI30,"")))</f>
        <v/>
      </c>
      <c r="FH31" s="121" t="str">
        <f t="shared" si="80"/>
        <v/>
      </c>
      <c r="FI31" s="122">
        <f t="shared" si="81"/>
        <v>0</v>
      </c>
      <c r="FJ31" s="122" t="str">
        <f t="shared" si="82"/>
        <v/>
      </c>
      <c r="FK31" s="122" t="str">
        <f t="shared" si="83"/>
        <v/>
      </c>
      <c r="FL31" s="109" t="str">
        <f t="shared" si="84"/>
        <v/>
      </c>
      <c r="FM31" s="370" t="str">
        <f>IF(OR($E31="",$G31=""),"",IF(AND('Marks Entry 6th'!CJ30="",'Marks Entry 7th'!CJ30=""),"",IF(AND($E$3=6),'Marks Entry 6th'!CJ30,IF(AND($E$3=7),'Marks Entry 7th'!CJ30,""))))</f>
        <v/>
      </c>
      <c r="FN31" s="370" t="str">
        <f>IF(OR($E31="",$G31=""),"",IF(AND('Marks Entry 6th'!CK30="",'Marks Entry 7th'!CK30=""),"",IF(AND($E$3=6),'Marks Entry 6th'!CK30,IF(AND($E$3=7),'Marks Entry 7th'!CK30,""))))</f>
        <v/>
      </c>
      <c r="FO31" s="371" t="str">
        <f t="shared" si="85"/>
        <v/>
      </c>
      <c r="FP31" s="109" t="str">
        <f t="shared" si="86"/>
        <v/>
      </c>
      <c r="FQ31" s="370" t="str">
        <f>IF(OR($E31="",$G31=""),"",IF(AND('Marks Entry 6th'!CL30="",'Marks Entry 7th'!CL30=""),"",IF(AND($E$3=6),'Marks Entry 6th'!CL30,IF(AND($E$3=7),'Marks Entry 7th'!CL30,""))))</f>
        <v/>
      </c>
      <c r="FR31" s="370" t="str">
        <f>IF(OR($E31="",$G31=""),"",IF(AND('Marks Entry 6th'!CM30="",'Marks Entry 7th'!CM30=""),"",IF(AND($E$3=6),'Marks Entry 6th'!CM30,IF(AND($E$3=7),'Marks Entry 7th'!CM30,""))))</f>
        <v/>
      </c>
      <c r="FS31" s="371" t="str">
        <f t="shared" si="87"/>
        <v/>
      </c>
      <c r="FT31" s="109" t="str">
        <f t="shared" si="88"/>
        <v/>
      </c>
      <c r="FU31" s="78" t="str">
        <f t="shared" si="89"/>
        <v/>
      </c>
      <c r="FV31" s="332" t="str">
        <f t="shared" si="90"/>
        <v/>
      </c>
      <c r="FW31" s="84" t="str">
        <f t="shared" si="91"/>
        <v/>
      </c>
      <c r="FX31" s="225" t="str">
        <f t="shared" si="92"/>
        <v/>
      </c>
      <c r="FY31" s="85" t="str">
        <f t="shared" si="93"/>
        <v/>
      </c>
      <c r="FZ31" s="331" t="str">
        <f>IFERROR(IF(B31="NSO","NSO",IF(OR(D31="",G31="",F31=""),"",IF(AND(FV31&gt;=36,'Master sheet'!$D$11="Hindi"),"कक्षा क्रमोन्नत",IF(AND(FV31&gt;=36,'Master sheet'!$D$11="English"),"Promoted",IF(AND(FV31&lt;36,'Master sheet'!$D$11="Hindi"),"पुनः परीक्षा","Re-Exam"))))),"")</f>
        <v/>
      </c>
      <c r="GA31" s="53" t="str">
        <f>IF(OR($E31="",$G31=""),"",IF(AND($E$3=6,'Marks Entry 6th'!CN30=""),"",IF(AND($E$3=7,'Marks Entry 7th'!CN30=""),"",IF(AND($E$3=6),'Marks Entry 6th'!CN30,IF(AND($E$3=7),'Marks Entry 7th'!CN30,"")))))</f>
        <v/>
      </c>
      <c r="GB31" s="53" t="str">
        <f>IF(OR($E31="",$G31=""),"",IF(AND($E$3=6,'Marks Entry 6th'!CO30=""),"",IF(AND($E$3=7,'Marks Entry 7th'!CO30=""),"",IF(AND($E$3=6),'Marks Entry 6th'!CO30,IF(AND($E$3=7),'Marks Entry 7th'!CO30,"")))))</f>
        <v/>
      </c>
      <c r="GC31" s="54"/>
      <c r="GK31" s="56">
        <f>IF(AND($E$3=6),'Marks Entry 6th'!I30,IF(AND($E$3=7),'Marks Entry 7th'!I30,""))</f>
        <v>0</v>
      </c>
      <c r="GL31" s="56">
        <f t="shared" si="94"/>
        <v>0</v>
      </c>
    </row>
    <row r="32" spans="1:194" ht="18.95" customHeight="1">
      <c r="A32" s="68">
        <v>25</v>
      </c>
      <c r="B32" s="68" t="str">
        <f>IF(OR(GK32=0,GK32=""),"",IF(AND($E$3=6),'Marks Entry 6th'!I31,IF(AND($E$3=7),'Marks Entry 7th'!I31,"")))</f>
        <v/>
      </c>
      <c r="C32" s="69" t="str">
        <f>IF(OR(B32=0,B32=""),"",IF(AND($E$3=6,'Marks Entry 6th'!B31=""),"",IF(AND($E$3=7,'Marks Entry 7th'!B31=""),"",IF(AND($E$3=6,'Marks Entry 6th'!B31),'Marks Entry 6th'!B31,IF(AND($E$3=7),'Marks Entry 7th'!B31,"")))))</f>
        <v/>
      </c>
      <c r="D32" s="69" t="str">
        <f>IF(OR(B32=0,B32=""),"",IF(AND($E$3=6,'Marks Entry 6th'!C31=""),"",IF(AND($E$3=7,'Marks Entry 7th'!C31=""),"",IF(AND($E$3=6),'Marks Entry 6th'!C31,IF(AND($E$3=7),'Marks Entry 7th'!C31,"")))))</f>
        <v/>
      </c>
      <c r="E32" s="306" t="str">
        <f>IF(OR(B32=0,B32=""),"",IF(AND($E$3=6,'Marks Entry 6th'!E31=""),"",IF(AND($E$3=7,'Marks Entry 7th'!E31=""),"",IF(AND($E$3=6),'Marks Entry 6th'!E31,IF(AND($E$3=7),'Marks Entry 7th'!E31,"")))))</f>
        <v/>
      </c>
      <c r="F32" s="69" t="str">
        <f>IF(OR(B32=0,B32=""),"",IF(AND($E$3=6,'Marks Entry 6th'!D31=""),"",IF(AND($E$3=7,'Marks Entry 7th'!D31=""),"",IF(AND($E$3=6),'Marks Entry 6th'!D31,IF(AND($E$3=7),'Marks Entry 7th'!D31,"")))))</f>
        <v/>
      </c>
      <c r="G32" s="305" t="str">
        <f>IF(OR(B32=0,B32=""),"",IF(AND($E$3=6,'Marks Entry 6th'!F31=""),"",IF(AND($E$3=7,'Marks Entry 7th'!F31=""),"",IF(AND($E$3=6),UPPER('Marks Entry 6th'!F31),IF(AND($E$3=7),UPPER('Marks Entry 7th'!F31),"")))))</f>
        <v/>
      </c>
      <c r="H32" s="305" t="str">
        <f>IF(OR(B32=0,B32=""),"",IF(AND($E$3=6,'Marks Entry 6th'!G31=""),"",IF(AND($E$3=7,'Marks Entry 7th'!G31=""),"",IF(AND($E$3=6),UPPER('Marks Entry 6th'!G31),IF(AND($E$3=7),UPPER('Marks Entry 7th'!G31),"")))))</f>
        <v/>
      </c>
      <c r="I32" s="305" t="str">
        <f>IF(OR(B32=0,B32=""),"",IF(AND($E$3=6,'Marks Entry 6th'!H31=""),"",IF(AND($E$3=7,'Marks Entry 7th'!H31=""),"",IF(AND($E$3=6),UPPER('Marks Entry 6th'!H31),IF(AND($E$3=7),UPPER('Marks Entry 7th'!H31),"")))))</f>
        <v/>
      </c>
      <c r="J32" s="64" t="str">
        <f>IF(OR(B32=0,B32=""),"",IF(AND($E$3=6,'Marks Entry 6th'!J31=""),"",IF(AND($E$3=7,'Marks Entry 7th'!J31=""),"",IF(AND($E$3=6),'Marks Entry 6th'!J31,IF(AND($E$3=7),'Marks Entry 7th'!J31,"")))))</f>
        <v/>
      </c>
      <c r="K32" s="64" t="str">
        <f>IF(OR(B32=0,B32=""),"",IF(AND($E$3=6,'Marks Entry 6th'!K31=""),"",IF(AND($E$3=7,'Marks Entry 7th'!K31=""),"",IF(AND($E$3=6),'Marks Entry 6th'!K31,IF(AND($E$3=7),'Marks Entry 7th'!K31,"")))))</f>
        <v/>
      </c>
      <c r="L32" s="120" t="str">
        <f>IF(OR($E32="",$G32=""),"",IF(AND($E$3=6),'Marks Entry 6th'!L31,IF(AND($E$3=7),'Marks Entry 7th'!L31,"")))</f>
        <v/>
      </c>
      <c r="M32" s="120" t="str">
        <f>IF(OR($E32="",$G32=""),"",IF(AND($E$3=6),'Marks Entry 6th'!M31,IF(AND($E$3=7),'Marks Entry 7th'!M31,"")))</f>
        <v/>
      </c>
      <c r="N32" s="120" t="str">
        <f>IF(OR($E32="",$G32=""),"",IF(AND($E$3=6),'Marks Entry 6th'!N31,IF(AND($E$3=7),'Marks Entry 7th'!N31,"")))</f>
        <v/>
      </c>
      <c r="O32" s="120" t="str">
        <f>IF(OR($E32="",$G32=""),"",IF(AND($E$3=6),'Marks Entry 6th'!O31,IF(AND($E$3=7),'Marks Entry 7th'!O31,"")))</f>
        <v/>
      </c>
      <c r="P32" s="120" t="str">
        <f>IF(OR($E32="",$G32=""),"",IF(AND($E$3=6),'Marks Entry 6th'!P31,IF(AND($E$3=7),'Marks Entry 7th'!P31,"")))</f>
        <v/>
      </c>
      <c r="Q32" s="120" t="str">
        <f>IF(OR($E32="",$G32=""),"",IF(AND($E$3=6),'Marks Entry 6th'!Q31,IF(AND($E$3=7),'Marks Entry 7th'!Q31,"")))</f>
        <v/>
      </c>
      <c r="R32" s="428" t="str">
        <f t="shared" si="4"/>
        <v/>
      </c>
      <c r="S32" s="120" t="str">
        <f>IF(OR($E32="",$G32=""),"",IF(AND($E$3=6),'Marks Entry 6th'!R31,IF(AND($E$3=7),'Marks Entry 7th'!R31,"")))</f>
        <v/>
      </c>
      <c r="T32" s="120" t="str">
        <f>IF(OR($E32="",$G32=""),"",IF(AND($E$3=6),'Marks Entry 6th'!S31,IF(AND($E$3=7),'Marks Entry 7th'!S31,"")))</f>
        <v/>
      </c>
      <c r="U32" s="65" t="str">
        <f t="shared" si="5"/>
        <v/>
      </c>
      <c r="V32" s="62">
        <f t="shared" si="6"/>
        <v>0</v>
      </c>
      <c r="W32" s="67" t="str">
        <f>IF(OR($E32="",$G32=""),"",IF(AND($E$3=6),'Marks Entry 6th'!T31,IF(AND($E$3=7),'Marks Entry 7th'!T31,"")))</f>
        <v/>
      </c>
      <c r="X32" s="67" t="str">
        <f>IF(OR($E32="",$G32=""),"",IF(AND($E$3=6),'Marks Entry 6th'!U31,IF(AND($E$3=7),'Marks Entry 7th'!U31,"")))</f>
        <v/>
      </c>
      <c r="Y32" s="66" t="str">
        <f t="shared" si="7"/>
        <v/>
      </c>
      <c r="Z32" s="62" t="str">
        <f t="shared" si="8"/>
        <v/>
      </c>
      <c r="AA32" s="108">
        <f t="shared" si="9"/>
        <v>0</v>
      </c>
      <c r="AB32" s="108" t="str">
        <f t="shared" si="10"/>
        <v/>
      </c>
      <c r="AC32" s="108" t="str">
        <f t="shared" si="11"/>
        <v/>
      </c>
      <c r="AD32" s="108" t="str">
        <f t="shared" si="12"/>
        <v/>
      </c>
      <c r="AE32" s="108" t="str">
        <f t="shared" si="13"/>
        <v/>
      </c>
      <c r="AF32" s="110" t="str">
        <f t="shared" si="14"/>
        <v/>
      </c>
      <c r="AG32" s="120" t="str">
        <f>IF(OR($E32="",$G32=""),"",IF(AND($E$3=6),'Marks Entry 6th'!V31,IF(AND($E$3=7),'Marks Entry 7th'!V31,"")))</f>
        <v/>
      </c>
      <c r="AH32" s="120" t="str">
        <f>IF(OR($E32="",$G32=""),"",IF(AND($E$3=6),'Marks Entry 6th'!W31,IF(AND($E$3=7),'Marks Entry 7th'!W31,"")))</f>
        <v/>
      </c>
      <c r="AI32" s="120" t="str">
        <f>IF(OR($E32="",$G32=""),"",IF(AND($E$3=6),'Marks Entry 6th'!X31,IF(AND($E$3=7),'Marks Entry 7th'!X31,"")))</f>
        <v/>
      </c>
      <c r="AJ32" s="120" t="str">
        <f>IF(OR($E32="",$G32=""),"",IF(AND($E$3=6),'Marks Entry 6th'!Y31,IF(AND($E$3=7),'Marks Entry 7th'!Y31,"")))</f>
        <v/>
      </c>
      <c r="AK32" s="120" t="str">
        <f>IF(OR($E32="",$G32=""),"",IF(AND($E$3=6),'Marks Entry 6th'!Z31,IF(AND($E$3=7),'Marks Entry 7th'!Z31,"")))</f>
        <v/>
      </c>
      <c r="AL32" s="120" t="str">
        <f>IF(OR($E32="",$G32=""),"",IF(AND($E$3=6),'Marks Entry 6th'!AA31,IF(AND($E$3=7),'Marks Entry 7th'!AA31,"")))</f>
        <v/>
      </c>
      <c r="AM32" s="428" t="str">
        <f t="shared" si="15"/>
        <v/>
      </c>
      <c r="AN32" s="120" t="str">
        <f>IF(OR($E32="",$G32=""),"",IF(AND($E$3=6),'Marks Entry 6th'!AB31,IF(AND($E$3=7),'Marks Entry 7th'!AB31,"")))</f>
        <v/>
      </c>
      <c r="AO32" s="120" t="str">
        <f>IF(OR($E32="",$G32=""),"",IF(AND($E$3=6),'Marks Entry 6th'!AC31,IF(AND($E$3=7),'Marks Entry 7th'!AC31,"")))</f>
        <v/>
      </c>
      <c r="AP32" s="65" t="str">
        <f t="shared" si="16"/>
        <v/>
      </c>
      <c r="AQ32" s="62">
        <f t="shared" si="17"/>
        <v>0</v>
      </c>
      <c r="AR32" s="67" t="str">
        <f>IF(OR($E32="",$G32=""),"",IF(AND($E$3=6),'Marks Entry 6th'!AD31,IF(AND($E$3=7),'Marks Entry 7th'!AD31,"")))</f>
        <v/>
      </c>
      <c r="AS32" s="67" t="str">
        <f>IF(OR($E32="",$G32=""),"",IF(AND($E$3=6),'Marks Entry 6th'!AE31,IF(AND($E$3=7),'Marks Entry 7th'!AE31,"")))</f>
        <v/>
      </c>
      <c r="AT32" s="65" t="str">
        <f t="shared" si="18"/>
        <v/>
      </c>
      <c r="AU32" s="62" t="str">
        <f t="shared" si="19"/>
        <v/>
      </c>
      <c r="AV32" s="108">
        <f t="shared" si="20"/>
        <v>0</v>
      </c>
      <c r="AW32" s="108" t="str">
        <f t="shared" si="21"/>
        <v/>
      </c>
      <c r="AX32" s="108" t="str">
        <f t="shared" si="22"/>
        <v/>
      </c>
      <c r="AY32" s="108" t="str">
        <f t="shared" si="23"/>
        <v/>
      </c>
      <c r="AZ32" s="108" t="str">
        <f t="shared" si="24"/>
        <v/>
      </c>
      <c r="BA32" s="110" t="str">
        <f t="shared" si="25"/>
        <v/>
      </c>
      <c r="BB32" s="313" t="str">
        <f>IF(OR($E32="",$G32=""),"",IF(AND($E$3=6),'Marks Entry 6th'!AF31,IF(AND($E$3=7),'Marks Entry 7th'!AF31,"")))</f>
        <v/>
      </c>
      <c r="BC32" s="120" t="str">
        <f>IF(OR($E32="",$G32=""),"",IF(AND($E$3=6),'Marks Entry 6th'!AG31,IF(AND($E$3=7),'Marks Entry 7th'!AG31,"")))</f>
        <v/>
      </c>
      <c r="BD32" s="120" t="str">
        <f>IF(OR($E32="",$G32=""),"",IF(AND($E$3=6),'Marks Entry 6th'!AH31,IF(AND($E$3=7),'Marks Entry 7th'!AH31,"")))</f>
        <v/>
      </c>
      <c r="BE32" s="120" t="str">
        <f>IF(OR($E32="",$G32=""),"",IF(AND($E$3=6),'Marks Entry 6th'!AI31,IF(AND($E$3=7),'Marks Entry 7th'!AI31,"")))</f>
        <v/>
      </c>
      <c r="BF32" s="120" t="str">
        <f>IF(OR($E32="",$G32=""),"",IF(AND($E$3=6),'Marks Entry 6th'!AJ31,IF(AND($E$3=7),'Marks Entry 7th'!AJ31,"")))</f>
        <v/>
      </c>
      <c r="BG32" s="120" t="str">
        <f>IF(OR($E32="",$G32=""),"",IF(AND($E$3=6),'Marks Entry 6th'!AK31,IF(AND($E$3=7),'Marks Entry 7th'!AK31,"")))</f>
        <v/>
      </c>
      <c r="BH32" s="120" t="str">
        <f>IF(OR($E32="",$G32=""),"",IF(AND($E$3=6),'Marks Entry 6th'!AL31,IF(AND($E$3=7),'Marks Entry 7th'!AL31,"")))</f>
        <v/>
      </c>
      <c r="BI32" s="428" t="str">
        <f t="shared" si="26"/>
        <v/>
      </c>
      <c r="BJ32" s="120" t="str">
        <f>IF(OR($E32="",$G32=""),"",IF(AND($E$3=6),'Marks Entry 6th'!AM31,IF(AND($E$3=7),'Marks Entry 7th'!AM31,"")))</f>
        <v/>
      </c>
      <c r="BK32" s="120" t="str">
        <f>IF(OR($E32="",$G32=""),"",IF(AND($E$3=6),'Marks Entry 6th'!AN31,IF(AND($E$3=7),'Marks Entry 7th'!AN31,"")))</f>
        <v/>
      </c>
      <c r="BL32" s="65" t="str">
        <f t="shared" si="27"/>
        <v/>
      </c>
      <c r="BM32" s="62">
        <f t="shared" si="28"/>
        <v>0</v>
      </c>
      <c r="BN32" s="67" t="str">
        <f>IF(OR($E32="",$G32=""),"",IF(AND($E$3=6),'Marks Entry 6th'!AO31,IF(AND($E$3=7),'Marks Entry 7th'!AO31,"")))</f>
        <v/>
      </c>
      <c r="BO32" s="67" t="str">
        <f>IF(OR($E32="",$G32=""),"",IF(AND($E$3=6),'Marks Entry 6th'!AP31,IF(AND($E$3=7),'Marks Entry 7th'!AP31,"")))</f>
        <v/>
      </c>
      <c r="BP32" s="65" t="str">
        <f t="shared" si="29"/>
        <v/>
      </c>
      <c r="BQ32" s="62" t="str">
        <f t="shared" si="30"/>
        <v/>
      </c>
      <c r="BR32" s="108">
        <f t="shared" si="31"/>
        <v>0</v>
      </c>
      <c r="BS32" s="108" t="str">
        <f t="shared" si="32"/>
        <v/>
      </c>
      <c r="BT32" s="108" t="str">
        <f t="shared" si="33"/>
        <v/>
      </c>
      <c r="BU32" s="108" t="str">
        <f t="shared" si="34"/>
        <v/>
      </c>
      <c r="BV32" s="108" t="str">
        <f t="shared" si="35"/>
        <v/>
      </c>
      <c r="BW32" s="110" t="str">
        <f t="shared" si="36"/>
        <v/>
      </c>
      <c r="BX32" s="120" t="str">
        <f>IF(OR($E32="",$G32=""),"",IF(AND($E$3=6),'Marks Entry 6th'!AQ31,IF(AND($E$3=7),'Marks Entry 7th'!AQ31,"")))</f>
        <v/>
      </c>
      <c r="BY32" s="120" t="str">
        <f>IF(OR($E32="",$G32=""),"",IF(AND($E$3=6),'Marks Entry 6th'!AR31,IF(AND($E$3=7),'Marks Entry 7th'!AR31,"")))</f>
        <v/>
      </c>
      <c r="BZ32" s="120" t="str">
        <f>IF(OR($E32="",$G32=""),"",IF(AND($E$3=6),'Marks Entry 6th'!AS31,IF(AND($E$3=7),'Marks Entry 7th'!AS31,"")))</f>
        <v/>
      </c>
      <c r="CA32" s="120" t="str">
        <f>IF(OR($E32="",$G32=""),"",IF(AND($E$3=6),'Marks Entry 6th'!AT31,IF(AND($E$3=7),'Marks Entry 7th'!AT31,"")))</f>
        <v/>
      </c>
      <c r="CB32" s="120" t="str">
        <f>IF(OR($E32="",$G32=""),"",IF(AND($E$3=6),'Marks Entry 6th'!AU31,IF(AND($E$3=7),'Marks Entry 7th'!AU31,"")))</f>
        <v/>
      </c>
      <c r="CC32" s="120" t="str">
        <f>IF(OR($E32="",$G32=""),"",IF(AND($E$3=6),'Marks Entry 6th'!AV31,IF(AND($E$3=7),'Marks Entry 7th'!AV31,"")))</f>
        <v/>
      </c>
      <c r="CD32" s="428" t="str">
        <f t="shared" si="37"/>
        <v/>
      </c>
      <c r="CE32" s="120" t="str">
        <f>IF(OR($E32="",$G32=""),"",IF(AND($E$3=6),'Marks Entry 6th'!AW31,IF(AND($E$3=7),'Marks Entry 7th'!AW31,"")))</f>
        <v/>
      </c>
      <c r="CF32" s="120" t="str">
        <f>IF(OR($E32="",$G32=""),"",IF(AND($E$3=6),'Marks Entry 6th'!AX31,IF(AND($E$3=7),'Marks Entry 7th'!AX31,"")))</f>
        <v/>
      </c>
      <c r="CG32" s="65" t="str">
        <f t="shared" si="38"/>
        <v/>
      </c>
      <c r="CH32" s="62">
        <f t="shared" si="39"/>
        <v>0</v>
      </c>
      <c r="CI32" s="67" t="str">
        <f>IF(OR($E32="",$G32=""),"",IF(AND($E$3=6),'Marks Entry 6th'!AY31,IF(AND($E$3=7),'Marks Entry 7th'!AY31,"")))</f>
        <v/>
      </c>
      <c r="CJ32" s="67" t="str">
        <f>IF(OR($E32="",$G32=""),"",IF(AND($E$3=6),'Marks Entry 6th'!AZ31,IF(AND($E$3=7),'Marks Entry 7th'!AZ31,"")))</f>
        <v/>
      </c>
      <c r="CK32" s="65" t="str">
        <f t="shared" si="40"/>
        <v/>
      </c>
      <c r="CL32" s="62" t="str">
        <f t="shared" si="41"/>
        <v/>
      </c>
      <c r="CM32" s="108">
        <f t="shared" si="42"/>
        <v>0</v>
      </c>
      <c r="CN32" s="108" t="str">
        <f t="shared" si="43"/>
        <v/>
      </c>
      <c r="CO32" s="108" t="str">
        <f t="shared" si="44"/>
        <v/>
      </c>
      <c r="CP32" s="108" t="str">
        <f t="shared" si="45"/>
        <v/>
      </c>
      <c r="CQ32" s="108" t="str">
        <f t="shared" si="46"/>
        <v/>
      </c>
      <c r="CR32" s="110" t="str">
        <f t="shared" si="47"/>
        <v/>
      </c>
      <c r="CS32" s="120" t="str">
        <f>IF(OR($E32="",$G32=""),"",IF(AND($E$3=6),'Marks Entry 6th'!BA31,IF(AND($E$3=7),'Marks Entry 7th'!BA31,"")))</f>
        <v/>
      </c>
      <c r="CT32" s="120" t="str">
        <f>IF(OR($E32="",$G32=""),"",IF(AND($E$3=6),'Marks Entry 6th'!BB31,IF(AND($E$3=7),'Marks Entry 7th'!BB31,"")))</f>
        <v/>
      </c>
      <c r="CU32" s="120" t="str">
        <f>IF(OR($E32="",$G32=""),"",IF(AND($E$3=6),'Marks Entry 6th'!BC31,IF(AND($E$3=7),'Marks Entry 7th'!BC31,"")))</f>
        <v/>
      </c>
      <c r="CV32" s="120" t="str">
        <f>IF(OR($E32="",$G32=""),"",IF(AND($E$3=6),'Marks Entry 6th'!BD31,IF(AND($E$3=7),'Marks Entry 7th'!BD31,"")))</f>
        <v/>
      </c>
      <c r="CW32" s="120" t="str">
        <f>IF(OR($E32="",$G32=""),"",IF(AND($E$3=6),'Marks Entry 6th'!BE31,IF(AND($E$3=7),'Marks Entry 7th'!BE31,"")))</f>
        <v/>
      </c>
      <c r="CX32" s="120" t="str">
        <f>IF(OR($E32="",$G32=""),"",IF(AND($E$3=6),'Marks Entry 6th'!BF31,IF(AND($E$3=7),'Marks Entry 7th'!BF31,"")))</f>
        <v/>
      </c>
      <c r="CY32" s="428" t="str">
        <f t="shared" si="48"/>
        <v/>
      </c>
      <c r="CZ32" s="120" t="str">
        <f>IF(OR($E32="",$G32=""),"",IF(AND($E$3=6),'Marks Entry 6th'!BG31,IF(AND($E$3=7),'Marks Entry 7th'!BG31,"")))</f>
        <v/>
      </c>
      <c r="DA32" s="120" t="str">
        <f>IF(OR($E32="",$G32=""),"",IF(AND($E$3=6),'Marks Entry 6th'!BH31,IF(AND($E$3=7),'Marks Entry 7th'!BH31,"")))</f>
        <v/>
      </c>
      <c r="DB32" s="65" t="str">
        <f t="shared" si="49"/>
        <v/>
      </c>
      <c r="DC32" s="62">
        <f t="shared" si="50"/>
        <v>0</v>
      </c>
      <c r="DD32" s="67" t="str">
        <f>IF(OR($E32="",$G32=""),"",IF(AND($E$3=6),'Marks Entry 6th'!BI31,IF(AND($E$3=7),'Marks Entry 7th'!BI31,"")))</f>
        <v/>
      </c>
      <c r="DE32" s="67" t="str">
        <f>IF(OR($E32="",$G32=""),"",IF(AND($E$3=6),'Marks Entry 6th'!BJ31,IF(AND($E$3=7),'Marks Entry 7th'!BJ31,"")))</f>
        <v/>
      </c>
      <c r="DF32" s="65" t="str">
        <f t="shared" si="51"/>
        <v/>
      </c>
      <c r="DG32" s="62" t="str">
        <f t="shared" si="52"/>
        <v/>
      </c>
      <c r="DH32" s="108">
        <f t="shared" si="53"/>
        <v>0</v>
      </c>
      <c r="DI32" s="108" t="str">
        <f t="shared" si="54"/>
        <v/>
      </c>
      <c r="DJ32" s="108" t="str">
        <f t="shared" si="55"/>
        <v/>
      </c>
      <c r="DK32" s="108" t="str">
        <f t="shared" si="56"/>
        <v/>
      </c>
      <c r="DL32" s="108" t="str">
        <f t="shared" si="57"/>
        <v/>
      </c>
      <c r="DM32" s="110" t="str">
        <f t="shared" si="58"/>
        <v/>
      </c>
      <c r="DN32" s="120" t="str">
        <f>IF(OR($E32="",$G32=""),"",IF(AND($E$3=6),'Marks Entry 6th'!BK31,IF(AND($E$3=7),'Marks Entry 7th'!BK31,"")))</f>
        <v/>
      </c>
      <c r="DO32" s="120" t="str">
        <f>IF(OR($E32="",$G32=""),"",IF(AND($E$3=6),'Marks Entry 6th'!BL31,IF(AND($E$3=7),'Marks Entry 7th'!BL31,"")))</f>
        <v/>
      </c>
      <c r="DP32" s="120" t="str">
        <f>IF(OR($E32="",$G32=""),"",IF(AND($E$3=6),'Marks Entry 6th'!BM31,IF(AND($E$3=7),'Marks Entry 7th'!BM31,"")))</f>
        <v/>
      </c>
      <c r="DQ32" s="120" t="str">
        <f>IF(OR($E32="",$G32=""),"",IF(AND($E$3=6),'Marks Entry 6th'!BN31,IF(AND($E$3=7),'Marks Entry 7th'!BN31,"")))</f>
        <v/>
      </c>
      <c r="DR32" s="120" t="str">
        <f>IF(OR($E32="",$G32=""),"",IF(AND($E$3=6),'Marks Entry 6th'!BO31,IF(AND($E$3=7),'Marks Entry 7th'!BO31,"")))</f>
        <v/>
      </c>
      <c r="DS32" s="120" t="str">
        <f>IF(OR($E32="",$G32=""),"",IF(AND($E$3=6),'Marks Entry 6th'!BP31,IF(AND($E$3=7),'Marks Entry 7th'!BP31,"")))</f>
        <v/>
      </c>
      <c r="DT32" s="428" t="str">
        <f t="shared" si="59"/>
        <v/>
      </c>
      <c r="DU32" s="120" t="str">
        <f>IF(OR($E32="",$G32=""),"",IF(AND($E$3=6),'Marks Entry 6th'!BQ31,IF(AND($E$3=7),'Marks Entry 7th'!BQ31,"")))</f>
        <v/>
      </c>
      <c r="DV32" s="120" t="str">
        <f>IF(OR($E32="",$G32=""),"",IF(AND($E$3=6),'Marks Entry 6th'!BR31,IF(AND($E$3=7),'Marks Entry 7th'!BR31,"")))</f>
        <v/>
      </c>
      <c r="DW32" s="65" t="str">
        <f t="shared" si="60"/>
        <v/>
      </c>
      <c r="DX32" s="62">
        <f t="shared" si="61"/>
        <v>0</v>
      </c>
      <c r="DY32" s="67" t="str">
        <f>IF(OR($E32="",$G32=""),"",IF(AND($E$3=6),'Marks Entry 6th'!BS31,IF(AND($E$3=7),'Marks Entry 7th'!BS31,"")))</f>
        <v/>
      </c>
      <c r="DZ32" s="67" t="str">
        <f>IF(OR($E32="",$G32=""),"",IF(AND($E$3=6),'Marks Entry 6th'!BT31,IF(AND($E$3=7),'Marks Entry 7th'!BT31,"")))</f>
        <v/>
      </c>
      <c r="EA32" s="65" t="str">
        <f t="shared" si="62"/>
        <v/>
      </c>
      <c r="EB32" s="62" t="str">
        <f t="shared" si="63"/>
        <v/>
      </c>
      <c r="EC32" s="108">
        <f t="shared" si="64"/>
        <v>0</v>
      </c>
      <c r="ED32" s="108" t="str">
        <f t="shared" si="65"/>
        <v/>
      </c>
      <c r="EE32" s="108" t="str">
        <f t="shared" si="66"/>
        <v/>
      </c>
      <c r="EF32" s="108" t="str">
        <f t="shared" si="67"/>
        <v/>
      </c>
      <c r="EG32" s="108" t="str">
        <f t="shared" si="68"/>
        <v/>
      </c>
      <c r="EH32" s="110" t="str">
        <f t="shared" si="69"/>
        <v/>
      </c>
      <c r="EI32" s="52" t="str">
        <f>IF(OR($E32="",$G32=""),"",IF(AND($E$3=6),'Marks Entry 6th'!BU31,IF(AND($E$3=7),'Marks Entry 7th'!BU31,"")))</f>
        <v/>
      </c>
      <c r="EJ32" s="52" t="str">
        <f>IF(OR($E32="",$G32=""),"",IF(AND($E$3=6),'Marks Entry 6th'!BV31,IF(AND($E$3=7),'Marks Entry 7th'!BV31,"")))</f>
        <v/>
      </c>
      <c r="EK32" s="52" t="str">
        <f>IF(OR($E32="",$G32=""),"",IF(AND($E$3=6),'Marks Entry 6th'!BW31,IF(AND($E$3=7),'Marks Entry 7th'!BW31,"")))</f>
        <v/>
      </c>
      <c r="EL32" s="52" t="str">
        <f>IF(OR($E32="",$G32=""),"",IF(AND($E$3=6),'Marks Entry 6th'!BX31,IF(AND($E$3=7),'Marks Entry 7th'!BX31,"")))</f>
        <v/>
      </c>
      <c r="EM32" s="52" t="str">
        <f>IF(OR($E32="",$G32=""),"",IF(AND($E$3=6),'Marks Entry 6th'!BY31,IF(AND($E$3=7),'Marks Entry 7th'!BY31,"")))</f>
        <v/>
      </c>
      <c r="EN32" s="121" t="str">
        <f t="shared" si="70"/>
        <v/>
      </c>
      <c r="EO32" s="122">
        <f t="shared" si="71"/>
        <v>0</v>
      </c>
      <c r="EP32" s="122" t="str">
        <f t="shared" si="72"/>
        <v/>
      </c>
      <c r="EQ32" s="122" t="str">
        <f t="shared" si="73"/>
        <v/>
      </c>
      <c r="ER32" s="109" t="str">
        <f t="shared" si="74"/>
        <v/>
      </c>
      <c r="ES32" s="52" t="str">
        <f>IF(OR($E32="",$G32=""),"",IF(AND($E$3=6),'Marks Entry 6th'!BZ31,IF(AND($E$3=7),'Marks Entry 7th'!BZ31,"")))</f>
        <v/>
      </c>
      <c r="ET32" s="52" t="str">
        <f>IF(OR($E32="",$G32=""),"",IF(AND($E$3=6),'Marks Entry 6th'!CA31,IF(AND($E$3=7),'Marks Entry 7th'!CA31,"")))</f>
        <v/>
      </c>
      <c r="EU32" s="52" t="str">
        <f>IF(OR($E32="",$G32=""),"",IF(AND($E$3=6),'Marks Entry 6th'!CB31,IF(AND($E$3=7),'Marks Entry 7th'!CB31,"")))</f>
        <v/>
      </c>
      <c r="EV32" s="52" t="str">
        <f>IF(OR($E32="",$G32=""),"",IF(AND($E$3=6),'Marks Entry 6th'!CC31,IF(AND($E$3=7),'Marks Entry 7th'!CC31,"")))</f>
        <v/>
      </c>
      <c r="EW32" s="52" t="str">
        <f>IF(OR($E32="",$G32=""),"",IF(AND($E$3=6),'Marks Entry 6th'!CD31,IF(AND($E$3=7),'Marks Entry 7th'!CD31,"")))</f>
        <v/>
      </c>
      <c r="EX32" s="121" t="str">
        <f t="shared" si="75"/>
        <v/>
      </c>
      <c r="EY32" s="122">
        <f t="shared" si="76"/>
        <v>0</v>
      </c>
      <c r="EZ32" s="122" t="str">
        <f t="shared" si="77"/>
        <v/>
      </c>
      <c r="FA32" s="122" t="str">
        <f t="shared" si="78"/>
        <v/>
      </c>
      <c r="FB32" s="109" t="str">
        <f t="shared" si="79"/>
        <v/>
      </c>
      <c r="FC32" s="52" t="str">
        <f>IF(OR($E32="",$G32=""),"",IF(AND($E$3=6),'Marks Entry 6th'!CE31,IF(AND($E$3=7),'Marks Entry 7th'!CE31,"")))</f>
        <v/>
      </c>
      <c r="FD32" s="52" t="str">
        <f>IF(OR($E32="",$G32=""),"",IF(AND($E$3=6),'Marks Entry 6th'!CF31,IF(AND($E$3=7),'Marks Entry 7th'!CF31,"")))</f>
        <v/>
      </c>
      <c r="FE32" s="52" t="str">
        <f>IF(OR($E32="",$G32=""),"",IF(AND($E$3=6),'Marks Entry 6th'!CG31,IF(AND($E$3=7),'Marks Entry 7th'!CG31,"")))</f>
        <v/>
      </c>
      <c r="FF32" s="52" t="str">
        <f>IF(OR($E32="",$G32=""),"",IF(AND($E$3=6),'Marks Entry 6th'!CH31,IF(AND($E$3=7),'Marks Entry 7th'!CH31,"")))</f>
        <v/>
      </c>
      <c r="FG32" s="52" t="str">
        <f>IF(OR($E32="",$G32=""),"",IF(AND($E$3=6),'Marks Entry 6th'!CI31,IF(AND($E$3=7),'Marks Entry 7th'!CI31,"")))</f>
        <v/>
      </c>
      <c r="FH32" s="121" t="str">
        <f t="shared" si="80"/>
        <v/>
      </c>
      <c r="FI32" s="122">
        <f t="shared" si="81"/>
        <v>0</v>
      </c>
      <c r="FJ32" s="122" t="str">
        <f t="shared" si="82"/>
        <v/>
      </c>
      <c r="FK32" s="122" t="str">
        <f t="shared" si="83"/>
        <v/>
      </c>
      <c r="FL32" s="109" t="str">
        <f t="shared" si="84"/>
        <v/>
      </c>
      <c r="FM32" s="370" t="str">
        <f>IF(OR($E32="",$G32=""),"",IF(AND('Marks Entry 6th'!CJ31="",'Marks Entry 7th'!CJ31=""),"",IF(AND($E$3=6),'Marks Entry 6th'!CJ31,IF(AND($E$3=7),'Marks Entry 7th'!CJ31,""))))</f>
        <v/>
      </c>
      <c r="FN32" s="370" t="str">
        <f>IF(OR($E32="",$G32=""),"",IF(AND('Marks Entry 6th'!CK31="",'Marks Entry 7th'!CK31=""),"",IF(AND($E$3=6),'Marks Entry 6th'!CK31,IF(AND($E$3=7),'Marks Entry 7th'!CK31,""))))</f>
        <v/>
      </c>
      <c r="FO32" s="371" t="str">
        <f t="shared" si="85"/>
        <v/>
      </c>
      <c r="FP32" s="109" t="str">
        <f t="shared" si="86"/>
        <v/>
      </c>
      <c r="FQ32" s="370" t="str">
        <f>IF(OR($E32="",$G32=""),"",IF(AND('Marks Entry 6th'!CL31="",'Marks Entry 7th'!CL31=""),"",IF(AND($E$3=6),'Marks Entry 6th'!CL31,IF(AND($E$3=7),'Marks Entry 7th'!CL31,""))))</f>
        <v/>
      </c>
      <c r="FR32" s="370" t="str">
        <f>IF(OR($E32="",$G32=""),"",IF(AND('Marks Entry 6th'!CM31="",'Marks Entry 7th'!CM31=""),"",IF(AND($E$3=6),'Marks Entry 6th'!CM31,IF(AND($E$3=7),'Marks Entry 7th'!CM31,""))))</f>
        <v/>
      </c>
      <c r="FS32" s="371" t="str">
        <f t="shared" si="87"/>
        <v/>
      </c>
      <c r="FT32" s="109" t="str">
        <f t="shared" si="88"/>
        <v/>
      </c>
      <c r="FU32" s="78" t="str">
        <f t="shared" si="89"/>
        <v/>
      </c>
      <c r="FV32" s="332" t="str">
        <f t="shared" si="90"/>
        <v/>
      </c>
      <c r="FW32" s="84" t="str">
        <f t="shared" si="91"/>
        <v/>
      </c>
      <c r="FX32" s="225" t="str">
        <f t="shared" si="92"/>
        <v/>
      </c>
      <c r="FY32" s="85" t="str">
        <f t="shared" si="93"/>
        <v/>
      </c>
      <c r="FZ32" s="331" t="str">
        <f>IFERROR(IF(B32="NSO","NSO",IF(OR(D32="",G32="",F32=""),"",IF(AND(FV32&gt;=36,'Master sheet'!$D$11="Hindi"),"कक्षा क्रमोन्नत",IF(AND(FV32&gt;=36,'Master sheet'!$D$11="English"),"Promoted",IF(AND(FV32&lt;36,'Master sheet'!$D$11="Hindi"),"पुनः परीक्षा","Re-Exam"))))),"")</f>
        <v/>
      </c>
      <c r="GA32" s="53" t="str">
        <f>IF(OR($E32="",$G32=""),"",IF(AND($E$3=6,'Marks Entry 6th'!CN31=""),"",IF(AND($E$3=7,'Marks Entry 7th'!CN31=""),"",IF(AND($E$3=6),'Marks Entry 6th'!CN31,IF(AND($E$3=7),'Marks Entry 7th'!CN31,"")))))</f>
        <v/>
      </c>
      <c r="GB32" s="53" t="str">
        <f>IF(OR($E32="",$G32=""),"",IF(AND($E$3=6,'Marks Entry 6th'!CO31=""),"",IF(AND($E$3=7,'Marks Entry 7th'!CO31=""),"",IF(AND($E$3=6),'Marks Entry 6th'!CO31,IF(AND($E$3=7),'Marks Entry 7th'!CO31,"")))))</f>
        <v/>
      </c>
      <c r="GC32" s="54"/>
      <c r="GK32" s="56">
        <f>IF(AND($E$3=6),'Marks Entry 6th'!I31,IF(AND($E$3=7),'Marks Entry 7th'!I31,""))</f>
        <v>0</v>
      </c>
      <c r="GL32" s="56">
        <f t="shared" si="94"/>
        <v>0</v>
      </c>
    </row>
    <row r="33" spans="1:194" ht="18.95" customHeight="1">
      <c r="A33" s="68">
        <v>26</v>
      </c>
      <c r="B33" s="68" t="str">
        <f>IF(OR(GK33=0,GK33=""),"",IF(AND($E$3=6),'Marks Entry 6th'!I32,IF(AND($E$3=7),'Marks Entry 7th'!I32,"")))</f>
        <v/>
      </c>
      <c r="C33" s="69" t="str">
        <f>IF(OR(B33=0,B33=""),"",IF(AND($E$3=6,'Marks Entry 6th'!B32=""),"",IF(AND($E$3=7,'Marks Entry 7th'!B32=""),"",IF(AND($E$3=6,'Marks Entry 6th'!B32),'Marks Entry 6th'!B32,IF(AND($E$3=7),'Marks Entry 7th'!B32,"")))))</f>
        <v/>
      </c>
      <c r="D33" s="69" t="str">
        <f>IF(OR(B33=0,B33=""),"",IF(AND($E$3=6,'Marks Entry 6th'!C32=""),"",IF(AND($E$3=7,'Marks Entry 7th'!C32=""),"",IF(AND($E$3=6),'Marks Entry 6th'!C32,IF(AND($E$3=7),'Marks Entry 7th'!C32,"")))))</f>
        <v/>
      </c>
      <c r="E33" s="306" t="str">
        <f>IF(OR(B33=0,B33=""),"",IF(AND($E$3=6,'Marks Entry 6th'!E32=""),"",IF(AND($E$3=7,'Marks Entry 7th'!E32=""),"",IF(AND($E$3=6),'Marks Entry 6th'!E32,IF(AND($E$3=7),'Marks Entry 7th'!E32,"")))))</f>
        <v/>
      </c>
      <c r="F33" s="69" t="str">
        <f>IF(OR(B33=0,B33=""),"",IF(AND($E$3=6,'Marks Entry 6th'!D32=""),"",IF(AND($E$3=7,'Marks Entry 7th'!D32=""),"",IF(AND($E$3=6),'Marks Entry 6th'!D32,IF(AND($E$3=7),'Marks Entry 7th'!D32,"")))))</f>
        <v/>
      </c>
      <c r="G33" s="305" t="str">
        <f>IF(OR(B33=0,B33=""),"",IF(AND($E$3=6,'Marks Entry 6th'!F32=""),"",IF(AND($E$3=7,'Marks Entry 7th'!F32=""),"",IF(AND($E$3=6),UPPER('Marks Entry 6th'!F32),IF(AND($E$3=7),UPPER('Marks Entry 7th'!F32),"")))))</f>
        <v/>
      </c>
      <c r="H33" s="305" t="str">
        <f>IF(OR(B33=0,B33=""),"",IF(AND($E$3=6,'Marks Entry 6th'!G32=""),"",IF(AND($E$3=7,'Marks Entry 7th'!G32=""),"",IF(AND($E$3=6),UPPER('Marks Entry 6th'!G32),IF(AND($E$3=7),UPPER('Marks Entry 7th'!G32),"")))))</f>
        <v/>
      </c>
      <c r="I33" s="305" t="str">
        <f>IF(OR(B33=0,B33=""),"",IF(AND($E$3=6,'Marks Entry 6th'!H32=""),"",IF(AND($E$3=7,'Marks Entry 7th'!H32=""),"",IF(AND($E$3=6),UPPER('Marks Entry 6th'!H32),IF(AND($E$3=7),UPPER('Marks Entry 7th'!H32),"")))))</f>
        <v/>
      </c>
      <c r="J33" s="64" t="str">
        <f>IF(OR(B33=0,B33=""),"",IF(AND($E$3=6,'Marks Entry 6th'!J32=""),"",IF(AND($E$3=7,'Marks Entry 7th'!J32=""),"",IF(AND($E$3=6),'Marks Entry 6th'!J32,IF(AND($E$3=7),'Marks Entry 7th'!J32,"")))))</f>
        <v/>
      </c>
      <c r="K33" s="64" t="str">
        <f>IF(OR(B33=0,B33=""),"",IF(AND($E$3=6,'Marks Entry 6th'!K32=""),"",IF(AND($E$3=7,'Marks Entry 7th'!K32=""),"",IF(AND($E$3=6),'Marks Entry 6th'!K32,IF(AND($E$3=7),'Marks Entry 7th'!K32,"")))))</f>
        <v/>
      </c>
      <c r="L33" s="120" t="str">
        <f>IF(OR($E33="",$G33=""),"",IF(AND($E$3=6),'Marks Entry 6th'!L32,IF(AND($E$3=7),'Marks Entry 7th'!L32,"")))</f>
        <v/>
      </c>
      <c r="M33" s="120" t="str">
        <f>IF(OR($E33="",$G33=""),"",IF(AND($E$3=6),'Marks Entry 6th'!M32,IF(AND($E$3=7),'Marks Entry 7th'!M32,"")))</f>
        <v/>
      </c>
      <c r="N33" s="120" t="str">
        <f>IF(OR($E33="",$G33=""),"",IF(AND($E$3=6),'Marks Entry 6th'!N32,IF(AND($E$3=7),'Marks Entry 7th'!N32,"")))</f>
        <v/>
      </c>
      <c r="O33" s="120" t="str">
        <f>IF(OR($E33="",$G33=""),"",IF(AND($E$3=6),'Marks Entry 6th'!O32,IF(AND($E$3=7),'Marks Entry 7th'!O32,"")))</f>
        <v/>
      </c>
      <c r="P33" s="120" t="str">
        <f>IF(OR($E33="",$G33=""),"",IF(AND($E$3=6),'Marks Entry 6th'!P32,IF(AND($E$3=7),'Marks Entry 7th'!P32,"")))</f>
        <v/>
      </c>
      <c r="Q33" s="120" t="str">
        <f>IF(OR($E33="",$G33=""),"",IF(AND($E$3=6),'Marks Entry 6th'!Q32,IF(AND($E$3=7),'Marks Entry 7th'!Q32,"")))</f>
        <v/>
      </c>
      <c r="R33" s="428" t="str">
        <f t="shared" si="4"/>
        <v/>
      </c>
      <c r="S33" s="120" t="str">
        <f>IF(OR($E33="",$G33=""),"",IF(AND($E$3=6),'Marks Entry 6th'!R32,IF(AND($E$3=7),'Marks Entry 7th'!R32,"")))</f>
        <v/>
      </c>
      <c r="T33" s="120" t="str">
        <f>IF(OR($E33="",$G33=""),"",IF(AND($E$3=6),'Marks Entry 6th'!S32,IF(AND($E$3=7),'Marks Entry 7th'!S32,"")))</f>
        <v/>
      </c>
      <c r="U33" s="65" t="str">
        <f t="shared" si="5"/>
        <v/>
      </c>
      <c r="V33" s="62">
        <f t="shared" si="6"/>
        <v>0</v>
      </c>
      <c r="W33" s="67" t="str">
        <f>IF(OR($E33="",$G33=""),"",IF(AND($E$3=6),'Marks Entry 6th'!T32,IF(AND($E$3=7),'Marks Entry 7th'!T32,"")))</f>
        <v/>
      </c>
      <c r="X33" s="67" t="str">
        <f>IF(OR($E33="",$G33=""),"",IF(AND($E$3=6),'Marks Entry 6th'!U32,IF(AND($E$3=7),'Marks Entry 7th'!U32,"")))</f>
        <v/>
      </c>
      <c r="Y33" s="66" t="str">
        <f t="shared" si="7"/>
        <v/>
      </c>
      <c r="Z33" s="62" t="str">
        <f t="shared" si="8"/>
        <v/>
      </c>
      <c r="AA33" s="108">
        <f t="shared" si="9"/>
        <v>0</v>
      </c>
      <c r="AB33" s="108" t="str">
        <f t="shared" si="10"/>
        <v/>
      </c>
      <c r="AC33" s="108" t="str">
        <f t="shared" si="11"/>
        <v/>
      </c>
      <c r="AD33" s="108" t="str">
        <f t="shared" si="12"/>
        <v/>
      </c>
      <c r="AE33" s="108" t="str">
        <f t="shared" si="13"/>
        <v/>
      </c>
      <c r="AF33" s="110" t="str">
        <f t="shared" si="14"/>
        <v/>
      </c>
      <c r="AG33" s="120" t="str">
        <f>IF(OR($E33="",$G33=""),"",IF(AND($E$3=6),'Marks Entry 6th'!V32,IF(AND($E$3=7),'Marks Entry 7th'!V32,"")))</f>
        <v/>
      </c>
      <c r="AH33" s="120" t="str">
        <f>IF(OR($E33="",$G33=""),"",IF(AND($E$3=6),'Marks Entry 6th'!W32,IF(AND($E$3=7),'Marks Entry 7th'!W32,"")))</f>
        <v/>
      </c>
      <c r="AI33" s="120" t="str">
        <f>IF(OR($E33="",$G33=""),"",IF(AND($E$3=6),'Marks Entry 6th'!X32,IF(AND($E$3=7),'Marks Entry 7th'!X32,"")))</f>
        <v/>
      </c>
      <c r="AJ33" s="120" t="str">
        <f>IF(OR($E33="",$G33=""),"",IF(AND($E$3=6),'Marks Entry 6th'!Y32,IF(AND($E$3=7),'Marks Entry 7th'!Y32,"")))</f>
        <v/>
      </c>
      <c r="AK33" s="120" t="str">
        <f>IF(OR($E33="",$G33=""),"",IF(AND($E$3=6),'Marks Entry 6th'!Z32,IF(AND($E$3=7),'Marks Entry 7th'!Z32,"")))</f>
        <v/>
      </c>
      <c r="AL33" s="120" t="str">
        <f>IF(OR($E33="",$G33=""),"",IF(AND($E$3=6),'Marks Entry 6th'!AA32,IF(AND($E$3=7),'Marks Entry 7th'!AA32,"")))</f>
        <v/>
      </c>
      <c r="AM33" s="428" t="str">
        <f t="shared" si="15"/>
        <v/>
      </c>
      <c r="AN33" s="120" t="str">
        <f>IF(OR($E33="",$G33=""),"",IF(AND($E$3=6),'Marks Entry 6th'!AB32,IF(AND($E$3=7),'Marks Entry 7th'!AB32,"")))</f>
        <v/>
      </c>
      <c r="AO33" s="120" t="str">
        <f>IF(OR($E33="",$G33=""),"",IF(AND($E$3=6),'Marks Entry 6th'!AC32,IF(AND($E$3=7),'Marks Entry 7th'!AC32,"")))</f>
        <v/>
      </c>
      <c r="AP33" s="65" t="str">
        <f t="shared" si="16"/>
        <v/>
      </c>
      <c r="AQ33" s="62">
        <f t="shared" si="17"/>
        <v>0</v>
      </c>
      <c r="AR33" s="67" t="str">
        <f>IF(OR($E33="",$G33=""),"",IF(AND($E$3=6),'Marks Entry 6th'!AD32,IF(AND($E$3=7),'Marks Entry 7th'!AD32,"")))</f>
        <v/>
      </c>
      <c r="AS33" s="67" t="str">
        <f>IF(OR($E33="",$G33=""),"",IF(AND($E$3=6),'Marks Entry 6th'!AE32,IF(AND($E$3=7),'Marks Entry 7th'!AE32,"")))</f>
        <v/>
      </c>
      <c r="AT33" s="65" t="str">
        <f t="shared" si="18"/>
        <v/>
      </c>
      <c r="AU33" s="62" t="str">
        <f t="shared" si="19"/>
        <v/>
      </c>
      <c r="AV33" s="108">
        <f t="shared" si="20"/>
        <v>0</v>
      </c>
      <c r="AW33" s="108" t="str">
        <f t="shared" si="21"/>
        <v/>
      </c>
      <c r="AX33" s="108" t="str">
        <f t="shared" si="22"/>
        <v/>
      </c>
      <c r="AY33" s="108" t="str">
        <f t="shared" si="23"/>
        <v/>
      </c>
      <c r="AZ33" s="108" t="str">
        <f t="shared" si="24"/>
        <v/>
      </c>
      <c r="BA33" s="110" t="str">
        <f t="shared" si="25"/>
        <v/>
      </c>
      <c r="BB33" s="313" t="str">
        <f>IF(OR($E33="",$G33=""),"",IF(AND($E$3=6),'Marks Entry 6th'!AF32,IF(AND($E$3=7),'Marks Entry 7th'!AF32,"")))</f>
        <v/>
      </c>
      <c r="BC33" s="120" t="str">
        <f>IF(OR($E33="",$G33=""),"",IF(AND($E$3=6),'Marks Entry 6th'!AG32,IF(AND($E$3=7),'Marks Entry 7th'!AG32,"")))</f>
        <v/>
      </c>
      <c r="BD33" s="120" t="str">
        <f>IF(OR($E33="",$G33=""),"",IF(AND($E$3=6),'Marks Entry 6th'!AH32,IF(AND($E$3=7),'Marks Entry 7th'!AH32,"")))</f>
        <v/>
      </c>
      <c r="BE33" s="120" t="str">
        <f>IF(OR($E33="",$G33=""),"",IF(AND($E$3=6),'Marks Entry 6th'!AI32,IF(AND($E$3=7),'Marks Entry 7th'!AI32,"")))</f>
        <v/>
      </c>
      <c r="BF33" s="120" t="str">
        <f>IF(OR($E33="",$G33=""),"",IF(AND($E$3=6),'Marks Entry 6th'!AJ32,IF(AND($E$3=7),'Marks Entry 7th'!AJ32,"")))</f>
        <v/>
      </c>
      <c r="BG33" s="120" t="str">
        <f>IF(OR($E33="",$G33=""),"",IF(AND($E$3=6),'Marks Entry 6th'!AK32,IF(AND($E$3=7),'Marks Entry 7th'!AK32,"")))</f>
        <v/>
      </c>
      <c r="BH33" s="120" t="str">
        <f>IF(OR($E33="",$G33=""),"",IF(AND($E$3=6),'Marks Entry 6th'!AL32,IF(AND($E$3=7),'Marks Entry 7th'!AL32,"")))</f>
        <v/>
      </c>
      <c r="BI33" s="428" t="str">
        <f t="shared" si="26"/>
        <v/>
      </c>
      <c r="BJ33" s="120" t="str">
        <f>IF(OR($E33="",$G33=""),"",IF(AND($E$3=6),'Marks Entry 6th'!AM32,IF(AND($E$3=7),'Marks Entry 7th'!AM32,"")))</f>
        <v/>
      </c>
      <c r="BK33" s="120" t="str">
        <f>IF(OR($E33="",$G33=""),"",IF(AND($E$3=6),'Marks Entry 6th'!AN32,IF(AND($E$3=7),'Marks Entry 7th'!AN32,"")))</f>
        <v/>
      </c>
      <c r="BL33" s="65" t="str">
        <f t="shared" si="27"/>
        <v/>
      </c>
      <c r="BM33" s="62">
        <f t="shared" si="28"/>
        <v>0</v>
      </c>
      <c r="BN33" s="67" t="str">
        <f>IF(OR($E33="",$G33=""),"",IF(AND($E$3=6),'Marks Entry 6th'!AO32,IF(AND($E$3=7),'Marks Entry 7th'!AO32,"")))</f>
        <v/>
      </c>
      <c r="BO33" s="67" t="str">
        <f>IF(OR($E33="",$G33=""),"",IF(AND($E$3=6),'Marks Entry 6th'!AP32,IF(AND($E$3=7),'Marks Entry 7th'!AP32,"")))</f>
        <v/>
      </c>
      <c r="BP33" s="65" t="str">
        <f t="shared" si="29"/>
        <v/>
      </c>
      <c r="BQ33" s="62" t="str">
        <f t="shared" si="30"/>
        <v/>
      </c>
      <c r="BR33" s="108">
        <f t="shared" si="31"/>
        <v>0</v>
      </c>
      <c r="BS33" s="108" t="str">
        <f t="shared" si="32"/>
        <v/>
      </c>
      <c r="BT33" s="108" t="str">
        <f t="shared" si="33"/>
        <v/>
      </c>
      <c r="BU33" s="108" t="str">
        <f t="shared" si="34"/>
        <v/>
      </c>
      <c r="BV33" s="108" t="str">
        <f t="shared" si="35"/>
        <v/>
      </c>
      <c r="BW33" s="110" t="str">
        <f t="shared" si="36"/>
        <v/>
      </c>
      <c r="BX33" s="120" t="str">
        <f>IF(OR($E33="",$G33=""),"",IF(AND($E$3=6),'Marks Entry 6th'!AQ32,IF(AND($E$3=7),'Marks Entry 7th'!AQ32,"")))</f>
        <v/>
      </c>
      <c r="BY33" s="120" t="str">
        <f>IF(OR($E33="",$G33=""),"",IF(AND($E$3=6),'Marks Entry 6th'!AR32,IF(AND($E$3=7),'Marks Entry 7th'!AR32,"")))</f>
        <v/>
      </c>
      <c r="BZ33" s="120" t="str">
        <f>IF(OR($E33="",$G33=""),"",IF(AND($E$3=6),'Marks Entry 6th'!AS32,IF(AND($E$3=7),'Marks Entry 7th'!AS32,"")))</f>
        <v/>
      </c>
      <c r="CA33" s="120" t="str">
        <f>IF(OR($E33="",$G33=""),"",IF(AND($E$3=6),'Marks Entry 6th'!AT32,IF(AND($E$3=7),'Marks Entry 7th'!AT32,"")))</f>
        <v/>
      </c>
      <c r="CB33" s="120" t="str">
        <f>IF(OR($E33="",$G33=""),"",IF(AND($E$3=6),'Marks Entry 6th'!AU32,IF(AND($E$3=7),'Marks Entry 7th'!AU32,"")))</f>
        <v/>
      </c>
      <c r="CC33" s="120" t="str">
        <f>IF(OR($E33="",$G33=""),"",IF(AND($E$3=6),'Marks Entry 6th'!AV32,IF(AND($E$3=7),'Marks Entry 7th'!AV32,"")))</f>
        <v/>
      </c>
      <c r="CD33" s="428" t="str">
        <f t="shared" si="37"/>
        <v/>
      </c>
      <c r="CE33" s="120" t="str">
        <f>IF(OR($E33="",$G33=""),"",IF(AND($E$3=6),'Marks Entry 6th'!AW32,IF(AND($E$3=7),'Marks Entry 7th'!AW32,"")))</f>
        <v/>
      </c>
      <c r="CF33" s="120" t="str">
        <f>IF(OR($E33="",$G33=""),"",IF(AND($E$3=6),'Marks Entry 6th'!AX32,IF(AND($E$3=7),'Marks Entry 7th'!AX32,"")))</f>
        <v/>
      </c>
      <c r="CG33" s="65" t="str">
        <f t="shared" si="38"/>
        <v/>
      </c>
      <c r="CH33" s="62">
        <f t="shared" si="39"/>
        <v>0</v>
      </c>
      <c r="CI33" s="67" t="str">
        <f>IF(OR($E33="",$G33=""),"",IF(AND($E$3=6),'Marks Entry 6th'!AY32,IF(AND($E$3=7),'Marks Entry 7th'!AY32,"")))</f>
        <v/>
      </c>
      <c r="CJ33" s="67" t="str">
        <f>IF(OR($E33="",$G33=""),"",IF(AND($E$3=6),'Marks Entry 6th'!AZ32,IF(AND($E$3=7),'Marks Entry 7th'!AZ32,"")))</f>
        <v/>
      </c>
      <c r="CK33" s="65" t="str">
        <f t="shared" si="40"/>
        <v/>
      </c>
      <c r="CL33" s="62" t="str">
        <f t="shared" si="41"/>
        <v/>
      </c>
      <c r="CM33" s="108">
        <f t="shared" si="42"/>
        <v>0</v>
      </c>
      <c r="CN33" s="108" t="str">
        <f t="shared" si="43"/>
        <v/>
      </c>
      <c r="CO33" s="108" t="str">
        <f t="shared" si="44"/>
        <v/>
      </c>
      <c r="CP33" s="108" t="str">
        <f t="shared" si="45"/>
        <v/>
      </c>
      <c r="CQ33" s="108" t="str">
        <f t="shared" si="46"/>
        <v/>
      </c>
      <c r="CR33" s="110" t="str">
        <f t="shared" si="47"/>
        <v/>
      </c>
      <c r="CS33" s="120" t="str">
        <f>IF(OR($E33="",$G33=""),"",IF(AND($E$3=6),'Marks Entry 6th'!BA32,IF(AND($E$3=7),'Marks Entry 7th'!BA32,"")))</f>
        <v/>
      </c>
      <c r="CT33" s="120" t="str">
        <f>IF(OR($E33="",$G33=""),"",IF(AND($E$3=6),'Marks Entry 6th'!BB32,IF(AND($E$3=7),'Marks Entry 7th'!BB32,"")))</f>
        <v/>
      </c>
      <c r="CU33" s="120" t="str">
        <f>IF(OR($E33="",$G33=""),"",IF(AND($E$3=6),'Marks Entry 6th'!BC32,IF(AND($E$3=7),'Marks Entry 7th'!BC32,"")))</f>
        <v/>
      </c>
      <c r="CV33" s="120" t="str">
        <f>IF(OR($E33="",$G33=""),"",IF(AND($E$3=6),'Marks Entry 6th'!BD32,IF(AND($E$3=7),'Marks Entry 7th'!BD32,"")))</f>
        <v/>
      </c>
      <c r="CW33" s="120" t="str">
        <f>IF(OR($E33="",$G33=""),"",IF(AND($E$3=6),'Marks Entry 6th'!BE32,IF(AND($E$3=7),'Marks Entry 7th'!BE32,"")))</f>
        <v/>
      </c>
      <c r="CX33" s="120" t="str">
        <f>IF(OR($E33="",$G33=""),"",IF(AND($E$3=6),'Marks Entry 6th'!BF32,IF(AND($E$3=7),'Marks Entry 7th'!BF32,"")))</f>
        <v/>
      </c>
      <c r="CY33" s="428" t="str">
        <f t="shared" si="48"/>
        <v/>
      </c>
      <c r="CZ33" s="120" t="str">
        <f>IF(OR($E33="",$G33=""),"",IF(AND($E$3=6),'Marks Entry 6th'!BG32,IF(AND($E$3=7),'Marks Entry 7th'!BG32,"")))</f>
        <v/>
      </c>
      <c r="DA33" s="120" t="str">
        <f>IF(OR($E33="",$G33=""),"",IF(AND($E$3=6),'Marks Entry 6th'!BH32,IF(AND($E$3=7),'Marks Entry 7th'!BH32,"")))</f>
        <v/>
      </c>
      <c r="DB33" s="65" t="str">
        <f t="shared" si="49"/>
        <v/>
      </c>
      <c r="DC33" s="62">
        <f t="shared" si="50"/>
        <v>0</v>
      </c>
      <c r="DD33" s="67" t="str">
        <f>IF(OR($E33="",$G33=""),"",IF(AND($E$3=6),'Marks Entry 6th'!BI32,IF(AND($E$3=7),'Marks Entry 7th'!BI32,"")))</f>
        <v/>
      </c>
      <c r="DE33" s="67" t="str">
        <f>IF(OR($E33="",$G33=""),"",IF(AND($E$3=6),'Marks Entry 6th'!BJ32,IF(AND($E$3=7),'Marks Entry 7th'!BJ32,"")))</f>
        <v/>
      </c>
      <c r="DF33" s="65" t="str">
        <f t="shared" si="51"/>
        <v/>
      </c>
      <c r="DG33" s="62" t="str">
        <f t="shared" si="52"/>
        <v/>
      </c>
      <c r="DH33" s="108">
        <f t="shared" si="53"/>
        <v>0</v>
      </c>
      <c r="DI33" s="108" t="str">
        <f t="shared" si="54"/>
        <v/>
      </c>
      <c r="DJ33" s="108" t="str">
        <f t="shared" si="55"/>
        <v/>
      </c>
      <c r="DK33" s="108" t="str">
        <f t="shared" si="56"/>
        <v/>
      </c>
      <c r="DL33" s="108" t="str">
        <f t="shared" si="57"/>
        <v/>
      </c>
      <c r="DM33" s="110" t="str">
        <f t="shared" si="58"/>
        <v/>
      </c>
      <c r="DN33" s="120" t="str">
        <f>IF(OR($E33="",$G33=""),"",IF(AND($E$3=6),'Marks Entry 6th'!BK32,IF(AND($E$3=7),'Marks Entry 7th'!BK32,"")))</f>
        <v/>
      </c>
      <c r="DO33" s="120" t="str">
        <f>IF(OR($E33="",$G33=""),"",IF(AND($E$3=6),'Marks Entry 6th'!BL32,IF(AND($E$3=7),'Marks Entry 7th'!BL32,"")))</f>
        <v/>
      </c>
      <c r="DP33" s="120" t="str">
        <f>IF(OR($E33="",$G33=""),"",IF(AND($E$3=6),'Marks Entry 6th'!BM32,IF(AND($E$3=7),'Marks Entry 7th'!BM32,"")))</f>
        <v/>
      </c>
      <c r="DQ33" s="120" t="str">
        <f>IF(OR($E33="",$G33=""),"",IF(AND($E$3=6),'Marks Entry 6th'!BN32,IF(AND($E$3=7),'Marks Entry 7th'!BN32,"")))</f>
        <v/>
      </c>
      <c r="DR33" s="120" t="str">
        <f>IF(OR($E33="",$G33=""),"",IF(AND($E$3=6),'Marks Entry 6th'!BO32,IF(AND($E$3=7),'Marks Entry 7th'!BO32,"")))</f>
        <v/>
      </c>
      <c r="DS33" s="120" t="str">
        <f>IF(OR($E33="",$G33=""),"",IF(AND($E$3=6),'Marks Entry 6th'!BP32,IF(AND($E$3=7),'Marks Entry 7th'!BP32,"")))</f>
        <v/>
      </c>
      <c r="DT33" s="428" t="str">
        <f t="shared" si="59"/>
        <v/>
      </c>
      <c r="DU33" s="120" t="str">
        <f>IF(OR($E33="",$G33=""),"",IF(AND($E$3=6),'Marks Entry 6th'!BQ32,IF(AND($E$3=7),'Marks Entry 7th'!BQ32,"")))</f>
        <v/>
      </c>
      <c r="DV33" s="120" t="str">
        <f>IF(OR($E33="",$G33=""),"",IF(AND($E$3=6),'Marks Entry 6th'!BR32,IF(AND($E$3=7),'Marks Entry 7th'!BR32,"")))</f>
        <v/>
      </c>
      <c r="DW33" s="65" t="str">
        <f t="shared" si="60"/>
        <v/>
      </c>
      <c r="DX33" s="62">
        <f t="shared" si="61"/>
        <v>0</v>
      </c>
      <c r="DY33" s="67" t="str">
        <f>IF(OR($E33="",$G33=""),"",IF(AND($E$3=6),'Marks Entry 6th'!BS32,IF(AND($E$3=7),'Marks Entry 7th'!BS32,"")))</f>
        <v/>
      </c>
      <c r="DZ33" s="67" t="str">
        <f>IF(OR($E33="",$G33=""),"",IF(AND($E$3=6),'Marks Entry 6th'!BT32,IF(AND($E$3=7),'Marks Entry 7th'!BT32,"")))</f>
        <v/>
      </c>
      <c r="EA33" s="65" t="str">
        <f t="shared" si="62"/>
        <v/>
      </c>
      <c r="EB33" s="62" t="str">
        <f t="shared" si="63"/>
        <v/>
      </c>
      <c r="EC33" s="108">
        <f t="shared" si="64"/>
        <v>0</v>
      </c>
      <c r="ED33" s="108" t="str">
        <f t="shared" si="65"/>
        <v/>
      </c>
      <c r="EE33" s="108" t="str">
        <f t="shared" si="66"/>
        <v/>
      </c>
      <c r="EF33" s="108" t="str">
        <f t="shared" si="67"/>
        <v/>
      </c>
      <c r="EG33" s="108" t="str">
        <f t="shared" si="68"/>
        <v/>
      </c>
      <c r="EH33" s="110" t="str">
        <f t="shared" si="69"/>
        <v/>
      </c>
      <c r="EI33" s="52" t="str">
        <f>IF(OR($E33="",$G33=""),"",IF(AND($E$3=6),'Marks Entry 6th'!BU32,IF(AND($E$3=7),'Marks Entry 7th'!BU32,"")))</f>
        <v/>
      </c>
      <c r="EJ33" s="52" t="str">
        <f>IF(OR($E33="",$G33=""),"",IF(AND($E$3=6),'Marks Entry 6th'!BV32,IF(AND($E$3=7),'Marks Entry 7th'!BV32,"")))</f>
        <v/>
      </c>
      <c r="EK33" s="52" t="str">
        <f>IF(OR($E33="",$G33=""),"",IF(AND($E$3=6),'Marks Entry 6th'!BW32,IF(AND($E$3=7),'Marks Entry 7th'!BW32,"")))</f>
        <v/>
      </c>
      <c r="EL33" s="52" t="str">
        <f>IF(OR($E33="",$G33=""),"",IF(AND($E$3=6),'Marks Entry 6th'!BX32,IF(AND($E$3=7),'Marks Entry 7th'!BX32,"")))</f>
        <v/>
      </c>
      <c r="EM33" s="52" t="str">
        <f>IF(OR($E33="",$G33=""),"",IF(AND($E$3=6),'Marks Entry 6th'!BY32,IF(AND($E$3=7),'Marks Entry 7th'!BY32,"")))</f>
        <v/>
      </c>
      <c r="EN33" s="121" t="str">
        <f t="shared" si="70"/>
        <v/>
      </c>
      <c r="EO33" s="122">
        <f t="shared" si="71"/>
        <v>0</v>
      </c>
      <c r="EP33" s="122" t="str">
        <f t="shared" si="72"/>
        <v/>
      </c>
      <c r="EQ33" s="122" t="str">
        <f t="shared" si="73"/>
        <v/>
      </c>
      <c r="ER33" s="109" t="str">
        <f t="shared" si="74"/>
        <v/>
      </c>
      <c r="ES33" s="52" t="str">
        <f>IF(OR($E33="",$G33=""),"",IF(AND($E$3=6),'Marks Entry 6th'!BZ32,IF(AND($E$3=7),'Marks Entry 7th'!BZ32,"")))</f>
        <v/>
      </c>
      <c r="ET33" s="52" t="str">
        <f>IF(OR($E33="",$G33=""),"",IF(AND($E$3=6),'Marks Entry 6th'!CA32,IF(AND($E$3=7),'Marks Entry 7th'!CA32,"")))</f>
        <v/>
      </c>
      <c r="EU33" s="52" t="str">
        <f>IF(OR($E33="",$G33=""),"",IF(AND($E$3=6),'Marks Entry 6th'!CB32,IF(AND($E$3=7),'Marks Entry 7th'!CB32,"")))</f>
        <v/>
      </c>
      <c r="EV33" s="52" t="str">
        <f>IF(OR($E33="",$G33=""),"",IF(AND($E$3=6),'Marks Entry 6th'!CC32,IF(AND($E$3=7),'Marks Entry 7th'!CC32,"")))</f>
        <v/>
      </c>
      <c r="EW33" s="52" t="str">
        <f>IF(OR($E33="",$G33=""),"",IF(AND($E$3=6),'Marks Entry 6th'!CD32,IF(AND($E$3=7),'Marks Entry 7th'!CD32,"")))</f>
        <v/>
      </c>
      <c r="EX33" s="121" t="str">
        <f t="shared" si="75"/>
        <v/>
      </c>
      <c r="EY33" s="122">
        <f t="shared" si="76"/>
        <v>0</v>
      </c>
      <c r="EZ33" s="122" t="str">
        <f t="shared" si="77"/>
        <v/>
      </c>
      <c r="FA33" s="122" t="str">
        <f t="shared" si="78"/>
        <v/>
      </c>
      <c r="FB33" s="109" t="str">
        <f t="shared" si="79"/>
        <v/>
      </c>
      <c r="FC33" s="52" t="str">
        <f>IF(OR($E33="",$G33=""),"",IF(AND($E$3=6),'Marks Entry 6th'!CE32,IF(AND($E$3=7),'Marks Entry 7th'!CE32,"")))</f>
        <v/>
      </c>
      <c r="FD33" s="52" t="str">
        <f>IF(OR($E33="",$G33=""),"",IF(AND($E$3=6),'Marks Entry 6th'!CF32,IF(AND($E$3=7),'Marks Entry 7th'!CF32,"")))</f>
        <v/>
      </c>
      <c r="FE33" s="52" t="str">
        <f>IF(OR($E33="",$G33=""),"",IF(AND($E$3=6),'Marks Entry 6th'!CG32,IF(AND($E$3=7),'Marks Entry 7th'!CG32,"")))</f>
        <v/>
      </c>
      <c r="FF33" s="52" t="str">
        <f>IF(OR($E33="",$G33=""),"",IF(AND($E$3=6),'Marks Entry 6th'!CH32,IF(AND($E$3=7),'Marks Entry 7th'!CH32,"")))</f>
        <v/>
      </c>
      <c r="FG33" s="52" t="str">
        <f>IF(OR($E33="",$G33=""),"",IF(AND($E$3=6),'Marks Entry 6th'!CI32,IF(AND($E$3=7),'Marks Entry 7th'!CI32,"")))</f>
        <v/>
      </c>
      <c r="FH33" s="121" t="str">
        <f t="shared" si="80"/>
        <v/>
      </c>
      <c r="FI33" s="122">
        <f t="shared" si="81"/>
        <v>0</v>
      </c>
      <c r="FJ33" s="122" t="str">
        <f t="shared" si="82"/>
        <v/>
      </c>
      <c r="FK33" s="122" t="str">
        <f t="shared" si="83"/>
        <v/>
      </c>
      <c r="FL33" s="109" t="str">
        <f t="shared" si="84"/>
        <v/>
      </c>
      <c r="FM33" s="370" t="str">
        <f>IF(OR($E33="",$G33=""),"",IF(AND('Marks Entry 6th'!CJ32="",'Marks Entry 7th'!CJ32=""),"",IF(AND($E$3=6),'Marks Entry 6th'!CJ32,IF(AND($E$3=7),'Marks Entry 7th'!CJ32,""))))</f>
        <v/>
      </c>
      <c r="FN33" s="370" t="str">
        <f>IF(OR($E33="",$G33=""),"",IF(AND('Marks Entry 6th'!CK32="",'Marks Entry 7th'!CK32=""),"",IF(AND($E$3=6),'Marks Entry 6th'!CK32,IF(AND($E$3=7),'Marks Entry 7th'!CK32,""))))</f>
        <v/>
      </c>
      <c r="FO33" s="371" t="str">
        <f t="shared" si="85"/>
        <v/>
      </c>
      <c r="FP33" s="109" t="str">
        <f t="shared" si="86"/>
        <v/>
      </c>
      <c r="FQ33" s="370" t="str">
        <f>IF(OR($E33="",$G33=""),"",IF(AND('Marks Entry 6th'!CL32="",'Marks Entry 7th'!CL32=""),"",IF(AND($E$3=6),'Marks Entry 6th'!CL32,IF(AND($E$3=7),'Marks Entry 7th'!CL32,""))))</f>
        <v/>
      </c>
      <c r="FR33" s="370" t="str">
        <f>IF(OR($E33="",$G33=""),"",IF(AND('Marks Entry 6th'!CM32="",'Marks Entry 7th'!CM32=""),"",IF(AND($E$3=6),'Marks Entry 6th'!CM32,IF(AND($E$3=7),'Marks Entry 7th'!CM32,""))))</f>
        <v/>
      </c>
      <c r="FS33" s="371" t="str">
        <f t="shared" si="87"/>
        <v/>
      </c>
      <c r="FT33" s="109" t="str">
        <f t="shared" si="88"/>
        <v/>
      </c>
      <c r="FU33" s="78" t="str">
        <f t="shared" si="89"/>
        <v/>
      </c>
      <c r="FV33" s="332" t="str">
        <f t="shared" si="90"/>
        <v/>
      </c>
      <c r="FW33" s="84" t="str">
        <f t="shared" si="91"/>
        <v/>
      </c>
      <c r="FX33" s="225" t="str">
        <f t="shared" si="92"/>
        <v/>
      </c>
      <c r="FY33" s="85" t="str">
        <f t="shared" si="93"/>
        <v/>
      </c>
      <c r="FZ33" s="331" t="str">
        <f>IFERROR(IF(B33="NSO","NSO",IF(OR(D33="",G33="",F33=""),"",IF(AND(FV33&gt;=36,'Master sheet'!$D$11="Hindi"),"कक्षा क्रमोन्नत",IF(AND(FV33&gt;=36,'Master sheet'!$D$11="English"),"Promoted",IF(AND(FV33&lt;36,'Master sheet'!$D$11="Hindi"),"पुनः परीक्षा","Re-Exam"))))),"")</f>
        <v/>
      </c>
      <c r="GA33" s="53" t="str">
        <f>IF(OR($E33="",$G33=""),"",IF(AND($E$3=6,'Marks Entry 6th'!CN32=""),"",IF(AND($E$3=7,'Marks Entry 7th'!CN32=""),"",IF(AND($E$3=6),'Marks Entry 6th'!CN32,IF(AND($E$3=7),'Marks Entry 7th'!CN32,"")))))</f>
        <v/>
      </c>
      <c r="GB33" s="53" t="str">
        <f>IF(OR($E33="",$G33=""),"",IF(AND($E$3=6,'Marks Entry 6th'!CO32=""),"",IF(AND($E$3=7,'Marks Entry 7th'!CO32=""),"",IF(AND($E$3=6),'Marks Entry 6th'!CO32,IF(AND($E$3=7),'Marks Entry 7th'!CO32,"")))))</f>
        <v/>
      </c>
      <c r="GC33" s="54"/>
      <c r="GK33" s="56">
        <f>IF(AND($E$3=6),'Marks Entry 6th'!I32,IF(AND($E$3=7),'Marks Entry 7th'!I32,""))</f>
        <v>0</v>
      </c>
      <c r="GL33" s="56">
        <f t="shared" si="94"/>
        <v>0</v>
      </c>
    </row>
    <row r="34" spans="1:194" ht="18.95" customHeight="1">
      <c r="A34" s="68">
        <v>27</v>
      </c>
      <c r="B34" s="68" t="str">
        <f>IF(OR(GK34=0,GK34=""),"",IF(AND($E$3=6),'Marks Entry 6th'!I33,IF(AND($E$3=7),'Marks Entry 7th'!I33,"")))</f>
        <v/>
      </c>
      <c r="C34" s="69" t="str">
        <f>IF(OR(B34=0,B34=""),"",IF(AND($E$3=6,'Marks Entry 6th'!B33=""),"",IF(AND($E$3=7,'Marks Entry 7th'!B33=""),"",IF(AND($E$3=6,'Marks Entry 6th'!B33),'Marks Entry 6th'!B33,IF(AND($E$3=7),'Marks Entry 7th'!B33,"")))))</f>
        <v/>
      </c>
      <c r="D34" s="69" t="str">
        <f>IF(OR(B34=0,B34=""),"",IF(AND($E$3=6,'Marks Entry 6th'!C33=""),"",IF(AND($E$3=7,'Marks Entry 7th'!C33=""),"",IF(AND($E$3=6),'Marks Entry 6th'!C33,IF(AND($E$3=7),'Marks Entry 7th'!C33,"")))))</f>
        <v/>
      </c>
      <c r="E34" s="306" t="str">
        <f>IF(OR(B34=0,B34=""),"",IF(AND($E$3=6,'Marks Entry 6th'!E33=""),"",IF(AND($E$3=7,'Marks Entry 7th'!E33=""),"",IF(AND($E$3=6),'Marks Entry 6th'!E33,IF(AND($E$3=7),'Marks Entry 7th'!E33,"")))))</f>
        <v/>
      </c>
      <c r="F34" s="69" t="str">
        <f>IF(OR(B34=0,B34=""),"",IF(AND($E$3=6,'Marks Entry 6th'!D33=""),"",IF(AND($E$3=7,'Marks Entry 7th'!D33=""),"",IF(AND($E$3=6),'Marks Entry 6th'!D33,IF(AND($E$3=7),'Marks Entry 7th'!D33,"")))))</f>
        <v/>
      </c>
      <c r="G34" s="305" t="str">
        <f>IF(OR(B34=0,B34=""),"",IF(AND($E$3=6,'Marks Entry 6th'!F33=""),"",IF(AND($E$3=7,'Marks Entry 7th'!F33=""),"",IF(AND($E$3=6),UPPER('Marks Entry 6th'!F33),IF(AND($E$3=7),UPPER('Marks Entry 7th'!F33),"")))))</f>
        <v/>
      </c>
      <c r="H34" s="305" t="str">
        <f>IF(OR(B34=0,B34=""),"",IF(AND($E$3=6,'Marks Entry 6th'!G33=""),"",IF(AND($E$3=7,'Marks Entry 7th'!G33=""),"",IF(AND($E$3=6),UPPER('Marks Entry 6th'!G33),IF(AND($E$3=7),UPPER('Marks Entry 7th'!G33),"")))))</f>
        <v/>
      </c>
      <c r="I34" s="305" t="str">
        <f>IF(OR(B34=0,B34=""),"",IF(AND($E$3=6,'Marks Entry 6th'!H33=""),"",IF(AND($E$3=7,'Marks Entry 7th'!H33=""),"",IF(AND($E$3=6),UPPER('Marks Entry 6th'!H33),IF(AND($E$3=7),UPPER('Marks Entry 7th'!H33),"")))))</f>
        <v/>
      </c>
      <c r="J34" s="64" t="str">
        <f>IF(OR(B34=0,B34=""),"",IF(AND($E$3=6,'Marks Entry 6th'!J33=""),"",IF(AND($E$3=7,'Marks Entry 7th'!J33=""),"",IF(AND($E$3=6),'Marks Entry 6th'!J33,IF(AND($E$3=7),'Marks Entry 7th'!J33,"")))))</f>
        <v/>
      </c>
      <c r="K34" s="64" t="str">
        <f>IF(OR(B34=0,B34=""),"",IF(AND($E$3=6,'Marks Entry 6th'!K33=""),"",IF(AND($E$3=7,'Marks Entry 7th'!K33=""),"",IF(AND($E$3=6),'Marks Entry 6th'!K33,IF(AND($E$3=7),'Marks Entry 7th'!K33,"")))))</f>
        <v/>
      </c>
      <c r="L34" s="120" t="str">
        <f>IF(OR($E34="",$G34=""),"",IF(AND($E$3=6),'Marks Entry 6th'!L33,IF(AND($E$3=7),'Marks Entry 7th'!L33,"")))</f>
        <v/>
      </c>
      <c r="M34" s="120" t="str">
        <f>IF(OR($E34="",$G34=""),"",IF(AND($E$3=6),'Marks Entry 6th'!M33,IF(AND($E$3=7),'Marks Entry 7th'!M33,"")))</f>
        <v/>
      </c>
      <c r="N34" s="120" t="str">
        <f>IF(OR($E34="",$G34=""),"",IF(AND($E$3=6),'Marks Entry 6th'!N33,IF(AND($E$3=7),'Marks Entry 7th'!N33,"")))</f>
        <v/>
      </c>
      <c r="O34" s="120" t="str">
        <f>IF(OR($E34="",$G34=""),"",IF(AND($E$3=6),'Marks Entry 6th'!O33,IF(AND($E$3=7),'Marks Entry 7th'!O33,"")))</f>
        <v/>
      </c>
      <c r="P34" s="120" t="str">
        <f>IF(OR($E34="",$G34=""),"",IF(AND($E$3=6),'Marks Entry 6th'!P33,IF(AND($E$3=7),'Marks Entry 7th'!P33,"")))</f>
        <v/>
      </c>
      <c r="Q34" s="120" t="str">
        <f>IF(OR($E34="",$G34=""),"",IF(AND($E$3=6),'Marks Entry 6th'!Q33,IF(AND($E$3=7),'Marks Entry 7th'!Q33,"")))</f>
        <v/>
      </c>
      <c r="R34" s="428" t="str">
        <f t="shared" si="4"/>
        <v/>
      </c>
      <c r="S34" s="120" t="str">
        <f>IF(OR($E34="",$G34=""),"",IF(AND($E$3=6),'Marks Entry 6th'!R33,IF(AND($E$3=7),'Marks Entry 7th'!R33,"")))</f>
        <v/>
      </c>
      <c r="T34" s="120" t="str">
        <f>IF(OR($E34="",$G34=""),"",IF(AND($E$3=6),'Marks Entry 6th'!S33,IF(AND($E$3=7),'Marks Entry 7th'!S33,"")))</f>
        <v/>
      </c>
      <c r="U34" s="65" t="str">
        <f t="shared" si="5"/>
        <v/>
      </c>
      <c r="V34" s="62">
        <f t="shared" si="6"/>
        <v>0</v>
      </c>
      <c r="W34" s="67" t="str">
        <f>IF(OR($E34="",$G34=""),"",IF(AND($E$3=6),'Marks Entry 6th'!T33,IF(AND($E$3=7),'Marks Entry 7th'!T33,"")))</f>
        <v/>
      </c>
      <c r="X34" s="67" t="str">
        <f>IF(OR($E34="",$G34=""),"",IF(AND($E$3=6),'Marks Entry 6th'!U33,IF(AND($E$3=7),'Marks Entry 7th'!U33,"")))</f>
        <v/>
      </c>
      <c r="Y34" s="66" t="str">
        <f t="shared" si="7"/>
        <v/>
      </c>
      <c r="Z34" s="62" t="str">
        <f t="shared" si="8"/>
        <v/>
      </c>
      <c r="AA34" s="108">
        <f t="shared" si="9"/>
        <v>0</v>
      </c>
      <c r="AB34" s="108" t="str">
        <f t="shared" si="10"/>
        <v/>
      </c>
      <c r="AC34" s="108" t="str">
        <f t="shared" si="11"/>
        <v/>
      </c>
      <c r="AD34" s="108" t="str">
        <f t="shared" si="12"/>
        <v/>
      </c>
      <c r="AE34" s="108" t="str">
        <f t="shared" si="13"/>
        <v/>
      </c>
      <c r="AF34" s="110" t="str">
        <f t="shared" si="14"/>
        <v/>
      </c>
      <c r="AG34" s="120" t="str">
        <f>IF(OR($E34="",$G34=""),"",IF(AND($E$3=6),'Marks Entry 6th'!V33,IF(AND($E$3=7),'Marks Entry 7th'!V33,"")))</f>
        <v/>
      </c>
      <c r="AH34" s="120" t="str">
        <f>IF(OR($E34="",$G34=""),"",IF(AND($E$3=6),'Marks Entry 6th'!W33,IF(AND($E$3=7),'Marks Entry 7th'!W33,"")))</f>
        <v/>
      </c>
      <c r="AI34" s="120" t="str">
        <f>IF(OR($E34="",$G34=""),"",IF(AND($E$3=6),'Marks Entry 6th'!X33,IF(AND($E$3=7),'Marks Entry 7th'!X33,"")))</f>
        <v/>
      </c>
      <c r="AJ34" s="120" t="str">
        <f>IF(OR($E34="",$G34=""),"",IF(AND($E$3=6),'Marks Entry 6th'!Y33,IF(AND($E$3=7),'Marks Entry 7th'!Y33,"")))</f>
        <v/>
      </c>
      <c r="AK34" s="120" t="str">
        <f>IF(OR($E34="",$G34=""),"",IF(AND($E$3=6),'Marks Entry 6th'!Z33,IF(AND($E$3=7),'Marks Entry 7th'!Z33,"")))</f>
        <v/>
      </c>
      <c r="AL34" s="120" t="str">
        <f>IF(OR($E34="",$G34=""),"",IF(AND($E$3=6),'Marks Entry 6th'!AA33,IF(AND($E$3=7),'Marks Entry 7th'!AA33,"")))</f>
        <v/>
      </c>
      <c r="AM34" s="428" t="str">
        <f t="shared" si="15"/>
        <v/>
      </c>
      <c r="AN34" s="120" t="str">
        <f>IF(OR($E34="",$G34=""),"",IF(AND($E$3=6),'Marks Entry 6th'!AB33,IF(AND($E$3=7),'Marks Entry 7th'!AB33,"")))</f>
        <v/>
      </c>
      <c r="AO34" s="120" t="str">
        <f>IF(OR($E34="",$G34=""),"",IF(AND($E$3=6),'Marks Entry 6th'!AC33,IF(AND($E$3=7),'Marks Entry 7th'!AC33,"")))</f>
        <v/>
      </c>
      <c r="AP34" s="65" t="str">
        <f t="shared" si="16"/>
        <v/>
      </c>
      <c r="AQ34" s="62">
        <f t="shared" si="17"/>
        <v>0</v>
      </c>
      <c r="AR34" s="67" t="str">
        <f>IF(OR($E34="",$G34=""),"",IF(AND($E$3=6),'Marks Entry 6th'!AD33,IF(AND($E$3=7),'Marks Entry 7th'!AD33,"")))</f>
        <v/>
      </c>
      <c r="AS34" s="67" t="str">
        <f>IF(OR($E34="",$G34=""),"",IF(AND($E$3=6),'Marks Entry 6th'!AE33,IF(AND($E$3=7),'Marks Entry 7th'!AE33,"")))</f>
        <v/>
      </c>
      <c r="AT34" s="65" t="str">
        <f t="shared" si="18"/>
        <v/>
      </c>
      <c r="AU34" s="62" t="str">
        <f t="shared" si="19"/>
        <v/>
      </c>
      <c r="AV34" s="108">
        <f t="shared" si="20"/>
        <v>0</v>
      </c>
      <c r="AW34" s="108" t="str">
        <f t="shared" si="21"/>
        <v/>
      </c>
      <c r="AX34" s="108" t="str">
        <f t="shared" si="22"/>
        <v/>
      </c>
      <c r="AY34" s="108" t="str">
        <f t="shared" si="23"/>
        <v/>
      </c>
      <c r="AZ34" s="108" t="str">
        <f t="shared" si="24"/>
        <v/>
      </c>
      <c r="BA34" s="110" t="str">
        <f t="shared" si="25"/>
        <v/>
      </c>
      <c r="BB34" s="313" t="str">
        <f>IF(OR($E34="",$G34=""),"",IF(AND($E$3=6),'Marks Entry 6th'!AF33,IF(AND($E$3=7),'Marks Entry 7th'!AF33,"")))</f>
        <v/>
      </c>
      <c r="BC34" s="120" t="str">
        <f>IF(OR($E34="",$G34=""),"",IF(AND($E$3=6),'Marks Entry 6th'!AG33,IF(AND($E$3=7),'Marks Entry 7th'!AG33,"")))</f>
        <v/>
      </c>
      <c r="BD34" s="120" t="str">
        <f>IF(OR($E34="",$G34=""),"",IF(AND($E$3=6),'Marks Entry 6th'!AH33,IF(AND($E$3=7),'Marks Entry 7th'!AH33,"")))</f>
        <v/>
      </c>
      <c r="BE34" s="120" t="str">
        <f>IF(OR($E34="",$G34=""),"",IF(AND($E$3=6),'Marks Entry 6th'!AI33,IF(AND($E$3=7),'Marks Entry 7th'!AI33,"")))</f>
        <v/>
      </c>
      <c r="BF34" s="120" t="str">
        <f>IF(OR($E34="",$G34=""),"",IF(AND($E$3=6),'Marks Entry 6th'!AJ33,IF(AND($E$3=7),'Marks Entry 7th'!AJ33,"")))</f>
        <v/>
      </c>
      <c r="BG34" s="120" t="str">
        <f>IF(OR($E34="",$G34=""),"",IF(AND($E$3=6),'Marks Entry 6th'!AK33,IF(AND($E$3=7),'Marks Entry 7th'!AK33,"")))</f>
        <v/>
      </c>
      <c r="BH34" s="120" t="str">
        <f>IF(OR($E34="",$G34=""),"",IF(AND($E$3=6),'Marks Entry 6th'!AL33,IF(AND($E$3=7),'Marks Entry 7th'!AL33,"")))</f>
        <v/>
      </c>
      <c r="BI34" s="428" t="str">
        <f t="shared" si="26"/>
        <v/>
      </c>
      <c r="BJ34" s="120" t="str">
        <f>IF(OR($E34="",$G34=""),"",IF(AND($E$3=6),'Marks Entry 6th'!AM33,IF(AND($E$3=7),'Marks Entry 7th'!AM33,"")))</f>
        <v/>
      </c>
      <c r="BK34" s="120" t="str">
        <f>IF(OR($E34="",$G34=""),"",IF(AND($E$3=6),'Marks Entry 6th'!AN33,IF(AND($E$3=7),'Marks Entry 7th'!AN33,"")))</f>
        <v/>
      </c>
      <c r="BL34" s="65" t="str">
        <f t="shared" si="27"/>
        <v/>
      </c>
      <c r="BM34" s="62">
        <f t="shared" si="28"/>
        <v>0</v>
      </c>
      <c r="BN34" s="67" t="str">
        <f>IF(OR($E34="",$G34=""),"",IF(AND($E$3=6),'Marks Entry 6th'!AO33,IF(AND($E$3=7),'Marks Entry 7th'!AO33,"")))</f>
        <v/>
      </c>
      <c r="BO34" s="67" t="str">
        <f>IF(OR($E34="",$G34=""),"",IF(AND($E$3=6),'Marks Entry 6th'!AP33,IF(AND($E$3=7),'Marks Entry 7th'!AP33,"")))</f>
        <v/>
      </c>
      <c r="BP34" s="65" t="str">
        <f t="shared" si="29"/>
        <v/>
      </c>
      <c r="BQ34" s="62" t="str">
        <f t="shared" si="30"/>
        <v/>
      </c>
      <c r="BR34" s="108">
        <f t="shared" si="31"/>
        <v>0</v>
      </c>
      <c r="BS34" s="108" t="str">
        <f t="shared" si="32"/>
        <v/>
      </c>
      <c r="BT34" s="108" t="str">
        <f t="shared" si="33"/>
        <v/>
      </c>
      <c r="BU34" s="108" t="str">
        <f t="shared" si="34"/>
        <v/>
      </c>
      <c r="BV34" s="108" t="str">
        <f t="shared" si="35"/>
        <v/>
      </c>
      <c r="BW34" s="110" t="str">
        <f t="shared" si="36"/>
        <v/>
      </c>
      <c r="BX34" s="120" t="str">
        <f>IF(OR($E34="",$G34=""),"",IF(AND($E$3=6),'Marks Entry 6th'!AQ33,IF(AND($E$3=7),'Marks Entry 7th'!AQ33,"")))</f>
        <v/>
      </c>
      <c r="BY34" s="120" t="str">
        <f>IF(OR($E34="",$G34=""),"",IF(AND($E$3=6),'Marks Entry 6th'!AR33,IF(AND($E$3=7),'Marks Entry 7th'!AR33,"")))</f>
        <v/>
      </c>
      <c r="BZ34" s="120" t="str">
        <f>IF(OR($E34="",$G34=""),"",IF(AND($E$3=6),'Marks Entry 6th'!AS33,IF(AND($E$3=7),'Marks Entry 7th'!AS33,"")))</f>
        <v/>
      </c>
      <c r="CA34" s="120" t="str">
        <f>IF(OR($E34="",$G34=""),"",IF(AND($E$3=6),'Marks Entry 6th'!AT33,IF(AND($E$3=7),'Marks Entry 7th'!AT33,"")))</f>
        <v/>
      </c>
      <c r="CB34" s="120" t="str">
        <f>IF(OR($E34="",$G34=""),"",IF(AND($E$3=6),'Marks Entry 6th'!AU33,IF(AND($E$3=7),'Marks Entry 7th'!AU33,"")))</f>
        <v/>
      </c>
      <c r="CC34" s="120" t="str">
        <f>IF(OR($E34="",$G34=""),"",IF(AND($E$3=6),'Marks Entry 6th'!AV33,IF(AND($E$3=7),'Marks Entry 7th'!AV33,"")))</f>
        <v/>
      </c>
      <c r="CD34" s="428" t="str">
        <f t="shared" si="37"/>
        <v/>
      </c>
      <c r="CE34" s="120" t="str">
        <f>IF(OR($E34="",$G34=""),"",IF(AND($E$3=6),'Marks Entry 6th'!AW33,IF(AND($E$3=7),'Marks Entry 7th'!AW33,"")))</f>
        <v/>
      </c>
      <c r="CF34" s="120" t="str">
        <f>IF(OR($E34="",$G34=""),"",IF(AND($E$3=6),'Marks Entry 6th'!AX33,IF(AND($E$3=7),'Marks Entry 7th'!AX33,"")))</f>
        <v/>
      </c>
      <c r="CG34" s="65" t="str">
        <f t="shared" si="38"/>
        <v/>
      </c>
      <c r="CH34" s="62">
        <f t="shared" si="39"/>
        <v>0</v>
      </c>
      <c r="CI34" s="67" t="str">
        <f>IF(OR($E34="",$G34=""),"",IF(AND($E$3=6),'Marks Entry 6th'!AY33,IF(AND($E$3=7),'Marks Entry 7th'!AY33,"")))</f>
        <v/>
      </c>
      <c r="CJ34" s="67" t="str">
        <f>IF(OR($E34="",$G34=""),"",IF(AND($E$3=6),'Marks Entry 6th'!AZ33,IF(AND($E$3=7),'Marks Entry 7th'!AZ33,"")))</f>
        <v/>
      </c>
      <c r="CK34" s="65" t="str">
        <f t="shared" si="40"/>
        <v/>
      </c>
      <c r="CL34" s="62" t="str">
        <f t="shared" si="41"/>
        <v/>
      </c>
      <c r="CM34" s="108">
        <f t="shared" si="42"/>
        <v>0</v>
      </c>
      <c r="CN34" s="108" t="str">
        <f t="shared" si="43"/>
        <v/>
      </c>
      <c r="CO34" s="108" t="str">
        <f t="shared" si="44"/>
        <v/>
      </c>
      <c r="CP34" s="108" t="str">
        <f t="shared" si="45"/>
        <v/>
      </c>
      <c r="CQ34" s="108" t="str">
        <f t="shared" si="46"/>
        <v/>
      </c>
      <c r="CR34" s="110" t="str">
        <f t="shared" si="47"/>
        <v/>
      </c>
      <c r="CS34" s="120" t="str">
        <f>IF(OR($E34="",$G34=""),"",IF(AND($E$3=6),'Marks Entry 6th'!BA33,IF(AND($E$3=7),'Marks Entry 7th'!BA33,"")))</f>
        <v/>
      </c>
      <c r="CT34" s="120" t="str">
        <f>IF(OR($E34="",$G34=""),"",IF(AND($E$3=6),'Marks Entry 6th'!BB33,IF(AND($E$3=7),'Marks Entry 7th'!BB33,"")))</f>
        <v/>
      </c>
      <c r="CU34" s="120" t="str">
        <f>IF(OR($E34="",$G34=""),"",IF(AND($E$3=6),'Marks Entry 6th'!BC33,IF(AND($E$3=7),'Marks Entry 7th'!BC33,"")))</f>
        <v/>
      </c>
      <c r="CV34" s="120" t="str">
        <f>IF(OR($E34="",$G34=""),"",IF(AND($E$3=6),'Marks Entry 6th'!BD33,IF(AND($E$3=7),'Marks Entry 7th'!BD33,"")))</f>
        <v/>
      </c>
      <c r="CW34" s="120" t="str">
        <f>IF(OR($E34="",$G34=""),"",IF(AND($E$3=6),'Marks Entry 6th'!BE33,IF(AND($E$3=7),'Marks Entry 7th'!BE33,"")))</f>
        <v/>
      </c>
      <c r="CX34" s="120" t="str">
        <f>IF(OR($E34="",$G34=""),"",IF(AND($E$3=6),'Marks Entry 6th'!BF33,IF(AND($E$3=7),'Marks Entry 7th'!BF33,"")))</f>
        <v/>
      </c>
      <c r="CY34" s="428" t="str">
        <f t="shared" si="48"/>
        <v/>
      </c>
      <c r="CZ34" s="120" t="str">
        <f>IF(OR($E34="",$G34=""),"",IF(AND($E$3=6),'Marks Entry 6th'!BG33,IF(AND($E$3=7),'Marks Entry 7th'!BG33,"")))</f>
        <v/>
      </c>
      <c r="DA34" s="120" t="str">
        <f>IF(OR($E34="",$G34=""),"",IF(AND($E$3=6),'Marks Entry 6th'!BH33,IF(AND($E$3=7),'Marks Entry 7th'!BH33,"")))</f>
        <v/>
      </c>
      <c r="DB34" s="65" t="str">
        <f t="shared" si="49"/>
        <v/>
      </c>
      <c r="DC34" s="62">
        <f t="shared" si="50"/>
        <v>0</v>
      </c>
      <c r="DD34" s="67" t="str">
        <f>IF(OR($E34="",$G34=""),"",IF(AND($E$3=6),'Marks Entry 6th'!BI33,IF(AND($E$3=7),'Marks Entry 7th'!BI33,"")))</f>
        <v/>
      </c>
      <c r="DE34" s="67" t="str">
        <f>IF(OR($E34="",$G34=""),"",IF(AND($E$3=6),'Marks Entry 6th'!BJ33,IF(AND($E$3=7),'Marks Entry 7th'!BJ33,"")))</f>
        <v/>
      </c>
      <c r="DF34" s="65" t="str">
        <f t="shared" si="51"/>
        <v/>
      </c>
      <c r="DG34" s="62" t="str">
        <f t="shared" si="52"/>
        <v/>
      </c>
      <c r="DH34" s="108">
        <f t="shared" si="53"/>
        <v>0</v>
      </c>
      <c r="DI34" s="108" t="str">
        <f t="shared" si="54"/>
        <v/>
      </c>
      <c r="DJ34" s="108" t="str">
        <f t="shared" si="55"/>
        <v/>
      </c>
      <c r="DK34" s="108" t="str">
        <f t="shared" si="56"/>
        <v/>
      </c>
      <c r="DL34" s="108" t="str">
        <f t="shared" si="57"/>
        <v/>
      </c>
      <c r="DM34" s="110" t="str">
        <f t="shared" si="58"/>
        <v/>
      </c>
      <c r="DN34" s="120" t="str">
        <f>IF(OR($E34="",$G34=""),"",IF(AND($E$3=6),'Marks Entry 6th'!BK33,IF(AND($E$3=7),'Marks Entry 7th'!BK33,"")))</f>
        <v/>
      </c>
      <c r="DO34" s="120" t="str">
        <f>IF(OR($E34="",$G34=""),"",IF(AND($E$3=6),'Marks Entry 6th'!BL33,IF(AND($E$3=7),'Marks Entry 7th'!BL33,"")))</f>
        <v/>
      </c>
      <c r="DP34" s="120" t="str">
        <f>IF(OR($E34="",$G34=""),"",IF(AND($E$3=6),'Marks Entry 6th'!BM33,IF(AND($E$3=7),'Marks Entry 7th'!BM33,"")))</f>
        <v/>
      </c>
      <c r="DQ34" s="120" t="str">
        <f>IF(OR($E34="",$G34=""),"",IF(AND($E$3=6),'Marks Entry 6th'!BN33,IF(AND($E$3=7),'Marks Entry 7th'!BN33,"")))</f>
        <v/>
      </c>
      <c r="DR34" s="120" t="str">
        <f>IF(OR($E34="",$G34=""),"",IF(AND($E$3=6),'Marks Entry 6th'!BO33,IF(AND($E$3=7),'Marks Entry 7th'!BO33,"")))</f>
        <v/>
      </c>
      <c r="DS34" s="120" t="str">
        <f>IF(OR($E34="",$G34=""),"",IF(AND($E$3=6),'Marks Entry 6th'!BP33,IF(AND($E$3=7),'Marks Entry 7th'!BP33,"")))</f>
        <v/>
      </c>
      <c r="DT34" s="428" t="str">
        <f t="shared" si="59"/>
        <v/>
      </c>
      <c r="DU34" s="120" t="str">
        <f>IF(OR($E34="",$G34=""),"",IF(AND($E$3=6),'Marks Entry 6th'!BQ33,IF(AND($E$3=7),'Marks Entry 7th'!BQ33,"")))</f>
        <v/>
      </c>
      <c r="DV34" s="120" t="str">
        <f>IF(OR($E34="",$G34=""),"",IF(AND($E$3=6),'Marks Entry 6th'!BR33,IF(AND($E$3=7),'Marks Entry 7th'!BR33,"")))</f>
        <v/>
      </c>
      <c r="DW34" s="65" t="str">
        <f t="shared" si="60"/>
        <v/>
      </c>
      <c r="DX34" s="62">
        <f t="shared" si="61"/>
        <v>0</v>
      </c>
      <c r="DY34" s="67" t="str">
        <f>IF(OR($E34="",$G34=""),"",IF(AND($E$3=6),'Marks Entry 6th'!BS33,IF(AND($E$3=7),'Marks Entry 7th'!BS33,"")))</f>
        <v/>
      </c>
      <c r="DZ34" s="67" t="str">
        <f>IF(OR($E34="",$G34=""),"",IF(AND($E$3=6),'Marks Entry 6th'!BT33,IF(AND($E$3=7),'Marks Entry 7th'!BT33,"")))</f>
        <v/>
      </c>
      <c r="EA34" s="65" t="str">
        <f t="shared" si="62"/>
        <v/>
      </c>
      <c r="EB34" s="62" t="str">
        <f t="shared" si="63"/>
        <v/>
      </c>
      <c r="EC34" s="108">
        <f t="shared" si="64"/>
        <v>0</v>
      </c>
      <c r="ED34" s="108" t="str">
        <f t="shared" si="65"/>
        <v/>
      </c>
      <c r="EE34" s="108" t="str">
        <f t="shared" si="66"/>
        <v/>
      </c>
      <c r="EF34" s="108" t="str">
        <f t="shared" si="67"/>
        <v/>
      </c>
      <c r="EG34" s="108" t="str">
        <f t="shared" si="68"/>
        <v/>
      </c>
      <c r="EH34" s="110" t="str">
        <f t="shared" si="69"/>
        <v/>
      </c>
      <c r="EI34" s="52" t="str">
        <f>IF(OR($E34="",$G34=""),"",IF(AND($E$3=6),'Marks Entry 6th'!BU33,IF(AND($E$3=7),'Marks Entry 7th'!BU33,"")))</f>
        <v/>
      </c>
      <c r="EJ34" s="52" t="str">
        <f>IF(OR($E34="",$G34=""),"",IF(AND($E$3=6),'Marks Entry 6th'!BV33,IF(AND($E$3=7),'Marks Entry 7th'!BV33,"")))</f>
        <v/>
      </c>
      <c r="EK34" s="52" t="str">
        <f>IF(OR($E34="",$G34=""),"",IF(AND($E$3=6),'Marks Entry 6th'!BW33,IF(AND($E$3=7),'Marks Entry 7th'!BW33,"")))</f>
        <v/>
      </c>
      <c r="EL34" s="52" t="str">
        <f>IF(OR($E34="",$G34=""),"",IF(AND($E$3=6),'Marks Entry 6th'!BX33,IF(AND($E$3=7),'Marks Entry 7th'!BX33,"")))</f>
        <v/>
      </c>
      <c r="EM34" s="52" t="str">
        <f>IF(OR($E34="",$G34=""),"",IF(AND($E$3=6),'Marks Entry 6th'!BY33,IF(AND($E$3=7),'Marks Entry 7th'!BY33,"")))</f>
        <v/>
      </c>
      <c r="EN34" s="121" t="str">
        <f t="shared" si="70"/>
        <v/>
      </c>
      <c r="EO34" s="122">
        <f t="shared" si="71"/>
        <v>0</v>
      </c>
      <c r="EP34" s="122" t="str">
        <f t="shared" si="72"/>
        <v/>
      </c>
      <c r="EQ34" s="122" t="str">
        <f t="shared" si="73"/>
        <v/>
      </c>
      <c r="ER34" s="109" t="str">
        <f t="shared" si="74"/>
        <v/>
      </c>
      <c r="ES34" s="52" t="str">
        <f>IF(OR($E34="",$G34=""),"",IF(AND($E$3=6),'Marks Entry 6th'!BZ33,IF(AND($E$3=7),'Marks Entry 7th'!BZ33,"")))</f>
        <v/>
      </c>
      <c r="ET34" s="52" t="str">
        <f>IF(OR($E34="",$G34=""),"",IF(AND($E$3=6),'Marks Entry 6th'!CA33,IF(AND($E$3=7),'Marks Entry 7th'!CA33,"")))</f>
        <v/>
      </c>
      <c r="EU34" s="52" t="str">
        <f>IF(OR($E34="",$G34=""),"",IF(AND($E$3=6),'Marks Entry 6th'!CB33,IF(AND($E$3=7),'Marks Entry 7th'!CB33,"")))</f>
        <v/>
      </c>
      <c r="EV34" s="52" t="str">
        <f>IF(OR($E34="",$G34=""),"",IF(AND($E$3=6),'Marks Entry 6th'!CC33,IF(AND($E$3=7),'Marks Entry 7th'!CC33,"")))</f>
        <v/>
      </c>
      <c r="EW34" s="52" t="str">
        <f>IF(OR($E34="",$G34=""),"",IF(AND($E$3=6),'Marks Entry 6th'!CD33,IF(AND($E$3=7),'Marks Entry 7th'!CD33,"")))</f>
        <v/>
      </c>
      <c r="EX34" s="121" t="str">
        <f t="shared" si="75"/>
        <v/>
      </c>
      <c r="EY34" s="122">
        <f t="shared" si="76"/>
        <v>0</v>
      </c>
      <c r="EZ34" s="122" t="str">
        <f t="shared" si="77"/>
        <v/>
      </c>
      <c r="FA34" s="122" t="str">
        <f t="shared" si="78"/>
        <v/>
      </c>
      <c r="FB34" s="109" t="str">
        <f t="shared" si="79"/>
        <v/>
      </c>
      <c r="FC34" s="52" t="str">
        <f>IF(OR($E34="",$G34=""),"",IF(AND($E$3=6),'Marks Entry 6th'!CE33,IF(AND($E$3=7),'Marks Entry 7th'!CE33,"")))</f>
        <v/>
      </c>
      <c r="FD34" s="52" t="str">
        <f>IF(OR($E34="",$G34=""),"",IF(AND($E$3=6),'Marks Entry 6th'!CF33,IF(AND($E$3=7),'Marks Entry 7th'!CF33,"")))</f>
        <v/>
      </c>
      <c r="FE34" s="52" t="str">
        <f>IF(OR($E34="",$G34=""),"",IF(AND($E$3=6),'Marks Entry 6th'!CG33,IF(AND($E$3=7),'Marks Entry 7th'!CG33,"")))</f>
        <v/>
      </c>
      <c r="FF34" s="52" t="str">
        <f>IF(OR($E34="",$G34=""),"",IF(AND($E$3=6),'Marks Entry 6th'!CH33,IF(AND($E$3=7),'Marks Entry 7th'!CH33,"")))</f>
        <v/>
      </c>
      <c r="FG34" s="52" t="str">
        <f>IF(OR($E34="",$G34=""),"",IF(AND($E$3=6),'Marks Entry 6th'!CI33,IF(AND($E$3=7),'Marks Entry 7th'!CI33,"")))</f>
        <v/>
      </c>
      <c r="FH34" s="121" t="str">
        <f t="shared" si="80"/>
        <v/>
      </c>
      <c r="FI34" s="122">
        <f t="shared" si="81"/>
        <v>0</v>
      </c>
      <c r="FJ34" s="122" t="str">
        <f t="shared" si="82"/>
        <v/>
      </c>
      <c r="FK34" s="122" t="str">
        <f t="shared" si="83"/>
        <v/>
      </c>
      <c r="FL34" s="109" t="str">
        <f t="shared" si="84"/>
        <v/>
      </c>
      <c r="FM34" s="370" t="str">
        <f>IF(OR($E34="",$G34=""),"",IF(AND('Marks Entry 6th'!CJ33="",'Marks Entry 7th'!CJ33=""),"",IF(AND($E$3=6),'Marks Entry 6th'!CJ33,IF(AND($E$3=7),'Marks Entry 7th'!CJ33,""))))</f>
        <v/>
      </c>
      <c r="FN34" s="370" t="str">
        <f>IF(OR($E34="",$G34=""),"",IF(AND('Marks Entry 6th'!CK33="",'Marks Entry 7th'!CK33=""),"",IF(AND($E$3=6),'Marks Entry 6th'!CK33,IF(AND($E$3=7),'Marks Entry 7th'!CK33,""))))</f>
        <v/>
      </c>
      <c r="FO34" s="371" t="str">
        <f t="shared" si="85"/>
        <v/>
      </c>
      <c r="FP34" s="109" t="str">
        <f t="shared" si="86"/>
        <v/>
      </c>
      <c r="FQ34" s="370" t="str">
        <f>IF(OR($E34="",$G34=""),"",IF(AND('Marks Entry 6th'!CL33="",'Marks Entry 7th'!CL33=""),"",IF(AND($E$3=6),'Marks Entry 6th'!CL33,IF(AND($E$3=7),'Marks Entry 7th'!CL33,""))))</f>
        <v/>
      </c>
      <c r="FR34" s="370" t="str">
        <f>IF(OR($E34="",$G34=""),"",IF(AND('Marks Entry 6th'!CM33="",'Marks Entry 7th'!CM33=""),"",IF(AND($E$3=6),'Marks Entry 6th'!CM33,IF(AND($E$3=7),'Marks Entry 7th'!CM33,""))))</f>
        <v/>
      </c>
      <c r="FS34" s="371" t="str">
        <f t="shared" si="87"/>
        <v/>
      </c>
      <c r="FT34" s="109" t="str">
        <f t="shared" si="88"/>
        <v/>
      </c>
      <c r="FU34" s="78" t="str">
        <f t="shared" si="89"/>
        <v/>
      </c>
      <c r="FV34" s="332" t="str">
        <f t="shared" si="90"/>
        <v/>
      </c>
      <c r="FW34" s="84" t="str">
        <f t="shared" si="91"/>
        <v/>
      </c>
      <c r="FX34" s="225" t="str">
        <f t="shared" si="92"/>
        <v/>
      </c>
      <c r="FY34" s="85" t="str">
        <f t="shared" si="93"/>
        <v/>
      </c>
      <c r="FZ34" s="331" t="str">
        <f>IFERROR(IF(B34="NSO","NSO",IF(OR(D34="",G34="",F34=""),"",IF(AND(FV34&gt;=36,'Master sheet'!$D$11="Hindi"),"कक्षा क्रमोन्नत",IF(AND(FV34&gt;=36,'Master sheet'!$D$11="English"),"Promoted",IF(AND(FV34&lt;36,'Master sheet'!$D$11="Hindi"),"पुनः परीक्षा","Re-Exam"))))),"")</f>
        <v/>
      </c>
      <c r="GA34" s="53" t="str">
        <f>IF(OR($E34="",$G34=""),"",IF(AND($E$3=6,'Marks Entry 6th'!CN33=""),"",IF(AND($E$3=7,'Marks Entry 7th'!CN33=""),"",IF(AND($E$3=6),'Marks Entry 6th'!CN33,IF(AND($E$3=7),'Marks Entry 7th'!CN33,"")))))</f>
        <v/>
      </c>
      <c r="GB34" s="53" t="str">
        <f>IF(OR($E34="",$G34=""),"",IF(AND($E$3=6,'Marks Entry 6th'!CO33=""),"",IF(AND($E$3=7,'Marks Entry 7th'!CO33=""),"",IF(AND($E$3=6),'Marks Entry 6th'!CO33,IF(AND($E$3=7),'Marks Entry 7th'!CO33,"")))))</f>
        <v/>
      </c>
      <c r="GC34" s="54"/>
      <c r="GK34" s="56">
        <f>IF(AND($E$3=6),'Marks Entry 6th'!I33,IF(AND($E$3=7),'Marks Entry 7th'!I33,""))</f>
        <v>0</v>
      </c>
      <c r="GL34" s="56">
        <f t="shared" si="94"/>
        <v>0</v>
      </c>
    </row>
    <row r="35" spans="1:194" ht="18.95" customHeight="1">
      <c r="A35" s="68">
        <v>28</v>
      </c>
      <c r="B35" s="68" t="str">
        <f>IF(OR(GK35=0,GK35=""),"",IF(AND($E$3=6),'Marks Entry 6th'!I34,IF(AND($E$3=7),'Marks Entry 7th'!I34,"")))</f>
        <v/>
      </c>
      <c r="C35" s="69" t="str">
        <f>IF(OR(B35=0,B35=""),"",IF(AND($E$3=6,'Marks Entry 6th'!B34=""),"",IF(AND($E$3=7,'Marks Entry 7th'!B34=""),"",IF(AND($E$3=6,'Marks Entry 6th'!B34),'Marks Entry 6th'!B34,IF(AND($E$3=7),'Marks Entry 7th'!B34,"")))))</f>
        <v/>
      </c>
      <c r="D35" s="69" t="str">
        <f>IF(OR(B35=0,B35=""),"",IF(AND($E$3=6,'Marks Entry 6th'!C34=""),"",IF(AND($E$3=7,'Marks Entry 7th'!C34=""),"",IF(AND($E$3=6),'Marks Entry 6th'!C34,IF(AND($E$3=7),'Marks Entry 7th'!C34,"")))))</f>
        <v/>
      </c>
      <c r="E35" s="306" t="str">
        <f>IF(OR(B35=0,B35=""),"",IF(AND($E$3=6,'Marks Entry 6th'!E34=""),"",IF(AND($E$3=7,'Marks Entry 7th'!E34=""),"",IF(AND($E$3=6),'Marks Entry 6th'!E34,IF(AND($E$3=7),'Marks Entry 7th'!E34,"")))))</f>
        <v/>
      </c>
      <c r="F35" s="69" t="str">
        <f>IF(OR(B35=0,B35=""),"",IF(AND($E$3=6,'Marks Entry 6th'!D34=""),"",IF(AND($E$3=7,'Marks Entry 7th'!D34=""),"",IF(AND($E$3=6),'Marks Entry 6th'!D34,IF(AND($E$3=7),'Marks Entry 7th'!D34,"")))))</f>
        <v/>
      </c>
      <c r="G35" s="305" t="str">
        <f>IF(OR(B35=0,B35=""),"",IF(AND($E$3=6,'Marks Entry 6th'!F34=""),"",IF(AND($E$3=7,'Marks Entry 7th'!F34=""),"",IF(AND($E$3=6),UPPER('Marks Entry 6th'!F34),IF(AND($E$3=7),UPPER('Marks Entry 7th'!F34),"")))))</f>
        <v/>
      </c>
      <c r="H35" s="305" t="str">
        <f>IF(OR(B35=0,B35=""),"",IF(AND($E$3=6,'Marks Entry 6th'!G34=""),"",IF(AND($E$3=7,'Marks Entry 7th'!G34=""),"",IF(AND($E$3=6),UPPER('Marks Entry 6th'!G34),IF(AND($E$3=7),UPPER('Marks Entry 7th'!G34),"")))))</f>
        <v/>
      </c>
      <c r="I35" s="305" t="str">
        <f>IF(OR(B35=0,B35=""),"",IF(AND($E$3=6,'Marks Entry 6th'!H34=""),"",IF(AND($E$3=7,'Marks Entry 7th'!H34=""),"",IF(AND($E$3=6),UPPER('Marks Entry 6th'!H34),IF(AND($E$3=7),UPPER('Marks Entry 7th'!H34),"")))))</f>
        <v/>
      </c>
      <c r="J35" s="64" t="str">
        <f>IF(OR(B35=0,B35=""),"",IF(AND($E$3=6,'Marks Entry 6th'!J34=""),"",IF(AND($E$3=7,'Marks Entry 7th'!J34=""),"",IF(AND($E$3=6),'Marks Entry 6th'!J34,IF(AND($E$3=7),'Marks Entry 7th'!J34,"")))))</f>
        <v/>
      </c>
      <c r="K35" s="64" t="str">
        <f>IF(OR(B35=0,B35=""),"",IF(AND($E$3=6,'Marks Entry 6th'!K34=""),"",IF(AND($E$3=7,'Marks Entry 7th'!K34=""),"",IF(AND($E$3=6),'Marks Entry 6th'!K34,IF(AND($E$3=7),'Marks Entry 7th'!K34,"")))))</f>
        <v/>
      </c>
      <c r="L35" s="120" t="str">
        <f>IF(OR($E35="",$G35=""),"",IF(AND($E$3=6),'Marks Entry 6th'!L34,IF(AND($E$3=7),'Marks Entry 7th'!L34,"")))</f>
        <v/>
      </c>
      <c r="M35" s="120" t="str">
        <f>IF(OR($E35="",$G35=""),"",IF(AND($E$3=6),'Marks Entry 6th'!M34,IF(AND($E$3=7),'Marks Entry 7th'!M34,"")))</f>
        <v/>
      </c>
      <c r="N35" s="120" t="str">
        <f>IF(OR($E35="",$G35=""),"",IF(AND($E$3=6),'Marks Entry 6th'!N34,IF(AND($E$3=7),'Marks Entry 7th'!N34,"")))</f>
        <v/>
      </c>
      <c r="O35" s="120" t="str">
        <f>IF(OR($E35="",$G35=""),"",IF(AND($E$3=6),'Marks Entry 6th'!O34,IF(AND($E$3=7),'Marks Entry 7th'!O34,"")))</f>
        <v/>
      </c>
      <c r="P35" s="120" t="str">
        <f>IF(OR($E35="",$G35=""),"",IF(AND($E$3=6),'Marks Entry 6th'!P34,IF(AND($E$3=7),'Marks Entry 7th'!P34,"")))</f>
        <v/>
      </c>
      <c r="Q35" s="120" t="str">
        <f>IF(OR($E35="",$G35=""),"",IF(AND($E$3=6),'Marks Entry 6th'!Q34,IF(AND($E$3=7),'Marks Entry 7th'!Q34,"")))</f>
        <v/>
      </c>
      <c r="R35" s="428" t="str">
        <f t="shared" si="4"/>
        <v/>
      </c>
      <c r="S35" s="120" t="str">
        <f>IF(OR($E35="",$G35=""),"",IF(AND($E$3=6),'Marks Entry 6th'!R34,IF(AND($E$3=7),'Marks Entry 7th'!R34,"")))</f>
        <v/>
      </c>
      <c r="T35" s="120" t="str">
        <f>IF(OR($E35="",$G35=""),"",IF(AND($E$3=6),'Marks Entry 6th'!S34,IF(AND($E$3=7),'Marks Entry 7th'!S34,"")))</f>
        <v/>
      </c>
      <c r="U35" s="65" t="str">
        <f t="shared" si="5"/>
        <v/>
      </c>
      <c r="V35" s="62">
        <f t="shared" si="6"/>
        <v>0</v>
      </c>
      <c r="W35" s="67" t="str">
        <f>IF(OR($E35="",$G35=""),"",IF(AND($E$3=6),'Marks Entry 6th'!T34,IF(AND($E$3=7),'Marks Entry 7th'!T34,"")))</f>
        <v/>
      </c>
      <c r="X35" s="67" t="str">
        <f>IF(OR($E35="",$G35=""),"",IF(AND($E$3=6),'Marks Entry 6th'!U34,IF(AND($E$3=7),'Marks Entry 7th'!U34,"")))</f>
        <v/>
      </c>
      <c r="Y35" s="66" t="str">
        <f t="shared" si="7"/>
        <v/>
      </c>
      <c r="Z35" s="62" t="str">
        <f t="shared" si="8"/>
        <v/>
      </c>
      <c r="AA35" s="108">
        <f t="shared" si="9"/>
        <v>0</v>
      </c>
      <c r="AB35" s="108" t="str">
        <f t="shared" si="10"/>
        <v/>
      </c>
      <c r="AC35" s="108" t="str">
        <f t="shared" si="11"/>
        <v/>
      </c>
      <c r="AD35" s="108" t="str">
        <f t="shared" si="12"/>
        <v/>
      </c>
      <c r="AE35" s="108" t="str">
        <f t="shared" si="13"/>
        <v/>
      </c>
      <c r="AF35" s="110" t="str">
        <f t="shared" si="14"/>
        <v/>
      </c>
      <c r="AG35" s="120" t="str">
        <f>IF(OR($E35="",$G35=""),"",IF(AND($E$3=6),'Marks Entry 6th'!V34,IF(AND($E$3=7),'Marks Entry 7th'!V34,"")))</f>
        <v/>
      </c>
      <c r="AH35" s="120" t="str">
        <f>IF(OR($E35="",$G35=""),"",IF(AND($E$3=6),'Marks Entry 6th'!W34,IF(AND($E$3=7),'Marks Entry 7th'!W34,"")))</f>
        <v/>
      </c>
      <c r="AI35" s="120" t="str">
        <f>IF(OR($E35="",$G35=""),"",IF(AND($E$3=6),'Marks Entry 6th'!X34,IF(AND($E$3=7),'Marks Entry 7th'!X34,"")))</f>
        <v/>
      </c>
      <c r="AJ35" s="120" t="str">
        <f>IF(OR($E35="",$G35=""),"",IF(AND($E$3=6),'Marks Entry 6th'!Y34,IF(AND($E$3=7),'Marks Entry 7th'!Y34,"")))</f>
        <v/>
      </c>
      <c r="AK35" s="120" t="str">
        <f>IF(OR($E35="",$G35=""),"",IF(AND($E$3=6),'Marks Entry 6th'!Z34,IF(AND($E$3=7),'Marks Entry 7th'!Z34,"")))</f>
        <v/>
      </c>
      <c r="AL35" s="120" t="str">
        <f>IF(OR($E35="",$G35=""),"",IF(AND($E$3=6),'Marks Entry 6th'!AA34,IF(AND($E$3=7),'Marks Entry 7th'!AA34,"")))</f>
        <v/>
      </c>
      <c r="AM35" s="428" t="str">
        <f t="shared" si="15"/>
        <v/>
      </c>
      <c r="AN35" s="120" t="str">
        <f>IF(OR($E35="",$G35=""),"",IF(AND($E$3=6),'Marks Entry 6th'!AB34,IF(AND($E$3=7),'Marks Entry 7th'!AB34,"")))</f>
        <v/>
      </c>
      <c r="AO35" s="120" t="str">
        <f>IF(OR($E35="",$G35=""),"",IF(AND($E$3=6),'Marks Entry 6th'!AC34,IF(AND($E$3=7),'Marks Entry 7th'!AC34,"")))</f>
        <v/>
      </c>
      <c r="AP35" s="65" t="str">
        <f t="shared" si="16"/>
        <v/>
      </c>
      <c r="AQ35" s="62">
        <f t="shared" si="17"/>
        <v>0</v>
      </c>
      <c r="AR35" s="67" t="str">
        <f>IF(OR($E35="",$G35=""),"",IF(AND($E$3=6),'Marks Entry 6th'!AD34,IF(AND($E$3=7),'Marks Entry 7th'!AD34,"")))</f>
        <v/>
      </c>
      <c r="AS35" s="67" t="str">
        <f>IF(OR($E35="",$G35=""),"",IF(AND($E$3=6),'Marks Entry 6th'!AE34,IF(AND($E$3=7),'Marks Entry 7th'!AE34,"")))</f>
        <v/>
      </c>
      <c r="AT35" s="65" t="str">
        <f t="shared" si="18"/>
        <v/>
      </c>
      <c r="AU35" s="62" t="str">
        <f t="shared" si="19"/>
        <v/>
      </c>
      <c r="AV35" s="108">
        <f t="shared" si="20"/>
        <v>0</v>
      </c>
      <c r="AW35" s="108" t="str">
        <f t="shared" si="21"/>
        <v/>
      </c>
      <c r="AX35" s="108" t="str">
        <f t="shared" si="22"/>
        <v/>
      </c>
      <c r="AY35" s="108" t="str">
        <f t="shared" si="23"/>
        <v/>
      </c>
      <c r="AZ35" s="108" t="str">
        <f t="shared" si="24"/>
        <v/>
      </c>
      <c r="BA35" s="110" t="str">
        <f t="shared" si="25"/>
        <v/>
      </c>
      <c r="BB35" s="313" t="str">
        <f>IF(OR($E35="",$G35=""),"",IF(AND($E$3=6),'Marks Entry 6th'!AF34,IF(AND($E$3=7),'Marks Entry 7th'!AF34,"")))</f>
        <v/>
      </c>
      <c r="BC35" s="120" t="str">
        <f>IF(OR($E35="",$G35=""),"",IF(AND($E$3=6),'Marks Entry 6th'!AG34,IF(AND($E$3=7),'Marks Entry 7th'!AG34,"")))</f>
        <v/>
      </c>
      <c r="BD35" s="120" t="str">
        <f>IF(OR($E35="",$G35=""),"",IF(AND($E$3=6),'Marks Entry 6th'!AH34,IF(AND($E$3=7),'Marks Entry 7th'!AH34,"")))</f>
        <v/>
      </c>
      <c r="BE35" s="120" t="str">
        <f>IF(OR($E35="",$G35=""),"",IF(AND($E$3=6),'Marks Entry 6th'!AI34,IF(AND($E$3=7),'Marks Entry 7th'!AI34,"")))</f>
        <v/>
      </c>
      <c r="BF35" s="120" t="str">
        <f>IF(OR($E35="",$G35=""),"",IF(AND($E$3=6),'Marks Entry 6th'!AJ34,IF(AND($E$3=7),'Marks Entry 7th'!AJ34,"")))</f>
        <v/>
      </c>
      <c r="BG35" s="120" t="str">
        <f>IF(OR($E35="",$G35=""),"",IF(AND($E$3=6),'Marks Entry 6th'!AK34,IF(AND($E$3=7),'Marks Entry 7th'!AK34,"")))</f>
        <v/>
      </c>
      <c r="BH35" s="120" t="str">
        <f>IF(OR($E35="",$G35=""),"",IF(AND($E$3=6),'Marks Entry 6th'!AL34,IF(AND($E$3=7),'Marks Entry 7th'!AL34,"")))</f>
        <v/>
      </c>
      <c r="BI35" s="428" t="str">
        <f t="shared" si="26"/>
        <v/>
      </c>
      <c r="BJ35" s="120" t="str">
        <f>IF(OR($E35="",$G35=""),"",IF(AND($E$3=6),'Marks Entry 6th'!AM34,IF(AND($E$3=7),'Marks Entry 7th'!AM34,"")))</f>
        <v/>
      </c>
      <c r="BK35" s="120" t="str">
        <f>IF(OR($E35="",$G35=""),"",IF(AND($E$3=6),'Marks Entry 6th'!AN34,IF(AND($E$3=7),'Marks Entry 7th'!AN34,"")))</f>
        <v/>
      </c>
      <c r="BL35" s="65" t="str">
        <f t="shared" si="27"/>
        <v/>
      </c>
      <c r="BM35" s="62">
        <f t="shared" si="28"/>
        <v>0</v>
      </c>
      <c r="BN35" s="67" t="str">
        <f>IF(OR($E35="",$G35=""),"",IF(AND($E$3=6),'Marks Entry 6th'!AO34,IF(AND($E$3=7),'Marks Entry 7th'!AO34,"")))</f>
        <v/>
      </c>
      <c r="BO35" s="67" t="str">
        <f>IF(OR($E35="",$G35=""),"",IF(AND($E$3=6),'Marks Entry 6th'!AP34,IF(AND($E$3=7),'Marks Entry 7th'!AP34,"")))</f>
        <v/>
      </c>
      <c r="BP35" s="65" t="str">
        <f t="shared" si="29"/>
        <v/>
      </c>
      <c r="BQ35" s="62" t="str">
        <f t="shared" si="30"/>
        <v/>
      </c>
      <c r="BR35" s="108">
        <f t="shared" si="31"/>
        <v>0</v>
      </c>
      <c r="BS35" s="108" t="str">
        <f t="shared" si="32"/>
        <v/>
      </c>
      <c r="BT35" s="108" t="str">
        <f t="shared" si="33"/>
        <v/>
      </c>
      <c r="BU35" s="108" t="str">
        <f t="shared" si="34"/>
        <v/>
      </c>
      <c r="BV35" s="108" t="str">
        <f t="shared" si="35"/>
        <v/>
      </c>
      <c r="BW35" s="110" t="str">
        <f t="shared" si="36"/>
        <v/>
      </c>
      <c r="BX35" s="120" t="str">
        <f>IF(OR($E35="",$G35=""),"",IF(AND($E$3=6),'Marks Entry 6th'!AQ34,IF(AND($E$3=7),'Marks Entry 7th'!AQ34,"")))</f>
        <v/>
      </c>
      <c r="BY35" s="120" t="str">
        <f>IF(OR($E35="",$G35=""),"",IF(AND($E$3=6),'Marks Entry 6th'!AR34,IF(AND($E$3=7),'Marks Entry 7th'!AR34,"")))</f>
        <v/>
      </c>
      <c r="BZ35" s="120" t="str">
        <f>IF(OR($E35="",$G35=""),"",IF(AND($E$3=6),'Marks Entry 6th'!AS34,IF(AND($E$3=7),'Marks Entry 7th'!AS34,"")))</f>
        <v/>
      </c>
      <c r="CA35" s="120" t="str">
        <f>IF(OR($E35="",$G35=""),"",IF(AND($E$3=6),'Marks Entry 6th'!AT34,IF(AND($E$3=7),'Marks Entry 7th'!AT34,"")))</f>
        <v/>
      </c>
      <c r="CB35" s="120" t="str">
        <f>IF(OR($E35="",$G35=""),"",IF(AND($E$3=6),'Marks Entry 6th'!AU34,IF(AND($E$3=7),'Marks Entry 7th'!AU34,"")))</f>
        <v/>
      </c>
      <c r="CC35" s="120" t="str">
        <f>IF(OR($E35="",$G35=""),"",IF(AND($E$3=6),'Marks Entry 6th'!AV34,IF(AND($E$3=7),'Marks Entry 7th'!AV34,"")))</f>
        <v/>
      </c>
      <c r="CD35" s="428" t="str">
        <f t="shared" si="37"/>
        <v/>
      </c>
      <c r="CE35" s="120" t="str">
        <f>IF(OR($E35="",$G35=""),"",IF(AND($E$3=6),'Marks Entry 6th'!AW34,IF(AND($E$3=7),'Marks Entry 7th'!AW34,"")))</f>
        <v/>
      </c>
      <c r="CF35" s="120" t="str">
        <f>IF(OR($E35="",$G35=""),"",IF(AND($E$3=6),'Marks Entry 6th'!AX34,IF(AND($E$3=7),'Marks Entry 7th'!AX34,"")))</f>
        <v/>
      </c>
      <c r="CG35" s="65" t="str">
        <f t="shared" si="38"/>
        <v/>
      </c>
      <c r="CH35" s="62">
        <f t="shared" si="39"/>
        <v>0</v>
      </c>
      <c r="CI35" s="67" t="str">
        <f>IF(OR($E35="",$G35=""),"",IF(AND($E$3=6),'Marks Entry 6th'!AY34,IF(AND($E$3=7),'Marks Entry 7th'!AY34,"")))</f>
        <v/>
      </c>
      <c r="CJ35" s="67" t="str">
        <f>IF(OR($E35="",$G35=""),"",IF(AND($E$3=6),'Marks Entry 6th'!AZ34,IF(AND($E$3=7),'Marks Entry 7th'!AZ34,"")))</f>
        <v/>
      </c>
      <c r="CK35" s="65" t="str">
        <f t="shared" si="40"/>
        <v/>
      </c>
      <c r="CL35" s="62" t="str">
        <f t="shared" si="41"/>
        <v/>
      </c>
      <c r="CM35" s="108">
        <f t="shared" si="42"/>
        <v>0</v>
      </c>
      <c r="CN35" s="108" t="str">
        <f t="shared" si="43"/>
        <v/>
      </c>
      <c r="CO35" s="108" t="str">
        <f t="shared" si="44"/>
        <v/>
      </c>
      <c r="CP35" s="108" t="str">
        <f t="shared" si="45"/>
        <v/>
      </c>
      <c r="CQ35" s="108" t="str">
        <f t="shared" si="46"/>
        <v/>
      </c>
      <c r="CR35" s="110" t="str">
        <f t="shared" si="47"/>
        <v/>
      </c>
      <c r="CS35" s="120" t="str">
        <f>IF(OR($E35="",$G35=""),"",IF(AND($E$3=6),'Marks Entry 6th'!BA34,IF(AND($E$3=7),'Marks Entry 7th'!BA34,"")))</f>
        <v/>
      </c>
      <c r="CT35" s="120" t="str">
        <f>IF(OR($E35="",$G35=""),"",IF(AND($E$3=6),'Marks Entry 6th'!BB34,IF(AND($E$3=7),'Marks Entry 7th'!BB34,"")))</f>
        <v/>
      </c>
      <c r="CU35" s="120" t="str">
        <f>IF(OR($E35="",$G35=""),"",IF(AND($E$3=6),'Marks Entry 6th'!BC34,IF(AND($E$3=7),'Marks Entry 7th'!BC34,"")))</f>
        <v/>
      </c>
      <c r="CV35" s="120" t="str">
        <f>IF(OR($E35="",$G35=""),"",IF(AND($E$3=6),'Marks Entry 6th'!BD34,IF(AND($E$3=7),'Marks Entry 7th'!BD34,"")))</f>
        <v/>
      </c>
      <c r="CW35" s="120" t="str">
        <f>IF(OR($E35="",$G35=""),"",IF(AND($E$3=6),'Marks Entry 6th'!BE34,IF(AND($E$3=7),'Marks Entry 7th'!BE34,"")))</f>
        <v/>
      </c>
      <c r="CX35" s="120" t="str">
        <f>IF(OR($E35="",$G35=""),"",IF(AND($E$3=6),'Marks Entry 6th'!BF34,IF(AND($E$3=7),'Marks Entry 7th'!BF34,"")))</f>
        <v/>
      </c>
      <c r="CY35" s="428" t="str">
        <f t="shared" si="48"/>
        <v/>
      </c>
      <c r="CZ35" s="120" t="str">
        <f>IF(OR($E35="",$G35=""),"",IF(AND($E$3=6),'Marks Entry 6th'!BG34,IF(AND($E$3=7),'Marks Entry 7th'!BG34,"")))</f>
        <v/>
      </c>
      <c r="DA35" s="120" t="str">
        <f>IF(OR($E35="",$G35=""),"",IF(AND($E$3=6),'Marks Entry 6th'!BH34,IF(AND($E$3=7),'Marks Entry 7th'!BH34,"")))</f>
        <v/>
      </c>
      <c r="DB35" s="65" t="str">
        <f t="shared" si="49"/>
        <v/>
      </c>
      <c r="DC35" s="62">
        <f t="shared" si="50"/>
        <v>0</v>
      </c>
      <c r="DD35" s="67" t="str">
        <f>IF(OR($E35="",$G35=""),"",IF(AND($E$3=6),'Marks Entry 6th'!BI34,IF(AND($E$3=7),'Marks Entry 7th'!BI34,"")))</f>
        <v/>
      </c>
      <c r="DE35" s="67" t="str">
        <f>IF(OR($E35="",$G35=""),"",IF(AND($E$3=6),'Marks Entry 6th'!BJ34,IF(AND($E$3=7),'Marks Entry 7th'!BJ34,"")))</f>
        <v/>
      </c>
      <c r="DF35" s="65" t="str">
        <f t="shared" si="51"/>
        <v/>
      </c>
      <c r="DG35" s="62" t="str">
        <f t="shared" si="52"/>
        <v/>
      </c>
      <c r="DH35" s="108">
        <f t="shared" si="53"/>
        <v>0</v>
      </c>
      <c r="DI35" s="108" t="str">
        <f t="shared" si="54"/>
        <v/>
      </c>
      <c r="DJ35" s="108" t="str">
        <f t="shared" si="55"/>
        <v/>
      </c>
      <c r="DK35" s="108" t="str">
        <f t="shared" si="56"/>
        <v/>
      </c>
      <c r="DL35" s="108" t="str">
        <f t="shared" si="57"/>
        <v/>
      </c>
      <c r="DM35" s="110" t="str">
        <f t="shared" si="58"/>
        <v/>
      </c>
      <c r="DN35" s="120" t="str">
        <f>IF(OR($E35="",$G35=""),"",IF(AND($E$3=6),'Marks Entry 6th'!BK34,IF(AND($E$3=7),'Marks Entry 7th'!BK34,"")))</f>
        <v/>
      </c>
      <c r="DO35" s="120" t="str">
        <f>IF(OR($E35="",$G35=""),"",IF(AND($E$3=6),'Marks Entry 6th'!BL34,IF(AND($E$3=7),'Marks Entry 7th'!BL34,"")))</f>
        <v/>
      </c>
      <c r="DP35" s="120" t="str">
        <f>IF(OR($E35="",$G35=""),"",IF(AND($E$3=6),'Marks Entry 6th'!BM34,IF(AND($E$3=7),'Marks Entry 7th'!BM34,"")))</f>
        <v/>
      </c>
      <c r="DQ35" s="120" t="str">
        <f>IF(OR($E35="",$G35=""),"",IF(AND($E$3=6),'Marks Entry 6th'!BN34,IF(AND($E$3=7),'Marks Entry 7th'!BN34,"")))</f>
        <v/>
      </c>
      <c r="DR35" s="120" t="str">
        <f>IF(OR($E35="",$G35=""),"",IF(AND($E$3=6),'Marks Entry 6th'!BO34,IF(AND($E$3=7),'Marks Entry 7th'!BO34,"")))</f>
        <v/>
      </c>
      <c r="DS35" s="120" t="str">
        <f>IF(OR($E35="",$G35=""),"",IF(AND($E$3=6),'Marks Entry 6th'!BP34,IF(AND($E$3=7),'Marks Entry 7th'!BP34,"")))</f>
        <v/>
      </c>
      <c r="DT35" s="428" t="str">
        <f t="shared" si="59"/>
        <v/>
      </c>
      <c r="DU35" s="120" t="str">
        <f>IF(OR($E35="",$G35=""),"",IF(AND($E$3=6),'Marks Entry 6th'!BQ34,IF(AND($E$3=7),'Marks Entry 7th'!BQ34,"")))</f>
        <v/>
      </c>
      <c r="DV35" s="120" t="str">
        <f>IF(OR($E35="",$G35=""),"",IF(AND($E$3=6),'Marks Entry 6th'!BR34,IF(AND($E$3=7),'Marks Entry 7th'!BR34,"")))</f>
        <v/>
      </c>
      <c r="DW35" s="65" t="str">
        <f t="shared" si="60"/>
        <v/>
      </c>
      <c r="DX35" s="62">
        <f t="shared" si="61"/>
        <v>0</v>
      </c>
      <c r="DY35" s="67" t="str">
        <f>IF(OR($E35="",$G35=""),"",IF(AND($E$3=6),'Marks Entry 6th'!BS34,IF(AND($E$3=7),'Marks Entry 7th'!BS34,"")))</f>
        <v/>
      </c>
      <c r="DZ35" s="67" t="str">
        <f>IF(OR($E35="",$G35=""),"",IF(AND($E$3=6),'Marks Entry 6th'!BT34,IF(AND($E$3=7),'Marks Entry 7th'!BT34,"")))</f>
        <v/>
      </c>
      <c r="EA35" s="65" t="str">
        <f t="shared" si="62"/>
        <v/>
      </c>
      <c r="EB35" s="62" t="str">
        <f t="shared" si="63"/>
        <v/>
      </c>
      <c r="EC35" s="108">
        <f t="shared" si="64"/>
        <v>0</v>
      </c>
      <c r="ED35" s="108" t="str">
        <f t="shared" si="65"/>
        <v/>
      </c>
      <c r="EE35" s="108" t="str">
        <f t="shared" si="66"/>
        <v/>
      </c>
      <c r="EF35" s="108" t="str">
        <f t="shared" si="67"/>
        <v/>
      </c>
      <c r="EG35" s="108" t="str">
        <f t="shared" si="68"/>
        <v/>
      </c>
      <c r="EH35" s="110" t="str">
        <f t="shared" si="69"/>
        <v/>
      </c>
      <c r="EI35" s="52" t="str">
        <f>IF(OR($E35="",$G35=""),"",IF(AND($E$3=6),'Marks Entry 6th'!BU34,IF(AND($E$3=7),'Marks Entry 7th'!BU34,"")))</f>
        <v/>
      </c>
      <c r="EJ35" s="52" t="str">
        <f>IF(OR($E35="",$G35=""),"",IF(AND($E$3=6),'Marks Entry 6th'!BV34,IF(AND($E$3=7),'Marks Entry 7th'!BV34,"")))</f>
        <v/>
      </c>
      <c r="EK35" s="52" t="str">
        <f>IF(OR($E35="",$G35=""),"",IF(AND($E$3=6),'Marks Entry 6th'!BW34,IF(AND($E$3=7),'Marks Entry 7th'!BW34,"")))</f>
        <v/>
      </c>
      <c r="EL35" s="52" t="str">
        <f>IF(OR($E35="",$G35=""),"",IF(AND($E$3=6),'Marks Entry 6th'!BX34,IF(AND($E$3=7),'Marks Entry 7th'!BX34,"")))</f>
        <v/>
      </c>
      <c r="EM35" s="52" t="str">
        <f>IF(OR($E35="",$G35=""),"",IF(AND($E$3=6),'Marks Entry 6th'!BY34,IF(AND($E$3=7),'Marks Entry 7th'!BY34,"")))</f>
        <v/>
      </c>
      <c r="EN35" s="121" t="str">
        <f t="shared" si="70"/>
        <v/>
      </c>
      <c r="EO35" s="122">
        <f t="shared" si="71"/>
        <v>0</v>
      </c>
      <c r="EP35" s="122" t="str">
        <f t="shared" si="72"/>
        <v/>
      </c>
      <c r="EQ35" s="122" t="str">
        <f t="shared" si="73"/>
        <v/>
      </c>
      <c r="ER35" s="109" t="str">
        <f t="shared" si="74"/>
        <v/>
      </c>
      <c r="ES35" s="52" t="str">
        <f>IF(OR($E35="",$G35=""),"",IF(AND($E$3=6),'Marks Entry 6th'!BZ34,IF(AND($E$3=7),'Marks Entry 7th'!BZ34,"")))</f>
        <v/>
      </c>
      <c r="ET35" s="52" t="str">
        <f>IF(OR($E35="",$G35=""),"",IF(AND($E$3=6),'Marks Entry 6th'!CA34,IF(AND($E$3=7),'Marks Entry 7th'!CA34,"")))</f>
        <v/>
      </c>
      <c r="EU35" s="52" t="str">
        <f>IF(OR($E35="",$G35=""),"",IF(AND($E$3=6),'Marks Entry 6th'!CB34,IF(AND($E$3=7),'Marks Entry 7th'!CB34,"")))</f>
        <v/>
      </c>
      <c r="EV35" s="52" t="str">
        <f>IF(OR($E35="",$G35=""),"",IF(AND($E$3=6),'Marks Entry 6th'!CC34,IF(AND($E$3=7),'Marks Entry 7th'!CC34,"")))</f>
        <v/>
      </c>
      <c r="EW35" s="52" t="str">
        <f>IF(OR($E35="",$G35=""),"",IF(AND($E$3=6),'Marks Entry 6th'!CD34,IF(AND($E$3=7),'Marks Entry 7th'!CD34,"")))</f>
        <v/>
      </c>
      <c r="EX35" s="121" t="str">
        <f t="shared" si="75"/>
        <v/>
      </c>
      <c r="EY35" s="122">
        <f t="shared" si="76"/>
        <v>0</v>
      </c>
      <c r="EZ35" s="122" t="str">
        <f t="shared" si="77"/>
        <v/>
      </c>
      <c r="FA35" s="122" t="str">
        <f t="shared" si="78"/>
        <v/>
      </c>
      <c r="FB35" s="109" t="str">
        <f t="shared" si="79"/>
        <v/>
      </c>
      <c r="FC35" s="52" t="str">
        <f>IF(OR($E35="",$G35=""),"",IF(AND($E$3=6),'Marks Entry 6th'!CE34,IF(AND($E$3=7),'Marks Entry 7th'!CE34,"")))</f>
        <v/>
      </c>
      <c r="FD35" s="52" t="str">
        <f>IF(OR($E35="",$G35=""),"",IF(AND($E$3=6),'Marks Entry 6th'!CF34,IF(AND($E$3=7),'Marks Entry 7th'!CF34,"")))</f>
        <v/>
      </c>
      <c r="FE35" s="52" t="str">
        <f>IF(OR($E35="",$G35=""),"",IF(AND($E$3=6),'Marks Entry 6th'!CG34,IF(AND($E$3=7),'Marks Entry 7th'!CG34,"")))</f>
        <v/>
      </c>
      <c r="FF35" s="52" t="str">
        <f>IF(OR($E35="",$G35=""),"",IF(AND($E$3=6),'Marks Entry 6th'!CH34,IF(AND($E$3=7),'Marks Entry 7th'!CH34,"")))</f>
        <v/>
      </c>
      <c r="FG35" s="52" t="str">
        <f>IF(OR($E35="",$G35=""),"",IF(AND($E$3=6),'Marks Entry 6th'!CI34,IF(AND($E$3=7),'Marks Entry 7th'!CI34,"")))</f>
        <v/>
      </c>
      <c r="FH35" s="121" t="str">
        <f t="shared" si="80"/>
        <v/>
      </c>
      <c r="FI35" s="122">
        <f t="shared" si="81"/>
        <v>0</v>
      </c>
      <c r="FJ35" s="122" t="str">
        <f t="shared" si="82"/>
        <v/>
      </c>
      <c r="FK35" s="122" t="str">
        <f t="shared" si="83"/>
        <v/>
      </c>
      <c r="FL35" s="109" t="str">
        <f t="shared" si="84"/>
        <v/>
      </c>
      <c r="FM35" s="370" t="str">
        <f>IF(OR($E35="",$G35=""),"",IF(AND('Marks Entry 6th'!CJ34="",'Marks Entry 7th'!CJ34=""),"",IF(AND($E$3=6),'Marks Entry 6th'!CJ34,IF(AND($E$3=7),'Marks Entry 7th'!CJ34,""))))</f>
        <v/>
      </c>
      <c r="FN35" s="370" t="str">
        <f>IF(OR($E35="",$G35=""),"",IF(AND('Marks Entry 6th'!CK34="",'Marks Entry 7th'!CK34=""),"",IF(AND($E$3=6),'Marks Entry 6th'!CK34,IF(AND($E$3=7),'Marks Entry 7th'!CK34,""))))</f>
        <v/>
      </c>
      <c r="FO35" s="371" t="str">
        <f t="shared" si="85"/>
        <v/>
      </c>
      <c r="FP35" s="109" t="str">
        <f t="shared" si="86"/>
        <v/>
      </c>
      <c r="FQ35" s="370" t="str">
        <f>IF(OR($E35="",$G35=""),"",IF(AND('Marks Entry 6th'!CL34="",'Marks Entry 7th'!CL34=""),"",IF(AND($E$3=6),'Marks Entry 6th'!CL34,IF(AND($E$3=7),'Marks Entry 7th'!CL34,""))))</f>
        <v/>
      </c>
      <c r="FR35" s="370" t="str">
        <f>IF(OR($E35="",$G35=""),"",IF(AND('Marks Entry 6th'!CM34="",'Marks Entry 7th'!CM34=""),"",IF(AND($E$3=6),'Marks Entry 6th'!CM34,IF(AND($E$3=7),'Marks Entry 7th'!CM34,""))))</f>
        <v/>
      </c>
      <c r="FS35" s="371" t="str">
        <f t="shared" si="87"/>
        <v/>
      </c>
      <c r="FT35" s="109" t="str">
        <f t="shared" si="88"/>
        <v/>
      </c>
      <c r="FU35" s="78" t="str">
        <f t="shared" si="89"/>
        <v/>
      </c>
      <c r="FV35" s="332" t="str">
        <f t="shared" si="90"/>
        <v/>
      </c>
      <c r="FW35" s="84" t="str">
        <f t="shared" si="91"/>
        <v/>
      </c>
      <c r="FX35" s="225" t="str">
        <f t="shared" si="92"/>
        <v/>
      </c>
      <c r="FY35" s="85" t="str">
        <f t="shared" si="93"/>
        <v/>
      </c>
      <c r="FZ35" s="331" t="str">
        <f>IFERROR(IF(B35="NSO","NSO",IF(OR(D35="",G35="",F35=""),"",IF(AND(FV35&gt;=36,'Master sheet'!$D$11="Hindi"),"कक्षा क्रमोन्नत",IF(AND(FV35&gt;=36,'Master sheet'!$D$11="English"),"Promoted",IF(AND(FV35&lt;36,'Master sheet'!$D$11="Hindi"),"पुनः परीक्षा","Re-Exam"))))),"")</f>
        <v/>
      </c>
      <c r="GA35" s="53" t="str">
        <f>IF(OR($E35="",$G35=""),"",IF(AND($E$3=6,'Marks Entry 6th'!CN34=""),"",IF(AND($E$3=7,'Marks Entry 7th'!CN34=""),"",IF(AND($E$3=6),'Marks Entry 6th'!CN34,IF(AND($E$3=7),'Marks Entry 7th'!CN34,"")))))</f>
        <v/>
      </c>
      <c r="GB35" s="53" t="str">
        <f>IF(OR($E35="",$G35=""),"",IF(AND($E$3=6,'Marks Entry 6th'!CO34=""),"",IF(AND($E$3=7,'Marks Entry 7th'!CO34=""),"",IF(AND($E$3=6),'Marks Entry 6th'!CO34,IF(AND($E$3=7),'Marks Entry 7th'!CO34,"")))))</f>
        <v/>
      </c>
      <c r="GC35" s="54"/>
      <c r="GK35" s="56">
        <f>IF(AND($E$3=6),'Marks Entry 6th'!I34,IF(AND($E$3=7),'Marks Entry 7th'!I34,""))</f>
        <v>0</v>
      </c>
      <c r="GL35" s="56">
        <f t="shared" si="94"/>
        <v>0</v>
      </c>
    </row>
    <row r="36" spans="1:194" ht="18.95" customHeight="1">
      <c r="A36" s="68">
        <v>29</v>
      </c>
      <c r="B36" s="68" t="str">
        <f>IF(OR(GK36=0,GK36=""),"",IF(AND($E$3=6),'Marks Entry 6th'!I35,IF(AND($E$3=7),'Marks Entry 7th'!I35,"")))</f>
        <v/>
      </c>
      <c r="C36" s="69" t="str">
        <f>IF(OR(B36=0,B36=""),"",IF(AND($E$3=6,'Marks Entry 6th'!B35=""),"",IF(AND($E$3=7,'Marks Entry 7th'!B35=""),"",IF(AND($E$3=6,'Marks Entry 6th'!B35),'Marks Entry 6th'!B35,IF(AND($E$3=7),'Marks Entry 7th'!B35,"")))))</f>
        <v/>
      </c>
      <c r="D36" s="69" t="str">
        <f>IF(OR(B36=0,B36=""),"",IF(AND($E$3=6,'Marks Entry 6th'!C35=""),"",IF(AND($E$3=7,'Marks Entry 7th'!C35=""),"",IF(AND($E$3=6),'Marks Entry 6th'!C35,IF(AND($E$3=7),'Marks Entry 7th'!C35,"")))))</f>
        <v/>
      </c>
      <c r="E36" s="306" t="str">
        <f>IF(OR(B36=0,B36=""),"",IF(AND($E$3=6,'Marks Entry 6th'!E35=""),"",IF(AND($E$3=7,'Marks Entry 7th'!E35=""),"",IF(AND($E$3=6),'Marks Entry 6th'!E35,IF(AND($E$3=7),'Marks Entry 7th'!E35,"")))))</f>
        <v/>
      </c>
      <c r="F36" s="69" t="str">
        <f>IF(OR(B36=0,B36=""),"",IF(AND($E$3=6,'Marks Entry 6th'!D35=""),"",IF(AND($E$3=7,'Marks Entry 7th'!D35=""),"",IF(AND($E$3=6),'Marks Entry 6th'!D35,IF(AND($E$3=7),'Marks Entry 7th'!D35,"")))))</f>
        <v/>
      </c>
      <c r="G36" s="305" t="str">
        <f>IF(OR(B36=0,B36=""),"",IF(AND($E$3=6,'Marks Entry 6th'!F35=""),"",IF(AND($E$3=7,'Marks Entry 7th'!F35=""),"",IF(AND($E$3=6),UPPER('Marks Entry 6th'!F35),IF(AND($E$3=7),UPPER('Marks Entry 7th'!F35),"")))))</f>
        <v/>
      </c>
      <c r="H36" s="305" t="str">
        <f>IF(OR(B36=0,B36=""),"",IF(AND($E$3=6,'Marks Entry 6th'!G35=""),"",IF(AND($E$3=7,'Marks Entry 7th'!G35=""),"",IF(AND($E$3=6),UPPER('Marks Entry 6th'!G35),IF(AND($E$3=7),UPPER('Marks Entry 7th'!G35),"")))))</f>
        <v/>
      </c>
      <c r="I36" s="305" t="str">
        <f>IF(OR(B36=0,B36=""),"",IF(AND($E$3=6,'Marks Entry 6th'!H35=""),"",IF(AND($E$3=7,'Marks Entry 7th'!H35=""),"",IF(AND($E$3=6),UPPER('Marks Entry 6th'!H35),IF(AND($E$3=7),UPPER('Marks Entry 7th'!H35),"")))))</f>
        <v/>
      </c>
      <c r="J36" s="64" t="str">
        <f>IF(OR(B36=0,B36=""),"",IF(AND($E$3=6,'Marks Entry 6th'!J35=""),"",IF(AND($E$3=7,'Marks Entry 7th'!J35=""),"",IF(AND($E$3=6),'Marks Entry 6th'!J35,IF(AND($E$3=7),'Marks Entry 7th'!J35,"")))))</f>
        <v/>
      </c>
      <c r="K36" s="64" t="str">
        <f>IF(OR(B36=0,B36=""),"",IF(AND($E$3=6,'Marks Entry 6th'!K35=""),"",IF(AND($E$3=7,'Marks Entry 7th'!K35=""),"",IF(AND($E$3=6),'Marks Entry 6th'!K35,IF(AND($E$3=7),'Marks Entry 7th'!K35,"")))))</f>
        <v/>
      </c>
      <c r="L36" s="120" t="str">
        <f>IF(OR($E36="",$G36=""),"",IF(AND($E$3=6),'Marks Entry 6th'!L35,IF(AND($E$3=7),'Marks Entry 7th'!L35,"")))</f>
        <v/>
      </c>
      <c r="M36" s="120" t="str">
        <f>IF(OR($E36="",$G36=""),"",IF(AND($E$3=6),'Marks Entry 6th'!M35,IF(AND($E$3=7),'Marks Entry 7th'!M35,"")))</f>
        <v/>
      </c>
      <c r="N36" s="120" t="str">
        <f>IF(OR($E36="",$G36=""),"",IF(AND($E$3=6),'Marks Entry 6th'!N35,IF(AND($E$3=7),'Marks Entry 7th'!N35,"")))</f>
        <v/>
      </c>
      <c r="O36" s="120" t="str">
        <f>IF(OR($E36="",$G36=""),"",IF(AND($E$3=6),'Marks Entry 6th'!O35,IF(AND($E$3=7),'Marks Entry 7th'!O35,"")))</f>
        <v/>
      </c>
      <c r="P36" s="120" t="str">
        <f>IF(OR($E36="",$G36=""),"",IF(AND($E$3=6),'Marks Entry 6th'!P35,IF(AND($E$3=7),'Marks Entry 7th'!P35,"")))</f>
        <v/>
      </c>
      <c r="Q36" s="120" t="str">
        <f>IF(OR($E36="",$G36=""),"",IF(AND($E$3=6),'Marks Entry 6th'!Q35,IF(AND($E$3=7),'Marks Entry 7th'!Q35,"")))</f>
        <v/>
      </c>
      <c r="R36" s="428" t="str">
        <f t="shared" si="4"/>
        <v/>
      </c>
      <c r="S36" s="120" t="str">
        <f>IF(OR($E36="",$G36=""),"",IF(AND($E$3=6),'Marks Entry 6th'!R35,IF(AND($E$3=7),'Marks Entry 7th'!R35,"")))</f>
        <v/>
      </c>
      <c r="T36" s="120" t="str">
        <f>IF(OR($E36="",$G36=""),"",IF(AND($E$3=6),'Marks Entry 6th'!S35,IF(AND($E$3=7),'Marks Entry 7th'!S35,"")))</f>
        <v/>
      </c>
      <c r="U36" s="65" t="str">
        <f t="shared" si="5"/>
        <v/>
      </c>
      <c r="V36" s="62">
        <f t="shared" si="6"/>
        <v>0</v>
      </c>
      <c r="W36" s="67" t="str">
        <f>IF(OR($E36="",$G36=""),"",IF(AND($E$3=6),'Marks Entry 6th'!T35,IF(AND($E$3=7),'Marks Entry 7th'!T35,"")))</f>
        <v/>
      </c>
      <c r="X36" s="67" t="str">
        <f>IF(OR($E36="",$G36=""),"",IF(AND($E$3=6),'Marks Entry 6th'!U35,IF(AND($E$3=7),'Marks Entry 7th'!U35,"")))</f>
        <v/>
      </c>
      <c r="Y36" s="66" t="str">
        <f t="shared" si="7"/>
        <v/>
      </c>
      <c r="Z36" s="62" t="str">
        <f t="shared" si="8"/>
        <v/>
      </c>
      <c r="AA36" s="108">
        <f t="shared" si="9"/>
        <v>0</v>
      </c>
      <c r="AB36" s="108" t="str">
        <f t="shared" si="10"/>
        <v/>
      </c>
      <c r="AC36" s="108" t="str">
        <f t="shared" si="11"/>
        <v/>
      </c>
      <c r="AD36" s="108" t="str">
        <f t="shared" si="12"/>
        <v/>
      </c>
      <c r="AE36" s="108" t="str">
        <f t="shared" si="13"/>
        <v/>
      </c>
      <c r="AF36" s="110" t="str">
        <f t="shared" si="14"/>
        <v/>
      </c>
      <c r="AG36" s="120" t="str">
        <f>IF(OR($E36="",$G36=""),"",IF(AND($E$3=6),'Marks Entry 6th'!V35,IF(AND($E$3=7),'Marks Entry 7th'!V35,"")))</f>
        <v/>
      </c>
      <c r="AH36" s="120" t="str">
        <f>IF(OR($E36="",$G36=""),"",IF(AND($E$3=6),'Marks Entry 6th'!W35,IF(AND($E$3=7),'Marks Entry 7th'!W35,"")))</f>
        <v/>
      </c>
      <c r="AI36" s="120" t="str">
        <f>IF(OR($E36="",$G36=""),"",IF(AND($E$3=6),'Marks Entry 6th'!X35,IF(AND($E$3=7),'Marks Entry 7th'!X35,"")))</f>
        <v/>
      </c>
      <c r="AJ36" s="120" t="str">
        <f>IF(OR($E36="",$G36=""),"",IF(AND($E$3=6),'Marks Entry 6th'!Y35,IF(AND($E$3=7),'Marks Entry 7th'!Y35,"")))</f>
        <v/>
      </c>
      <c r="AK36" s="120" t="str">
        <f>IF(OR($E36="",$G36=""),"",IF(AND($E$3=6),'Marks Entry 6th'!Z35,IF(AND($E$3=7),'Marks Entry 7th'!Z35,"")))</f>
        <v/>
      </c>
      <c r="AL36" s="120" t="str">
        <f>IF(OR($E36="",$G36=""),"",IF(AND($E$3=6),'Marks Entry 6th'!AA35,IF(AND($E$3=7),'Marks Entry 7th'!AA35,"")))</f>
        <v/>
      </c>
      <c r="AM36" s="428" t="str">
        <f t="shared" si="15"/>
        <v/>
      </c>
      <c r="AN36" s="120" t="str">
        <f>IF(OR($E36="",$G36=""),"",IF(AND($E$3=6),'Marks Entry 6th'!AB35,IF(AND($E$3=7),'Marks Entry 7th'!AB35,"")))</f>
        <v/>
      </c>
      <c r="AO36" s="120" t="str">
        <f>IF(OR($E36="",$G36=""),"",IF(AND($E$3=6),'Marks Entry 6th'!AC35,IF(AND($E$3=7),'Marks Entry 7th'!AC35,"")))</f>
        <v/>
      </c>
      <c r="AP36" s="65" t="str">
        <f t="shared" si="16"/>
        <v/>
      </c>
      <c r="AQ36" s="62">
        <f t="shared" si="17"/>
        <v>0</v>
      </c>
      <c r="AR36" s="67" t="str">
        <f>IF(OR($E36="",$G36=""),"",IF(AND($E$3=6),'Marks Entry 6th'!AD35,IF(AND($E$3=7),'Marks Entry 7th'!AD35,"")))</f>
        <v/>
      </c>
      <c r="AS36" s="67" t="str">
        <f>IF(OR($E36="",$G36=""),"",IF(AND($E$3=6),'Marks Entry 6th'!AE35,IF(AND($E$3=7),'Marks Entry 7th'!AE35,"")))</f>
        <v/>
      </c>
      <c r="AT36" s="65" t="str">
        <f t="shared" si="18"/>
        <v/>
      </c>
      <c r="AU36" s="62" t="str">
        <f t="shared" si="19"/>
        <v/>
      </c>
      <c r="AV36" s="108">
        <f t="shared" si="20"/>
        <v>0</v>
      </c>
      <c r="AW36" s="108" t="str">
        <f t="shared" si="21"/>
        <v/>
      </c>
      <c r="AX36" s="108" t="str">
        <f t="shared" si="22"/>
        <v/>
      </c>
      <c r="AY36" s="108" t="str">
        <f t="shared" si="23"/>
        <v/>
      </c>
      <c r="AZ36" s="108" t="str">
        <f t="shared" si="24"/>
        <v/>
      </c>
      <c r="BA36" s="110" t="str">
        <f t="shared" si="25"/>
        <v/>
      </c>
      <c r="BB36" s="313" t="str">
        <f>IF(OR($E36="",$G36=""),"",IF(AND($E$3=6),'Marks Entry 6th'!AF35,IF(AND($E$3=7),'Marks Entry 7th'!AF35,"")))</f>
        <v/>
      </c>
      <c r="BC36" s="120" t="str">
        <f>IF(OR($E36="",$G36=""),"",IF(AND($E$3=6),'Marks Entry 6th'!AG35,IF(AND($E$3=7),'Marks Entry 7th'!AG35,"")))</f>
        <v/>
      </c>
      <c r="BD36" s="120" t="str">
        <f>IF(OR($E36="",$G36=""),"",IF(AND($E$3=6),'Marks Entry 6th'!AH35,IF(AND($E$3=7),'Marks Entry 7th'!AH35,"")))</f>
        <v/>
      </c>
      <c r="BE36" s="120" t="str">
        <f>IF(OR($E36="",$G36=""),"",IF(AND($E$3=6),'Marks Entry 6th'!AI35,IF(AND($E$3=7),'Marks Entry 7th'!AI35,"")))</f>
        <v/>
      </c>
      <c r="BF36" s="120" t="str">
        <f>IF(OR($E36="",$G36=""),"",IF(AND($E$3=6),'Marks Entry 6th'!AJ35,IF(AND($E$3=7),'Marks Entry 7th'!AJ35,"")))</f>
        <v/>
      </c>
      <c r="BG36" s="120" t="str">
        <f>IF(OR($E36="",$G36=""),"",IF(AND($E$3=6),'Marks Entry 6th'!AK35,IF(AND($E$3=7),'Marks Entry 7th'!AK35,"")))</f>
        <v/>
      </c>
      <c r="BH36" s="120" t="str">
        <f>IF(OR($E36="",$G36=""),"",IF(AND($E$3=6),'Marks Entry 6th'!AL35,IF(AND($E$3=7),'Marks Entry 7th'!AL35,"")))</f>
        <v/>
      </c>
      <c r="BI36" s="428" t="str">
        <f t="shared" si="26"/>
        <v/>
      </c>
      <c r="BJ36" s="120" t="str">
        <f>IF(OR($E36="",$G36=""),"",IF(AND($E$3=6),'Marks Entry 6th'!AM35,IF(AND($E$3=7),'Marks Entry 7th'!AM35,"")))</f>
        <v/>
      </c>
      <c r="BK36" s="120" t="str">
        <f>IF(OR($E36="",$G36=""),"",IF(AND($E$3=6),'Marks Entry 6th'!AN35,IF(AND($E$3=7),'Marks Entry 7th'!AN35,"")))</f>
        <v/>
      </c>
      <c r="BL36" s="65" t="str">
        <f t="shared" si="27"/>
        <v/>
      </c>
      <c r="BM36" s="62">
        <f t="shared" si="28"/>
        <v>0</v>
      </c>
      <c r="BN36" s="67" t="str">
        <f>IF(OR($E36="",$G36=""),"",IF(AND($E$3=6),'Marks Entry 6th'!AO35,IF(AND($E$3=7),'Marks Entry 7th'!AO35,"")))</f>
        <v/>
      </c>
      <c r="BO36" s="67" t="str">
        <f>IF(OR($E36="",$G36=""),"",IF(AND($E$3=6),'Marks Entry 6th'!AP35,IF(AND($E$3=7),'Marks Entry 7th'!AP35,"")))</f>
        <v/>
      </c>
      <c r="BP36" s="65" t="str">
        <f t="shared" si="29"/>
        <v/>
      </c>
      <c r="BQ36" s="62" t="str">
        <f t="shared" si="30"/>
        <v/>
      </c>
      <c r="BR36" s="108">
        <f t="shared" si="31"/>
        <v>0</v>
      </c>
      <c r="BS36" s="108" t="str">
        <f t="shared" si="32"/>
        <v/>
      </c>
      <c r="BT36" s="108" t="str">
        <f t="shared" si="33"/>
        <v/>
      </c>
      <c r="BU36" s="108" t="str">
        <f t="shared" si="34"/>
        <v/>
      </c>
      <c r="BV36" s="108" t="str">
        <f t="shared" si="35"/>
        <v/>
      </c>
      <c r="BW36" s="110" t="str">
        <f t="shared" si="36"/>
        <v/>
      </c>
      <c r="BX36" s="120" t="str">
        <f>IF(OR($E36="",$G36=""),"",IF(AND($E$3=6),'Marks Entry 6th'!AQ35,IF(AND($E$3=7),'Marks Entry 7th'!AQ35,"")))</f>
        <v/>
      </c>
      <c r="BY36" s="120" t="str">
        <f>IF(OR($E36="",$G36=""),"",IF(AND($E$3=6),'Marks Entry 6th'!AR35,IF(AND($E$3=7),'Marks Entry 7th'!AR35,"")))</f>
        <v/>
      </c>
      <c r="BZ36" s="120" t="str">
        <f>IF(OR($E36="",$G36=""),"",IF(AND($E$3=6),'Marks Entry 6th'!AS35,IF(AND($E$3=7),'Marks Entry 7th'!AS35,"")))</f>
        <v/>
      </c>
      <c r="CA36" s="120" t="str">
        <f>IF(OR($E36="",$G36=""),"",IF(AND($E$3=6),'Marks Entry 6th'!AT35,IF(AND($E$3=7),'Marks Entry 7th'!AT35,"")))</f>
        <v/>
      </c>
      <c r="CB36" s="120" t="str">
        <f>IF(OR($E36="",$G36=""),"",IF(AND($E$3=6),'Marks Entry 6th'!AU35,IF(AND($E$3=7),'Marks Entry 7th'!AU35,"")))</f>
        <v/>
      </c>
      <c r="CC36" s="120" t="str">
        <f>IF(OR($E36="",$G36=""),"",IF(AND($E$3=6),'Marks Entry 6th'!AV35,IF(AND($E$3=7),'Marks Entry 7th'!AV35,"")))</f>
        <v/>
      </c>
      <c r="CD36" s="428" t="str">
        <f t="shared" si="37"/>
        <v/>
      </c>
      <c r="CE36" s="120" t="str">
        <f>IF(OR($E36="",$G36=""),"",IF(AND($E$3=6),'Marks Entry 6th'!AW35,IF(AND($E$3=7),'Marks Entry 7th'!AW35,"")))</f>
        <v/>
      </c>
      <c r="CF36" s="120" t="str">
        <f>IF(OR($E36="",$G36=""),"",IF(AND($E$3=6),'Marks Entry 6th'!AX35,IF(AND($E$3=7),'Marks Entry 7th'!AX35,"")))</f>
        <v/>
      </c>
      <c r="CG36" s="65" t="str">
        <f t="shared" si="38"/>
        <v/>
      </c>
      <c r="CH36" s="62">
        <f t="shared" si="39"/>
        <v>0</v>
      </c>
      <c r="CI36" s="67" t="str">
        <f>IF(OR($E36="",$G36=""),"",IF(AND($E$3=6),'Marks Entry 6th'!AY35,IF(AND($E$3=7),'Marks Entry 7th'!AY35,"")))</f>
        <v/>
      </c>
      <c r="CJ36" s="67" t="str">
        <f>IF(OR($E36="",$G36=""),"",IF(AND($E$3=6),'Marks Entry 6th'!AZ35,IF(AND($E$3=7),'Marks Entry 7th'!AZ35,"")))</f>
        <v/>
      </c>
      <c r="CK36" s="65" t="str">
        <f t="shared" si="40"/>
        <v/>
      </c>
      <c r="CL36" s="62" t="str">
        <f t="shared" si="41"/>
        <v/>
      </c>
      <c r="CM36" s="108">
        <f t="shared" si="42"/>
        <v>0</v>
      </c>
      <c r="CN36" s="108" t="str">
        <f t="shared" si="43"/>
        <v/>
      </c>
      <c r="CO36" s="108" t="str">
        <f t="shared" si="44"/>
        <v/>
      </c>
      <c r="CP36" s="108" t="str">
        <f t="shared" si="45"/>
        <v/>
      </c>
      <c r="CQ36" s="108" t="str">
        <f t="shared" si="46"/>
        <v/>
      </c>
      <c r="CR36" s="110" t="str">
        <f t="shared" si="47"/>
        <v/>
      </c>
      <c r="CS36" s="120" t="str">
        <f>IF(OR($E36="",$G36=""),"",IF(AND($E$3=6),'Marks Entry 6th'!BA35,IF(AND($E$3=7),'Marks Entry 7th'!BA35,"")))</f>
        <v/>
      </c>
      <c r="CT36" s="120" t="str">
        <f>IF(OR($E36="",$G36=""),"",IF(AND($E$3=6),'Marks Entry 6th'!BB35,IF(AND($E$3=7),'Marks Entry 7th'!BB35,"")))</f>
        <v/>
      </c>
      <c r="CU36" s="120" t="str">
        <f>IF(OR($E36="",$G36=""),"",IF(AND($E$3=6),'Marks Entry 6th'!BC35,IF(AND($E$3=7),'Marks Entry 7th'!BC35,"")))</f>
        <v/>
      </c>
      <c r="CV36" s="120" t="str">
        <f>IF(OR($E36="",$G36=""),"",IF(AND($E$3=6),'Marks Entry 6th'!BD35,IF(AND($E$3=7),'Marks Entry 7th'!BD35,"")))</f>
        <v/>
      </c>
      <c r="CW36" s="120" t="str">
        <f>IF(OR($E36="",$G36=""),"",IF(AND($E$3=6),'Marks Entry 6th'!BE35,IF(AND($E$3=7),'Marks Entry 7th'!BE35,"")))</f>
        <v/>
      </c>
      <c r="CX36" s="120" t="str">
        <f>IF(OR($E36="",$G36=""),"",IF(AND($E$3=6),'Marks Entry 6th'!BF35,IF(AND($E$3=7),'Marks Entry 7th'!BF35,"")))</f>
        <v/>
      </c>
      <c r="CY36" s="428" t="str">
        <f t="shared" si="48"/>
        <v/>
      </c>
      <c r="CZ36" s="120" t="str">
        <f>IF(OR($E36="",$G36=""),"",IF(AND($E$3=6),'Marks Entry 6th'!BG35,IF(AND($E$3=7),'Marks Entry 7th'!BG35,"")))</f>
        <v/>
      </c>
      <c r="DA36" s="120" t="str">
        <f>IF(OR($E36="",$G36=""),"",IF(AND($E$3=6),'Marks Entry 6th'!BH35,IF(AND($E$3=7),'Marks Entry 7th'!BH35,"")))</f>
        <v/>
      </c>
      <c r="DB36" s="65" t="str">
        <f t="shared" si="49"/>
        <v/>
      </c>
      <c r="DC36" s="62">
        <f t="shared" si="50"/>
        <v>0</v>
      </c>
      <c r="DD36" s="67" t="str">
        <f>IF(OR($E36="",$G36=""),"",IF(AND($E$3=6),'Marks Entry 6th'!BI35,IF(AND($E$3=7),'Marks Entry 7th'!BI35,"")))</f>
        <v/>
      </c>
      <c r="DE36" s="67" t="str">
        <f>IF(OR($E36="",$G36=""),"",IF(AND($E$3=6),'Marks Entry 6th'!BJ35,IF(AND($E$3=7),'Marks Entry 7th'!BJ35,"")))</f>
        <v/>
      </c>
      <c r="DF36" s="65" t="str">
        <f t="shared" si="51"/>
        <v/>
      </c>
      <c r="DG36" s="62" t="str">
        <f t="shared" si="52"/>
        <v/>
      </c>
      <c r="DH36" s="108">
        <f t="shared" si="53"/>
        <v>0</v>
      </c>
      <c r="DI36" s="108" t="str">
        <f t="shared" si="54"/>
        <v/>
      </c>
      <c r="DJ36" s="108" t="str">
        <f t="shared" si="55"/>
        <v/>
      </c>
      <c r="DK36" s="108" t="str">
        <f t="shared" si="56"/>
        <v/>
      </c>
      <c r="DL36" s="108" t="str">
        <f t="shared" si="57"/>
        <v/>
      </c>
      <c r="DM36" s="110" t="str">
        <f t="shared" si="58"/>
        <v/>
      </c>
      <c r="DN36" s="120" t="str">
        <f>IF(OR($E36="",$G36=""),"",IF(AND($E$3=6),'Marks Entry 6th'!BK35,IF(AND($E$3=7),'Marks Entry 7th'!BK35,"")))</f>
        <v/>
      </c>
      <c r="DO36" s="120" t="str">
        <f>IF(OR($E36="",$G36=""),"",IF(AND($E$3=6),'Marks Entry 6th'!BL35,IF(AND($E$3=7),'Marks Entry 7th'!BL35,"")))</f>
        <v/>
      </c>
      <c r="DP36" s="120" t="str">
        <f>IF(OR($E36="",$G36=""),"",IF(AND($E$3=6),'Marks Entry 6th'!BM35,IF(AND($E$3=7),'Marks Entry 7th'!BM35,"")))</f>
        <v/>
      </c>
      <c r="DQ36" s="120" t="str">
        <f>IF(OR($E36="",$G36=""),"",IF(AND($E$3=6),'Marks Entry 6th'!BN35,IF(AND($E$3=7),'Marks Entry 7th'!BN35,"")))</f>
        <v/>
      </c>
      <c r="DR36" s="120" t="str">
        <f>IF(OR($E36="",$G36=""),"",IF(AND($E$3=6),'Marks Entry 6th'!BO35,IF(AND($E$3=7),'Marks Entry 7th'!BO35,"")))</f>
        <v/>
      </c>
      <c r="DS36" s="120" t="str">
        <f>IF(OR($E36="",$G36=""),"",IF(AND($E$3=6),'Marks Entry 6th'!BP35,IF(AND($E$3=7),'Marks Entry 7th'!BP35,"")))</f>
        <v/>
      </c>
      <c r="DT36" s="428" t="str">
        <f t="shared" si="59"/>
        <v/>
      </c>
      <c r="DU36" s="120" t="str">
        <f>IF(OR($E36="",$G36=""),"",IF(AND($E$3=6),'Marks Entry 6th'!BQ35,IF(AND($E$3=7),'Marks Entry 7th'!BQ35,"")))</f>
        <v/>
      </c>
      <c r="DV36" s="120" t="str">
        <f>IF(OR($E36="",$G36=""),"",IF(AND($E$3=6),'Marks Entry 6th'!BR35,IF(AND($E$3=7),'Marks Entry 7th'!BR35,"")))</f>
        <v/>
      </c>
      <c r="DW36" s="65" t="str">
        <f t="shared" si="60"/>
        <v/>
      </c>
      <c r="DX36" s="62">
        <f t="shared" si="61"/>
        <v>0</v>
      </c>
      <c r="DY36" s="67" t="str">
        <f>IF(OR($E36="",$G36=""),"",IF(AND($E$3=6),'Marks Entry 6th'!BS35,IF(AND($E$3=7),'Marks Entry 7th'!BS35,"")))</f>
        <v/>
      </c>
      <c r="DZ36" s="67" t="str">
        <f>IF(OR($E36="",$G36=""),"",IF(AND($E$3=6),'Marks Entry 6th'!BT35,IF(AND($E$3=7),'Marks Entry 7th'!BT35,"")))</f>
        <v/>
      </c>
      <c r="EA36" s="65" t="str">
        <f t="shared" si="62"/>
        <v/>
      </c>
      <c r="EB36" s="62" t="str">
        <f t="shared" si="63"/>
        <v/>
      </c>
      <c r="EC36" s="108">
        <f t="shared" si="64"/>
        <v>0</v>
      </c>
      <c r="ED36" s="108" t="str">
        <f t="shared" si="65"/>
        <v/>
      </c>
      <c r="EE36" s="108" t="str">
        <f t="shared" si="66"/>
        <v/>
      </c>
      <c r="EF36" s="108" t="str">
        <f t="shared" si="67"/>
        <v/>
      </c>
      <c r="EG36" s="108" t="str">
        <f t="shared" si="68"/>
        <v/>
      </c>
      <c r="EH36" s="110" t="str">
        <f t="shared" si="69"/>
        <v/>
      </c>
      <c r="EI36" s="52" t="str">
        <f>IF(OR($E36="",$G36=""),"",IF(AND($E$3=6),'Marks Entry 6th'!BU35,IF(AND($E$3=7),'Marks Entry 7th'!BU35,"")))</f>
        <v/>
      </c>
      <c r="EJ36" s="52" t="str">
        <f>IF(OR($E36="",$G36=""),"",IF(AND($E$3=6),'Marks Entry 6th'!BV35,IF(AND($E$3=7),'Marks Entry 7th'!BV35,"")))</f>
        <v/>
      </c>
      <c r="EK36" s="52" t="str">
        <f>IF(OR($E36="",$G36=""),"",IF(AND($E$3=6),'Marks Entry 6th'!BW35,IF(AND($E$3=7),'Marks Entry 7th'!BW35,"")))</f>
        <v/>
      </c>
      <c r="EL36" s="52" t="str">
        <f>IF(OR($E36="",$G36=""),"",IF(AND($E$3=6),'Marks Entry 6th'!BX35,IF(AND($E$3=7),'Marks Entry 7th'!BX35,"")))</f>
        <v/>
      </c>
      <c r="EM36" s="52" t="str">
        <f>IF(OR($E36="",$G36=""),"",IF(AND($E$3=6),'Marks Entry 6th'!BY35,IF(AND($E$3=7),'Marks Entry 7th'!BY35,"")))</f>
        <v/>
      </c>
      <c r="EN36" s="121" t="str">
        <f t="shared" si="70"/>
        <v/>
      </c>
      <c r="EO36" s="122">
        <f t="shared" si="71"/>
        <v>0</v>
      </c>
      <c r="EP36" s="122" t="str">
        <f t="shared" si="72"/>
        <v/>
      </c>
      <c r="EQ36" s="122" t="str">
        <f t="shared" si="73"/>
        <v/>
      </c>
      <c r="ER36" s="109" t="str">
        <f t="shared" si="74"/>
        <v/>
      </c>
      <c r="ES36" s="52" t="str">
        <f>IF(OR($E36="",$G36=""),"",IF(AND($E$3=6),'Marks Entry 6th'!BZ35,IF(AND($E$3=7),'Marks Entry 7th'!BZ35,"")))</f>
        <v/>
      </c>
      <c r="ET36" s="52" t="str">
        <f>IF(OR($E36="",$G36=""),"",IF(AND($E$3=6),'Marks Entry 6th'!CA35,IF(AND($E$3=7),'Marks Entry 7th'!CA35,"")))</f>
        <v/>
      </c>
      <c r="EU36" s="52" t="str">
        <f>IF(OR($E36="",$G36=""),"",IF(AND($E$3=6),'Marks Entry 6th'!CB35,IF(AND($E$3=7),'Marks Entry 7th'!CB35,"")))</f>
        <v/>
      </c>
      <c r="EV36" s="52" t="str">
        <f>IF(OR($E36="",$G36=""),"",IF(AND($E$3=6),'Marks Entry 6th'!CC35,IF(AND($E$3=7),'Marks Entry 7th'!CC35,"")))</f>
        <v/>
      </c>
      <c r="EW36" s="52" t="str">
        <f>IF(OR($E36="",$G36=""),"",IF(AND($E$3=6),'Marks Entry 6th'!CD35,IF(AND($E$3=7),'Marks Entry 7th'!CD35,"")))</f>
        <v/>
      </c>
      <c r="EX36" s="121" t="str">
        <f t="shared" si="75"/>
        <v/>
      </c>
      <c r="EY36" s="122">
        <f t="shared" si="76"/>
        <v>0</v>
      </c>
      <c r="EZ36" s="122" t="str">
        <f t="shared" si="77"/>
        <v/>
      </c>
      <c r="FA36" s="122" t="str">
        <f t="shared" si="78"/>
        <v/>
      </c>
      <c r="FB36" s="109" t="str">
        <f t="shared" si="79"/>
        <v/>
      </c>
      <c r="FC36" s="52" t="str">
        <f>IF(OR($E36="",$G36=""),"",IF(AND($E$3=6),'Marks Entry 6th'!CE35,IF(AND($E$3=7),'Marks Entry 7th'!CE35,"")))</f>
        <v/>
      </c>
      <c r="FD36" s="52" t="str">
        <f>IF(OR($E36="",$G36=""),"",IF(AND($E$3=6),'Marks Entry 6th'!CF35,IF(AND($E$3=7),'Marks Entry 7th'!CF35,"")))</f>
        <v/>
      </c>
      <c r="FE36" s="52" t="str">
        <f>IF(OR($E36="",$G36=""),"",IF(AND($E$3=6),'Marks Entry 6th'!CG35,IF(AND($E$3=7),'Marks Entry 7th'!CG35,"")))</f>
        <v/>
      </c>
      <c r="FF36" s="52" t="str">
        <f>IF(OR($E36="",$G36=""),"",IF(AND($E$3=6),'Marks Entry 6th'!CH35,IF(AND($E$3=7),'Marks Entry 7th'!CH35,"")))</f>
        <v/>
      </c>
      <c r="FG36" s="52" t="str">
        <f>IF(OR($E36="",$G36=""),"",IF(AND($E$3=6),'Marks Entry 6th'!CI35,IF(AND($E$3=7),'Marks Entry 7th'!CI35,"")))</f>
        <v/>
      </c>
      <c r="FH36" s="121" t="str">
        <f t="shared" si="80"/>
        <v/>
      </c>
      <c r="FI36" s="122">
        <f t="shared" si="81"/>
        <v>0</v>
      </c>
      <c r="FJ36" s="122" t="str">
        <f t="shared" si="82"/>
        <v/>
      </c>
      <c r="FK36" s="122" t="str">
        <f t="shared" si="83"/>
        <v/>
      </c>
      <c r="FL36" s="109" t="str">
        <f t="shared" si="84"/>
        <v/>
      </c>
      <c r="FM36" s="370" t="str">
        <f>IF(OR($E36="",$G36=""),"",IF(AND('Marks Entry 6th'!CJ35="",'Marks Entry 7th'!CJ35=""),"",IF(AND($E$3=6),'Marks Entry 6th'!CJ35,IF(AND($E$3=7),'Marks Entry 7th'!CJ35,""))))</f>
        <v/>
      </c>
      <c r="FN36" s="370" t="str">
        <f>IF(OR($E36="",$G36=""),"",IF(AND('Marks Entry 6th'!CK35="",'Marks Entry 7th'!CK35=""),"",IF(AND($E$3=6),'Marks Entry 6th'!CK35,IF(AND($E$3=7),'Marks Entry 7th'!CK35,""))))</f>
        <v/>
      </c>
      <c r="FO36" s="371" t="str">
        <f t="shared" si="85"/>
        <v/>
      </c>
      <c r="FP36" s="109" t="str">
        <f t="shared" si="86"/>
        <v/>
      </c>
      <c r="FQ36" s="370" t="str">
        <f>IF(OR($E36="",$G36=""),"",IF(AND('Marks Entry 6th'!CL35="",'Marks Entry 7th'!CL35=""),"",IF(AND($E$3=6),'Marks Entry 6th'!CL35,IF(AND($E$3=7),'Marks Entry 7th'!CL35,""))))</f>
        <v/>
      </c>
      <c r="FR36" s="370" t="str">
        <f>IF(OR($E36="",$G36=""),"",IF(AND('Marks Entry 6th'!CM35="",'Marks Entry 7th'!CM35=""),"",IF(AND($E$3=6),'Marks Entry 6th'!CM35,IF(AND($E$3=7),'Marks Entry 7th'!CM35,""))))</f>
        <v/>
      </c>
      <c r="FS36" s="371" t="str">
        <f t="shared" si="87"/>
        <v/>
      </c>
      <c r="FT36" s="109" t="str">
        <f t="shared" si="88"/>
        <v/>
      </c>
      <c r="FU36" s="78" t="str">
        <f t="shared" si="89"/>
        <v/>
      </c>
      <c r="FV36" s="332" t="str">
        <f t="shared" si="90"/>
        <v/>
      </c>
      <c r="FW36" s="84" t="str">
        <f t="shared" si="91"/>
        <v/>
      </c>
      <c r="FX36" s="225" t="str">
        <f t="shared" si="92"/>
        <v/>
      </c>
      <c r="FY36" s="85" t="str">
        <f t="shared" si="93"/>
        <v/>
      </c>
      <c r="FZ36" s="331" t="str">
        <f>IFERROR(IF(B36="NSO","NSO",IF(OR(D36="",G36="",F36=""),"",IF(AND(FV36&gt;=36,'Master sheet'!$D$11="Hindi"),"कक्षा क्रमोन्नत",IF(AND(FV36&gt;=36,'Master sheet'!$D$11="English"),"Promoted",IF(AND(FV36&lt;36,'Master sheet'!$D$11="Hindi"),"पुनः परीक्षा","Re-Exam"))))),"")</f>
        <v/>
      </c>
      <c r="GA36" s="53" t="str">
        <f>IF(OR($E36="",$G36=""),"",IF(AND($E$3=6,'Marks Entry 6th'!CN35=""),"",IF(AND($E$3=7,'Marks Entry 7th'!CN35=""),"",IF(AND($E$3=6),'Marks Entry 6th'!CN35,IF(AND($E$3=7),'Marks Entry 7th'!CN35,"")))))</f>
        <v/>
      </c>
      <c r="GB36" s="53" t="str">
        <f>IF(OR($E36="",$G36=""),"",IF(AND($E$3=6,'Marks Entry 6th'!CO35=""),"",IF(AND($E$3=7,'Marks Entry 7th'!CO35=""),"",IF(AND($E$3=6),'Marks Entry 6th'!CO35,IF(AND($E$3=7),'Marks Entry 7th'!CO35,"")))))</f>
        <v/>
      </c>
      <c r="GC36" s="54"/>
      <c r="GK36" s="56">
        <f>IF(AND($E$3=6),'Marks Entry 6th'!I35,IF(AND($E$3=7),'Marks Entry 7th'!I35,""))</f>
        <v>0</v>
      </c>
      <c r="GL36" s="56">
        <f t="shared" si="94"/>
        <v>0</v>
      </c>
    </row>
    <row r="37" spans="1:194" ht="18.95" customHeight="1">
      <c r="A37" s="68">
        <v>30</v>
      </c>
      <c r="B37" s="68" t="str">
        <f>IF(OR(GK37=0,GK37=""),"",IF(AND($E$3=6),'Marks Entry 6th'!I36,IF(AND($E$3=7),'Marks Entry 7th'!I36,"")))</f>
        <v/>
      </c>
      <c r="C37" s="69" t="str">
        <f>IF(OR(B37=0,B37=""),"",IF(AND($E$3=6,'Marks Entry 6th'!B36=""),"",IF(AND($E$3=7,'Marks Entry 7th'!B36=""),"",IF(AND($E$3=6,'Marks Entry 6th'!B36),'Marks Entry 6th'!B36,IF(AND($E$3=7),'Marks Entry 7th'!B36,"")))))</f>
        <v/>
      </c>
      <c r="D37" s="69" t="str">
        <f>IF(OR(B37=0,B37=""),"",IF(AND($E$3=6,'Marks Entry 6th'!C36=""),"",IF(AND($E$3=7,'Marks Entry 7th'!C36=""),"",IF(AND($E$3=6),'Marks Entry 6th'!C36,IF(AND($E$3=7),'Marks Entry 7th'!C36,"")))))</f>
        <v/>
      </c>
      <c r="E37" s="306" t="str">
        <f>IF(OR(B37=0,B37=""),"",IF(AND($E$3=6,'Marks Entry 6th'!E36=""),"",IF(AND($E$3=7,'Marks Entry 7th'!E36=""),"",IF(AND($E$3=6),'Marks Entry 6th'!E36,IF(AND($E$3=7),'Marks Entry 7th'!E36,"")))))</f>
        <v/>
      </c>
      <c r="F37" s="69" t="str">
        <f>IF(OR(B37=0,B37=""),"",IF(AND($E$3=6,'Marks Entry 6th'!D36=""),"",IF(AND($E$3=7,'Marks Entry 7th'!D36=""),"",IF(AND($E$3=6),'Marks Entry 6th'!D36,IF(AND($E$3=7),'Marks Entry 7th'!D36,"")))))</f>
        <v/>
      </c>
      <c r="G37" s="305" t="str">
        <f>IF(OR(B37=0,B37=""),"",IF(AND($E$3=6,'Marks Entry 6th'!F36=""),"",IF(AND($E$3=7,'Marks Entry 7th'!F36=""),"",IF(AND($E$3=6),UPPER('Marks Entry 6th'!F36),IF(AND($E$3=7),UPPER('Marks Entry 7th'!F36),"")))))</f>
        <v/>
      </c>
      <c r="H37" s="305" t="str">
        <f>IF(OR(B37=0,B37=""),"",IF(AND($E$3=6,'Marks Entry 6th'!G36=""),"",IF(AND($E$3=7,'Marks Entry 7th'!G36=""),"",IF(AND($E$3=6),UPPER('Marks Entry 6th'!G36),IF(AND($E$3=7),UPPER('Marks Entry 7th'!G36),"")))))</f>
        <v/>
      </c>
      <c r="I37" s="305" t="str">
        <f>IF(OR(B37=0,B37=""),"",IF(AND($E$3=6,'Marks Entry 6th'!H36=""),"",IF(AND($E$3=7,'Marks Entry 7th'!H36=""),"",IF(AND($E$3=6),UPPER('Marks Entry 6th'!H36),IF(AND($E$3=7),UPPER('Marks Entry 7th'!H36),"")))))</f>
        <v/>
      </c>
      <c r="J37" s="64" t="str">
        <f>IF(OR(B37=0,B37=""),"",IF(AND($E$3=6,'Marks Entry 6th'!J36=""),"",IF(AND($E$3=7,'Marks Entry 7th'!J36=""),"",IF(AND($E$3=6),'Marks Entry 6th'!J36,IF(AND($E$3=7),'Marks Entry 7th'!J36,"")))))</f>
        <v/>
      </c>
      <c r="K37" s="64" t="str">
        <f>IF(OR(B37=0,B37=""),"",IF(AND($E$3=6,'Marks Entry 6th'!K36=""),"",IF(AND($E$3=7,'Marks Entry 7th'!K36=""),"",IF(AND($E$3=6),'Marks Entry 6th'!K36,IF(AND($E$3=7),'Marks Entry 7th'!K36,"")))))</f>
        <v/>
      </c>
      <c r="L37" s="120" t="str">
        <f>IF(OR($E37="",$G37=""),"",IF(AND($E$3=6),'Marks Entry 6th'!L36,IF(AND($E$3=7),'Marks Entry 7th'!L36,"")))</f>
        <v/>
      </c>
      <c r="M37" s="120" t="str">
        <f>IF(OR($E37="",$G37=""),"",IF(AND($E$3=6),'Marks Entry 6th'!M36,IF(AND($E$3=7),'Marks Entry 7th'!M36,"")))</f>
        <v/>
      </c>
      <c r="N37" s="120" t="str">
        <f>IF(OR($E37="",$G37=""),"",IF(AND($E$3=6),'Marks Entry 6th'!N36,IF(AND($E$3=7),'Marks Entry 7th'!N36,"")))</f>
        <v/>
      </c>
      <c r="O37" s="120" t="str">
        <f>IF(OR($E37="",$G37=""),"",IF(AND($E$3=6),'Marks Entry 6th'!O36,IF(AND($E$3=7),'Marks Entry 7th'!O36,"")))</f>
        <v/>
      </c>
      <c r="P37" s="120" t="str">
        <f>IF(OR($E37="",$G37=""),"",IF(AND($E$3=6),'Marks Entry 6th'!P36,IF(AND($E$3=7),'Marks Entry 7th'!P36,"")))</f>
        <v/>
      </c>
      <c r="Q37" s="120" t="str">
        <f>IF(OR($E37="",$G37=""),"",IF(AND($E$3=6),'Marks Entry 6th'!Q36,IF(AND($E$3=7),'Marks Entry 7th'!Q36,"")))</f>
        <v/>
      </c>
      <c r="R37" s="428" t="str">
        <f t="shared" si="4"/>
        <v/>
      </c>
      <c r="S37" s="120" t="str">
        <f>IF(OR($E37="",$G37=""),"",IF(AND($E$3=6),'Marks Entry 6th'!R36,IF(AND($E$3=7),'Marks Entry 7th'!R36,"")))</f>
        <v/>
      </c>
      <c r="T37" s="120" t="str">
        <f>IF(OR($E37="",$G37=""),"",IF(AND($E$3=6),'Marks Entry 6th'!S36,IF(AND($E$3=7),'Marks Entry 7th'!S36,"")))</f>
        <v/>
      </c>
      <c r="U37" s="65" t="str">
        <f t="shared" si="5"/>
        <v/>
      </c>
      <c r="V37" s="62">
        <f t="shared" si="6"/>
        <v>0</v>
      </c>
      <c r="W37" s="67" t="str">
        <f>IF(OR($E37="",$G37=""),"",IF(AND($E$3=6),'Marks Entry 6th'!T36,IF(AND($E$3=7),'Marks Entry 7th'!T36,"")))</f>
        <v/>
      </c>
      <c r="X37" s="67" t="str">
        <f>IF(OR($E37="",$G37=""),"",IF(AND($E$3=6),'Marks Entry 6th'!U36,IF(AND($E$3=7),'Marks Entry 7th'!U36,"")))</f>
        <v/>
      </c>
      <c r="Y37" s="66" t="str">
        <f t="shared" si="7"/>
        <v/>
      </c>
      <c r="Z37" s="62" t="str">
        <f t="shared" si="8"/>
        <v/>
      </c>
      <c r="AA37" s="108">
        <f t="shared" si="9"/>
        <v>0</v>
      </c>
      <c r="AB37" s="108" t="str">
        <f t="shared" si="10"/>
        <v/>
      </c>
      <c r="AC37" s="108" t="str">
        <f t="shared" si="11"/>
        <v/>
      </c>
      <c r="AD37" s="108" t="str">
        <f t="shared" si="12"/>
        <v/>
      </c>
      <c r="AE37" s="108" t="str">
        <f t="shared" si="13"/>
        <v/>
      </c>
      <c r="AF37" s="110" t="str">
        <f t="shared" si="14"/>
        <v/>
      </c>
      <c r="AG37" s="120" t="str">
        <f>IF(OR($E37="",$G37=""),"",IF(AND($E$3=6),'Marks Entry 6th'!V36,IF(AND($E$3=7),'Marks Entry 7th'!V36,"")))</f>
        <v/>
      </c>
      <c r="AH37" s="120" t="str">
        <f>IF(OR($E37="",$G37=""),"",IF(AND($E$3=6),'Marks Entry 6th'!W36,IF(AND($E$3=7),'Marks Entry 7th'!W36,"")))</f>
        <v/>
      </c>
      <c r="AI37" s="120" t="str">
        <f>IF(OR($E37="",$G37=""),"",IF(AND($E$3=6),'Marks Entry 6th'!X36,IF(AND($E$3=7),'Marks Entry 7th'!X36,"")))</f>
        <v/>
      </c>
      <c r="AJ37" s="120" t="str">
        <f>IF(OR($E37="",$G37=""),"",IF(AND($E$3=6),'Marks Entry 6th'!Y36,IF(AND($E$3=7),'Marks Entry 7th'!Y36,"")))</f>
        <v/>
      </c>
      <c r="AK37" s="120" t="str">
        <f>IF(OR($E37="",$G37=""),"",IF(AND($E$3=6),'Marks Entry 6th'!Z36,IF(AND($E$3=7),'Marks Entry 7th'!Z36,"")))</f>
        <v/>
      </c>
      <c r="AL37" s="120" t="str">
        <f>IF(OR($E37="",$G37=""),"",IF(AND($E$3=6),'Marks Entry 6th'!AA36,IF(AND($E$3=7),'Marks Entry 7th'!AA36,"")))</f>
        <v/>
      </c>
      <c r="AM37" s="428" t="str">
        <f t="shared" si="15"/>
        <v/>
      </c>
      <c r="AN37" s="120" t="str">
        <f>IF(OR($E37="",$G37=""),"",IF(AND($E$3=6),'Marks Entry 6th'!AB36,IF(AND($E$3=7),'Marks Entry 7th'!AB36,"")))</f>
        <v/>
      </c>
      <c r="AO37" s="120" t="str">
        <f>IF(OR($E37="",$G37=""),"",IF(AND($E$3=6),'Marks Entry 6th'!AC36,IF(AND($E$3=7),'Marks Entry 7th'!AC36,"")))</f>
        <v/>
      </c>
      <c r="AP37" s="65" t="str">
        <f t="shared" si="16"/>
        <v/>
      </c>
      <c r="AQ37" s="62">
        <f t="shared" si="17"/>
        <v>0</v>
      </c>
      <c r="AR37" s="67" t="str">
        <f>IF(OR($E37="",$G37=""),"",IF(AND($E$3=6),'Marks Entry 6th'!AD36,IF(AND($E$3=7),'Marks Entry 7th'!AD36,"")))</f>
        <v/>
      </c>
      <c r="AS37" s="67" t="str">
        <f>IF(OR($E37="",$G37=""),"",IF(AND($E$3=6),'Marks Entry 6th'!AE36,IF(AND($E$3=7),'Marks Entry 7th'!AE36,"")))</f>
        <v/>
      </c>
      <c r="AT37" s="65" t="str">
        <f t="shared" si="18"/>
        <v/>
      </c>
      <c r="AU37" s="62" t="str">
        <f t="shared" si="19"/>
        <v/>
      </c>
      <c r="AV37" s="108">
        <f t="shared" si="20"/>
        <v>0</v>
      </c>
      <c r="AW37" s="108" t="str">
        <f t="shared" si="21"/>
        <v/>
      </c>
      <c r="AX37" s="108" t="str">
        <f t="shared" si="22"/>
        <v/>
      </c>
      <c r="AY37" s="108" t="str">
        <f t="shared" si="23"/>
        <v/>
      </c>
      <c r="AZ37" s="108" t="str">
        <f t="shared" si="24"/>
        <v/>
      </c>
      <c r="BA37" s="110" t="str">
        <f t="shared" si="25"/>
        <v/>
      </c>
      <c r="BB37" s="313" t="str">
        <f>IF(OR($E37="",$G37=""),"",IF(AND($E$3=6),'Marks Entry 6th'!AF36,IF(AND($E$3=7),'Marks Entry 7th'!AF36,"")))</f>
        <v/>
      </c>
      <c r="BC37" s="120" t="str">
        <f>IF(OR($E37="",$G37=""),"",IF(AND($E$3=6),'Marks Entry 6th'!AG36,IF(AND($E$3=7),'Marks Entry 7th'!AG36,"")))</f>
        <v/>
      </c>
      <c r="BD37" s="120" t="str">
        <f>IF(OR($E37="",$G37=""),"",IF(AND($E$3=6),'Marks Entry 6th'!AH36,IF(AND($E$3=7),'Marks Entry 7th'!AH36,"")))</f>
        <v/>
      </c>
      <c r="BE37" s="120" t="str">
        <f>IF(OR($E37="",$G37=""),"",IF(AND($E$3=6),'Marks Entry 6th'!AI36,IF(AND($E$3=7),'Marks Entry 7th'!AI36,"")))</f>
        <v/>
      </c>
      <c r="BF37" s="120" t="str">
        <f>IF(OR($E37="",$G37=""),"",IF(AND($E$3=6),'Marks Entry 6th'!AJ36,IF(AND($E$3=7),'Marks Entry 7th'!AJ36,"")))</f>
        <v/>
      </c>
      <c r="BG37" s="120" t="str">
        <f>IF(OR($E37="",$G37=""),"",IF(AND($E$3=6),'Marks Entry 6th'!AK36,IF(AND($E$3=7),'Marks Entry 7th'!AK36,"")))</f>
        <v/>
      </c>
      <c r="BH37" s="120" t="str">
        <f>IF(OR($E37="",$G37=""),"",IF(AND($E$3=6),'Marks Entry 6th'!AL36,IF(AND($E$3=7),'Marks Entry 7th'!AL36,"")))</f>
        <v/>
      </c>
      <c r="BI37" s="428" t="str">
        <f t="shared" si="26"/>
        <v/>
      </c>
      <c r="BJ37" s="120" t="str">
        <f>IF(OR($E37="",$G37=""),"",IF(AND($E$3=6),'Marks Entry 6th'!AM36,IF(AND($E$3=7),'Marks Entry 7th'!AM36,"")))</f>
        <v/>
      </c>
      <c r="BK37" s="120" t="str">
        <f>IF(OR($E37="",$G37=""),"",IF(AND($E$3=6),'Marks Entry 6th'!AN36,IF(AND($E$3=7),'Marks Entry 7th'!AN36,"")))</f>
        <v/>
      </c>
      <c r="BL37" s="65" t="str">
        <f t="shared" si="27"/>
        <v/>
      </c>
      <c r="BM37" s="62">
        <f t="shared" si="28"/>
        <v>0</v>
      </c>
      <c r="BN37" s="67" t="str">
        <f>IF(OR($E37="",$G37=""),"",IF(AND($E$3=6),'Marks Entry 6th'!AO36,IF(AND($E$3=7),'Marks Entry 7th'!AO36,"")))</f>
        <v/>
      </c>
      <c r="BO37" s="67" t="str">
        <f>IF(OR($E37="",$G37=""),"",IF(AND($E$3=6),'Marks Entry 6th'!AP36,IF(AND($E$3=7),'Marks Entry 7th'!AP36,"")))</f>
        <v/>
      </c>
      <c r="BP37" s="65" t="str">
        <f t="shared" si="29"/>
        <v/>
      </c>
      <c r="BQ37" s="62" t="str">
        <f t="shared" si="30"/>
        <v/>
      </c>
      <c r="BR37" s="108">
        <f t="shared" si="31"/>
        <v>0</v>
      </c>
      <c r="BS37" s="108" t="str">
        <f t="shared" si="32"/>
        <v/>
      </c>
      <c r="BT37" s="108" t="str">
        <f t="shared" si="33"/>
        <v/>
      </c>
      <c r="BU37" s="108" t="str">
        <f t="shared" si="34"/>
        <v/>
      </c>
      <c r="BV37" s="108" t="str">
        <f t="shared" si="35"/>
        <v/>
      </c>
      <c r="BW37" s="110" t="str">
        <f t="shared" si="36"/>
        <v/>
      </c>
      <c r="BX37" s="120" t="str">
        <f>IF(OR($E37="",$G37=""),"",IF(AND($E$3=6),'Marks Entry 6th'!AQ36,IF(AND($E$3=7),'Marks Entry 7th'!AQ36,"")))</f>
        <v/>
      </c>
      <c r="BY37" s="120" t="str">
        <f>IF(OR($E37="",$G37=""),"",IF(AND($E$3=6),'Marks Entry 6th'!AR36,IF(AND($E$3=7),'Marks Entry 7th'!AR36,"")))</f>
        <v/>
      </c>
      <c r="BZ37" s="120" t="str">
        <f>IF(OR($E37="",$G37=""),"",IF(AND($E$3=6),'Marks Entry 6th'!AS36,IF(AND($E$3=7),'Marks Entry 7th'!AS36,"")))</f>
        <v/>
      </c>
      <c r="CA37" s="120" t="str">
        <f>IF(OR($E37="",$G37=""),"",IF(AND($E$3=6),'Marks Entry 6th'!AT36,IF(AND($E$3=7),'Marks Entry 7th'!AT36,"")))</f>
        <v/>
      </c>
      <c r="CB37" s="120" t="str">
        <f>IF(OR($E37="",$G37=""),"",IF(AND($E$3=6),'Marks Entry 6th'!AU36,IF(AND($E$3=7),'Marks Entry 7th'!AU36,"")))</f>
        <v/>
      </c>
      <c r="CC37" s="120" t="str">
        <f>IF(OR($E37="",$G37=""),"",IF(AND($E$3=6),'Marks Entry 6th'!AV36,IF(AND($E$3=7),'Marks Entry 7th'!AV36,"")))</f>
        <v/>
      </c>
      <c r="CD37" s="428" t="str">
        <f t="shared" si="37"/>
        <v/>
      </c>
      <c r="CE37" s="120" t="str">
        <f>IF(OR($E37="",$G37=""),"",IF(AND($E$3=6),'Marks Entry 6th'!AW36,IF(AND($E$3=7),'Marks Entry 7th'!AW36,"")))</f>
        <v/>
      </c>
      <c r="CF37" s="120" t="str">
        <f>IF(OR($E37="",$G37=""),"",IF(AND($E$3=6),'Marks Entry 6th'!AX36,IF(AND($E$3=7),'Marks Entry 7th'!AX36,"")))</f>
        <v/>
      </c>
      <c r="CG37" s="65" t="str">
        <f t="shared" si="38"/>
        <v/>
      </c>
      <c r="CH37" s="62">
        <f t="shared" si="39"/>
        <v>0</v>
      </c>
      <c r="CI37" s="67" t="str">
        <f>IF(OR($E37="",$G37=""),"",IF(AND($E$3=6),'Marks Entry 6th'!AY36,IF(AND($E$3=7),'Marks Entry 7th'!AY36,"")))</f>
        <v/>
      </c>
      <c r="CJ37" s="67" t="str">
        <f>IF(OR($E37="",$G37=""),"",IF(AND($E$3=6),'Marks Entry 6th'!AZ36,IF(AND($E$3=7),'Marks Entry 7th'!AZ36,"")))</f>
        <v/>
      </c>
      <c r="CK37" s="65" t="str">
        <f t="shared" si="40"/>
        <v/>
      </c>
      <c r="CL37" s="62" t="str">
        <f t="shared" si="41"/>
        <v/>
      </c>
      <c r="CM37" s="108">
        <f t="shared" si="42"/>
        <v>0</v>
      </c>
      <c r="CN37" s="108" t="str">
        <f t="shared" si="43"/>
        <v/>
      </c>
      <c r="CO37" s="108" t="str">
        <f t="shared" si="44"/>
        <v/>
      </c>
      <c r="CP37" s="108" t="str">
        <f t="shared" si="45"/>
        <v/>
      </c>
      <c r="CQ37" s="108" t="str">
        <f t="shared" si="46"/>
        <v/>
      </c>
      <c r="CR37" s="110" t="str">
        <f t="shared" si="47"/>
        <v/>
      </c>
      <c r="CS37" s="120" t="str">
        <f>IF(OR($E37="",$G37=""),"",IF(AND($E$3=6),'Marks Entry 6th'!BA36,IF(AND($E$3=7),'Marks Entry 7th'!BA36,"")))</f>
        <v/>
      </c>
      <c r="CT37" s="120" t="str">
        <f>IF(OR($E37="",$G37=""),"",IF(AND($E$3=6),'Marks Entry 6th'!BB36,IF(AND($E$3=7),'Marks Entry 7th'!BB36,"")))</f>
        <v/>
      </c>
      <c r="CU37" s="120" t="str">
        <f>IF(OR($E37="",$G37=""),"",IF(AND($E$3=6),'Marks Entry 6th'!BC36,IF(AND($E$3=7),'Marks Entry 7th'!BC36,"")))</f>
        <v/>
      </c>
      <c r="CV37" s="120" t="str">
        <f>IF(OR($E37="",$G37=""),"",IF(AND($E$3=6),'Marks Entry 6th'!BD36,IF(AND($E$3=7),'Marks Entry 7th'!BD36,"")))</f>
        <v/>
      </c>
      <c r="CW37" s="120" t="str">
        <f>IF(OR($E37="",$G37=""),"",IF(AND($E$3=6),'Marks Entry 6th'!BE36,IF(AND($E$3=7),'Marks Entry 7th'!BE36,"")))</f>
        <v/>
      </c>
      <c r="CX37" s="120" t="str">
        <f>IF(OR($E37="",$G37=""),"",IF(AND($E$3=6),'Marks Entry 6th'!BF36,IF(AND($E$3=7),'Marks Entry 7th'!BF36,"")))</f>
        <v/>
      </c>
      <c r="CY37" s="428" t="str">
        <f t="shared" si="48"/>
        <v/>
      </c>
      <c r="CZ37" s="120" t="str">
        <f>IF(OR($E37="",$G37=""),"",IF(AND($E$3=6),'Marks Entry 6th'!BG36,IF(AND($E$3=7),'Marks Entry 7th'!BG36,"")))</f>
        <v/>
      </c>
      <c r="DA37" s="120" t="str">
        <f>IF(OR($E37="",$G37=""),"",IF(AND($E$3=6),'Marks Entry 6th'!BH36,IF(AND($E$3=7),'Marks Entry 7th'!BH36,"")))</f>
        <v/>
      </c>
      <c r="DB37" s="65" t="str">
        <f t="shared" si="49"/>
        <v/>
      </c>
      <c r="DC37" s="62">
        <f t="shared" si="50"/>
        <v>0</v>
      </c>
      <c r="DD37" s="67" t="str">
        <f>IF(OR($E37="",$G37=""),"",IF(AND($E$3=6),'Marks Entry 6th'!BI36,IF(AND($E$3=7),'Marks Entry 7th'!BI36,"")))</f>
        <v/>
      </c>
      <c r="DE37" s="67" t="str">
        <f>IF(OR($E37="",$G37=""),"",IF(AND($E$3=6),'Marks Entry 6th'!BJ36,IF(AND($E$3=7),'Marks Entry 7th'!BJ36,"")))</f>
        <v/>
      </c>
      <c r="DF37" s="65" t="str">
        <f t="shared" si="51"/>
        <v/>
      </c>
      <c r="DG37" s="62" t="str">
        <f t="shared" si="52"/>
        <v/>
      </c>
      <c r="DH37" s="108">
        <f t="shared" si="53"/>
        <v>0</v>
      </c>
      <c r="DI37" s="108" t="str">
        <f t="shared" si="54"/>
        <v/>
      </c>
      <c r="DJ37" s="108" t="str">
        <f t="shared" si="55"/>
        <v/>
      </c>
      <c r="DK37" s="108" t="str">
        <f t="shared" si="56"/>
        <v/>
      </c>
      <c r="DL37" s="108" t="str">
        <f t="shared" si="57"/>
        <v/>
      </c>
      <c r="DM37" s="110" t="str">
        <f t="shared" si="58"/>
        <v/>
      </c>
      <c r="DN37" s="120" t="str">
        <f>IF(OR($E37="",$G37=""),"",IF(AND($E$3=6),'Marks Entry 6th'!BK36,IF(AND($E$3=7),'Marks Entry 7th'!BK36,"")))</f>
        <v/>
      </c>
      <c r="DO37" s="120" t="str">
        <f>IF(OR($E37="",$G37=""),"",IF(AND($E$3=6),'Marks Entry 6th'!BL36,IF(AND($E$3=7),'Marks Entry 7th'!BL36,"")))</f>
        <v/>
      </c>
      <c r="DP37" s="120" t="str">
        <f>IF(OR($E37="",$G37=""),"",IF(AND($E$3=6),'Marks Entry 6th'!BM36,IF(AND($E$3=7),'Marks Entry 7th'!BM36,"")))</f>
        <v/>
      </c>
      <c r="DQ37" s="120" t="str">
        <f>IF(OR($E37="",$G37=""),"",IF(AND($E$3=6),'Marks Entry 6th'!BN36,IF(AND($E$3=7),'Marks Entry 7th'!BN36,"")))</f>
        <v/>
      </c>
      <c r="DR37" s="120" t="str">
        <f>IF(OR($E37="",$G37=""),"",IF(AND($E$3=6),'Marks Entry 6th'!BO36,IF(AND($E$3=7),'Marks Entry 7th'!BO36,"")))</f>
        <v/>
      </c>
      <c r="DS37" s="120" t="str">
        <f>IF(OR($E37="",$G37=""),"",IF(AND($E$3=6),'Marks Entry 6th'!BP36,IF(AND($E$3=7),'Marks Entry 7th'!BP36,"")))</f>
        <v/>
      </c>
      <c r="DT37" s="428" t="str">
        <f t="shared" si="59"/>
        <v/>
      </c>
      <c r="DU37" s="120" t="str">
        <f>IF(OR($E37="",$G37=""),"",IF(AND($E$3=6),'Marks Entry 6th'!BQ36,IF(AND($E$3=7),'Marks Entry 7th'!BQ36,"")))</f>
        <v/>
      </c>
      <c r="DV37" s="120" t="str">
        <f>IF(OR($E37="",$G37=""),"",IF(AND($E$3=6),'Marks Entry 6th'!BR36,IF(AND($E$3=7),'Marks Entry 7th'!BR36,"")))</f>
        <v/>
      </c>
      <c r="DW37" s="65" t="str">
        <f t="shared" si="60"/>
        <v/>
      </c>
      <c r="DX37" s="62">
        <f t="shared" si="61"/>
        <v>0</v>
      </c>
      <c r="DY37" s="67" t="str">
        <f>IF(OR($E37="",$G37=""),"",IF(AND($E$3=6),'Marks Entry 6th'!BS36,IF(AND($E$3=7),'Marks Entry 7th'!BS36,"")))</f>
        <v/>
      </c>
      <c r="DZ37" s="67" t="str">
        <f>IF(OR($E37="",$G37=""),"",IF(AND($E$3=6),'Marks Entry 6th'!BT36,IF(AND($E$3=7),'Marks Entry 7th'!BT36,"")))</f>
        <v/>
      </c>
      <c r="EA37" s="65" t="str">
        <f t="shared" si="62"/>
        <v/>
      </c>
      <c r="EB37" s="62" t="str">
        <f t="shared" si="63"/>
        <v/>
      </c>
      <c r="EC37" s="108">
        <f t="shared" si="64"/>
        <v>0</v>
      </c>
      <c r="ED37" s="108" t="str">
        <f t="shared" si="65"/>
        <v/>
      </c>
      <c r="EE37" s="108" t="str">
        <f t="shared" si="66"/>
        <v/>
      </c>
      <c r="EF37" s="108" t="str">
        <f t="shared" si="67"/>
        <v/>
      </c>
      <c r="EG37" s="108" t="str">
        <f t="shared" si="68"/>
        <v/>
      </c>
      <c r="EH37" s="110" t="str">
        <f t="shared" si="69"/>
        <v/>
      </c>
      <c r="EI37" s="52" t="str">
        <f>IF(OR($E37="",$G37=""),"",IF(AND($E$3=6),'Marks Entry 6th'!BU36,IF(AND($E$3=7),'Marks Entry 7th'!BU36,"")))</f>
        <v/>
      </c>
      <c r="EJ37" s="52" t="str">
        <f>IF(OR($E37="",$G37=""),"",IF(AND($E$3=6),'Marks Entry 6th'!BV36,IF(AND($E$3=7),'Marks Entry 7th'!BV36,"")))</f>
        <v/>
      </c>
      <c r="EK37" s="52" t="str">
        <f>IF(OR($E37="",$G37=""),"",IF(AND($E$3=6),'Marks Entry 6th'!BW36,IF(AND($E$3=7),'Marks Entry 7th'!BW36,"")))</f>
        <v/>
      </c>
      <c r="EL37" s="52" t="str">
        <f>IF(OR($E37="",$G37=""),"",IF(AND($E$3=6),'Marks Entry 6th'!BX36,IF(AND($E$3=7),'Marks Entry 7th'!BX36,"")))</f>
        <v/>
      </c>
      <c r="EM37" s="52" t="str">
        <f>IF(OR($E37="",$G37=""),"",IF(AND($E$3=6),'Marks Entry 6th'!BY36,IF(AND($E$3=7),'Marks Entry 7th'!BY36,"")))</f>
        <v/>
      </c>
      <c r="EN37" s="121" t="str">
        <f t="shared" si="70"/>
        <v/>
      </c>
      <c r="EO37" s="122">
        <f t="shared" si="71"/>
        <v>0</v>
      </c>
      <c r="EP37" s="122" t="str">
        <f t="shared" si="72"/>
        <v/>
      </c>
      <c r="EQ37" s="122" t="str">
        <f t="shared" si="73"/>
        <v/>
      </c>
      <c r="ER37" s="109" t="str">
        <f t="shared" si="74"/>
        <v/>
      </c>
      <c r="ES37" s="52" t="str">
        <f>IF(OR($E37="",$G37=""),"",IF(AND($E$3=6),'Marks Entry 6th'!BZ36,IF(AND($E$3=7),'Marks Entry 7th'!BZ36,"")))</f>
        <v/>
      </c>
      <c r="ET37" s="52" t="str">
        <f>IF(OR($E37="",$G37=""),"",IF(AND($E$3=6),'Marks Entry 6th'!CA36,IF(AND($E$3=7),'Marks Entry 7th'!CA36,"")))</f>
        <v/>
      </c>
      <c r="EU37" s="52" t="str">
        <f>IF(OR($E37="",$G37=""),"",IF(AND($E$3=6),'Marks Entry 6th'!CB36,IF(AND($E$3=7),'Marks Entry 7th'!CB36,"")))</f>
        <v/>
      </c>
      <c r="EV37" s="52" t="str">
        <f>IF(OR($E37="",$G37=""),"",IF(AND($E$3=6),'Marks Entry 6th'!CC36,IF(AND($E$3=7),'Marks Entry 7th'!CC36,"")))</f>
        <v/>
      </c>
      <c r="EW37" s="52" t="str">
        <f>IF(OR($E37="",$G37=""),"",IF(AND($E$3=6),'Marks Entry 6th'!CD36,IF(AND($E$3=7),'Marks Entry 7th'!CD36,"")))</f>
        <v/>
      </c>
      <c r="EX37" s="121" t="str">
        <f t="shared" si="75"/>
        <v/>
      </c>
      <c r="EY37" s="122">
        <f t="shared" si="76"/>
        <v>0</v>
      </c>
      <c r="EZ37" s="122" t="str">
        <f t="shared" si="77"/>
        <v/>
      </c>
      <c r="FA37" s="122" t="str">
        <f t="shared" si="78"/>
        <v/>
      </c>
      <c r="FB37" s="109" t="str">
        <f t="shared" si="79"/>
        <v/>
      </c>
      <c r="FC37" s="52" t="str">
        <f>IF(OR($E37="",$G37=""),"",IF(AND($E$3=6),'Marks Entry 6th'!CE36,IF(AND($E$3=7),'Marks Entry 7th'!CE36,"")))</f>
        <v/>
      </c>
      <c r="FD37" s="52" t="str">
        <f>IF(OR($E37="",$G37=""),"",IF(AND($E$3=6),'Marks Entry 6th'!CF36,IF(AND($E$3=7),'Marks Entry 7th'!CF36,"")))</f>
        <v/>
      </c>
      <c r="FE37" s="52" t="str">
        <f>IF(OR($E37="",$G37=""),"",IF(AND($E$3=6),'Marks Entry 6th'!CG36,IF(AND($E$3=7),'Marks Entry 7th'!CG36,"")))</f>
        <v/>
      </c>
      <c r="FF37" s="52" t="str">
        <f>IF(OR($E37="",$G37=""),"",IF(AND($E$3=6),'Marks Entry 6th'!CH36,IF(AND($E$3=7),'Marks Entry 7th'!CH36,"")))</f>
        <v/>
      </c>
      <c r="FG37" s="52" t="str">
        <f>IF(OR($E37="",$G37=""),"",IF(AND($E$3=6),'Marks Entry 6th'!CI36,IF(AND($E$3=7),'Marks Entry 7th'!CI36,"")))</f>
        <v/>
      </c>
      <c r="FH37" s="121" t="str">
        <f t="shared" si="80"/>
        <v/>
      </c>
      <c r="FI37" s="122">
        <f t="shared" si="81"/>
        <v>0</v>
      </c>
      <c r="FJ37" s="122" t="str">
        <f t="shared" si="82"/>
        <v/>
      </c>
      <c r="FK37" s="122" t="str">
        <f t="shared" si="83"/>
        <v/>
      </c>
      <c r="FL37" s="109" t="str">
        <f t="shared" si="84"/>
        <v/>
      </c>
      <c r="FM37" s="370" t="str">
        <f>IF(OR($E37="",$G37=""),"",IF(AND('Marks Entry 6th'!CJ36="",'Marks Entry 7th'!CJ36=""),"",IF(AND($E$3=6),'Marks Entry 6th'!CJ36,IF(AND($E$3=7),'Marks Entry 7th'!CJ36,""))))</f>
        <v/>
      </c>
      <c r="FN37" s="370" t="str">
        <f>IF(OR($E37="",$G37=""),"",IF(AND('Marks Entry 6th'!CK36="",'Marks Entry 7th'!CK36=""),"",IF(AND($E$3=6),'Marks Entry 6th'!CK36,IF(AND($E$3=7),'Marks Entry 7th'!CK36,""))))</f>
        <v/>
      </c>
      <c r="FO37" s="371" t="str">
        <f t="shared" si="85"/>
        <v/>
      </c>
      <c r="FP37" s="109" t="str">
        <f t="shared" si="86"/>
        <v/>
      </c>
      <c r="FQ37" s="370" t="str">
        <f>IF(OR($E37="",$G37=""),"",IF(AND('Marks Entry 6th'!CL36="",'Marks Entry 7th'!CL36=""),"",IF(AND($E$3=6),'Marks Entry 6th'!CL36,IF(AND($E$3=7),'Marks Entry 7th'!CL36,""))))</f>
        <v/>
      </c>
      <c r="FR37" s="370" t="str">
        <f>IF(OR($E37="",$G37=""),"",IF(AND('Marks Entry 6th'!CM36="",'Marks Entry 7th'!CM36=""),"",IF(AND($E$3=6),'Marks Entry 6th'!CM36,IF(AND($E$3=7),'Marks Entry 7th'!CM36,""))))</f>
        <v/>
      </c>
      <c r="FS37" s="371" t="str">
        <f t="shared" si="87"/>
        <v/>
      </c>
      <c r="FT37" s="109" t="str">
        <f t="shared" si="88"/>
        <v/>
      </c>
      <c r="FU37" s="78" t="str">
        <f t="shared" si="89"/>
        <v/>
      </c>
      <c r="FV37" s="332" t="str">
        <f t="shared" si="90"/>
        <v/>
      </c>
      <c r="FW37" s="84" t="str">
        <f t="shared" si="91"/>
        <v/>
      </c>
      <c r="FX37" s="225" t="str">
        <f t="shared" si="92"/>
        <v/>
      </c>
      <c r="FY37" s="85" t="str">
        <f t="shared" si="93"/>
        <v/>
      </c>
      <c r="FZ37" s="331" t="str">
        <f>IFERROR(IF(B37="NSO","NSO",IF(OR(D37="",G37="",F37=""),"",IF(AND(FV37&gt;=36,'Master sheet'!$D$11="Hindi"),"कक्षा क्रमोन्नत",IF(AND(FV37&gt;=36,'Master sheet'!$D$11="English"),"Promoted",IF(AND(FV37&lt;36,'Master sheet'!$D$11="Hindi"),"पुनः परीक्षा","Re-Exam"))))),"")</f>
        <v/>
      </c>
      <c r="GA37" s="53" t="str">
        <f>IF(OR($E37="",$G37=""),"",IF(AND($E$3=6,'Marks Entry 6th'!CN36=""),"",IF(AND($E$3=7,'Marks Entry 7th'!CN36=""),"",IF(AND($E$3=6),'Marks Entry 6th'!CN36,IF(AND($E$3=7),'Marks Entry 7th'!CN36,"")))))</f>
        <v/>
      </c>
      <c r="GB37" s="53" t="str">
        <f>IF(OR($E37="",$G37=""),"",IF(AND($E$3=6,'Marks Entry 6th'!CO36=""),"",IF(AND($E$3=7,'Marks Entry 7th'!CO36=""),"",IF(AND($E$3=6),'Marks Entry 6th'!CO36,IF(AND($E$3=7),'Marks Entry 7th'!CO36,"")))))</f>
        <v/>
      </c>
      <c r="GC37" s="54"/>
      <c r="GK37" s="56">
        <f>IF(AND($E$3=6),'Marks Entry 6th'!I36,IF(AND($E$3=7),'Marks Entry 7th'!I36,""))</f>
        <v>0</v>
      </c>
      <c r="GL37" s="56">
        <f t="shared" si="94"/>
        <v>0</v>
      </c>
    </row>
    <row r="38" spans="1:194" ht="18.95" customHeight="1">
      <c r="A38" s="68">
        <v>31</v>
      </c>
      <c r="B38" s="68" t="str">
        <f>IF(OR(GK38=0,GK38=""),"",IF(AND($E$3=6),'Marks Entry 6th'!I37,IF(AND($E$3=7),'Marks Entry 7th'!I37,"")))</f>
        <v/>
      </c>
      <c r="C38" s="69" t="str">
        <f>IF(OR(B38=0,B38=""),"",IF(AND($E$3=6,'Marks Entry 6th'!B37=""),"",IF(AND($E$3=7,'Marks Entry 7th'!B37=""),"",IF(AND($E$3=6,'Marks Entry 6th'!B37),'Marks Entry 6th'!B37,IF(AND($E$3=7),'Marks Entry 7th'!B37,"")))))</f>
        <v/>
      </c>
      <c r="D38" s="69" t="str">
        <f>IF(OR(B38=0,B38=""),"",IF(AND($E$3=6,'Marks Entry 6th'!C37=""),"",IF(AND($E$3=7,'Marks Entry 7th'!C37=""),"",IF(AND($E$3=6),'Marks Entry 6th'!C37,IF(AND($E$3=7),'Marks Entry 7th'!C37,"")))))</f>
        <v/>
      </c>
      <c r="E38" s="306" t="str">
        <f>IF(OR(B38=0,B38=""),"",IF(AND($E$3=6,'Marks Entry 6th'!E37=""),"",IF(AND($E$3=7,'Marks Entry 7th'!E37=""),"",IF(AND($E$3=6),'Marks Entry 6th'!E37,IF(AND($E$3=7),'Marks Entry 7th'!E37,"")))))</f>
        <v/>
      </c>
      <c r="F38" s="69" t="str">
        <f>IF(OR(B38=0,B38=""),"",IF(AND($E$3=6,'Marks Entry 6th'!D37=""),"",IF(AND($E$3=7,'Marks Entry 7th'!D37=""),"",IF(AND($E$3=6),'Marks Entry 6th'!D37,IF(AND($E$3=7),'Marks Entry 7th'!D37,"")))))</f>
        <v/>
      </c>
      <c r="G38" s="305" t="str">
        <f>IF(OR(B38=0,B38=""),"",IF(AND($E$3=6,'Marks Entry 6th'!F37=""),"",IF(AND($E$3=7,'Marks Entry 7th'!F37=""),"",IF(AND($E$3=6),UPPER('Marks Entry 6th'!F37),IF(AND($E$3=7),UPPER('Marks Entry 7th'!F37),"")))))</f>
        <v/>
      </c>
      <c r="H38" s="305" t="str">
        <f>IF(OR(B38=0,B38=""),"",IF(AND($E$3=6,'Marks Entry 6th'!G37=""),"",IF(AND($E$3=7,'Marks Entry 7th'!G37=""),"",IF(AND($E$3=6),UPPER('Marks Entry 6th'!G37),IF(AND($E$3=7),UPPER('Marks Entry 7th'!G37),"")))))</f>
        <v/>
      </c>
      <c r="I38" s="305" t="str">
        <f>IF(OR(B38=0,B38=""),"",IF(AND($E$3=6,'Marks Entry 6th'!H37=""),"",IF(AND($E$3=7,'Marks Entry 7th'!H37=""),"",IF(AND($E$3=6),UPPER('Marks Entry 6th'!H37),IF(AND($E$3=7),UPPER('Marks Entry 7th'!H37),"")))))</f>
        <v/>
      </c>
      <c r="J38" s="64" t="str">
        <f>IF(OR(B38=0,B38=""),"",IF(AND($E$3=6,'Marks Entry 6th'!J37=""),"",IF(AND($E$3=7,'Marks Entry 7th'!J37=""),"",IF(AND($E$3=6),'Marks Entry 6th'!J37,IF(AND($E$3=7),'Marks Entry 7th'!J37,"")))))</f>
        <v/>
      </c>
      <c r="K38" s="64" t="str">
        <f>IF(OR(B38=0,B38=""),"",IF(AND($E$3=6,'Marks Entry 6th'!K37=""),"",IF(AND($E$3=7,'Marks Entry 7th'!K37=""),"",IF(AND($E$3=6),'Marks Entry 6th'!K37,IF(AND($E$3=7),'Marks Entry 7th'!K37,"")))))</f>
        <v/>
      </c>
      <c r="L38" s="120" t="str">
        <f>IF(OR($E38="",$G38=""),"",IF(AND($E$3=6),'Marks Entry 6th'!L37,IF(AND($E$3=7),'Marks Entry 7th'!L37,"")))</f>
        <v/>
      </c>
      <c r="M38" s="120" t="str">
        <f>IF(OR($E38="",$G38=""),"",IF(AND($E$3=6),'Marks Entry 6th'!M37,IF(AND($E$3=7),'Marks Entry 7th'!M37,"")))</f>
        <v/>
      </c>
      <c r="N38" s="120" t="str">
        <f>IF(OR($E38="",$G38=""),"",IF(AND($E$3=6),'Marks Entry 6th'!N37,IF(AND($E$3=7),'Marks Entry 7th'!N37,"")))</f>
        <v/>
      </c>
      <c r="O38" s="120" t="str">
        <f>IF(OR($E38="",$G38=""),"",IF(AND($E$3=6),'Marks Entry 6th'!O37,IF(AND($E$3=7),'Marks Entry 7th'!O37,"")))</f>
        <v/>
      </c>
      <c r="P38" s="120" t="str">
        <f>IF(OR($E38="",$G38=""),"",IF(AND($E$3=6),'Marks Entry 6th'!P37,IF(AND($E$3=7),'Marks Entry 7th'!P37,"")))</f>
        <v/>
      </c>
      <c r="Q38" s="120" t="str">
        <f>IF(OR($E38="",$G38=""),"",IF(AND($E$3=6),'Marks Entry 6th'!Q37,IF(AND($E$3=7),'Marks Entry 7th'!Q37,"")))</f>
        <v/>
      </c>
      <c r="R38" s="428" t="str">
        <f t="shared" si="4"/>
        <v/>
      </c>
      <c r="S38" s="120" t="str">
        <f>IF(OR($E38="",$G38=""),"",IF(AND($E$3=6),'Marks Entry 6th'!R37,IF(AND($E$3=7),'Marks Entry 7th'!R37,"")))</f>
        <v/>
      </c>
      <c r="T38" s="120" t="str">
        <f>IF(OR($E38="",$G38=""),"",IF(AND($E$3=6),'Marks Entry 6th'!S37,IF(AND($E$3=7),'Marks Entry 7th'!S37,"")))</f>
        <v/>
      </c>
      <c r="U38" s="65" t="str">
        <f t="shared" si="5"/>
        <v/>
      </c>
      <c r="V38" s="62">
        <f t="shared" si="6"/>
        <v>0</v>
      </c>
      <c r="W38" s="67" t="str">
        <f>IF(OR($E38="",$G38=""),"",IF(AND($E$3=6),'Marks Entry 6th'!T37,IF(AND($E$3=7),'Marks Entry 7th'!T37,"")))</f>
        <v/>
      </c>
      <c r="X38" s="67" t="str">
        <f>IF(OR($E38="",$G38=""),"",IF(AND($E$3=6),'Marks Entry 6th'!U37,IF(AND($E$3=7),'Marks Entry 7th'!U37,"")))</f>
        <v/>
      </c>
      <c r="Y38" s="66" t="str">
        <f t="shared" si="7"/>
        <v/>
      </c>
      <c r="Z38" s="62" t="str">
        <f t="shared" si="8"/>
        <v/>
      </c>
      <c r="AA38" s="108">
        <f t="shared" si="9"/>
        <v>0</v>
      </c>
      <c r="AB38" s="108" t="str">
        <f t="shared" si="10"/>
        <v/>
      </c>
      <c r="AC38" s="108" t="str">
        <f t="shared" si="11"/>
        <v/>
      </c>
      <c r="AD38" s="108" t="str">
        <f t="shared" si="12"/>
        <v/>
      </c>
      <c r="AE38" s="108" t="str">
        <f t="shared" si="13"/>
        <v/>
      </c>
      <c r="AF38" s="110" t="str">
        <f t="shared" si="14"/>
        <v/>
      </c>
      <c r="AG38" s="120" t="str">
        <f>IF(OR($E38="",$G38=""),"",IF(AND($E$3=6),'Marks Entry 6th'!V37,IF(AND($E$3=7),'Marks Entry 7th'!V37,"")))</f>
        <v/>
      </c>
      <c r="AH38" s="120" t="str">
        <f>IF(OR($E38="",$G38=""),"",IF(AND($E$3=6),'Marks Entry 6th'!W37,IF(AND($E$3=7),'Marks Entry 7th'!W37,"")))</f>
        <v/>
      </c>
      <c r="AI38" s="120" t="str">
        <f>IF(OR($E38="",$G38=""),"",IF(AND($E$3=6),'Marks Entry 6th'!X37,IF(AND($E$3=7),'Marks Entry 7th'!X37,"")))</f>
        <v/>
      </c>
      <c r="AJ38" s="120" t="str">
        <f>IF(OR($E38="",$G38=""),"",IF(AND($E$3=6),'Marks Entry 6th'!Y37,IF(AND($E$3=7),'Marks Entry 7th'!Y37,"")))</f>
        <v/>
      </c>
      <c r="AK38" s="120" t="str">
        <f>IF(OR($E38="",$G38=""),"",IF(AND($E$3=6),'Marks Entry 6th'!Z37,IF(AND($E$3=7),'Marks Entry 7th'!Z37,"")))</f>
        <v/>
      </c>
      <c r="AL38" s="120" t="str">
        <f>IF(OR($E38="",$G38=""),"",IF(AND($E$3=6),'Marks Entry 6th'!AA37,IF(AND($E$3=7),'Marks Entry 7th'!AA37,"")))</f>
        <v/>
      </c>
      <c r="AM38" s="428" t="str">
        <f t="shared" si="15"/>
        <v/>
      </c>
      <c r="AN38" s="120" t="str">
        <f>IF(OR($E38="",$G38=""),"",IF(AND($E$3=6),'Marks Entry 6th'!AB37,IF(AND($E$3=7),'Marks Entry 7th'!AB37,"")))</f>
        <v/>
      </c>
      <c r="AO38" s="120" t="str">
        <f>IF(OR($E38="",$G38=""),"",IF(AND($E$3=6),'Marks Entry 6th'!AC37,IF(AND($E$3=7),'Marks Entry 7th'!AC37,"")))</f>
        <v/>
      </c>
      <c r="AP38" s="65" t="str">
        <f t="shared" si="16"/>
        <v/>
      </c>
      <c r="AQ38" s="62">
        <f t="shared" si="17"/>
        <v>0</v>
      </c>
      <c r="AR38" s="67" t="str">
        <f>IF(OR($E38="",$G38=""),"",IF(AND($E$3=6),'Marks Entry 6th'!AD37,IF(AND($E$3=7),'Marks Entry 7th'!AD37,"")))</f>
        <v/>
      </c>
      <c r="AS38" s="67" t="str">
        <f>IF(OR($E38="",$G38=""),"",IF(AND($E$3=6),'Marks Entry 6th'!AE37,IF(AND($E$3=7),'Marks Entry 7th'!AE37,"")))</f>
        <v/>
      </c>
      <c r="AT38" s="65" t="str">
        <f t="shared" si="18"/>
        <v/>
      </c>
      <c r="AU38" s="62" t="str">
        <f t="shared" si="19"/>
        <v/>
      </c>
      <c r="AV38" s="108">
        <f t="shared" si="20"/>
        <v>0</v>
      </c>
      <c r="AW38" s="108" t="str">
        <f t="shared" si="21"/>
        <v/>
      </c>
      <c r="AX38" s="108" t="str">
        <f t="shared" si="22"/>
        <v/>
      </c>
      <c r="AY38" s="108" t="str">
        <f t="shared" si="23"/>
        <v/>
      </c>
      <c r="AZ38" s="108" t="str">
        <f t="shared" si="24"/>
        <v/>
      </c>
      <c r="BA38" s="110" t="str">
        <f t="shared" si="25"/>
        <v/>
      </c>
      <c r="BB38" s="313" t="str">
        <f>IF(OR($E38="",$G38=""),"",IF(AND($E$3=6),'Marks Entry 6th'!AF37,IF(AND($E$3=7),'Marks Entry 7th'!AF37,"")))</f>
        <v/>
      </c>
      <c r="BC38" s="120" t="str">
        <f>IF(OR($E38="",$G38=""),"",IF(AND($E$3=6),'Marks Entry 6th'!AG37,IF(AND($E$3=7),'Marks Entry 7th'!AG37,"")))</f>
        <v/>
      </c>
      <c r="BD38" s="120" t="str">
        <f>IF(OR($E38="",$G38=""),"",IF(AND($E$3=6),'Marks Entry 6th'!AH37,IF(AND($E$3=7),'Marks Entry 7th'!AH37,"")))</f>
        <v/>
      </c>
      <c r="BE38" s="120" t="str">
        <f>IF(OR($E38="",$G38=""),"",IF(AND($E$3=6),'Marks Entry 6th'!AI37,IF(AND($E$3=7),'Marks Entry 7th'!AI37,"")))</f>
        <v/>
      </c>
      <c r="BF38" s="120" t="str">
        <f>IF(OR($E38="",$G38=""),"",IF(AND($E$3=6),'Marks Entry 6th'!AJ37,IF(AND($E$3=7),'Marks Entry 7th'!AJ37,"")))</f>
        <v/>
      </c>
      <c r="BG38" s="120" t="str">
        <f>IF(OR($E38="",$G38=""),"",IF(AND($E$3=6),'Marks Entry 6th'!AK37,IF(AND($E$3=7),'Marks Entry 7th'!AK37,"")))</f>
        <v/>
      </c>
      <c r="BH38" s="120" t="str">
        <f>IF(OR($E38="",$G38=""),"",IF(AND($E$3=6),'Marks Entry 6th'!AL37,IF(AND($E$3=7),'Marks Entry 7th'!AL37,"")))</f>
        <v/>
      </c>
      <c r="BI38" s="428" t="str">
        <f t="shared" si="26"/>
        <v/>
      </c>
      <c r="BJ38" s="120" t="str">
        <f>IF(OR($E38="",$G38=""),"",IF(AND($E$3=6),'Marks Entry 6th'!AM37,IF(AND($E$3=7),'Marks Entry 7th'!AM37,"")))</f>
        <v/>
      </c>
      <c r="BK38" s="120" t="str">
        <f>IF(OR($E38="",$G38=""),"",IF(AND($E$3=6),'Marks Entry 6th'!AN37,IF(AND($E$3=7),'Marks Entry 7th'!AN37,"")))</f>
        <v/>
      </c>
      <c r="BL38" s="65" t="str">
        <f t="shared" si="27"/>
        <v/>
      </c>
      <c r="BM38" s="62">
        <f t="shared" si="28"/>
        <v>0</v>
      </c>
      <c r="BN38" s="67" t="str">
        <f>IF(OR($E38="",$G38=""),"",IF(AND($E$3=6),'Marks Entry 6th'!AO37,IF(AND($E$3=7),'Marks Entry 7th'!AO37,"")))</f>
        <v/>
      </c>
      <c r="BO38" s="67" t="str">
        <f>IF(OR($E38="",$G38=""),"",IF(AND($E$3=6),'Marks Entry 6th'!AP37,IF(AND($E$3=7),'Marks Entry 7th'!AP37,"")))</f>
        <v/>
      </c>
      <c r="BP38" s="65" t="str">
        <f t="shared" si="29"/>
        <v/>
      </c>
      <c r="BQ38" s="62" t="str">
        <f t="shared" si="30"/>
        <v/>
      </c>
      <c r="BR38" s="108">
        <f t="shared" si="31"/>
        <v>0</v>
      </c>
      <c r="BS38" s="108" t="str">
        <f t="shared" si="32"/>
        <v/>
      </c>
      <c r="BT38" s="108" t="str">
        <f t="shared" si="33"/>
        <v/>
      </c>
      <c r="BU38" s="108" t="str">
        <f t="shared" si="34"/>
        <v/>
      </c>
      <c r="BV38" s="108" t="str">
        <f t="shared" si="35"/>
        <v/>
      </c>
      <c r="BW38" s="110" t="str">
        <f t="shared" si="36"/>
        <v/>
      </c>
      <c r="BX38" s="120" t="str">
        <f>IF(OR($E38="",$G38=""),"",IF(AND($E$3=6),'Marks Entry 6th'!AQ37,IF(AND($E$3=7),'Marks Entry 7th'!AQ37,"")))</f>
        <v/>
      </c>
      <c r="BY38" s="120" t="str">
        <f>IF(OR($E38="",$G38=""),"",IF(AND($E$3=6),'Marks Entry 6th'!AR37,IF(AND($E$3=7),'Marks Entry 7th'!AR37,"")))</f>
        <v/>
      </c>
      <c r="BZ38" s="120" t="str">
        <f>IF(OR($E38="",$G38=""),"",IF(AND($E$3=6),'Marks Entry 6th'!AS37,IF(AND($E$3=7),'Marks Entry 7th'!AS37,"")))</f>
        <v/>
      </c>
      <c r="CA38" s="120" t="str">
        <f>IF(OR($E38="",$G38=""),"",IF(AND($E$3=6),'Marks Entry 6th'!AT37,IF(AND($E$3=7),'Marks Entry 7th'!AT37,"")))</f>
        <v/>
      </c>
      <c r="CB38" s="120" t="str">
        <f>IF(OR($E38="",$G38=""),"",IF(AND($E$3=6),'Marks Entry 6th'!AU37,IF(AND($E$3=7),'Marks Entry 7th'!AU37,"")))</f>
        <v/>
      </c>
      <c r="CC38" s="120" t="str">
        <f>IF(OR($E38="",$G38=""),"",IF(AND($E$3=6),'Marks Entry 6th'!AV37,IF(AND($E$3=7),'Marks Entry 7th'!AV37,"")))</f>
        <v/>
      </c>
      <c r="CD38" s="428" t="str">
        <f t="shared" si="37"/>
        <v/>
      </c>
      <c r="CE38" s="120" t="str">
        <f>IF(OR($E38="",$G38=""),"",IF(AND($E$3=6),'Marks Entry 6th'!AW37,IF(AND($E$3=7),'Marks Entry 7th'!AW37,"")))</f>
        <v/>
      </c>
      <c r="CF38" s="120" t="str">
        <f>IF(OR($E38="",$G38=""),"",IF(AND($E$3=6),'Marks Entry 6th'!AX37,IF(AND($E$3=7),'Marks Entry 7th'!AX37,"")))</f>
        <v/>
      </c>
      <c r="CG38" s="65" t="str">
        <f t="shared" si="38"/>
        <v/>
      </c>
      <c r="CH38" s="62">
        <f t="shared" si="39"/>
        <v>0</v>
      </c>
      <c r="CI38" s="67" t="str">
        <f>IF(OR($E38="",$G38=""),"",IF(AND($E$3=6),'Marks Entry 6th'!AY37,IF(AND($E$3=7),'Marks Entry 7th'!AY37,"")))</f>
        <v/>
      </c>
      <c r="CJ38" s="67" t="str">
        <f>IF(OR($E38="",$G38=""),"",IF(AND($E$3=6),'Marks Entry 6th'!AZ37,IF(AND($E$3=7),'Marks Entry 7th'!AZ37,"")))</f>
        <v/>
      </c>
      <c r="CK38" s="65" t="str">
        <f t="shared" si="40"/>
        <v/>
      </c>
      <c r="CL38" s="62" t="str">
        <f t="shared" si="41"/>
        <v/>
      </c>
      <c r="CM38" s="108">
        <f t="shared" si="42"/>
        <v>0</v>
      </c>
      <c r="CN38" s="108" t="str">
        <f t="shared" si="43"/>
        <v/>
      </c>
      <c r="CO38" s="108" t="str">
        <f t="shared" si="44"/>
        <v/>
      </c>
      <c r="CP38" s="108" t="str">
        <f t="shared" si="45"/>
        <v/>
      </c>
      <c r="CQ38" s="108" t="str">
        <f t="shared" si="46"/>
        <v/>
      </c>
      <c r="CR38" s="110" t="str">
        <f t="shared" si="47"/>
        <v/>
      </c>
      <c r="CS38" s="120" t="str">
        <f>IF(OR($E38="",$G38=""),"",IF(AND($E$3=6),'Marks Entry 6th'!BA37,IF(AND($E$3=7),'Marks Entry 7th'!BA37,"")))</f>
        <v/>
      </c>
      <c r="CT38" s="120" t="str">
        <f>IF(OR($E38="",$G38=""),"",IF(AND($E$3=6),'Marks Entry 6th'!BB37,IF(AND($E$3=7),'Marks Entry 7th'!BB37,"")))</f>
        <v/>
      </c>
      <c r="CU38" s="120" t="str">
        <f>IF(OR($E38="",$G38=""),"",IF(AND($E$3=6),'Marks Entry 6th'!BC37,IF(AND($E$3=7),'Marks Entry 7th'!BC37,"")))</f>
        <v/>
      </c>
      <c r="CV38" s="120" t="str">
        <f>IF(OR($E38="",$G38=""),"",IF(AND($E$3=6),'Marks Entry 6th'!BD37,IF(AND($E$3=7),'Marks Entry 7th'!BD37,"")))</f>
        <v/>
      </c>
      <c r="CW38" s="120" t="str">
        <f>IF(OR($E38="",$G38=""),"",IF(AND($E$3=6),'Marks Entry 6th'!BE37,IF(AND($E$3=7),'Marks Entry 7th'!BE37,"")))</f>
        <v/>
      </c>
      <c r="CX38" s="120" t="str">
        <f>IF(OR($E38="",$G38=""),"",IF(AND($E$3=6),'Marks Entry 6th'!BF37,IF(AND($E$3=7),'Marks Entry 7th'!BF37,"")))</f>
        <v/>
      </c>
      <c r="CY38" s="428" t="str">
        <f t="shared" si="48"/>
        <v/>
      </c>
      <c r="CZ38" s="120" t="str">
        <f>IF(OR($E38="",$G38=""),"",IF(AND($E$3=6),'Marks Entry 6th'!BG37,IF(AND($E$3=7),'Marks Entry 7th'!BG37,"")))</f>
        <v/>
      </c>
      <c r="DA38" s="120" t="str">
        <f>IF(OR($E38="",$G38=""),"",IF(AND($E$3=6),'Marks Entry 6th'!BH37,IF(AND($E$3=7),'Marks Entry 7th'!BH37,"")))</f>
        <v/>
      </c>
      <c r="DB38" s="65" t="str">
        <f t="shared" si="49"/>
        <v/>
      </c>
      <c r="DC38" s="62">
        <f t="shared" si="50"/>
        <v>0</v>
      </c>
      <c r="DD38" s="67" t="str">
        <f>IF(OR($E38="",$G38=""),"",IF(AND($E$3=6),'Marks Entry 6th'!BI37,IF(AND($E$3=7),'Marks Entry 7th'!BI37,"")))</f>
        <v/>
      </c>
      <c r="DE38" s="67" t="str">
        <f>IF(OR($E38="",$G38=""),"",IF(AND($E$3=6),'Marks Entry 6th'!BJ37,IF(AND($E$3=7),'Marks Entry 7th'!BJ37,"")))</f>
        <v/>
      </c>
      <c r="DF38" s="65" t="str">
        <f t="shared" si="51"/>
        <v/>
      </c>
      <c r="DG38" s="62" t="str">
        <f t="shared" si="52"/>
        <v/>
      </c>
      <c r="DH38" s="108">
        <f t="shared" si="53"/>
        <v>0</v>
      </c>
      <c r="DI38" s="108" t="str">
        <f t="shared" si="54"/>
        <v/>
      </c>
      <c r="DJ38" s="108" t="str">
        <f t="shared" si="55"/>
        <v/>
      </c>
      <c r="DK38" s="108" t="str">
        <f t="shared" si="56"/>
        <v/>
      </c>
      <c r="DL38" s="108" t="str">
        <f t="shared" si="57"/>
        <v/>
      </c>
      <c r="DM38" s="110" t="str">
        <f t="shared" si="58"/>
        <v/>
      </c>
      <c r="DN38" s="120" t="str">
        <f>IF(OR($E38="",$G38=""),"",IF(AND($E$3=6),'Marks Entry 6th'!BK37,IF(AND($E$3=7),'Marks Entry 7th'!BK37,"")))</f>
        <v/>
      </c>
      <c r="DO38" s="120" t="str">
        <f>IF(OR($E38="",$G38=""),"",IF(AND($E$3=6),'Marks Entry 6th'!BL37,IF(AND($E$3=7),'Marks Entry 7th'!BL37,"")))</f>
        <v/>
      </c>
      <c r="DP38" s="120" t="str">
        <f>IF(OR($E38="",$G38=""),"",IF(AND($E$3=6),'Marks Entry 6th'!BM37,IF(AND($E$3=7),'Marks Entry 7th'!BM37,"")))</f>
        <v/>
      </c>
      <c r="DQ38" s="120" t="str">
        <f>IF(OR($E38="",$G38=""),"",IF(AND($E$3=6),'Marks Entry 6th'!BN37,IF(AND($E$3=7),'Marks Entry 7th'!BN37,"")))</f>
        <v/>
      </c>
      <c r="DR38" s="120" t="str">
        <f>IF(OR($E38="",$G38=""),"",IF(AND($E$3=6),'Marks Entry 6th'!BO37,IF(AND($E$3=7),'Marks Entry 7th'!BO37,"")))</f>
        <v/>
      </c>
      <c r="DS38" s="120" t="str">
        <f>IF(OR($E38="",$G38=""),"",IF(AND($E$3=6),'Marks Entry 6th'!BP37,IF(AND($E$3=7),'Marks Entry 7th'!BP37,"")))</f>
        <v/>
      </c>
      <c r="DT38" s="428" t="str">
        <f t="shared" si="59"/>
        <v/>
      </c>
      <c r="DU38" s="120" t="str">
        <f>IF(OR($E38="",$G38=""),"",IF(AND($E$3=6),'Marks Entry 6th'!BQ37,IF(AND($E$3=7),'Marks Entry 7th'!BQ37,"")))</f>
        <v/>
      </c>
      <c r="DV38" s="120" t="str">
        <f>IF(OR($E38="",$G38=""),"",IF(AND($E$3=6),'Marks Entry 6th'!BR37,IF(AND($E$3=7),'Marks Entry 7th'!BR37,"")))</f>
        <v/>
      </c>
      <c r="DW38" s="65" t="str">
        <f t="shared" si="60"/>
        <v/>
      </c>
      <c r="DX38" s="62">
        <f t="shared" si="61"/>
        <v>0</v>
      </c>
      <c r="DY38" s="67" t="str">
        <f>IF(OR($E38="",$G38=""),"",IF(AND($E$3=6),'Marks Entry 6th'!BS37,IF(AND($E$3=7),'Marks Entry 7th'!BS37,"")))</f>
        <v/>
      </c>
      <c r="DZ38" s="67" t="str">
        <f>IF(OR($E38="",$G38=""),"",IF(AND($E$3=6),'Marks Entry 6th'!BT37,IF(AND($E$3=7),'Marks Entry 7th'!BT37,"")))</f>
        <v/>
      </c>
      <c r="EA38" s="65" t="str">
        <f t="shared" si="62"/>
        <v/>
      </c>
      <c r="EB38" s="62" t="str">
        <f t="shared" si="63"/>
        <v/>
      </c>
      <c r="EC38" s="108">
        <f t="shared" si="64"/>
        <v>0</v>
      </c>
      <c r="ED38" s="108" t="str">
        <f t="shared" si="65"/>
        <v/>
      </c>
      <c r="EE38" s="108" t="str">
        <f t="shared" si="66"/>
        <v/>
      </c>
      <c r="EF38" s="108" t="str">
        <f t="shared" si="67"/>
        <v/>
      </c>
      <c r="EG38" s="108" t="str">
        <f t="shared" si="68"/>
        <v/>
      </c>
      <c r="EH38" s="110" t="str">
        <f t="shared" si="69"/>
        <v/>
      </c>
      <c r="EI38" s="52" t="str">
        <f>IF(OR($E38="",$G38=""),"",IF(AND($E$3=6),'Marks Entry 6th'!BU37,IF(AND($E$3=7),'Marks Entry 7th'!BU37,"")))</f>
        <v/>
      </c>
      <c r="EJ38" s="52" t="str">
        <f>IF(OR($E38="",$G38=""),"",IF(AND($E$3=6),'Marks Entry 6th'!BV37,IF(AND($E$3=7),'Marks Entry 7th'!BV37,"")))</f>
        <v/>
      </c>
      <c r="EK38" s="52" t="str">
        <f>IF(OR($E38="",$G38=""),"",IF(AND($E$3=6),'Marks Entry 6th'!BW37,IF(AND($E$3=7),'Marks Entry 7th'!BW37,"")))</f>
        <v/>
      </c>
      <c r="EL38" s="52" t="str">
        <f>IF(OR($E38="",$G38=""),"",IF(AND($E$3=6),'Marks Entry 6th'!BX37,IF(AND($E$3=7),'Marks Entry 7th'!BX37,"")))</f>
        <v/>
      </c>
      <c r="EM38" s="52" t="str">
        <f>IF(OR($E38="",$G38=""),"",IF(AND($E$3=6),'Marks Entry 6th'!BY37,IF(AND($E$3=7),'Marks Entry 7th'!BY37,"")))</f>
        <v/>
      </c>
      <c r="EN38" s="121" t="str">
        <f t="shared" si="70"/>
        <v/>
      </c>
      <c r="EO38" s="122">
        <f t="shared" si="71"/>
        <v>0</v>
      </c>
      <c r="EP38" s="122" t="str">
        <f t="shared" si="72"/>
        <v/>
      </c>
      <c r="EQ38" s="122" t="str">
        <f t="shared" si="73"/>
        <v/>
      </c>
      <c r="ER38" s="109" t="str">
        <f t="shared" si="74"/>
        <v/>
      </c>
      <c r="ES38" s="52" t="str">
        <f>IF(OR($E38="",$G38=""),"",IF(AND($E$3=6),'Marks Entry 6th'!BZ37,IF(AND($E$3=7),'Marks Entry 7th'!BZ37,"")))</f>
        <v/>
      </c>
      <c r="ET38" s="52" t="str">
        <f>IF(OR($E38="",$G38=""),"",IF(AND($E$3=6),'Marks Entry 6th'!CA37,IF(AND($E$3=7),'Marks Entry 7th'!CA37,"")))</f>
        <v/>
      </c>
      <c r="EU38" s="52" t="str">
        <f>IF(OR($E38="",$G38=""),"",IF(AND($E$3=6),'Marks Entry 6th'!CB37,IF(AND($E$3=7),'Marks Entry 7th'!CB37,"")))</f>
        <v/>
      </c>
      <c r="EV38" s="52" t="str">
        <f>IF(OR($E38="",$G38=""),"",IF(AND($E$3=6),'Marks Entry 6th'!CC37,IF(AND($E$3=7),'Marks Entry 7th'!CC37,"")))</f>
        <v/>
      </c>
      <c r="EW38" s="52" t="str">
        <f>IF(OR($E38="",$G38=""),"",IF(AND($E$3=6),'Marks Entry 6th'!CD37,IF(AND($E$3=7),'Marks Entry 7th'!CD37,"")))</f>
        <v/>
      </c>
      <c r="EX38" s="121" t="str">
        <f t="shared" si="75"/>
        <v/>
      </c>
      <c r="EY38" s="122">
        <f t="shared" si="76"/>
        <v>0</v>
      </c>
      <c r="EZ38" s="122" t="str">
        <f t="shared" si="77"/>
        <v/>
      </c>
      <c r="FA38" s="122" t="str">
        <f t="shared" si="78"/>
        <v/>
      </c>
      <c r="FB38" s="109" t="str">
        <f t="shared" si="79"/>
        <v/>
      </c>
      <c r="FC38" s="52" t="str">
        <f>IF(OR($E38="",$G38=""),"",IF(AND($E$3=6),'Marks Entry 6th'!CE37,IF(AND($E$3=7),'Marks Entry 7th'!CE37,"")))</f>
        <v/>
      </c>
      <c r="FD38" s="52" t="str">
        <f>IF(OR($E38="",$G38=""),"",IF(AND($E$3=6),'Marks Entry 6th'!CF37,IF(AND($E$3=7),'Marks Entry 7th'!CF37,"")))</f>
        <v/>
      </c>
      <c r="FE38" s="52" t="str">
        <f>IF(OR($E38="",$G38=""),"",IF(AND($E$3=6),'Marks Entry 6th'!CG37,IF(AND($E$3=7),'Marks Entry 7th'!CG37,"")))</f>
        <v/>
      </c>
      <c r="FF38" s="52" t="str">
        <f>IF(OR($E38="",$G38=""),"",IF(AND($E$3=6),'Marks Entry 6th'!CH37,IF(AND($E$3=7),'Marks Entry 7th'!CH37,"")))</f>
        <v/>
      </c>
      <c r="FG38" s="52" t="str">
        <f>IF(OR($E38="",$G38=""),"",IF(AND($E$3=6),'Marks Entry 6th'!CI37,IF(AND($E$3=7),'Marks Entry 7th'!CI37,"")))</f>
        <v/>
      </c>
      <c r="FH38" s="121" t="str">
        <f t="shared" si="80"/>
        <v/>
      </c>
      <c r="FI38" s="122">
        <f t="shared" si="81"/>
        <v>0</v>
      </c>
      <c r="FJ38" s="122" t="str">
        <f t="shared" si="82"/>
        <v/>
      </c>
      <c r="FK38" s="122" t="str">
        <f t="shared" si="83"/>
        <v/>
      </c>
      <c r="FL38" s="109" t="str">
        <f t="shared" si="84"/>
        <v/>
      </c>
      <c r="FM38" s="370" t="str">
        <f>IF(OR($E38="",$G38=""),"",IF(AND('Marks Entry 6th'!CJ37="",'Marks Entry 7th'!CJ37=""),"",IF(AND($E$3=6),'Marks Entry 6th'!CJ37,IF(AND($E$3=7),'Marks Entry 7th'!CJ37,""))))</f>
        <v/>
      </c>
      <c r="FN38" s="370" t="str">
        <f>IF(OR($E38="",$G38=""),"",IF(AND('Marks Entry 6th'!CK37="",'Marks Entry 7th'!CK37=""),"",IF(AND($E$3=6),'Marks Entry 6th'!CK37,IF(AND($E$3=7),'Marks Entry 7th'!CK37,""))))</f>
        <v/>
      </c>
      <c r="FO38" s="371" t="str">
        <f t="shared" si="85"/>
        <v/>
      </c>
      <c r="FP38" s="109" t="str">
        <f t="shared" si="86"/>
        <v/>
      </c>
      <c r="FQ38" s="370" t="str">
        <f>IF(OR($E38="",$G38=""),"",IF(AND('Marks Entry 6th'!CL37="",'Marks Entry 7th'!CL37=""),"",IF(AND($E$3=6),'Marks Entry 6th'!CL37,IF(AND($E$3=7),'Marks Entry 7th'!CL37,""))))</f>
        <v/>
      </c>
      <c r="FR38" s="370" t="str">
        <f>IF(OR($E38="",$G38=""),"",IF(AND('Marks Entry 6th'!CM37="",'Marks Entry 7th'!CM37=""),"",IF(AND($E$3=6),'Marks Entry 6th'!CM37,IF(AND($E$3=7),'Marks Entry 7th'!CM37,""))))</f>
        <v/>
      </c>
      <c r="FS38" s="371" t="str">
        <f t="shared" si="87"/>
        <v/>
      </c>
      <c r="FT38" s="109" t="str">
        <f t="shared" si="88"/>
        <v/>
      </c>
      <c r="FU38" s="78" t="str">
        <f t="shared" si="89"/>
        <v/>
      </c>
      <c r="FV38" s="332" t="str">
        <f t="shared" si="90"/>
        <v/>
      </c>
      <c r="FW38" s="84" t="str">
        <f t="shared" si="91"/>
        <v/>
      </c>
      <c r="FX38" s="225" t="str">
        <f t="shared" si="92"/>
        <v/>
      </c>
      <c r="FY38" s="85" t="str">
        <f t="shared" si="93"/>
        <v/>
      </c>
      <c r="FZ38" s="331" t="str">
        <f>IFERROR(IF(B38="NSO","NSO",IF(OR(D38="",G38="",F38=""),"",IF(AND(FV38&gt;=36,'Master sheet'!$D$11="Hindi"),"कक्षा क्रमोन्नत",IF(AND(FV38&gt;=36,'Master sheet'!$D$11="English"),"Promoted",IF(AND(FV38&lt;36,'Master sheet'!$D$11="Hindi"),"पुनः परीक्षा","Re-Exam"))))),"")</f>
        <v/>
      </c>
      <c r="GA38" s="53" t="str">
        <f>IF(OR($E38="",$G38=""),"",IF(AND($E$3=6,'Marks Entry 6th'!CN37=""),"",IF(AND($E$3=7,'Marks Entry 7th'!CN37=""),"",IF(AND($E$3=6),'Marks Entry 6th'!CN37,IF(AND($E$3=7),'Marks Entry 7th'!CN37,"")))))</f>
        <v/>
      </c>
      <c r="GB38" s="53" t="str">
        <f>IF(OR($E38="",$G38=""),"",IF(AND($E$3=6,'Marks Entry 6th'!CO37=""),"",IF(AND($E$3=7,'Marks Entry 7th'!CO37=""),"",IF(AND($E$3=6),'Marks Entry 6th'!CO37,IF(AND($E$3=7),'Marks Entry 7th'!CO37,"")))))</f>
        <v/>
      </c>
      <c r="GC38" s="54"/>
      <c r="GK38" s="56">
        <f>IF(AND($E$3=6),'Marks Entry 6th'!I37,IF(AND($E$3=7),'Marks Entry 7th'!I37,""))</f>
        <v>0</v>
      </c>
      <c r="GL38" s="56">
        <f t="shared" si="94"/>
        <v>0</v>
      </c>
    </row>
    <row r="39" spans="1:194" ht="18.95" customHeight="1">
      <c r="A39" s="68">
        <v>32</v>
      </c>
      <c r="B39" s="68" t="str">
        <f>IF(OR(GK39=0,GK39=""),"",IF(AND($E$3=6),'Marks Entry 6th'!I38,IF(AND($E$3=7),'Marks Entry 7th'!I38,"")))</f>
        <v/>
      </c>
      <c r="C39" s="69" t="str">
        <f>IF(OR(B39=0,B39=""),"",IF(AND($E$3=6,'Marks Entry 6th'!B38=""),"",IF(AND($E$3=7,'Marks Entry 7th'!B38=""),"",IF(AND($E$3=6,'Marks Entry 6th'!B38),'Marks Entry 6th'!B38,IF(AND($E$3=7),'Marks Entry 7th'!B38,"")))))</f>
        <v/>
      </c>
      <c r="D39" s="69" t="str">
        <f>IF(OR(B39=0,B39=""),"",IF(AND($E$3=6,'Marks Entry 6th'!C38=""),"",IF(AND($E$3=7,'Marks Entry 7th'!C38=""),"",IF(AND($E$3=6),'Marks Entry 6th'!C38,IF(AND($E$3=7),'Marks Entry 7th'!C38,"")))))</f>
        <v/>
      </c>
      <c r="E39" s="306" t="str">
        <f>IF(OR(B39=0,B39=""),"",IF(AND($E$3=6,'Marks Entry 6th'!E38=""),"",IF(AND($E$3=7,'Marks Entry 7th'!E38=""),"",IF(AND($E$3=6),'Marks Entry 6th'!E38,IF(AND($E$3=7),'Marks Entry 7th'!E38,"")))))</f>
        <v/>
      </c>
      <c r="F39" s="69" t="str">
        <f>IF(OR(B39=0,B39=""),"",IF(AND($E$3=6,'Marks Entry 6th'!D38=""),"",IF(AND($E$3=7,'Marks Entry 7th'!D38=""),"",IF(AND($E$3=6),'Marks Entry 6th'!D38,IF(AND($E$3=7),'Marks Entry 7th'!D38,"")))))</f>
        <v/>
      </c>
      <c r="G39" s="305" t="str">
        <f>IF(OR(B39=0,B39=""),"",IF(AND($E$3=6,'Marks Entry 6th'!F38=""),"",IF(AND($E$3=7,'Marks Entry 7th'!F38=""),"",IF(AND($E$3=6),UPPER('Marks Entry 6th'!F38),IF(AND($E$3=7),UPPER('Marks Entry 7th'!F38),"")))))</f>
        <v/>
      </c>
      <c r="H39" s="305" t="str">
        <f>IF(OR(B39=0,B39=""),"",IF(AND($E$3=6,'Marks Entry 6th'!G38=""),"",IF(AND($E$3=7,'Marks Entry 7th'!G38=""),"",IF(AND($E$3=6),UPPER('Marks Entry 6th'!G38),IF(AND($E$3=7),UPPER('Marks Entry 7th'!G38),"")))))</f>
        <v/>
      </c>
      <c r="I39" s="305" t="str">
        <f>IF(OR(B39=0,B39=""),"",IF(AND($E$3=6,'Marks Entry 6th'!H38=""),"",IF(AND($E$3=7,'Marks Entry 7th'!H38=""),"",IF(AND($E$3=6),UPPER('Marks Entry 6th'!H38),IF(AND($E$3=7),UPPER('Marks Entry 7th'!H38),"")))))</f>
        <v/>
      </c>
      <c r="J39" s="64" t="str">
        <f>IF(OR(B39=0,B39=""),"",IF(AND($E$3=6,'Marks Entry 6th'!J38=""),"",IF(AND($E$3=7,'Marks Entry 7th'!J38=""),"",IF(AND($E$3=6),'Marks Entry 6th'!J38,IF(AND($E$3=7),'Marks Entry 7th'!J38,"")))))</f>
        <v/>
      </c>
      <c r="K39" s="64" t="str">
        <f>IF(OR(B39=0,B39=""),"",IF(AND($E$3=6,'Marks Entry 6th'!K38=""),"",IF(AND($E$3=7,'Marks Entry 7th'!K38=""),"",IF(AND($E$3=6),'Marks Entry 6th'!K38,IF(AND($E$3=7),'Marks Entry 7th'!K38,"")))))</f>
        <v/>
      </c>
      <c r="L39" s="120" t="str">
        <f>IF(OR($E39="",$G39=""),"",IF(AND($E$3=6),'Marks Entry 6th'!L38,IF(AND($E$3=7),'Marks Entry 7th'!L38,"")))</f>
        <v/>
      </c>
      <c r="M39" s="120" t="str">
        <f>IF(OR($E39="",$G39=""),"",IF(AND($E$3=6),'Marks Entry 6th'!M38,IF(AND($E$3=7),'Marks Entry 7th'!M38,"")))</f>
        <v/>
      </c>
      <c r="N39" s="120" t="str">
        <f>IF(OR($E39="",$G39=""),"",IF(AND($E$3=6),'Marks Entry 6th'!N38,IF(AND($E$3=7),'Marks Entry 7th'!N38,"")))</f>
        <v/>
      </c>
      <c r="O39" s="120" t="str">
        <f>IF(OR($E39="",$G39=""),"",IF(AND($E$3=6),'Marks Entry 6th'!O38,IF(AND($E$3=7),'Marks Entry 7th'!O38,"")))</f>
        <v/>
      </c>
      <c r="P39" s="120" t="str">
        <f>IF(OR($E39="",$G39=""),"",IF(AND($E$3=6),'Marks Entry 6th'!P38,IF(AND($E$3=7),'Marks Entry 7th'!P38,"")))</f>
        <v/>
      </c>
      <c r="Q39" s="120" t="str">
        <f>IF(OR($E39="",$G39=""),"",IF(AND($E$3=6),'Marks Entry 6th'!Q38,IF(AND($E$3=7),'Marks Entry 7th'!Q38,"")))</f>
        <v/>
      </c>
      <c r="R39" s="428" t="str">
        <f t="shared" si="4"/>
        <v/>
      </c>
      <c r="S39" s="120" t="str">
        <f>IF(OR($E39="",$G39=""),"",IF(AND($E$3=6),'Marks Entry 6th'!R38,IF(AND($E$3=7),'Marks Entry 7th'!R38,"")))</f>
        <v/>
      </c>
      <c r="T39" s="120" t="str">
        <f>IF(OR($E39="",$G39=""),"",IF(AND($E$3=6),'Marks Entry 6th'!S38,IF(AND($E$3=7),'Marks Entry 7th'!S38,"")))</f>
        <v/>
      </c>
      <c r="U39" s="65" t="str">
        <f t="shared" si="5"/>
        <v/>
      </c>
      <c r="V39" s="62">
        <f t="shared" si="6"/>
        <v>0</v>
      </c>
      <c r="W39" s="67" t="str">
        <f>IF(OR($E39="",$G39=""),"",IF(AND($E$3=6),'Marks Entry 6th'!T38,IF(AND($E$3=7),'Marks Entry 7th'!T38,"")))</f>
        <v/>
      </c>
      <c r="X39" s="67" t="str">
        <f>IF(OR($E39="",$G39=""),"",IF(AND($E$3=6),'Marks Entry 6th'!U38,IF(AND($E$3=7),'Marks Entry 7th'!U38,"")))</f>
        <v/>
      </c>
      <c r="Y39" s="66" t="str">
        <f t="shared" si="7"/>
        <v/>
      </c>
      <c r="Z39" s="62" t="str">
        <f t="shared" si="8"/>
        <v/>
      </c>
      <c r="AA39" s="108">
        <f t="shared" si="9"/>
        <v>0</v>
      </c>
      <c r="AB39" s="108" t="str">
        <f t="shared" si="10"/>
        <v/>
      </c>
      <c r="AC39" s="108" t="str">
        <f t="shared" si="11"/>
        <v/>
      </c>
      <c r="AD39" s="108" t="str">
        <f t="shared" si="12"/>
        <v/>
      </c>
      <c r="AE39" s="108" t="str">
        <f t="shared" si="13"/>
        <v/>
      </c>
      <c r="AF39" s="110" t="str">
        <f t="shared" si="14"/>
        <v/>
      </c>
      <c r="AG39" s="120" t="str">
        <f>IF(OR($E39="",$G39=""),"",IF(AND($E$3=6),'Marks Entry 6th'!V38,IF(AND($E$3=7),'Marks Entry 7th'!V38,"")))</f>
        <v/>
      </c>
      <c r="AH39" s="120" t="str">
        <f>IF(OR($E39="",$G39=""),"",IF(AND($E$3=6),'Marks Entry 6th'!W38,IF(AND($E$3=7),'Marks Entry 7th'!W38,"")))</f>
        <v/>
      </c>
      <c r="AI39" s="120" t="str">
        <f>IF(OR($E39="",$G39=""),"",IF(AND($E$3=6),'Marks Entry 6th'!X38,IF(AND($E$3=7),'Marks Entry 7th'!X38,"")))</f>
        <v/>
      </c>
      <c r="AJ39" s="120" t="str">
        <f>IF(OR($E39="",$G39=""),"",IF(AND($E$3=6),'Marks Entry 6th'!Y38,IF(AND($E$3=7),'Marks Entry 7th'!Y38,"")))</f>
        <v/>
      </c>
      <c r="AK39" s="120" t="str">
        <f>IF(OR($E39="",$G39=""),"",IF(AND($E$3=6),'Marks Entry 6th'!Z38,IF(AND($E$3=7),'Marks Entry 7th'!Z38,"")))</f>
        <v/>
      </c>
      <c r="AL39" s="120" t="str">
        <f>IF(OR($E39="",$G39=""),"",IF(AND($E$3=6),'Marks Entry 6th'!AA38,IF(AND($E$3=7),'Marks Entry 7th'!AA38,"")))</f>
        <v/>
      </c>
      <c r="AM39" s="428" t="str">
        <f t="shared" si="15"/>
        <v/>
      </c>
      <c r="AN39" s="120" t="str">
        <f>IF(OR($E39="",$G39=""),"",IF(AND($E$3=6),'Marks Entry 6th'!AB38,IF(AND($E$3=7),'Marks Entry 7th'!AB38,"")))</f>
        <v/>
      </c>
      <c r="AO39" s="120" t="str">
        <f>IF(OR($E39="",$G39=""),"",IF(AND($E$3=6),'Marks Entry 6th'!AC38,IF(AND($E$3=7),'Marks Entry 7th'!AC38,"")))</f>
        <v/>
      </c>
      <c r="AP39" s="65" t="str">
        <f t="shared" si="16"/>
        <v/>
      </c>
      <c r="AQ39" s="62">
        <f t="shared" si="17"/>
        <v>0</v>
      </c>
      <c r="AR39" s="67" t="str">
        <f>IF(OR($E39="",$G39=""),"",IF(AND($E$3=6),'Marks Entry 6th'!AD38,IF(AND($E$3=7),'Marks Entry 7th'!AD38,"")))</f>
        <v/>
      </c>
      <c r="AS39" s="67" t="str">
        <f>IF(OR($E39="",$G39=""),"",IF(AND($E$3=6),'Marks Entry 6th'!AE38,IF(AND($E$3=7),'Marks Entry 7th'!AE38,"")))</f>
        <v/>
      </c>
      <c r="AT39" s="65" t="str">
        <f t="shared" si="18"/>
        <v/>
      </c>
      <c r="AU39" s="62" t="str">
        <f t="shared" si="19"/>
        <v/>
      </c>
      <c r="AV39" s="108">
        <f t="shared" si="20"/>
        <v>0</v>
      </c>
      <c r="AW39" s="108" t="str">
        <f t="shared" si="21"/>
        <v/>
      </c>
      <c r="AX39" s="108" t="str">
        <f t="shared" si="22"/>
        <v/>
      </c>
      <c r="AY39" s="108" t="str">
        <f t="shared" si="23"/>
        <v/>
      </c>
      <c r="AZ39" s="108" t="str">
        <f t="shared" si="24"/>
        <v/>
      </c>
      <c r="BA39" s="110" t="str">
        <f t="shared" si="25"/>
        <v/>
      </c>
      <c r="BB39" s="313" t="str">
        <f>IF(OR($E39="",$G39=""),"",IF(AND($E$3=6),'Marks Entry 6th'!AF38,IF(AND($E$3=7),'Marks Entry 7th'!AF38,"")))</f>
        <v/>
      </c>
      <c r="BC39" s="120" t="str">
        <f>IF(OR($E39="",$G39=""),"",IF(AND($E$3=6),'Marks Entry 6th'!AG38,IF(AND($E$3=7),'Marks Entry 7th'!AG38,"")))</f>
        <v/>
      </c>
      <c r="BD39" s="120" t="str">
        <f>IF(OR($E39="",$G39=""),"",IF(AND($E$3=6),'Marks Entry 6th'!AH38,IF(AND($E$3=7),'Marks Entry 7th'!AH38,"")))</f>
        <v/>
      </c>
      <c r="BE39" s="120" t="str">
        <f>IF(OR($E39="",$G39=""),"",IF(AND($E$3=6),'Marks Entry 6th'!AI38,IF(AND($E$3=7),'Marks Entry 7th'!AI38,"")))</f>
        <v/>
      </c>
      <c r="BF39" s="120" t="str">
        <f>IF(OR($E39="",$G39=""),"",IF(AND($E$3=6),'Marks Entry 6th'!AJ38,IF(AND($E$3=7),'Marks Entry 7th'!AJ38,"")))</f>
        <v/>
      </c>
      <c r="BG39" s="120" t="str">
        <f>IF(OR($E39="",$G39=""),"",IF(AND($E$3=6),'Marks Entry 6th'!AK38,IF(AND($E$3=7),'Marks Entry 7th'!AK38,"")))</f>
        <v/>
      </c>
      <c r="BH39" s="120" t="str">
        <f>IF(OR($E39="",$G39=""),"",IF(AND($E$3=6),'Marks Entry 6th'!AL38,IF(AND($E$3=7),'Marks Entry 7th'!AL38,"")))</f>
        <v/>
      </c>
      <c r="BI39" s="428" t="str">
        <f t="shared" si="26"/>
        <v/>
      </c>
      <c r="BJ39" s="120" t="str">
        <f>IF(OR($E39="",$G39=""),"",IF(AND($E$3=6),'Marks Entry 6th'!AM38,IF(AND($E$3=7),'Marks Entry 7th'!AM38,"")))</f>
        <v/>
      </c>
      <c r="BK39" s="120" t="str">
        <f>IF(OR($E39="",$G39=""),"",IF(AND($E$3=6),'Marks Entry 6th'!AN38,IF(AND($E$3=7),'Marks Entry 7th'!AN38,"")))</f>
        <v/>
      </c>
      <c r="BL39" s="65" t="str">
        <f t="shared" si="27"/>
        <v/>
      </c>
      <c r="BM39" s="62">
        <f t="shared" si="28"/>
        <v>0</v>
      </c>
      <c r="BN39" s="67" t="str">
        <f>IF(OR($E39="",$G39=""),"",IF(AND($E$3=6),'Marks Entry 6th'!AO38,IF(AND($E$3=7),'Marks Entry 7th'!AO38,"")))</f>
        <v/>
      </c>
      <c r="BO39" s="67" t="str">
        <f>IF(OR($E39="",$G39=""),"",IF(AND($E$3=6),'Marks Entry 6th'!AP38,IF(AND($E$3=7),'Marks Entry 7th'!AP38,"")))</f>
        <v/>
      </c>
      <c r="BP39" s="65" t="str">
        <f t="shared" si="29"/>
        <v/>
      </c>
      <c r="BQ39" s="62" t="str">
        <f t="shared" si="30"/>
        <v/>
      </c>
      <c r="BR39" s="108">
        <f t="shared" si="31"/>
        <v>0</v>
      </c>
      <c r="BS39" s="108" t="str">
        <f t="shared" si="32"/>
        <v/>
      </c>
      <c r="BT39" s="108" t="str">
        <f t="shared" si="33"/>
        <v/>
      </c>
      <c r="BU39" s="108" t="str">
        <f t="shared" si="34"/>
        <v/>
      </c>
      <c r="BV39" s="108" t="str">
        <f t="shared" si="35"/>
        <v/>
      </c>
      <c r="BW39" s="110" t="str">
        <f t="shared" si="36"/>
        <v/>
      </c>
      <c r="BX39" s="120" t="str">
        <f>IF(OR($E39="",$G39=""),"",IF(AND($E$3=6),'Marks Entry 6th'!AQ38,IF(AND($E$3=7),'Marks Entry 7th'!AQ38,"")))</f>
        <v/>
      </c>
      <c r="BY39" s="120" t="str">
        <f>IF(OR($E39="",$G39=""),"",IF(AND($E$3=6),'Marks Entry 6th'!AR38,IF(AND($E$3=7),'Marks Entry 7th'!AR38,"")))</f>
        <v/>
      </c>
      <c r="BZ39" s="120" t="str">
        <f>IF(OR($E39="",$G39=""),"",IF(AND($E$3=6),'Marks Entry 6th'!AS38,IF(AND($E$3=7),'Marks Entry 7th'!AS38,"")))</f>
        <v/>
      </c>
      <c r="CA39" s="120" t="str">
        <f>IF(OR($E39="",$G39=""),"",IF(AND($E$3=6),'Marks Entry 6th'!AT38,IF(AND($E$3=7),'Marks Entry 7th'!AT38,"")))</f>
        <v/>
      </c>
      <c r="CB39" s="120" t="str">
        <f>IF(OR($E39="",$G39=""),"",IF(AND($E$3=6),'Marks Entry 6th'!AU38,IF(AND($E$3=7),'Marks Entry 7th'!AU38,"")))</f>
        <v/>
      </c>
      <c r="CC39" s="120" t="str">
        <f>IF(OR($E39="",$G39=""),"",IF(AND($E$3=6),'Marks Entry 6th'!AV38,IF(AND($E$3=7),'Marks Entry 7th'!AV38,"")))</f>
        <v/>
      </c>
      <c r="CD39" s="428" t="str">
        <f t="shared" si="37"/>
        <v/>
      </c>
      <c r="CE39" s="120" t="str">
        <f>IF(OR($E39="",$G39=""),"",IF(AND($E$3=6),'Marks Entry 6th'!AW38,IF(AND($E$3=7),'Marks Entry 7th'!AW38,"")))</f>
        <v/>
      </c>
      <c r="CF39" s="120" t="str">
        <f>IF(OR($E39="",$G39=""),"",IF(AND($E$3=6),'Marks Entry 6th'!AX38,IF(AND($E$3=7),'Marks Entry 7th'!AX38,"")))</f>
        <v/>
      </c>
      <c r="CG39" s="65" t="str">
        <f t="shared" si="38"/>
        <v/>
      </c>
      <c r="CH39" s="62">
        <f t="shared" si="39"/>
        <v>0</v>
      </c>
      <c r="CI39" s="67" t="str">
        <f>IF(OR($E39="",$G39=""),"",IF(AND($E$3=6),'Marks Entry 6th'!AY38,IF(AND($E$3=7),'Marks Entry 7th'!AY38,"")))</f>
        <v/>
      </c>
      <c r="CJ39" s="67" t="str">
        <f>IF(OR($E39="",$G39=""),"",IF(AND($E$3=6),'Marks Entry 6th'!AZ38,IF(AND($E$3=7),'Marks Entry 7th'!AZ38,"")))</f>
        <v/>
      </c>
      <c r="CK39" s="65" t="str">
        <f t="shared" si="40"/>
        <v/>
      </c>
      <c r="CL39" s="62" t="str">
        <f t="shared" si="41"/>
        <v/>
      </c>
      <c r="CM39" s="108">
        <f t="shared" si="42"/>
        <v>0</v>
      </c>
      <c r="CN39" s="108" t="str">
        <f t="shared" si="43"/>
        <v/>
      </c>
      <c r="CO39" s="108" t="str">
        <f t="shared" si="44"/>
        <v/>
      </c>
      <c r="CP39" s="108" t="str">
        <f t="shared" si="45"/>
        <v/>
      </c>
      <c r="CQ39" s="108" t="str">
        <f t="shared" si="46"/>
        <v/>
      </c>
      <c r="CR39" s="110" t="str">
        <f t="shared" si="47"/>
        <v/>
      </c>
      <c r="CS39" s="120" t="str">
        <f>IF(OR($E39="",$G39=""),"",IF(AND($E$3=6),'Marks Entry 6th'!BA38,IF(AND($E$3=7),'Marks Entry 7th'!BA38,"")))</f>
        <v/>
      </c>
      <c r="CT39" s="120" t="str">
        <f>IF(OR($E39="",$G39=""),"",IF(AND($E$3=6),'Marks Entry 6th'!BB38,IF(AND($E$3=7),'Marks Entry 7th'!BB38,"")))</f>
        <v/>
      </c>
      <c r="CU39" s="120" t="str">
        <f>IF(OR($E39="",$G39=""),"",IF(AND($E$3=6),'Marks Entry 6th'!BC38,IF(AND($E$3=7),'Marks Entry 7th'!BC38,"")))</f>
        <v/>
      </c>
      <c r="CV39" s="120" t="str">
        <f>IF(OR($E39="",$G39=""),"",IF(AND($E$3=6),'Marks Entry 6th'!BD38,IF(AND($E$3=7),'Marks Entry 7th'!BD38,"")))</f>
        <v/>
      </c>
      <c r="CW39" s="120" t="str">
        <f>IF(OR($E39="",$G39=""),"",IF(AND($E$3=6),'Marks Entry 6th'!BE38,IF(AND($E$3=7),'Marks Entry 7th'!BE38,"")))</f>
        <v/>
      </c>
      <c r="CX39" s="120" t="str">
        <f>IF(OR($E39="",$G39=""),"",IF(AND($E$3=6),'Marks Entry 6th'!BF38,IF(AND($E$3=7),'Marks Entry 7th'!BF38,"")))</f>
        <v/>
      </c>
      <c r="CY39" s="428" t="str">
        <f t="shared" si="48"/>
        <v/>
      </c>
      <c r="CZ39" s="120" t="str">
        <f>IF(OR($E39="",$G39=""),"",IF(AND($E$3=6),'Marks Entry 6th'!BG38,IF(AND($E$3=7),'Marks Entry 7th'!BG38,"")))</f>
        <v/>
      </c>
      <c r="DA39" s="120" t="str">
        <f>IF(OR($E39="",$G39=""),"",IF(AND($E$3=6),'Marks Entry 6th'!BH38,IF(AND($E$3=7),'Marks Entry 7th'!BH38,"")))</f>
        <v/>
      </c>
      <c r="DB39" s="65" t="str">
        <f t="shared" si="49"/>
        <v/>
      </c>
      <c r="DC39" s="62">
        <f t="shared" si="50"/>
        <v>0</v>
      </c>
      <c r="DD39" s="67" t="str">
        <f>IF(OR($E39="",$G39=""),"",IF(AND($E$3=6),'Marks Entry 6th'!BI38,IF(AND($E$3=7),'Marks Entry 7th'!BI38,"")))</f>
        <v/>
      </c>
      <c r="DE39" s="67" t="str">
        <f>IF(OR($E39="",$G39=""),"",IF(AND($E$3=6),'Marks Entry 6th'!BJ38,IF(AND($E$3=7),'Marks Entry 7th'!BJ38,"")))</f>
        <v/>
      </c>
      <c r="DF39" s="65" t="str">
        <f t="shared" si="51"/>
        <v/>
      </c>
      <c r="DG39" s="62" t="str">
        <f t="shared" si="52"/>
        <v/>
      </c>
      <c r="DH39" s="108">
        <f t="shared" si="53"/>
        <v>0</v>
      </c>
      <c r="DI39" s="108" t="str">
        <f t="shared" si="54"/>
        <v/>
      </c>
      <c r="DJ39" s="108" t="str">
        <f t="shared" si="55"/>
        <v/>
      </c>
      <c r="DK39" s="108" t="str">
        <f t="shared" si="56"/>
        <v/>
      </c>
      <c r="DL39" s="108" t="str">
        <f t="shared" si="57"/>
        <v/>
      </c>
      <c r="DM39" s="110" t="str">
        <f t="shared" si="58"/>
        <v/>
      </c>
      <c r="DN39" s="120" t="str">
        <f>IF(OR($E39="",$G39=""),"",IF(AND($E$3=6),'Marks Entry 6th'!BK38,IF(AND($E$3=7),'Marks Entry 7th'!BK38,"")))</f>
        <v/>
      </c>
      <c r="DO39" s="120" t="str">
        <f>IF(OR($E39="",$G39=""),"",IF(AND($E$3=6),'Marks Entry 6th'!BL38,IF(AND($E$3=7),'Marks Entry 7th'!BL38,"")))</f>
        <v/>
      </c>
      <c r="DP39" s="120" t="str">
        <f>IF(OR($E39="",$G39=""),"",IF(AND($E$3=6),'Marks Entry 6th'!BM38,IF(AND($E$3=7),'Marks Entry 7th'!BM38,"")))</f>
        <v/>
      </c>
      <c r="DQ39" s="120" t="str">
        <f>IF(OR($E39="",$G39=""),"",IF(AND($E$3=6),'Marks Entry 6th'!BN38,IF(AND($E$3=7),'Marks Entry 7th'!BN38,"")))</f>
        <v/>
      </c>
      <c r="DR39" s="120" t="str">
        <f>IF(OR($E39="",$G39=""),"",IF(AND($E$3=6),'Marks Entry 6th'!BO38,IF(AND($E$3=7),'Marks Entry 7th'!BO38,"")))</f>
        <v/>
      </c>
      <c r="DS39" s="120" t="str">
        <f>IF(OR($E39="",$G39=""),"",IF(AND($E$3=6),'Marks Entry 6th'!BP38,IF(AND($E$3=7),'Marks Entry 7th'!BP38,"")))</f>
        <v/>
      </c>
      <c r="DT39" s="428" t="str">
        <f t="shared" si="59"/>
        <v/>
      </c>
      <c r="DU39" s="120" t="str">
        <f>IF(OR($E39="",$G39=""),"",IF(AND($E$3=6),'Marks Entry 6th'!BQ38,IF(AND($E$3=7),'Marks Entry 7th'!BQ38,"")))</f>
        <v/>
      </c>
      <c r="DV39" s="120" t="str">
        <f>IF(OR($E39="",$G39=""),"",IF(AND($E$3=6),'Marks Entry 6th'!BR38,IF(AND($E$3=7),'Marks Entry 7th'!BR38,"")))</f>
        <v/>
      </c>
      <c r="DW39" s="65" t="str">
        <f t="shared" si="60"/>
        <v/>
      </c>
      <c r="DX39" s="62">
        <f t="shared" si="61"/>
        <v>0</v>
      </c>
      <c r="DY39" s="67" t="str">
        <f>IF(OR($E39="",$G39=""),"",IF(AND($E$3=6),'Marks Entry 6th'!BS38,IF(AND($E$3=7),'Marks Entry 7th'!BS38,"")))</f>
        <v/>
      </c>
      <c r="DZ39" s="67" t="str">
        <f>IF(OR($E39="",$G39=""),"",IF(AND($E$3=6),'Marks Entry 6th'!BT38,IF(AND($E$3=7),'Marks Entry 7th'!BT38,"")))</f>
        <v/>
      </c>
      <c r="EA39" s="65" t="str">
        <f t="shared" si="62"/>
        <v/>
      </c>
      <c r="EB39" s="62" t="str">
        <f t="shared" si="63"/>
        <v/>
      </c>
      <c r="EC39" s="108">
        <f t="shared" si="64"/>
        <v>0</v>
      </c>
      <c r="ED39" s="108" t="str">
        <f t="shared" si="65"/>
        <v/>
      </c>
      <c r="EE39" s="108" t="str">
        <f t="shared" si="66"/>
        <v/>
      </c>
      <c r="EF39" s="108" t="str">
        <f t="shared" si="67"/>
        <v/>
      </c>
      <c r="EG39" s="108" t="str">
        <f t="shared" si="68"/>
        <v/>
      </c>
      <c r="EH39" s="110" t="str">
        <f t="shared" si="69"/>
        <v/>
      </c>
      <c r="EI39" s="52" t="str">
        <f>IF(OR($E39="",$G39=""),"",IF(AND($E$3=6),'Marks Entry 6th'!BU38,IF(AND($E$3=7),'Marks Entry 7th'!BU38,"")))</f>
        <v/>
      </c>
      <c r="EJ39" s="52" t="str">
        <f>IF(OR($E39="",$G39=""),"",IF(AND($E$3=6),'Marks Entry 6th'!BV38,IF(AND($E$3=7),'Marks Entry 7th'!BV38,"")))</f>
        <v/>
      </c>
      <c r="EK39" s="52" t="str">
        <f>IF(OR($E39="",$G39=""),"",IF(AND($E$3=6),'Marks Entry 6th'!BW38,IF(AND($E$3=7),'Marks Entry 7th'!BW38,"")))</f>
        <v/>
      </c>
      <c r="EL39" s="52" t="str">
        <f>IF(OR($E39="",$G39=""),"",IF(AND($E$3=6),'Marks Entry 6th'!BX38,IF(AND($E$3=7),'Marks Entry 7th'!BX38,"")))</f>
        <v/>
      </c>
      <c r="EM39" s="52" t="str">
        <f>IF(OR($E39="",$G39=""),"",IF(AND($E$3=6),'Marks Entry 6th'!BY38,IF(AND($E$3=7),'Marks Entry 7th'!BY38,"")))</f>
        <v/>
      </c>
      <c r="EN39" s="121" t="str">
        <f t="shared" si="70"/>
        <v/>
      </c>
      <c r="EO39" s="122">
        <f t="shared" si="71"/>
        <v>0</v>
      </c>
      <c r="EP39" s="122" t="str">
        <f t="shared" si="72"/>
        <v/>
      </c>
      <c r="EQ39" s="122" t="str">
        <f t="shared" si="73"/>
        <v/>
      </c>
      <c r="ER39" s="109" t="str">
        <f t="shared" si="74"/>
        <v/>
      </c>
      <c r="ES39" s="52" t="str">
        <f>IF(OR($E39="",$G39=""),"",IF(AND($E$3=6),'Marks Entry 6th'!BZ38,IF(AND($E$3=7),'Marks Entry 7th'!BZ38,"")))</f>
        <v/>
      </c>
      <c r="ET39" s="52" t="str">
        <f>IF(OR($E39="",$G39=""),"",IF(AND($E$3=6),'Marks Entry 6th'!CA38,IF(AND($E$3=7),'Marks Entry 7th'!CA38,"")))</f>
        <v/>
      </c>
      <c r="EU39" s="52" t="str">
        <f>IF(OR($E39="",$G39=""),"",IF(AND($E$3=6),'Marks Entry 6th'!CB38,IF(AND($E$3=7),'Marks Entry 7th'!CB38,"")))</f>
        <v/>
      </c>
      <c r="EV39" s="52" t="str">
        <f>IF(OR($E39="",$G39=""),"",IF(AND($E$3=6),'Marks Entry 6th'!CC38,IF(AND($E$3=7),'Marks Entry 7th'!CC38,"")))</f>
        <v/>
      </c>
      <c r="EW39" s="52" t="str">
        <f>IF(OR($E39="",$G39=""),"",IF(AND($E$3=6),'Marks Entry 6th'!CD38,IF(AND($E$3=7),'Marks Entry 7th'!CD38,"")))</f>
        <v/>
      </c>
      <c r="EX39" s="121" t="str">
        <f t="shared" si="75"/>
        <v/>
      </c>
      <c r="EY39" s="122">
        <f t="shared" si="76"/>
        <v>0</v>
      </c>
      <c r="EZ39" s="122" t="str">
        <f t="shared" si="77"/>
        <v/>
      </c>
      <c r="FA39" s="122" t="str">
        <f t="shared" si="78"/>
        <v/>
      </c>
      <c r="FB39" s="109" t="str">
        <f t="shared" si="79"/>
        <v/>
      </c>
      <c r="FC39" s="52" t="str">
        <f>IF(OR($E39="",$G39=""),"",IF(AND($E$3=6),'Marks Entry 6th'!CE38,IF(AND($E$3=7),'Marks Entry 7th'!CE38,"")))</f>
        <v/>
      </c>
      <c r="FD39" s="52" t="str">
        <f>IF(OR($E39="",$G39=""),"",IF(AND($E$3=6),'Marks Entry 6th'!CF38,IF(AND($E$3=7),'Marks Entry 7th'!CF38,"")))</f>
        <v/>
      </c>
      <c r="FE39" s="52" t="str">
        <f>IF(OR($E39="",$G39=""),"",IF(AND($E$3=6),'Marks Entry 6th'!CG38,IF(AND($E$3=7),'Marks Entry 7th'!CG38,"")))</f>
        <v/>
      </c>
      <c r="FF39" s="52" t="str">
        <f>IF(OR($E39="",$G39=""),"",IF(AND($E$3=6),'Marks Entry 6th'!CH38,IF(AND($E$3=7),'Marks Entry 7th'!CH38,"")))</f>
        <v/>
      </c>
      <c r="FG39" s="52" t="str">
        <f>IF(OR($E39="",$G39=""),"",IF(AND($E$3=6),'Marks Entry 6th'!CI38,IF(AND($E$3=7),'Marks Entry 7th'!CI38,"")))</f>
        <v/>
      </c>
      <c r="FH39" s="121" t="str">
        <f t="shared" si="80"/>
        <v/>
      </c>
      <c r="FI39" s="122">
        <f t="shared" si="81"/>
        <v>0</v>
      </c>
      <c r="FJ39" s="122" t="str">
        <f t="shared" si="82"/>
        <v/>
      </c>
      <c r="FK39" s="122" t="str">
        <f t="shared" si="83"/>
        <v/>
      </c>
      <c r="FL39" s="109" t="str">
        <f t="shared" si="84"/>
        <v/>
      </c>
      <c r="FM39" s="370" t="str">
        <f>IF(OR($E39="",$G39=""),"",IF(AND('Marks Entry 6th'!CJ38="",'Marks Entry 7th'!CJ38=""),"",IF(AND($E$3=6),'Marks Entry 6th'!CJ38,IF(AND($E$3=7),'Marks Entry 7th'!CJ38,""))))</f>
        <v/>
      </c>
      <c r="FN39" s="370" t="str">
        <f>IF(OR($E39="",$G39=""),"",IF(AND('Marks Entry 6th'!CK38="",'Marks Entry 7th'!CK38=""),"",IF(AND($E$3=6),'Marks Entry 6th'!CK38,IF(AND($E$3=7),'Marks Entry 7th'!CK38,""))))</f>
        <v/>
      </c>
      <c r="FO39" s="371" t="str">
        <f t="shared" si="85"/>
        <v/>
      </c>
      <c r="FP39" s="109" t="str">
        <f t="shared" si="86"/>
        <v/>
      </c>
      <c r="FQ39" s="370" t="str">
        <f>IF(OR($E39="",$G39=""),"",IF(AND('Marks Entry 6th'!CL38="",'Marks Entry 7th'!CL38=""),"",IF(AND($E$3=6),'Marks Entry 6th'!CL38,IF(AND($E$3=7),'Marks Entry 7th'!CL38,""))))</f>
        <v/>
      </c>
      <c r="FR39" s="370" t="str">
        <f>IF(OR($E39="",$G39=""),"",IF(AND('Marks Entry 6th'!CM38="",'Marks Entry 7th'!CM38=""),"",IF(AND($E$3=6),'Marks Entry 6th'!CM38,IF(AND($E$3=7),'Marks Entry 7th'!CM38,""))))</f>
        <v/>
      </c>
      <c r="FS39" s="371" t="str">
        <f t="shared" si="87"/>
        <v/>
      </c>
      <c r="FT39" s="109" t="str">
        <f t="shared" si="88"/>
        <v/>
      </c>
      <c r="FU39" s="78" t="str">
        <f t="shared" si="89"/>
        <v/>
      </c>
      <c r="FV39" s="332" t="str">
        <f t="shared" si="90"/>
        <v/>
      </c>
      <c r="FW39" s="84" t="str">
        <f t="shared" si="91"/>
        <v/>
      </c>
      <c r="FX39" s="225" t="str">
        <f t="shared" si="92"/>
        <v/>
      </c>
      <c r="FY39" s="85" t="str">
        <f t="shared" si="93"/>
        <v/>
      </c>
      <c r="FZ39" s="331" t="str">
        <f>IFERROR(IF(B39="NSO","NSO",IF(OR(D39="",G39="",F39=""),"",IF(AND(FV39&gt;=36,'Master sheet'!$D$11="Hindi"),"कक्षा क्रमोन्नत",IF(AND(FV39&gt;=36,'Master sheet'!$D$11="English"),"Promoted",IF(AND(FV39&lt;36,'Master sheet'!$D$11="Hindi"),"पुनः परीक्षा","Re-Exam"))))),"")</f>
        <v/>
      </c>
      <c r="GA39" s="53" t="str">
        <f>IF(OR($E39="",$G39=""),"",IF(AND($E$3=6,'Marks Entry 6th'!CN38=""),"",IF(AND($E$3=7,'Marks Entry 7th'!CN38=""),"",IF(AND($E$3=6),'Marks Entry 6th'!CN38,IF(AND($E$3=7),'Marks Entry 7th'!CN38,"")))))</f>
        <v/>
      </c>
      <c r="GB39" s="53" t="str">
        <f>IF(OR($E39="",$G39=""),"",IF(AND($E$3=6,'Marks Entry 6th'!CO38=""),"",IF(AND($E$3=7,'Marks Entry 7th'!CO38=""),"",IF(AND($E$3=6),'Marks Entry 6th'!CO38,IF(AND($E$3=7),'Marks Entry 7th'!CO38,"")))))</f>
        <v/>
      </c>
      <c r="GC39" s="54"/>
      <c r="GK39" s="56">
        <f>IF(AND($E$3=6),'Marks Entry 6th'!I38,IF(AND($E$3=7),'Marks Entry 7th'!I38,""))</f>
        <v>0</v>
      </c>
      <c r="GL39" s="56">
        <f t="shared" si="94"/>
        <v>0</v>
      </c>
    </row>
    <row r="40" spans="1:194" ht="18.95" customHeight="1">
      <c r="A40" s="68">
        <v>33</v>
      </c>
      <c r="B40" s="68" t="str">
        <f>IF(OR(GK40=0,GK40=""),"",IF(AND($E$3=6),'Marks Entry 6th'!I39,IF(AND($E$3=7),'Marks Entry 7th'!I39,"")))</f>
        <v/>
      </c>
      <c r="C40" s="69" t="str">
        <f>IF(OR(B40=0,B40=""),"",IF(AND($E$3=6,'Marks Entry 6th'!B39=""),"",IF(AND($E$3=7,'Marks Entry 7th'!B39=""),"",IF(AND($E$3=6,'Marks Entry 6th'!B39),'Marks Entry 6th'!B39,IF(AND($E$3=7),'Marks Entry 7th'!B39,"")))))</f>
        <v/>
      </c>
      <c r="D40" s="69" t="str">
        <f>IF(OR(B40=0,B40=""),"",IF(AND($E$3=6,'Marks Entry 6th'!C39=""),"",IF(AND($E$3=7,'Marks Entry 7th'!C39=""),"",IF(AND($E$3=6),'Marks Entry 6th'!C39,IF(AND($E$3=7),'Marks Entry 7th'!C39,"")))))</f>
        <v/>
      </c>
      <c r="E40" s="306" t="str">
        <f>IF(OR(B40=0,B40=""),"",IF(AND($E$3=6,'Marks Entry 6th'!E39=""),"",IF(AND($E$3=7,'Marks Entry 7th'!E39=""),"",IF(AND($E$3=6),'Marks Entry 6th'!E39,IF(AND($E$3=7),'Marks Entry 7th'!E39,"")))))</f>
        <v/>
      </c>
      <c r="F40" s="69" t="str">
        <f>IF(OR(B40=0,B40=""),"",IF(AND($E$3=6,'Marks Entry 6th'!D39=""),"",IF(AND($E$3=7,'Marks Entry 7th'!D39=""),"",IF(AND($E$3=6),'Marks Entry 6th'!D39,IF(AND($E$3=7),'Marks Entry 7th'!D39,"")))))</f>
        <v/>
      </c>
      <c r="G40" s="305" t="str">
        <f>IF(OR(B40=0,B40=""),"",IF(AND($E$3=6,'Marks Entry 6th'!F39=""),"",IF(AND($E$3=7,'Marks Entry 7th'!F39=""),"",IF(AND($E$3=6),UPPER('Marks Entry 6th'!F39),IF(AND($E$3=7),UPPER('Marks Entry 7th'!F39),"")))))</f>
        <v/>
      </c>
      <c r="H40" s="305" t="str">
        <f>IF(OR(B40=0,B40=""),"",IF(AND($E$3=6,'Marks Entry 6th'!G39=""),"",IF(AND($E$3=7,'Marks Entry 7th'!G39=""),"",IF(AND($E$3=6),UPPER('Marks Entry 6th'!G39),IF(AND($E$3=7),UPPER('Marks Entry 7th'!G39),"")))))</f>
        <v/>
      </c>
      <c r="I40" s="305" t="str">
        <f>IF(OR(B40=0,B40=""),"",IF(AND($E$3=6,'Marks Entry 6th'!H39=""),"",IF(AND($E$3=7,'Marks Entry 7th'!H39=""),"",IF(AND($E$3=6),UPPER('Marks Entry 6th'!H39),IF(AND($E$3=7),UPPER('Marks Entry 7th'!H39),"")))))</f>
        <v/>
      </c>
      <c r="J40" s="64" t="str">
        <f>IF(OR(B40=0,B40=""),"",IF(AND($E$3=6,'Marks Entry 6th'!J39=""),"",IF(AND($E$3=7,'Marks Entry 7th'!J39=""),"",IF(AND($E$3=6),'Marks Entry 6th'!J39,IF(AND($E$3=7),'Marks Entry 7th'!J39,"")))))</f>
        <v/>
      </c>
      <c r="K40" s="64" t="str">
        <f>IF(OR(B40=0,B40=""),"",IF(AND($E$3=6,'Marks Entry 6th'!K39=""),"",IF(AND($E$3=7,'Marks Entry 7th'!K39=""),"",IF(AND($E$3=6),'Marks Entry 6th'!K39,IF(AND($E$3=7),'Marks Entry 7th'!K39,"")))))</f>
        <v/>
      </c>
      <c r="L40" s="120" t="str">
        <f>IF(OR($E40="",$G40=""),"",IF(AND($E$3=6),'Marks Entry 6th'!L39,IF(AND($E$3=7),'Marks Entry 7th'!L39,"")))</f>
        <v/>
      </c>
      <c r="M40" s="120" t="str">
        <f>IF(OR($E40="",$G40=""),"",IF(AND($E$3=6),'Marks Entry 6th'!M39,IF(AND($E$3=7),'Marks Entry 7th'!M39,"")))</f>
        <v/>
      </c>
      <c r="N40" s="120" t="str">
        <f>IF(OR($E40="",$G40=""),"",IF(AND($E$3=6),'Marks Entry 6th'!N39,IF(AND($E$3=7),'Marks Entry 7th'!N39,"")))</f>
        <v/>
      </c>
      <c r="O40" s="120" t="str">
        <f>IF(OR($E40="",$G40=""),"",IF(AND($E$3=6),'Marks Entry 6th'!O39,IF(AND($E$3=7),'Marks Entry 7th'!O39,"")))</f>
        <v/>
      </c>
      <c r="P40" s="120" t="str">
        <f>IF(OR($E40="",$G40=""),"",IF(AND($E$3=6),'Marks Entry 6th'!P39,IF(AND($E$3=7),'Marks Entry 7th'!P39,"")))</f>
        <v/>
      </c>
      <c r="Q40" s="120" t="str">
        <f>IF(OR($E40="",$G40=""),"",IF(AND($E$3=6),'Marks Entry 6th'!Q39,IF(AND($E$3=7),'Marks Entry 7th'!Q39,"")))</f>
        <v/>
      </c>
      <c r="R40" s="428" t="str">
        <f t="shared" si="4"/>
        <v/>
      </c>
      <c r="S40" s="120" t="str">
        <f>IF(OR($E40="",$G40=""),"",IF(AND($E$3=6),'Marks Entry 6th'!R39,IF(AND($E$3=7),'Marks Entry 7th'!R39,"")))</f>
        <v/>
      </c>
      <c r="T40" s="120" t="str">
        <f>IF(OR($E40="",$G40=""),"",IF(AND($E$3=6),'Marks Entry 6th'!S39,IF(AND($E$3=7),'Marks Entry 7th'!S39,"")))</f>
        <v/>
      </c>
      <c r="U40" s="65" t="str">
        <f t="shared" si="5"/>
        <v/>
      </c>
      <c r="V40" s="62">
        <f t="shared" si="6"/>
        <v>0</v>
      </c>
      <c r="W40" s="67" t="str">
        <f>IF(OR($E40="",$G40=""),"",IF(AND($E$3=6),'Marks Entry 6th'!T39,IF(AND($E$3=7),'Marks Entry 7th'!T39,"")))</f>
        <v/>
      </c>
      <c r="X40" s="67" t="str">
        <f>IF(OR($E40="",$G40=""),"",IF(AND($E$3=6),'Marks Entry 6th'!U39,IF(AND($E$3=7),'Marks Entry 7th'!U39,"")))</f>
        <v/>
      </c>
      <c r="Y40" s="66" t="str">
        <f t="shared" si="7"/>
        <v/>
      </c>
      <c r="Z40" s="62" t="str">
        <f t="shared" si="8"/>
        <v/>
      </c>
      <c r="AA40" s="108">
        <f t="shared" si="9"/>
        <v>0</v>
      </c>
      <c r="AB40" s="108" t="str">
        <f t="shared" si="10"/>
        <v/>
      </c>
      <c r="AC40" s="108" t="str">
        <f t="shared" si="11"/>
        <v/>
      </c>
      <c r="AD40" s="108" t="str">
        <f t="shared" si="12"/>
        <v/>
      </c>
      <c r="AE40" s="108" t="str">
        <f t="shared" si="13"/>
        <v/>
      </c>
      <c r="AF40" s="110" t="str">
        <f t="shared" si="14"/>
        <v/>
      </c>
      <c r="AG40" s="120" t="str">
        <f>IF(OR($E40="",$G40=""),"",IF(AND($E$3=6),'Marks Entry 6th'!V39,IF(AND($E$3=7),'Marks Entry 7th'!V39,"")))</f>
        <v/>
      </c>
      <c r="AH40" s="120" t="str">
        <f>IF(OR($E40="",$G40=""),"",IF(AND($E$3=6),'Marks Entry 6th'!W39,IF(AND($E$3=7),'Marks Entry 7th'!W39,"")))</f>
        <v/>
      </c>
      <c r="AI40" s="120" t="str">
        <f>IF(OR($E40="",$G40=""),"",IF(AND($E$3=6),'Marks Entry 6th'!X39,IF(AND($E$3=7),'Marks Entry 7th'!X39,"")))</f>
        <v/>
      </c>
      <c r="AJ40" s="120" t="str">
        <f>IF(OR($E40="",$G40=""),"",IF(AND($E$3=6),'Marks Entry 6th'!Y39,IF(AND($E$3=7),'Marks Entry 7th'!Y39,"")))</f>
        <v/>
      </c>
      <c r="AK40" s="120" t="str">
        <f>IF(OR($E40="",$G40=""),"",IF(AND($E$3=6),'Marks Entry 6th'!Z39,IF(AND($E$3=7),'Marks Entry 7th'!Z39,"")))</f>
        <v/>
      </c>
      <c r="AL40" s="120" t="str">
        <f>IF(OR($E40="",$G40=""),"",IF(AND($E$3=6),'Marks Entry 6th'!AA39,IF(AND($E$3=7),'Marks Entry 7th'!AA39,"")))</f>
        <v/>
      </c>
      <c r="AM40" s="428" t="str">
        <f t="shared" si="15"/>
        <v/>
      </c>
      <c r="AN40" s="120" t="str">
        <f>IF(OR($E40="",$G40=""),"",IF(AND($E$3=6),'Marks Entry 6th'!AB39,IF(AND($E$3=7),'Marks Entry 7th'!AB39,"")))</f>
        <v/>
      </c>
      <c r="AO40" s="120" t="str">
        <f>IF(OR($E40="",$G40=""),"",IF(AND($E$3=6),'Marks Entry 6th'!AC39,IF(AND($E$3=7),'Marks Entry 7th'!AC39,"")))</f>
        <v/>
      </c>
      <c r="AP40" s="65" t="str">
        <f t="shared" si="16"/>
        <v/>
      </c>
      <c r="AQ40" s="62">
        <f t="shared" si="17"/>
        <v>0</v>
      </c>
      <c r="AR40" s="67" t="str">
        <f>IF(OR($E40="",$G40=""),"",IF(AND($E$3=6),'Marks Entry 6th'!AD39,IF(AND($E$3=7),'Marks Entry 7th'!AD39,"")))</f>
        <v/>
      </c>
      <c r="AS40" s="67" t="str">
        <f>IF(OR($E40="",$G40=""),"",IF(AND($E$3=6),'Marks Entry 6th'!AE39,IF(AND($E$3=7),'Marks Entry 7th'!AE39,"")))</f>
        <v/>
      </c>
      <c r="AT40" s="65" t="str">
        <f t="shared" si="18"/>
        <v/>
      </c>
      <c r="AU40" s="62" t="str">
        <f t="shared" si="19"/>
        <v/>
      </c>
      <c r="AV40" s="108">
        <f t="shared" si="20"/>
        <v>0</v>
      </c>
      <c r="AW40" s="108" t="str">
        <f t="shared" si="21"/>
        <v/>
      </c>
      <c r="AX40" s="108" t="str">
        <f t="shared" si="22"/>
        <v/>
      </c>
      <c r="AY40" s="108" t="str">
        <f t="shared" si="23"/>
        <v/>
      </c>
      <c r="AZ40" s="108" t="str">
        <f t="shared" si="24"/>
        <v/>
      </c>
      <c r="BA40" s="110" t="str">
        <f t="shared" si="25"/>
        <v/>
      </c>
      <c r="BB40" s="313" t="str">
        <f>IF(OR($E40="",$G40=""),"",IF(AND($E$3=6),'Marks Entry 6th'!AF39,IF(AND($E$3=7),'Marks Entry 7th'!AF39,"")))</f>
        <v/>
      </c>
      <c r="BC40" s="120" t="str">
        <f>IF(OR($E40="",$G40=""),"",IF(AND($E$3=6),'Marks Entry 6th'!AG39,IF(AND($E$3=7),'Marks Entry 7th'!AG39,"")))</f>
        <v/>
      </c>
      <c r="BD40" s="120" t="str">
        <f>IF(OR($E40="",$G40=""),"",IF(AND($E$3=6),'Marks Entry 6th'!AH39,IF(AND($E$3=7),'Marks Entry 7th'!AH39,"")))</f>
        <v/>
      </c>
      <c r="BE40" s="120" t="str">
        <f>IF(OR($E40="",$G40=""),"",IF(AND($E$3=6),'Marks Entry 6th'!AI39,IF(AND($E$3=7),'Marks Entry 7th'!AI39,"")))</f>
        <v/>
      </c>
      <c r="BF40" s="120" t="str">
        <f>IF(OR($E40="",$G40=""),"",IF(AND($E$3=6),'Marks Entry 6th'!AJ39,IF(AND($E$3=7),'Marks Entry 7th'!AJ39,"")))</f>
        <v/>
      </c>
      <c r="BG40" s="120" t="str">
        <f>IF(OR($E40="",$G40=""),"",IF(AND($E$3=6),'Marks Entry 6th'!AK39,IF(AND($E$3=7),'Marks Entry 7th'!AK39,"")))</f>
        <v/>
      </c>
      <c r="BH40" s="120" t="str">
        <f>IF(OR($E40="",$G40=""),"",IF(AND($E$3=6),'Marks Entry 6th'!AL39,IF(AND($E$3=7),'Marks Entry 7th'!AL39,"")))</f>
        <v/>
      </c>
      <c r="BI40" s="428" t="str">
        <f t="shared" si="26"/>
        <v/>
      </c>
      <c r="BJ40" s="120" t="str">
        <f>IF(OR($E40="",$G40=""),"",IF(AND($E$3=6),'Marks Entry 6th'!AM39,IF(AND($E$3=7),'Marks Entry 7th'!AM39,"")))</f>
        <v/>
      </c>
      <c r="BK40" s="120" t="str">
        <f>IF(OR($E40="",$G40=""),"",IF(AND($E$3=6),'Marks Entry 6th'!AN39,IF(AND($E$3=7),'Marks Entry 7th'!AN39,"")))</f>
        <v/>
      </c>
      <c r="BL40" s="65" t="str">
        <f t="shared" si="27"/>
        <v/>
      </c>
      <c r="BM40" s="62">
        <f t="shared" si="28"/>
        <v>0</v>
      </c>
      <c r="BN40" s="67" t="str">
        <f>IF(OR($E40="",$G40=""),"",IF(AND($E$3=6),'Marks Entry 6th'!AO39,IF(AND($E$3=7),'Marks Entry 7th'!AO39,"")))</f>
        <v/>
      </c>
      <c r="BO40" s="67" t="str">
        <f>IF(OR($E40="",$G40=""),"",IF(AND($E$3=6),'Marks Entry 6th'!AP39,IF(AND($E$3=7),'Marks Entry 7th'!AP39,"")))</f>
        <v/>
      </c>
      <c r="BP40" s="65" t="str">
        <f t="shared" si="29"/>
        <v/>
      </c>
      <c r="BQ40" s="62" t="str">
        <f t="shared" si="30"/>
        <v/>
      </c>
      <c r="BR40" s="108">
        <f t="shared" si="31"/>
        <v>0</v>
      </c>
      <c r="BS40" s="108" t="str">
        <f t="shared" si="32"/>
        <v/>
      </c>
      <c r="BT40" s="108" t="str">
        <f t="shared" si="33"/>
        <v/>
      </c>
      <c r="BU40" s="108" t="str">
        <f t="shared" si="34"/>
        <v/>
      </c>
      <c r="BV40" s="108" t="str">
        <f t="shared" si="35"/>
        <v/>
      </c>
      <c r="BW40" s="110" t="str">
        <f t="shared" si="36"/>
        <v/>
      </c>
      <c r="BX40" s="120" t="str">
        <f>IF(OR($E40="",$G40=""),"",IF(AND($E$3=6),'Marks Entry 6th'!AQ39,IF(AND($E$3=7),'Marks Entry 7th'!AQ39,"")))</f>
        <v/>
      </c>
      <c r="BY40" s="120" t="str">
        <f>IF(OR($E40="",$G40=""),"",IF(AND($E$3=6),'Marks Entry 6th'!AR39,IF(AND($E$3=7),'Marks Entry 7th'!AR39,"")))</f>
        <v/>
      </c>
      <c r="BZ40" s="120" t="str">
        <f>IF(OR($E40="",$G40=""),"",IF(AND($E$3=6),'Marks Entry 6th'!AS39,IF(AND($E$3=7),'Marks Entry 7th'!AS39,"")))</f>
        <v/>
      </c>
      <c r="CA40" s="120" t="str">
        <f>IF(OR($E40="",$G40=""),"",IF(AND($E$3=6),'Marks Entry 6th'!AT39,IF(AND($E$3=7),'Marks Entry 7th'!AT39,"")))</f>
        <v/>
      </c>
      <c r="CB40" s="120" t="str">
        <f>IF(OR($E40="",$G40=""),"",IF(AND($E$3=6),'Marks Entry 6th'!AU39,IF(AND($E$3=7),'Marks Entry 7th'!AU39,"")))</f>
        <v/>
      </c>
      <c r="CC40" s="120" t="str">
        <f>IF(OR($E40="",$G40=""),"",IF(AND($E$3=6),'Marks Entry 6th'!AV39,IF(AND($E$3=7),'Marks Entry 7th'!AV39,"")))</f>
        <v/>
      </c>
      <c r="CD40" s="428" t="str">
        <f t="shared" si="37"/>
        <v/>
      </c>
      <c r="CE40" s="120" t="str">
        <f>IF(OR($E40="",$G40=""),"",IF(AND($E$3=6),'Marks Entry 6th'!AW39,IF(AND($E$3=7),'Marks Entry 7th'!AW39,"")))</f>
        <v/>
      </c>
      <c r="CF40" s="120" t="str">
        <f>IF(OR($E40="",$G40=""),"",IF(AND($E$3=6),'Marks Entry 6th'!AX39,IF(AND($E$3=7),'Marks Entry 7th'!AX39,"")))</f>
        <v/>
      </c>
      <c r="CG40" s="65" t="str">
        <f t="shared" si="38"/>
        <v/>
      </c>
      <c r="CH40" s="62">
        <f t="shared" si="39"/>
        <v>0</v>
      </c>
      <c r="CI40" s="67" t="str">
        <f>IF(OR($E40="",$G40=""),"",IF(AND($E$3=6),'Marks Entry 6th'!AY39,IF(AND($E$3=7),'Marks Entry 7th'!AY39,"")))</f>
        <v/>
      </c>
      <c r="CJ40" s="67" t="str">
        <f>IF(OR($E40="",$G40=""),"",IF(AND($E$3=6),'Marks Entry 6th'!AZ39,IF(AND($E$3=7),'Marks Entry 7th'!AZ39,"")))</f>
        <v/>
      </c>
      <c r="CK40" s="65" t="str">
        <f t="shared" si="40"/>
        <v/>
      </c>
      <c r="CL40" s="62" t="str">
        <f t="shared" si="41"/>
        <v/>
      </c>
      <c r="CM40" s="108">
        <f t="shared" si="42"/>
        <v>0</v>
      </c>
      <c r="CN40" s="108" t="str">
        <f t="shared" si="43"/>
        <v/>
      </c>
      <c r="CO40" s="108" t="str">
        <f t="shared" si="44"/>
        <v/>
      </c>
      <c r="CP40" s="108" t="str">
        <f t="shared" si="45"/>
        <v/>
      </c>
      <c r="CQ40" s="108" t="str">
        <f t="shared" si="46"/>
        <v/>
      </c>
      <c r="CR40" s="110" t="str">
        <f t="shared" si="47"/>
        <v/>
      </c>
      <c r="CS40" s="120" t="str">
        <f>IF(OR($E40="",$G40=""),"",IF(AND($E$3=6),'Marks Entry 6th'!BA39,IF(AND($E$3=7),'Marks Entry 7th'!BA39,"")))</f>
        <v/>
      </c>
      <c r="CT40" s="120" t="str">
        <f>IF(OR($E40="",$G40=""),"",IF(AND($E$3=6),'Marks Entry 6th'!BB39,IF(AND($E$3=7),'Marks Entry 7th'!BB39,"")))</f>
        <v/>
      </c>
      <c r="CU40" s="120" t="str">
        <f>IF(OR($E40="",$G40=""),"",IF(AND($E$3=6),'Marks Entry 6th'!BC39,IF(AND($E$3=7),'Marks Entry 7th'!BC39,"")))</f>
        <v/>
      </c>
      <c r="CV40" s="120" t="str">
        <f>IF(OR($E40="",$G40=""),"",IF(AND($E$3=6),'Marks Entry 6th'!BD39,IF(AND($E$3=7),'Marks Entry 7th'!BD39,"")))</f>
        <v/>
      </c>
      <c r="CW40" s="120" t="str">
        <f>IF(OR($E40="",$G40=""),"",IF(AND($E$3=6),'Marks Entry 6th'!BE39,IF(AND($E$3=7),'Marks Entry 7th'!BE39,"")))</f>
        <v/>
      </c>
      <c r="CX40" s="120" t="str">
        <f>IF(OR($E40="",$G40=""),"",IF(AND($E$3=6),'Marks Entry 6th'!BF39,IF(AND($E$3=7),'Marks Entry 7th'!BF39,"")))</f>
        <v/>
      </c>
      <c r="CY40" s="428" t="str">
        <f t="shared" si="48"/>
        <v/>
      </c>
      <c r="CZ40" s="120" t="str">
        <f>IF(OR($E40="",$G40=""),"",IF(AND($E$3=6),'Marks Entry 6th'!BG39,IF(AND($E$3=7),'Marks Entry 7th'!BG39,"")))</f>
        <v/>
      </c>
      <c r="DA40" s="120" t="str">
        <f>IF(OR($E40="",$G40=""),"",IF(AND($E$3=6),'Marks Entry 6th'!BH39,IF(AND($E$3=7),'Marks Entry 7th'!BH39,"")))</f>
        <v/>
      </c>
      <c r="DB40" s="65" t="str">
        <f t="shared" si="49"/>
        <v/>
      </c>
      <c r="DC40" s="62">
        <f t="shared" si="50"/>
        <v>0</v>
      </c>
      <c r="DD40" s="67" t="str">
        <f>IF(OR($E40="",$G40=""),"",IF(AND($E$3=6),'Marks Entry 6th'!BI39,IF(AND($E$3=7),'Marks Entry 7th'!BI39,"")))</f>
        <v/>
      </c>
      <c r="DE40" s="67" t="str">
        <f>IF(OR($E40="",$G40=""),"",IF(AND($E$3=6),'Marks Entry 6th'!BJ39,IF(AND($E$3=7),'Marks Entry 7th'!BJ39,"")))</f>
        <v/>
      </c>
      <c r="DF40" s="65" t="str">
        <f t="shared" si="51"/>
        <v/>
      </c>
      <c r="DG40" s="62" t="str">
        <f t="shared" si="52"/>
        <v/>
      </c>
      <c r="DH40" s="108">
        <f t="shared" si="53"/>
        <v>0</v>
      </c>
      <c r="DI40" s="108" t="str">
        <f t="shared" si="54"/>
        <v/>
      </c>
      <c r="DJ40" s="108" t="str">
        <f t="shared" si="55"/>
        <v/>
      </c>
      <c r="DK40" s="108" t="str">
        <f t="shared" si="56"/>
        <v/>
      </c>
      <c r="DL40" s="108" t="str">
        <f t="shared" si="57"/>
        <v/>
      </c>
      <c r="DM40" s="110" t="str">
        <f t="shared" si="58"/>
        <v/>
      </c>
      <c r="DN40" s="120" t="str">
        <f>IF(OR($E40="",$G40=""),"",IF(AND($E$3=6),'Marks Entry 6th'!BK39,IF(AND($E$3=7),'Marks Entry 7th'!BK39,"")))</f>
        <v/>
      </c>
      <c r="DO40" s="120" t="str">
        <f>IF(OR($E40="",$G40=""),"",IF(AND($E$3=6),'Marks Entry 6th'!BL39,IF(AND($E$3=7),'Marks Entry 7th'!BL39,"")))</f>
        <v/>
      </c>
      <c r="DP40" s="120" t="str">
        <f>IF(OR($E40="",$G40=""),"",IF(AND($E$3=6),'Marks Entry 6th'!BM39,IF(AND($E$3=7),'Marks Entry 7th'!BM39,"")))</f>
        <v/>
      </c>
      <c r="DQ40" s="120" t="str">
        <f>IF(OR($E40="",$G40=""),"",IF(AND($E$3=6),'Marks Entry 6th'!BN39,IF(AND($E$3=7),'Marks Entry 7th'!BN39,"")))</f>
        <v/>
      </c>
      <c r="DR40" s="120" t="str">
        <f>IF(OR($E40="",$G40=""),"",IF(AND($E$3=6),'Marks Entry 6th'!BO39,IF(AND($E$3=7),'Marks Entry 7th'!BO39,"")))</f>
        <v/>
      </c>
      <c r="DS40" s="120" t="str">
        <f>IF(OR($E40="",$G40=""),"",IF(AND($E$3=6),'Marks Entry 6th'!BP39,IF(AND($E$3=7),'Marks Entry 7th'!BP39,"")))</f>
        <v/>
      </c>
      <c r="DT40" s="428" t="str">
        <f t="shared" si="59"/>
        <v/>
      </c>
      <c r="DU40" s="120" t="str">
        <f>IF(OR($E40="",$G40=""),"",IF(AND($E$3=6),'Marks Entry 6th'!BQ39,IF(AND($E$3=7),'Marks Entry 7th'!BQ39,"")))</f>
        <v/>
      </c>
      <c r="DV40" s="120" t="str">
        <f>IF(OR($E40="",$G40=""),"",IF(AND($E$3=6),'Marks Entry 6th'!BR39,IF(AND($E$3=7),'Marks Entry 7th'!BR39,"")))</f>
        <v/>
      </c>
      <c r="DW40" s="65" t="str">
        <f t="shared" si="60"/>
        <v/>
      </c>
      <c r="DX40" s="62">
        <f t="shared" si="61"/>
        <v>0</v>
      </c>
      <c r="DY40" s="67" t="str">
        <f>IF(OR($E40="",$G40=""),"",IF(AND($E$3=6),'Marks Entry 6th'!BS39,IF(AND($E$3=7),'Marks Entry 7th'!BS39,"")))</f>
        <v/>
      </c>
      <c r="DZ40" s="67" t="str">
        <f>IF(OR($E40="",$G40=""),"",IF(AND($E$3=6),'Marks Entry 6th'!BT39,IF(AND($E$3=7),'Marks Entry 7th'!BT39,"")))</f>
        <v/>
      </c>
      <c r="EA40" s="65" t="str">
        <f t="shared" si="62"/>
        <v/>
      </c>
      <c r="EB40" s="62" t="str">
        <f t="shared" si="63"/>
        <v/>
      </c>
      <c r="EC40" s="108">
        <f t="shared" si="64"/>
        <v>0</v>
      </c>
      <c r="ED40" s="108" t="str">
        <f t="shared" si="65"/>
        <v/>
      </c>
      <c r="EE40" s="108" t="str">
        <f t="shared" si="66"/>
        <v/>
      </c>
      <c r="EF40" s="108" t="str">
        <f t="shared" si="67"/>
        <v/>
      </c>
      <c r="EG40" s="108" t="str">
        <f t="shared" si="68"/>
        <v/>
      </c>
      <c r="EH40" s="110" t="str">
        <f t="shared" si="69"/>
        <v/>
      </c>
      <c r="EI40" s="52" t="str">
        <f>IF(OR($E40="",$G40=""),"",IF(AND($E$3=6),'Marks Entry 6th'!BU39,IF(AND($E$3=7),'Marks Entry 7th'!BU39,"")))</f>
        <v/>
      </c>
      <c r="EJ40" s="52" t="str">
        <f>IF(OR($E40="",$G40=""),"",IF(AND($E$3=6),'Marks Entry 6th'!BV39,IF(AND($E$3=7),'Marks Entry 7th'!BV39,"")))</f>
        <v/>
      </c>
      <c r="EK40" s="52" t="str">
        <f>IF(OR($E40="",$G40=""),"",IF(AND($E$3=6),'Marks Entry 6th'!BW39,IF(AND($E$3=7),'Marks Entry 7th'!BW39,"")))</f>
        <v/>
      </c>
      <c r="EL40" s="52" t="str">
        <f>IF(OR($E40="",$G40=""),"",IF(AND($E$3=6),'Marks Entry 6th'!BX39,IF(AND($E$3=7),'Marks Entry 7th'!BX39,"")))</f>
        <v/>
      </c>
      <c r="EM40" s="52" t="str">
        <f>IF(OR($E40="",$G40=""),"",IF(AND($E$3=6),'Marks Entry 6th'!BY39,IF(AND($E$3=7),'Marks Entry 7th'!BY39,"")))</f>
        <v/>
      </c>
      <c r="EN40" s="121" t="str">
        <f t="shared" si="70"/>
        <v/>
      </c>
      <c r="EO40" s="122">
        <f t="shared" si="71"/>
        <v>0</v>
      </c>
      <c r="EP40" s="122" t="str">
        <f t="shared" si="72"/>
        <v/>
      </c>
      <c r="EQ40" s="122" t="str">
        <f t="shared" si="73"/>
        <v/>
      </c>
      <c r="ER40" s="109" t="str">
        <f t="shared" si="74"/>
        <v/>
      </c>
      <c r="ES40" s="52" t="str">
        <f>IF(OR($E40="",$G40=""),"",IF(AND($E$3=6),'Marks Entry 6th'!BZ39,IF(AND($E$3=7),'Marks Entry 7th'!BZ39,"")))</f>
        <v/>
      </c>
      <c r="ET40" s="52" t="str">
        <f>IF(OR($E40="",$G40=""),"",IF(AND($E$3=6),'Marks Entry 6th'!CA39,IF(AND($E$3=7),'Marks Entry 7th'!CA39,"")))</f>
        <v/>
      </c>
      <c r="EU40" s="52" t="str">
        <f>IF(OR($E40="",$G40=""),"",IF(AND($E$3=6),'Marks Entry 6th'!CB39,IF(AND($E$3=7),'Marks Entry 7th'!CB39,"")))</f>
        <v/>
      </c>
      <c r="EV40" s="52" t="str">
        <f>IF(OR($E40="",$G40=""),"",IF(AND($E$3=6),'Marks Entry 6th'!CC39,IF(AND($E$3=7),'Marks Entry 7th'!CC39,"")))</f>
        <v/>
      </c>
      <c r="EW40" s="52" t="str">
        <f>IF(OR($E40="",$G40=""),"",IF(AND($E$3=6),'Marks Entry 6th'!CD39,IF(AND($E$3=7),'Marks Entry 7th'!CD39,"")))</f>
        <v/>
      </c>
      <c r="EX40" s="121" t="str">
        <f t="shared" si="75"/>
        <v/>
      </c>
      <c r="EY40" s="122">
        <f t="shared" si="76"/>
        <v>0</v>
      </c>
      <c r="EZ40" s="122" t="str">
        <f t="shared" si="77"/>
        <v/>
      </c>
      <c r="FA40" s="122" t="str">
        <f t="shared" si="78"/>
        <v/>
      </c>
      <c r="FB40" s="109" t="str">
        <f t="shared" si="79"/>
        <v/>
      </c>
      <c r="FC40" s="52" t="str">
        <f>IF(OR($E40="",$G40=""),"",IF(AND($E$3=6),'Marks Entry 6th'!CE39,IF(AND($E$3=7),'Marks Entry 7th'!CE39,"")))</f>
        <v/>
      </c>
      <c r="FD40" s="52" t="str">
        <f>IF(OR($E40="",$G40=""),"",IF(AND($E$3=6),'Marks Entry 6th'!CF39,IF(AND($E$3=7),'Marks Entry 7th'!CF39,"")))</f>
        <v/>
      </c>
      <c r="FE40" s="52" t="str">
        <f>IF(OR($E40="",$G40=""),"",IF(AND($E$3=6),'Marks Entry 6th'!CG39,IF(AND($E$3=7),'Marks Entry 7th'!CG39,"")))</f>
        <v/>
      </c>
      <c r="FF40" s="52" t="str">
        <f>IF(OR($E40="",$G40=""),"",IF(AND($E$3=6),'Marks Entry 6th'!CH39,IF(AND($E$3=7),'Marks Entry 7th'!CH39,"")))</f>
        <v/>
      </c>
      <c r="FG40" s="52" t="str">
        <f>IF(OR($E40="",$G40=""),"",IF(AND($E$3=6),'Marks Entry 6th'!CI39,IF(AND($E$3=7),'Marks Entry 7th'!CI39,"")))</f>
        <v/>
      </c>
      <c r="FH40" s="121" t="str">
        <f t="shared" si="80"/>
        <v/>
      </c>
      <c r="FI40" s="122">
        <f t="shared" si="81"/>
        <v>0</v>
      </c>
      <c r="FJ40" s="122" t="str">
        <f t="shared" si="82"/>
        <v/>
      </c>
      <c r="FK40" s="122" t="str">
        <f t="shared" si="83"/>
        <v/>
      </c>
      <c r="FL40" s="109" t="str">
        <f t="shared" si="84"/>
        <v/>
      </c>
      <c r="FM40" s="370" t="str">
        <f>IF(OR($E40="",$G40=""),"",IF(AND('Marks Entry 6th'!CJ39="",'Marks Entry 7th'!CJ39=""),"",IF(AND($E$3=6),'Marks Entry 6th'!CJ39,IF(AND($E$3=7),'Marks Entry 7th'!CJ39,""))))</f>
        <v/>
      </c>
      <c r="FN40" s="370" t="str">
        <f>IF(OR($E40="",$G40=""),"",IF(AND('Marks Entry 6th'!CK39="",'Marks Entry 7th'!CK39=""),"",IF(AND($E$3=6),'Marks Entry 6th'!CK39,IF(AND($E$3=7),'Marks Entry 7th'!CK39,""))))</f>
        <v/>
      </c>
      <c r="FO40" s="371" t="str">
        <f t="shared" si="85"/>
        <v/>
      </c>
      <c r="FP40" s="109" t="str">
        <f t="shared" si="86"/>
        <v/>
      </c>
      <c r="FQ40" s="370" t="str">
        <f>IF(OR($E40="",$G40=""),"",IF(AND('Marks Entry 6th'!CL39="",'Marks Entry 7th'!CL39=""),"",IF(AND($E$3=6),'Marks Entry 6th'!CL39,IF(AND($E$3=7),'Marks Entry 7th'!CL39,""))))</f>
        <v/>
      </c>
      <c r="FR40" s="370" t="str">
        <f>IF(OR($E40="",$G40=""),"",IF(AND('Marks Entry 6th'!CM39="",'Marks Entry 7th'!CM39=""),"",IF(AND($E$3=6),'Marks Entry 6th'!CM39,IF(AND($E$3=7),'Marks Entry 7th'!CM39,""))))</f>
        <v/>
      </c>
      <c r="FS40" s="371" t="str">
        <f t="shared" si="87"/>
        <v/>
      </c>
      <c r="FT40" s="109" t="str">
        <f t="shared" si="88"/>
        <v/>
      </c>
      <c r="FU40" s="78" t="str">
        <f t="shared" si="89"/>
        <v/>
      </c>
      <c r="FV40" s="332" t="str">
        <f t="shared" si="90"/>
        <v/>
      </c>
      <c r="FW40" s="84" t="str">
        <f t="shared" si="91"/>
        <v/>
      </c>
      <c r="FX40" s="225" t="str">
        <f t="shared" si="92"/>
        <v/>
      </c>
      <c r="FY40" s="85" t="str">
        <f t="shared" si="93"/>
        <v/>
      </c>
      <c r="FZ40" s="331" t="str">
        <f>IFERROR(IF(B40="NSO","NSO",IF(OR(D40="",G40="",F40=""),"",IF(AND(FV40&gt;=36,'Master sheet'!$D$11="Hindi"),"कक्षा क्रमोन्नत",IF(AND(FV40&gt;=36,'Master sheet'!$D$11="English"),"Promoted",IF(AND(FV40&lt;36,'Master sheet'!$D$11="Hindi"),"पुनः परीक्षा","Re-Exam"))))),"")</f>
        <v/>
      </c>
      <c r="GA40" s="53" t="str">
        <f>IF(OR($E40="",$G40=""),"",IF(AND($E$3=6,'Marks Entry 6th'!CN39=""),"",IF(AND($E$3=7,'Marks Entry 7th'!CN39=""),"",IF(AND($E$3=6),'Marks Entry 6th'!CN39,IF(AND($E$3=7),'Marks Entry 7th'!CN39,"")))))</f>
        <v/>
      </c>
      <c r="GB40" s="53" t="str">
        <f>IF(OR($E40="",$G40=""),"",IF(AND($E$3=6,'Marks Entry 6th'!CO39=""),"",IF(AND($E$3=7,'Marks Entry 7th'!CO39=""),"",IF(AND($E$3=6),'Marks Entry 6th'!CO39,IF(AND($E$3=7),'Marks Entry 7th'!CO39,"")))))</f>
        <v/>
      </c>
      <c r="GC40" s="54"/>
      <c r="GK40" s="56">
        <f>IF(AND($E$3=6),'Marks Entry 6th'!I39,IF(AND($E$3=7),'Marks Entry 7th'!I39,""))</f>
        <v>0</v>
      </c>
      <c r="GL40" s="56">
        <f t="shared" si="94"/>
        <v>0</v>
      </c>
    </row>
    <row r="41" spans="1:194" ht="18.95" customHeight="1">
      <c r="A41" s="68">
        <v>34</v>
      </c>
      <c r="B41" s="68" t="str">
        <f>IF(OR(GK41=0,GK41=""),"",IF(AND($E$3=6),'Marks Entry 6th'!I40,IF(AND($E$3=7),'Marks Entry 7th'!I40,"")))</f>
        <v/>
      </c>
      <c r="C41" s="69" t="str">
        <f>IF(OR(B41=0,B41=""),"",IF(AND($E$3=6,'Marks Entry 6th'!B40=""),"",IF(AND($E$3=7,'Marks Entry 7th'!B40=""),"",IF(AND($E$3=6,'Marks Entry 6th'!B40),'Marks Entry 6th'!B40,IF(AND($E$3=7),'Marks Entry 7th'!B40,"")))))</f>
        <v/>
      </c>
      <c r="D41" s="69" t="str">
        <f>IF(OR(B41=0,B41=""),"",IF(AND($E$3=6,'Marks Entry 6th'!C40=""),"",IF(AND($E$3=7,'Marks Entry 7th'!C40=""),"",IF(AND($E$3=6),'Marks Entry 6th'!C40,IF(AND($E$3=7),'Marks Entry 7th'!C40,"")))))</f>
        <v/>
      </c>
      <c r="E41" s="306" t="str">
        <f>IF(OR(B41=0,B41=""),"",IF(AND($E$3=6,'Marks Entry 6th'!E40=""),"",IF(AND($E$3=7,'Marks Entry 7th'!E40=""),"",IF(AND($E$3=6),'Marks Entry 6th'!E40,IF(AND($E$3=7),'Marks Entry 7th'!E40,"")))))</f>
        <v/>
      </c>
      <c r="F41" s="69" t="str">
        <f>IF(OR(B41=0,B41=""),"",IF(AND($E$3=6,'Marks Entry 6th'!D40=""),"",IF(AND($E$3=7,'Marks Entry 7th'!D40=""),"",IF(AND($E$3=6),'Marks Entry 6th'!D40,IF(AND($E$3=7),'Marks Entry 7th'!D40,"")))))</f>
        <v/>
      </c>
      <c r="G41" s="305" t="str">
        <f>IF(OR(B41=0,B41=""),"",IF(AND($E$3=6,'Marks Entry 6th'!F40=""),"",IF(AND($E$3=7,'Marks Entry 7th'!F40=""),"",IF(AND($E$3=6),UPPER('Marks Entry 6th'!F40),IF(AND($E$3=7),UPPER('Marks Entry 7th'!F40),"")))))</f>
        <v/>
      </c>
      <c r="H41" s="305" t="str">
        <f>IF(OR(B41=0,B41=""),"",IF(AND($E$3=6,'Marks Entry 6th'!G40=""),"",IF(AND($E$3=7,'Marks Entry 7th'!G40=""),"",IF(AND($E$3=6),UPPER('Marks Entry 6th'!G40),IF(AND($E$3=7),UPPER('Marks Entry 7th'!G40),"")))))</f>
        <v/>
      </c>
      <c r="I41" s="305" t="str">
        <f>IF(OR(B41=0,B41=""),"",IF(AND($E$3=6,'Marks Entry 6th'!H40=""),"",IF(AND($E$3=7,'Marks Entry 7th'!H40=""),"",IF(AND($E$3=6),UPPER('Marks Entry 6th'!H40),IF(AND($E$3=7),UPPER('Marks Entry 7th'!H40),"")))))</f>
        <v/>
      </c>
      <c r="J41" s="64" t="str">
        <f>IF(OR(B41=0,B41=""),"",IF(AND($E$3=6,'Marks Entry 6th'!J40=""),"",IF(AND($E$3=7,'Marks Entry 7th'!J40=""),"",IF(AND($E$3=6),'Marks Entry 6th'!J40,IF(AND($E$3=7),'Marks Entry 7th'!J40,"")))))</f>
        <v/>
      </c>
      <c r="K41" s="64" t="str">
        <f>IF(OR(B41=0,B41=""),"",IF(AND($E$3=6,'Marks Entry 6th'!K40=""),"",IF(AND($E$3=7,'Marks Entry 7th'!K40=""),"",IF(AND($E$3=6),'Marks Entry 6th'!K40,IF(AND($E$3=7),'Marks Entry 7th'!K40,"")))))</f>
        <v/>
      </c>
      <c r="L41" s="120" t="str">
        <f>IF(OR($E41="",$G41=""),"",IF(AND($E$3=6),'Marks Entry 6th'!L40,IF(AND($E$3=7),'Marks Entry 7th'!L40,"")))</f>
        <v/>
      </c>
      <c r="M41" s="120" t="str">
        <f>IF(OR($E41="",$G41=""),"",IF(AND($E$3=6),'Marks Entry 6th'!M40,IF(AND($E$3=7),'Marks Entry 7th'!M40,"")))</f>
        <v/>
      </c>
      <c r="N41" s="120" t="str">
        <f>IF(OR($E41="",$G41=""),"",IF(AND($E$3=6),'Marks Entry 6th'!N40,IF(AND($E$3=7),'Marks Entry 7th'!N40,"")))</f>
        <v/>
      </c>
      <c r="O41" s="120" t="str">
        <f>IF(OR($E41="",$G41=""),"",IF(AND($E$3=6),'Marks Entry 6th'!O40,IF(AND($E$3=7),'Marks Entry 7th'!O40,"")))</f>
        <v/>
      </c>
      <c r="P41" s="120" t="str">
        <f>IF(OR($E41="",$G41=""),"",IF(AND($E$3=6),'Marks Entry 6th'!P40,IF(AND($E$3=7),'Marks Entry 7th'!P40,"")))</f>
        <v/>
      </c>
      <c r="Q41" s="120" t="str">
        <f>IF(OR($E41="",$G41=""),"",IF(AND($E$3=6),'Marks Entry 6th'!Q40,IF(AND($E$3=7),'Marks Entry 7th'!Q40,"")))</f>
        <v/>
      </c>
      <c r="R41" s="428" t="str">
        <f t="shared" si="4"/>
        <v/>
      </c>
      <c r="S41" s="120" t="str">
        <f>IF(OR($E41="",$G41=""),"",IF(AND($E$3=6),'Marks Entry 6th'!R40,IF(AND($E$3=7),'Marks Entry 7th'!R40,"")))</f>
        <v/>
      </c>
      <c r="T41" s="120" t="str">
        <f>IF(OR($E41="",$G41=""),"",IF(AND($E$3=6),'Marks Entry 6th'!S40,IF(AND($E$3=7),'Marks Entry 7th'!S40,"")))</f>
        <v/>
      </c>
      <c r="U41" s="65" t="str">
        <f t="shared" si="5"/>
        <v/>
      </c>
      <c r="V41" s="62">
        <f t="shared" si="6"/>
        <v>0</v>
      </c>
      <c r="W41" s="67" t="str">
        <f>IF(OR($E41="",$G41=""),"",IF(AND($E$3=6),'Marks Entry 6th'!T40,IF(AND($E$3=7),'Marks Entry 7th'!T40,"")))</f>
        <v/>
      </c>
      <c r="X41" s="67" t="str">
        <f>IF(OR($E41="",$G41=""),"",IF(AND($E$3=6),'Marks Entry 6th'!U40,IF(AND($E$3=7),'Marks Entry 7th'!U40,"")))</f>
        <v/>
      </c>
      <c r="Y41" s="66" t="str">
        <f t="shared" si="7"/>
        <v/>
      </c>
      <c r="Z41" s="62" t="str">
        <f t="shared" si="8"/>
        <v/>
      </c>
      <c r="AA41" s="108">
        <f t="shared" si="9"/>
        <v>0</v>
      </c>
      <c r="AB41" s="108" t="str">
        <f t="shared" si="10"/>
        <v/>
      </c>
      <c r="AC41" s="108" t="str">
        <f t="shared" si="11"/>
        <v/>
      </c>
      <c r="AD41" s="108" t="str">
        <f t="shared" si="12"/>
        <v/>
      </c>
      <c r="AE41" s="108" t="str">
        <f t="shared" si="13"/>
        <v/>
      </c>
      <c r="AF41" s="110" t="str">
        <f t="shared" si="14"/>
        <v/>
      </c>
      <c r="AG41" s="120" t="str">
        <f>IF(OR($E41="",$G41=""),"",IF(AND($E$3=6),'Marks Entry 6th'!V40,IF(AND($E$3=7),'Marks Entry 7th'!V40,"")))</f>
        <v/>
      </c>
      <c r="AH41" s="120" t="str">
        <f>IF(OR($E41="",$G41=""),"",IF(AND($E$3=6),'Marks Entry 6th'!W40,IF(AND($E$3=7),'Marks Entry 7th'!W40,"")))</f>
        <v/>
      </c>
      <c r="AI41" s="120" t="str">
        <f>IF(OR($E41="",$G41=""),"",IF(AND($E$3=6),'Marks Entry 6th'!X40,IF(AND($E$3=7),'Marks Entry 7th'!X40,"")))</f>
        <v/>
      </c>
      <c r="AJ41" s="120" t="str">
        <f>IF(OR($E41="",$G41=""),"",IF(AND($E$3=6),'Marks Entry 6th'!Y40,IF(AND($E$3=7),'Marks Entry 7th'!Y40,"")))</f>
        <v/>
      </c>
      <c r="AK41" s="120" t="str">
        <f>IF(OR($E41="",$G41=""),"",IF(AND($E$3=6),'Marks Entry 6th'!Z40,IF(AND($E$3=7),'Marks Entry 7th'!Z40,"")))</f>
        <v/>
      </c>
      <c r="AL41" s="120" t="str">
        <f>IF(OR($E41="",$G41=""),"",IF(AND($E$3=6),'Marks Entry 6th'!AA40,IF(AND($E$3=7),'Marks Entry 7th'!AA40,"")))</f>
        <v/>
      </c>
      <c r="AM41" s="428" t="str">
        <f t="shared" si="15"/>
        <v/>
      </c>
      <c r="AN41" s="120" t="str">
        <f>IF(OR($E41="",$G41=""),"",IF(AND($E$3=6),'Marks Entry 6th'!AB40,IF(AND($E$3=7),'Marks Entry 7th'!AB40,"")))</f>
        <v/>
      </c>
      <c r="AO41" s="120" t="str">
        <f>IF(OR($E41="",$G41=""),"",IF(AND($E$3=6),'Marks Entry 6th'!AC40,IF(AND($E$3=7),'Marks Entry 7th'!AC40,"")))</f>
        <v/>
      </c>
      <c r="AP41" s="65" t="str">
        <f t="shared" si="16"/>
        <v/>
      </c>
      <c r="AQ41" s="62">
        <f t="shared" si="17"/>
        <v>0</v>
      </c>
      <c r="AR41" s="67" t="str">
        <f>IF(OR($E41="",$G41=""),"",IF(AND($E$3=6),'Marks Entry 6th'!AD40,IF(AND($E$3=7),'Marks Entry 7th'!AD40,"")))</f>
        <v/>
      </c>
      <c r="AS41" s="67" t="str">
        <f>IF(OR($E41="",$G41=""),"",IF(AND($E$3=6),'Marks Entry 6th'!AE40,IF(AND($E$3=7),'Marks Entry 7th'!AE40,"")))</f>
        <v/>
      </c>
      <c r="AT41" s="65" t="str">
        <f t="shared" si="18"/>
        <v/>
      </c>
      <c r="AU41" s="62" t="str">
        <f t="shared" si="19"/>
        <v/>
      </c>
      <c r="AV41" s="108">
        <f t="shared" si="20"/>
        <v>0</v>
      </c>
      <c r="AW41" s="108" t="str">
        <f t="shared" si="21"/>
        <v/>
      </c>
      <c r="AX41" s="108" t="str">
        <f t="shared" si="22"/>
        <v/>
      </c>
      <c r="AY41" s="108" t="str">
        <f t="shared" si="23"/>
        <v/>
      </c>
      <c r="AZ41" s="108" t="str">
        <f t="shared" si="24"/>
        <v/>
      </c>
      <c r="BA41" s="110" t="str">
        <f t="shared" si="25"/>
        <v/>
      </c>
      <c r="BB41" s="313" t="str">
        <f>IF(OR($E41="",$G41=""),"",IF(AND($E$3=6),'Marks Entry 6th'!AF40,IF(AND($E$3=7),'Marks Entry 7th'!AF40,"")))</f>
        <v/>
      </c>
      <c r="BC41" s="120" t="str">
        <f>IF(OR($E41="",$G41=""),"",IF(AND($E$3=6),'Marks Entry 6th'!AG40,IF(AND($E$3=7),'Marks Entry 7th'!AG40,"")))</f>
        <v/>
      </c>
      <c r="BD41" s="120" t="str">
        <f>IF(OR($E41="",$G41=""),"",IF(AND($E$3=6),'Marks Entry 6th'!AH40,IF(AND($E$3=7),'Marks Entry 7th'!AH40,"")))</f>
        <v/>
      </c>
      <c r="BE41" s="120" t="str">
        <f>IF(OR($E41="",$G41=""),"",IF(AND($E$3=6),'Marks Entry 6th'!AI40,IF(AND($E$3=7),'Marks Entry 7th'!AI40,"")))</f>
        <v/>
      </c>
      <c r="BF41" s="120" t="str">
        <f>IF(OR($E41="",$G41=""),"",IF(AND($E$3=6),'Marks Entry 6th'!AJ40,IF(AND($E$3=7),'Marks Entry 7th'!AJ40,"")))</f>
        <v/>
      </c>
      <c r="BG41" s="120" t="str">
        <f>IF(OR($E41="",$G41=""),"",IF(AND($E$3=6),'Marks Entry 6th'!AK40,IF(AND($E$3=7),'Marks Entry 7th'!AK40,"")))</f>
        <v/>
      </c>
      <c r="BH41" s="120" t="str">
        <f>IF(OR($E41="",$G41=""),"",IF(AND($E$3=6),'Marks Entry 6th'!AL40,IF(AND($E$3=7),'Marks Entry 7th'!AL40,"")))</f>
        <v/>
      </c>
      <c r="BI41" s="428" t="str">
        <f t="shared" si="26"/>
        <v/>
      </c>
      <c r="BJ41" s="120" t="str">
        <f>IF(OR($E41="",$G41=""),"",IF(AND($E$3=6),'Marks Entry 6th'!AM40,IF(AND($E$3=7),'Marks Entry 7th'!AM40,"")))</f>
        <v/>
      </c>
      <c r="BK41" s="120" t="str">
        <f>IF(OR($E41="",$G41=""),"",IF(AND($E$3=6),'Marks Entry 6th'!AN40,IF(AND($E$3=7),'Marks Entry 7th'!AN40,"")))</f>
        <v/>
      </c>
      <c r="BL41" s="65" t="str">
        <f t="shared" si="27"/>
        <v/>
      </c>
      <c r="BM41" s="62">
        <f t="shared" si="28"/>
        <v>0</v>
      </c>
      <c r="BN41" s="67" t="str">
        <f>IF(OR($E41="",$G41=""),"",IF(AND($E$3=6),'Marks Entry 6th'!AO40,IF(AND($E$3=7),'Marks Entry 7th'!AO40,"")))</f>
        <v/>
      </c>
      <c r="BO41" s="67" t="str">
        <f>IF(OR($E41="",$G41=""),"",IF(AND($E$3=6),'Marks Entry 6th'!AP40,IF(AND($E$3=7),'Marks Entry 7th'!AP40,"")))</f>
        <v/>
      </c>
      <c r="BP41" s="65" t="str">
        <f t="shared" si="29"/>
        <v/>
      </c>
      <c r="BQ41" s="62" t="str">
        <f t="shared" si="30"/>
        <v/>
      </c>
      <c r="BR41" s="108">
        <f t="shared" si="31"/>
        <v>0</v>
      </c>
      <c r="BS41" s="108" t="str">
        <f t="shared" si="32"/>
        <v/>
      </c>
      <c r="BT41" s="108" t="str">
        <f t="shared" si="33"/>
        <v/>
      </c>
      <c r="BU41" s="108" t="str">
        <f t="shared" si="34"/>
        <v/>
      </c>
      <c r="BV41" s="108" t="str">
        <f t="shared" si="35"/>
        <v/>
      </c>
      <c r="BW41" s="110" t="str">
        <f t="shared" si="36"/>
        <v/>
      </c>
      <c r="BX41" s="120" t="str">
        <f>IF(OR($E41="",$G41=""),"",IF(AND($E$3=6),'Marks Entry 6th'!AQ40,IF(AND($E$3=7),'Marks Entry 7th'!AQ40,"")))</f>
        <v/>
      </c>
      <c r="BY41" s="120" t="str">
        <f>IF(OR($E41="",$G41=""),"",IF(AND($E$3=6),'Marks Entry 6th'!AR40,IF(AND($E$3=7),'Marks Entry 7th'!AR40,"")))</f>
        <v/>
      </c>
      <c r="BZ41" s="120" t="str">
        <f>IF(OR($E41="",$G41=""),"",IF(AND($E$3=6),'Marks Entry 6th'!AS40,IF(AND($E$3=7),'Marks Entry 7th'!AS40,"")))</f>
        <v/>
      </c>
      <c r="CA41" s="120" t="str">
        <f>IF(OR($E41="",$G41=""),"",IF(AND($E$3=6),'Marks Entry 6th'!AT40,IF(AND($E$3=7),'Marks Entry 7th'!AT40,"")))</f>
        <v/>
      </c>
      <c r="CB41" s="120" t="str">
        <f>IF(OR($E41="",$G41=""),"",IF(AND($E$3=6),'Marks Entry 6th'!AU40,IF(AND($E$3=7),'Marks Entry 7th'!AU40,"")))</f>
        <v/>
      </c>
      <c r="CC41" s="120" t="str">
        <f>IF(OR($E41="",$G41=""),"",IF(AND($E$3=6),'Marks Entry 6th'!AV40,IF(AND($E$3=7),'Marks Entry 7th'!AV40,"")))</f>
        <v/>
      </c>
      <c r="CD41" s="428" t="str">
        <f t="shared" si="37"/>
        <v/>
      </c>
      <c r="CE41" s="120" t="str">
        <f>IF(OR($E41="",$G41=""),"",IF(AND($E$3=6),'Marks Entry 6th'!AW40,IF(AND($E$3=7),'Marks Entry 7th'!AW40,"")))</f>
        <v/>
      </c>
      <c r="CF41" s="120" t="str">
        <f>IF(OR($E41="",$G41=""),"",IF(AND($E$3=6),'Marks Entry 6th'!AX40,IF(AND($E$3=7),'Marks Entry 7th'!AX40,"")))</f>
        <v/>
      </c>
      <c r="CG41" s="65" t="str">
        <f t="shared" si="38"/>
        <v/>
      </c>
      <c r="CH41" s="62">
        <f t="shared" si="39"/>
        <v>0</v>
      </c>
      <c r="CI41" s="67" t="str">
        <f>IF(OR($E41="",$G41=""),"",IF(AND($E$3=6),'Marks Entry 6th'!AY40,IF(AND($E$3=7),'Marks Entry 7th'!AY40,"")))</f>
        <v/>
      </c>
      <c r="CJ41" s="67" t="str">
        <f>IF(OR($E41="",$G41=""),"",IF(AND($E$3=6),'Marks Entry 6th'!AZ40,IF(AND($E$3=7),'Marks Entry 7th'!AZ40,"")))</f>
        <v/>
      </c>
      <c r="CK41" s="65" t="str">
        <f t="shared" si="40"/>
        <v/>
      </c>
      <c r="CL41" s="62" t="str">
        <f t="shared" si="41"/>
        <v/>
      </c>
      <c r="CM41" s="108">
        <f t="shared" si="42"/>
        <v>0</v>
      </c>
      <c r="CN41" s="108" t="str">
        <f t="shared" si="43"/>
        <v/>
      </c>
      <c r="CO41" s="108" t="str">
        <f t="shared" si="44"/>
        <v/>
      </c>
      <c r="CP41" s="108" t="str">
        <f t="shared" si="45"/>
        <v/>
      </c>
      <c r="CQ41" s="108" t="str">
        <f t="shared" si="46"/>
        <v/>
      </c>
      <c r="CR41" s="110" t="str">
        <f t="shared" si="47"/>
        <v/>
      </c>
      <c r="CS41" s="120" t="str">
        <f>IF(OR($E41="",$G41=""),"",IF(AND($E$3=6),'Marks Entry 6th'!BA40,IF(AND($E$3=7),'Marks Entry 7th'!BA40,"")))</f>
        <v/>
      </c>
      <c r="CT41" s="120" t="str">
        <f>IF(OR($E41="",$G41=""),"",IF(AND($E$3=6),'Marks Entry 6th'!BB40,IF(AND($E$3=7),'Marks Entry 7th'!BB40,"")))</f>
        <v/>
      </c>
      <c r="CU41" s="120" t="str">
        <f>IF(OR($E41="",$G41=""),"",IF(AND($E$3=6),'Marks Entry 6th'!BC40,IF(AND($E$3=7),'Marks Entry 7th'!BC40,"")))</f>
        <v/>
      </c>
      <c r="CV41" s="120" t="str">
        <f>IF(OR($E41="",$G41=""),"",IF(AND($E$3=6),'Marks Entry 6th'!BD40,IF(AND($E$3=7),'Marks Entry 7th'!BD40,"")))</f>
        <v/>
      </c>
      <c r="CW41" s="120" t="str">
        <f>IF(OR($E41="",$G41=""),"",IF(AND($E$3=6),'Marks Entry 6th'!BE40,IF(AND($E$3=7),'Marks Entry 7th'!BE40,"")))</f>
        <v/>
      </c>
      <c r="CX41" s="120" t="str">
        <f>IF(OR($E41="",$G41=""),"",IF(AND($E$3=6),'Marks Entry 6th'!BF40,IF(AND($E$3=7),'Marks Entry 7th'!BF40,"")))</f>
        <v/>
      </c>
      <c r="CY41" s="428" t="str">
        <f t="shared" si="48"/>
        <v/>
      </c>
      <c r="CZ41" s="120" t="str">
        <f>IF(OR($E41="",$G41=""),"",IF(AND($E$3=6),'Marks Entry 6th'!BG40,IF(AND($E$3=7),'Marks Entry 7th'!BG40,"")))</f>
        <v/>
      </c>
      <c r="DA41" s="120" t="str">
        <f>IF(OR($E41="",$G41=""),"",IF(AND($E$3=6),'Marks Entry 6th'!BH40,IF(AND($E$3=7),'Marks Entry 7th'!BH40,"")))</f>
        <v/>
      </c>
      <c r="DB41" s="65" t="str">
        <f t="shared" si="49"/>
        <v/>
      </c>
      <c r="DC41" s="62">
        <f t="shared" si="50"/>
        <v>0</v>
      </c>
      <c r="DD41" s="67" t="str">
        <f>IF(OR($E41="",$G41=""),"",IF(AND($E$3=6),'Marks Entry 6th'!BI40,IF(AND($E$3=7),'Marks Entry 7th'!BI40,"")))</f>
        <v/>
      </c>
      <c r="DE41" s="67" t="str">
        <f>IF(OR($E41="",$G41=""),"",IF(AND($E$3=6),'Marks Entry 6th'!BJ40,IF(AND($E$3=7),'Marks Entry 7th'!BJ40,"")))</f>
        <v/>
      </c>
      <c r="DF41" s="65" t="str">
        <f t="shared" si="51"/>
        <v/>
      </c>
      <c r="DG41" s="62" t="str">
        <f t="shared" si="52"/>
        <v/>
      </c>
      <c r="DH41" s="108">
        <f t="shared" si="53"/>
        <v>0</v>
      </c>
      <c r="DI41" s="108" t="str">
        <f t="shared" si="54"/>
        <v/>
      </c>
      <c r="DJ41" s="108" t="str">
        <f t="shared" si="55"/>
        <v/>
      </c>
      <c r="DK41" s="108" t="str">
        <f t="shared" si="56"/>
        <v/>
      </c>
      <c r="DL41" s="108" t="str">
        <f t="shared" si="57"/>
        <v/>
      </c>
      <c r="DM41" s="110" t="str">
        <f t="shared" si="58"/>
        <v/>
      </c>
      <c r="DN41" s="120" t="str">
        <f>IF(OR($E41="",$G41=""),"",IF(AND($E$3=6),'Marks Entry 6th'!BK40,IF(AND($E$3=7),'Marks Entry 7th'!BK40,"")))</f>
        <v/>
      </c>
      <c r="DO41" s="120" t="str">
        <f>IF(OR($E41="",$G41=""),"",IF(AND($E$3=6),'Marks Entry 6th'!BL40,IF(AND($E$3=7),'Marks Entry 7th'!BL40,"")))</f>
        <v/>
      </c>
      <c r="DP41" s="120" t="str">
        <f>IF(OR($E41="",$G41=""),"",IF(AND($E$3=6),'Marks Entry 6th'!BM40,IF(AND($E$3=7),'Marks Entry 7th'!BM40,"")))</f>
        <v/>
      </c>
      <c r="DQ41" s="120" t="str">
        <f>IF(OR($E41="",$G41=""),"",IF(AND($E$3=6),'Marks Entry 6th'!BN40,IF(AND($E$3=7),'Marks Entry 7th'!BN40,"")))</f>
        <v/>
      </c>
      <c r="DR41" s="120" t="str">
        <f>IF(OR($E41="",$G41=""),"",IF(AND($E$3=6),'Marks Entry 6th'!BO40,IF(AND($E$3=7),'Marks Entry 7th'!BO40,"")))</f>
        <v/>
      </c>
      <c r="DS41" s="120" t="str">
        <f>IF(OR($E41="",$G41=""),"",IF(AND($E$3=6),'Marks Entry 6th'!BP40,IF(AND($E$3=7),'Marks Entry 7th'!BP40,"")))</f>
        <v/>
      </c>
      <c r="DT41" s="428" t="str">
        <f t="shared" si="59"/>
        <v/>
      </c>
      <c r="DU41" s="120" t="str">
        <f>IF(OR($E41="",$G41=""),"",IF(AND($E$3=6),'Marks Entry 6th'!BQ40,IF(AND($E$3=7),'Marks Entry 7th'!BQ40,"")))</f>
        <v/>
      </c>
      <c r="DV41" s="120" t="str">
        <f>IF(OR($E41="",$G41=""),"",IF(AND($E$3=6),'Marks Entry 6th'!BR40,IF(AND($E$3=7),'Marks Entry 7th'!BR40,"")))</f>
        <v/>
      </c>
      <c r="DW41" s="65" t="str">
        <f t="shared" si="60"/>
        <v/>
      </c>
      <c r="DX41" s="62">
        <f t="shared" si="61"/>
        <v>0</v>
      </c>
      <c r="DY41" s="67" t="str">
        <f>IF(OR($E41="",$G41=""),"",IF(AND($E$3=6),'Marks Entry 6th'!BS40,IF(AND($E$3=7),'Marks Entry 7th'!BS40,"")))</f>
        <v/>
      </c>
      <c r="DZ41" s="67" t="str">
        <f>IF(OR($E41="",$G41=""),"",IF(AND($E$3=6),'Marks Entry 6th'!BT40,IF(AND($E$3=7),'Marks Entry 7th'!BT40,"")))</f>
        <v/>
      </c>
      <c r="EA41" s="65" t="str">
        <f t="shared" si="62"/>
        <v/>
      </c>
      <c r="EB41" s="62" t="str">
        <f t="shared" si="63"/>
        <v/>
      </c>
      <c r="EC41" s="108">
        <f t="shared" si="64"/>
        <v>0</v>
      </c>
      <c r="ED41" s="108" t="str">
        <f t="shared" si="65"/>
        <v/>
      </c>
      <c r="EE41" s="108" t="str">
        <f t="shared" si="66"/>
        <v/>
      </c>
      <c r="EF41" s="108" t="str">
        <f t="shared" si="67"/>
        <v/>
      </c>
      <c r="EG41" s="108" t="str">
        <f t="shared" si="68"/>
        <v/>
      </c>
      <c r="EH41" s="110" t="str">
        <f t="shared" si="69"/>
        <v/>
      </c>
      <c r="EI41" s="52" t="str">
        <f>IF(OR($E41="",$G41=""),"",IF(AND($E$3=6),'Marks Entry 6th'!BU40,IF(AND($E$3=7),'Marks Entry 7th'!BU40,"")))</f>
        <v/>
      </c>
      <c r="EJ41" s="52" t="str">
        <f>IF(OR($E41="",$G41=""),"",IF(AND($E$3=6),'Marks Entry 6th'!BV40,IF(AND($E$3=7),'Marks Entry 7th'!BV40,"")))</f>
        <v/>
      </c>
      <c r="EK41" s="52" t="str">
        <f>IF(OR($E41="",$G41=""),"",IF(AND($E$3=6),'Marks Entry 6th'!BW40,IF(AND($E$3=7),'Marks Entry 7th'!BW40,"")))</f>
        <v/>
      </c>
      <c r="EL41" s="52" t="str">
        <f>IF(OR($E41="",$G41=""),"",IF(AND($E$3=6),'Marks Entry 6th'!BX40,IF(AND($E$3=7),'Marks Entry 7th'!BX40,"")))</f>
        <v/>
      </c>
      <c r="EM41" s="52" t="str">
        <f>IF(OR($E41="",$G41=""),"",IF(AND($E$3=6),'Marks Entry 6th'!BY40,IF(AND($E$3=7),'Marks Entry 7th'!BY40,"")))</f>
        <v/>
      </c>
      <c r="EN41" s="121" t="str">
        <f t="shared" si="70"/>
        <v/>
      </c>
      <c r="EO41" s="122">
        <f t="shared" si="71"/>
        <v>0</v>
      </c>
      <c r="EP41" s="122" t="str">
        <f t="shared" si="72"/>
        <v/>
      </c>
      <c r="EQ41" s="122" t="str">
        <f t="shared" si="73"/>
        <v/>
      </c>
      <c r="ER41" s="109" t="str">
        <f t="shared" si="74"/>
        <v/>
      </c>
      <c r="ES41" s="52" t="str">
        <f>IF(OR($E41="",$G41=""),"",IF(AND($E$3=6),'Marks Entry 6th'!BZ40,IF(AND($E$3=7),'Marks Entry 7th'!BZ40,"")))</f>
        <v/>
      </c>
      <c r="ET41" s="52" t="str">
        <f>IF(OR($E41="",$G41=""),"",IF(AND($E$3=6),'Marks Entry 6th'!CA40,IF(AND($E$3=7),'Marks Entry 7th'!CA40,"")))</f>
        <v/>
      </c>
      <c r="EU41" s="52" t="str">
        <f>IF(OR($E41="",$G41=""),"",IF(AND($E$3=6),'Marks Entry 6th'!CB40,IF(AND($E$3=7),'Marks Entry 7th'!CB40,"")))</f>
        <v/>
      </c>
      <c r="EV41" s="52" t="str">
        <f>IF(OR($E41="",$G41=""),"",IF(AND($E$3=6),'Marks Entry 6th'!CC40,IF(AND($E$3=7),'Marks Entry 7th'!CC40,"")))</f>
        <v/>
      </c>
      <c r="EW41" s="52" t="str">
        <f>IF(OR($E41="",$G41=""),"",IF(AND($E$3=6),'Marks Entry 6th'!CD40,IF(AND($E$3=7),'Marks Entry 7th'!CD40,"")))</f>
        <v/>
      </c>
      <c r="EX41" s="121" t="str">
        <f t="shared" si="75"/>
        <v/>
      </c>
      <c r="EY41" s="122">
        <f t="shared" si="76"/>
        <v>0</v>
      </c>
      <c r="EZ41" s="122" t="str">
        <f t="shared" si="77"/>
        <v/>
      </c>
      <c r="FA41" s="122" t="str">
        <f t="shared" si="78"/>
        <v/>
      </c>
      <c r="FB41" s="109" t="str">
        <f t="shared" si="79"/>
        <v/>
      </c>
      <c r="FC41" s="52" t="str">
        <f>IF(OR($E41="",$G41=""),"",IF(AND($E$3=6),'Marks Entry 6th'!CE40,IF(AND($E$3=7),'Marks Entry 7th'!CE40,"")))</f>
        <v/>
      </c>
      <c r="FD41" s="52" t="str">
        <f>IF(OR($E41="",$G41=""),"",IF(AND($E$3=6),'Marks Entry 6th'!CF40,IF(AND($E$3=7),'Marks Entry 7th'!CF40,"")))</f>
        <v/>
      </c>
      <c r="FE41" s="52" t="str">
        <f>IF(OR($E41="",$G41=""),"",IF(AND($E$3=6),'Marks Entry 6th'!CG40,IF(AND($E$3=7),'Marks Entry 7th'!CG40,"")))</f>
        <v/>
      </c>
      <c r="FF41" s="52" t="str">
        <f>IF(OR($E41="",$G41=""),"",IF(AND($E$3=6),'Marks Entry 6th'!CH40,IF(AND($E$3=7),'Marks Entry 7th'!CH40,"")))</f>
        <v/>
      </c>
      <c r="FG41" s="52" t="str">
        <f>IF(OR($E41="",$G41=""),"",IF(AND($E$3=6),'Marks Entry 6th'!CI40,IF(AND($E$3=7),'Marks Entry 7th'!CI40,"")))</f>
        <v/>
      </c>
      <c r="FH41" s="121" t="str">
        <f t="shared" si="80"/>
        <v/>
      </c>
      <c r="FI41" s="122">
        <f t="shared" si="81"/>
        <v>0</v>
      </c>
      <c r="FJ41" s="122" t="str">
        <f t="shared" si="82"/>
        <v/>
      </c>
      <c r="FK41" s="122" t="str">
        <f t="shared" si="83"/>
        <v/>
      </c>
      <c r="FL41" s="109" t="str">
        <f t="shared" si="84"/>
        <v/>
      </c>
      <c r="FM41" s="370" t="str">
        <f>IF(OR($E41="",$G41=""),"",IF(AND('Marks Entry 6th'!CJ40="",'Marks Entry 7th'!CJ40=""),"",IF(AND($E$3=6),'Marks Entry 6th'!CJ40,IF(AND($E$3=7),'Marks Entry 7th'!CJ40,""))))</f>
        <v/>
      </c>
      <c r="FN41" s="370" t="str">
        <f>IF(OR($E41="",$G41=""),"",IF(AND('Marks Entry 6th'!CK40="",'Marks Entry 7th'!CK40=""),"",IF(AND($E$3=6),'Marks Entry 6th'!CK40,IF(AND($E$3=7),'Marks Entry 7th'!CK40,""))))</f>
        <v/>
      </c>
      <c r="FO41" s="371" t="str">
        <f t="shared" si="85"/>
        <v/>
      </c>
      <c r="FP41" s="109" t="str">
        <f t="shared" si="86"/>
        <v/>
      </c>
      <c r="FQ41" s="370" t="str">
        <f>IF(OR($E41="",$G41=""),"",IF(AND('Marks Entry 6th'!CL40="",'Marks Entry 7th'!CL40=""),"",IF(AND($E$3=6),'Marks Entry 6th'!CL40,IF(AND($E$3=7),'Marks Entry 7th'!CL40,""))))</f>
        <v/>
      </c>
      <c r="FR41" s="370" t="str">
        <f>IF(OR($E41="",$G41=""),"",IF(AND('Marks Entry 6th'!CM40="",'Marks Entry 7th'!CM40=""),"",IF(AND($E$3=6),'Marks Entry 6th'!CM40,IF(AND($E$3=7),'Marks Entry 7th'!CM40,""))))</f>
        <v/>
      </c>
      <c r="FS41" s="371" t="str">
        <f t="shared" si="87"/>
        <v/>
      </c>
      <c r="FT41" s="109" t="str">
        <f t="shared" si="88"/>
        <v/>
      </c>
      <c r="FU41" s="78" t="str">
        <f t="shared" si="89"/>
        <v/>
      </c>
      <c r="FV41" s="332" t="str">
        <f t="shared" si="90"/>
        <v/>
      </c>
      <c r="FW41" s="84" t="str">
        <f t="shared" si="91"/>
        <v/>
      </c>
      <c r="FX41" s="225" t="str">
        <f t="shared" si="92"/>
        <v/>
      </c>
      <c r="FY41" s="85" t="str">
        <f t="shared" si="93"/>
        <v/>
      </c>
      <c r="FZ41" s="331" t="str">
        <f>IFERROR(IF(B41="NSO","NSO",IF(OR(D41="",G41="",F41=""),"",IF(AND(FV41&gt;=36,'Master sheet'!$D$11="Hindi"),"कक्षा क्रमोन्नत",IF(AND(FV41&gt;=36,'Master sheet'!$D$11="English"),"Promoted",IF(AND(FV41&lt;36,'Master sheet'!$D$11="Hindi"),"पुनः परीक्षा","Re-Exam"))))),"")</f>
        <v/>
      </c>
      <c r="GA41" s="53" t="str">
        <f>IF(OR($E41="",$G41=""),"",IF(AND($E$3=6,'Marks Entry 6th'!CN40=""),"",IF(AND($E$3=7,'Marks Entry 7th'!CN40=""),"",IF(AND($E$3=6),'Marks Entry 6th'!CN40,IF(AND($E$3=7),'Marks Entry 7th'!CN40,"")))))</f>
        <v/>
      </c>
      <c r="GB41" s="53" t="str">
        <f>IF(OR($E41="",$G41=""),"",IF(AND($E$3=6,'Marks Entry 6th'!CO40=""),"",IF(AND($E$3=7,'Marks Entry 7th'!CO40=""),"",IF(AND($E$3=6),'Marks Entry 6th'!CO40,IF(AND($E$3=7),'Marks Entry 7th'!CO40,"")))))</f>
        <v/>
      </c>
      <c r="GC41" s="54"/>
      <c r="GK41" s="56">
        <f>IF(AND($E$3=6),'Marks Entry 6th'!I40,IF(AND($E$3=7),'Marks Entry 7th'!I40,""))</f>
        <v>0</v>
      </c>
      <c r="GL41" s="56">
        <f t="shared" si="94"/>
        <v>0</v>
      </c>
    </row>
    <row r="42" spans="1:194" ht="18.95" customHeight="1">
      <c r="A42" s="68">
        <v>35</v>
      </c>
      <c r="B42" s="68" t="str">
        <f>IF(OR(GK42=0,GK42=""),"",IF(AND($E$3=6),'Marks Entry 6th'!I41,IF(AND($E$3=7),'Marks Entry 7th'!I41,"")))</f>
        <v/>
      </c>
      <c r="C42" s="69" t="str">
        <f>IF(OR(B42=0,B42=""),"",IF(AND($E$3=6,'Marks Entry 6th'!B41=""),"",IF(AND($E$3=7,'Marks Entry 7th'!B41=""),"",IF(AND($E$3=6,'Marks Entry 6th'!B41),'Marks Entry 6th'!B41,IF(AND($E$3=7),'Marks Entry 7th'!B41,"")))))</f>
        <v/>
      </c>
      <c r="D42" s="69" t="str">
        <f>IF(OR(B42=0,B42=""),"",IF(AND($E$3=6,'Marks Entry 6th'!C41=""),"",IF(AND($E$3=7,'Marks Entry 7th'!C41=""),"",IF(AND($E$3=6),'Marks Entry 6th'!C41,IF(AND($E$3=7),'Marks Entry 7th'!C41,"")))))</f>
        <v/>
      </c>
      <c r="E42" s="306" t="str">
        <f>IF(OR(B42=0,B42=""),"",IF(AND($E$3=6,'Marks Entry 6th'!E41=""),"",IF(AND($E$3=7,'Marks Entry 7th'!E41=""),"",IF(AND($E$3=6),'Marks Entry 6th'!E41,IF(AND($E$3=7),'Marks Entry 7th'!E41,"")))))</f>
        <v/>
      </c>
      <c r="F42" s="69" t="str">
        <f>IF(OR(B42=0,B42=""),"",IF(AND($E$3=6,'Marks Entry 6th'!D41=""),"",IF(AND($E$3=7,'Marks Entry 7th'!D41=""),"",IF(AND($E$3=6),'Marks Entry 6th'!D41,IF(AND($E$3=7),'Marks Entry 7th'!D41,"")))))</f>
        <v/>
      </c>
      <c r="G42" s="305" t="str">
        <f>IF(OR(B42=0,B42=""),"",IF(AND($E$3=6,'Marks Entry 6th'!F41=""),"",IF(AND($E$3=7,'Marks Entry 7th'!F41=""),"",IF(AND($E$3=6),UPPER('Marks Entry 6th'!F41),IF(AND($E$3=7),UPPER('Marks Entry 7th'!F41),"")))))</f>
        <v/>
      </c>
      <c r="H42" s="305" t="str">
        <f>IF(OR(B42=0,B42=""),"",IF(AND($E$3=6,'Marks Entry 6th'!G41=""),"",IF(AND($E$3=7,'Marks Entry 7th'!G41=""),"",IF(AND($E$3=6),UPPER('Marks Entry 6th'!G41),IF(AND($E$3=7),UPPER('Marks Entry 7th'!G41),"")))))</f>
        <v/>
      </c>
      <c r="I42" s="305" t="str">
        <f>IF(OR(B42=0,B42=""),"",IF(AND($E$3=6,'Marks Entry 6th'!H41=""),"",IF(AND($E$3=7,'Marks Entry 7th'!H41=""),"",IF(AND($E$3=6),UPPER('Marks Entry 6th'!H41),IF(AND($E$3=7),UPPER('Marks Entry 7th'!H41),"")))))</f>
        <v/>
      </c>
      <c r="J42" s="64" t="str">
        <f>IF(OR(B42=0,B42=""),"",IF(AND($E$3=6,'Marks Entry 6th'!J41=""),"",IF(AND($E$3=7,'Marks Entry 7th'!J41=""),"",IF(AND($E$3=6),'Marks Entry 6th'!J41,IF(AND($E$3=7),'Marks Entry 7th'!J41,"")))))</f>
        <v/>
      </c>
      <c r="K42" s="64" t="str">
        <f>IF(OR(B42=0,B42=""),"",IF(AND($E$3=6,'Marks Entry 6th'!K41=""),"",IF(AND($E$3=7,'Marks Entry 7th'!K41=""),"",IF(AND($E$3=6),'Marks Entry 6th'!K41,IF(AND($E$3=7),'Marks Entry 7th'!K41,"")))))</f>
        <v/>
      </c>
      <c r="L42" s="120" t="str">
        <f>IF(OR($E42="",$G42=""),"",IF(AND($E$3=6),'Marks Entry 6th'!L41,IF(AND($E$3=7),'Marks Entry 7th'!L41,"")))</f>
        <v/>
      </c>
      <c r="M42" s="120" t="str">
        <f>IF(OR($E42="",$G42=""),"",IF(AND($E$3=6),'Marks Entry 6th'!M41,IF(AND($E$3=7),'Marks Entry 7th'!M41,"")))</f>
        <v/>
      </c>
      <c r="N42" s="120" t="str">
        <f>IF(OR($E42="",$G42=""),"",IF(AND($E$3=6),'Marks Entry 6th'!N41,IF(AND($E$3=7),'Marks Entry 7th'!N41,"")))</f>
        <v/>
      </c>
      <c r="O42" s="120" t="str">
        <f>IF(OR($E42="",$G42=""),"",IF(AND($E$3=6),'Marks Entry 6th'!O41,IF(AND($E$3=7),'Marks Entry 7th'!O41,"")))</f>
        <v/>
      </c>
      <c r="P42" s="120" t="str">
        <f>IF(OR($E42="",$G42=""),"",IF(AND($E$3=6),'Marks Entry 6th'!P41,IF(AND($E$3=7),'Marks Entry 7th'!P41,"")))</f>
        <v/>
      </c>
      <c r="Q42" s="120" t="str">
        <f>IF(OR($E42="",$G42=""),"",IF(AND($E$3=6),'Marks Entry 6th'!Q41,IF(AND($E$3=7),'Marks Entry 7th'!Q41,"")))</f>
        <v/>
      </c>
      <c r="R42" s="428" t="str">
        <f t="shared" si="4"/>
        <v/>
      </c>
      <c r="S42" s="120" t="str">
        <f>IF(OR($E42="",$G42=""),"",IF(AND($E$3=6),'Marks Entry 6th'!R41,IF(AND($E$3=7),'Marks Entry 7th'!R41,"")))</f>
        <v/>
      </c>
      <c r="T42" s="120" t="str">
        <f>IF(OR($E42="",$G42=""),"",IF(AND($E$3=6),'Marks Entry 6th'!S41,IF(AND($E$3=7),'Marks Entry 7th'!S41,"")))</f>
        <v/>
      </c>
      <c r="U42" s="65" t="str">
        <f t="shared" si="5"/>
        <v/>
      </c>
      <c r="V42" s="62">
        <f t="shared" si="6"/>
        <v>0</v>
      </c>
      <c r="W42" s="67" t="str">
        <f>IF(OR($E42="",$G42=""),"",IF(AND($E$3=6),'Marks Entry 6th'!T41,IF(AND($E$3=7),'Marks Entry 7th'!T41,"")))</f>
        <v/>
      </c>
      <c r="X42" s="67" t="str">
        <f>IF(OR($E42="",$G42=""),"",IF(AND($E$3=6),'Marks Entry 6th'!U41,IF(AND($E$3=7),'Marks Entry 7th'!U41,"")))</f>
        <v/>
      </c>
      <c r="Y42" s="66" t="str">
        <f t="shared" si="7"/>
        <v/>
      </c>
      <c r="Z42" s="62" t="str">
        <f t="shared" si="8"/>
        <v/>
      </c>
      <c r="AA42" s="108">
        <f t="shared" si="9"/>
        <v>0</v>
      </c>
      <c r="AB42" s="108" t="str">
        <f t="shared" si="10"/>
        <v/>
      </c>
      <c r="AC42" s="108" t="str">
        <f t="shared" si="11"/>
        <v/>
      </c>
      <c r="AD42" s="108" t="str">
        <f t="shared" si="12"/>
        <v/>
      </c>
      <c r="AE42" s="108" t="str">
        <f t="shared" si="13"/>
        <v/>
      </c>
      <c r="AF42" s="110" t="str">
        <f t="shared" si="14"/>
        <v/>
      </c>
      <c r="AG42" s="120" t="str">
        <f>IF(OR($E42="",$G42=""),"",IF(AND($E$3=6),'Marks Entry 6th'!V41,IF(AND($E$3=7),'Marks Entry 7th'!V41,"")))</f>
        <v/>
      </c>
      <c r="AH42" s="120" t="str">
        <f>IF(OR($E42="",$G42=""),"",IF(AND($E$3=6),'Marks Entry 6th'!W41,IF(AND($E$3=7),'Marks Entry 7th'!W41,"")))</f>
        <v/>
      </c>
      <c r="AI42" s="120" t="str">
        <f>IF(OR($E42="",$G42=""),"",IF(AND($E$3=6),'Marks Entry 6th'!X41,IF(AND($E$3=7),'Marks Entry 7th'!X41,"")))</f>
        <v/>
      </c>
      <c r="AJ42" s="120" t="str">
        <f>IF(OR($E42="",$G42=""),"",IF(AND($E$3=6),'Marks Entry 6th'!Y41,IF(AND($E$3=7),'Marks Entry 7th'!Y41,"")))</f>
        <v/>
      </c>
      <c r="AK42" s="120" t="str">
        <f>IF(OR($E42="",$G42=""),"",IF(AND($E$3=6),'Marks Entry 6th'!Z41,IF(AND($E$3=7),'Marks Entry 7th'!Z41,"")))</f>
        <v/>
      </c>
      <c r="AL42" s="120" t="str">
        <f>IF(OR($E42="",$G42=""),"",IF(AND($E$3=6),'Marks Entry 6th'!AA41,IF(AND($E$3=7),'Marks Entry 7th'!AA41,"")))</f>
        <v/>
      </c>
      <c r="AM42" s="428" t="str">
        <f t="shared" si="15"/>
        <v/>
      </c>
      <c r="AN42" s="120" t="str">
        <f>IF(OR($E42="",$G42=""),"",IF(AND($E$3=6),'Marks Entry 6th'!AB41,IF(AND($E$3=7),'Marks Entry 7th'!AB41,"")))</f>
        <v/>
      </c>
      <c r="AO42" s="120" t="str">
        <f>IF(OR($E42="",$G42=""),"",IF(AND($E$3=6),'Marks Entry 6th'!AC41,IF(AND($E$3=7),'Marks Entry 7th'!AC41,"")))</f>
        <v/>
      </c>
      <c r="AP42" s="65" t="str">
        <f t="shared" si="16"/>
        <v/>
      </c>
      <c r="AQ42" s="62">
        <f t="shared" si="17"/>
        <v>0</v>
      </c>
      <c r="AR42" s="67" t="str">
        <f>IF(OR($E42="",$G42=""),"",IF(AND($E$3=6),'Marks Entry 6th'!AD41,IF(AND($E$3=7),'Marks Entry 7th'!AD41,"")))</f>
        <v/>
      </c>
      <c r="AS42" s="67" t="str">
        <f>IF(OR($E42="",$G42=""),"",IF(AND($E$3=6),'Marks Entry 6th'!AE41,IF(AND($E$3=7),'Marks Entry 7th'!AE41,"")))</f>
        <v/>
      </c>
      <c r="AT42" s="65" t="str">
        <f t="shared" si="18"/>
        <v/>
      </c>
      <c r="AU42" s="62" t="str">
        <f t="shared" si="19"/>
        <v/>
      </c>
      <c r="AV42" s="108">
        <f t="shared" si="20"/>
        <v>0</v>
      </c>
      <c r="AW42" s="108" t="str">
        <f t="shared" si="21"/>
        <v/>
      </c>
      <c r="AX42" s="108" t="str">
        <f t="shared" si="22"/>
        <v/>
      </c>
      <c r="AY42" s="108" t="str">
        <f t="shared" si="23"/>
        <v/>
      </c>
      <c r="AZ42" s="108" t="str">
        <f t="shared" si="24"/>
        <v/>
      </c>
      <c r="BA42" s="110" t="str">
        <f t="shared" si="25"/>
        <v/>
      </c>
      <c r="BB42" s="313" t="str">
        <f>IF(OR($E42="",$G42=""),"",IF(AND($E$3=6),'Marks Entry 6th'!AF41,IF(AND($E$3=7),'Marks Entry 7th'!AF41,"")))</f>
        <v/>
      </c>
      <c r="BC42" s="120" t="str">
        <f>IF(OR($E42="",$G42=""),"",IF(AND($E$3=6),'Marks Entry 6th'!AG41,IF(AND($E$3=7),'Marks Entry 7th'!AG41,"")))</f>
        <v/>
      </c>
      <c r="BD42" s="120" t="str">
        <f>IF(OR($E42="",$G42=""),"",IF(AND($E$3=6),'Marks Entry 6th'!AH41,IF(AND($E$3=7),'Marks Entry 7th'!AH41,"")))</f>
        <v/>
      </c>
      <c r="BE42" s="120" t="str">
        <f>IF(OR($E42="",$G42=""),"",IF(AND($E$3=6),'Marks Entry 6th'!AI41,IF(AND($E$3=7),'Marks Entry 7th'!AI41,"")))</f>
        <v/>
      </c>
      <c r="BF42" s="120" t="str">
        <f>IF(OR($E42="",$G42=""),"",IF(AND($E$3=6),'Marks Entry 6th'!AJ41,IF(AND($E$3=7),'Marks Entry 7th'!AJ41,"")))</f>
        <v/>
      </c>
      <c r="BG42" s="120" t="str">
        <f>IF(OR($E42="",$G42=""),"",IF(AND($E$3=6),'Marks Entry 6th'!AK41,IF(AND($E$3=7),'Marks Entry 7th'!AK41,"")))</f>
        <v/>
      </c>
      <c r="BH42" s="120" t="str">
        <f>IF(OR($E42="",$G42=""),"",IF(AND($E$3=6),'Marks Entry 6th'!AL41,IF(AND($E$3=7),'Marks Entry 7th'!AL41,"")))</f>
        <v/>
      </c>
      <c r="BI42" s="428" t="str">
        <f t="shared" si="26"/>
        <v/>
      </c>
      <c r="BJ42" s="120" t="str">
        <f>IF(OR($E42="",$G42=""),"",IF(AND($E$3=6),'Marks Entry 6th'!AM41,IF(AND($E$3=7),'Marks Entry 7th'!AM41,"")))</f>
        <v/>
      </c>
      <c r="BK42" s="120" t="str">
        <f>IF(OR($E42="",$G42=""),"",IF(AND($E$3=6),'Marks Entry 6th'!AN41,IF(AND($E$3=7),'Marks Entry 7th'!AN41,"")))</f>
        <v/>
      </c>
      <c r="BL42" s="65" t="str">
        <f t="shared" si="27"/>
        <v/>
      </c>
      <c r="BM42" s="62">
        <f t="shared" si="28"/>
        <v>0</v>
      </c>
      <c r="BN42" s="67" t="str">
        <f>IF(OR($E42="",$G42=""),"",IF(AND($E$3=6),'Marks Entry 6th'!AO41,IF(AND($E$3=7),'Marks Entry 7th'!AO41,"")))</f>
        <v/>
      </c>
      <c r="BO42" s="67" t="str">
        <f>IF(OR($E42="",$G42=""),"",IF(AND($E$3=6),'Marks Entry 6th'!AP41,IF(AND($E$3=7),'Marks Entry 7th'!AP41,"")))</f>
        <v/>
      </c>
      <c r="BP42" s="65" t="str">
        <f t="shared" si="29"/>
        <v/>
      </c>
      <c r="BQ42" s="62" t="str">
        <f t="shared" si="30"/>
        <v/>
      </c>
      <c r="BR42" s="108">
        <f t="shared" si="31"/>
        <v>0</v>
      </c>
      <c r="BS42" s="108" t="str">
        <f t="shared" si="32"/>
        <v/>
      </c>
      <c r="BT42" s="108" t="str">
        <f t="shared" si="33"/>
        <v/>
      </c>
      <c r="BU42" s="108" t="str">
        <f t="shared" si="34"/>
        <v/>
      </c>
      <c r="BV42" s="108" t="str">
        <f t="shared" si="35"/>
        <v/>
      </c>
      <c r="BW42" s="110" t="str">
        <f t="shared" si="36"/>
        <v/>
      </c>
      <c r="BX42" s="120" t="str">
        <f>IF(OR($E42="",$G42=""),"",IF(AND($E$3=6),'Marks Entry 6th'!AQ41,IF(AND($E$3=7),'Marks Entry 7th'!AQ41,"")))</f>
        <v/>
      </c>
      <c r="BY42" s="120" t="str">
        <f>IF(OR($E42="",$G42=""),"",IF(AND($E$3=6),'Marks Entry 6th'!AR41,IF(AND($E$3=7),'Marks Entry 7th'!AR41,"")))</f>
        <v/>
      </c>
      <c r="BZ42" s="120" t="str">
        <f>IF(OR($E42="",$G42=""),"",IF(AND($E$3=6),'Marks Entry 6th'!AS41,IF(AND($E$3=7),'Marks Entry 7th'!AS41,"")))</f>
        <v/>
      </c>
      <c r="CA42" s="120" t="str">
        <f>IF(OR($E42="",$G42=""),"",IF(AND($E$3=6),'Marks Entry 6th'!AT41,IF(AND($E$3=7),'Marks Entry 7th'!AT41,"")))</f>
        <v/>
      </c>
      <c r="CB42" s="120" t="str">
        <f>IF(OR($E42="",$G42=""),"",IF(AND($E$3=6),'Marks Entry 6th'!AU41,IF(AND($E$3=7),'Marks Entry 7th'!AU41,"")))</f>
        <v/>
      </c>
      <c r="CC42" s="120" t="str">
        <f>IF(OR($E42="",$G42=""),"",IF(AND($E$3=6),'Marks Entry 6th'!AV41,IF(AND($E$3=7),'Marks Entry 7th'!AV41,"")))</f>
        <v/>
      </c>
      <c r="CD42" s="428" t="str">
        <f t="shared" si="37"/>
        <v/>
      </c>
      <c r="CE42" s="120" t="str">
        <f>IF(OR($E42="",$G42=""),"",IF(AND($E$3=6),'Marks Entry 6th'!AW41,IF(AND($E$3=7),'Marks Entry 7th'!AW41,"")))</f>
        <v/>
      </c>
      <c r="CF42" s="120" t="str">
        <f>IF(OR($E42="",$G42=""),"",IF(AND($E$3=6),'Marks Entry 6th'!AX41,IF(AND($E$3=7),'Marks Entry 7th'!AX41,"")))</f>
        <v/>
      </c>
      <c r="CG42" s="65" t="str">
        <f t="shared" si="38"/>
        <v/>
      </c>
      <c r="CH42" s="62">
        <f t="shared" si="39"/>
        <v>0</v>
      </c>
      <c r="CI42" s="67" t="str">
        <f>IF(OR($E42="",$G42=""),"",IF(AND($E$3=6),'Marks Entry 6th'!AY41,IF(AND($E$3=7),'Marks Entry 7th'!AY41,"")))</f>
        <v/>
      </c>
      <c r="CJ42" s="67" t="str">
        <f>IF(OR($E42="",$G42=""),"",IF(AND($E$3=6),'Marks Entry 6th'!AZ41,IF(AND($E$3=7),'Marks Entry 7th'!AZ41,"")))</f>
        <v/>
      </c>
      <c r="CK42" s="65" t="str">
        <f t="shared" si="40"/>
        <v/>
      </c>
      <c r="CL42" s="62" t="str">
        <f t="shared" si="41"/>
        <v/>
      </c>
      <c r="CM42" s="108">
        <f t="shared" si="42"/>
        <v>0</v>
      </c>
      <c r="CN42" s="108" t="str">
        <f t="shared" si="43"/>
        <v/>
      </c>
      <c r="CO42" s="108" t="str">
        <f t="shared" si="44"/>
        <v/>
      </c>
      <c r="CP42" s="108" t="str">
        <f t="shared" si="45"/>
        <v/>
      </c>
      <c r="CQ42" s="108" t="str">
        <f t="shared" si="46"/>
        <v/>
      </c>
      <c r="CR42" s="110" t="str">
        <f t="shared" si="47"/>
        <v/>
      </c>
      <c r="CS42" s="120" t="str">
        <f>IF(OR($E42="",$G42=""),"",IF(AND($E$3=6),'Marks Entry 6th'!BA41,IF(AND($E$3=7),'Marks Entry 7th'!BA41,"")))</f>
        <v/>
      </c>
      <c r="CT42" s="120" t="str">
        <f>IF(OR($E42="",$G42=""),"",IF(AND($E$3=6),'Marks Entry 6th'!BB41,IF(AND($E$3=7),'Marks Entry 7th'!BB41,"")))</f>
        <v/>
      </c>
      <c r="CU42" s="120" t="str">
        <f>IF(OR($E42="",$G42=""),"",IF(AND($E$3=6),'Marks Entry 6th'!BC41,IF(AND($E$3=7),'Marks Entry 7th'!BC41,"")))</f>
        <v/>
      </c>
      <c r="CV42" s="120" t="str">
        <f>IF(OR($E42="",$G42=""),"",IF(AND($E$3=6),'Marks Entry 6th'!BD41,IF(AND($E$3=7),'Marks Entry 7th'!BD41,"")))</f>
        <v/>
      </c>
      <c r="CW42" s="120" t="str">
        <f>IF(OR($E42="",$G42=""),"",IF(AND($E$3=6),'Marks Entry 6th'!BE41,IF(AND($E$3=7),'Marks Entry 7th'!BE41,"")))</f>
        <v/>
      </c>
      <c r="CX42" s="120" t="str">
        <f>IF(OR($E42="",$G42=""),"",IF(AND($E$3=6),'Marks Entry 6th'!BF41,IF(AND($E$3=7),'Marks Entry 7th'!BF41,"")))</f>
        <v/>
      </c>
      <c r="CY42" s="428" t="str">
        <f t="shared" si="48"/>
        <v/>
      </c>
      <c r="CZ42" s="120" t="str">
        <f>IF(OR($E42="",$G42=""),"",IF(AND($E$3=6),'Marks Entry 6th'!BG41,IF(AND($E$3=7),'Marks Entry 7th'!BG41,"")))</f>
        <v/>
      </c>
      <c r="DA42" s="120" t="str">
        <f>IF(OR($E42="",$G42=""),"",IF(AND($E$3=6),'Marks Entry 6th'!BH41,IF(AND($E$3=7),'Marks Entry 7th'!BH41,"")))</f>
        <v/>
      </c>
      <c r="DB42" s="65" t="str">
        <f t="shared" si="49"/>
        <v/>
      </c>
      <c r="DC42" s="62">
        <f t="shared" si="50"/>
        <v>0</v>
      </c>
      <c r="DD42" s="67" t="str">
        <f>IF(OR($E42="",$G42=""),"",IF(AND($E$3=6),'Marks Entry 6th'!BI41,IF(AND($E$3=7),'Marks Entry 7th'!BI41,"")))</f>
        <v/>
      </c>
      <c r="DE42" s="67" t="str">
        <f>IF(OR($E42="",$G42=""),"",IF(AND($E$3=6),'Marks Entry 6th'!BJ41,IF(AND($E$3=7),'Marks Entry 7th'!BJ41,"")))</f>
        <v/>
      </c>
      <c r="DF42" s="65" t="str">
        <f t="shared" si="51"/>
        <v/>
      </c>
      <c r="DG42" s="62" t="str">
        <f t="shared" si="52"/>
        <v/>
      </c>
      <c r="DH42" s="108">
        <f t="shared" si="53"/>
        <v>0</v>
      </c>
      <c r="DI42" s="108" t="str">
        <f t="shared" si="54"/>
        <v/>
      </c>
      <c r="DJ42" s="108" t="str">
        <f t="shared" si="55"/>
        <v/>
      </c>
      <c r="DK42" s="108" t="str">
        <f t="shared" si="56"/>
        <v/>
      </c>
      <c r="DL42" s="108" t="str">
        <f t="shared" si="57"/>
        <v/>
      </c>
      <c r="DM42" s="110" t="str">
        <f t="shared" si="58"/>
        <v/>
      </c>
      <c r="DN42" s="120" t="str">
        <f>IF(OR($E42="",$G42=""),"",IF(AND($E$3=6),'Marks Entry 6th'!BK41,IF(AND($E$3=7),'Marks Entry 7th'!BK41,"")))</f>
        <v/>
      </c>
      <c r="DO42" s="120" t="str">
        <f>IF(OR($E42="",$G42=""),"",IF(AND($E$3=6),'Marks Entry 6th'!BL41,IF(AND($E$3=7),'Marks Entry 7th'!BL41,"")))</f>
        <v/>
      </c>
      <c r="DP42" s="120" t="str">
        <f>IF(OR($E42="",$G42=""),"",IF(AND($E$3=6),'Marks Entry 6th'!BM41,IF(AND($E$3=7),'Marks Entry 7th'!BM41,"")))</f>
        <v/>
      </c>
      <c r="DQ42" s="120" t="str">
        <f>IF(OR($E42="",$G42=""),"",IF(AND($E$3=6),'Marks Entry 6th'!BN41,IF(AND($E$3=7),'Marks Entry 7th'!BN41,"")))</f>
        <v/>
      </c>
      <c r="DR42" s="120" t="str">
        <f>IF(OR($E42="",$G42=""),"",IF(AND($E$3=6),'Marks Entry 6th'!BO41,IF(AND($E$3=7),'Marks Entry 7th'!BO41,"")))</f>
        <v/>
      </c>
      <c r="DS42" s="120" t="str">
        <f>IF(OR($E42="",$G42=""),"",IF(AND($E$3=6),'Marks Entry 6th'!BP41,IF(AND($E$3=7),'Marks Entry 7th'!BP41,"")))</f>
        <v/>
      </c>
      <c r="DT42" s="428" t="str">
        <f t="shared" si="59"/>
        <v/>
      </c>
      <c r="DU42" s="120" t="str">
        <f>IF(OR($E42="",$G42=""),"",IF(AND($E$3=6),'Marks Entry 6th'!BQ41,IF(AND($E$3=7),'Marks Entry 7th'!BQ41,"")))</f>
        <v/>
      </c>
      <c r="DV42" s="120" t="str">
        <f>IF(OR($E42="",$G42=""),"",IF(AND($E$3=6),'Marks Entry 6th'!BR41,IF(AND($E$3=7),'Marks Entry 7th'!BR41,"")))</f>
        <v/>
      </c>
      <c r="DW42" s="65" t="str">
        <f t="shared" si="60"/>
        <v/>
      </c>
      <c r="DX42" s="62">
        <f t="shared" si="61"/>
        <v>0</v>
      </c>
      <c r="DY42" s="67" t="str">
        <f>IF(OR($E42="",$G42=""),"",IF(AND($E$3=6),'Marks Entry 6th'!BS41,IF(AND($E$3=7),'Marks Entry 7th'!BS41,"")))</f>
        <v/>
      </c>
      <c r="DZ42" s="67" t="str">
        <f>IF(OR($E42="",$G42=""),"",IF(AND($E$3=6),'Marks Entry 6th'!BT41,IF(AND($E$3=7),'Marks Entry 7th'!BT41,"")))</f>
        <v/>
      </c>
      <c r="EA42" s="65" t="str">
        <f t="shared" si="62"/>
        <v/>
      </c>
      <c r="EB42" s="62" t="str">
        <f t="shared" si="63"/>
        <v/>
      </c>
      <c r="EC42" s="108">
        <f t="shared" si="64"/>
        <v>0</v>
      </c>
      <c r="ED42" s="108" t="str">
        <f t="shared" si="65"/>
        <v/>
      </c>
      <c r="EE42" s="108" t="str">
        <f t="shared" si="66"/>
        <v/>
      </c>
      <c r="EF42" s="108" t="str">
        <f t="shared" si="67"/>
        <v/>
      </c>
      <c r="EG42" s="108" t="str">
        <f t="shared" si="68"/>
        <v/>
      </c>
      <c r="EH42" s="110" t="str">
        <f t="shared" si="69"/>
        <v/>
      </c>
      <c r="EI42" s="52" t="str">
        <f>IF(OR($E42="",$G42=""),"",IF(AND($E$3=6),'Marks Entry 6th'!BU41,IF(AND($E$3=7),'Marks Entry 7th'!BU41,"")))</f>
        <v/>
      </c>
      <c r="EJ42" s="52" t="str">
        <f>IF(OR($E42="",$G42=""),"",IF(AND($E$3=6),'Marks Entry 6th'!BV41,IF(AND($E$3=7),'Marks Entry 7th'!BV41,"")))</f>
        <v/>
      </c>
      <c r="EK42" s="52" t="str">
        <f>IF(OR($E42="",$G42=""),"",IF(AND($E$3=6),'Marks Entry 6th'!BW41,IF(AND($E$3=7),'Marks Entry 7th'!BW41,"")))</f>
        <v/>
      </c>
      <c r="EL42" s="52" t="str">
        <f>IF(OR($E42="",$G42=""),"",IF(AND($E$3=6),'Marks Entry 6th'!BX41,IF(AND($E$3=7),'Marks Entry 7th'!BX41,"")))</f>
        <v/>
      </c>
      <c r="EM42" s="52" t="str">
        <f>IF(OR($E42="",$G42=""),"",IF(AND($E$3=6),'Marks Entry 6th'!BY41,IF(AND($E$3=7),'Marks Entry 7th'!BY41,"")))</f>
        <v/>
      </c>
      <c r="EN42" s="121" t="str">
        <f t="shared" si="70"/>
        <v/>
      </c>
      <c r="EO42" s="122">
        <f t="shared" si="71"/>
        <v>0</v>
      </c>
      <c r="EP42" s="122" t="str">
        <f t="shared" si="72"/>
        <v/>
      </c>
      <c r="EQ42" s="122" t="str">
        <f t="shared" si="73"/>
        <v/>
      </c>
      <c r="ER42" s="109" t="str">
        <f t="shared" si="74"/>
        <v/>
      </c>
      <c r="ES42" s="52" t="str">
        <f>IF(OR($E42="",$G42=""),"",IF(AND($E$3=6),'Marks Entry 6th'!BZ41,IF(AND($E$3=7),'Marks Entry 7th'!BZ41,"")))</f>
        <v/>
      </c>
      <c r="ET42" s="52" t="str">
        <f>IF(OR($E42="",$G42=""),"",IF(AND($E$3=6),'Marks Entry 6th'!CA41,IF(AND($E$3=7),'Marks Entry 7th'!CA41,"")))</f>
        <v/>
      </c>
      <c r="EU42" s="52" t="str">
        <f>IF(OR($E42="",$G42=""),"",IF(AND($E$3=6),'Marks Entry 6th'!CB41,IF(AND($E$3=7),'Marks Entry 7th'!CB41,"")))</f>
        <v/>
      </c>
      <c r="EV42" s="52" t="str">
        <f>IF(OR($E42="",$G42=""),"",IF(AND($E$3=6),'Marks Entry 6th'!CC41,IF(AND($E$3=7),'Marks Entry 7th'!CC41,"")))</f>
        <v/>
      </c>
      <c r="EW42" s="52" t="str">
        <f>IF(OR($E42="",$G42=""),"",IF(AND($E$3=6),'Marks Entry 6th'!CD41,IF(AND($E$3=7),'Marks Entry 7th'!CD41,"")))</f>
        <v/>
      </c>
      <c r="EX42" s="121" t="str">
        <f t="shared" si="75"/>
        <v/>
      </c>
      <c r="EY42" s="122">
        <f t="shared" si="76"/>
        <v>0</v>
      </c>
      <c r="EZ42" s="122" t="str">
        <f t="shared" si="77"/>
        <v/>
      </c>
      <c r="FA42" s="122" t="str">
        <f t="shared" si="78"/>
        <v/>
      </c>
      <c r="FB42" s="109" t="str">
        <f t="shared" si="79"/>
        <v/>
      </c>
      <c r="FC42" s="52" t="str">
        <f>IF(OR($E42="",$G42=""),"",IF(AND($E$3=6),'Marks Entry 6th'!CE41,IF(AND($E$3=7),'Marks Entry 7th'!CE41,"")))</f>
        <v/>
      </c>
      <c r="FD42" s="52" t="str">
        <f>IF(OR($E42="",$G42=""),"",IF(AND($E$3=6),'Marks Entry 6th'!CF41,IF(AND($E$3=7),'Marks Entry 7th'!CF41,"")))</f>
        <v/>
      </c>
      <c r="FE42" s="52" t="str">
        <f>IF(OR($E42="",$G42=""),"",IF(AND($E$3=6),'Marks Entry 6th'!CG41,IF(AND($E$3=7),'Marks Entry 7th'!CG41,"")))</f>
        <v/>
      </c>
      <c r="FF42" s="52" t="str">
        <f>IF(OR($E42="",$G42=""),"",IF(AND($E$3=6),'Marks Entry 6th'!CH41,IF(AND($E$3=7),'Marks Entry 7th'!CH41,"")))</f>
        <v/>
      </c>
      <c r="FG42" s="52" t="str">
        <f>IF(OR($E42="",$G42=""),"",IF(AND($E$3=6),'Marks Entry 6th'!CI41,IF(AND($E$3=7),'Marks Entry 7th'!CI41,"")))</f>
        <v/>
      </c>
      <c r="FH42" s="121" t="str">
        <f t="shared" si="80"/>
        <v/>
      </c>
      <c r="FI42" s="122">
        <f t="shared" si="81"/>
        <v>0</v>
      </c>
      <c r="FJ42" s="122" t="str">
        <f t="shared" si="82"/>
        <v/>
      </c>
      <c r="FK42" s="122" t="str">
        <f t="shared" si="83"/>
        <v/>
      </c>
      <c r="FL42" s="109" t="str">
        <f t="shared" si="84"/>
        <v/>
      </c>
      <c r="FM42" s="370" t="str">
        <f>IF(OR($E42="",$G42=""),"",IF(AND('Marks Entry 6th'!CJ41="",'Marks Entry 7th'!CJ41=""),"",IF(AND($E$3=6),'Marks Entry 6th'!CJ41,IF(AND($E$3=7),'Marks Entry 7th'!CJ41,""))))</f>
        <v/>
      </c>
      <c r="FN42" s="370" t="str">
        <f>IF(OR($E42="",$G42=""),"",IF(AND('Marks Entry 6th'!CK41="",'Marks Entry 7th'!CK41=""),"",IF(AND($E$3=6),'Marks Entry 6th'!CK41,IF(AND($E$3=7),'Marks Entry 7th'!CK41,""))))</f>
        <v/>
      </c>
      <c r="FO42" s="371" t="str">
        <f t="shared" si="85"/>
        <v/>
      </c>
      <c r="FP42" s="109" t="str">
        <f t="shared" si="86"/>
        <v/>
      </c>
      <c r="FQ42" s="370" t="str">
        <f>IF(OR($E42="",$G42=""),"",IF(AND('Marks Entry 6th'!CL41="",'Marks Entry 7th'!CL41=""),"",IF(AND($E$3=6),'Marks Entry 6th'!CL41,IF(AND($E$3=7),'Marks Entry 7th'!CL41,""))))</f>
        <v/>
      </c>
      <c r="FR42" s="370" t="str">
        <f>IF(OR($E42="",$G42=""),"",IF(AND('Marks Entry 6th'!CM41="",'Marks Entry 7th'!CM41=""),"",IF(AND($E$3=6),'Marks Entry 6th'!CM41,IF(AND($E$3=7),'Marks Entry 7th'!CM41,""))))</f>
        <v/>
      </c>
      <c r="FS42" s="371" t="str">
        <f t="shared" si="87"/>
        <v/>
      </c>
      <c r="FT42" s="109" t="str">
        <f t="shared" si="88"/>
        <v/>
      </c>
      <c r="FU42" s="78" t="str">
        <f t="shared" si="89"/>
        <v/>
      </c>
      <c r="FV42" s="332" t="str">
        <f t="shared" si="90"/>
        <v/>
      </c>
      <c r="FW42" s="84" t="str">
        <f t="shared" si="91"/>
        <v/>
      </c>
      <c r="FX42" s="225" t="str">
        <f t="shared" si="92"/>
        <v/>
      </c>
      <c r="FY42" s="85" t="str">
        <f t="shared" si="93"/>
        <v/>
      </c>
      <c r="FZ42" s="331" t="str">
        <f>IFERROR(IF(B42="NSO","NSO",IF(OR(D42="",G42="",F42=""),"",IF(AND(FV42&gt;=36,'Master sheet'!$D$11="Hindi"),"कक्षा क्रमोन्नत",IF(AND(FV42&gt;=36,'Master sheet'!$D$11="English"),"Promoted",IF(AND(FV42&lt;36,'Master sheet'!$D$11="Hindi"),"पुनः परीक्षा","Re-Exam"))))),"")</f>
        <v/>
      </c>
      <c r="GA42" s="53" t="str">
        <f>IF(OR($E42="",$G42=""),"",IF(AND($E$3=6,'Marks Entry 6th'!CN41=""),"",IF(AND($E$3=7,'Marks Entry 7th'!CN41=""),"",IF(AND($E$3=6),'Marks Entry 6th'!CN41,IF(AND($E$3=7),'Marks Entry 7th'!CN41,"")))))</f>
        <v/>
      </c>
      <c r="GB42" s="53" t="str">
        <f>IF(OR($E42="",$G42=""),"",IF(AND($E$3=6,'Marks Entry 6th'!CO41=""),"",IF(AND($E$3=7,'Marks Entry 7th'!CO41=""),"",IF(AND($E$3=6),'Marks Entry 6th'!CO41,IF(AND($E$3=7),'Marks Entry 7th'!CO41,"")))))</f>
        <v/>
      </c>
      <c r="GC42" s="54"/>
      <c r="GK42" s="56">
        <f>IF(AND($E$3=6),'Marks Entry 6th'!I41,IF(AND($E$3=7),'Marks Entry 7th'!I41,""))</f>
        <v>0</v>
      </c>
      <c r="GL42" s="56">
        <f t="shared" si="94"/>
        <v>0</v>
      </c>
    </row>
    <row r="43" spans="1:194" ht="18.95" customHeight="1">
      <c r="A43" s="68">
        <v>36</v>
      </c>
      <c r="B43" s="68" t="str">
        <f>IF(OR(GK43=0,GK43=""),"",IF(AND($E$3=6),'Marks Entry 6th'!I42,IF(AND($E$3=7),'Marks Entry 7th'!I42,"")))</f>
        <v/>
      </c>
      <c r="C43" s="69" t="str">
        <f>IF(OR(B43=0,B43=""),"",IF(AND($E$3=6,'Marks Entry 6th'!B42=""),"",IF(AND($E$3=7,'Marks Entry 7th'!B42=""),"",IF(AND($E$3=6,'Marks Entry 6th'!B42),'Marks Entry 6th'!B42,IF(AND($E$3=7),'Marks Entry 7th'!B42,"")))))</f>
        <v/>
      </c>
      <c r="D43" s="69" t="str">
        <f>IF(OR(B43=0,B43=""),"",IF(AND($E$3=6,'Marks Entry 6th'!C42=""),"",IF(AND($E$3=7,'Marks Entry 7th'!C42=""),"",IF(AND($E$3=6),'Marks Entry 6th'!C42,IF(AND($E$3=7),'Marks Entry 7th'!C42,"")))))</f>
        <v/>
      </c>
      <c r="E43" s="306" t="str">
        <f>IF(OR(B43=0,B43=""),"",IF(AND($E$3=6,'Marks Entry 6th'!E42=""),"",IF(AND($E$3=7,'Marks Entry 7th'!E42=""),"",IF(AND($E$3=6),'Marks Entry 6th'!E42,IF(AND($E$3=7),'Marks Entry 7th'!E42,"")))))</f>
        <v/>
      </c>
      <c r="F43" s="69" t="str">
        <f>IF(OR(B43=0,B43=""),"",IF(AND($E$3=6,'Marks Entry 6th'!D42=""),"",IF(AND($E$3=7,'Marks Entry 7th'!D42=""),"",IF(AND($E$3=6),'Marks Entry 6th'!D42,IF(AND($E$3=7),'Marks Entry 7th'!D42,"")))))</f>
        <v/>
      </c>
      <c r="G43" s="305" t="str">
        <f>IF(OR(B43=0,B43=""),"",IF(AND($E$3=6,'Marks Entry 6th'!F42=""),"",IF(AND($E$3=7,'Marks Entry 7th'!F42=""),"",IF(AND($E$3=6),UPPER('Marks Entry 6th'!F42),IF(AND($E$3=7),UPPER('Marks Entry 7th'!F42),"")))))</f>
        <v/>
      </c>
      <c r="H43" s="305" t="str">
        <f>IF(OR(B43=0,B43=""),"",IF(AND($E$3=6,'Marks Entry 6th'!G42=""),"",IF(AND($E$3=7,'Marks Entry 7th'!G42=""),"",IF(AND($E$3=6),UPPER('Marks Entry 6th'!G42),IF(AND($E$3=7),UPPER('Marks Entry 7th'!G42),"")))))</f>
        <v/>
      </c>
      <c r="I43" s="305" t="str">
        <f>IF(OR(B43=0,B43=""),"",IF(AND($E$3=6,'Marks Entry 6th'!H42=""),"",IF(AND($E$3=7,'Marks Entry 7th'!H42=""),"",IF(AND($E$3=6),UPPER('Marks Entry 6th'!H42),IF(AND($E$3=7),UPPER('Marks Entry 7th'!H42),"")))))</f>
        <v/>
      </c>
      <c r="J43" s="64" t="str">
        <f>IF(OR(B43=0,B43=""),"",IF(AND($E$3=6,'Marks Entry 6th'!J42=""),"",IF(AND($E$3=7,'Marks Entry 7th'!J42=""),"",IF(AND($E$3=6),'Marks Entry 6th'!J42,IF(AND($E$3=7),'Marks Entry 7th'!J42,"")))))</f>
        <v/>
      </c>
      <c r="K43" s="64" t="str">
        <f>IF(OR(B43=0,B43=""),"",IF(AND($E$3=6,'Marks Entry 6th'!K42=""),"",IF(AND($E$3=7,'Marks Entry 7th'!K42=""),"",IF(AND($E$3=6),'Marks Entry 6th'!K42,IF(AND($E$3=7),'Marks Entry 7th'!K42,"")))))</f>
        <v/>
      </c>
      <c r="L43" s="120" t="str">
        <f>IF(OR($E43="",$G43=""),"",IF(AND($E$3=6),'Marks Entry 6th'!L42,IF(AND($E$3=7),'Marks Entry 7th'!L42,"")))</f>
        <v/>
      </c>
      <c r="M43" s="120" t="str">
        <f>IF(OR($E43="",$G43=""),"",IF(AND($E$3=6),'Marks Entry 6th'!M42,IF(AND($E$3=7),'Marks Entry 7th'!M42,"")))</f>
        <v/>
      </c>
      <c r="N43" s="120" t="str">
        <f>IF(OR($E43="",$G43=""),"",IF(AND($E$3=6),'Marks Entry 6th'!N42,IF(AND($E$3=7),'Marks Entry 7th'!N42,"")))</f>
        <v/>
      </c>
      <c r="O43" s="120" t="str">
        <f>IF(OR($E43="",$G43=""),"",IF(AND($E$3=6),'Marks Entry 6th'!O42,IF(AND($E$3=7),'Marks Entry 7th'!O42,"")))</f>
        <v/>
      </c>
      <c r="P43" s="120" t="str">
        <f>IF(OR($E43="",$G43=""),"",IF(AND($E$3=6),'Marks Entry 6th'!P42,IF(AND($E$3=7),'Marks Entry 7th'!P42,"")))</f>
        <v/>
      </c>
      <c r="Q43" s="120" t="str">
        <f>IF(OR($E43="",$G43=""),"",IF(AND($E$3=6),'Marks Entry 6th'!Q42,IF(AND($E$3=7),'Marks Entry 7th'!Q42,"")))</f>
        <v/>
      </c>
      <c r="R43" s="428" t="str">
        <f t="shared" si="4"/>
        <v/>
      </c>
      <c r="S43" s="120" t="str">
        <f>IF(OR($E43="",$G43=""),"",IF(AND($E$3=6),'Marks Entry 6th'!R42,IF(AND($E$3=7),'Marks Entry 7th'!R42,"")))</f>
        <v/>
      </c>
      <c r="T43" s="120" t="str">
        <f>IF(OR($E43="",$G43=""),"",IF(AND($E$3=6),'Marks Entry 6th'!S42,IF(AND($E$3=7),'Marks Entry 7th'!S42,"")))</f>
        <v/>
      </c>
      <c r="U43" s="65" t="str">
        <f t="shared" si="5"/>
        <v/>
      </c>
      <c r="V43" s="62">
        <f t="shared" si="6"/>
        <v>0</v>
      </c>
      <c r="W43" s="67" t="str">
        <f>IF(OR($E43="",$G43=""),"",IF(AND($E$3=6),'Marks Entry 6th'!T42,IF(AND($E$3=7),'Marks Entry 7th'!T42,"")))</f>
        <v/>
      </c>
      <c r="X43" s="67" t="str">
        <f>IF(OR($E43="",$G43=""),"",IF(AND($E$3=6),'Marks Entry 6th'!U42,IF(AND($E$3=7),'Marks Entry 7th'!U42,"")))</f>
        <v/>
      </c>
      <c r="Y43" s="66" t="str">
        <f t="shared" si="7"/>
        <v/>
      </c>
      <c r="Z43" s="62" t="str">
        <f t="shared" si="8"/>
        <v/>
      </c>
      <c r="AA43" s="108">
        <f t="shared" si="9"/>
        <v>0</v>
      </c>
      <c r="AB43" s="108" t="str">
        <f t="shared" si="10"/>
        <v/>
      </c>
      <c r="AC43" s="108" t="str">
        <f t="shared" si="11"/>
        <v/>
      </c>
      <c r="AD43" s="108" t="str">
        <f t="shared" si="12"/>
        <v/>
      </c>
      <c r="AE43" s="108" t="str">
        <f t="shared" si="13"/>
        <v/>
      </c>
      <c r="AF43" s="110" t="str">
        <f t="shared" si="14"/>
        <v/>
      </c>
      <c r="AG43" s="120" t="str">
        <f>IF(OR($E43="",$G43=""),"",IF(AND($E$3=6),'Marks Entry 6th'!V42,IF(AND($E$3=7),'Marks Entry 7th'!V42,"")))</f>
        <v/>
      </c>
      <c r="AH43" s="120" t="str">
        <f>IF(OR($E43="",$G43=""),"",IF(AND($E$3=6),'Marks Entry 6th'!W42,IF(AND($E$3=7),'Marks Entry 7th'!W42,"")))</f>
        <v/>
      </c>
      <c r="AI43" s="120" t="str">
        <f>IF(OR($E43="",$G43=""),"",IF(AND($E$3=6),'Marks Entry 6th'!X42,IF(AND($E$3=7),'Marks Entry 7th'!X42,"")))</f>
        <v/>
      </c>
      <c r="AJ43" s="120" t="str">
        <f>IF(OR($E43="",$G43=""),"",IF(AND($E$3=6),'Marks Entry 6th'!Y42,IF(AND($E$3=7),'Marks Entry 7th'!Y42,"")))</f>
        <v/>
      </c>
      <c r="AK43" s="120" t="str">
        <f>IF(OR($E43="",$G43=""),"",IF(AND($E$3=6),'Marks Entry 6th'!Z42,IF(AND($E$3=7),'Marks Entry 7th'!Z42,"")))</f>
        <v/>
      </c>
      <c r="AL43" s="120" t="str">
        <f>IF(OR($E43="",$G43=""),"",IF(AND($E$3=6),'Marks Entry 6th'!AA42,IF(AND($E$3=7),'Marks Entry 7th'!AA42,"")))</f>
        <v/>
      </c>
      <c r="AM43" s="428" t="str">
        <f t="shared" si="15"/>
        <v/>
      </c>
      <c r="AN43" s="120" t="str">
        <f>IF(OR($E43="",$G43=""),"",IF(AND($E$3=6),'Marks Entry 6th'!AB42,IF(AND($E$3=7),'Marks Entry 7th'!AB42,"")))</f>
        <v/>
      </c>
      <c r="AO43" s="120" t="str">
        <f>IF(OR($E43="",$G43=""),"",IF(AND($E$3=6),'Marks Entry 6th'!AC42,IF(AND($E$3=7),'Marks Entry 7th'!AC42,"")))</f>
        <v/>
      </c>
      <c r="AP43" s="65" t="str">
        <f t="shared" si="16"/>
        <v/>
      </c>
      <c r="AQ43" s="62">
        <f t="shared" si="17"/>
        <v>0</v>
      </c>
      <c r="AR43" s="67" t="str">
        <f>IF(OR($E43="",$G43=""),"",IF(AND($E$3=6),'Marks Entry 6th'!AD42,IF(AND($E$3=7),'Marks Entry 7th'!AD42,"")))</f>
        <v/>
      </c>
      <c r="AS43" s="67" t="str">
        <f>IF(OR($E43="",$G43=""),"",IF(AND($E$3=6),'Marks Entry 6th'!AE42,IF(AND($E$3=7),'Marks Entry 7th'!AE42,"")))</f>
        <v/>
      </c>
      <c r="AT43" s="65" t="str">
        <f t="shared" si="18"/>
        <v/>
      </c>
      <c r="AU43" s="62" t="str">
        <f t="shared" si="19"/>
        <v/>
      </c>
      <c r="AV43" s="108">
        <f t="shared" si="20"/>
        <v>0</v>
      </c>
      <c r="AW43" s="108" t="str">
        <f t="shared" si="21"/>
        <v/>
      </c>
      <c r="AX43" s="108" t="str">
        <f t="shared" si="22"/>
        <v/>
      </c>
      <c r="AY43" s="108" t="str">
        <f t="shared" si="23"/>
        <v/>
      </c>
      <c r="AZ43" s="108" t="str">
        <f t="shared" si="24"/>
        <v/>
      </c>
      <c r="BA43" s="110" t="str">
        <f t="shared" si="25"/>
        <v/>
      </c>
      <c r="BB43" s="313" t="str">
        <f>IF(OR($E43="",$G43=""),"",IF(AND($E$3=6),'Marks Entry 6th'!AF42,IF(AND($E$3=7),'Marks Entry 7th'!AF42,"")))</f>
        <v/>
      </c>
      <c r="BC43" s="120" t="str">
        <f>IF(OR($E43="",$G43=""),"",IF(AND($E$3=6),'Marks Entry 6th'!AG42,IF(AND($E$3=7),'Marks Entry 7th'!AG42,"")))</f>
        <v/>
      </c>
      <c r="BD43" s="120" t="str">
        <f>IF(OR($E43="",$G43=""),"",IF(AND($E$3=6),'Marks Entry 6th'!AH42,IF(AND($E$3=7),'Marks Entry 7th'!AH42,"")))</f>
        <v/>
      </c>
      <c r="BE43" s="120" t="str">
        <f>IF(OR($E43="",$G43=""),"",IF(AND($E$3=6),'Marks Entry 6th'!AI42,IF(AND($E$3=7),'Marks Entry 7th'!AI42,"")))</f>
        <v/>
      </c>
      <c r="BF43" s="120" t="str">
        <f>IF(OR($E43="",$G43=""),"",IF(AND($E$3=6),'Marks Entry 6th'!AJ42,IF(AND($E$3=7),'Marks Entry 7th'!AJ42,"")))</f>
        <v/>
      </c>
      <c r="BG43" s="120" t="str">
        <f>IF(OR($E43="",$G43=""),"",IF(AND($E$3=6),'Marks Entry 6th'!AK42,IF(AND($E$3=7),'Marks Entry 7th'!AK42,"")))</f>
        <v/>
      </c>
      <c r="BH43" s="120" t="str">
        <f>IF(OR($E43="",$G43=""),"",IF(AND($E$3=6),'Marks Entry 6th'!AL42,IF(AND($E$3=7),'Marks Entry 7th'!AL42,"")))</f>
        <v/>
      </c>
      <c r="BI43" s="428" t="str">
        <f t="shared" si="26"/>
        <v/>
      </c>
      <c r="BJ43" s="120" t="str">
        <f>IF(OR($E43="",$G43=""),"",IF(AND($E$3=6),'Marks Entry 6th'!AM42,IF(AND($E$3=7),'Marks Entry 7th'!AM42,"")))</f>
        <v/>
      </c>
      <c r="BK43" s="120" t="str">
        <f>IF(OR($E43="",$G43=""),"",IF(AND($E$3=6),'Marks Entry 6th'!AN42,IF(AND($E$3=7),'Marks Entry 7th'!AN42,"")))</f>
        <v/>
      </c>
      <c r="BL43" s="65" t="str">
        <f t="shared" si="27"/>
        <v/>
      </c>
      <c r="BM43" s="62">
        <f t="shared" si="28"/>
        <v>0</v>
      </c>
      <c r="BN43" s="67" t="str">
        <f>IF(OR($E43="",$G43=""),"",IF(AND($E$3=6),'Marks Entry 6th'!AO42,IF(AND($E$3=7),'Marks Entry 7th'!AO42,"")))</f>
        <v/>
      </c>
      <c r="BO43" s="67" t="str">
        <f>IF(OR($E43="",$G43=""),"",IF(AND($E$3=6),'Marks Entry 6th'!AP42,IF(AND($E$3=7),'Marks Entry 7th'!AP42,"")))</f>
        <v/>
      </c>
      <c r="BP43" s="65" t="str">
        <f t="shared" si="29"/>
        <v/>
      </c>
      <c r="BQ43" s="62" t="str">
        <f t="shared" si="30"/>
        <v/>
      </c>
      <c r="BR43" s="108">
        <f t="shared" si="31"/>
        <v>0</v>
      </c>
      <c r="BS43" s="108" t="str">
        <f t="shared" si="32"/>
        <v/>
      </c>
      <c r="BT43" s="108" t="str">
        <f t="shared" si="33"/>
        <v/>
      </c>
      <c r="BU43" s="108" t="str">
        <f t="shared" si="34"/>
        <v/>
      </c>
      <c r="BV43" s="108" t="str">
        <f t="shared" si="35"/>
        <v/>
      </c>
      <c r="BW43" s="110" t="str">
        <f t="shared" si="36"/>
        <v/>
      </c>
      <c r="BX43" s="120" t="str">
        <f>IF(OR($E43="",$G43=""),"",IF(AND($E$3=6),'Marks Entry 6th'!AQ42,IF(AND($E$3=7),'Marks Entry 7th'!AQ42,"")))</f>
        <v/>
      </c>
      <c r="BY43" s="120" t="str">
        <f>IF(OR($E43="",$G43=""),"",IF(AND($E$3=6),'Marks Entry 6th'!AR42,IF(AND($E$3=7),'Marks Entry 7th'!AR42,"")))</f>
        <v/>
      </c>
      <c r="BZ43" s="120" t="str">
        <f>IF(OR($E43="",$G43=""),"",IF(AND($E$3=6),'Marks Entry 6th'!AS42,IF(AND($E$3=7),'Marks Entry 7th'!AS42,"")))</f>
        <v/>
      </c>
      <c r="CA43" s="120" t="str">
        <f>IF(OR($E43="",$G43=""),"",IF(AND($E$3=6),'Marks Entry 6th'!AT42,IF(AND($E$3=7),'Marks Entry 7th'!AT42,"")))</f>
        <v/>
      </c>
      <c r="CB43" s="120" t="str">
        <f>IF(OR($E43="",$G43=""),"",IF(AND($E$3=6),'Marks Entry 6th'!AU42,IF(AND($E$3=7),'Marks Entry 7th'!AU42,"")))</f>
        <v/>
      </c>
      <c r="CC43" s="120" t="str">
        <f>IF(OR($E43="",$G43=""),"",IF(AND($E$3=6),'Marks Entry 6th'!AV42,IF(AND($E$3=7),'Marks Entry 7th'!AV42,"")))</f>
        <v/>
      </c>
      <c r="CD43" s="428" t="str">
        <f t="shared" si="37"/>
        <v/>
      </c>
      <c r="CE43" s="120" t="str">
        <f>IF(OR($E43="",$G43=""),"",IF(AND($E$3=6),'Marks Entry 6th'!AW42,IF(AND($E$3=7),'Marks Entry 7th'!AW42,"")))</f>
        <v/>
      </c>
      <c r="CF43" s="120" t="str">
        <f>IF(OR($E43="",$G43=""),"",IF(AND($E$3=6),'Marks Entry 6th'!AX42,IF(AND($E$3=7),'Marks Entry 7th'!AX42,"")))</f>
        <v/>
      </c>
      <c r="CG43" s="65" t="str">
        <f t="shared" si="38"/>
        <v/>
      </c>
      <c r="CH43" s="62">
        <f t="shared" si="39"/>
        <v>0</v>
      </c>
      <c r="CI43" s="67" t="str">
        <f>IF(OR($E43="",$G43=""),"",IF(AND($E$3=6),'Marks Entry 6th'!AY42,IF(AND($E$3=7),'Marks Entry 7th'!AY42,"")))</f>
        <v/>
      </c>
      <c r="CJ43" s="67" t="str">
        <f>IF(OR($E43="",$G43=""),"",IF(AND($E$3=6),'Marks Entry 6th'!AZ42,IF(AND($E$3=7),'Marks Entry 7th'!AZ42,"")))</f>
        <v/>
      </c>
      <c r="CK43" s="65" t="str">
        <f t="shared" si="40"/>
        <v/>
      </c>
      <c r="CL43" s="62" t="str">
        <f t="shared" si="41"/>
        <v/>
      </c>
      <c r="CM43" s="108">
        <f t="shared" si="42"/>
        <v>0</v>
      </c>
      <c r="CN43" s="108" t="str">
        <f t="shared" si="43"/>
        <v/>
      </c>
      <c r="CO43" s="108" t="str">
        <f t="shared" si="44"/>
        <v/>
      </c>
      <c r="CP43" s="108" t="str">
        <f t="shared" si="45"/>
        <v/>
      </c>
      <c r="CQ43" s="108" t="str">
        <f t="shared" si="46"/>
        <v/>
      </c>
      <c r="CR43" s="110" t="str">
        <f t="shared" si="47"/>
        <v/>
      </c>
      <c r="CS43" s="120" t="str">
        <f>IF(OR($E43="",$G43=""),"",IF(AND($E$3=6),'Marks Entry 6th'!BA42,IF(AND($E$3=7),'Marks Entry 7th'!BA42,"")))</f>
        <v/>
      </c>
      <c r="CT43" s="120" t="str">
        <f>IF(OR($E43="",$G43=""),"",IF(AND($E$3=6),'Marks Entry 6th'!BB42,IF(AND($E$3=7),'Marks Entry 7th'!BB42,"")))</f>
        <v/>
      </c>
      <c r="CU43" s="120" t="str">
        <f>IF(OR($E43="",$G43=""),"",IF(AND($E$3=6),'Marks Entry 6th'!BC42,IF(AND($E$3=7),'Marks Entry 7th'!BC42,"")))</f>
        <v/>
      </c>
      <c r="CV43" s="120" t="str">
        <f>IF(OR($E43="",$G43=""),"",IF(AND($E$3=6),'Marks Entry 6th'!BD42,IF(AND($E$3=7),'Marks Entry 7th'!BD42,"")))</f>
        <v/>
      </c>
      <c r="CW43" s="120" t="str">
        <f>IF(OR($E43="",$G43=""),"",IF(AND($E$3=6),'Marks Entry 6th'!BE42,IF(AND($E$3=7),'Marks Entry 7th'!BE42,"")))</f>
        <v/>
      </c>
      <c r="CX43" s="120" t="str">
        <f>IF(OR($E43="",$G43=""),"",IF(AND($E$3=6),'Marks Entry 6th'!BF42,IF(AND($E$3=7),'Marks Entry 7th'!BF42,"")))</f>
        <v/>
      </c>
      <c r="CY43" s="428" t="str">
        <f t="shared" si="48"/>
        <v/>
      </c>
      <c r="CZ43" s="120" t="str">
        <f>IF(OR($E43="",$G43=""),"",IF(AND($E$3=6),'Marks Entry 6th'!BG42,IF(AND($E$3=7),'Marks Entry 7th'!BG42,"")))</f>
        <v/>
      </c>
      <c r="DA43" s="120" t="str">
        <f>IF(OR($E43="",$G43=""),"",IF(AND($E$3=6),'Marks Entry 6th'!BH42,IF(AND($E$3=7),'Marks Entry 7th'!BH42,"")))</f>
        <v/>
      </c>
      <c r="DB43" s="65" t="str">
        <f t="shared" si="49"/>
        <v/>
      </c>
      <c r="DC43" s="62">
        <f t="shared" si="50"/>
        <v>0</v>
      </c>
      <c r="DD43" s="67" t="str">
        <f>IF(OR($E43="",$G43=""),"",IF(AND($E$3=6),'Marks Entry 6th'!BI42,IF(AND($E$3=7),'Marks Entry 7th'!BI42,"")))</f>
        <v/>
      </c>
      <c r="DE43" s="67" t="str">
        <f>IF(OR($E43="",$G43=""),"",IF(AND($E$3=6),'Marks Entry 6th'!BJ42,IF(AND($E$3=7),'Marks Entry 7th'!BJ42,"")))</f>
        <v/>
      </c>
      <c r="DF43" s="65" t="str">
        <f t="shared" si="51"/>
        <v/>
      </c>
      <c r="DG43" s="62" t="str">
        <f t="shared" si="52"/>
        <v/>
      </c>
      <c r="DH43" s="108">
        <f t="shared" si="53"/>
        <v>0</v>
      </c>
      <c r="DI43" s="108" t="str">
        <f t="shared" si="54"/>
        <v/>
      </c>
      <c r="DJ43" s="108" t="str">
        <f t="shared" si="55"/>
        <v/>
      </c>
      <c r="DK43" s="108" t="str">
        <f t="shared" si="56"/>
        <v/>
      </c>
      <c r="DL43" s="108" t="str">
        <f t="shared" si="57"/>
        <v/>
      </c>
      <c r="DM43" s="110" t="str">
        <f t="shared" si="58"/>
        <v/>
      </c>
      <c r="DN43" s="120" t="str">
        <f>IF(OR($E43="",$G43=""),"",IF(AND($E$3=6),'Marks Entry 6th'!BK42,IF(AND($E$3=7),'Marks Entry 7th'!BK42,"")))</f>
        <v/>
      </c>
      <c r="DO43" s="120" t="str">
        <f>IF(OR($E43="",$G43=""),"",IF(AND($E$3=6),'Marks Entry 6th'!BL42,IF(AND($E$3=7),'Marks Entry 7th'!BL42,"")))</f>
        <v/>
      </c>
      <c r="DP43" s="120" t="str">
        <f>IF(OR($E43="",$G43=""),"",IF(AND($E$3=6),'Marks Entry 6th'!BM42,IF(AND($E$3=7),'Marks Entry 7th'!BM42,"")))</f>
        <v/>
      </c>
      <c r="DQ43" s="120" t="str">
        <f>IF(OR($E43="",$G43=""),"",IF(AND($E$3=6),'Marks Entry 6th'!BN42,IF(AND($E$3=7),'Marks Entry 7th'!BN42,"")))</f>
        <v/>
      </c>
      <c r="DR43" s="120" t="str">
        <f>IF(OR($E43="",$G43=""),"",IF(AND($E$3=6),'Marks Entry 6th'!BO42,IF(AND($E$3=7),'Marks Entry 7th'!BO42,"")))</f>
        <v/>
      </c>
      <c r="DS43" s="120" t="str">
        <f>IF(OR($E43="",$G43=""),"",IF(AND($E$3=6),'Marks Entry 6th'!BP42,IF(AND($E$3=7),'Marks Entry 7th'!BP42,"")))</f>
        <v/>
      </c>
      <c r="DT43" s="428" t="str">
        <f t="shared" si="59"/>
        <v/>
      </c>
      <c r="DU43" s="120" t="str">
        <f>IF(OR($E43="",$G43=""),"",IF(AND($E$3=6),'Marks Entry 6th'!BQ42,IF(AND($E$3=7),'Marks Entry 7th'!BQ42,"")))</f>
        <v/>
      </c>
      <c r="DV43" s="120" t="str">
        <f>IF(OR($E43="",$G43=""),"",IF(AND($E$3=6),'Marks Entry 6th'!BR42,IF(AND($E$3=7),'Marks Entry 7th'!BR42,"")))</f>
        <v/>
      </c>
      <c r="DW43" s="65" t="str">
        <f t="shared" si="60"/>
        <v/>
      </c>
      <c r="DX43" s="62">
        <f t="shared" si="61"/>
        <v>0</v>
      </c>
      <c r="DY43" s="67" t="str">
        <f>IF(OR($E43="",$G43=""),"",IF(AND($E$3=6),'Marks Entry 6th'!BS42,IF(AND($E$3=7),'Marks Entry 7th'!BS42,"")))</f>
        <v/>
      </c>
      <c r="DZ43" s="67" t="str">
        <f>IF(OR($E43="",$G43=""),"",IF(AND($E$3=6),'Marks Entry 6th'!BT42,IF(AND($E$3=7),'Marks Entry 7th'!BT42,"")))</f>
        <v/>
      </c>
      <c r="EA43" s="65" t="str">
        <f t="shared" si="62"/>
        <v/>
      </c>
      <c r="EB43" s="62" t="str">
        <f t="shared" si="63"/>
        <v/>
      </c>
      <c r="EC43" s="108">
        <f t="shared" si="64"/>
        <v>0</v>
      </c>
      <c r="ED43" s="108" t="str">
        <f t="shared" si="65"/>
        <v/>
      </c>
      <c r="EE43" s="108" t="str">
        <f t="shared" si="66"/>
        <v/>
      </c>
      <c r="EF43" s="108" t="str">
        <f t="shared" si="67"/>
        <v/>
      </c>
      <c r="EG43" s="108" t="str">
        <f t="shared" si="68"/>
        <v/>
      </c>
      <c r="EH43" s="110" t="str">
        <f t="shared" si="69"/>
        <v/>
      </c>
      <c r="EI43" s="52" t="str">
        <f>IF(OR($E43="",$G43=""),"",IF(AND($E$3=6),'Marks Entry 6th'!BU42,IF(AND($E$3=7),'Marks Entry 7th'!BU42,"")))</f>
        <v/>
      </c>
      <c r="EJ43" s="52" t="str">
        <f>IF(OR($E43="",$G43=""),"",IF(AND($E$3=6),'Marks Entry 6th'!BV42,IF(AND($E$3=7),'Marks Entry 7th'!BV42,"")))</f>
        <v/>
      </c>
      <c r="EK43" s="52" t="str">
        <f>IF(OR($E43="",$G43=""),"",IF(AND($E$3=6),'Marks Entry 6th'!BW42,IF(AND($E$3=7),'Marks Entry 7th'!BW42,"")))</f>
        <v/>
      </c>
      <c r="EL43" s="52" t="str">
        <f>IF(OR($E43="",$G43=""),"",IF(AND($E$3=6),'Marks Entry 6th'!BX42,IF(AND($E$3=7),'Marks Entry 7th'!BX42,"")))</f>
        <v/>
      </c>
      <c r="EM43" s="52" t="str">
        <f>IF(OR($E43="",$G43=""),"",IF(AND($E$3=6),'Marks Entry 6th'!BY42,IF(AND($E$3=7),'Marks Entry 7th'!BY42,"")))</f>
        <v/>
      </c>
      <c r="EN43" s="121" t="str">
        <f t="shared" si="70"/>
        <v/>
      </c>
      <c r="EO43" s="122">
        <f t="shared" si="71"/>
        <v>0</v>
      </c>
      <c r="EP43" s="122" t="str">
        <f t="shared" si="72"/>
        <v/>
      </c>
      <c r="EQ43" s="122" t="str">
        <f t="shared" si="73"/>
        <v/>
      </c>
      <c r="ER43" s="109" t="str">
        <f t="shared" si="74"/>
        <v/>
      </c>
      <c r="ES43" s="52" t="str">
        <f>IF(OR($E43="",$G43=""),"",IF(AND($E$3=6),'Marks Entry 6th'!BZ42,IF(AND($E$3=7),'Marks Entry 7th'!BZ42,"")))</f>
        <v/>
      </c>
      <c r="ET43" s="52" t="str">
        <f>IF(OR($E43="",$G43=""),"",IF(AND($E$3=6),'Marks Entry 6th'!CA42,IF(AND($E$3=7),'Marks Entry 7th'!CA42,"")))</f>
        <v/>
      </c>
      <c r="EU43" s="52" t="str">
        <f>IF(OR($E43="",$G43=""),"",IF(AND($E$3=6),'Marks Entry 6th'!CB42,IF(AND($E$3=7),'Marks Entry 7th'!CB42,"")))</f>
        <v/>
      </c>
      <c r="EV43" s="52" t="str">
        <f>IF(OR($E43="",$G43=""),"",IF(AND($E$3=6),'Marks Entry 6th'!CC42,IF(AND($E$3=7),'Marks Entry 7th'!CC42,"")))</f>
        <v/>
      </c>
      <c r="EW43" s="52" t="str">
        <f>IF(OR($E43="",$G43=""),"",IF(AND($E$3=6),'Marks Entry 6th'!CD42,IF(AND($E$3=7),'Marks Entry 7th'!CD42,"")))</f>
        <v/>
      </c>
      <c r="EX43" s="121" t="str">
        <f t="shared" si="75"/>
        <v/>
      </c>
      <c r="EY43" s="122">
        <f t="shared" si="76"/>
        <v>0</v>
      </c>
      <c r="EZ43" s="122" t="str">
        <f t="shared" si="77"/>
        <v/>
      </c>
      <c r="FA43" s="122" t="str">
        <f t="shared" si="78"/>
        <v/>
      </c>
      <c r="FB43" s="109" t="str">
        <f t="shared" si="79"/>
        <v/>
      </c>
      <c r="FC43" s="52" t="str">
        <f>IF(OR($E43="",$G43=""),"",IF(AND($E$3=6),'Marks Entry 6th'!CE42,IF(AND($E$3=7),'Marks Entry 7th'!CE42,"")))</f>
        <v/>
      </c>
      <c r="FD43" s="52" t="str">
        <f>IF(OR($E43="",$G43=""),"",IF(AND($E$3=6),'Marks Entry 6th'!CF42,IF(AND($E$3=7),'Marks Entry 7th'!CF42,"")))</f>
        <v/>
      </c>
      <c r="FE43" s="52" t="str">
        <f>IF(OR($E43="",$G43=""),"",IF(AND($E$3=6),'Marks Entry 6th'!CG42,IF(AND($E$3=7),'Marks Entry 7th'!CG42,"")))</f>
        <v/>
      </c>
      <c r="FF43" s="52" t="str">
        <f>IF(OR($E43="",$G43=""),"",IF(AND($E$3=6),'Marks Entry 6th'!CH42,IF(AND($E$3=7),'Marks Entry 7th'!CH42,"")))</f>
        <v/>
      </c>
      <c r="FG43" s="52" t="str">
        <f>IF(OR($E43="",$G43=""),"",IF(AND($E$3=6),'Marks Entry 6th'!CI42,IF(AND($E$3=7),'Marks Entry 7th'!CI42,"")))</f>
        <v/>
      </c>
      <c r="FH43" s="121" t="str">
        <f t="shared" si="80"/>
        <v/>
      </c>
      <c r="FI43" s="122">
        <f t="shared" si="81"/>
        <v>0</v>
      </c>
      <c r="FJ43" s="122" t="str">
        <f t="shared" si="82"/>
        <v/>
      </c>
      <c r="FK43" s="122" t="str">
        <f t="shared" si="83"/>
        <v/>
      </c>
      <c r="FL43" s="109" t="str">
        <f t="shared" si="84"/>
        <v/>
      </c>
      <c r="FM43" s="370" t="str">
        <f>IF(OR($E43="",$G43=""),"",IF(AND('Marks Entry 6th'!CJ42="",'Marks Entry 7th'!CJ42=""),"",IF(AND($E$3=6),'Marks Entry 6th'!CJ42,IF(AND($E$3=7),'Marks Entry 7th'!CJ42,""))))</f>
        <v/>
      </c>
      <c r="FN43" s="370" t="str">
        <f>IF(OR($E43="",$G43=""),"",IF(AND('Marks Entry 6th'!CK42="",'Marks Entry 7th'!CK42=""),"",IF(AND($E$3=6),'Marks Entry 6th'!CK42,IF(AND($E$3=7),'Marks Entry 7th'!CK42,""))))</f>
        <v/>
      </c>
      <c r="FO43" s="371" t="str">
        <f t="shared" si="85"/>
        <v/>
      </c>
      <c r="FP43" s="109" t="str">
        <f t="shared" si="86"/>
        <v/>
      </c>
      <c r="FQ43" s="370" t="str">
        <f>IF(OR($E43="",$G43=""),"",IF(AND('Marks Entry 6th'!CL42="",'Marks Entry 7th'!CL42=""),"",IF(AND($E$3=6),'Marks Entry 6th'!CL42,IF(AND($E$3=7),'Marks Entry 7th'!CL42,""))))</f>
        <v/>
      </c>
      <c r="FR43" s="370" t="str">
        <f>IF(OR($E43="",$G43=""),"",IF(AND('Marks Entry 6th'!CM42="",'Marks Entry 7th'!CM42=""),"",IF(AND($E$3=6),'Marks Entry 6th'!CM42,IF(AND($E$3=7),'Marks Entry 7th'!CM42,""))))</f>
        <v/>
      </c>
      <c r="FS43" s="371" t="str">
        <f t="shared" si="87"/>
        <v/>
      </c>
      <c r="FT43" s="109" t="str">
        <f t="shared" si="88"/>
        <v/>
      </c>
      <c r="FU43" s="78" t="str">
        <f t="shared" si="89"/>
        <v/>
      </c>
      <c r="FV43" s="332" t="str">
        <f t="shared" si="90"/>
        <v/>
      </c>
      <c r="FW43" s="84" t="str">
        <f t="shared" si="91"/>
        <v/>
      </c>
      <c r="FX43" s="225" t="str">
        <f t="shared" si="92"/>
        <v/>
      </c>
      <c r="FY43" s="85" t="str">
        <f t="shared" si="93"/>
        <v/>
      </c>
      <c r="FZ43" s="331" t="str">
        <f>IFERROR(IF(B43="NSO","NSO",IF(OR(D43="",G43="",F43=""),"",IF(AND(FV43&gt;=36,'Master sheet'!$D$11="Hindi"),"कक्षा क्रमोन्नत",IF(AND(FV43&gt;=36,'Master sheet'!$D$11="English"),"Promoted",IF(AND(FV43&lt;36,'Master sheet'!$D$11="Hindi"),"पुनः परीक्षा","Re-Exam"))))),"")</f>
        <v/>
      </c>
      <c r="GA43" s="53" t="str">
        <f>IF(OR($E43="",$G43=""),"",IF(AND($E$3=6,'Marks Entry 6th'!CN42=""),"",IF(AND($E$3=7,'Marks Entry 7th'!CN42=""),"",IF(AND($E$3=6),'Marks Entry 6th'!CN42,IF(AND($E$3=7),'Marks Entry 7th'!CN42,"")))))</f>
        <v/>
      </c>
      <c r="GB43" s="53" t="str">
        <f>IF(OR($E43="",$G43=""),"",IF(AND($E$3=6,'Marks Entry 6th'!CO42=""),"",IF(AND($E$3=7,'Marks Entry 7th'!CO42=""),"",IF(AND($E$3=6),'Marks Entry 6th'!CO42,IF(AND($E$3=7),'Marks Entry 7th'!CO42,"")))))</f>
        <v/>
      </c>
      <c r="GC43" s="54"/>
      <c r="GK43" s="56">
        <f>IF(AND($E$3=6),'Marks Entry 6th'!I42,IF(AND($E$3=7),'Marks Entry 7th'!I42,""))</f>
        <v>0</v>
      </c>
      <c r="GL43" s="56">
        <f t="shared" si="94"/>
        <v>0</v>
      </c>
    </row>
    <row r="44" spans="1:194" ht="18.95" customHeight="1">
      <c r="A44" s="68">
        <v>37</v>
      </c>
      <c r="B44" s="68" t="str">
        <f>IF(OR(GK44=0,GK44=""),"",IF(AND($E$3=6),'Marks Entry 6th'!I43,IF(AND($E$3=7),'Marks Entry 7th'!I43,"")))</f>
        <v/>
      </c>
      <c r="C44" s="69" t="str">
        <f>IF(OR(B44=0,B44=""),"",IF(AND($E$3=6,'Marks Entry 6th'!B43=""),"",IF(AND($E$3=7,'Marks Entry 7th'!B43=""),"",IF(AND($E$3=6,'Marks Entry 6th'!B43),'Marks Entry 6th'!B43,IF(AND($E$3=7),'Marks Entry 7th'!B43,"")))))</f>
        <v/>
      </c>
      <c r="D44" s="69" t="str">
        <f>IF(OR(B44=0,B44=""),"",IF(AND($E$3=6,'Marks Entry 6th'!C43=""),"",IF(AND($E$3=7,'Marks Entry 7th'!C43=""),"",IF(AND($E$3=6),'Marks Entry 6th'!C43,IF(AND($E$3=7),'Marks Entry 7th'!C43,"")))))</f>
        <v/>
      </c>
      <c r="E44" s="306" t="str">
        <f>IF(OR(B44=0,B44=""),"",IF(AND($E$3=6,'Marks Entry 6th'!E43=""),"",IF(AND($E$3=7,'Marks Entry 7th'!E43=""),"",IF(AND($E$3=6),'Marks Entry 6th'!E43,IF(AND($E$3=7),'Marks Entry 7th'!E43,"")))))</f>
        <v/>
      </c>
      <c r="F44" s="69" t="str">
        <f>IF(OR(B44=0,B44=""),"",IF(AND($E$3=6,'Marks Entry 6th'!D43=""),"",IF(AND($E$3=7,'Marks Entry 7th'!D43=""),"",IF(AND($E$3=6),'Marks Entry 6th'!D43,IF(AND($E$3=7),'Marks Entry 7th'!D43,"")))))</f>
        <v/>
      </c>
      <c r="G44" s="305" t="str">
        <f>IF(OR(B44=0,B44=""),"",IF(AND($E$3=6,'Marks Entry 6th'!F43=""),"",IF(AND($E$3=7,'Marks Entry 7th'!F43=""),"",IF(AND($E$3=6),UPPER('Marks Entry 6th'!F43),IF(AND($E$3=7),UPPER('Marks Entry 7th'!F43),"")))))</f>
        <v/>
      </c>
      <c r="H44" s="305" t="str">
        <f>IF(OR(B44=0,B44=""),"",IF(AND($E$3=6,'Marks Entry 6th'!G43=""),"",IF(AND($E$3=7,'Marks Entry 7th'!G43=""),"",IF(AND($E$3=6),UPPER('Marks Entry 6th'!G43),IF(AND($E$3=7),UPPER('Marks Entry 7th'!G43),"")))))</f>
        <v/>
      </c>
      <c r="I44" s="305" t="str">
        <f>IF(OR(B44=0,B44=""),"",IF(AND($E$3=6,'Marks Entry 6th'!H43=""),"",IF(AND($E$3=7,'Marks Entry 7th'!H43=""),"",IF(AND($E$3=6),UPPER('Marks Entry 6th'!H43),IF(AND($E$3=7),UPPER('Marks Entry 7th'!H43),"")))))</f>
        <v/>
      </c>
      <c r="J44" s="64" t="str">
        <f>IF(OR(B44=0,B44=""),"",IF(AND($E$3=6,'Marks Entry 6th'!J43=""),"",IF(AND($E$3=7,'Marks Entry 7th'!J43=""),"",IF(AND($E$3=6),'Marks Entry 6th'!J43,IF(AND($E$3=7),'Marks Entry 7th'!J43,"")))))</f>
        <v/>
      </c>
      <c r="K44" s="64" t="str">
        <f>IF(OR(B44=0,B44=""),"",IF(AND($E$3=6,'Marks Entry 6th'!K43=""),"",IF(AND($E$3=7,'Marks Entry 7th'!K43=""),"",IF(AND($E$3=6),'Marks Entry 6th'!K43,IF(AND($E$3=7),'Marks Entry 7th'!K43,"")))))</f>
        <v/>
      </c>
      <c r="L44" s="120" t="str">
        <f>IF(OR($E44="",$G44=""),"",IF(AND($E$3=6),'Marks Entry 6th'!L43,IF(AND($E$3=7),'Marks Entry 7th'!L43,"")))</f>
        <v/>
      </c>
      <c r="M44" s="120" t="str">
        <f>IF(OR($E44="",$G44=""),"",IF(AND($E$3=6),'Marks Entry 6th'!M43,IF(AND($E$3=7),'Marks Entry 7th'!M43,"")))</f>
        <v/>
      </c>
      <c r="N44" s="120" t="str">
        <f>IF(OR($E44="",$G44=""),"",IF(AND($E$3=6),'Marks Entry 6th'!N43,IF(AND($E$3=7),'Marks Entry 7th'!N43,"")))</f>
        <v/>
      </c>
      <c r="O44" s="120" t="str">
        <f>IF(OR($E44="",$G44=""),"",IF(AND($E$3=6),'Marks Entry 6th'!O43,IF(AND($E$3=7),'Marks Entry 7th'!O43,"")))</f>
        <v/>
      </c>
      <c r="P44" s="120" t="str">
        <f>IF(OR($E44="",$G44=""),"",IF(AND($E$3=6),'Marks Entry 6th'!P43,IF(AND($E$3=7),'Marks Entry 7th'!P43,"")))</f>
        <v/>
      </c>
      <c r="Q44" s="120" t="str">
        <f>IF(OR($E44="",$G44=""),"",IF(AND($E$3=6),'Marks Entry 6th'!Q43,IF(AND($E$3=7),'Marks Entry 7th'!Q43,"")))</f>
        <v/>
      </c>
      <c r="R44" s="428" t="str">
        <f t="shared" si="4"/>
        <v/>
      </c>
      <c r="S44" s="120" t="str">
        <f>IF(OR($E44="",$G44=""),"",IF(AND($E$3=6),'Marks Entry 6th'!R43,IF(AND($E$3=7),'Marks Entry 7th'!R43,"")))</f>
        <v/>
      </c>
      <c r="T44" s="120" t="str">
        <f>IF(OR($E44="",$G44=""),"",IF(AND($E$3=6),'Marks Entry 6th'!S43,IF(AND($E$3=7),'Marks Entry 7th'!S43,"")))</f>
        <v/>
      </c>
      <c r="U44" s="65" t="str">
        <f t="shared" si="5"/>
        <v/>
      </c>
      <c r="V44" s="62">
        <f t="shared" si="6"/>
        <v>0</v>
      </c>
      <c r="W44" s="67" t="str">
        <f>IF(OR($E44="",$G44=""),"",IF(AND($E$3=6),'Marks Entry 6th'!T43,IF(AND($E$3=7),'Marks Entry 7th'!T43,"")))</f>
        <v/>
      </c>
      <c r="X44" s="67" t="str">
        <f>IF(OR($E44="",$G44=""),"",IF(AND($E$3=6),'Marks Entry 6th'!U43,IF(AND($E$3=7),'Marks Entry 7th'!U43,"")))</f>
        <v/>
      </c>
      <c r="Y44" s="66" t="str">
        <f t="shared" si="7"/>
        <v/>
      </c>
      <c r="Z44" s="62" t="str">
        <f t="shared" si="8"/>
        <v/>
      </c>
      <c r="AA44" s="108">
        <f t="shared" si="9"/>
        <v>0</v>
      </c>
      <c r="AB44" s="108" t="str">
        <f t="shared" si="10"/>
        <v/>
      </c>
      <c r="AC44" s="108" t="str">
        <f t="shared" si="11"/>
        <v/>
      </c>
      <c r="AD44" s="108" t="str">
        <f t="shared" si="12"/>
        <v/>
      </c>
      <c r="AE44" s="108" t="str">
        <f t="shared" si="13"/>
        <v/>
      </c>
      <c r="AF44" s="110" t="str">
        <f t="shared" si="14"/>
        <v/>
      </c>
      <c r="AG44" s="120" t="str">
        <f>IF(OR($E44="",$G44=""),"",IF(AND($E$3=6),'Marks Entry 6th'!V43,IF(AND($E$3=7),'Marks Entry 7th'!V43,"")))</f>
        <v/>
      </c>
      <c r="AH44" s="120" t="str">
        <f>IF(OR($E44="",$G44=""),"",IF(AND($E$3=6),'Marks Entry 6th'!W43,IF(AND($E$3=7),'Marks Entry 7th'!W43,"")))</f>
        <v/>
      </c>
      <c r="AI44" s="120" t="str">
        <f>IF(OR($E44="",$G44=""),"",IF(AND($E$3=6),'Marks Entry 6th'!X43,IF(AND($E$3=7),'Marks Entry 7th'!X43,"")))</f>
        <v/>
      </c>
      <c r="AJ44" s="120" t="str">
        <f>IF(OR($E44="",$G44=""),"",IF(AND($E$3=6),'Marks Entry 6th'!Y43,IF(AND($E$3=7),'Marks Entry 7th'!Y43,"")))</f>
        <v/>
      </c>
      <c r="AK44" s="120" t="str">
        <f>IF(OR($E44="",$G44=""),"",IF(AND($E$3=6),'Marks Entry 6th'!Z43,IF(AND($E$3=7),'Marks Entry 7th'!Z43,"")))</f>
        <v/>
      </c>
      <c r="AL44" s="120" t="str">
        <f>IF(OR($E44="",$G44=""),"",IF(AND($E$3=6),'Marks Entry 6th'!AA43,IF(AND($E$3=7),'Marks Entry 7th'!AA43,"")))</f>
        <v/>
      </c>
      <c r="AM44" s="428" t="str">
        <f t="shared" si="15"/>
        <v/>
      </c>
      <c r="AN44" s="120" t="str">
        <f>IF(OR($E44="",$G44=""),"",IF(AND($E$3=6),'Marks Entry 6th'!AB43,IF(AND($E$3=7),'Marks Entry 7th'!AB43,"")))</f>
        <v/>
      </c>
      <c r="AO44" s="120" t="str">
        <f>IF(OR($E44="",$G44=""),"",IF(AND($E$3=6),'Marks Entry 6th'!AC43,IF(AND($E$3=7),'Marks Entry 7th'!AC43,"")))</f>
        <v/>
      </c>
      <c r="AP44" s="65" t="str">
        <f t="shared" si="16"/>
        <v/>
      </c>
      <c r="AQ44" s="62">
        <f t="shared" si="17"/>
        <v>0</v>
      </c>
      <c r="AR44" s="67" t="str">
        <f>IF(OR($E44="",$G44=""),"",IF(AND($E$3=6),'Marks Entry 6th'!AD43,IF(AND($E$3=7),'Marks Entry 7th'!AD43,"")))</f>
        <v/>
      </c>
      <c r="AS44" s="67" t="str">
        <f>IF(OR($E44="",$G44=""),"",IF(AND($E$3=6),'Marks Entry 6th'!AE43,IF(AND($E$3=7),'Marks Entry 7th'!AE43,"")))</f>
        <v/>
      </c>
      <c r="AT44" s="65" t="str">
        <f t="shared" si="18"/>
        <v/>
      </c>
      <c r="AU44" s="62" t="str">
        <f t="shared" si="19"/>
        <v/>
      </c>
      <c r="AV44" s="108">
        <f t="shared" si="20"/>
        <v>0</v>
      </c>
      <c r="AW44" s="108" t="str">
        <f t="shared" si="21"/>
        <v/>
      </c>
      <c r="AX44" s="108" t="str">
        <f t="shared" si="22"/>
        <v/>
      </c>
      <c r="AY44" s="108" t="str">
        <f t="shared" si="23"/>
        <v/>
      </c>
      <c r="AZ44" s="108" t="str">
        <f t="shared" si="24"/>
        <v/>
      </c>
      <c r="BA44" s="110" t="str">
        <f t="shared" si="25"/>
        <v/>
      </c>
      <c r="BB44" s="313" t="str">
        <f>IF(OR($E44="",$G44=""),"",IF(AND($E$3=6),'Marks Entry 6th'!AF43,IF(AND($E$3=7),'Marks Entry 7th'!AF43,"")))</f>
        <v/>
      </c>
      <c r="BC44" s="120" t="str">
        <f>IF(OR($E44="",$G44=""),"",IF(AND($E$3=6),'Marks Entry 6th'!AG43,IF(AND($E$3=7),'Marks Entry 7th'!AG43,"")))</f>
        <v/>
      </c>
      <c r="BD44" s="120" t="str">
        <f>IF(OR($E44="",$G44=""),"",IF(AND($E$3=6),'Marks Entry 6th'!AH43,IF(AND($E$3=7),'Marks Entry 7th'!AH43,"")))</f>
        <v/>
      </c>
      <c r="BE44" s="120" t="str">
        <f>IF(OR($E44="",$G44=""),"",IF(AND($E$3=6),'Marks Entry 6th'!AI43,IF(AND($E$3=7),'Marks Entry 7th'!AI43,"")))</f>
        <v/>
      </c>
      <c r="BF44" s="120" t="str">
        <f>IF(OR($E44="",$G44=""),"",IF(AND($E$3=6),'Marks Entry 6th'!AJ43,IF(AND($E$3=7),'Marks Entry 7th'!AJ43,"")))</f>
        <v/>
      </c>
      <c r="BG44" s="120" t="str">
        <f>IF(OR($E44="",$G44=""),"",IF(AND($E$3=6),'Marks Entry 6th'!AK43,IF(AND($E$3=7),'Marks Entry 7th'!AK43,"")))</f>
        <v/>
      </c>
      <c r="BH44" s="120" t="str">
        <f>IF(OR($E44="",$G44=""),"",IF(AND($E$3=6),'Marks Entry 6th'!AL43,IF(AND($E$3=7),'Marks Entry 7th'!AL43,"")))</f>
        <v/>
      </c>
      <c r="BI44" s="428" t="str">
        <f t="shared" si="26"/>
        <v/>
      </c>
      <c r="BJ44" s="120" t="str">
        <f>IF(OR($E44="",$G44=""),"",IF(AND($E$3=6),'Marks Entry 6th'!AM43,IF(AND($E$3=7),'Marks Entry 7th'!AM43,"")))</f>
        <v/>
      </c>
      <c r="BK44" s="120" t="str">
        <f>IF(OR($E44="",$G44=""),"",IF(AND($E$3=6),'Marks Entry 6th'!AN43,IF(AND($E$3=7),'Marks Entry 7th'!AN43,"")))</f>
        <v/>
      </c>
      <c r="BL44" s="65" t="str">
        <f t="shared" si="27"/>
        <v/>
      </c>
      <c r="BM44" s="62">
        <f t="shared" si="28"/>
        <v>0</v>
      </c>
      <c r="BN44" s="67" t="str">
        <f>IF(OR($E44="",$G44=""),"",IF(AND($E$3=6),'Marks Entry 6th'!AO43,IF(AND($E$3=7),'Marks Entry 7th'!AO43,"")))</f>
        <v/>
      </c>
      <c r="BO44" s="67" t="str">
        <f>IF(OR($E44="",$G44=""),"",IF(AND($E$3=6),'Marks Entry 6th'!AP43,IF(AND($E$3=7),'Marks Entry 7th'!AP43,"")))</f>
        <v/>
      </c>
      <c r="BP44" s="65" t="str">
        <f t="shared" si="29"/>
        <v/>
      </c>
      <c r="BQ44" s="62" t="str">
        <f t="shared" si="30"/>
        <v/>
      </c>
      <c r="BR44" s="108">
        <f t="shared" si="31"/>
        <v>0</v>
      </c>
      <c r="BS44" s="108" t="str">
        <f t="shared" si="32"/>
        <v/>
      </c>
      <c r="BT44" s="108" t="str">
        <f t="shared" si="33"/>
        <v/>
      </c>
      <c r="BU44" s="108" t="str">
        <f t="shared" si="34"/>
        <v/>
      </c>
      <c r="BV44" s="108" t="str">
        <f t="shared" si="35"/>
        <v/>
      </c>
      <c r="BW44" s="110" t="str">
        <f t="shared" si="36"/>
        <v/>
      </c>
      <c r="BX44" s="120" t="str">
        <f>IF(OR($E44="",$G44=""),"",IF(AND($E$3=6),'Marks Entry 6th'!AQ43,IF(AND($E$3=7),'Marks Entry 7th'!AQ43,"")))</f>
        <v/>
      </c>
      <c r="BY44" s="120" t="str">
        <f>IF(OR($E44="",$G44=""),"",IF(AND($E$3=6),'Marks Entry 6th'!AR43,IF(AND($E$3=7),'Marks Entry 7th'!AR43,"")))</f>
        <v/>
      </c>
      <c r="BZ44" s="120" t="str">
        <f>IF(OR($E44="",$G44=""),"",IF(AND($E$3=6),'Marks Entry 6th'!AS43,IF(AND($E$3=7),'Marks Entry 7th'!AS43,"")))</f>
        <v/>
      </c>
      <c r="CA44" s="120" t="str">
        <f>IF(OR($E44="",$G44=""),"",IF(AND($E$3=6),'Marks Entry 6th'!AT43,IF(AND($E$3=7),'Marks Entry 7th'!AT43,"")))</f>
        <v/>
      </c>
      <c r="CB44" s="120" t="str">
        <f>IF(OR($E44="",$G44=""),"",IF(AND($E$3=6),'Marks Entry 6th'!AU43,IF(AND($E$3=7),'Marks Entry 7th'!AU43,"")))</f>
        <v/>
      </c>
      <c r="CC44" s="120" t="str">
        <f>IF(OR($E44="",$G44=""),"",IF(AND($E$3=6),'Marks Entry 6th'!AV43,IF(AND($E$3=7),'Marks Entry 7th'!AV43,"")))</f>
        <v/>
      </c>
      <c r="CD44" s="428" t="str">
        <f t="shared" si="37"/>
        <v/>
      </c>
      <c r="CE44" s="120" t="str">
        <f>IF(OR($E44="",$G44=""),"",IF(AND($E$3=6),'Marks Entry 6th'!AW43,IF(AND($E$3=7),'Marks Entry 7th'!AW43,"")))</f>
        <v/>
      </c>
      <c r="CF44" s="120" t="str">
        <f>IF(OR($E44="",$G44=""),"",IF(AND($E$3=6),'Marks Entry 6th'!AX43,IF(AND($E$3=7),'Marks Entry 7th'!AX43,"")))</f>
        <v/>
      </c>
      <c r="CG44" s="65" t="str">
        <f t="shared" si="38"/>
        <v/>
      </c>
      <c r="CH44" s="62">
        <f t="shared" si="39"/>
        <v>0</v>
      </c>
      <c r="CI44" s="67" t="str">
        <f>IF(OR($E44="",$G44=""),"",IF(AND($E$3=6),'Marks Entry 6th'!AY43,IF(AND($E$3=7),'Marks Entry 7th'!AY43,"")))</f>
        <v/>
      </c>
      <c r="CJ44" s="67" t="str">
        <f>IF(OR($E44="",$G44=""),"",IF(AND($E$3=6),'Marks Entry 6th'!AZ43,IF(AND($E$3=7),'Marks Entry 7th'!AZ43,"")))</f>
        <v/>
      </c>
      <c r="CK44" s="65" t="str">
        <f t="shared" si="40"/>
        <v/>
      </c>
      <c r="CL44" s="62" t="str">
        <f t="shared" si="41"/>
        <v/>
      </c>
      <c r="CM44" s="108">
        <f t="shared" si="42"/>
        <v>0</v>
      </c>
      <c r="CN44" s="108" t="str">
        <f t="shared" si="43"/>
        <v/>
      </c>
      <c r="CO44" s="108" t="str">
        <f t="shared" si="44"/>
        <v/>
      </c>
      <c r="CP44" s="108" t="str">
        <f t="shared" si="45"/>
        <v/>
      </c>
      <c r="CQ44" s="108" t="str">
        <f t="shared" si="46"/>
        <v/>
      </c>
      <c r="CR44" s="110" t="str">
        <f t="shared" si="47"/>
        <v/>
      </c>
      <c r="CS44" s="120" t="str">
        <f>IF(OR($E44="",$G44=""),"",IF(AND($E$3=6),'Marks Entry 6th'!BA43,IF(AND($E$3=7),'Marks Entry 7th'!BA43,"")))</f>
        <v/>
      </c>
      <c r="CT44" s="120" t="str">
        <f>IF(OR($E44="",$G44=""),"",IF(AND($E$3=6),'Marks Entry 6th'!BB43,IF(AND($E$3=7),'Marks Entry 7th'!BB43,"")))</f>
        <v/>
      </c>
      <c r="CU44" s="120" t="str">
        <f>IF(OR($E44="",$G44=""),"",IF(AND($E$3=6),'Marks Entry 6th'!BC43,IF(AND($E$3=7),'Marks Entry 7th'!BC43,"")))</f>
        <v/>
      </c>
      <c r="CV44" s="120" t="str">
        <f>IF(OR($E44="",$G44=""),"",IF(AND($E$3=6),'Marks Entry 6th'!BD43,IF(AND($E$3=7),'Marks Entry 7th'!BD43,"")))</f>
        <v/>
      </c>
      <c r="CW44" s="120" t="str">
        <f>IF(OR($E44="",$G44=""),"",IF(AND($E$3=6),'Marks Entry 6th'!BE43,IF(AND($E$3=7),'Marks Entry 7th'!BE43,"")))</f>
        <v/>
      </c>
      <c r="CX44" s="120" t="str">
        <f>IF(OR($E44="",$G44=""),"",IF(AND($E$3=6),'Marks Entry 6th'!BF43,IF(AND($E$3=7),'Marks Entry 7th'!BF43,"")))</f>
        <v/>
      </c>
      <c r="CY44" s="428" t="str">
        <f t="shared" si="48"/>
        <v/>
      </c>
      <c r="CZ44" s="120" t="str">
        <f>IF(OR($E44="",$G44=""),"",IF(AND($E$3=6),'Marks Entry 6th'!BG43,IF(AND($E$3=7),'Marks Entry 7th'!BG43,"")))</f>
        <v/>
      </c>
      <c r="DA44" s="120" t="str">
        <f>IF(OR($E44="",$G44=""),"",IF(AND($E$3=6),'Marks Entry 6th'!BH43,IF(AND($E$3=7),'Marks Entry 7th'!BH43,"")))</f>
        <v/>
      </c>
      <c r="DB44" s="65" t="str">
        <f t="shared" si="49"/>
        <v/>
      </c>
      <c r="DC44" s="62">
        <f t="shared" si="50"/>
        <v>0</v>
      </c>
      <c r="DD44" s="67" t="str">
        <f>IF(OR($E44="",$G44=""),"",IF(AND($E$3=6),'Marks Entry 6th'!BI43,IF(AND($E$3=7),'Marks Entry 7th'!BI43,"")))</f>
        <v/>
      </c>
      <c r="DE44" s="67" t="str">
        <f>IF(OR($E44="",$G44=""),"",IF(AND($E$3=6),'Marks Entry 6th'!BJ43,IF(AND($E$3=7),'Marks Entry 7th'!BJ43,"")))</f>
        <v/>
      </c>
      <c r="DF44" s="65" t="str">
        <f t="shared" si="51"/>
        <v/>
      </c>
      <c r="DG44" s="62" t="str">
        <f t="shared" si="52"/>
        <v/>
      </c>
      <c r="DH44" s="108">
        <f t="shared" si="53"/>
        <v>0</v>
      </c>
      <c r="DI44" s="108" t="str">
        <f t="shared" si="54"/>
        <v/>
      </c>
      <c r="DJ44" s="108" t="str">
        <f t="shared" si="55"/>
        <v/>
      </c>
      <c r="DK44" s="108" t="str">
        <f t="shared" si="56"/>
        <v/>
      </c>
      <c r="DL44" s="108" t="str">
        <f t="shared" si="57"/>
        <v/>
      </c>
      <c r="DM44" s="110" t="str">
        <f t="shared" si="58"/>
        <v/>
      </c>
      <c r="DN44" s="120" t="str">
        <f>IF(OR($E44="",$G44=""),"",IF(AND($E$3=6),'Marks Entry 6th'!BK43,IF(AND($E$3=7),'Marks Entry 7th'!BK43,"")))</f>
        <v/>
      </c>
      <c r="DO44" s="120" t="str">
        <f>IF(OR($E44="",$G44=""),"",IF(AND($E$3=6),'Marks Entry 6th'!BL43,IF(AND($E$3=7),'Marks Entry 7th'!BL43,"")))</f>
        <v/>
      </c>
      <c r="DP44" s="120" t="str">
        <f>IF(OR($E44="",$G44=""),"",IF(AND($E$3=6),'Marks Entry 6th'!BM43,IF(AND($E$3=7),'Marks Entry 7th'!BM43,"")))</f>
        <v/>
      </c>
      <c r="DQ44" s="120" t="str">
        <f>IF(OR($E44="",$G44=""),"",IF(AND($E$3=6),'Marks Entry 6th'!BN43,IF(AND($E$3=7),'Marks Entry 7th'!BN43,"")))</f>
        <v/>
      </c>
      <c r="DR44" s="120" t="str">
        <f>IF(OR($E44="",$G44=""),"",IF(AND($E$3=6),'Marks Entry 6th'!BO43,IF(AND($E$3=7),'Marks Entry 7th'!BO43,"")))</f>
        <v/>
      </c>
      <c r="DS44" s="120" t="str">
        <f>IF(OR($E44="",$G44=""),"",IF(AND($E$3=6),'Marks Entry 6th'!BP43,IF(AND($E$3=7),'Marks Entry 7th'!BP43,"")))</f>
        <v/>
      </c>
      <c r="DT44" s="428" t="str">
        <f t="shared" si="59"/>
        <v/>
      </c>
      <c r="DU44" s="120" t="str">
        <f>IF(OR($E44="",$G44=""),"",IF(AND($E$3=6),'Marks Entry 6th'!BQ43,IF(AND($E$3=7),'Marks Entry 7th'!BQ43,"")))</f>
        <v/>
      </c>
      <c r="DV44" s="120" t="str">
        <f>IF(OR($E44="",$G44=""),"",IF(AND($E$3=6),'Marks Entry 6th'!BR43,IF(AND($E$3=7),'Marks Entry 7th'!BR43,"")))</f>
        <v/>
      </c>
      <c r="DW44" s="65" t="str">
        <f t="shared" si="60"/>
        <v/>
      </c>
      <c r="DX44" s="62">
        <f t="shared" si="61"/>
        <v>0</v>
      </c>
      <c r="DY44" s="67" t="str">
        <f>IF(OR($E44="",$G44=""),"",IF(AND($E$3=6),'Marks Entry 6th'!BS43,IF(AND($E$3=7),'Marks Entry 7th'!BS43,"")))</f>
        <v/>
      </c>
      <c r="DZ44" s="67" t="str">
        <f>IF(OR($E44="",$G44=""),"",IF(AND($E$3=6),'Marks Entry 6th'!BT43,IF(AND($E$3=7),'Marks Entry 7th'!BT43,"")))</f>
        <v/>
      </c>
      <c r="EA44" s="65" t="str">
        <f t="shared" si="62"/>
        <v/>
      </c>
      <c r="EB44" s="62" t="str">
        <f t="shared" si="63"/>
        <v/>
      </c>
      <c r="EC44" s="108">
        <f t="shared" si="64"/>
        <v>0</v>
      </c>
      <c r="ED44" s="108" t="str">
        <f t="shared" si="65"/>
        <v/>
      </c>
      <c r="EE44" s="108" t="str">
        <f t="shared" si="66"/>
        <v/>
      </c>
      <c r="EF44" s="108" t="str">
        <f t="shared" si="67"/>
        <v/>
      </c>
      <c r="EG44" s="108" t="str">
        <f t="shared" si="68"/>
        <v/>
      </c>
      <c r="EH44" s="110" t="str">
        <f t="shared" si="69"/>
        <v/>
      </c>
      <c r="EI44" s="52" t="str">
        <f>IF(OR($E44="",$G44=""),"",IF(AND($E$3=6),'Marks Entry 6th'!BU43,IF(AND($E$3=7),'Marks Entry 7th'!BU43,"")))</f>
        <v/>
      </c>
      <c r="EJ44" s="52" t="str">
        <f>IF(OR($E44="",$G44=""),"",IF(AND($E$3=6),'Marks Entry 6th'!BV43,IF(AND($E$3=7),'Marks Entry 7th'!BV43,"")))</f>
        <v/>
      </c>
      <c r="EK44" s="52" t="str">
        <f>IF(OR($E44="",$G44=""),"",IF(AND($E$3=6),'Marks Entry 6th'!BW43,IF(AND($E$3=7),'Marks Entry 7th'!BW43,"")))</f>
        <v/>
      </c>
      <c r="EL44" s="52" t="str">
        <f>IF(OR($E44="",$G44=""),"",IF(AND($E$3=6),'Marks Entry 6th'!BX43,IF(AND($E$3=7),'Marks Entry 7th'!BX43,"")))</f>
        <v/>
      </c>
      <c r="EM44" s="52" t="str">
        <f>IF(OR($E44="",$G44=""),"",IF(AND($E$3=6),'Marks Entry 6th'!BY43,IF(AND($E$3=7),'Marks Entry 7th'!BY43,"")))</f>
        <v/>
      </c>
      <c r="EN44" s="121" t="str">
        <f t="shared" si="70"/>
        <v/>
      </c>
      <c r="EO44" s="122">
        <f t="shared" si="71"/>
        <v>0</v>
      </c>
      <c r="EP44" s="122" t="str">
        <f t="shared" si="72"/>
        <v/>
      </c>
      <c r="EQ44" s="122" t="str">
        <f t="shared" si="73"/>
        <v/>
      </c>
      <c r="ER44" s="109" t="str">
        <f t="shared" si="74"/>
        <v/>
      </c>
      <c r="ES44" s="52" t="str">
        <f>IF(OR($E44="",$G44=""),"",IF(AND($E$3=6),'Marks Entry 6th'!BZ43,IF(AND($E$3=7),'Marks Entry 7th'!BZ43,"")))</f>
        <v/>
      </c>
      <c r="ET44" s="52" t="str">
        <f>IF(OR($E44="",$G44=""),"",IF(AND($E$3=6),'Marks Entry 6th'!CA43,IF(AND($E$3=7),'Marks Entry 7th'!CA43,"")))</f>
        <v/>
      </c>
      <c r="EU44" s="52" t="str">
        <f>IF(OR($E44="",$G44=""),"",IF(AND($E$3=6),'Marks Entry 6th'!CB43,IF(AND($E$3=7),'Marks Entry 7th'!CB43,"")))</f>
        <v/>
      </c>
      <c r="EV44" s="52" t="str">
        <f>IF(OR($E44="",$G44=""),"",IF(AND($E$3=6),'Marks Entry 6th'!CC43,IF(AND($E$3=7),'Marks Entry 7th'!CC43,"")))</f>
        <v/>
      </c>
      <c r="EW44" s="52" t="str">
        <f>IF(OR($E44="",$G44=""),"",IF(AND($E$3=6),'Marks Entry 6th'!CD43,IF(AND($E$3=7),'Marks Entry 7th'!CD43,"")))</f>
        <v/>
      </c>
      <c r="EX44" s="121" t="str">
        <f t="shared" si="75"/>
        <v/>
      </c>
      <c r="EY44" s="122">
        <f t="shared" si="76"/>
        <v>0</v>
      </c>
      <c r="EZ44" s="122" t="str">
        <f t="shared" si="77"/>
        <v/>
      </c>
      <c r="FA44" s="122" t="str">
        <f t="shared" si="78"/>
        <v/>
      </c>
      <c r="FB44" s="109" t="str">
        <f t="shared" si="79"/>
        <v/>
      </c>
      <c r="FC44" s="52" t="str">
        <f>IF(OR($E44="",$G44=""),"",IF(AND($E$3=6),'Marks Entry 6th'!CE43,IF(AND($E$3=7),'Marks Entry 7th'!CE43,"")))</f>
        <v/>
      </c>
      <c r="FD44" s="52" t="str">
        <f>IF(OR($E44="",$G44=""),"",IF(AND($E$3=6),'Marks Entry 6th'!CF43,IF(AND($E$3=7),'Marks Entry 7th'!CF43,"")))</f>
        <v/>
      </c>
      <c r="FE44" s="52" t="str">
        <f>IF(OR($E44="",$G44=""),"",IF(AND($E$3=6),'Marks Entry 6th'!CG43,IF(AND($E$3=7),'Marks Entry 7th'!CG43,"")))</f>
        <v/>
      </c>
      <c r="FF44" s="52" t="str">
        <f>IF(OR($E44="",$G44=""),"",IF(AND($E$3=6),'Marks Entry 6th'!CH43,IF(AND($E$3=7),'Marks Entry 7th'!CH43,"")))</f>
        <v/>
      </c>
      <c r="FG44" s="52" t="str">
        <f>IF(OR($E44="",$G44=""),"",IF(AND($E$3=6),'Marks Entry 6th'!CI43,IF(AND($E$3=7),'Marks Entry 7th'!CI43,"")))</f>
        <v/>
      </c>
      <c r="FH44" s="121" t="str">
        <f t="shared" si="80"/>
        <v/>
      </c>
      <c r="FI44" s="122">
        <f t="shared" si="81"/>
        <v>0</v>
      </c>
      <c r="FJ44" s="122" t="str">
        <f t="shared" si="82"/>
        <v/>
      </c>
      <c r="FK44" s="122" t="str">
        <f t="shared" si="83"/>
        <v/>
      </c>
      <c r="FL44" s="109" t="str">
        <f t="shared" si="84"/>
        <v/>
      </c>
      <c r="FM44" s="370" t="str">
        <f>IF(OR($E44="",$G44=""),"",IF(AND('Marks Entry 6th'!CJ43="",'Marks Entry 7th'!CJ43=""),"",IF(AND($E$3=6),'Marks Entry 6th'!CJ43,IF(AND($E$3=7),'Marks Entry 7th'!CJ43,""))))</f>
        <v/>
      </c>
      <c r="FN44" s="370" t="str">
        <f>IF(OR($E44="",$G44=""),"",IF(AND('Marks Entry 6th'!CK43="",'Marks Entry 7th'!CK43=""),"",IF(AND($E$3=6),'Marks Entry 6th'!CK43,IF(AND($E$3=7),'Marks Entry 7th'!CK43,""))))</f>
        <v/>
      </c>
      <c r="FO44" s="371" t="str">
        <f t="shared" si="85"/>
        <v/>
      </c>
      <c r="FP44" s="109" t="str">
        <f t="shared" si="86"/>
        <v/>
      </c>
      <c r="FQ44" s="370" t="str">
        <f>IF(OR($E44="",$G44=""),"",IF(AND('Marks Entry 6th'!CL43="",'Marks Entry 7th'!CL43=""),"",IF(AND($E$3=6),'Marks Entry 6th'!CL43,IF(AND($E$3=7),'Marks Entry 7th'!CL43,""))))</f>
        <v/>
      </c>
      <c r="FR44" s="370" t="str">
        <f>IF(OR($E44="",$G44=""),"",IF(AND('Marks Entry 6th'!CM43="",'Marks Entry 7th'!CM43=""),"",IF(AND($E$3=6),'Marks Entry 6th'!CM43,IF(AND($E$3=7),'Marks Entry 7th'!CM43,""))))</f>
        <v/>
      </c>
      <c r="FS44" s="371" t="str">
        <f t="shared" si="87"/>
        <v/>
      </c>
      <c r="FT44" s="109" t="str">
        <f t="shared" si="88"/>
        <v/>
      </c>
      <c r="FU44" s="78" t="str">
        <f t="shared" si="89"/>
        <v/>
      </c>
      <c r="FV44" s="332" t="str">
        <f t="shared" si="90"/>
        <v/>
      </c>
      <c r="FW44" s="84" t="str">
        <f t="shared" si="91"/>
        <v/>
      </c>
      <c r="FX44" s="225" t="str">
        <f t="shared" si="92"/>
        <v/>
      </c>
      <c r="FY44" s="85" t="str">
        <f t="shared" si="93"/>
        <v/>
      </c>
      <c r="FZ44" s="331" t="str">
        <f>IFERROR(IF(B44="NSO","NSO",IF(OR(D44="",G44="",F44=""),"",IF(AND(FV44&gt;=36,'Master sheet'!$D$11="Hindi"),"कक्षा क्रमोन्नत",IF(AND(FV44&gt;=36,'Master sheet'!$D$11="English"),"Promoted",IF(AND(FV44&lt;36,'Master sheet'!$D$11="Hindi"),"पुनः परीक्षा","Re-Exam"))))),"")</f>
        <v/>
      </c>
      <c r="GA44" s="53" t="str">
        <f>IF(OR($E44="",$G44=""),"",IF(AND($E$3=6,'Marks Entry 6th'!CN43=""),"",IF(AND($E$3=7,'Marks Entry 7th'!CN43=""),"",IF(AND($E$3=6),'Marks Entry 6th'!CN43,IF(AND($E$3=7),'Marks Entry 7th'!CN43,"")))))</f>
        <v/>
      </c>
      <c r="GB44" s="53" t="str">
        <f>IF(OR($E44="",$G44=""),"",IF(AND($E$3=6,'Marks Entry 6th'!CO43=""),"",IF(AND($E$3=7,'Marks Entry 7th'!CO43=""),"",IF(AND($E$3=6),'Marks Entry 6th'!CO43,IF(AND($E$3=7),'Marks Entry 7th'!CO43,"")))))</f>
        <v/>
      </c>
      <c r="GC44" s="54"/>
      <c r="GK44" s="56">
        <f>IF(AND($E$3=6),'Marks Entry 6th'!I43,IF(AND($E$3=7),'Marks Entry 7th'!I43,""))</f>
        <v>0</v>
      </c>
      <c r="GL44" s="56">
        <f t="shared" si="94"/>
        <v>0</v>
      </c>
    </row>
    <row r="45" spans="1:194" ht="18.95" customHeight="1">
      <c r="A45" s="68">
        <v>38</v>
      </c>
      <c r="B45" s="68" t="str">
        <f>IF(OR(GK45=0,GK45=""),"",IF(AND($E$3=6),'Marks Entry 6th'!I44,IF(AND($E$3=7),'Marks Entry 7th'!I44,"")))</f>
        <v/>
      </c>
      <c r="C45" s="69" t="str">
        <f>IF(OR(B45=0,B45=""),"",IF(AND($E$3=6,'Marks Entry 6th'!B44=""),"",IF(AND($E$3=7,'Marks Entry 7th'!B44=""),"",IF(AND($E$3=6,'Marks Entry 6th'!B44),'Marks Entry 6th'!B44,IF(AND($E$3=7),'Marks Entry 7th'!B44,"")))))</f>
        <v/>
      </c>
      <c r="D45" s="69" t="str">
        <f>IF(OR(B45=0,B45=""),"",IF(AND($E$3=6,'Marks Entry 6th'!C44=""),"",IF(AND($E$3=7,'Marks Entry 7th'!C44=""),"",IF(AND($E$3=6),'Marks Entry 6th'!C44,IF(AND($E$3=7),'Marks Entry 7th'!C44,"")))))</f>
        <v/>
      </c>
      <c r="E45" s="306" t="str">
        <f>IF(OR(B45=0,B45=""),"",IF(AND($E$3=6,'Marks Entry 6th'!E44=""),"",IF(AND($E$3=7,'Marks Entry 7th'!E44=""),"",IF(AND($E$3=6),'Marks Entry 6th'!E44,IF(AND($E$3=7),'Marks Entry 7th'!E44,"")))))</f>
        <v/>
      </c>
      <c r="F45" s="69" t="str">
        <f>IF(OR(B45=0,B45=""),"",IF(AND($E$3=6,'Marks Entry 6th'!D44=""),"",IF(AND($E$3=7,'Marks Entry 7th'!D44=""),"",IF(AND($E$3=6),'Marks Entry 6th'!D44,IF(AND($E$3=7),'Marks Entry 7th'!D44,"")))))</f>
        <v/>
      </c>
      <c r="G45" s="305" t="str">
        <f>IF(OR(B45=0,B45=""),"",IF(AND($E$3=6,'Marks Entry 6th'!F44=""),"",IF(AND($E$3=7,'Marks Entry 7th'!F44=""),"",IF(AND($E$3=6),UPPER('Marks Entry 6th'!F44),IF(AND($E$3=7),UPPER('Marks Entry 7th'!F44),"")))))</f>
        <v/>
      </c>
      <c r="H45" s="305" t="str">
        <f>IF(OR(B45=0,B45=""),"",IF(AND($E$3=6,'Marks Entry 6th'!G44=""),"",IF(AND($E$3=7,'Marks Entry 7th'!G44=""),"",IF(AND($E$3=6),UPPER('Marks Entry 6th'!G44),IF(AND($E$3=7),UPPER('Marks Entry 7th'!G44),"")))))</f>
        <v/>
      </c>
      <c r="I45" s="305" t="str">
        <f>IF(OR(B45=0,B45=""),"",IF(AND($E$3=6,'Marks Entry 6th'!H44=""),"",IF(AND($E$3=7,'Marks Entry 7th'!H44=""),"",IF(AND($E$3=6),UPPER('Marks Entry 6th'!H44),IF(AND($E$3=7),UPPER('Marks Entry 7th'!H44),"")))))</f>
        <v/>
      </c>
      <c r="J45" s="64" t="str">
        <f>IF(OR(B45=0,B45=""),"",IF(AND($E$3=6,'Marks Entry 6th'!J44=""),"",IF(AND($E$3=7,'Marks Entry 7th'!J44=""),"",IF(AND($E$3=6),'Marks Entry 6th'!J44,IF(AND($E$3=7),'Marks Entry 7th'!J44,"")))))</f>
        <v/>
      </c>
      <c r="K45" s="64" t="str">
        <f>IF(OR(B45=0,B45=""),"",IF(AND($E$3=6,'Marks Entry 6th'!K44=""),"",IF(AND($E$3=7,'Marks Entry 7th'!K44=""),"",IF(AND($E$3=6),'Marks Entry 6th'!K44,IF(AND($E$3=7),'Marks Entry 7th'!K44,"")))))</f>
        <v/>
      </c>
      <c r="L45" s="120" t="str">
        <f>IF(OR($E45="",$G45=""),"",IF(AND($E$3=6),'Marks Entry 6th'!L44,IF(AND($E$3=7),'Marks Entry 7th'!L44,"")))</f>
        <v/>
      </c>
      <c r="M45" s="120" t="str">
        <f>IF(OR($E45="",$G45=""),"",IF(AND($E$3=6),'Marks Entry 6th'!M44,IF(AND($E$3=7),'Marks Entry 7th'!M44,"")))</f>
        <v/>
      </c>
      <c r="N45" s="120" t="str">
        <f>IF(OR($E45="",$G45=""),"",IF(AND($E$3=6),'Marks Entry 6th'!N44,IF(AND($E$3=7),'Marks Entry 7th'!N44,"")))</f>
        <v/>
      </c>
      <c r="O45" s="120" t="str">
        <f>IF(OR($E45="",$G45=""),"",IF(AND($E$3=6),'Marks Entry 6th'!O44,IF(AND($E$3=7),'Marks Entry 7th'!O44,"")))</f>
        <v/>
      </c>
      <c r="P45" s="120" t="str">
        <f>IF(OR($E45="",$G45=""),"",IF(AND($E$3=6),'Marks Entry 6th'!P44,IF(AND($E$3=7),'Marks Entry 7th'!P44,"")))</f>
        <v/>
      </c>
      <c r="Q45" s="120" t="str">
        <f>IF(OR($E45="",$G45=""),"",IF(AND($E$3=6),'Marks Entry 6th'!Q44,IF(AND($E$3=7),'Marks Entry 7th'!Q44,"")))</f>
        <v/>
      </c>
      <c r="R45" s="428" t="str">
        <f t="shared" si="4"/>
        <v/>
      </c>
      <c r="S45" s="120" t="str">
        <f>IF(OR($E45="",$G45=""),"",IF(AND($E$3=6),'Marks Entry 6th'!R44,IF(AND($E$3=7),'Marks Entry 7th'!R44,"")))</f>
        <v/>
      </c>
      <c r="T45" s="120" t="str">
        <f>IF(OR($E45="",$G45=""),"",IF(AND($E$3=6),'Marks Entry 6th'!S44,IF(AND($E$3=7),'Marks Entry 7th'!S44,"")))</f>
        <v/>
      </c>
      <c r="U45" s="65" t="str">
        <f t="shared" si="5"/>
        <v/>
      </c>
      <c r="V45" s="62">
        <f t="shared" si="6"/>
        <v>0</v>
      </c>
      <c r="W45" s="67" t="str">
        <f>IF(OR($E45="",$G45=""),"",IF(AND($E$3=6),'Marks Entry 6th'!T44,IF(AND($E$3=7),'Marks Entry 7th'!T44,"")))</f>
        <v/>
      </c>
      <c r="X45" s="67" t="str">
        <f>IF(OR($E45="",$G45=""),"",IF(AND($E$3=6),'Marks Entry 6th'!U44,IF(AND($E$3=7),'Marks Entry 7th'!U44,"")))</f>
        <v/>
      </c>
      <c r="Y45" s="66" t="str">
        <f t="shared" si="7"/>
        <v/>
      </c>
      <c r="Z45" s="62" t="str">
        <f t="shared" si="8"/>
        <v/>
      </c>
      <c r="AA45" s="108">
        <f t="shared" si="9"/>
        <v>0</v>
      </c>
      <c r="AB45" s="108" t="str">
        <f t="shared" si="10"/>
        <v/>
      </c>
      <c r="AC45" s="108" t="str">
        <f t="shared" si="11"/>
        <v/>
      </c>
      <c r="AD45" s="108" t="str">
        <f t="shared" si="12"/>
        <v/>
      </c>
      <c r="AE45" s="108" t="str">
        <f t="shared" si="13"/>
        <v/>
      </c>
      <c r="AF45" s="110" t="str">
        <f t="shared" si="14"/>
        <v/>
      </c>
      <c r="AG45" s="120" t="str">
        <f>IF(OR($E45="",$G45=""),"",IF(AND($E$3=6),'Marks Entry 6th'!V44,IF(AND($E$3=7),'Marks Entry 7th'!V44,"")))</f>
        <v/>
      </c>
      <c r="AH45" s="120" t="str">
        <f>IF(OR($E45="",$G45=""),"",IF(AND($E$3=6),'Marks Entry 6th'!W44,IF(AND($E$3=7),'Marks Entry 7th'!W44,"")))</f>
        <v/>
      </c>
      <c r="AI45" s="120" t="str">
        <f>IF(OR($E45="",$G45=""),"",IF(AND($E$3=6),'Marks Entry 6th'!X44,IF(AND($E$3=7),'Marks Entry 7th'!X44,"")))</f>
        <v/>
      </c>
      <c r="AJ45" s="120" t="str">
        <f>IF(OR($E45="",$G45=""),"",IF(AND($E$3=6),'Marks Entry 6th'!Y44,IF(AND($E$3=7),'Marks Entry 7th'!Y44,"")))</f>
        <v/>
      </c>
      <c r="AK45" s="120" t="str">
        <f>IF(OR($E45="",$G45=""),"",IF(AND($E$3=6),'Marks Entry 6th'!Z44,IF(AND($E$3=7),'Marks Entry 7th'!Z44,"")))</f>
        <v/>
      </c>
      <c r="AL45" s="120" t="str">
        <f>IF(OR($E45="",$G45=""),"",IF(AND($E$3=6),'Marks Entry 6th'!AA44,IF(AND($E$3=7),'Marks Entry 7th'!AA44,"")))</f>
        <v/>
      </c>
      <c r="AM45" s="428" t="str">
        <f t="shared" si="15"/>
        <v/>
      </c>
      <c r="AN45" s="120" t="str">
        <f>IF(OR($E45="",$G45=""),"",IF(AND($E$3=6),'Marks Entry 6th'!AB44,IF(AND($E$3=7),'Marks Entry 7th'!AB44,"")))</f>
        <v/>
      </c>
      <c r="AO45" s="120" t="str">
        <f>IF(OR($E45="",$G45=""),"",IF(AND($E$3=6),'Marks Entry 6th'!AC44,IF(AND($E$3=7),'Marks Entry 7th'!AC44,"")))</f>
        <v/>
      </c>
      <c r="AP45" s="65" t="str">
        <f t="shared" si="16"/>
        <v/>
      </c>
      <c r="AQ45" s="62">
        <f t="shared" si="17"/>
        <v>0</v>
      </c>
      <c r="AR45" s="67" t="str">
        <f>IF(OR($E45="",$G45=""),"",IF(AND($E$3=6),'Marks Entry 6th'!AD44,IF(AND($E$3=7),'Marks Entry 7th'!AD44,"")))</f>
        <v/>
      </c>
      <c r="AS45" s="67" t="str">
        <f>IF(OR($E45="",$G45=""),"",IF(AND($E$3=6),'Marks Entry 6th'!AE44,IF(AND($E$3=7),'Marks Entry 7th'!AE44,"")))</f>
        <v/>
      </c>
      <c r="AT45" s="65" t="str">
        <f t="shared" si="18"/>
        <v/>
      </c>
      <c r="AU45" s="62" t="str">
        <f t="shared" si="19"/>
        <v/>
      </c>
      <c r="AV45" s="108">
        <f t="shared" si="20"/>
        <v>0</v>
      </c>
      <c r="AW45" s="108" t="str">
        <f t="shared" si="21"/>
        <v/>
      </c>
      <c r="AX45" s="108" t="str">
        <f t="shared" si="22"/>
        <v/>
      </c>
      <c r="AY45" s="108" t="str">
        <f t="shared" si="23"/>
        <v/>
      </c>
      <c r="AZ45" s="108" t="str">
        <f t="shared" si="24"/>
        <v/>
      </c>
      <c r="BA45" s="110" t="str">
        <f t="shared" si="25"/>
        <v/>
      </c>
      <c r="BB45" s="313" t="str">
        <f>IF(OR($E45="",$G45=""),"",IF(AND($E$3=6),'Marks Entry 6th'!AF44,IF(AND($E$3=7),'Marks Entry 7th'!AF44,"")))</f>
        <v/>
      </c>
      <c r="BC45" s="120" t="str">
        <f>IF(OR($E45="",$G45=""),"",IF(AND($E$3=6),'Marks Entry 6th'!AG44,IF(AND($E$3=7),'Marks Entry 7th'!AG44,"")))</f>
        <v/>
      </c>
      <c r="BD45" s="120" t="str">
        <f>IF(OR($E45="",$G45=""),"",IF(AND($E$3=6),'Marks Entry 6th'!AH44,IF(AND($E$3=7),'Marks Entry 7th'!AH44,"")))</f>
        <v/>
      </c>
      <c r="BE45" s="120" t="str">
        <f>IF(OR($E45="",$G45=""),"",IF(AND($E$3=6),'Marks Entry 6th'!AI44,IF(AND($E$3=7),'Marks Entry 7th'!AI44,"")))</f>
        <v/>
      </c>
      <c r="BF45" s="120" t="str">
        <f>IF(OR($E45="",$G45=""),"",IF(AND($E$3=6),'Marks Entry 6th'!AJ44,IF(AND($E$3=7),'Marks Entry 7th'!AJ44,"")))</f>
        <v/>
      </c>
      <c r="BG45" s="120" t="str">
        <f>IF(OR($E45="",$G45=""),"",IF(AND($E$3=6),'Marks Entry 6th'!AK44,IF(AND($E$3=7),'Marks Entry 7th'!AK44,"")))</f>
        <v/>
      </c>
      <c r="BH45" s="120" t="str">
        <f>IF(OR($E45="",$G45=""),"",IF(AND($E$3=6),'Marks Entry 6th'!AL44,IF(AND($E$3=7),'Marks Entry 7th'!AL44,"")))</f>
        <v/>
      </c>
      <c r="BI45" s="428" t="str">
        <f t="shared" si="26"/>
        <v/>
      </c>
      <c r="BJ45" s="120" t="str">
        <f>IF(OR($E45="",$G45=""),"",IF(AND($E$3=6),'Marks Entry 6th'!AM44,IF(AND($E$3=7),'Marks Entry 7th'!AM44,"")))</f>
        <v/>
      </c>
      <c r="BK45" s="120" t="str">
        <f>IF(OR($E45="",$G45=""),"",IF(AND($E$3=6),'Marks Entry 6th'!AN44,IF(AND($E$3=7),'Marks Entry 7th'!AN44,"")))</f>
        <v/>
      </c>
      <c r="BL45" s="65" t="str">
        <f t="shared" si="27"/>
        <v/>
      </c>
      <c r="BM45" s="62">
        <f t="shared" si="28"/>
        <v>0</v>
      </c>
      <c r="BN45" s="67" t="str">
        <f>IF(OR($E45="",$G45=""),"",IF(AND($E$3=6),'Marks Entry 6th'!AO44,IF(AND($E$3=7),'Marks Entry 7th'!AO44,"")))</f>
        <v/>
      </c>
      <c r="BO45" s="67" t="str">
        <f>IF(OR($E45="",$G45=""),"",IF(AND($E$3=6),'Marks Entry 6th'!AP44,IF(AND($E$3=7),'Marks Entry 7th'!AP44,"")))</f>
        <v/>
      </c>
      <c r="BP45" s="65" t="str">
        <f t="shared" si="29"/>
        <v/>
      </c>
      <c r="BQ45" s="62" t="str">
        <f t="shared" si="30"/>
        <v/>
      </c>
      <c r="BR45" s="108">
        <f t="shared" si="31"/>
        <v>0</v>
      </c>
      <c r="BS45" s="108" t="str">
        <f t="shared" si="32"/>
        <v/>
      </c>
      <c r="BT45" s="108" t="str">
        <f t="shared" si="33"/>
        <v/>
      </c>
      <c r="BU45" s="108" t="str">
        <f t="shared" si="34"/>
        <v/>
      </c>
      <c r="BV45" s="108" t="str">
        <f t="shared" si="35"/>
        <v/>
      </c>
      <c r="BW45" s="110" t="str">
        <f t="shared" si="36"/>
        <v/>
      </c>
      <c r="BX45" s="120" t="str">
        <f>IF(OR($E45="",$G45=""),"",IF(AND($E$3=6),'Marks Entry 6th'!AQ44,IF(AND($E$3=7),'Marks Entry 7th'!AQ44,"")))</f>
        <v/>
      </c>
      <c r="BY45" s="120" t="str">
        <f>IF(OR($E45="",$G45=""),"",IF(AND($E$3=6),'Marks Entry 6th'!AR44,IF(AND($E$3=7),'Marks Entry 7th'!AR44,"")))</f>
        <v/>
      </c>
      <c r="BZ45" s="120" t="str">
        <f>IF(OR($E45="",$G45=""),"",IF(AND($E$3=6),'Marks Entry 6th'!AS44,IF(AND($E$3=7),'Marks Entry 7th'!AS44,"")))</f>
        <v/>
      </c>
      <c r="CA45" s="120" t="str">
        <f>IF(OR($E45="",$G45=""),"",IF(AND($E$3=6),'Marks Entry 6th'!AT44,IF(AND($E$3=7),'Marks Entry 7th'!AT44,"")))</f>
        <v/>
      </c>
      <c r="CB45" s="120" t="str">
        <f>IF(OR($E45="",$G45=""),"",IF(AND($E$3=6),'Marks Entry 6th'!AU44,IF(AND($E$3=7),'Marks Entry 7th'!AU44,"")))</f>
        <v/>
      </c>
      <c r="CC45" s="120" t="str">
        <f>IF(OR($E45="",$G45=""),"",IF(AND($E$3=6),'Marks Entry 6th'!AV44,IF(AND($E$3=7),'Marks Entry 7th'!AV44,"")))</f>
        <v/>
      </c>
      <c r="CD45" s="428" t="str">
        <f t="shared" si="37"/>
        <v/>
      </c>
      <c r="CE45" s="120" t="str">
        <f>IF(OR($E45="",$G45=""),"",IF(AND($E$3=6),'Marks Entry 6th'!AW44,IF(AND($E$3=7),'Marks Entry 7th'!AW44,"")))</f>
        <v/>
      </c>
      <c r="CF45" s="120" t="str">
        <f>IF(OR($E45="",$G45=""),"",IF(AND($E$3=6),'Marks Entry 6th'!AX44,IF(AND($E$3=7),'Marks Entry 7th'!AX44,"")))</f>
        <v/>
      </c>
      <c r="CG45" s="65" t="str">
        <f t="shared" si="38"/>
        <v/>
      </c>
      <c r="CH45" s="62">
        <f t="shared" si="39"/>
        <v>0</v>
      </c>
      <c r="CI45" s="67" t="str">
        <f>IF(OR($E45="",$G45=""),"",IF(AND($E$3=6),'Marks Entry 6th'!AY44,IF(AND($E$3=7),'Marks Entry 7th'!AY44,"")))</f>
        <v/>
      </c>
      <c r="CJ45" s="67" t="str">
        <f>IF(OR($E45="",$G45=""),"",IF(AND($E$3=6),'Marks Entry 6th'!AZ44,IF(AND($E$3=7),'Marks Entry 7th'!AZ44,"")))</f>
        <v/>
      </c>
      <c r="CK45" s="65" t="str">
        <f t="shared" si="40"/>
        <v/>
      </c>
      <c r="CL45" s="62" t="str">
        <f t="shared" si="41"/>
        <v/>
      </c>
      <c r="CM45" s="108">
        <f t="shared" si="42"/>
        <v>0</v>
      </c>
      <c r="CN45" s="108" t="str">
        <f t="shared" si="43"/>
        <v/>
      </c>
      <c r="CO45" s="108" t="str">
        <f t="shared" si="44"/>
        <v/>
      </c>
      <c r="CP45" s="108" t="str">
        <f t="shared" si="45"/>
        <v/>
      </c>
      <c r="CQ45" s="108" t="str">
        <f t="shared" si="46"/>
        <v/>
      </c>
      <c r="CR45" s="110" t="str">
        <f t="shared" si="47"/>
        <v/>
      </c>
      <c r="CS45" s="120" t="str">
        <f>IF(OR($E45="",$G45=""),"",IF(AND($E$3=6),'Marks Entry 6th'!BA44,IF(AND($E$3=7),'Marks Entry 7th'!BA44,"")))</f>
        <v/>
      </c>
      <c r="CT45" s="120" t="str">
        <f>IF(OR($E45="",$G45=""),"",IF(AND($E$3=6),'Marks Entry 6th'!BB44,IF(AND($E$3=7),'Marks Entry 7th'!BB44,"")))</f>
        <v/>
      </c>
      <c r="CU45" s="120" t="str">
        <f>IF(OR($E45="",$G45=""),"",IF(AND($E$3=6),'Marks Entry 6th'!BC44,IF(AND($E$3=7),'Marks Entry 7th'!BC44,"")))</f>
        <v/>
      </c>
      <c r="CV45" s="120" t="str">
        <f>IF(OR($E45="",$G45=""),"",IF(AND($E$3=6),'Marks Entry 6th'!BD44,IF(AND($E$3=7),'Marks Entry 7th'!BD44,"")))</f>
        <v/>
      </c>
      <c r="CW45" s="120" t="str">
        <f>IF(OR($E45="",$G45=""),"",IF(AND($E$3=6),'Marks Entry 6th'!BE44,IF(AND($E$3=7),'Marks Entry 7th'!BE44,"")))</f>
        <v/>
      </c>
      <c r="CX45" s="120" t="str">
        <f>IF(OR($E45="",$G45=""),"",IF(AND($E$3=6),'Marks Entry 6th'!BF44,IF(AND($E$3=7),'Marks Entry 7th'!BF44,"")))</f>
        <v/>
      </c>
      <c r="CY45" s="428" t="str">
        <f t="shared" si="48"/>
        <v/>
      </c>
      <c r="CZ45" s="120" t="str">
        <f>IF(OR($E45="",$G45=""),"",IF(AND($E$3=6),'Marks Entry 6th'!BG44,IF(AND($E$3=7),'Marks Entry 7th'!BG44,"")))</f>
        <v/>
      </c>
      <c r="DA45" s="120" t="str">
        <f>IF(OR($E45="",$G45=""),"",IF(AND($E$3=6),'Marks Entry 6th'!BH44,IF(AND($E$3=7),'Marks Entry 7th'!BH44,"")))</f>
        <v/>
      </c>
      <c r="DB45" s="65" t="str">
        <f t="shared" si="49"/>
        <v/>
      </c>
      <c r="DC45" s="62">
        <f t="shared" si="50"/>
        <v>0</v>
      </c>
      <c r="DD45" s="67" t="str">
        <f>IF(OR($E45="",$G45=""),"",IF(AND($E$3=6),'Marks Entry 6th'!BI44,IF(AND($E$3=7),'Marks Entry 7th'!BI44,"")))</f>
        <v/>
      </c>
      <c r="DE45" s="67" t="str">
        <f>IF(OR($E45="",$G45=""),"",IF(AND($E$3=6),'Marks Entry 6th'!BJ44,IF(AND($E$3=7),'Marks Entry 7th'!BJ44,"")))</f>
        <v/>
      </c>
      <c r="DF45" s="65" t="str">
        <f t="shared" si="51"/>
        <v/>
      </c>
      <c r="DG45" s="62" t="str">
        <f t="shared" si="52"/>
        <v/>
      </c>
      <c r="DH45" s="108">
        <f t="shared" si="53"/>
        <v>0</v>
      </c>
      <c r="DI45" s="108" t="str">
        <f t="shared" si="54"/>
        <v/>
      </c>
      <c r="DJ45" s="108" t="str">
        <f t="shared" si="55"/>
        <v/>
      </c>
      <c r="DK45" s="108" t="str">
        <f t="shared" si="56"/>
        <v/>
      </c>
      <c r="DL45" s="108" t="str">
        <f t="shared" si="57"/>
        <v/>
      </c>
      <c r="DM45" s="110" t="str">
        <f t="shared" si="58"/>
        <v/>
      </c>
      <c r="DN45" s="120" t="str">
        <f>IF(OR($E45="",$G45=""),"",IF(AND($E$3=6),'Marks Entry 6th'!BK44,IF(AND($E$3=7),'Marks Entry 7th'!BK44,"")))</f>
        <v/>
      </c>
      <c r="DO45" s="120" t="str">
        <f>IF(OR($E45="",$G45=""),"",IF(AND($E$3=6),'Marks Entry 6th'!BL44,IF(AND($E$3=7),'Marks Entry 7th'!BL44,"")))</f>
        <v/>
      </c>
      <c r="DP45" s="120" t="str">
        <f>IF(OR($E45="",$G45=""),"",IF(AND($E$3=6),'Marks Entry 6th'!BM44,IF(AND($E$3=7),'Marks Entry 7th'!BM44,"")))</f>
        <v/>
      </c>
      <c r="DQ45" s="120" t="str">
        <f>IF(OR($E45="",$G45=""),"",IF(AND($E$3=6),'Marks Entry 6th'!BN44,IF(AND($E$3=7),'Marks Entry 7th'!BN44,"")))</f>
        <v/>
      </c>
      <c r="DR45" s="120" t="str">
        <f>IF(OR($E45="",$G45=""),"",IF(AND($E$3=6),'Marks Entry 6th'!BO44,IF(AND($E$3=7),'Marks Entry 7th'!BO44,"")))</f>
        <v/>
      </c>
      <c r="DS45" s="120" t="str">
        <f>IF(OR($E45="",$G45=""),"",IF(AND($E$3=6),'Marks Entry 6th'!BP44,IF(AND($E$3=7),'Marks Entry 7th'!BP44,"")))</f>
        <v/>
      </c>
      <c r="DT45" s="428" t="str">
        <f t="shared" si="59"/>
        <v/>
      </c>
      <c r="DU45" s="120" t="str">
        <f>IF(OR($E45="",$G45=""),"",IF(AND($E$3=6),'Marks Entry 6th'!BQ44,IF(AND($E$3=7),'Marks Entry 7th'!BQ44,"")))</f>
        <v/>
      </c>
      <c r="DV45" s="120" t="str">
        <f>IF(OR($E45="",$G45=""),"",IF(AND($E$3=6),'Marks Entry 6th'!BR44,IF(AND($E$3=7),'Marks Entry 7th'!BR44,"")))</f>
        <v/>
      </c>
      <c r="DW45" s="65" t="str">
        <f t="shared" si="60"/>
        <v/>
      </c>
      <c r="DX45" s="62">
        <f t="shared" si="61"/>
        <v>0</v>
      </c>
      <c r="DY45" s="67" t="str">
        <f>IF(OR($E45="",$G45=""),"",IF(AND($E$3=6),'Marks Entry 6th'!BS44,IF(AND($E$3=7),'Marks Entry 7th'!BS44,"")))</f>
        <v/>
      </c>
      <c r="DZ45" s="67" t="str">
        <f>IF(OR($E45="",$G45=""),"",IF(AND($E$3=6),'Marks Entry 6th'!BT44,IF(AND($E$3=7),'Marks Entry 7th'!BT44,"")))</f>
        <v/>
      </c>
      <c r="EA45" s="65" t="str">
        <f t="shared" si="62"/>
        <v/>
      </c>
      <c r="EB45" s="62" t="str">
        <f t="shared" si="63"/>
        <v/>
      </c>
      <c r="EC45" s="108">
        <f t="shared" si="64"/>
        <v>0</v>
      </c>
      <c r="ED45" s="108" t="str">
        <f t="shared" si="65"/>
        <v/>
      </c>
      <c r="EE45" s="108" t="str">
        <f t="shared" si="66"/>
        <v/>
      </c>
      <c r="EF45" s="108" t="str">
        <f t="shared" si="67"/>
        <v/>
      </c>
      <c r="EG45" s="108" t="str">
        <f t="shared" si="68"/>
        <v/>
      </c>
      <c r="EH45" s="110" t="str">
        <f t="shared" si="69"/>
        <v/>
      </c>
      <c r="EI45" s="52" t="str">
        <f>IF(OR($E45="",$G45=""),"",IF(AND($E$3=6),'Marks Entry 6th'!BU44,IF(AND($E$3=7),'Marks Entry 7th'!BU44,"")))</f>
        <v/>
      </c>
      <c r="EJ45" s="52" t="str">
        <f>IF(OR($E45="",$G45=""),"",IF(AND($E$3=6),'Marks Entry 6th'!BV44,IF(AND($E$3=7),'Marks Entry 7th'!BV44,"")))</f>
        <v/>
      </c>
      <c r="EK45" s="52" t="str">
        <f>IF(OR($E45="",$G45=""),"",IF(AND($E$3=6),'Marks Entry 6th'!BW44,IF(AND($E$3=7),'Marks Entry 7th'!BW44,"")))</f>
        <v/>
      </c>
      <c r="EL45" s="52" t="str">
        <f>IF(OR($E45="",$G45=""),"",IF(AND($E$3=6),'Marks Entry 6th'!BX44,IF(AND($E$3=7),'Marks Entry 7th'!BX44,"")))</f>
        <v/>
      </c>
      <c r="EM45" s="52" t="str">
        <f>IF(OR($E45="",$G45=""),"",IF(AND($E$3=6),'Marks Entry 6th'!BY44,IF(AND($E$3=7),'Marks Entry 7th'!BY44,"")))</f>
        <v/>
      </c>
      <c r="EN45" s="121" t="str">
        <f t="shared" si="70"/>
        <v/>
      </c>
      <c r="EO45" s="122">
        <f t="shared" si="71"/>
        <v>0</v>
      </c>
      <c r="EP45" s="122" t="str">
        <f t="shared" si="72"/>
        <v/>
      </c>
      <c r="EQ45" s="122" t="str">
        <f t="shared" si="73"/>
        <v/>
      </c>
      <c r="ER45" s="109" t="str">
        <f t="shared" si="74"/>
        <v/>
      </c>
      <c r="ES45" s="52" t="str">
        <f>IF(OR($E45="",$G45=""),"",IF(AND($E$3=6),'Marks Entry 6th'!BZ44,IF(AND($E$3=7),'Marks Entry 7th'!BZ44,"")))</f>
        <v/>
      </c>
      <c r="ET45" s="52" t="str">
        <f>IF(OR($E45="",$G45=""),"",IF(AND($E$3=6),'Marks Entry 6th'!CA44,IF(AND($E$3=7),'Marks Entry 7th'!CA44,"")))</f>
        <v/>
      </c>
      <c r="EU45" s="52" t="str">
        <f>IF(OR($E45="",$G45=""),"",IF(AND($E$3=6),'Marks Entry 6th'!CB44,IF(AND($E$3=7),'Marks Entry 7th'!CB44,"")))</f>
        <v/>
      </c>
      <c r="EV45" s="52" t="str">
        <f>IF(OR($E45="",$G45=""),"",IF(AND($E$3=6),'Marks Entry 6th'!CC44,IF(AND($E$3=7),'Marks Entry 7th'!CC44,"")))</f>
        <v/>
      </c>
      <c r="EW45" s="52" t="str">
        <f>IF(OR($E45="",$G45=""),"",IF(AND($E$3=6),'Marks Entry 6th'!CD44,IF(AND($E$3=7),'Marks Entry 7th'!CD44,"")))</f>
        <v/>
      </c>
      <c r="EX45" s="121" t="str">
        <f t="shared" si="75"/>
        <v/>
      </c>
      <c r="EY45" s="122">
        <f t="shared" si="76"/>
        <v>0</v>
      </c>
      <c r="EZ45" s="122" t="str">
        <f t="shared" si="77"/>
        <v/>
      </c>
      <c r="FA45" s="122" t="str">
        <f t="shared" si="78"/>
        <v/>
      </c>
      <c r="FB45" s="109" t="str">
        <f t="shared" si="79"/>
        <v/>
      </c>
      <c r="FC45" s="52" t="str">
        <f>IF(OR($E45="",$G45=""),"",IF(AND($E$3=6),'Marks Entry 6th'!CE44,IF(AND($E$3=7),'Marks Entry 7th'!CE44,"")))</f>
        <v/>
      </c>
      <c r="FD45" s="52" t="str">
        <f>IF(OR($E45="",$G45=""),"",IF(AND($E$3=6),'Marks Entry 6th'!CF44,IF(AND($E$3=7),'Marks Entry 7th'!CF44,"")))</f>
        <v/>
      </c>
      <c r="FE45" s="52" t="str">
        <f>IF(OR($E45="",$G45=""),"",IF(AND($E$3=6),'Marks Entry 6th'!CG44,IF(AND($E$3=7),'Marks Entry 7th'!CG44,"")))</f>
        <v/>
      </c>
      <c r="FF45" s="52" t="str">
        <f>IF(OR($E45="",$G45=""),"",IF(AND($E$3=6),'Marks Entry 6th'!CH44,IF(AND($E$3=7),'Marks Entry 7th'!CH44,"")))</f>
        <v/>
      </c>
      <c r="FG45" s="52" t="str">
        <f>IF(OR($E45="",$G45=""),"",IF(AND($E$3=6),'Marks Entry 6th'!CI44,IF(AND($E$3=7),'Marks Entry 7th'!CI44,"")))</f>
        <v/>
      </c>
      <c r="FH45" s="121" t="str">
        <f t="shared" si="80"/>
        <v/>
      </c>
      <c r="FI45" s="122">
        <f t="shared" si="81"/>
        <v>0</v>
      </c>
      <c r="FJ45" s="122" t="str">
        <f t="shared" si="82"/>
        <v/>
      </c>
      <c r="FK45" s="122" t="str">
        <f t="shared" si="83"/>
        <v/>
      </c>
      <c r="FL45" s="109" t="str">
        <f t="shared" si="84"/>
        <v/>
      </c>
      <c r="FM45" s="370" t="str">
        <f>IF(OR($E45="",$G45=""),"",IF(AND('Marks Entry 6th'!CJ44="",'Marks Entry 7th'!CJ44=""),"",IF(AND($E$3=6),'Marks Entry 6th'!CJ44,IF(AND($E$3=7),'Marks Entry 7th'!CJ44,""))))</f>
        <v/>
      </c>
      <c r="FN45" s="370" t="str">
        <f>IF(OR($E45="",$G45=""),"",IF(AND('Marks Entry 6th'!CK44="",'Marks Entry 7th'!CK44=""),"",IF(AND($E$3=6),'Marks Entry 6th'!CK44,IF(AND($E$3=7),'Marks Entry 7th'!CK44,""))))</f>
        <v/>
      </c>
      <c r="FO45" s="371" t="str">
        <f t="shared" si="85"/>
        <v/>
      </c>
      <c r="FP45" s="109" t="str">
        <f t="shared" si="86"/>
        <v/>
      </c>
      <c r="FQ45" s="370" t="str">
        <f>IF(OR($E45="",$G45=""),"",IF(AND('Marks Entry 6th'!CL44="",'Marks Entry 7th'!CL44=""),"",IF(AND($E$3=6),'Marks Entry 6th'!CL44,IF(AND($E$3=7),'Marks Entry 7th'!CL44,""))))</f>
        <v/>
      </c>
      <c r="FR45" s="370" t="str">
        <f>IF(OR($E45="",$G45=""),"",IF(AND('Marks Entry 6th'!CM44="",'Marks Entry 7th'!CM44=""),"",IF(AND($E$3=6),'Marks Entry 6th'!CM44,IF(AND($E$3=7),'Marks Entry 7th'!CM44,""))))</f>
        <v/>
      </c>
      <c r="FS45" s="371" t="str">
        <f t="shared" si="87"/>
        <v/>
      </c>
      <c r="FT45" s="109" t="str">
        <f t="shared" si="88"/>
        <v/>
      </c>
      <c r="FU45" s="78" t="str">
        <f t="shared" si="89"/>
        <v/>
      </c>
      <c r="FV45" s="332" t="str">
        <f t="shared" si="90"/>
        <v/>
      </c>
      <c r="FW45" s="84" t="str">
        <f t="shared" si="91"/>
        <v/>
      </c>
      <c r="FX45" s="225" t="str">
        <f t="shared" si="92"/>
        <v/>
      </c>
      <c r="FY45" s="85" t="str">
        <f t="shared" si="93"/>
        <v/>
      </c>
      <c r="FZ45" s="331" t="str">
        <f>IFERROR(IF(B45="NSO","NSO",IF(OR(D45="",G45="",F45=""),"",IF(AND(FV45&gt;=36,'Master sheet'!$D$11="Hindi"),"कक्षा क्रमोन्नत",IF(AND(FV45&gt;=36,'Master sheet'!$D$11="English"),"Promoted",IF(AND(FV45&lt;36,'Master sheet'!$D$11="Hindi"),"पुनः परीक्षा","Re-Exam"))))),"")</f>
        <v/>
      </c>
      <c r="GA45" s="53" t="str">
        <f>IF(OR($E45="",$G45=""),"",IF(AND($E$3=6,'Marks Entry 6th'!CN44=""),"",IF(AND($E$3=7,'Marks Entry 7th'!CN44=""),"",IF(AND($E$3=6),'Marks Entry 6th'!CN44,IF(AND($E$3=7),'Marks Entry 7th'!CN44,"")))))</f>
        <v/>
      </c>
      <c r="GB45" s="53" t="str">
        <f>IF(OR($E45="",$G45=""),"",IF(AND($E$3=6,'Marks Entry 6th'!CO44=""),"",IF(AND($E$3=7,'Marks Entry 7th'!CO44=""),"",IF(AND($E$3=6),'Marks Entry 6th'!CO44,IF(AND($E$3=7),'Marks Entry 7th'!CO44,"")))))</f>
        <v/>
      </c>
      <c r="GC45" s="54"/>
      <c r="GK45" s="56">
        <f>IF(AND($E$3=6),'Marks Entry 6th'!I44,IF(AND($E$3=7),'Marks Entry 7th'!I44,""))</f>
        <v>0</v>
      </c>
      <c r="GL45" s="56">
        <f t="shared" si="94"/>
        <v>0</v>
      </c>
    </row>
    <row r="46" spans="1:194" ht="18.95" customHeight="1">
      <c r="A46" s="68">
        <v>39</v>
      </c>
      <c r="B46" s="68" t="str">
        <f>IF(OR(GK46=0,GK46=""),"",IF(AND($E$3=6),'Marks Entry 6th'!I45,IF(AND($E$3=7),'Marks Entry 7th'!I45,"")))</f>
        <v/>
      </c>
      <c r="C46" s="69" t="str">
        <f>IF(OR(B46=0,B46=""),"",IF(AND($E$3=6,'Marks Entry 6th'!B45=""),"",IF(AND($E$3=7,'Marks Entry 7th'!B45=""),"",IF(AND($E$3=6,'Marks Entry 6th'!B45),'Marks Entry 6th'!B45,IF(AND($E$3=7),'Marks Entry 7th'!B45,"")))))</f>
        <v/>
      </c>
      <c r="D46" s="69" t="str">
        <f>IF(OR(B46=0,B46=""),"",IF(AND($E$3=6,'Marks Entry 6th'!C45=""),"",IF(AND($E$3=7,'Marks Entry 7th'!C45=""),"",IF(AND($E$3=6),'Marks Entry 6th'!C45,IF(AND($E$3=7),'Marks Entry 7th'!C45,"")))))</f>
        <v/>
      </c>
      <c r="E46" s="306" t="str">
        <f>IF(OR(B46=0,B46=""),"",IF(AND($E$3=6,'Marks Entry 6th'!E45=""),"",IF(AND($E$3=7,'Marks Entry 7th'!E45=""),"",IF(AND($E$3=6),'Marks Entry 6th'!E45,IF(AND($E$3=7),'Marks Entry 7th'!E45,"")))))</f>
        <v/>
      </c>
      <c r="F46" s="69" t="str">
        <f>IF(OR(B46=0,B46=""),"",IF(AND($E$3=6,'Marks Entry 6th'!D45=""),"",IF(AND($E$3=7,'Marks Entry 7th'!D45=""),"",IF(AND($E$3=6),'Marks Entry 6th'!D45,IF(AND($E$3=7),'Marks Entry 7th'!D45,"")))))</f>
        <v/>
      </c>
      <c r="G46" s="305" t="str">
        <f>IF(OR(B46=0,B46=""),"",IF(AND($E$3=6,'Marks Entry 6th'!F45=""),"",IF(AND($E$3=7,'Marks Entry 7th'!F45=""),"",IF(AND($E$3=6),UPPER('Marks Entry 6th'!F45),IF(AND($E$3=7),UPPER('Marks Entry 7th'!F45),"")))))</f>
        <v/>
      </c>
      <c r="H46" s="305" t="str">
        <f>IF(OR(B46=0,B46=""),"",IF(AND($E$3=6,'Marks Entry 6th'!G45=""),"",IF(AND($E$3=7,'Marks Entry 7th'!G45=""),"",IF(AND($E$3=6),UPPER('Marks Entry 6th'!G45),IF(AND($E$3=7),UPPER('Marks Entry 7th'!G45),"")))))</f>
        <v/>
      </c>
      <c r="I46" s="305" t="str">
        <f>IF(OR(B46=0,B46=""),"",IF(AND($E$3=6,'Marks Entry 6th'!H45=""),"",IF(AND($E$3=7,'Marks Entry 7th'!H45=""),"",IF(AND($E$3=6),UPPER('Marks Entry 6th'!H45),IF(AND($E$3=7),UPPER('Marks Entry 7th'!H45),"")))))</f>
        <v/>
      </c>
      <c r="J46" s="64" t="str">
        <f>IF(OR(B46=0,B46=""),"",IF(AND($E$3=6,'Marks Entry 6th'!J45=""),"",IF(AND($E$3=7,'Marks Entry 7th'!J45=""),"",IF(AND($E$3=6),'Marks Entry 6th'!J45,IF(AND($E$3=7),'Marks Entry 7th'!J45,"")))))</f>
        <v/>
      </c>
      <c r="K46" s="64" t="str">
        <f>IF(OR(B46=0,B46=""),"",IF(AND($E$3=6,'Marks Entry 6th'!K45=""),"",IF(AND($E$3=7,'Marks Entry 7th'!K45=""),"",IF(AND($E$3=6),'Marks Entry 6th'!K45,IF(AND($E$3=7),'Marks Entry 7th'!K45,"")))))</f>
        <v/>
      </c>
      <c r="L46" s="120" t="str">
        <f>IF(OR($E46="",$G46=""),"",IF(AND($E$3=6),'Marks Entry 6th'!L45,IF(AND($E$3=7),'Marks Entry 7th'!L45,"")))</f>
        <v/>
      </c>
      <c r="M46" s="120" t="str">
        <f>IF(OR($E46="",$G46=""),"",IF(AND($E$3=6),'Marks Entry 6th'!M45,IF(AND($E$3=7),'Marks Entry 7th'!M45,"")))</f>
        <v/>
      </c>
      <c r="N46" s="120" t="str">
        <f>IF(OR($E46="",$G46=""),"",IF(AND($E$3=6),'Marks Entry 6th'!N45,IF(AND($E$3=7),'Marks Entry 7th'!N45,"")))</f>
        <v/>
      </c>
      <c r="O46" s="120" t="str">
        <f>IF(OR($E46="",$G46=""),"",IF(AND($E$3=6),'Marks Entry 6th'!O45,IF(AND($E$3=7),'Marks Entry 7th'!O45,"")))</f>
        <v/>
      </c>
      <c r="P46" s="120" t="str">
        <f>IF(OR($E46="",$G46=""),"",IF(AND($E$3=6),'Marks Entry 6th'!P45,IF(AND($E$3=7),'Marks Entry 7th'!P45,"")))</f>
        <v/>
      </c>
      <c r="Q46" s="120" t="str">
        <f>IF(OR($E46="",$G46=""),"",IF(AND($E$3=6),'Marks Entry 6th'!Q45,IF(AND($E$3=7),'Marks Entry 7th'!Q45,"")))</f>
        <v/>
      </c>
      <c r="R46" s="428" t="str">
        <f t="shared" si="4"/>
        <v/>
      </c>
      <c r="S46" s="120" t="str">
        <f>IF(OR($E46="",$G46=""),"",IF(AND($E$3=6),'Marks Entry 6th'!R45,IF(AND($E$3=7),'Marks Entry 7th'!R45,"")))</f>
        <v/>
      </c>
      <c r="T46" s="120" t="str">
        <f>IF(OR($E46="",$G46=""),"",IF(AND($E$3=6),'Marks Entry 6th'!S45,IF(AND($E$3=7),'Marks Entry 7th'!S45,"")))</f>
        <v/>
      </c>
      <c r="U46" s="65" t="str">
        <f t="shared" si="5"/>
        <v/>
      </c>
      <c r="V46" s="62">
        <f t="shared" si="6"/>
        <v>0</v>
      </c>
      <c r="W46" s="67" t="str">
        <f>IF(OR($E46="",$G46=""),"",IF(AND($E$3=6),'Marks Entry 6th'!T45,IF(AND($E$3=7),'Marks Entry 7th'!T45,"")))</f>
        <v/>
      </c>
      <c r="X46" s="67" t="str">
        <f>IF(OR($E46="",$G46=""),"",IF(AND($E$3=6),'Marks Entry 6th'!U45,IF(AND($E$3=7),'Marks Entry 7th'!U45,"")))</f>
        <v/>
      </c>
      <c r="Y46" s="66" t="str">
        <f t="shared" si="7"/>
        <v/>
      </c>
      <c r="Z46" s="62" t="str">
        <f t="shared" si="8"/>
        <v/>
      </c>
      <c r="AA46" s="108">
        <f t="shared" si="9"/>
        <v>0</v>
      </c>
      <c r="AB46" s="108" t="str">
        <f t="shared" si="10"/>
        <v/>
      </c>
      <c r="AC46" s="108" t="str">
        <f t="shared" si="11"/>
        <v/>
      </c>
      <c r="AD46" s="108" t="str">
        <f t="shared" si="12"/>
        <v/>
      </c>
      <c r="AE46" s="108" t="str">
        <f t="shared" si="13"/>
        <v/>
      </c>
      <c r="AF46" s="110" t="str">
        <f t="shared" si="14"/>
        <v/>
      </c>
      <c r="AG46" s="120" t="str">
        <f>IF(OR($E46="",$G46=""),"",IF(AND($E$3=6),'Marks Entry 6th'!V45,IF(AND($E$3=7),'Marks Entry 7th'!V45,"")))</f>
        <v/>
      </c>
      <c r="AH46" s="120" t="str">
        <f>IF(OR($E46="",$G46=""),"",IF(AND($E$3=6),'Marks Entry 6th'!W45,IF(AND($E$3=7),'Marks Entry 7th'!W45,"")))</f>
        <v/>
      </c>
      <c r="AI46" s="120" t="str">
        <f>IF(OR($E46="",$G46=""),"",IF(AND($E$3=6),'Marks Entry 6th'!X45,IF(AND($E$3=7),'Marks Entry 7th'!X45,"")))</f>
        <v/>
      </c>
      <c r="AJ46" s="120" t="str">
        <f>IF(OR($E46="",$G46=""),"",IF(AND($E$3=6),'Marks Entry 6th'!Y45,IF(AND($E$3=7),'Marks Entry 7th'!Y45,"")))</f>
        <v/>
      </c>
      <c r="AK46" s="120" t="str">
        <f>IF(OR($E46="",$G46=""),"",IF(AND($E$3=6),'Marks Entry 6th'!Z45,IF(AND($E$3=7),'Marks Entry 7th'!Z45,"")))</f>
        <v/>
      </c>
      <c r="AL46" s="120" t="str">
        <f>IF(OR($E46="",$G46=""),"",IF(AND($E$3=6),'Marks Entry 6th'!AA45,IF(AND($E$3=7),'Marks Entry 7th'!AA45,"")))</f>
        <v/>
      </c>
      <c r="AM46" s="428" t="str">
        <f t="shared" si="15"/>
        <v/>
      </c>
      <c r="AN46" s="120" t="str">
        <f>IF(OR($E46="",$G46=""),"",IF(AND($E$3=6),'Marks Entry 6th'!AB45,IF(AND($E$3=7),'Marks Entry 7th'!AB45,"")))</f>
        <v/>
      </c>
      <c r="AO46" s="120" t="str">
        <f>IF(OR($E46="",$G46=""),"",IF(AND($E$3=6),'Marks Entry 6th'!AC45,IF(AND($E$3=7),'Marks Entry 7th'!AC45,"")))</f>
        <v/>
      </c>
      <c r="AP46" s="65" t="str">
        <f t="shared" si="16"/>
        <v/>
      </c>
      <c r="AQ46" s="62">
        <f t="shared" si="17"/>
        <v>0</v>
      </c>
      <c r="AR46" s="67" t="str">
        <f>IF(OR($E46="",$G46=""),"",IF(AND($E$3=6),'Marks Entry 6th'!AD45,IF(AND($E$3=7),'Marks Entry 7th'!AD45,"")))</f>
        <v/>
      </c>
      <c r="AS46" s="67" t="str">
        <f>IF(OR($E46="",$G46=""),"",IF(AND($E$3=6),'Marks Entry 6th'!AE45,IF(AND($E$3=7),'Marks Entry 7th'!AE45,"")))</f>
        <v/>
      </c>
      <c r="AT46" s="65" t="str">
        <f t="shared" si="18"/>
        <v/>
      </c>
      <c r="AU46" s="62" t="str">
        <f t="shared" si="19"/>
        <v/>
      </c>
      <c r="AV46" s="108">
        <f t="shared" si="20"/>
        <v>0</v>
      </c>
      <c r="AW46" s="108" t="str">
        <f t="shared" si="21"/>
        <v/>
      </c>
      <c r="AX46" s="108" t="str">
        <f t="shared" si="22"/>
        <v/>
      </c>
      <c r="AY46" s="108" t="str">
        <f t="shared" si="23"/>
        <v/>
      </c>
      <c r="AZ46" s="108" t="str">
        <f t="shared" si="24"/>
        <v/>
      </c>
      <c r="BA46" s="110" t="str">
        <f t="shared" si="25"/>
        <v/>
      </c>
      <c r="BB46" s="313" t="str">
        <f>IF(OR($E46="",$G46=""),"",IF(AND($E$3=6),'Marks Entry 6th'!AF45,IF(AND($E$3=7),'Marks Entry 7th'!AF45,"")))</f>
        <v/>
      </c>
      <c r="BC46" s="120" t="str">
        <f>IF(OR($E46="",$G46=""),"",IF(AND($E$3=6),'Marks Entry 6th'!AG45,IF(AND($E$3=7),'Marks Entry 7th'!AG45,"")))</f>
        <v/>
      </c>
      <c r="BD46" s="120" t="str">
        <f>IF(OR($E46="",$G46=""),"",IF(AND($E$3=6),'Marks Entry 6th'!AH45,IF(AND($E$3=7),'Marks Entry 7th'!AH45,"")))</f>
        <v/>
      </c>
      <c r="BE46" s="120" t="str">
        <f>IF(OR($E46="",$G46=""),"",IF(AND($E$3=6),'Marks Entry 6th'!AI45,IF(AND($E$3=7),'Marks Entry 7th'!AI45,"")))</f>
        <v/>
      </c>
      <c r="BF46" s="120" t="str">
        <f>IF(OR($E46="",$G46=""),"",IF(AND($E$3=6),'Marks Entry 6th'!AJ45,IF(AND($E$3=7),'Marks Entry 7th'!AJ45,"")))</f>
        <v/>
      </c>
      <c r="BG46" s="120" t="str">
        <f>IF(OR($E46="",$G46=""),"",IF(AND($E$3=6),'Marks Entry 6th'!AK45,IF(AND($E$3=7),'Marks Entry 7th'!AK45,"")))</f>
        <v/>
      </c>
      <c r="BH46" s="120" t="str">
        <f>IF(OR($E46="",$G46=""),"",IF(AND($E$3=6),'Marks Entry 6th'!AL45,IF(AND($E$3=7),'Marks Entry 7th'!AL45,"")))</f>
        <v/>
      </c>
      <c r="BI46" s="428" t="str">
        <f t="shared" si="26"/>
        <v/>
      </c>
      <c r="BJ46" s="120" t="str">
        <f>IF(OR($E46="",$G46=""),"",IF(AND($E$3=6),'Marks Entry 6th'!AM45,IF(AND($E$3=7),'Marks Entry 7th'!AM45,"")))</f>
        <v/>
      </c>
      <c r="BK46" s="120" t="str">
        <f>IF(OR($E46="",$G46=""),"",IF(AND($E$3=6),'Marks Entry 6th'!AN45,IF(AND($E$3=7),'Marks Entry 7th'!AN45,"")))</f>
        <v/>
      </c>
      <c r="BL46" s="65" t="str">
        <f t="shared" si="27"/>
        <v/>
      </c>
      <c r="BM46" s="62">
        <f t="shared" si="28"/>
        <v>0</v>
      </c>
      <c r="BN46" s="67" t="str">
        <f>IF(OR($E46="",$G46=""),"",IF(AND($E$3=6),'Marks Entry 6th'!AO45,IF(AND($E$3=7),'Marks Entry 7th'!AO45,"")))</f>
        <v/>
      </c>
      <c r="BO46" s="67" t="str">
        <f>IF(OR($E46="",$G46=""),"",IF(AND($E$3=6),'Marks Entry 6th'!AP45,IF(AND($E$3=7),'Marks Entry 7th'!AP45,"")))</f>
        <v/>
      </c>
      <c r="BP46" s="65" t="str">
        <f t="shared" si="29"/>
        <v/>
      </c>
      <c r="BQ46" s="62" t="str">
        <f t="shared" si="30"/>
        <v/>
      </c>
      <c r="BR46" s="108">
        <f t="shared" si="31"/>
        <v>0</v>
      </c>
      <c r="BS46" s="108" t="str">
        <f t="shared" si="32"/>
        <v/>
      </c>
      <c r="BT46" s="108" t="str">
        <f t="shared" si="33"/>
        <v/>
      </c>
      <c r="BU46" s="108" t="str">
        <f t="shared" si="34"/>
        <v/>
      </c>
      <c r="BV46" s="108" t="str">
        <f t="shared" si="35"/>
        <v/>
      </c>
      <c r="BW46" s="110" t="str">
        <f t="shared" si="36"/>
        <v/>
      </c>
      <c r="BX46" s="120" t="str">
        <f>IF(OR($E46="",$G46=""),"",IF(AND($E$3=6),'Marks Entry 6th'!AQ45,IF(AND($E$3=7),'Marks Entry 7th'!AQ45,"")))</f>
        <v/>
      </c>
      <c r="BY46" s="120" t="str">
        <f>IF(OR($E46="",$G46=""),"",IF(AND($E$3=6),'Marks Entry 6th'!AR45,IF(AND($E$3=7),'Marks Entry 7th'!AR45,"")))</f>
        <v/>
      </c>
      <c r="BZ46" s="120" t="str">
        <f>IF(OR($E46="",$G46=""),"",IF(AND($E$3=6),'Marks Entry 6th'!AS45,IF(AND($E$3=7),'Marks Entry 7th'!AS45,"")))</f>
        <v/>
      </c>
      <c r="CA46" s="120" t="str">
        <f>IF(OR($E46="",$G46=""),"",IF(AND($E$3=6),'Marks Entry 6th'!AT45,IF(AND($E$3=7),'Marks Entry 7th'!AT45,"")))</f>
        <v/>
      </c>
      <c r="CB46" s="120" t="str">
        <f>IF(OR($E46="",$G46=""),"",IF(AND($E$3=6),'Marks Entry 6th'!AU45,IF(AND($E$3=7),'Marks Entry 7th'!AU45,"")))</f>
        <v/>
      </c>
      <c r="CC46" s="120" t="str">
        <f>IF(OR($E46="",$G46=""),"",IF(AND($E$3=6),'Marks Entry 6th'!AV45,IF(AND($E$3=7),'Marks Entry 7th'!AV45,"")))</f>
        <v/>
      </c>
      <c r="CD46" s="428" t="str">
        <f t="shared" si="37"/>
        <v/>
      </c>
      <c r="CE46" s="120" t="str">
        <f>IF(OR($E46="",$G46=""),"",IF(AND($E$3=6),'Marks Entry 6th'!AW45,IF(AND($E$3=7),'Marks Entry 7th'!AW45,"")))</f>
        <v/>
      </c>
      <c r="CF46" s="120" t="str">
        <f>IF(OR($E46="",$G46=""),"",IF(AND($E$3=6),'Marks Entry 6th'!AX45,IF(AND($E$3=7),'Marks Entry 7th'!AX45,"")))</f>
        <v/>
      </c>
      <c r="CG46" s="65" t="str">
        <f t="shared" si="38"/>
        <v/>
      </c>
      <c r="CH46" s="62">
        <f t="shared" si="39"/>
        <v>0</v>
      </c>
      <c r="CI46" s="67" t="str">
        <f>IF(OR($E46="",$G46=""),"",IF(AND($E$3=6),'Marks Entry 6th'!AY45,IF(AND($E$3=7),'Marks Entry 7th'!AY45,"")))</f>
        <v/>
      </c>
      <c r="CJ46" s="67" t="str">
        <f>IF(OR($E46="",$G46=""),"",IF(AND($E$3=6),'Marks Entry 6th'!AZ45,IF(AND($E$3=7),'Marks Entry 7th'!AZ45,"")))</f>
        <v/>
      </c>
      <c r="CK46" s="65" t="str">
        <f t="shared" si="40"/>
        <v/>
      </c>
      <c r="CL46" s="62" t="str">
        <f t="shared" si="41"/>
        <v/>
      </c>
      <c r="CM46" s="108">
        <f t="shared" si="42"/>
        <v>0</v>
      </c>
      <c r="CN46" s="108" t="str">
        <f t="shared" si="43"/>
        <v/>
      </c>
      <c r="CO46" s="108" t="str">
        <f t="shared" si="44"/>
        <v/>
      </c>
      <c r="CP46" s="108" t="str">
        <f t="shared" si="45"/>
        <v/>
      </c>
      <c r="CQ46" s="108" t="str">
        <f t="shared" si="46"/>
        <v/>
      </c>
      <c r="CR46" s="110" t="str">
        <f t="shared" si="47"/>
        <v/>
      </c>
      <c r="CS46" s="120" t="str">
        <f>IF(OR($E46="",$G46=""),"",IF(AND($E$3=6),'Marks Entry 6th'!BA45,IF(AND($E$3=7),'Marks Entry 7th'!BA45,"")))</f>
        <v/>
      </c>
      <c r="CT46" s="120" t="str">
        <f>IF(OR($E46="",$G46=""),"",IF(AND($E$3=6),'Marks Entry 6th'!BB45,IF(AND($E$3=7),'Marks Entry 7th'!BB45,"")))</f>
        <v/>
      </c>
      <c r="CU46" s="120" t="str">
        <f>IF(OR($E46="",$G46=""),"",IF(AND($E$3=6),'Marks Entry 6th'!BC45,IF(AND($E$3=7),'Marks Entry 7th'!BC45,"")))</f>
        <v/>
      </c>
      <c r="CV46" s="120" t="str">
        <f>IF(OR($E46="",$G46=""),"",IF(AND($E$3=6),'Marks Entry 6th'!BD45,IF(AND($E$3=7),'Marks Entry 7th'!BD45,"")))</f>
        <v/>
      </c>
      <c r="CW46" s="120" t="str">
        <f>IF(OR($E46="",$G46=""),"",IF(AND($E$3=6),'Marks Entry 6th'!BE45,IF(AND($E$3=7),'Marks Entry 7th'!BE45,"")))</f>
        <v/>
      </c>
      <c r="CX46" s="120" t="str">
        <f>IF(OR($E46="",$G46=""),"",IF(AND($E$3=6),'Marks Entry 6th'!BF45,IF(AND($E$3=7),'Marks Entry 7th'!BF45,"")))</f>
        <v/>
      </c>
      <c r="CY46" s="428" t="str">
        <f t="shared" si="48"/>
        <v/>
      </c>
      <c r="CZ46" s="120" t="str">
        <f>IF(OR($E46="",$G46=""),"",IF(AND($E$3=6),'Marks Entry 6th'!BG45,IF(AND($E$3=7),'Marks Entry 7th'!BG45,"")))</f>
        <v/>
      </c>
      <c r="DA46" s="120" t="str">
        <f>IF(OR($E46="",$G46=""),"",IF(AND($E$3=6),'Marks Entry 6th'!BH45,IF(AND($E$3=7),'Marks Entry 7th'!BH45,"")))</f>
        <v/>
      </c>
      <c r="DB46" s="65" t="str">
        <f t="shared" si="49"/>
        <v/>
      </c>
      <c r="DC46" s="62">
        <f t="shared" si="50"/>
        <v>0</v>
      </c>
      <c r="DD46" s="67" t="str">
        <f>IF(OR($E46="",$G46=""),"",IF(AND($E$3=6),'Marks Entry 6th'!BI45,IF(AND($E$3=7),'Marks Entry 7th'!BI45,"")))</f>
        <v/>
      </c>
      <c r="DE46" s="67" t="str">
        <f>IF(OR($E46="",$G46=""),"",IF(AND($E$3=6),'Marks Entry 6th'!BJ45,IF(AND($E$3=7),'Marks Entry 7th'!BJ45,"")))</f>
        <v/>
      </c>
      <c r="DF46" s="65" t="str">
        <f t="shared" si="51"/>
        <v/>
      </c>
      <c r="DG46" s="62" t="str">
        <f t="shared" si="52"/>
        <v/>
      </c>
      <c r="DH46" s="108">
        <f t="shared" si="53"/>
        <v>0</v>
      </c>
      <c r="DI46" s="108" t="str">
        <f t="shared" si="54"/>
        <v/>
      </c>
      <c r="DJ46" s="108" t="str">
        <f t="shared" si="55"/>
        <v/>
      </c>
      <c r="DK46" s="108" t="str">
        <f t="shared" si="56"/>
        <v/>
      </c>
      <c r="DL46" s="108" t="str">
        <f t="shared" si="57"/>
        <v/>
      </c>
      <c r="DM46" s="110" t="str">
        <f t="shared" si="58"/>
        <v/>
      </c>
      <c r="DN46" s="120" t="str">
        <f>IF(OR($E46="",$G46=""),"",IF(AND($E$3=6),'Marks Entry 6th'!BK45,IF(AND($E$3=7),'Marks Entry 7th'!BK45,"")))</f>
        <v/>
      </c>
      <c r="DO46" s="120" t="str">
        <f>IF(OR($E46="",$G46=""),"",IF(AND($E$3=6),'Marks Entry 6th'!BL45,IF(AND($E$3=7),'Marks Entry 7th'!BL45,"")))</f>
        <v/>
      </c>
      <c r="DP46" s="120" t="str">
        <f>IF(OR($E46="",$G46=""),"",IF(AND($E$3=6),'Marks Entry 6th'!BM45,IF(AND($E$3=7),'Marks Entry 7th'!BM45,"")))</f>
        <v/>
      </c>
      <c r="DQ46" s="120" t="str">
        <f>IF(OR($E46="",$G46=""),"",IF(AND($E$3=6),'Marks Entry 6th'!BN45,IF(AND($E$3=7),'Marks Entry 7th'!BN45,"")))</f>
        <v/>
      </c>
      <c r="DR46" s="120" t="str">
        <f>IF(OR($E46="",$G46=""),"",IF(AND($E$3=6),'Marks Entry 6th'!BO45,IF(AND($E$3=7),'Marks Entry 7th'!BO45,"")))</f>
        <v/>
      </c>
      <c r="DS46" s="120" t="str">
        <f>IF(OR($E46="",$G46=""),"",IF(AND($E$3=6),'Marks Entry 6th'!BP45,IF(AND($E$3=7),'Marks Entry 7th'!BP45,"")))</f>
        <v/>
      </c>
      <c r="DT46" s="428" t="str">
        <f t="shared" si="59"/>
        <v/>
      </c>
      <c r="DU46" s="120" t="str">
        <f>IF(OR($E46="",$G46=""),"",IF(AND($E$3=6),'Marks Entry 6th'!BQ45,IF(AND($E$3=7),'Marks Entry 7th'!BQ45,"")))</f>
        <v/>
      </c>
      <c r="DV46" s="120" t="str">
        <f>IF(OR($E46="",$G46=""),"",IF(AND($E$3=6),'Marks Entry 6th'!BR45,IF(AND($E$3=7),'Marks Entry 7th'!BR45,"")))</f>
        <v/>
      </c>
      <c r="DW46" s="65" t="str">
        <f t="shared" si="60"/>
        <v/>
      </c>
      <c r="DX46" s="62">
        <f t="shared" si="61"/>
        <v>0</v>
      </c>
      <c r="DY46" s="67" t="str">
        <f>IF(OR($E46="",$G46=""),"",IF(AND($E$3=6),'Marks Entry 6th'!BS45,IF(AND($E$3=7),'Marks Entry 7th'!BS45,"")))</f>
        <v/>
      </c>
      <c r="DZ46" s="67" t="str">
        <f>IF(OR($E46="",$G46=""),"",IF(AND($E$3=6),'Marks Entry 6th'!BT45,IF(AND($E$3=7),'Marks Entry 7th'!BT45,"")))</f>
        <v/>
      </c>
      <c r="EA46" s="65" t="str">
        <f t="shared" si="62"/>
        <v/>
      </c>
      <c r="EB46" s="62" t="str">
        <f t="shared" si="63"/>
        <v/>
      </c>
      <c r="EC46" s="108">
        <f t="shared" si="64"/>
        <v>0</v>
      </c>
      <c r="ED46" s="108" t="str">
        <f t="shared" si="65"/>
        <v/>
      </c>
      <c r="EE46" s="108" t="str">
        <f t="shared" si="66"/>
        <v/>
      </c>
      <c r="EF46" s="108" t="str">
        <f t="shared" si="67"/>
        <v/>
      </c>
      <c r="EG46" s="108" t="str">
        <f t="shared" si="68"/>
        <v/>
      </c>
      <c r="EH46" s="110" t="str">
        <f t="shared" si="69"/>
        <v/>
      </c>
      <c r="EI46" s="52" t="str">
        <f>IF(OR($E46="",$G46=""),"",IF(AND($E$3=6),'Marks Entry 6th'!BU45,IF(AND($E$3=7),'Marks Entry 7th'!BU45,"")))</f>
        <v/>
      </c>
      <c r="EJ46" s="52" t="str">
        <f>IF(OR($E46="",$G46=""),"",IF(AND($E$3=6),'Marks Entry 6th'!BV45,IF(AND($E$3=7),'Marks Entry 7th'!BV45,"")))</f>
        <v/>
      </c>
      <c r="EK46" s="52" t="str">
        <f>IF(OR($E46="",$G46=""),"",IF(AND($E$3=6),'Marks Entry 6th'!BW45,IF(AND($E$3=7),'Marks Entry 7th'!BW45,"")))</f>
        <v/>
      </c>
      <c r="EL46" s="52" t="str">
        <f>IF(OR($E46="",$G46=""),"",IF(AND($E$3=6),'Marks Entry 6th'!BX45,IF(AND($E$3=7),'Marks Entry 7th'!BX45,"")))</f>
        <v/>
      </c>
      <c r="EM46" s="52" t="str">
        <f>IF(OR($E46="",$G46=""),"",IF(AND($E$3=6),'Marks Entry 6th'!BY45,IF(AND($E$3=7),'Marks Entry 7th'!BY45,"")))</f>
        <v/>
      </c>
      <c r="EN46" s="121" t="str">
        <f t="shared" si="70"/>
        <v/>
      </c>
      <c r="EO46" s="122">
        <f t="shared" si="71"/>
        <v>0</v>
      </c>
      <c r="EP46" s="122" t="str">
        <f t="shared" si="72"/>
        <v/>
      </c>
      <c r="EQ46" s="122" t="str">
        <f t="shared" si="73"/>
        <v/>
      </c>
      <c r="ER46" s="109" t="str">
        <f t="shared" si="74"/>
        <v/>
      </c>
      <c r="ES46" s="52" t="str">
        <f>IF(OR($E46="",$G46=""),"",IF(AND($E$3=6),'Marks Entry 6th'!BZ45,IF(AND($E$3=7),'Marks Entry 7th'!BZ45,"")))</f>
        <v/>
      </c>
      <c r="ET46" s="52" t="str">
        <f>IF(OR($E46="",$G46=""),"",IF(AND($E$3=6),'Marks Entry 6th'!CA45,IF(AND($E$3=7),'Marks Entry 7th'!CA45,"")))</f>
        <v/>
      </c>
      <c r="EU46" s="52" t="str">
        <f>IF(OR($E46="",$G46=""),"",IF(AND($E$3=6),'Marks Entry 6th'!CB45,IF(AND($E$3=7),'Marks Entry 7th'!CB45,"")))</f>
        <v/>
      </c>
      <c r="EV46" s="52" t="str">
        <f>IF(OR($E46="",$G46=""),"",IF(AND($E$3=6),'Marks Entry 6th'!CC45,IF(AND($E$3=7),'Marks Entry 7th'!CC45,"")))</f>
        <v/>
      </c>
      <c r="EW46" s="52" t="str">
        <f>IF(OR($E46="",$G46=""),"",IF(AND($E$3=6),'Marks Entry 6th'!CD45,IF(AND($E$3=7),'Marks Entry 7th'!CD45,"")))</f>
        <v/>
      </c>
      <c r="EX46" s="121" t="str">
        <f t="shared" si="75"/>
        <v/>
      </c>
      <c r="EY46" s="122">
        <f t="shared" si="76"/>
        <v>0</v>
      </c>
      <c r="EZ46" s="122" t="str">
        <f t="shared" si="77"/>
        <v/>
      </c>
      <c r="FA46" s="122" t="str">
        <f t="shared" si="78"/>
        <v/>
      </c>
      <c r="FB46" s="109" t="str">
        <f t="shared" si="79"/>
        <v/>
      </c>
      <c r="FC46" s="52" t="str">
        <f>IF(OR($E46="",$G46=""),"",IF(AND($E$3=6),'Marks Entry 6th'!CE45,IF(AND($E$3=7),'Marks Entry 7th'!CE45,"")))</f>
        <v/>
      </c>
      <c r="FD46" s="52" t="str">
        <f>IF(OR($E46="",$G46=""),"",IF(AND($E$3=6),'Marks Entry 6th'!CF45,IF(AND($E$3=7),'Marks Entry 7th'!CF45,"")))</f>
        <v/>
      </c>
      <c r="FE46" s="52" t="str">
        <f>IF(OR($E46="",$G46=""),"",IF(AND($E$3=6),'Marks Entry 6th'!CG45,IF(AND($E$3=7),'Marks Entry 7th'!CG45,"")))</f>
        <v/>
      </c>
      <c r="FF46" s="52" t="str">
        <f>IF(OR($E46="",$G46=""),"",IF(AND($E$3=6),'Marks Entry 6th'!CH45,IF(AND($E$3=7),'Marks Entry 7th'!CH45,"")))</f>
        <v/>
      </c>
      <c r="FG46" s="52" t="str">
        <f>IF(OR($E46="",$G46=""),"",IF(AND($E$3=6),'Marks Entry 6th'!CI45,IF(AND($E$3=7),'Marks Entry 7th'!CI45,"")))</f>
        <v/>
      </c>
      <c r="FH46" s="121" t="str">
        <f t="shared" si="80"/>
        <v/>
      </c>
      <c r="FI46" s="122">
        <f t="shared" si="81"/>
        <v>0</v>
      </c>
      <c r="FJ46" s="122" t="str">
        <f t="shared" si="82"/>
        <v/>
      </c>
      <c r="FK46" s="122" t="str">
        <f t="shared" si="83"/>
        <v/>
      </c>
      <c r="FL46" s="109" t="str">
        <f t="shared" si="84"/>
        <v/>
      </c>
      <c r="FM46" s="370" t="str">
        <f>IF(OR($E46="",$G46=""),"",IF(AND('Marks Entry 6th'!CJ45="",'Marks Entry 7th'!CJ45=""),"",IF(AND($E$3=6),'Marks Entry 6th'!CJ45,IF(AND($E$3=7),'Marks Entry 7th'!CJ45,""))))</f>
        <v/>
      </c>
      <c r="FN46" s="370" t="str">
        <f>IF(OR($E46="",$G46=""),"",IF(AND('Marks Entry 6th'!CK45="",'Marks Entry 7th'!CK45=""),"",IF(AND($E$3=6),'Marks Entry 6th'!CK45,IF(AND($E$3=7),'Marks Entry 7th'!CK45,""))))</f>
        <v/>
      </c>
      <c r="FO46" s="371" t="str">
        <f t="shared" si="85"/>
        <v/>
      </c>
      <c r="FP46" s="109" t="str">
        <f t="shared" si="86"/>
        <v/>
      </c>
      <c r="FQ46" s="370" t="str">
        <f>IF(OR($E46="",$G46=""),"",IF(AND('Marks Entry 6th'!CL45="",'Marks Entry 7th'!CL45=""),"",IF(AND($E$3=6),'Marks Entry 6th'!CL45,IF(AND($E$3=7),'Marks Entry 7th'!CL45,""))))</f>
        <v/>
      </c>
      <c r="FR46" s="370" t="str">
        <f>IF(OR($E46="",$G46=""),"",IF(AND('Marks Entry 6th'!CM45="",'Marks Entry 7th'!CM45=""),"",IF(AND($E$3=6),'Marks Entry 6th'!CM45,IF(AND($E$3=7),'Marks Entry 7th'!CM45,""))))</f>
        <v/>
      </c>
      <c r="FS46" s="371" t="str">
        <f t="shared" si="87"/>
        <v/>
      </c>
      <c r="FT46" s="109" t="str">
        <f t="shared" si="88"/>
        <v/>
      </c>
      <c r="FU46" s="78" t="str">
        <f t="shared" si="89"/>
        <v/>
      </c>
      <c r="FV46" s="332" t="str">
        <f t="shared" si="90"/>
        <v/>
      </c>
      <c r="FW46" s="84" t="str">
        <f t="shared" si="91"/>
        <v/>
      </c>
      <c r="FX46" s="225" t="str">
        <f t="shared" si="92"/>
        <v/>
      </c>
      <c r="FY46" s="85" t="str">
        <f t="shared" si="93"/>
        <v/>
      </c>
      <c r="FZ46" s="331" t="str">
        <f>IFERROR(IF(B46="NSO","NSO",IF(OR(D46="",G46="",F46=""),"",IF(AND(FV46&gt;=36,'Master sheet'!$D$11="Hindi"),"कक्षा क्रमोन्नत",IF(AND(FV46&gt;=36,'Master sheet'!$D$11="English"),"Promoted",IF(AND(FV46&lt;36,'Master sheet'!$D$11="Hindi"),"पुनः परीक्षा","Re-Exam"))))),"")</f>
        <v/>
      </c>
      <c r="GA46" s="53" t="str">
        <f>IF(OR($E46="",$G46=""),"",IF(AND($E$3=6,'Marks Entry 6th'!CN45=""),"",IF(AND($E$3=7,'Marks Entry 7th'!CN45=""),"",IF(AND($E$3=6),'Marks Entry 6th'!CN45,IF(AND($E$3=7),'Marks Entry 7th'!CN45,"")))))</f>
        <v/>
      </c>
      <c r="GB46" s="53" t="str">
        <f>IF(OR($E46="",$G46=""),"",IF(AND($E$3=6,'Marks Entry 6th'!CO45=""),"",IF(AND($E$3=7,'Marks Entry 7th'!CO45=""),"",IF(AND($E$3=6),'Marks Entry 6th'!CO45,IF(AND($E$3=7),'Marks Entry 7th'!CO45,"")))))</f>
        <v/>
      </c>
      <c r="GC46" s="54"/>
      <c r="GK46" s="56">
        <f>IF(AND($E$3=6),'Marks Entry 6th'!I45,IF(AND($E$3=7),'Marks Entry 7th'!I45,""))</f>
        <v>0</v>
      </c>
      <c r="GL46" s="56">
        <f t="shared" si="94"/>
        <v>0</v>
      </c>
    </row>
    <row r="47" spans="1:194" ht="18.95" customHeight="1">
      <c r="A47" s="68">
        <v>40</v>
      </c>
      <c r="B47" s="68" t="str">
        <f>IF(OR(GK47=0,GK47=""),"",IF(AND($E$3=6),'Marks Entry 6th'!I46,IF(AND($E$3=7),'Marks Entry 7th'!I46,"")))</f>
        <v/>
      </c>
      <c r="C47" s="69" t="str">
        <f>IF(OR(B47=0,B47=""),"",IF(AND($E$3=6,'Marks Entry 6th'!B46=""),"",IF(AND($E$3=7,'Marks Entry 7th'!B46=""),"",IF(AND($E$3=6,'Marks Entry 6th'!B46),'Marks Entry 6th'!B46,IF(AND($E$3=7),'Marks Entry 7th'!B46,"")))))</f>
        <v/>
      </c>
      <c r="D47" s="69" t="str">
        <f>IF(OR(B47=0,B47=""),"",IF(AND($E$3=6,'Marks Entry 6th'!C46=""),"",IF(AND($E$3=7,'Marks Entry 7th'!C46=""),"",IF(AND($E$3=6),'Marks Entry 6th'!C46,IF(AND($E$3=7),'Marks Entry 7th'!C46,"")))))</f>
        <v/>
      </c>
      <c r="E47" s="306" t="str">
        <f>IF(OR(B47=0,B47=""),"",IF(AND($E$3=6,'Marks Entry 6th'!E46=""),"",IF(AND($E$3=7,'Marks Entry 7th'!E46=""),"",IF(AND($E$3=6),'Marks Entry 6th'!E46,IF(AND($E$3=7),'Marks Entry 7th'!E46,"")))))</f>
        <v/>
      </c>
      <c r="F47" s="69" t="str">
        <f>IF(OR(B47=0,B47=""),"",IF(AND($E$3=6,'Marks Entry 6th'!D46=""),"",IF(AND($E$3=7,'Marks Entry 7th'!D46=""),"",IF(AND($E$3=6),'Marks Entry 6th'!D46,IF(AND($E$3=7),'Marks Entry 7th'!D46,"")))))</f>
        <v/>
      </c>
      <c r="G47" s="305" t="str">
        <f>IF(OR(B47=0,B47=""),"",IF(AND($E$3=6,'Marks Entry 6th'!F46=""),"",IF(AND($E$3=7,'Marks Entry 7th'!F46=""),"",IF(AND($E$3=6),UPPER('Marks Entry 6th'!F46),IF(AND($E$3=7),UPPER('Marks Entry 7th'!F46),"")))))</f>
        <v/>
      </c>
      <c r="H47" s="305" t="str">
        <f>IF(OR(B47=0,B47=""),"",IF(AND($E$3=6,'Marks Entry 6th'!G46=""),"",IF(AND($E$3=7,'Marks Entry 7th'!G46=""),"",IF(AND($E$3=6),UPPER('Marks Entry 6th'!G46),IF(AND($E$3=7),UPPER('Marks Entry 7th'!G46),"")))))</f>
        <v/>
      </c>
      <c r="I47" s="305" t="str">
        <f>IF(OR(B47=0,B47=""),"",IF(AND($E$3=6,'Marks Entry 6th'!H46=""),"",IF(AND($E$3=7,'Marks Entry 7th'!H46=""),"",IF(AND($E$3=6),UPPER('Marks Entry 6th'!H46),IF(AND($E$3=7),UPPER('Marks Entry 7th'!H46),"")))))</f>
        <v/>
      </c>
      <c r="J47" s="64" t="str">
        <f>IF(OR(B47=0,B47=""),"",IF(AND($E$3=6,'Marks Entry 6th'!J46=""),"",IF(AND($E$3=7,'Marks Entry 7th'!J46=""),"",IF(AND($E$3=6),'Marks Entry 6th'!J46,IF(AND($E$3=7),'Marks Entry 7th'!J46,"")))))</f>
        <v/>
      </c>
      <c r="K47" s="64" t="str">
        <f>IF(OR(B47=0,B47=""),"",IF(AND($E$3=6,'Marks Entry 6th'!K46=""),"",IF(AND($E$3=7,'Marks Entry 7th'!K46=""),"",IF(AND($E$3=6),'Marks Entry 6th'!K46,IF(AND($E$3=7),'Marks Entry 7th'!K46,"")))))</f>
        <v/>
      </c>
      <c r="L47" s="120" t="str">
        <f>IF(OR($E47="",$G47=""),"",IF(AND($E$3=6),'Marks Entry 6th'!L46,IF(AND($E$3=7),'Marks Entry 7th'!L46,"")))</f>
        <v/>
      </c>
      <c r="M47" s="120" t="str">
        <f>IF(OR($E47="",$G47=""),"",IF(AND($E$3=6),'Marks Entry 6th'!M46,IF(AND($E$3=7),'Marks Entry 7th'!M46,"")))</f>
        <v/>
      </c>
      <c r="N47" s="120" t="str">
        <f>IF(OR($E47="",$G47=""),"",IF(AND($E$3=6),'Marks Entry 6th'!N46,IF(AND($E$3=7),'Marks Entry 7th'!N46,"")))</f>
        <v/>
      </c>
      <c r="O47" s="120" t="str">
        <f>IF(OR($E47="",$G47=""),"",IF(AND($E$3=6),'Marks Entry 6th'!O46,IF(AND($E$3=7),'Marks Entry 7th'!O46,"")))</f>
        <v/>
      </c>
      <c r="P47" s="120" t="str">
        <f>IF(OR($E47="",$G47=""),"",IF(AND($E$3=6),'Marks Entry 6th'!P46,IF(AND($E$3=7),'Marks Entry 7th'!P46,"")))</f>
        <v/>
      </c>
      <c r="Q47" s="120" t="str">
        <f>IF(OR($E47="",$G47=""),"",IF(AND($E$3=6),'Marks Entry 6th'!Q46,IF(AND($E$3=7),'Marks Entry 7th'!Q46,"")))</f>
        <v/>
      </c>
      <c r="R47" s="428" t="str">
        <f t="shared" si="4"/>
        <v/>
      </c>
      <c r="S47" s="120" t="str">
        <f>IF(OR($E47="",$G47=""),"",IF(AND($E$3=6),'Marks Entry 6th'!R46,IF(AND($E$3=7),'Marks Entry 7th'!R46,"")))</f>
        <v/>
      </c>
      <c r="T47" s="120" t="str">
        <f>IF(OR($E47="",$G47=""),"",IF(AND($E$3=6),'Marks Entry 6th'!S46,IF(AND($E$3=7),'Marks Entry 7th'!S46,"")))</f>
        <v/>
      </c>
      <c r="U47" s="65" t="str">
        <f t="shared" si="5"/>
        <v/>
      </c>
      <c r="V47" s="62">
        <f t="shared" si="6"/>
        <v>0</v>
      </c>
      <c r="W47" s="67" t="str">
        <f>IF(OR($E47="",$G47=""),"",IF(AND($E$3=6),'Marks Entry 6th'!T46,IF(AND($E$3=7),'Marks Entry 7th'!T46,"")))</f>
        <v/>
      </c>
      <c r="X47" s="67" t="str">
        <f>IF(OR($E47="",$G47=""),"",IF(AND($E$3=6),'Marks Entry 6th'!U46,IF(AND($E$3=7),'Marks Entry 7th'!U46,"")))</f>
        <v/>
      </c>
      <c r="Y47" s="66" t="str">
        <f t="shared" si="7"/>
        <v/>
      </c>
      <c r="Z47" s="62" t="str">
        <f t="shared" si="8"/>
        <v/>
      </c>
      <c r="AA47" s="108">
        <f t="shared" si="9"/>
        <v>0</v>
      </c>
      <c r="AB47" s="108" t="str">
        <f t="shared" si="10"/>
        <v/>
      </c>
      <c r="AC47" s="108" t="str">
        <f t="shared" si="11"/>
        <v/>
      </c>
      <c r="AD47" s="108" t="str">
        <f t="shared" si="12"/>
        <v/>
      </c>
      <c r="AE47" s="108" t="str">
        <f t="shared" si="13"/>
        <v/>
      </c>
      <c r="AF47" s="110" t="str">
        <f t="shared" si="14"/>
        <v/>
      </c>
      <c r="AG47" s="120" t="str">
        <f>IF(OR($E47="",$G47=""),"",IF(AND($E$3=6),'Marks Entry 6th'!V46,IF(AND($E$3=7),'Marks Entry 7th'!V46,"")))</f>
        <v/>
      </c>
      <c r="AH47" s="120" t="str">
        <f>IF(OR($E47="",$G47=""),"",IF(AND($E$3=6),'Marks Entry 6th'!W46,IF(AND($E$3=7),'Marks Entry 7th'!W46,"")))</f>
        <v/>
      </c>
      <c r="AI47" s="120" t="str">
        <f>IF(OR($E47="",$G47=""),"",IF(AND($E$3=6),'Marks Entry 6th'!X46,IF(AND($E$3=7),'Marks Entry 7th'!X46,"")))</f>
        <v/>
      </c>
      <c r="AJ47" s="120" t="str">
        <f>IF(OR($E47="",$G47=""),"",IF(AND($E$3=6),'Marks Entry 6th'!Y46,IF(AND($E$3=7),'Marks Entry 7th'!Y46,"")))</f>
        <v/>
      </c>
      <c r="AK47" s="120" t="str">
        <f>IF(OR($E47="",$G47=""),"",IF(AND($E$3=6),'Marks Entry 6th'!Z46,IF(AND($E$3=7),'Marks Entry 7th'!Z46,"")))</f>
        <v/>
      </c>
      <c r="AL47" s="120" t="str">
        <f>IF(OR($E47="",$G47=""),"",IF(AND($E$3=6),'Marks Entry 6th'!AA46,IF(AND($E$3=7),'Marks Entry 7th'!AA46,"")))</f>
        <v/>
      </c>
      <c r="AM47" s="428" t="str">
        <f t="shared" si="15"/>
        <v/>
      </c>
      <c r="AN47" s="120" t="str">
        <f>IF(OR($E47="",$G47=""),"",IF(AND($E$3=6),'Marks Entry 6th'!AB46,IF(AND($E$3=7),'Marks Entry 7th'!AB46,"")))</f>
        <v/>
      </c>
      <c r="AO47" s="120" t="str">
        <f>IF(OR($E47="",$G47=""),"",IF(AND($E$3=6),'Marks Entry 6th'!AC46,IF(AND($E$3=7),'Marks Entry 7th'!AC46,"")))</f>
        <v/>
      </c>
      <c r="AP47" s="65" t="str">
        <f t="shared" si="16"/>
        <v/>
      </c>
      <c r="AQ47" s="62">
        <f t="shared" si="17"/>
        <v>0</v>
      </c>
      <c r="AR47" s="67" t="str">
        <f>IF(OR($E47="",$G47=""),"",IF(AND($E$3=6),'Marks Entry 6th'!AD46,IF(AND($E$3=7),'Marks Entry 7th'!AD46,"")))</f>
        <v/>
      </c>
      <c r="AS47" s="67" t="str">
        <f>IF(OR($E47="",$G47=""),"",IF(AND($E$3=6),'Marks Entry 6th'!AE46,IF(AND($E$3=7),'Marks Entry 7th'!AE46,"")))</f>
        <v/>
      </c>
      <c r="AT47" s="65" t="str">
        <f t="shared" si="18"/>
        <v/>
      </c>
      <c r="AU47" s="62" t="str">
        <f t="shared" si="19"/>
        <v/>
      </c>
      <c r="AV47" s="108">
        <f t="shared" si="20"/>
        <v>0</v>
      </c>
      <c r="AW47" s="108" t="str">
        <f t="shared" si="21"/>
        <v/>
      </c>
      <c r="AX47" s="108" t="str">
        <f t="shared" si="22"/>
        <v/>
      </c>
      <c r="AY47" s="108" t="str">
        <f t="shared" si="23"/>
        <v/>
      </c>
      <c r="AZ47" s="108" t="str">
        <f t="shared" si="24"/>
        <v/>
      </c>
      <c r="BA47" s="110" t="str">
        <f t="shared" si="25"/>
        <v/>
      </c>
      <c r="BB47" s="313" t="str">
        <f>IF(OR($E47="",$G47=""),"",IF(AND($E$3=6),'Marks Entry 6th'!AF46,IF(AND($E$3=7),'Marks Entry 7th'!AF46,"")))</f>
        <v/>
      </c>
      <c r="BC47" s="120" t="str">
        <f>IF(OR($E47="",$G47=""),"",IF(AND($E$3=6),'Marks Entry 6th'!AG46,IF(AND($E$3=7),'Marks Entry 7th'!AG46,"")))</f>
        <v/>
      </c>
      <c r="BD47" s="120" t="str">
        <f>IF(OR($E47="",$G47=""),"",IF(AND($E$3=6),'Marks Entry 6th'!AH46,IF(AND($E$3=7),'Marks Entry 7th'!AH46,"")))</f>
        <v/>
      </c>
      <c r="BE47" s="120" t="str">
        <f>IF(OR($E47="",$G47=""),"",IF(AND($E$3=6),'Marks Entry 6th'!AI46,IF(AND($E$3=7),'Marks Entry 7th'!AI46,"")))</f>
        <v/>
      </c>
      <c r="BF47" s="120" t="str">
        <f>IF(OR($E47="",$G47=""),"",IF(AND($E$3=6),'Marks Entry 6th'!AJ46,IF(AND($E$3=7),'Marks Entry 7th'!AJ46,"")))</f>
        <v/>
      </c>
      <c r="BG47" s="120" t="str">
        <f>IF(OR($E47="",$G47=""),"",IF(AND($E$3=6),'Marks Entry 6th'!AK46,IF(AND($E$3=7),'Marks Entry 7th'!AK46,"")))</f>
        <v/>
      </c>
      <c r="BH47" s="120" t="str">
        <f>IF(OR($E47="",$G47=""),"",IF(AND($E$3=6),'Marks Entry 6th'!AL46,IF(AND($E$3=7),'Marks Entry 7th'!AL46,"")))</f>
        <v/>
      </c>
      <c r="BI47" s="428" t="str">
        <f t="shared" si="26"/>
        <v/>
      </c>
      <c r="BJ47" s="120" t="str">
        <f>IF(OR($E47="",$G47=""),"",IF(AND($E$3=6),'Marks Entry 6th'!AM46,IF(AND($E$3=7),'Marks Entry 7th'!AM46,"")))</f>
        <v/>
      </c>
      <c r="BK47" s="120" t="str">
        <f>IF(OR($E47="",$G47=""),"",IF(AND($E$3=6),'Marks Entry 6th'!AN46,IF(AND($E$3=7),'Marks Entry 7th'!AN46,"")))</f>
        <v/>
      </c>
      <c r="BL47" s="65" t="str">
        <f t="shared" si="27"/>
        <v/>
      </c>
      <c r="BM47" s="62">
        <f t="shared" si="28"/>
        <v>0</v>
      </c>
      <c r="BN47" s="67" t="str">
        <f>IF(OR($E47="",$G47=""),"",IF(AND($E$3=6),'Marks Entry 6th'!AO46,IF(AND($E$3=7),'Marks Entry 7th'!AO46,"")))</f>
        <v/>
      </c>
      <c r="BO47" s="67" t="str">
        <f>IF(OR($E47="",$G47=""),"",IF(AND($E$3=6),'Marks Entry 6th'!AP46,IF(AND($E$3=7),'Marks Entry 7th'!AP46,"")))</f>
        <v/>
      </c>
      <c r="BP47" s="65" t="str">
        <f t="shared" si="29"/>
        <v/>
      </c>
      <c r="BQ47" s="62" t="str">
        <f t="shared" si="30"/>
        <v/>
      </c>
      <c r="BR47" s="108">
        <f t="shared" si="31"/>
        <v>0</v>
      </c>
      <c r="BS47" s="108" t="str">
        <f t="shared" si="32"/>
        <v/>
      </c>
      <c r="BT47" s="108" t="str">
        <f t="shared" si="33"/>
        <v/>
      </c>
      <c r="BU47" s="108" t="str">
        <f t="shared" si="34"/>
        <v/>
      </c>
      <c r="BV47" s="108" t="str">
        <f t="shared" si="35"/>
        <v/>
      </c>
      <c r="BW47" s="110" t="str">
        <f t="shared" si="36"/>
        <v/>
      </c>
      <c r="BX47" s="120" t="str">
        <f>IF(OR($E47="",$G47=""),"",IF(AND($E$3=6),'Marks Entry 6th'!AQ46,IF(AND($E$3=7),'Marks Entry 7th'!AQ46,"")))</f>
        <v/>
      </c>
      <c r="BY47" s="120" t="str">
        <f>IF(OR($E47="",$G47=""),"",IF(AND($E$3=6),'Marks Entry 6th'!AR46,IF(AND($E$3=7),'Marks Entry 7th'!AR46,"")))</f>
        <v/>
      </c>
      <c r="BZ47" s="120" t="str">
        <f>IF(OR($E47="",$G47=""),"",IF(AND($E$3=6),'Marks Entry 6th'!AS46,IF(AND($E$3=7),'Marks Entry 7th'!AS46,"")))</f>
        <v/>
      </c>
      <c r="CA47" s="120" t="str">
        <f>IF(OR($E47="",$G47=""),"",IF(AND($E$3=6),'Marks Entry 6th'!AT46,IF(AND($E$3=7),'Marks Entry 7th'!AT46,"")))</f>
        <v/>
      </c>
      <c r="CB47" s="120" t="str">
        <f>IF(OR($E47="",$G47=""),"",IF(AND($E$3=6),'Marks Entry 6th'!AU46,IF(AND($E$3=7),'Marks Entry 7th'!AU46,"")))</f>
        <v/>
      </c>
      <c r="CC47" s="120" t="str">
        <f>IF(OR($E47="",$G47=""),"",IF(AND($E$3=6),'Marks Entry 6th'!AV46,IF(AND($E$3=7),'Marks Entry 7th'!AV46,"")))</f>
        <v/>
      </c>
      <c r="CD47" s="428" t="str">
        <f t="shared" si="37"/>
        <v/>
      </c>
      <c r="CE47" s="120" t="str">
        <f>IF(OR($E47="",$G47=""),"",IF(AND($E$3=6),'Marks Entry 6th'!AW46,IF(AND($E$3=7),'Marks Entry 7th'!AW46,"")))</f>
        <v/>
      </c>
      <c r="CF47" s="120" t="str">
        <f>IF(OR($E47="",$G47=""),"",IF(AND($E$3=6),'Marks Entry 6th'!AX46,IF(AND($E$3=7),'Marks Entry 7th'!AX46,"")))</f>
        <v/>
      </c>
      <c r="CG47" s="65" t="str">
        <f t="shared" si="38"/>
        <v/>
      </c>
      <c r="CH47" s="62">
        <f t="shared" si="39"/>
        <v>0</v>
      </c>
      <c r="CI47" s="67" t="str">
        <f>IF(OR($E47="",$G47=""),"",IF(AND($E$3=6),'Marks Entry 6th'!AY46,IF(AND($E$3=7),'Marks Entry 7th'!AY46,"")))</f>
        <v/>
      </c>
      <c r="CJ47" s="67" t="str">
        <f>IF(OR($E47="",$G47=""),"",IF(AND($E$3=6),'Marks Entry 6th'!AZ46,IF(AND($E$3=7),'Marks Entry 7th'!AZ46,"")))</f>
        <v/>
      </c>
      <c r="CK47" s="65" t="str">
        <f t="shared" si="40"/>
        <v/>
      </c>
      <c r="CL47" s="62" t="str">
        <f t="shared" si="41"/>
        <v/>
      </c>
      <c r="CM47" s="108">
        <f t="shared" si="42"/>
        <v>0</v>
      </c>
      <c r="CN47" s="108" t="str">
        <f t="shared" si="43"/>
        <v/>
      </c>
      <c r="CO47" s="108" t="str">
        <f t="shared" si="44"/>
        <v/>
      </c>
      <c r="CP47" s="108" t="str">
        <f t="shared" si="45"/>
        <v/>
      </c>
      <c r="CQ47" s="108" t="str">
        <f t="shared" si="46"/>
        <v/>
      </c>
      <c r="CR47" s="110" t="str">
        <f t="shared" si="47"/>
        <v/>
      </c>
      <c r="CS47" s="120" t="str">
        <f>IF(OR($E47="",$G47=""),"",IF(AND($E$3=6),'Marks Entry 6th'!BA46,IF(AND($E$3=7),'Marks Entry 7th'!BA46,"")))</f>
        <v/>
      </c>
      <c r="CT47" s="120" t="str">
        <f>IF(OR($E47="",$G47=""),"",IF(AND($E$3=6),'Marks Entry 6th'!BB46,IF(AND($E$3=7),'Marks Entry 7th'!BB46,"")))</f>
        <v/>
      </c>
      <c r="CU47" s="120" t="str">
        <f>IF(OR($E47="",$G47=""),"",IF(AND($E$3=6),'Marks Entry 6th'!BC46,IF(AND($E$3=7),'Marks Entry 7th'!BC46,"")))</f>
        <v/>
      </c>
      <c r="CV47" s="120" t="str">
        <f>IF(OR($E47="",$G47=""),"",IF(AND($E$3=6),'Marks Entry 6th'!BD46,IF(AND($E$3=7),'Marks Entry 7th'!BD46,"")))</f>
        <v/>
      </c>
      <c r="CW47" s="120" t="str">
        <f>IF(OR($E47="",$G47=""),"",IF(AND($E$3=6),'Marks Entry 6th'!BE46,IF(AND($E$3=7),'Marks Entry 7th'!BE46,"")))</f>
        <v/>
      </c>
      <c r="CX47" s="120" t="str">
        <f>IF(OR($E47="",$G47=""),"",IF(AND($E$3=6),'Marks Entry 6th'!BF46,IF(AND($E$3=7),'Marks Entry 7th'!BF46,"")))</f>
        <v/>
      </c>
      <c r="CY47" s="428" t="str">
        <f t="shared" si="48"/>
        <v/>
      </c>
      <c r="CZ47" s="120" t="str">
        <f>IF(OR($E47="",$G47=""),"",IF(AND($E$3=6),'Marks Entry 6th'!BG46,IF(AND($E$3=7),'Marks Entry 7th'!BG46,"")))</f>
        <v/>
      </c>
      <c r="DA47" s="120" t="str">
        <f>IF(OR($E47="",$G47=""),"",IF(AND($E$3=6),'Marks Entry 6th'!BH46,IF(AND($E$3=7),'Marks Entry 7th'!BH46,"")))</f>
        <v/>
      </c>
      <c r="DB47" s="65" t="str">
        <f t="shared" si="49"/>
        <v/>
      </c>
      <c r="DC47" s="62">
        <f t="shared" si="50"/>
        <v>0</v>
      </c>
      <c r="DD47" s="67" t="str">
        <f>IF(OR($E47="",$G47=""),"",IF(AND($E$3=6),'Marks Entry 6th'!BI46,IF(AND($E$3=7),'Marks Entry 7th'!BI46,"")))</f>
        <v/>
      </c>
      <c r="DE47" s="67" t="str">
        <f>IF(OR($E47="",$G47=""),"",IF(AND($E$3=6),'Marks Entry 6th'!BJ46,IF(AND($E$3=7),'Marks Entry 7th'!BJ46,"")))</f>
        <v/>
      </c>
      <c r="DF47" s="65" t="str">
        <f t="shared" si="51"/>
        <v/>
      </c>
      <c r="DG47" s="62" t="str">
        <f t="shared" si="52"/>
        <v/>
      </c>
      <c r="DH47" s="108">
        <f t="shared" si="53"/>
        <v>0</v>
      </c>
      <c r="DI47" s="108" t="str">
        <f t="shared" si="54"/>
        <v/>
      </c>
      <c r="DJ47" s="108" t="str">
        <f t="shared" si="55"/>
        <v/>
      </c>
      <c r="DK47" s="108" t="str">
        <f t="shared" si="56"/>
        <v/>
      </c>
      <c r="DL47" s="108" t="str">
        <f t="shared" si="57"/>
        <v/>
      </c>
      <c r="DM47" s="110" t="str">
        <f t="shared" si="58"/>
        <v/>
      </c>
      <c r="DN47" s="120" t="str">
        <f>IF(OR($E47="",$G47=""),"",IF(AND($E$3=6),'Marks Entry 6th'!BK46,IF(AND($E$3=7),'Marks Entry 7th'!BK46,"")))</f>
        <v/>
      </c>
      <c r="DO47" s="120" t="str">
        <f>IF(OR($E47="",$G47=""),"",IF(AND($E$3=6),'Marks Entry 6th'!BL46,IF(AND($E$3=7),'Marks Entry 7th'!BL46,"")))</f>
        <v/>
      </c>
      <c r="DP47" s="120" t="str">
        <f>IF(OR($E47="",$G47=""),"",IF(AND($E$3=6),'Marks Entry 6th'!BM46,IF(AND($E$3=7),'Marks Entry 7th'!BM46,"")))</f>
        <v/>
      </c>
      <c r="DQ47" s="120" t="str">
        <f>IF(OR($E47="",$G47=""),"",IF(AND($E$3=6),'Marks Entry 6th'!BN46,IF(AND($E$3=7),'Marks Entry 7th'!BN46,"")))</f>
        <v/>
      </c>
      <c r="DR47" s="120" t="str">
        <f>IF(OR($E47="",$G47=""),"",IF(AND($E$3=6),'Marks Entry 6th'!BO46,IF(AND($E$3=7),'Marks Entry 7th'!BO46,"")))</f>
        <v/>
      </c>
      <c r="DS47" s="120" t="str">
        <f>IF(OR($E47="",$G47=""),"",IF(AND($E$3=6),'Marks Entry 6th'!BP46,IF(AND($E$3=7),'Marks Entry 7th'!BP46,"")))</f>
        <v/>
      </c>
      <c r="DT47" s="428" t="str">
        <f t="shared" si="59"/>
        <v/>
      </c>
      <c r="DU47" s="120" t="str">
        <f>IF(OR($E47="",$G47=""),"",IF(AND($E$3=6),'Marks Entry 6th'!BQ46,IF(AND($E$3=7),'Marks Entry 7th'!BQ46,"")))</f>
        <v/>
      </c>
      <c r="DV47" s="120" t="str">
        <f>IF(OR($E47="",$G47=""),"",IF(AND($E$3=6),'Marks Entry 6th'!BR46,IF(AND($E$3=7),'Marks Entry 7th'!BR46,"")))</f>
        <v/>
      </c>
      <c r="DW47" s="65" t="str">
        <f t="shared" si="60"/>
        <v/>
      </c>
      <c r="DX47" s="62">
        <f t="shared" si="61"/>
        <v>0</v>
      </c>
      <c r="DY47" s="67" t="str">
        <f>IF(OR($E47="",$G47=""),"",IF(AND($E$3=6),'Marks Entry 6th'!BS46,IF(AND($E$3=7),'Marks Entry 7th'!BS46,"")))</f>
        <v/>
      </c>
      <c r="DZ47" s="67" t="str">
        <f>IF(OR($E47="",$G47=""),"",IF(AND($E$3=6),'Marks Entry 6th'!BT46,IF(AND($E$3=7),'Marks Entry 7th'!BT46,"")))</f>
        <v/>
      </c>
      <c r="EA47" s="65" t="str">
        <f t="shared" si="62"/>
        <v/>
      </c>
      <c r="EB47" s="62" t="str">
        <f t="shared" si="63"/>
        <v/>
      </c>
      <c r="EC47" s="108">
        <f t="shared" si="64"/>
        <v>0</v>
      </c>
      <c r="ED47" s="108" t="str">
        <f t="shared" si="65"/>
        <v/>
      </c>
      <c r="EE47" s="108" t="str">
        <f t="shared" si="66"/>
        <v/>
      </c>
      <c r="EF47" s="108" t="str">
        <f t="shared" si="67"/>
        <v/>
      </c>
      <c r="EG47" s="108" t="str">
        <f t="shared" si="68"/>
        <v/>
      </c>
      <c r="EH47" s="110" t="str">
        <f t="shared" si="69"/>
        <v/>
      </c>
      <c r="EI47" s="52" t="str">
        <f>IF(OR($E47="",$G47=""),"",IF(AND($E$3=6),'Marks Entry 6th'!BU46,IF(AND($E$3=7),'Marks Entry 7th'!BU46,"")))</f>
        <v/>
      </c>
      <c r="EJ47" s="52" t="str">
        <f>IF(OR($E47="",$G47=""),"",IF(AND($E$3=6),'Marks Entry 6th'!BV46,IF(AND($E$3=7),'Marks Entry 7th'!BV46,"")))</f>
        <v/>
      </c>
      <c r="EK47" s="52" t="str">
        <f>IF(OR($E47="",$G47=""),"",IF(AND($E$3=6),'Marks Entry 6th'!BW46,IF(AND($E$3=7),'Marks Entry 7th'!BW46,"")))</f>
        <v/>
      </c>
      <c r="EL47" s="52" t="str">
        <f>IF(OR($E47="",$G47=""),"",IF(AND($E$3=6),'Marks Entry 6th'!BX46,IF(AND($E$3=7),'Marks Entry 7th'!BX46,"")))</f>
        <v/>
      </c>
      <c r="EM47" s="52" t="str">
        <f>IF(OR($E47="",$G47=""),"",IF(AND($E$3=6),'Marks Entry 6th'!BY46,IF(AND($E$3=7),'Marks Entry 7th'!BY46,"")))</f>
        <v/>
      </c>
      <c r="EN47" s="121" t="str">
        <f t="shared" si="70"/>
        <v/>
      </c>
      <c r="EO47" s="122">
        <f t="shared" si="71"/>
        <v>0</v>
      </c>
      <c r="EP47" s="122" t="str">
        <f t="shared" si="72"/>
        <v/>
      </c>
      <c r="EQ47" s="122" t="str">
        <f t="shared" si="73"/>
        <v/>
      </c>
      <c r="ER47" s="109" t="str">
        <f t="shared" si="74"/>
        <v/>
      </c>
      <c r="ES47" s="52" t="str">
        <f>IF(OR($E47="",$G47=""),"",IF(AND($E$3=6),'Marks Entry 6th'!BZ46,IF(AND($E$3=7),'Marks Entry 7th'!BZ46,"")))</f>
        <v/>
      </c>
      <c r="ET47" s="52" t="str">
        <f>IF(OR($E47="",$G47=""),"",IF(AND($E$3=6),'Marks Entry 6th'!CA46,IF(AND($E$3=7),'Marks Entry 7th'!CA46,"")))</f>
        <v/>
      </c>
      <c r="EU47" s="52" t="str">
        <f>IF(OR($E47="",$G47=""),"",IF(AND($E$3=6),'Marks Entry 6th'!CB46,IF(AND($E$3=7),'Marks Entry 7th'!CB46,"")))</f>
        <v/>
      </c>
      <c r="EV47" s="52" t="str">
        <f>IF(OR($E47="",$G47=""),"",IF(AND($E$3=6),'Marks Entry 6th'!CC46,IF(AND($E$3=7),'Marks Entry 7th'!CC46,"")))</f>
        <v/>
      </c>
      <c r="EW47" s="52" t="str">
        <f>IF(OR($E47="",$G47=""),"",IF(AND($E$3=6),'Marks Entry 6th'!CD46,IF(AND($E$3=7),'Marks Entry 7th'!CD46,"")))</f>
        <v/>
      </c>
      <c r="EX47" s="121" t="str">
        <f t="shared" si="75"/>
        <v/>
      </c>
      <c r="EY47" s="122">
        <f t="shared" si="76"/>
        <v>0</v>
      </c>
      <c r="EZ47" s="122" t="str">
        <f t="shared" si="77"/>
        <v/>
      </c>
      <c r="FA47" s="122" t="str">
        <f t="shared" si="78"/>
        <v/>
      </c>
      <c r="FB47" s="109" t="str">
        <f t="shared" si="79"/>
        <v/>
      </c>
      <c r="FC47" s="52" t="str">
        <f>IF(OR($E47="",$G47=""),"",IF(AND($E$3=6),'Marks Entry 6th'!CE46,IF(AND($E$3=7),'Marks Entry 7th'!CE46,"")))</f>
        <v/>
      </c>
      <c r="FD47" s="52" t="str">
        <f>IF(OR($E47="",$G47=""),"",IF(AND($E$3=6),'Marks Entry 6th'!CF46,IF(AND($E$3=7),'Marks Entry 7th'!CF46,"")))</f>
        <v/>
      </c>
      <c r="FE47" s="52" t="str">
        <f>IF(OR($E47="",$G47=""),"",IF(AND($E$3=6),'Marks Entry 6th'!CG46,IF(AND($E$3=7),'Marks Entry 7th'!CG46,"")))</f>
        <v/>
      </c>
      <c r="FF47" s="52" t="str">
        <f>IF(OR($E47="",$G47=""),"",IF(AND($E$3=6),'Marks Entry 6th'!CH46,IF(AND($E$3=7),'Marks Entry 7th'!CH46,"")))</f>
        <v/>
      </c>
      <c r="FG47" s="52" t="str">
        <f>IF(OR($E47="",$G47=""),"",IF(AND($E$3=6),'Marks Entry 6th'!CI46,IF(AND($E$3=7),'Marks Entry 7th'!CI46,"")))</f>
        <v/>
      </c>
      <c r="FH47" s="121" t="str">
        <f t="shared" si="80"/>
        <v/>
      </c>
      <c r="FI47" s="122">
        <f t="shared" si="81"/>
        <v>0</v>
      </c>
      <c r="FJ47" s="122" t="str">
        <f t="shared" si="82"/>
        <v/>
      </c>
      <c r="FK47" s="122" t="str">
        <f t="shared" si="83"/>
        <v/>
      </c>
      <c r="FL47" s="109" t="str">
        <f t="shared" si="84"/>
        <v/>
      </c>
      <c r="FM47" s="370" t="str">
        <f>IF(OR($E47="",$G47=""),"",IF(AND('Marks Entry 6th'!CJ46="",'Marks Entry 7th'!CJ46=""),"",IF(AND($E$3=6),'Marks Entry 6th'!CJ46,IF(AND($E$3=7),'Marks Entry 7th'!CJ46,""))))</f>
        <v/>
      </c>
      <c r="FN47" s="370" t="str">
        <f>IF(OR($E47="",$G47=""),"",IF(AND('Marks Entry 6th'!CK46="",'Marks Entry 7th'!CK46=""),"",IF(AND($E$3=6),'Marks Entry 6th'!CK46,IF(AND($E$3=7),'Marks Entry 7th'!CK46,""))))</f>
        <v/>
      </c>
      <c r="FO47" s="371" t="str">
        <f t="shared" si="85"/>
        <v/>
      </c>
      <c r="FP47" s="109" t="str">
        <f t="shared" si="86"/>
        <v/>
      </c>
      <c r="FQ47" s="370" t="str">
        <f>IF(OR($E47="",$G47=""),"",IF(AND('Marks Entry 6th'!CL46="",'Marks Entry 7th'!CL46=""),"",IF(AND($E$3=6),'Marks Entry 6th'!CL46,IF(AND($E$3=7),'Marks Entry 7th'!CL46,""))))</f>
        <v/>
      </c>
      <c r="FR47" s="370" t="str">
        <f>IF(OR($E47="",$G47=""),"",IF(AND('Marks Entry 6th'!CM46="",'Marks Entry 7th'!CM46=""),"",IF(AND($E$3=6),'Marks Entry 6th'!CM46,IF(AND($E$3=7),'Marks Entry 7th'!CM46,""))))</f>
        <v/>
      </c>
      <c r="FS47" s="371" t="str">
        <f t="shared" si="87"/>
        <v/>
      </c>
      <c r="FT47" s="109" t="str">
        <f t="shared" si="88"/>
        <v/>
      </c>
      <c r="FU47" s="78" t="str">
        <f t="shared" si="89"/>
        <v/>
      </c>
      <c r="FV47" s="332" t="str">
        <f t="shared" si="90"/>
        <v/>
      </c>
      <c r="FW47" s="84" t="str">
        <f t="shared" si="91"/>
        <v/>
      </c>
      <c r="FX47" s="225" t="str">
        <f t="shared" si="92"/>
        <v/>
      </c>
      <c r="FY47" s="85" t="str">
        <f t="shared" si="93"/>
        <v/>
      </c>
      <c r="FZ47" s="331" t="str">
        <f>IFERROR(IF(B47="NSO","NSO",IF(OR(D47="",G47="",F47=""),"",IF(AND(FV47&gt;=36,'Master sheet'!$D$11="Hindi"),"कक्षा क्रमोन्नत",IF(AND(FV47&gt;=36,'Master sheet'!$D$11="English"),"Promoted",IF(AND(FV47&lt;36,'Master sheet'!$D$11="Hindi"),"पुनः परीक्षा","Re-Exam"))))),"")</f>
        <v/>
      </c>
      <c r="GA47" s="53" t="str">
        <f>IF(OR($E47="",$G47=""),"",IF(AND($E$3=6,'Marks Entry 6th'!CN46=""),"",IF(AND($E$3=7,'Marks Entry 7th'!CN46=""),"",IF(AND($E$3=6),'Marks Entry 6th'!CN46,IF(AND($E$3=7),'Marks Entry 7th'!CN46,"")))))</f>
        <v/>
      </c>
      <c r="GB47" s="53" t="str">
        <f>IF(OR($E47="",$G47=""),"",IF(AND($E$3=6,'Marks Entry 6th'!CO46=""),"",IF(AND($E$3=7,'Marks Entry 7th'!CO46=""),"",IF(AND($E$3=6),'Marks Entry 6th'!CO46,IF(AND($E$3=7),'Marks Entry 7th'!CO46,"")))))</f>
        <v/>
      </c>
      <c r="GC47" s="54"/>
      <c r="GK47" s="56">
        <f>IF(AND($E$3=6),'Marks Entry 6th'!I46,IF(AND($E$3=7),'Marks Entry 7th'!I46,""))</f>
        <v>0</v>
      </c>
      <c r="GL47" s="56">
        <f t="shared" si="94"/>
        <v>0</v>
      </c>
    </row>
    <row r="48" spans="1:194" ht="18.95" customHeight="1">
      <c r="A48" s="68">
        <v>41</v>
      </c>
      <c r="B48" s="68" t="str">
        <f>IF(OR(GK48=0,GK48=""),"",IF(AND($E$3=6),'Marks Entry 6th'!I47,IF(AND($E$3=7),'Marks Entry 7th'!I47,"")))</f>
        <v/>
      </c>
      <c r="C48" s="69" t="str">
        <f>IF(OR(B48=0,B48=""),"",IF(AND($E$3=6,'Marks Entry 6th'!B47=""),"",IF(AND($E$3=7,'Marks Entry 7th'!B47=""),"",IF(AND($E$3=6,'Marks Entry 6th'!B47),'Marks Entry 6th'!B47,IF(AND($E$3=7),'Marks Entry 7th'!B47,"")))))</f>
        <v/>
      </c>
      <c r="D48" s="69" t="str">
        <f>IF(OR(B48=0,B48=""),"",IF(AND($E$3=6,'Marks Entry 6th'!C47=""),"",IF(AND($E$3=7,'Marks Entry 7th'!C47=""),"",IF(AND($E$3=6),'Marks Entry 6th'!C47,IF(AND($E$3=7),'Marks Entry 7th'!C47,"")))))</f>
        <v/>
      </c>
      <c r="E48" s="306" t="str">
        <f>IF(OR(B48=0,B48=""),"",IF(AND($E$3=6,'Marks Entry 6th'!E47=""),"",IF(AND($E$3=7,'Marks Entry 7th'!E47=""),"",IF(AND($E$3=6),'Marks Entry 6th'!E47,IF(AND($E$3=7),'Marks Entry 7th'!E47,"")))))</f>
        <v/>
      </c>
      <c r="F48" s="69" t="str">
        <f>IF(OR(B48=0,B48=""),"",IF(AND($E$3=6,'Marks Entry 6th'!D47=""),"",IF(AND($E$3=7,'Marks Entry 7th'!D47=""),"",IF(AND($E$3=6),'Marks Entry 6th'!D47,IF(AND($E$3=7),'Marks Entry 7th'!D47,"")))))</f>
        <v/>
      </c>
      <c r="G48" s="305" t="str">
        <f>IF(OR(B48=0,B48=""),"",IF(AND($E$3=6,'Marks Entry 6th'!F47=""),"",IF(AND($E$3=7,'Marks Entry 7th'!F47=""),"",IF(AND($E$3=6),UPPER('Marks Entry 6th'!F47),IF(AND($E$3=7),UPPER('Marks Entry 7th'!F47),"")))))</f>
        <v/>
      </c>
      <c r="H48" s="305" t="str">
        <f>IF(OR(B48=0,B48=""),"",IF(AND($E$3=6,'Marks Entry 6th'!G47=""),"",IF(AND($E$3=7,'Marks Entry 7th'!G47=""),"",IF(AND($E$3=6),UPPER('Marks Entry 6th'!G47),IF(AND($E$3=7),UPPER('Marks Entry 7th'!G47),"")))))</f>
        <v/>
      </c>
      <c r="I48" s="305" t="str">
        <f>IF(OR(B48=0,B48=""),"",IF(AND($E$3=6,'Marks Entry 6th'!H47=""),"",IF(AND($E$3=7,'Marks Entry 7th'!H47=""),"",IF(AND($E$3=6),UPPER('Marks Entry 6th'!H47),IF(AND($E$3=7),UPPER('Marks Entry 7th'!H47),"")))))</f>
        <v/>
      </c>
      <c r="J48" s="64" t="str">
        <f>IF(OR(B48=0,B48=""),"",IF(AND($E$3=6,'Marks Entry 6th'!J47=""),"",IF(AND($E$3=7,'Marks Entry 7th'!J47=""),"",IF(AND($E$3=6),'Marks Entry 6th'!J47,IF(AND($E$3=7),'Marks Entry 7th'!J47,"")))))</f>
        <v/>
      </c>
      <c r="K48" s="64" t="str">
        <f>IF(OR(B48=0,B48=""),"",IF(AND($E$3=6,'Marks Entry 6th'!K47=""),"",IF(AND($E$3=7,'Marks Entry 7th'!K47=""),"",IF(AND($E$3=6),'Marks Entry 6th'!K47,IF(AND($E$3=7),'Marks Entry 7th'!K47,"")))))</f>
        <v/>
      </c>
      <c r="L48" s="120" t="str">
        <f>IF(OR($E48="",$G48=""),"",IF(AND($E$3=6),'Marks Entry 6th'!L47,IF(AND($E$3=7),'Marks Entry 7th'!L47,"")))</f>
        <v/>
      </c>
      <c r="M48" s="120" t="str">
        <f>IF(OR($E48="",$G48=""),"",IF(AND($E$3=6),'Marks Entry 6th'!M47,IF(AND($E$3=7),'Marks Entry 7th'!M47,"")))</f>
        <v/>
      </c>
      <c r="N48" s="120" t="str">
        <f>IF(OR($E48="",$G48=""),"",IF(AND($E$3=6),'Marks Entry 6th'!N47,IF(AND($E$3=7),'Marks Entry 7th'!N47,"")))</f>
        <v/>
      </c>
      <c r="O48" s="120" t="str">
        <f>IF(OR($E48="",$G48=""),"",IF(AND($E$3=6),'Marks Entry 6th'!O47,IF(AND($E$3=7),'Marks Entry 7th'!O47,"")))</f>
        <v/>
      </c>
      <c r="P48" s="120" t="str">
        <f>IF(OR($E48="",$G48=""),"",IF(AND($E$3=6),'Marks Entry 6th'!P47,IF(AND($E$3=7),'Marks Entry 7th'!P47,"")))</f>
        <v/>
      </c>
      <c r="Q48" s="120" t="str">
        <f>IF(OR($E48="",$G48=""),"",IF(AND($E$3=6),'Marks Entry 6th'!Q47,IF(AND($E$3=7),'Marks Entry 7th'!Q47,"")))</f>
        <v/>
      </c>
      <c r="R48" s="428" t="str">
        <f t="shared" si="4"/>
        <v/>
      </c>
      <c r="S48" s="120" t="str">
        <f>IF(OR($E48="",$G48=""),"",IF(AND($E$3=6),'Marks Entry 6th'!R47,IF(AND($E$3=7),'Marks Entry 7th'!R47,"")))</f>
        <v/>
      </c>
      <c r="T48" s="120" t="str">
        <f>IF(OR($E48="",$G48=""),"",IF(AND($E$3=6),'Marks Entry 6th'!S47,IF(AND($E$3=7),'Marks Entry 7th'!S47,"")))</f>
        <v/>
      </c>
      <c r="U48" s="65" t="str">
        <f t="shared" si="5"/>
        <v/>
      </c>
      <c r="V48" s="62">
        <f t="shared" si="6"/>
        <v>0</v>
      </c>
      <c r="W48" s="67" t="str">
        <f>IF(OR($E48="",$G48=""),"",IF(AND($E$3=6),'Marks Entry 6th'!T47,IF(AND($E$3=7),'Marks Entry 7th'!T47,"")))</f>
        <v/>
      </c>
      <c r="X48" s="67" t="str">
        <f>IF(OR($E48="",$G48=""),"",IF(AND($E$3=6),'Marks Entry 6th'!U47,IF(AND($E$3=7),'Marks Entry 7th'!U47,"")))</f>
        <v/>
      </c>
      <c r="Y48" s="66" t="str">
        <f t="shared" si="7"/>
        <v/>
      </c>
      <c r="Z48" s="62" t="str">
        <f t="shared" si="8"/>
        <v/>
      </c>
      <c r="AA48" s="108">
        <f t="shared" si="9"/>
        <v>0</v>
      </c>
      <c r="AB48" s="108" t="str">
        <f t="shared" si="10"/>
        <v/>
      </c>
      <c r="AC48" s="108" t="str">
        <f t="shared" si="11"/>
        <v/>
      </c>
      <c r="AD48" s="108" t="str">
        <f t="shared" si="12"/>
        <v/>
      </c>
      <c r="AE48" s="108" t="str">
        <f t="shared" si="13"/>
        <v/>
      </c>
      <c r="AF48" s="110" t="str">
        <f t="shared" si="14"/>
        <v/>
      </c>
      <c r="AG48" s="120" t="str">
        <f>IF(OR($E48="",$G48=""),"",IF(AND($E$3=6),'Marks Entry 6th'!V47,IF(AND($E$3=7),'Marks Entry 7th'!V47,"")))</f>
        <v/>
      </c>
      <c r="AH48" s="120" t="str">
        <f>IF(OR($E48="",$G48=""),"",IF(AND($E$3=6),'Marks Entry 6th'!W47,IF(AND($E$3=7),'Marks Entry 7th'!W47,"")))</f>
        <v/>
      </c>
      <c r="AI48" s="120" t="str">
        <f>IF(OR($E48="",$G48=""),"",IF(AND($E$3=6),'Marks Entry 6th'!X47,IF(AND($E$3=7),'Marks Entry 7th'!X47,"")))</f>
        <v/>
      </c>
      <c r="AJ48" s="120" t="str">
        <f>IF(OR($E48="",$G48=""),"",IF(AND($E$3=6),'Marks Entry 6th'!Y47,IF(AND($E$3=7),'Marks Entry 7th'!Y47,"")))</f>
        <v/>
      </c>
      <c r="AK48" s="120" t="str">
        <f>IF(OR($E48="",$G48=""),"",IF(AND($E$3=6),'Marks Entry 6th'!Z47,IF(AND($E$3=7),'Marks Entry 7th'!Z47,"")))</f>
        <v/>
      </c>
      <c r="AL48" s="120" t="str">
        <f>IF(OR($E48="",$G48=""),"",IF(AND($E$3=6),'Marks Entry 6th'!AA47,IF(AND($E$3=7),'Marks Entry 7th'!AA47,"")))</f>
        <v/>
      </c>
      <c r="AM48" s="428" t="str">
        <f t="shared" si="15"/>
        <v/>
      </c>
      <c r="AN48" s="120" t="str">
        <f>IF(OR($E48="",$G48=""),"",IF(AND($E$3=6),'Marks Entry 6th'!AB47,IF(AND($E$3=7),'Marks Entry 7th'!AB47,"")))</f>
        <v/>
      </c>
      <c r="AO48" s="120" t="str">
        <f>IF(OR($E48="",$G48=""),"",IF(AND($E$3=6),'Marks Entry 6th'!AC47,IF(AND($E$3=7),'Marks Entry 7th'!AC47,"")))</f>
        <v/>
      </c>
      <c r="AP48" s="65" t="str">
        <f t="shared" si="16"/>
        <v/>
      </c>
      <c r="AQ48" s="62">
        <f t="shared" si="17"/>
        <v>0</v>
      </c>
      <c r="AR48" s="67" t="str">
        <f>IF(OR($E48="",$G48=""),"",IF(AND($E$3=6),'Marks Entry 6th'!AD47,IF(AND($E$3=7),'Marks Entry 7th'!AD47,"")))</f>
        <v/>
      </c>
      <c r="AS48" s="67" t="str">
        <f>IF(OR($E48="",$G48=""),"",IF(AND($E$3=6),'Marks Entry 6th'!AE47,IF(AND($E$3=7),'Marks Entry 7th'!AE47,"")))</f>
        <v/>
      </c>
      <c r="AT48" s="65" t="str">
        <f t="shared" si="18"/>
        <v/>
      </c>
      <c r="AU48" s="62" t="str">
        <f t="shared" si="19"/>
        <v/>
      </c>
      <c r="AV48" s="108">
        <f t="shared" si="20"/>
        <v>0</v>
      </c>
      <c r="AW48" s="108" t="str">
        <f t="shared" si="21"/>
        <v/>
      </c>
      <c r="AX48" s="108" t="str">
        <f t="shared" si="22"/>
        <v/>
      </c>
      <c r="AY48" s="108" t="str">
        <f t="shared" si="23"/>
        <v/>
      </c>
      <c r="AZ48" s="108" t="str">
        <f t="shared" si="24"/>
        <v/>
      </c>
      <c r="BA48" s="110" t="str">
        <f t="shared" si="25"/>
        <v/>
      </c>
      <c r="BB48" s="313" t="str">
        <f>IF(OR($E48="",$G48=""),"",IF(AND($E$3=6),'Marks Entry 6th'!AF47,IF(AND($E$3=7),'Marks Entry 7th'!AF47,"")))</f>
        <v/>
      </c>
      <c r="BC48" s="120" t="str">
        <f>IF(OR($E48="",$G48=""),"",IF(AND($E$3=6),'Marks Entry 6th'!AG47,IF(AND($E$3=7),'Marks Entry 7th'!AG47,"")))</f>
        <v/>
      </c>
      <c r="BD48" s="120" t="str">
        <f>IF(OR($E48="",$G48=""),"",IF(AND($E$3=6),'Marks Entry 6th'!AH47,IF(AND($E$3=7),'Marks Entry 7th'!AH47,"")))</f>
        <v/>
      </c>
      <c r="BE48" s="120" t="str">
        <f>IF(OR($E48="",$G48=""),"",IF(AND($E$3=6),'Marks Entry 6th'!AI47,IF(AND($E$3=7),'Marks Entry 7th'!AI47,"")))</f>
        <v/>
      </c>
      <c r="BF48" s="120" t="str">
        <f>IF(OR($E48="",$G48=""),"",IF(AND($E$3=6),'Marks Entry 6th'!AJ47,IF(AND($E$3=7),'Marks Entry 7th'!AJ47,"")))</f>
        <v/>
      </c>
      <c r="BG48" s="120" t="str">
        <f>IF(OR($E48="",$G48=""),"",IF(AND($E$3=6),'Marks Entry 6th'!AK47,IF(AND($E$3=7),'Marks Entry 7th'!AK47,"")))</f>
        <v/>
      </c>
      <c r="BH48" s="120" t="str">
        <f>IF(OR($E48="",$G48=""),"",IF(AND($E$3=6),'Marks Entry 6th'!AL47,IF(AND($E$3=7),'Marks Entry 7th'!AL47,"")))</f>
        <v/>
      </c>
      <c r="BI48" s="428" t="str">
        <f t="shared" si="26"/>
        <v/>
      </c>
      <c r="BJ48" s="120" t="str">
        <f>IF(OR($E48="",$G48=""),"",IF(AND($E$3=6),'Marks Entry 6th'!AM47,IF(AND($E$3=7),'Marks Entry 7th'!AM47,"")))</f>
        <v/>
      </c>
      <c r="BK48" s="120" t="str">
        <f>IF(OR($E48="",$G48=""),"",IF(AND($E$3=6),'Marks Entry 6th'!AN47,IF(AND($E$3=7),'Marks Entry 7th'!AN47,"")))</f>
        <v/>
      </c>
      <c r="BL48" s="65" t="str">
        <f t="shared" si="27"/>
        <v/>
      </c>
      <c r="BM48" s="62">
        <f t="shared" si="28"/>
        <v>0</v>
      </c>
      <c r="BN48" s="67" t="str">
        <f>IF(OR($E48="",$G48=""),"",IF(AND($E$3=6),'Marks Entry 6th'!AO47,IF(AND($E$3=7),'Marks Entry 7th'!AO47,"")))</f>
        <v/>
      </c>
      <c r="BO48" s="67" t="str">
        <f>IF(OR($E48="",$G48=""),"",IF(AND($E$3=6),'Marks Entry 6th'!AP47,IF(AND($E$3=7),'Marks Entry 7th'!AP47,"")))</f>
        <v/>
      </c>
      <c r="BP48" s="65" t="str">
        <f t="shared" si="29"/>
        <v/>
      </c>
      <c r="BQ48" s="62" t="str">
        <f t="shared" si="30"/>
        <v/>
      </c>
      <c r="BR48" s="108">
        <f t="shared" si="31"/>
        <v>0</v>
      </c>
      <c r="BS48" s="108" t="str">
        <f t="shared" si="32"/>
        <v/>
      </c>
      <c r="BT48" s="108" t="str">
        <f t="shared" si="33"/>
        <v/>
      </c>
      <c r="BU48" s="108" t="str">
        <f t="shared" si="34"/>
        <v/>
      </c>
      <c r="BV48" s="108" t="str">
        <f t="shared" si="35"/>
        <v/>
      </c>
      <c r="BW48" s="110" t="str">
        <f t="shared" si="36"/>
        <v/>
      </c>
      <c r="BX48" s="120" t="str">
        <f>IF(OR($E48="",$G48=""),"",IF(AND($E$3=6),'Marks Entry 6th'!AQ47,IF(AND($E$3=7),'Marks Entry 7th'!AQ47,"")))</f>
        <v/>
      </c>
      <c r="BY48" s="120" t="str">
        <f>IF(OR($E48="",$G48=""),"",IF(AND($E$3=6),'Marks Entry 6th'!AR47,IF(AND($E$3=7),'Marks Entry 7th'!AR47,"")))</f>
        <v/>
      </c>
      <c r="BZ48" s="120" t="str">
        <f>IF(OR($E48="",$G48=""),"",IF(AND($E$3=6),'Marks Entry 6th'!AS47,IF(AND($E$3=7),'Marks Entry 7th'!AS47,"")))</f>
        <v/>
      </c>
      <c r="CA48" s="120" t="str">
        <f>IF(OR($E48="",$G48=""),"",IF(AND($E$3=6),'Marks Entry 6th'!AT47,IF(AND($E$3=7),'Marks Entry 7th'!AT47,"")))</f>
        <v/>
      </c>
      <c r="CB48" s="120" t="str">
        <f>IF(OR($E48="",$G48=""),"",IF(AND($E$3=6),'Marks Entry 6th'!AU47,IF(AND($E$3=7),'Marks Entry 7th'!AU47,"")))</f>
        <v/>
      </c>
      <c r="CC48" s="120" t="str">
        <f>IF(OR($E48="",$G48=""),"",IF(AND($E$3=6),'Marks Entry 6th'!AV47,IF(AND($E$3=7),'Marks Entry 7th'!AV47,"")))</f>
        <v/>
      </c>
      <c r="CD48" s="428" t="str">
        <f t="shared" si="37"/>
        <v/>
      </c>
      <c r="CE48" s="120" t="str">
        <f>IF(OR($E48="",$G48=""),"",IF(AND($E$3=6),'Marks Entry 6th'!AW47,IF(AND($E$3=7),'Marks Entry 7th'!AW47,"")))</f>
        <v/>
      </c>
      <c r="CF48" s="120" t="str">
        <f>IF(OR($E48="",$G48=""),"",IF(AND($E$3=6),'Marks Entry 6th'!AX47,IF(AND($E$3=7),'Marks Entry 7th'!AX47,"")))</f>
        <v/>
      </c>
      <c r="CG48" s="65" t="str">
        <f t="shared" si="38"/>
        <v/>
      </c>
      <c r="CH48" s="62">
        <f t="shared" si="39"/>
        <v>0</v>
      </c>
      <c r="CI48" s="67" t="str">
        <f>IF(OR($E48="",$G48=""),"",IF(AND($E$3=6),'Marks Entry 6th'!AY47,IF(AND($E$3=7),'Marks Entry 7th'!AY47,"")))</f>
        <v/>
      </c>
      <c r="CJ48" s="67" t="str">
        <f>IF(OR($E48="",$G48=""),"",IF(AND($E$3=6),'Marks Entry 6th'!AZ47,IF(AND($E$3=7),'Marks Entry 7th'!AZ47,"")))</f>
        <v/>
      </c>
      <c r="CK48" s="65" t="str">
        <f t="shared" si="40"/>
        <v/>
      </c>
      <c r="CL48" s="62" t="str">
        <f t="shared" si="41"/>
        <v/>
      </c>
      <c r="CM48" s="108">
        <f t="shared" si="42"/>
        <v>0</v>
      </c>
      <c r="CN48" s="108" t="str">
        <f t="shared" si="43"/>
        <v/>
      </c>
      <c r="CO48" s="108" t="str">
        <f t="shared" si="44"/>
        <v/>
      </c>
      <c r="CP48" s="108" t="str">
        <f t="shared" si="45"/>
        <v/>
      </c>
      <c r="CQ48" s="108" t="str">
        <f t="shared" si="46"/>
        <v/>
      </c>
      <c r="CR48" s="110" t="str">
        <f t="shared" si="47"/>
        <v/>
      </c>
      <c r="CS48" s="120" t="str">
        <f>IF(OR($E48="",$G48=""),"",IF(AND($E$3=6),'Marks Entry 6th'!BA47,IF(AND($E$3=7),'Marks Entry 7th'!BA47,"")))</f>
        <v/>
      </c>
      <c r="CT48" s="120" t="str">
        <f>IF(OR($E48="",$G48=""),"",IF(AND($E$3=6),'Marks Entry 6th'!BB47,IF(AND($E$3=7),'Marks Entry 7th'!BB47,"")))</f>
        <v/>
      </c>
      <c r="CU48" s="120" t="str">
        <f>IF(OR($E48="",$G48=""),"",IF(AND($E$3=6),'Marks Entry 6th'!BC47,IF(AND($E$3=7),'Marks Entry 7th'!BC47,"")))</f>
        <v/>
      </c>
      <c r="CV48" s="120" t="str">
        <f>IF(OR($E48="",$G48=""),"",IF(AND($E$3=6),'Marks Entry 6th'!BD47,IF(AND($E$3=7),'Marks Entry 7th'!BD47,"")))</f>
        <v/>
      </c>
      <c r="CW48" s="120" t="str">
        <f>IF(OR($E48="",$G48=""),"",IF(AND($E$3=6),'Marks Entry 6th'!BE47,IF(AND($E$3=7),'Marks Entry 7th'!BE47,"")))</f>
        <v/>
      </c>
      <c r="CX48" s="120" t="str">
        <f>IF(OR($E48="",$G48=""),"",IF(AND($E$3=6),'Marks Entry 6th'!BF47,IF(AND($E$3=7),'Marks Entry 7th'!BF47,"")))</f>
        <v/>
      </c>
      <c r="CY48" s="428" t="str">
        <f t="shared" si="48"/>
        <v/>
      </c>
      <c r="CZ48" s="120" t="str">
        <f>IF(OR($E48="",$G48=""),"",IF(AND($E$3=6),'Marks Entry 6th'!BG47,IF(AND($E$3=7),'Marks Entry 7th'!BG47,"")))</f>
        <v/>
      </c>
      <c r="DA48" s="120" t="str">
        <f>IF(OR($E48="",$G48=""),"",IF(AND($E$3=6),'Marks Entry 6th'!BH47,IF(AND($E$3=7),'Marks Entry 7th'!BH47,"")))</f>
        <v/>
      </c>
      <c r="DB48" s="65" t="str">
        <f t="shared" si="49"/>
        <v/>
      </c>
      <c r="DC48" s="62">
        <f t="shared" si="50"/>
        <v>0</v>
      </c>
      <c r="DD48" s="67" t="str">
        <f>IF(OR($E48="",$G48=""),"",IF(AND($E$3=6),'Marks Entry 6th'!BI47,IF(AND($E$3=7),'Marks Entry 7th'!BI47,"")))</f>
        <v/>
      </c>
      <c r="DE48" s="67" t="str">
        <f>IF(OR($E48="",$G48=""),"",IF(AND($E$3=6),'Marks Entry 6th'!BJ47,IF(AND($E$3=7),'Marks Entry 7th'!BJ47,"")))</f>
        <v/>
      </c>
      <c r="DF48" s="65" t="str">
        <f t="shared" si="51"/>
        <v/>
      </c>
      <c r="DG48" s="62" t="str">
        <f t="shared" si="52"/>
        <v/>
      </c>
      <c r="DH48" s="108">
        <f t="shared" si="53"/>
        <v>0</v>
      </c>
      <c r="DI48" s="108" t="str">
        <f t="shared" si="54"/>
        <v/>
      </c>
      <c r="DJ48" s="108" t="str">
        <f t="shared" si="55"/>
        <v/>
      </c>
      <c r="DK48" s="108" t="str">
        <f t="shared" si="56"/>
        <v/>
      </c>
      <c r="DL48" s="108" t="str">
        <f t="shared" si="57"/>
        <v/>
      </c>
      <c r="DM48" s="110" t="str">
        <f t="shared" si="58"/>
        <v/>
      </c>
      <c r="DN48" s="120" t="str">
        <f>IF(OR($E48="",$G48=""),"",IF(AND($E$3=6),'Marks Entry 6th'!BK47,IF(AND($E$3=7),'Marks Entry 7th'!BK47,"")))</f>
        <v/>
      </c>
      <c r="DO48" s="120" t="str">
        <f>IF(OR($E48="",$G48=""),"",IF(AND($E$3=6),'Marks Entry 6th'!BL47,IF(AND($E$3=7),'Marks Entry 7th'!BL47,"")))</f>
        <v/>
      </c>
      <c r="DP48" s="120" t="str">
        <f>IF(OR($E48="",$G48=""),"",IF(AND($E$3=6),'Marks Entry 6th'!BM47,IF(AND($E$3=7),'Marks Entry 7th'!BM47,"")))</f>
        <v/>
      </c>
      <c r="DQ48" s="120" t="str">
        <f>IF(OR($E48="",$G48=""),"",IF(AND($E$3=6),'Marks Entry 6th'!BN47,IF(AND($E$3=7),'Marks Entry 7th'!BN47,"")))</f>
        <v/>
      </c>
      <c r="DR48" s="120" t="str">
        <f>IF(OR($E48="",$G48=""),"",IF(AND($E$3=6),'Marks Entry 6th'!BO47,IF(AND($E$3=7),'Marks Entry 7th'!BO47,"")))</f>
        <v/>
      </c>
      <c r="DS48" s="120" t="str">
        <f>IF(OR($E48="",$G48=""),"",IF(AND($E$3=6),'Marks Entry 6th'!BP47,IF(AND($E$3=7),'Marks Entry 7th'!BP47,"")))</f>
        <v/>
      </c>
      <c r="DT48" s="428" t="str">
        <f t="shared" si="59"/>
        <v/>
      </c>
      <c r="DU48" s="120" t="str">
        <f>IF(OR($E48="",$G48=""),"",IF(AND($E$3=6),'Marks Entry 6th'!BQ47,IF(AND($E$3=7),'Marks Entry 7th'!BQ47,"")))</f>
        <v/>
      </c>
      <c r="DV48" s="120" t="str">
        <f>IF(OR($E48="",$G48=""),"",IF(AND($E$3=6),'Marks Entry 6th'!BR47,IF(AND($E$3=7),'Marks Entry 7th'!BR47,"")))</f>
        <v/>
      </c>
      <c r="DW48" s="65" t="str">
        <f t="shared" si="60"/>
        <v/>
      </c>
      <c r="DX48" s="62">
        <f t="shared" si="61"/>
        <v>0</v>
      </c>
      <c r="DY48" s="67" t="str">
        <f>IF(OR($E48="",$G48=""),"",IF(AND($E$3=6),'Marks Entry 6th'!BS47,IF(AND($E$3=7),'Marks Entry 7th'!BS47,"")))</f>
        <v/>
      </c>
      <c r="DZ48" s="67" t="str">
        <f>IF(OR($E48="",$G48=""),"",IF(AND($E$3=6),'Marks Entry 6th'!BT47,IF(AND($E$3=7),'Marks Entry 7th'!BT47,"")))</f>
        <v/>
      </c>
      <c r="EA48" s="65" t="str">
        <f t="shared" si="62"/>
        <v/>
      </c>
      <c r="EB48" s="62" t="str">
        <f t="shared" si="63"/>
        <v/>
      </c>
      <c r="EC48" s="108">
        <f t="shared" si="64"/>
        <v>0</v>
      </c>
      <c r="ED48" s="108" t="str">
        <f t="shared" si="65"/>
        <v/>
      </c>
      <c r="EE48" s="108" t="str">
        <f t="shared" si="66"/>
        <v/>
      </c>
      <c r="EF48" s="108" t="str">
        <f t="shared" si="67"/>
        <v/>
      </c>
      <c r="EG48" s="108" t="str">
        <f t="shared" si="68"/>
        <v/>
      </c>
      <c r="EH48" s="110" t="str">
        <f t="shared" si="69"/>
        <v/>
      </c>
      <c r="EI48" s="52" t="str">
        <f>IF(OR($E48="",$G48=""),"",IF(AND($E$3=6),'Marks Entry 6th'!BU47,IF(AND($E$3=7),'Marks Entry 7th'!BU47,"")))</f>
        <v/>
      </c>
      <c r="EJ48" s="52" t="str">
        <f>IF(OR($E48="",$G48=""),"",IF(AND($E$3=6),'Marks Entry 6th'!BV47,IF(AND($E$3=7),'Marks Entry 7th'!BV47,"")))</f>
        <v/>
      </c>
      <c r="EK48" s="52" t="str">
        <f>IF(OR($E48="",$G48=""),"",IF(AND($E$3=6),'Marks Entry 6th'!BW47,IF(AND($E$3=7),'Marks Entry 7th'!BW47,"")))</f>
        <v/>
      </c>
      <c r="EL48" s="52" t="str">
        <f>IF(OR($E48="",$G48=""),"",IF(AND($E$3=6),'Marks Entry 6th'!BX47,IF(AND($E$3=7),'Marks Entry 7th'!BX47,"")))</f>
        <v/>
      </c>
      <c r="EM48" s="52" t="str">
        <f>IF(OR($E48="",$G48=""),"",IF(AND($E$3=6),'Marks Entry 6th'!BY47,IF(AND($E$3=7),'Marks Entry 7th'!BY47,"")))</f>
        <v/>
      </c>
      <c r="EN48" s="121" t="str">
        <f t="shared" si="70"/>
        <v/>
      </c>
      <c r="EO48" s="122">
        <f t="shared" si="71"/>
        <v>0</v>
      </c>
      <c r="EP48" s="122" t="str">
        <f t="shared" si="72"/>
        <v/>
      </c>
      <c r="EQ48" s="122" t="str">
        <f t="shared" si="73"/>
        <v/>
      </c>
      <c r="ER48" s="109" t="str">
        <f t="shared" si="74"/>
        <v/>
      </c>
      <c r="ES48" s="52" t="str">
        <f>IF(OR($E48="",$G48=""),"",IF(AND($E$3=6),'Marks Entry 6th'!BZ47,IF(AND($E$3=7),'Marks Entry 7th'!BZ47,"")))</f>
        <v/>
      </c>
      <c r="ET48" s="52" t="str">
        <f>IF(OR($E48="",$G48=""),"",IF(AND($E$3=6),'Marks Entry 6th'!CA47,IF(AND($E$3=7),'Marks Entry 7th'!CA47,"")))</f>
        <v/>
      </c>
      <c r="EU48" s="52" t="str">
        <f>IF(OR($E48="",$G48=""),"",IF(AND($E$3=6),'Marks Entry 6th'!CB47,IF(AND($E$3=7),'Marks Entry 7th'!CB47,"")))</f>
        <v/>
      </c>
      <c r="EV48" s="52" t="str">
        <f>IF(OR($E48="",$G48=""),"",IF(AND($E$3=6),'Marks Entry 6th'!CC47,IF(AND($E$3=7),'Marks Entry 7th'!CC47,"")))</f>
        <v/>
      </c>
      <c r="EW48" s="52" t="str">
        <f>IF(OR($E48="",$G48=""),"",IF(AND($E$3=6),'Marks Entry 6th'!CD47,IF(AND($E$3=7),'Marks Entry 7th'!CD47,"")))</f>
        <v/>
      </c>
      <c r="EX48" s="121" t="str">
        <f t="shared" si="75"/>
        <v/>
      </c>
      <c r="EY48" s="122">
        <f t="shared" si="76"/>
        <v>0</v>
      </c>
      <c r="EZ48" s="122" t="str">
        <f t="shared" si="77"/>
        <v/>
      </c>
      <c r="FA48" s="122" t="str">
        <f t="shared" si="78"/>
        <v/>
      </c>
      <c r="FB48" s="109" t="str">
        <f t="shared" si="79"/>
        <v/>
      </c>
      <c r="FC48" s="52" t="str">
        <f>IF(OR($E48="",$G48=""),"",IF(AND($E$3=6),'Marks Entry 6th'!CE47,IF(AND($E$3=7),'Marks Entry 7th'!CE47,"")))</f>
        <v/>
      </c>
      <c r="FD48" s="52" t="str">
        <f>IF(OR($E48="",$G48=""),"",IF(AND($E$3=6),'Marks Entry 6th'!CF47,IF(AND($E$3=7),'Marks Entry 7th'!CF47,"")))</f>
        <v/>
      </c>
      <c r="FE48" s="52" t="str">
        <f>IF(OR($E48="",$G48=""),"",IF(AND($E$3=6),'Marks Entry 6th'!CG47,IF(AND($E$3=7),'Marks Entry 7th'!CG47,"")))</f>
        <v/>
      </c>
      <c r="FF48" s="52" t="str">
        <f>IF(OR($E48="",$G48=""),"",IF(AND($E$3=6),'Marks Entry 6th'!CH47,IF(AND($E$3=7),'Marks Entry 7th'!CH47,"")))</f>
        <v/>
      </c>
      <c r="FG48" s="52" t="str">
        <f>IF(OR($E48="",$G48=""),"",IF(AND($E$3=6),'Marks Entry 6th'!CI47,IF(AND($E$3=7),'Marks Entry 7th'!CI47,"")))</f>
        <v/>
      </c>
      <c r="FH48" s="121" t="str">
        <f t="shared" si="80"/>
        <v/>
      </c>
      <c r="FI48" s="122">
        <f t="shared" si="81"/>
        <v>0</v>
      </c>
      <c r="FJ48" s="122" t="str">
        <f t="shared" si="82"/>
        <v/>
      </c>
      <c r="FK48" s="122" t="str">
        <f t="shared" si="83"/>
        <v/>
      </c>
      <c r="FL48" s="109" t="str">
        <f t="shared" si="84"/>
        <v/>
      </c>
      <c r="FM48" s="370" t="str">
        <f>IF(OR($E48="",$G48=""),"",IF(AND('Marks Entry 6th'!CJ47="",'Marks Entry 7th'!CJ47=""),"",IF(AND($E$3=6),'Marks Entry 6th'!CJ47,IF(AND($E$3=7),'Marks Entry 7th'!CJ47,""))))</f>
        <v/>
      </c>
      <c r="FN48" s="370" t="str">
        <f>IF(OR($E48="",$G48=""),"",IF(AND('Marks Entry 6th'!CK47="",'Marks Entry 7th'!CK47=""),"",IF(AND($E$3=6),'Marks Entry 6th'!CK47,IF(AND($E$3=7),'Marks Entry 7th'!CK47,""))))</f>
        <v/>
      </c>
      <c r="FO48" s="371" t="str">
        <f t="shared" si="85"/>
        <v/>
      </c>
      <c r="FP48" s="109" t="str">
        <f t="shared" si="86"/>
        <v/>
      </c>
      <c r="FQ48" s="370" t="str">
        <f>IF(OR($E48="",$G48=""),"",IF(AND('Marks Entry 6th'!CL47="",'Marks Entry 7th'!CL47=""),"",IF(AND($E$3=6),'Marks Entry 6th'!CL47,IF(AND($E$3=7),'Marks Entry 7th'!CL47,""))))</f>
        <v/>
      </c>
      <c r="FR48" s="370" t="str">
        <f>IF(OR($E48="",$G48=""),"",IF(AND('Marks Entry 6th'!CM47="",'Marks Entry 7th'!CM47=""),"",IF(AND($E$3=6),'Marks Entry 6th'!CM47,IF(AND($E$3=7),'Marks Entry 7th'!CM47,""))))</f>
        <v/>
      </c>
      <c r="FS48" s="371" t="str">
        <f t="shared" si="87"/>
        <v/>
      </c>
      <c r="FT48" s="109" t="str">
        <f t="shared" si="88"/>
        <v/>
      </c>
      <c r="FU48" s="78" t="str">
        <f t="shared" si="89"/>
        <v/>
      </c>
      <c r="FV48" s="332" t="str">
        <f t="shared" si="90"/>
        <v/>
      </c>
      <c r="FW48" s="84" t="str">
        <f t="shared" si="91"/>
        <v/>
      </c>
      <c r="FX48" s="225" t="str">
        <f t="shared" si="92"/>
        <v/>
      </c>
      <c r="FY48" s="85" t="str">
        <f t="shared" si="93"/>
        <v/>
      </c>
      <c r="FZ48" s="331" t="str">
        <f>IFERROR(IF(B48="NSO","NSO",IF(OR(D48="",G48="",F48=""),"",IF(AND(FV48&gt;=36,'Master sheet'!$D$11="Hindi"),"कक्षा क्रमोन्नत",IF(AND(FV48&gt;=36,'Master sheet'!$D$11="English"),"Promoted",IF(AND(FV48&lt;36,'Master sheet'!$D$11="Hindi"),"पुनः परीक्षा","Re-Exam"))))),"")</f>
        <v/>
      </c>
      <c r="GA48" s="53" t="str">
        <f>IF(OR($E48="",$G48=""),"",IF(AND($E$3=6,'Marks Entry 6th'!CN47=""),"",IF(AND($E$3=7,'Marks Entry 7th'!CN47=""),"",IF(AND($E$3=6),'Marks Entry 6th'!CN47,IF(AND($E$3=7),'Marks Entry 7th'!CN47,"")))))</f>
        <v/>
      </c>
      <c r="GB48" s="53" t="str">
        <f>IF(OR($E48="",$G48=""),"",IF(AND($E$3=6,'Marks Entry 6th'!CO47=""),"",IF(AND($E$3=7,'Marks Entry 7th'!CO47=""),"",IF(AND($E$3=6),'Marks Entry 6th'!CO47,IF(AND($E$3=7),'Marks Entry 7th'!CO47,"")))))</f>
        <v/>
      </c>
      <c r="GC48" s="54"/>
      <c r="GK48" s="56">
        <f>IF(AND($E$3=6),'Marks Entry 6th'!I47,IF(AND($E$3=7),'Marks Entry 7th'!I47,""))</f>
        <v>0</v>
      </c>
      <c r="GL48" s="56">
        <f t="shared" si="94"/>
        <v>0</v>
      </c>
    </row>
    <row r="49" spans="1:194" ht="18.95" customHeight="1">
      <c r="A49" s="68">
        <v>42</v>
      </c>
      <c r="B49" s="68" t="str">
        <f>IF(OR(GK49=0,GK49=""),"",IF(AND($E$3=6),'Marks Entry 6th'!I48,IF(AND($E$3=7),'Marks Entry 7th'!I48,"")))</f>
        <v/>
      </c>
      <c r="C49" s="69" t="str">
        <f>IF(OR(B49=0,B49=""),"",IF(AND($E$3=6,'Marks Entry 6th'!B48=""),"",IF(AND($E$3=7,'Marks Entry 7th'!B48=""),"",IF(AND($E$3=6,'Marks Entry 6th'!B48),'Marks Entry 6th'!B48,IF(AND($E$3=7),'Marks Entry 7th'!B48,"")))))</f>
        <v/>
      </c>
      <c r="D49" s="69" t="str">
        <f>IF(OR(B49=0,B49=""),"",IF(AND($E$3=6,'Marks Entry 6th'!C48=""),"",IF(AND($E$3=7,'Marks Entry 7th'!C48=""),"",IF(AND($E$3=6),'Marks Entry 6th'!C48,IF(AND($E$3=7),'Marks Entry 7th'!C48,"")))))</f>
        <v/>
      </c>
      <c r="E49" s="306" t="str">
        <f>IF(OR(B49=0,B49=""),"",IF(AND($E$3=6,'Marks Entry 6th'!E48=""),"",IF(AND($E$3=7,'Marks Entry 7th'!E48=""),"",IF(AND($E$3=6),'Marks Entry 6th'!E48,IF(AND($E$3=7),'Marks Entry 7th'!E48,"")))))</f>
        <v/>
      </c>
      <c r="F49" s="69" t="str">
        <f>IF(OR(B49=0,B49=""),"",IF(AND($E$3=6,'Marks Entry 6th'!D48=""),"",IF(AND($E$3=7,'Marks Entry 7th'!D48=""),"",IF(AND($E$3=6),'Marks Entry 6th'!D48,IF(AND($E$3=7),'Marks Entry 7th'!D48,"")))))</f>
        <v/>
      </c>
      <c r="G49" s="305" t="str">
        <f>IF(OR(B49=0,B49=""),"",IF(AND($E$3=6,'Marks Entry 6th'!F48=""),"",IF(AND($E$3=7,'Marks Entry 7th'!F48=""),"",IF(AND($E$3=6),UPPER('Marks Entry 6th'!F48),IF(AND($E$3=7),UPPER('Marks Entry 7th'!F48),"")))))</f>
        <v/>
      </c>
      <c r="H49" s="305" t="str">
        <f>IF(OR(B49=0,B49=""),"",IF(AND($E$3=6,'Marks Entry 6th'!G48=""),"",IF(AND($E$3=7,'Marks Entry 7th'!G48=""),"",IF(AND($E$3=6),UPPER('Marks Entry 6th'!G48),IF(AND($E$3=7),UPPER('Marks Entry 7th'!G48),"")))))</f>
        <v/>
      </c>
      <c r="I49" s="305" t="str">
        <f>IF(OR(B49=0,B49=""),"",IF(AND($E$3=6,'Marks Entry 6th'!H48=""),"",IF(AND($E$3=7,'Marks Entry 7th'!H48=""),"",IF(AND($E$3=6),UPPER('Marks Entry 6th'!H48),IF(AND($E$3=7),UPPER('Marks Entry 7th'!H48),"")))))</f>
        <v/>
      </c>
      <c r="J49" s="64" t="str">
        <f>IF(OR(B49=0,B49=""),"",IF(AND($E$3=6,'Marks Entry 6th'!J48=""),"",IF(AND($E$3=7,'Marks Entry 7th'!J48=""),"",IF(AND($E$3=6),'Marks Entry 6th'!J48,IF(AND($E$3=7),'Marks Entry 7th'!J48,"")))))</f>
        <v/>
      </c>
      <c r="K49" s="64" t="str">
        <f>IF(OR(B49=0,B49=""),"",IF(AND($E$3=6,'Marks Entry 6th'!K48=""),"",IF(AND($E$3=7,'Marks Entry 7th'!K48=""),"",IF(AND($E$3=6),'Marks Entry 6th'!K48,IF(AND($E$3=7),'Marks Entry 7th'!K48,"")))))</f>
        <v/>
      </c>
      <c r="L49" s="120" t="str">
        <f>IF(OR($E49="",$G49=""),"",IF(AND($E$3=6),'Marks Entry 6th'!L48,IF(AND($E$3=7),'Marks Entry 7th'!L48,"")))</f>
        <v/>
      </c>
      <c r="M49" s="120" t="str">
        <f>IF(OR($E49="",$G49=""),"",IF(AND($E$3=6),'Marks Entry 6th'!M48,IF(AND($E$3=7),'Marks Entry 7th'!M48,"")))</f>
        <v/>
      </c>
      <c r="N49" s="120" t="str">
        <f>IF(OR($E49="",$G49=""),"",IF(AND($E$3=6),'Marks Entry 6th'!N48,IF(AND($E$3=7),'Marks Entry 7th'!N48,"")))</f>
        <v/>
      </c>
      <c r="O49" s="120" t="str">
        <f>IF(OR($E49="",$G49=""),"",IF(AND($E$3=6),'Marks Entry 6th'!O48,IF(AND($E$3=7),'Marks Entry 7th'!O48,"")))</f>
        <v/>
      </c>
      <c r="P49" s="120" t="str">
        <f>IF(OR($E49="",$G49=""),"",IF(AND($E$3=6),'Marks Entry 6th'!P48,IF(AND($E$3=7),'Marks Entry 7th'!P48,"")))</f>
        <v/>
      </c>
      <c r="Q49" s="120" t="str">
        <f>IF(OR($E49="",$G49=""),"",IF(AND($E$3=6),'Marks Entry 6th'!Q48,IF(AND($E$3=7),'Marks Entry 7th'!Q48,"")))</f>
        <v/>
      </c>
      <c r="R49" s="428" t="str">
        <f t="shared" si="4"/>
        <v/>
      </c>
      <c r="S49" s="120" t="str">
        <f>IF(OR($E49="",$G49=""),"",IF(AND($E$3=6),'Marks Entry 6th'!R48,IF(AND($E$3=7),'Marks Entry 7th'!R48,"")))</f>
        <v/>
      </c>
      <c r="T49" s="120" t="str">
        <f>IF(OR($E49="",$G49=""),"",IF(AND($E$3=6),'Marks Entry 6th'!S48,IF(AND($E$3=7),'Marks Entry 7th'!S48,"")))</f>
        <v/>
      </c>
      <c r="U49" s="65" t="str">
        <f t="shared" si="5"/>
        <v/>
      </c>
      <c r="V49" s="62">
        <f t="shared" si="6"/>
        <v>0</v>
      </c>
      <c r="W49" s="67" t="str">
        <f>IF(OR($E49="",$G49=""),"",IF(AND($E$3=6),'Marks Entry 6th'!T48,IF(AND($E$3=7),'Marks Entry 7th'!T48,"")))</f>
        <v/>
      </c>
      <c r="X49" s="67" t="str">
        <f>IF(OR($E49="",$G49=""),"",IF(AND($E$3=6),'Marks Entry 6th'!U48,IF(AND($E$3=7),'Marks Entry 7th'!U48,"")))</f>
        <v/>
      </c>
      <c r="Y49" s="66" t="str">
        <f t="shared" si="7"/>
        <v/>
      </c>
      <c r="Z49" s="62" t="str">
        <f t="shared" si="8"/>
        <v/>
      </c>
      <c r="AA49" s="108">
        <f t="shared" si="9"/>
        <v>0</v>
      </c>
      <c r="AB49" s="108" t="str">
        <f t="shared" si="10"/>
        <v/>
      </c>
      <c r="AC49" s="108" t="str">
        <f t="shared" si="11"/>
        <v/>
      </c>
      <c r="AD49" s="108" t="str">
        <f t="shared" si="12"/>
        <v/>
      </c>
      <c r="AE49" s="108" t="str">
        <f t="shared" si="13"/>
        <v/>
      </c>
      <c r="AF49" s="110" t="str">
        <f t="shared" si="14"/>
        <v/>
      </c>
      <c r="AG49" s="120" t="str">
        <f>IF(OR($E49="",$G49=""),"",IF(AND($E$3=6),'Marks Entry 6th'!V48,IF(AND($E$3=7),'Marks Entry 7th'!V48,"")))</f>
        <v/>
      </c>
      <c r="AH49" s="120" t="str">
        <f>IF(OR($E49="",$G49=""),"",IF(AND($E$3=6),'Marks Entry 6th'!W48,IF(AND($E$3=7),'Marks Entry 7th'!W48,"")))</f>
        <v/>
      </c>
      <c r="AI49" s="120" t="str">
        <f>IF(OR($E49="",$G49=""),"",IF(AND($E$3=6),'Marks Entry 6th'!X48,IF(AND($E$3=7),'Marks Entry 7th'!X48,"")))</f>
        <v/>
      </c>
      <c r="AJ49" s="120" t="str">
        <f>IF(OR($E49="",$G49=""),"",IF(AND($E$3=6),'Marks Entry 6th'!Y48,IF(AND($E$3=7),'Marks Entry 7th'!Y48,"")))</f>
        <v/>
      </c>
      <c r="AK49" s="120" t="str">
        <f>IF(OR($E49="",$G49=""),"",IF(AND($E$3=6),'Marks Entry 6th'!Z48,IF(AND($E$3=7),'Marks Entry 7th'!Z48,"")))</f>
        <v/>
      </c>
      <c r="AL49" s="120" t="str">
        <f>IF(OR($E49="",$G49=""),"",IF(AND($E$3=6),'Marks Entry 6th'!AA48,IF(AND($E$3=7),'Marks Entry 7th'!AA48,"")))</f>
        <v/>
      </c>
      <c r="AM49" s="428" t="str">
        <f t="shared" si="15"/>
        <v/>
      </c>
      <c r="AN49" s="120" t="str">
        <f>IF(OR($E49="",$G49=""),"",IF(AND($E$3=6),'Marks Entry 6th'!AB48,IF(AND($E$3=7),'Marks Entry 7th'!AB48,"")))</f>
        <v/>
      </c>
      <c r="AO49" s="120" t="str">
        <f>IF(OR($E49="",$G49=""),"",IF(AND($E$3=6),'Marks Entry 6th'!AC48,IF(AND($E$3=7),'Marks Entry 7th'!AC48,"")))</f>
        <v/>
      </c>
      <c r="AP49" s="65" t="str">
        <f t="shared" si="16"/>
        <v/>
      </c>
      <c r="AQ49" s="62">
        <f t="shared" si="17"/>
        <v>0</v>
      </c>
      <c r="AR49" s="67" t="str">
        <f>IF(OR($E49="",$G49=""),"",IF(AND($E$3=6),'Marks Entry 6th'!AD48,IF(AND($E$3=7),'Marks Entry 7th'!AD48,"")))</f>
        <v/>
      </c>
      <c r="AS49" s="67" t="str">
        <f>IF(OR($E49="",$G49=""),"",IF(AND($E$3=6),'Marks Entry 6th'!AE48,IF(AND($E$3=7),'Marks Entry 7th'!AE48,"")))</f>
        <v/>
      </c>
      <c r="AT49" s="65" t="str">
        <f t="shared" si="18"/>
        <v/>
      </c>
      <c r="AU49" s="62" t="str">
        <f t="shared" si="19"/>
        <v/>
      </c>
      <c r="AV49" s="108">
        <f t="shared" si="20"/>
        <v>0</v>
      </c>
      <c r="AW49" s="108" t="str">
        <f t="shared" si="21"/>
        <v/>
      </c>
      <c r="AX49" s="108" t="str">
        <f t="shared" si="22"/>
        <v/>
      </c>
      <c r="AY49" s="108" t="str">
        <f t="shared" si="23"/>
        <v/>
      </c>
      <c r="AZ49" s="108" t="str">
        <f t="shared" si="24"/>
        <v/>
      </c>
      <c r="BA49" s="110" t="str">
        <f t="shared" si="25"/>
        <v/>
      </c>
      <c r="BB49" s="313" t="str">
        <f>IF(OR($E49="",$G49=""),"",IF(AND($E$3=6),'Marks Entry 6th'!AF48,IF(AND($E$3=7),'Marks Entry 7th'!AF48,"")))</f>
        <v/>
      </c>
      <c r="BC49" s="120" t="str">
        <f>IF(OR($E49="",$G49=""),"",IF(AND($E$3=6),'Marks Entry 6th'!AG48,IF(AND($E$3=7),'Marks Entry 7th'!AG48,"")))</f>
        <v/>
      </c>
      <c r="BD49" s="120" t="str">
        <f>IF(OR($E49="",$G49=""),"",IF(AND($E$3=6),'Marks Entry 6th'!AH48,IF(AND($E$3=7),'Marks Entry 7th'!AH48,"")))</f>
        <v/>
      </c>
      <c r="BE49" s="120" t="str">
        <f>IF(OR($E49="",$G49=""),"",IF(AND($E$3=6),'Marks Entry 6th'!AI48,IF(AND($E$3=7),'Marks Entry 7th'!AI48,"")))</f>
        <v/>
      </c>
      <c r="BF49" s="120" t="str">
        <f>IF(OR($E49="",$G49=""),"",IF(AND($E$3=6),'Marks Entry 6th'!AJ48,IF(AND($E$3=7),'Marks Entry 7th'!AJ48,"")))</f>
        <v/>
      </c>
      <c r="BG49" s="120" t="str">
        <f>IF(OR($E49="",$G49=""),"",IF(AND($E$3=6),'Marks Entry 6th'!AK48,IF(AND($E$3=7),'Marks Entry 7th'!AK48,"")))</f>
        <v/>
      </c>
      <c r="BH49" s="120" t="str">
        <f>IF(OR($E49="",$G49=""),"",IF(AND($E$3=6),'Marks Entry 6th'!AL48,IF(AND($E$3=7),'Marks Entry 7th'!AL48,"")))</f>
        <v/>
      </c>
      <c r="BI49" s="428" t="str">
        <f t="shared" si="26"/>
        <v/>
      </c>
      <c r="BJ49" s="120" t="str">
        <f>IF(OR($E49="",$G49=""),"",IF(AND($E$3=6),'Marks Entry 6th'!AM48,IF(AND($E$3=7),'Marks Entry 7th'!AM48,"")))</f>
        <v/>
      </c>
      <c r="BK49" s="120" t="str">
        <f>IF(OR($E49="",$G49=""),"",IF(AND($E$3=6),'Marks Entry 6th'!AN48,IF(AND($E$3=7),'Marks Entry 7th'!AN48,"")))</f>
        <v/>
      </c>
      <c r="BL49" s="65" t="str">
        <f t="shared" si="27"/>
        <v/>
      </c>
      <c r="BM49" s="62">
        <f t="shared" si="28"/>
        <v>0</v>
      </c>
      <c r="BN49" s="67" t="str">
        <f>IF(OR($E49="",$G49=""),"",IF(AND($E$3=6),'Marks Entry 6th'!AO48,IF(AND($E$3=7),'Marks Entry 7th'!AO48,"")))</f>
        <v/>
      </c>
      <c r="BO49" s="67" t="str">
        <f>IF(OR($E49="",$G49=""),"",IF(AND($E$3=6),'Marks Entry 6th'!AP48,IF(AND($E$3=7),'Marks Entry 7th'!AP48,"")))</f>
        <v/>
      </c>
      <c r="BP49" s="65" t="str">
        <f t="shared" si="29"/>
        <v/>
      </c>
      <c r="BQ49" s="62" t="str">
        <f t="shared" si="30"/>
        <v/>
      </c>
      <c r="BR49" s="108">
        <f t="shared" si="31"/>
        <v>0</v>
      </c>
      <c r="BS49" s="108" t="str">
        <f t="shared" si="32"/>
        <v/>
      </c>
      <c r="BT49" s="108" t="str">
        <f t="shared" si="33"/>
        <v/>
      </c>
      <c r="BU49" s="108" t="str">
        <f t="shared" si="34"/>
        <v/>
      </c>
      <c r="BV49" s="108" t="str">
        <f t="shared" si="35"/>
        <v/>
      </c>
      <c r="BW49" s="110" t="str">
        <f t="shared" si="36"/>
        <v/>
      </c>
      <c r="BX49" s="120" t="str">
        <f>IF(OR($E49="",$G49=""),"",IF(AND($E$3=6),'Marks Entry 6th'!AQ48,IF(AND($E$3=7),'Marks Entry 7th'!AQ48,"")))</f>
        <v/>
      </c>
      <c r="BY49" s="120" t="str">
        <f>IF(OR($E49="",$G49=""),"",IF(AND($E$3=6),'Marks Entry 6th'!AR48,IF(AND($E$3=7),'Marks Entry 7th'!AR48,"")))</f>
        <v/>
      </c>
      <c r="BZ49" s="120" t="str">
        <f>IF(OR($E49="",$G49=""),"",IF(AND($E$3=6),'Marks Entry 6th'!AS48,IF(AND($E$3=7),'Marks Entry 7th'!AS48,"")))</f>
        <v/>
      </c>
      <c r="CA49" s="120" t="str">
        <f>IF(OR($E49="",$G49=""),"",IF(AND($E$3=6),'Marks Entry 6th'!AT48,IF(AND($E$3=7),'Marks Entry 7th'!AT48,"")))</f>
        <v/>
      </c>
      <c r="CB49" s="120" t="str">
        <f>IF(OR($E49="",$G49=""),"",IF(AND($E$3=6),'Marks Entry 6th'!AU48,IF(AND($E$3=7),'Marks Entry 7th'!AU48,"")))</f>
        <v/>
      </c>
      <c r="CC49" s="120" t="str">
        <f>IF(OR($E49="",$G49=""),"",IF(AND($E$3=6),'Marks Entry 6th'!AV48,IF(AND($E$3=7),'Marks Entry 7th'!AV48,"")))</f>
        <v/>
      </c>
      <c r="CD49" s="428" t="str">
        <f t="shared" si="37"/>
        <v/>
      </c>
      <c r="CE49" s="120" t="str">
        <f>IF(OR($E49="",$G49=""),"",IF(AND($E$3=6),'Marks Entry 6th'!AW48,IF(AND($E$3=7),'Marks Entry 7th'!AW48,"")))</f>
        <v/>
      </c>
      <c r="CF49" s="120" t="str">
        <f>IF(OR($E49="",$G49=""),"",IF(AND($E$3=6),'Marks Entry 6th'!AX48,IF(AND($E$3=7),'Marks Entry 7th'!AX48,"")))</f>
        <v/>
      </c>
      <c r="CG49" s="65" t="str">
        <f t="shared" si="38"/>
        <v/>
      </c>
      <c r="CH49" s="62">
        <f t="shared" si="39"/>
        <v>0</v>
      </c>
      <c r="CI49" s="67" t="str">
        <f>IF(OR($E49="",$G49=""),"",IF(AND($E$3=6),'Marks Entry 6th'!AY48,IF(AND($E$3=7),'Marks Entry 7th'!AY48,"")))</f>
        <v/>
      </c>
      <c r="CJ49" s="67" t="str">
        <f>IF(OR($E49="",$G49=""),"",IF(AND($E$3=6),'Marks Entry 6th'!AZ48,IF(AND($E$3=7),'Marks Entry 7th'!AZ48,"")))</f>
        <v/>
      </c>
      <c r="CK49" s="65" t="str">
        <f t="shared" si="40"/>
        <v/>
      </c>
      <c r="CL49" s="62" t="str">
        <f t="shared" si="41"/>
        <v/>
      </c>
      <c r="CM49" s="108">
        <f t="shared" si="42"/>
        <v>0</v>
      </c>
      <c r="CN49" s="108" t="str">
        <f t="shared" si="43"/>
        <v/>
      </c>
      <c r="CO49" s="108" t="str">
        <f t="shared" si="44"/>
        <v/>
      </c>
      <c r="CP49" s="108" t="str">
        <f t="shared" si="45"/>
        <v/>
      </c>
      <c r="CQ49" s="108" t="str">
        <f t="shared" si="46"/>
        <v/>
      </c>
      <c r="CR49" s="110" t="str">
        <f t="shared" si="47"/>
        <v/>
      </c>
      <c r="CS49" s="120" t="str">
        <f>IF(OR($E49="",$G49=""),"",IF(AND($E$3=6),'Marks Entry 6th'!BA48,IF(AND($E$3=7),'Marks Entry 7th'!BA48,"")))</f>
        <v/>
      </c>
      <c r="CT49" s="120" t="str">
        <f>IF(OR($E49="",$G49=""),"",IF(AND($E$3=6),'Marks Entry 6th'!BB48,IF(AND($E$3=7),'Marks Entry 7th'!BB48,"")))</f>
        <v/>
      </c>
      <c r="CU49" s="120" t="str">
        <f>IF(OR($E49="",$G49=""),"",IF(AND($E$3=6),'Marks Entry 6th'!BC48,IF(AND($E$3=7),'Marks Entry 7th'!BC48,"")))</f>
        <v/>
      </c>
      <c r="CV49" s="120" t="str">
        <f>IF(OR($E49="",$G49=""),"",IF(AND($E$3=6),'Marks Entry 6th'!BD48,IF(AND($E$3=7),'Marks Entry 7th'!BD48,"")))</f>
        <v/>
      </c>
      <c r="CW49" s="120" t="str">
        <f>IF(OR($E49="",$G49=""),"",IF(AND($E$3=6),'Marks Entry 6th'!BE48,IF(AND($E$3=7),'Marks Entry 7th'!BE48,"")))</f>
        <v/>
      </c>
      <c r="CX49" s="120" t="str">
        <f>IF(OR($E49="",$G49=""),"",IF(AND($E$3=6),'Marks Entry 6th'!BF48,IF(AND($E$3=7),'Marks Entry 7th'!BF48,"")))</f>
        <v/>
      </c>
      <c r="CY49" s="428" t="str">
        <f t="shared" si="48"/>
        <v/>
      </c>
      <c r="CZ49" s="120" t="str">
        <f>IF(OR($E49="",$G49=""),"",IF(AND($E$3=6),'Marks Entry 6th'!BG48,IF(AND($E$3=7),'Marks Entry 7th'!BG48,"")))</f>
        <v/>
      </c>
      <c r="DA49" s="120" t="str">
        <f>IF(OR($E49="",$G49=""),"",IF(AND($E$3=6),'Marks Entry 6th'!BH48,IF(AND($E$3=7),'Marks Entry 7th'!BH48,"")))</f>
        <v/>
      </c>
      <c r="DB49" s="65" t="str">
        <f t="shared" si="49"/>
        <v/>
      </c>
      <c r="DC49" s="62">
        <f t="shared" si="50"/>
        <v>0</v>
      </c>
      <c r="DD49" s="67" t="str">
        <f>IF(OR($E49="",$G49=""),"",IF(AND($E$3=6),'Marks Entry 6th'!BI48,IF(AND($E$3=7),'Marks Entry 7th'!BI48,"")))</f>
        <v/>
      </c>
      <c r="DE49" s="67" t="str">
        <f>IF(OR($E49="",$G49=""),"",IF(AND($E$3=6),'Marks Entry 6th'!BJ48,IF(AND($E$3=7),'Marks Entry 7th'!BJ48,"")))</f>
        <v/>
      </c>
      <c r="DF49" s="65" t="str">
        <f t="shared" si="51"/>
        <v/>
      </c>
      <c r="DG49" s="62" t="str">
        <f t="shared" si="52"/>
        <v/>
      </c>
      <c r="DH49" s="108">
        <f t="shared" si="53"/>
        <v>0</v>
      </c>
      <c r="DI49" s="108" t="str">
        <f t="shared" si="54"/>
        <v/>
      </c>
      <c r="DJ49" s="108" t="str">
        <f t="shared" si="55"/>
        <v/>
      </c>
      <c r="DK49" s="108" t="str">
        <f t="shared" si="56"/>
        <v/>
      </c>
      <c r="DL49" s="108" t="str">
        <f t="shared" si="57"/>
        <v/>
      </c>
      <c r="DM49" s="110" t="str">
        <f t="shared" si="58"/>
        <v/>
      </c>
      <c r="DN49" s="120" t="str">
        <f>IF(OR($E49="",$G49=""),"",IF(AND($E$3=6),'Marks Entry 6th'!BK48,IF(AND($E$3=7),'Marks Entry 7th'!BK48,"")))</f>
        <v/>
      </c>
      <c r="DO49" s="120" t="str">
        <f>IF(OR($E49="",$G49=""),"",IF(AND($E$3=6),'Marks Entry 6th'!BL48,IF(AND($E$3=7),'Marks Entry 7th'!BL48,"")))</f>
        <v/>
      </c>
      <c r="DP49" s="120" t="str">
        <f>IF(OR($E49="",$G49=""),"",IF(AND($E$3=6),'Marks Entry 6th'!BM48,IF(AND($E$3=7),'Marks Entry 7th'!BM48,"")))</f>
        <v/>
      </c>
      <c r="DQ49" s="120" t="str">
        <f>IF(OR($E49="",$G49=""),"",IF(AND($E$3=6),'Marks Entry 6th'!BN48,IF(AND($E$3=7),'Marks Entry 7th'!BN48,"")))</f>
        <v/>
      </c>
      <c r="DR49" s="120" t="str">
        <f>IF(OR($E49="",$G49=""),"",IF(AND($E$3=6),'Marks Entry 6th'!BO48,IF(AND($E$3=7),'Marks Entry 7th'!BO48,"")))</f>
        <v/>
      </c>
      <c r="DS49" s="120" t="str">
        <f>IF(OR($E49="",$G49=""),"",IF(AND($E$3=6),'Marks Entry 6th'!BP48,IF(AND($E$3=7),'Marks Entry 7th'!BP48,"")))</f>
        <v/>
      </c>
      <c r="DT49" s="428" t="str">
        <f t="shared" si="59"/>
        <v/>
      </c>
      <c r="DU49" s="120" t="str">
        <f>IF(OR($E49="",$G49=""),"",IF(AND($E$3=6),'Marks Entry 6th'!BQ48,IF(AND($E$3=7),'Marks Entry 7th'!BQ48,"")))</f>
        <v/>
      </c>
      <c r="DV49" s="120" t="str">
        <f>IF(OR($E49="",$G49=""),"",IF(AND($E$3=6),'Marks Entry 6th'!BR48,IF(AND($E$3=7),'Marks Entry 7th'!BR48,"")))</f>
        <v/>
      </c>
      <c r="DW49" s="65" t="str">
        <f t="shared" si="60"/>
        <v/>
      </c>
      <c r="DX49" s="62">
        <f t="shared" si="61"/>
        <v>0</v>
      </c>
      <c r="DY49" s="67" t="str">
        <f>IF(OR($E49="",$G49=""),"",IF(AND($E$3=6),'Marks Entry 6th'!BS48,IF(AND($E$3=7),'Marks Entry 7th'!BS48,"")))</f>
        <v/>
      </c>
      <c r="DZ49" s="67" t="str">
        <f>IF(OR($E49="",$G49=""),"",IF(AND($E$3=6),'Marks Entry 6th'!BT48,IF(AND($E$3=7),'Marks Entry 7th'!BT48,"")))</f>
        <v/>
      </c>
      <c r="EA49" s="65" t="str">
        <f t="shared" si="62"/>
        <v/>
      </c>
      <c r="EB49" s="62" t="str">
        <f t="shared" si="63"/>
        <v/>
      </c>
      <c r="EC49" s="108">
        <f t="shared" si="64"/>
        <v>0</v>
      </c>
      <c r="ED49" s="108" t="str">
        <f t="shared" si="65"/>
        <v/>
      </c>
      <c r="EE49" s="108" t="str">
        <f t="shared" si="66"/>
        <v/>
      </c>
      <c r="EF49" s="108" t="str">
        <f t="shared" si="67"/>
        <v/>
      </c>
      <c r="EG49" s="108" t="str">
        <f t="shared" si="68"/>
        <v/>
      </c>
      <c r="EH49" s="110" t="str">
        <f t="shared" si="69"/>
        <v/>
      </c>
      <c r="EI49" s="52" t="str">
        <f>IF(OR($E49="",$G49=""),"",IF(AND($E$3=6),'Marks Entry 6th'!BU48,IF(AND($E$3=7),'Marks Entry 7th'!BU48,"")))</f>
        <v/>
      </c>
      <c r="EJ49" s="52" t="str">
        <f>IF(OR($E49="",$G49=""),"",IF(AND($E$3=6),'Marks Entry 6th'!BV48,IF(AND($E$3=7),'Marks Entry 7th'!BV48,"")))</f>
        <v/>
      </c>
      <c r="EK49" s="52" t="str">
        <f>IF(OR($E49="",$G49=""),"",IF(AND($E$3=6),'Marks Entry 6th'!BW48,IF(AND($E$3=7),'Marks Entry 7th'!BW48,"")))</f>
        <v/>
      </c>
      <c r="EL49" s="52" t="str">
        <f>IF(OR($E49="",$G49=""),"",IF(AND($E$3=6),'Marks Entry 6th'!BX48,IF(AND($E$3=7),'Marks Entry 7th'!BX48,"")))</f>
        <v/>
      </c>
      <c r="EM49" s="52" t="str">
        <f>IF(OR($E49="",$G49=""),"",IF(AND($E$3=6),'Marks Entry 6th'!BY48,IF(AND($E$3=7),'Marks Entry 7th'!BY48,"")))</f>
        <v/>
      </c>
      <c r="EN49" s="121" t="str">
        <f t="shared" si="70"/>
        <v/>
      </c>
      <c r="EO49" s="122">
        <f t="shared" si="71"/>
        <v>0</v>
      </c>
      <c r="EP49" s="122" t="str">
        <f t="shared" si="72"/>
        <v/>
      </c>
      <c r="EQ49" s="122" t="str">
        <f t="shared" si="73"/>
        <v/>
      </c>
      <c r="ER49" s="109" t="str">
        <f t="shared" si="74"/>
        <v/>
      </c>
      <c r="ES49" s="52" t="str">
        <f>IF(OR($E49="",$G49=""),"",IF(AND($E$3=6),'Marks Entry 6th'!BZ48,IF(AND($E$3=7),'Marks Entry 7th'!BZ48,"")))</f>
        <v/>
      </c>
      <c r="ET49" s="52" t="str">
        <f>IF(OR($E49="",$G49=""),"",IF(AND($E$3=6),'Marks Entry 6th'!CA48,IF(AND($E$3=7),'Marks Entry 7th'!CA48,"")))</f>
        <v/>
      </c>
      <c r="EU49" s="52" t="str">
        <f>IF(OR($E49="",$G49=""),"",IF(AND($E$3=6),'Marks Entry 6th'!CB48,IF(AND($E$3=7),'Marks Entry 7th'!CB48,"")))</f>
        <v/>
      </c>
      <c r="EV49" s="52" t="str">
        <f>IF(OR($E49="",$G49=""),"",IF(AND($E$3=6),'Marks Entry 6th'!CC48,IF(AND($E$3=7),'Marks Entry 7th'!CC48,"")))</f>
        <v/>
      </c>
      <c r="EW49" s="52" t="str">
        <f>IF(OR($E49="",$G49=""),"",IF(AND($E$3=6),'Marks Entry 6th'!CD48,IF(AND($E$3=7),'Marks Entry 7th'!CD48,"")))</f>
        <v/>
      </c>
      <c r="EX49" s="121" t="str">
        <f t="shared" si="75"/>
        <v/>
      </c>
      <c r="EY49" s="122">
        <f t="shared" si="76"/>
        <v>0</v>
      </c>
      <c r="EZ49" s="122" t="str">
        <f t="shared" si="77"/>
        <v/>
      </c>
      <c r="FA49" s="122" t="str">
        <f t="shared" si="78"/>
        <v/>
      </c>
      <c r="FB49" s="109" t="str">
        <f t="shared" si="79"/>
        <v/>
      </c>
      <c r="FC49" s="52" t="str">
        <f>IF(OR($E49="",$G49=""),"",IF(AND($E$3=6),'Marks Entry 6th'!CE48,IF(AND($E$3=7),'Marks Entry 7th'!CE48,"")))</f>
        <v/>
      </c>
      <c r="FD49" s="52" t="str">
        <f>IF(OR($E49="",$G49=""),"",IF(AND($E$3=6),'Marks Entry 6th'!CF48,IF(AND($E$3=7),'Marks Entry 7th'!CF48,"")))</f>
        <v/>
      </c>
      <c r="FE49" s="52" t="str">
        <f>IF(OR($E49="",$G49=""),"",IF(AND($E$3=6),'Marks Entry 6th'!CG48,IF(AND($E$3=7),'Marks Entry 7th'!CG48,"")))</f>
        <v/>
      </c>
      <c r="FF49" s="52" t="str">
        <f>IF(OR($E49="",$G49=""),"",IF(AND($E$3=6),'Marks Entry 6th'!CH48,IF(AND($E$3=7),'Marks Entry 7th'!CH48,"")))</f>
        <v/>
      </c>
      <c r="FG49" s="52" t="str">
        <f>IF(OR($E49="",$G49=""),"",IF(AND($E$3=6),'Marks Entry 6th'!CI48,IF(AND($E$3=7),'Marks Entry 7th'!CI48,"")))</f>
        <v/>
      </c>
      <c r="FH49" s="121" t="str">
        <f t="shared" si="80"/>
        <v/>
      </c>
      <c r="FI49" s="122">
        <f t="shared" si="81"/>
        <v>0</v>
      </c>
      <c r="FJ49" s="122" t="str">
        <f t="shared" si="82"/>
        <v/>
      </c>
      <c r="FK49" s="122" t="str">
        <f t="shared" si="83"/>
        <v/>
      </c>
      <c r="FL49" s="109" t="str">
        <f t="shared" si="84"/>
        <v/>
      </c>
      <c r="FM49" s="370" t="str">
        <f>IF(OR($E49="",$G49=""),"",IF(AND('Marks Entry 6th'!CJ48="",'Marks Entry 7th'!CJ48=""),"",IF(AND($E$3=6),'Marks Entry 6th'!CJ48,IF(AND($E$3=7),'Marks Entry 7th'!CJ48,""))))</f>
        <v/>
      </c>
      <c r="FN49" s="370" t="str">
        <f>IF(OR($E49="",$G49=""),"",IF(AND('Marks Entry 6th'!CK48="",'Marks Entry 7th'!CK48=""),"",IF(AND($E$3=6),'Marks Entry 6th'!CK48,IF(AND($E$3=7),'Marks Entry 7th'!CK48,""))))</f>
        <v/>
      </c>
      <c r="FO49" s="371" t="str">
        <f t="shared" si="85"/>
        <v/>
      </c>
      <c r="FP49" s="109" t="str">
        <f t="shared" si="86"/>
        <v/>
      </c>
      <c r="FQ49" s="370" t="str">
        <f>IF(OR($E49="",$G49=""),"",IF(AND('Marks Entry 6th'!CL48="",'Marks Entry 7th'!CL48=""),"",IF(AND($E$3=6),'Marks Entry 6th'!CL48,IF(AND($E$3=7),'Marks Entry 7th'!CL48,""))))</f>
        <v/>
      </c>
      <c r="FR49" s="370" t="str">
        <f>IF(OR($E49="",$G49=""),"",IF(AND('Marks Entry 6th'!CM48="",'Marks Entry 7th'!CM48=""),"",IF(AND($E$3=6),'Marks Entry 6th'!CM48,IF(AND($E$3=7),'Marks Entry 7th'!CM48,""))))</f>
        <v/>
      </c>
      <c r="FS49" s="371" t="str">
        <f t="shared" si="87"/>
        <v/>
      </c>
      <c r="FT49" s="109" t="str">
        <f t="shared" si="88"/>
        <v/>
      </c>
      <c r="FU49" s="78" t="str">
        <f t="shared" si="89"/>
        <v/>
      </c>
      <c r="FV49" s="332" t="str">
        <f t="shared" si="90"/>
        <v/>
      </c>
      <c r="FW49" s="84" t="str">
        <f t="shared" si="91"/>
        <v/>
      </c>
      <c r="FX49" s="225" t="str">
        <f t="shared" si="92"/>
        <v/>
      </c>
      <c r="FY49" s="85" t="str">
        <f t="shared" si="93"/>
        <v/>
      </c>
      <c r="FZ49" s="331" t="str">
        <f>IFERROR(IF(B49="NSO","NSO",IF(OR(D49="",G49="",F49=""),"",IF(AND(FV49&gt;=36,'Master sheet'!$D$11="Hindi"),"कक्षा क्रमोन्नत",IF(AND(FV49&gt;=36,'Master sheet'!$D$11="English"),"Promoted",IF(AND(FV49&lt;36,'Master sheet'!$D$11="Hindi"),"पुनः परीक्षा","Re-Exam"))))),"")</f>
        <v/>
      </c>
      <c r="GA49" s="53" t="str">
        <f>IF(OR($E49="",$G49=""),"",IF(AND($E$3=6,'Marks Entry 6th'!CN48=""),"",IF(AND($E$3=7,'Marks Entry 7th'!CN48=""),"",IF(AND($E$3=6),'Marks Entry 6th'!CN48,IF(AND($E$3=7),'Marks Entry 7th'!CN48,"")))))</f>
        <v/>
      </c>
      <c r="GB49" s="53" t="str">
        <f>IF(OR($E49="",$G49=""),"",IF(AND($E$3=6,'Marks Entry 6th'!CO48=""),"",IF(AND($E$3=7,'Marks Entry 7th'!CO48=""),"",IF(AND($E$3=6),'Marks Entry 6th'!CO48,IF(AND($E$3=7),'Marks Entry 7th'!CO48,"")))))</f>
        <v/>
      </c>
      <c r="GC49" s="54"/>
      <c r="GK49" s="56">
        <f>IF(AND($E$3=6),'Marks Entry 6th'!I48,IF(AND($E$3=7),'Marks Entry 7th'!I48,""))</f>
        <v>0</v>
      </c>
      <c r="GL49" s="56">
        <f t="shared" si="94"/>
        <v>0</v>
      </c>
    </row>
    <row r="50" spans="1:194" ht="18.95" customHeight="1">
      <c r="A50" s="68">
        <v>43</v>
      </c>
      <c r="B50" s="68" t="str">
        <f>IF(OR(GK50=0,GK50=""),"",IF(AND($E$3=6),'Marks Entry 6th'!I49,IF(AND($E$3=7),'Marks Entry 7th'!I49,"")))</f>
        <v/>
      </c>
      <c r="C50" s="69" t="str">
        <f>IF(OR(B50=0,B50=""),"",IF(AND($E$3=6,'Marks Entry 6th'!B49=""),"",IF(AND($E$3=7,'Marks Entry 7th'!B49=""),"",IF(AND($E$3=6,'Marks Entry 6th'!B49),'Marks Entry 6th'!B49,IF(AND($E$3=7),'Marks Entry 7th'!B49,"")))))</f>
        <v/>
      </c>
      <c r="D50" s="69" t="str">
        <f>IF(OR(B50=0,B50=""),"",IF(AND($E$3=6,'Marks Entry 6th'!C49=""),"",IF(AND($E$3=7,'Marks Entry 7th'!C49=""),"",IF(AND($E$3=6),'Marks Entry 6th'!C49,IF(AND($E$3=7),'Marks Entry 7th'!C49,"")))))</f>
        <v/>
      </c>
      <c r="E50" s="306" t="str">
        <f>IF(OR(B50=0,B50=""),"",IF(AND($E$3=6,'Marks Entry 6th'!E49=""),"",IF(AND($E$3=7,'Marks Entry 7th'!E49=""),"",IF(AND($E$3=6),'Marks Entry 6th'!E49,IF(AND($E$3=7),'Marks Entry 7th'!E49,"")))))</f>
        <v/>
      </c>
      <c r="F50" s="69" t="str">
        <f>IF(OR(B50=0,B50=""),"",IF(AND($E$3=6,'Marks Entry 6th'!D49=""),"",IF(AND($E$3=7,'Marks Entry 7th'!D49=""),"",IF(AND($E$3=6),'Marks Entry 6th'!D49,IF(AND($E$3=7),'Marks Entry 7th'!D49,"")))))</f>
        <v/>
      </c>
      <c r="G50" s="305" t="str">
        <f>IF(OR(B50=0,B50=""),"",IF(AND($E$3=6,'Marks Entry 6th'!F49=""),"",IF(AND($E$3=7,'Marks Entry 7th'!F49=""),"",IF(AND($E$3=6),UPPER('Marks Entry 6th'!F49),IF(AND($E$3=7),UPPER('Marks Entry 7th'!F49),"")))))</f>
        <v/>
      </c>
      <c r="H50" s="305" t="str">
        <f>IF(OR(B50=0,B50=""),"",IF(AND($E$3=6,'Marks Entry 6th'!G49=""),"",IF(AND($E$3=7,'Marks Entry 7th'!G49=""),"",IF(AND($E$3=6),UPPER('Marks Entry 6th'!G49),IF(AND($E$3=7),UPPER('Marks Entry 7th'!G49),"")))))</f>
        <v/>
      </c>
      <c r="I50" s="305" t="str">
        <f>IF(OR(B50=0,B50=""),"",IF(AND($E$3=6,'Marks Entry 6th'!H49=""),"",IF(AND($E$3=7,'Marks Entry 7th'!H49=""),"",IF(AND($E$3=6),UPPER('Marks Entry 6th'!H49),IF(AND($E$3=7),UPPER('Marks Entry 7th'!H49),"")))))</f>
        <v/>
      </c>
      <c r="J50" s="64" t="str">
        <f>IF(OR(B50=0,B50=""),"",IF(AND($E$3=6,'Marks Entry 6th'!J49=""),"",IF(AND($E$3=7,'Marks Entry 7th'!J49=""),"",IF(AND($E$3=6),'Marks Entry 6th'!J49,IF(AND($E$3=7),'Marks Entry 7th'!J49,"")))))</f>
        <v/>
      </c>
      <c r="K50" s="64" t="str">
        <f>IF(OR(B50=0,B50=""),"",IF(AND($E$3=6,'Marks Entry 6th'!K49=""),"",IF(AND($E$3=7,'Marks Entry 7th'!K49=""),"",IF(AND($E$3=6),'Marks Entry 6th'!K49,IF(AND($E$3=7),'Marks Entry 7th'!K49,"")))))</f>
        <v/>
      </c>
      <c r="L50" s="120" t="str">
        <f>IF(OR($E50="",$G50=""),"",IF(AND($E$3=6),'Marks Entry 6th'!L49,IF(AND($E$3=7),'Marks Entry 7th'!L49,"")))</f>
        <v/>
      </c>
      <c r="M50" s="120" t="str">
        <f>IF(OR($E50="",$G50=""),"",IF(AND($E$3=6),'Marks Entry 6th'!M49,IF(AND($E$3=7),'Marks Entry 7th'!M49,"")))</f>
        <v/>
      </c>
      <c r="N50" s="120" t="str">
        <f>IF(OR($E50="",$G50=""),"",IF(AND($E$3=6),'Marks Entry 6th'!N49,IF(AND($E$3=7),'Marks Entry 7th'!N49,"")))</f>
        <v/>
      </c>
      <c r="O50" s="120" t="str">
        <f>IF(OR($E50="",$G50=""),"",IF(AND($E$3=6),'Marks Entry 6th'!O49,IF(AND($E$3=7),'Marks Entry 7th'!O49,"")))</f>
        <v/>
      </c>
      <c r="P50" s="120" t="str">
        <f>IF(OR($E50="",$G50=""),"",IF(AND($E$3=6),'Marks Entry 6th'!P49,IF(AND($E$3=7),'Marks Entry 7th'!P49,"")))</f>
        <v/>
      </c>
      <c r="Q50" s="120" t="str">
        <f>IF(OR($E50="",$G50=""),"",IF(AND($E$3=6),'Marks Entry 6th'!Q49,IF(AND($E$3=7),'Marks Entry 7th'!Q49,"")))</f>
        <v/>
      </c>
      <c r="R50" s="428" t="str">
        <f t="shared" si="4"/>
        <v/>
      </c>
      <c r="S50" s="120" t="str">
        <f>IF(OR($E50="",$G50=""),"",IF(AND($E$3=6),'Marks Entry 6th'!R49,IF(AND($E$3=7),'Marks Entry 7th'!R49,"")))</f>
        <v/>
      </c>
      <c r="T50" s="120" t="str">
        <f>IF(OR($E50="",$G50=""),"",IF(AND($E$3=6),'Marks Entry 6th'!S49,IF(AND($E$3=7),'Marks Entry 7th'!S49,"")))</f>
        <v/>
      </c>
      <c r="U50" s="65" t="str">
        <f t="shared" si="5"/>
        <v/>
      </c>
      <c r="V50" s="62">
        <f t="shared" si="6"/>
        <v>0</v>
      </c>
      <c r="W50" s="67" t="str">
        <f>IF(OR($E50="",$G50=""),"",IF(AND($E$3=6),'Marks Entry 6th'!T49,IF(AND($E$3=7),'Marks Entry 7th'!T49,"")))</f>
        <v/>
      </c>
      <c r="X50" s="67" t="str">
        <f>IF(OR($E50="",$G50=""),"",IF(AND($E$3=6),'Marks Entry 6th'!U49,IF(AND($E$3=7),'Marks Entry 7th'!U49,"")))</f>
        <v/>
      </c>
      <c r="Y50" s="66" t="str">
        <f t="shared" si="7"/>
        <v/>
      </c>
      <c r="Z50" s="62" t="str">
        <f t="shared" si="8"/>
        <v/>
      </c>
      <c r="AA50" s="108">
        <f t="shared" si="9"/>
        <v>0</v>
      </c>
      <c r="AB50" s="108" t="str">
        <f t="shared" si="10"/>
        <v/>
      </c>
      <c r="AC50" s="108" t="str">
        <f t="shared" si="11"/>
        <v/>
      </c>
      <c r="AD50" s="108" t="str">
        <f t="shared" si="12"/>
        <v/>
      </c>
      <c r="AE50" s="108" t="str">
        <f t="shared" si="13"/>
        <v/>
      </c>
      <c r="AF50" s="110" t="str">
        <f t="shared" si="14"/>
        <v/>
      </c>
      <c r="AG50" s="120" t="str">
        <f>IF(OR($E50="",$G50=""),"",IF(AND($E$3=6),'Marks Entry 6th'!V49,IF(AND($E$3=7),'Marks Entry 7th'!V49,"")))</f>
        <v/>
      </c>
      <c r="AH50" s="120" t="str">
        <f>IF(OR($E50="",$G50=""),"",IF(AND($E$3=6),'Marks Entry 6th'!W49,IF(AND($E$3=7),'Marks Entry 7th'!W49,"")))</f>
        <v/>
      </c>
      <c r="AI50" s="120" t="str">
        <f>IF(OR($E50="",$G50=""),"",IF(AND($E$3=6),'Marks Entry 6th'!X49,IF(AND($E$3=7),'Marks Entry 7th'!X49,"")))</f>
        <v/>
      </c>
      <c r="AJ50" s="120" t="str">
        <f>IF(OR($E50="",$G50=""),"",IF(AND($E$3=6),'Marks Entry 6th'!Y49,IF(AND($E$3=7),'Marks Entry 7th'!Y49,"")))</f>
        <v/>
      </c>
      <c r="AK50" s="120" t="str">
        <f>IF(OR($E50="",$G50=""),"",IF(AND($E$3=6),'Marks Entry 6th'!Z49,IF(AND($E$3=7),'Marks Entry 7th'!Z49,"")))</f>
        <v/>
      </c>
      <c r="AL50" s="120" t="str">
        <f>IF(OR($E50="",$G50=""),"",IF(AND($E$3=6),'Marks Entry 6th'!AA49,IF(AND($E$3=7),'Marks Entry 7th'!AA49,"")))</f>
        <v/>
      </c>
      <c r="AM50" s="428" t="str">
        <f t="shared" si="15"/>
        <v/>
      </c>
      <c r="AN50" s="120" t="str">
        <f>IF(OR($E50="",$G50=""),"",IF(AND($E$3=6),'Marks Entry 6th'!AB49,IF(AND($E$3=7),'Marks Entry 7th'!AB49,"")))</f>
        <v/>
      </c>
      <c r="AO50" s="120" t="str">
        <f>IF(OR($E50="",$G50=""),"",IF(AND($E$3=6),'Marks Entry 6th'!AC49,IF(AND($E$3=7),'Marks Entry 7th'!AC49,"")))</f>
        <v/>
      </c>
      <c r="AP50" s="65" t="str">
        <f t="shared" si="16"/>
        <v/>
      </c>
      <c r="AQ50" s="62">
        <f t="shared" si="17"/>
        <v>0</v>
      </c>
      <c r="AR50" s="67" t="str">
        <f>IF(OR($E50="",$G50=""),"",IF(AND($E$3=6),'Marks Entry 6th'!AD49,IF(AND($E$3=7),'Marks Entry 7th'!AD49,"")))</f>
        <v/>
      </c>
      <c r="AS50" s="67" t="str">
        <f>IF(OR($E50="",$G50=""),"",IF(AND($E$3=6),'Marks Entry 6th'!AE49,IF(AND($E$3=7),'Marks Entry 7th'!AE49,"")))</f>
        <v/>
      </c>
      <c r="AT50" s="65" t="str">
        <f t="shared" si="18"/>
        <v/>
      </c>
      <c r="AU50" s="62" t="str">
        <f t="shared" si="19"/>
        <v/>
      </c>
      <c r="AV50" s="108">
        <f t="shared" si="20"/>
        <v>0</v>
      </c>
      <c r="AW50" s="108" t="str">
        <f t="shared" si="21"/>
        <v/>
      </c>
      <c r="AX50" s="108" t="str">
        <f t="shared" si="22"/>
        <v/>
      </c>
      <c r="AY50" s="108" t="str">
        <f t="shared" si="23"/>
        <v/>
      </c>
      <c r="AZ50" s="108" t="str">
        <f t="shared" si="24"/>
        <v/>
      </c>
      <c r="BA50" s="110" t="str">
        <f t="shared" si="25"/>
        <v/>
      </c>
      <c r="BB50" s="313" t="str">
        <f>IF(OR($E50="",$G50=""),"",IF(AND($E$3=6),'Marks Entry 6th'!AF49,IF(AND($E$3=7),'Marks Entry 7th'!AF49,"")))</f>
        <v/>
      </c>
      <c r="BC50" s="120" t="str">
        <f>IF(OR($E50="",$G50=""),"",IF(AND($E$3=6),'Marks Entry 6th'!AG49,IF(AND($E$3=7),'Marks Entry 7th'!AG49,"")))</f>
        <v/>
      </c>
      <c r="BD50" s="120" t="str">
        <f>IF(OR($E50="",$G50=""),"",IF(AND($E$3=6),'Marks Entry 6th'!AH49,IF(AND($E$3=7),'Marks Entry 7th'!AH49,"")))</f>
        <v/>
      </c>
      <c r="BE50" s="120" t="str">
        <f>IF(OR($E50="",$G50=""),"",IF(AND($E$3=6),'Marks Entry 6th'!AI49,IF(AND($E$3=7),'Marks Entry 7th'!AI49,"")))</f>
        <v/>
      </c>
      <c r="BF50" s="120" t="str">
        <f>IF(OR($E50="",$G50=""),"",IF(AND($E$3=6),'Marks Entry 6th'!AJ49,IF(AND($E$3=7),'Marks Entry 7th'!AJ49,"")))</f>
        <v/>
      </c>
      <c r="BG50" s="120" t="str">
        <f>IF(OR($E50="",$G50=""),"",IF(AND($E$3=6),'Marks Entry 6th'!AK49,IF(AND($E$3=7),'Marks Entry 7th'!AK49,"")))</f>
        <v/>
      </c>
      <c r="BH50" s="120" t="str">
        <f>IF(OR($E50="",$G50=""),"",IF(AND($E$3=6),'Marks Entry 6th'!AL49,IF(AND($E$3=7),'Marks Entry 7th'!AL49,"")))</f>
        <v/>
      </c>
      <c r="BI50" s="428" t="str">
        <f t="shared" si="26"/>
        <v/>
      </c>
      <c r="BJ50" s="120" t="str">
        <f>IF(OR($E50="",$G50=""),"",IF(AND($E$3=6),'Marks Entry 6th'!AM49,IF(AND($E$3=7),'Marks Entry 7th'!AM49,"")))</f>
        <v/>
      </c>
      <c r="BK50" s="120" t="str">
        <f>IF(OR($E50="",$G50=""),"",IF(AND($E$3=6),'Marks Entry 6th'!AN49,IF(AND($E$3=7),'Marks Entry 7th'!AN49,"")))</f>
        <v/>
      </c>
      <c r="BL50" s="65" t="str">
        <f t="shared" si="27"/>
        <v/>
      </c>
      <c r="BM50" s="62">
        <f t="shared" si="28"/>
        <v>0</v>
      </c>
      <c r="BN50" s="67" t="str">
        <f>IF(OR($E50="",$G50=""),"",IF(AND($E$3=6),'Marks Entry 6th'!AO49,IF(AND($E$3=7),'Marks Entry 7th'!AO49,"")))</f>
        <v/>
      </c>
      <c r="BO50" s="67" t="str">
        <f>IF(OR($E50="",$G50=""),"",IF(AND($E$3=6),'Marks Entry 6th'!AP49,IF(AND($E$3=7),'Marks Entry 7th'!AP49,"")))</f>
        <v/>
      </c>
      <c r="BP50" s="65" t="str">
        <f t="shared" si="29"/>
        <v/>
      </c>
      <c r="BQ50" s="62" t="str">
        <f t="shared" si="30"/>
        <v/>
      </c>
      <c r="BR50" s="108">
        <f t="shared" si="31"/>
        <v>0</v>
      </c>
      <c r="BS50" s="108" t="str">
        <f t="shared" si="32"/>
        <v/>
      </c>
      <c r="BT50" s="108" t="str">
        <f t="shared" si="33"/>
        <v/>
      </c>
      <c r="BU50" s="108" t="str">
        <f t="shared" si="34"/>
        <v/>
      </c>
      <c r="BV50" s="108" t="str">
        <f t="shared" si="35"/>
        <v/>
      </c>
      <c r="BW50" s="110" t="str">
        <f t="shared" si="36"/>
        <v/>
      </c>
      <c r="BX50" s="120" t="str">
        <f>IF(OR($E50="",$G50=""),"",IF(AND($E$3=6),'Marks Entry 6th'!AQ49,IF(AND($E$3=7),'Marks Entry 7th'!AQ49,"")))</f>
        <v/>
      </c>
      <c r="BY50" s="120" t="str">
        <f>IF(OR($E50="",$G50=""),"",IF(AND($E$3=6),'Marks Entry 6th'!AR49,IF(AND($E$3=7),'Marks Entry 7th'!AR49,"")))</f>
        <v/>
      </c>
      <c r="BZ50" s="120" t="str">
        <f>IF(OR($E50="",$G50=""),"",IF(AND($E$3=6),'Marks Entry 6th'!AS49,IF(AND($E$3=7),'Marks Entry 7th'!AS49,"")))</f>
        <v/>
      </c>
      <c r="CA50" s="120" t="str">
        <f>IF(OR($E50="",$G50=""),"",IF(AND($E$3=6),'Marks Entry 6th'!AT49,IF(AND($E$3=7),'Marks Entry 7th'!AT49,"")))</f>
        <v/>
      </c>
      <c r="CB50" s="120" t="str">
        <f>IF(OR($E50="",$G50=""),"",IF(AND($E$3=6),'Marks Entry 6th'!AU49,IF(AND($E$3=7),'Marks Entry 7th'!AU49,"")))</f>
        <v/>
      </c>
      <c r="CC50" s="120" t="str">
        <f>IF(OR($E50="",$G50=""),"",IF(AND($E$3=6),'Marks Entry 6th'!AV49,IF(AND($E$3=7),'Marks Entry 7th'!AV49,"")))</f>
        <v/>
      </c>
      <c r="CD50" s="428" t="str">
        <f t="shared" si="37"/>
        <v/>
      </c>
      <c r="CE50" s="120" t="str">
        <f>IF(OR($E50="",$G50=""),"",IF(AND($E$3=6),'Marks Entry 6th'!AW49,IF(AND($E$3=7),'Marks Entry 7th'!AW49,"")))</f>
        <v/>
      </c>
      <c r="CF50" s="120" t="str">
        <f>IF(OR($E50="",$G50=""),"",IF(AND($E$3=6),'Marks Entry 6th'!AX49,IF(AND($E$3=7),'Marks Entry 7th'!AX49,"")))</f>
        <v/>
      </c>
      <c r="CG50" s="65" t="str">
        <f t="shared" si="38"/>
        <v/>
      </c>
      <c r="CH50" s="62">
        <f t="shared" si="39"/>
        <v>0</v>
      </c>
      <c r="CI50" s="67" t="str">
        <f>IF(OR($E50="",$G50=""),"",IF(AND($E$3=6),'Marks Entry 6th'!AY49,IF(AND($E$3=7),'Marks Entry 7th'!AY49,"")))</f>
        <v/>
      </c>
      <c r="CJ50" s="67" t="str">
        <f>IF(OR($E50="",$G50=""),"",IF(AND($E$3=6),'Marks Entry 6th'!AZ49,IF(AND($E$3=7),'Marks Entry 7th'!AZ49,"")))</f>
        <v/>
      </c>
      <c r="CK50" s="65" t="str">
        <f t="shared" si="40"/>
        <v/>
      </c>
      <c r="CL50" s="62" t="str">
        <f t="shared" si="41"/>
        <v/>
      </c>
      <c r="CM50" s="108">
        <f t="shared" si="42"/>
        <v>0</v>
      </c>
      <c r="CN50" s="108" t="str">
        <f t="shared" si="43"/>
        <v/>
      </c>
      <c r="CO50" s="108" t="str">
        <f t="shared" si="44"/>
        <v/>
      </c>
      <c r="CP50" s="108" t="str">
        <f t="shared" si="45"/>
        <v/>
      </c>
      <c r="CQ50" s="108" t="str">
        <f t="shared" si="46"/>
        <v/>
      </c>
      <c r="CR50" s="110" t="str">
        <f t="shared" si="47"/>
        <v/>
      </c>
      <c r="CS50" s="120" t="str">
        <f>IF(OR($E50="",$G50=""),"",IF(AND($E$3=6),'Marks Entry 6th'!BA49,IF(AND($E$3=7),'Marks Entry 7th'!BA49,"")))</f>
        <v/>
      </c>
      <c r="CT50" s="120" t="str">
        <f>IF(OR($E50="",$G50=""),"",IF(AND($E$3=6),'Marks Entry 6th'!BB49,IF(AND($E$3=7),'Marks Entry 7th'!BB49,"")))</f>
        <v/>
      </c>
      <c r="CU50" s="120" t="str">
        <f>IF(OR($E50="",$G50=""),"",IF(AND($E$3=6),'Marks Entry 6th'!BC49,IF(AND($E$3=7),'Marks Entry 7th'!BC49,"")))</f>
        <v/>
      </c>
      <c r="CV50" s="120" t="str">
        <f>IF(OR($E50="",$G50=""),"",IF(AND($E$3=6),'Marks Entry 6th'!BD49,IF(AND($E$3=7),'Marks Entry 7th'!BD49,"")))</f>
        <v/>
      </c>
      <c r="CW50" s="120" t="str">
        <f>IF(OR($E50="",$G50=""),"",IF(AND($E$3=6),'Marks Entry 6th'!BE49,IF(AND($E$3=7),'Marks Entry 7th'!BE49,"")))</f>
        <v/>
      </c>
      <c r="CX50" s="120" t="str">
        <f>IF(OR($E50="",$G50=""),"",IF(AND($E$3=6),'Marks Entry 6th'!BF49,IF(AND($E$3=7),'Marks Entry 7th'!BF49,"")))</f>
        <v/>
      </c>
      <c r="CY50" s="428" t="str">
        <f t="shared" si="48"/>
        <v/>
      </c>
      <c r="CZ50" s="120" t="str">
        <f>IF(OR($E50="",$G50=""),"",IF(AND($E$3=6),'Marks Entry 6th'!BG49,IF(AND($E$3=7),'Marks Entry 7th'!BG49,"")))</f>
        <v/>
      </c>
      <c r="DA50" s="120" t="str">
        <f>IF(OR($E50="",$G50=""),"",IF(AND($E$3=6),'Marks Entry 6th'!BH49,IF(AND($E$3=7),'Marks Entry 7th'!BH49,"")))</f>
        <v/>
      </c>
      <c r="DB50" s="65" t="str">
        <f t="shared" si="49"/>
        <v/>
      </c>
      <c r="DC50" s="62">
        <f t="shared" si="50"/>
        <v>0</v>
      </c>
      <c r="DD50" s="67" t="str">
        <f>IF(OR($E50="",$G50=""),"",IF(AND($E$3=6),'Marks Entry 6th'!BI49,IF(AND($E$3=7),'Marks Entry 7th'!BI49,"")))</f>
        <v/>
      </c>
      <c r="DE50" s="67" t="str">
        <f>IF(OR($E50="",$G50=""),"",IF(AND($E$3=6),'Marks Entry 6th'!BJ49,IF(AND($E$3=7),'Marks Entry 7th'!BJ49,"")))</f>
        <v/>
      </c>
      <c r="DF50" s="65" t="str">
        <f t="shared" si="51"/>
        <v/>
      </c>
      <c r="DG50" s="62" t="str">
        <f t="shared" si="52"/>
        <v/>
      </c>
      <c r="DH50" s="108">
        <f t="shared" si="53"/>
        <v>0</v>
      </c>
      <c r="DI50" s="108" t="str">
        <f t="shared" si="54"/>
        <v/>
      </c>
      <c r="DJ50" s="108" t="str">
        <f t="shared" si="55"/>
        <v/>
      </c>
      <c r="DK50" s="108" t="str">
        <f t="shared" si="56"/>
        <v/>
      </c>
      <c r="DL50" s="108" t="str">
        <f t="shared" si="57"/>
        <v/>
      </c>
      <c r="DM50" s="110" t="str">
        <f t="shared" si="58"/>
        <v/>
      </c>
      <c r="DN50" s="120" t="str">
        <f>IF(OR($E50="",$G50=""),"",IF(AND($E$3=6),'Marks Entry 6th'!BK49,IF(AND($E$3=7),'Marks Entry 7th'!BK49,"")))</f>
        <v/>
      </c>
      <c r="DO50" s="120" t="str">
        <f>IF(OR($E50="",$G50=""),"",IF(AND($E$3=6),'Marks Entry 6th'!BL49,IF(AND($E$3=7),'Marks Entry 7th'!BL49,"")))</f>
        <v/>
      </c>
      <c r="DP50" s="120" t="str">
        <f>IF(OR($E50="",$G50=""),"",IF(AND($E$3=6),'Marks Entry 6th'!BM49,IF(AND($E$3=7),'Marks Entry 7th'!BM49,"")))</f>
        <v/>
      </c>
      <c r="DQ50" s="120" t="str">
        <f>IF(OR($E50="",$G50=""),"",IF(AND($E$3=6),'Marks Entry 6th'!BN49,IF(AND($E$3=7),'Marks Entry 7th'!BN49,"")))</f>
        <v/>
      </c>
      <c r="DR50" s="120" t="str">
        <f>IF(OR($E50="",$G50=""),"",IF(AND($E$3=6),'Marks Entry 6th'!BO49,IF(AND($E$3=7),'Marks Entry 7th'!BO49,"")))</f>
        <v/>
      </c>
      <c r="DS50" s="120" t="str">
        <f>IF(OR($E50="",$G50=""),"",IF(AND($E$3=6),'Marks Entry 6th'!BP49,IF(AND($E$3=7),'Marks Entry 7th'!BP49,"")))</f>
        <v/>
      </c>
      <c r="DT50" s="428" t="str">
        <f t="shared" si="59"/>
        <v/>
      </c>
      <c r="DU50" s="120" t="str">
        <f>IF(OR($E50="",$G50=""),"",IF(AND($E$3=6),'Marks Entry 6th'!BQ49,IF(AND($E$3=7),'Marks Entry 7th'!BQ49,"")))</f>
        <v/>
      </c>
      <c r="DV50" s="120" t="str">
        <f>IF(OR($E50="",$G50=""),"",IF(AND($E$3=6),'Marks Entry 6th'!BR49,IF(AND($E$3=7),'Marks Entry 7th'!BR49,"")))</f>
        <v/>
      </c>
      <c r="DW50" s="65" t="str">
        <f t="shared" si="60"/>
        <v/>
      </c>
      <c r="DX50" s="62">
        <f t="shared" si="61"/>
        <v>0</v>
      </c>
      <c r="DY50" s="67" t="str">
        <f>IF(OR($E50="",$G50=""),"",IF(AND($E$3=6),'Marks Entry 6th'!BS49,IF(AND($E$3=7),'Marks Entry 7th'!BS49,"")))</f>
        <v/>
      </c>
      <c r="DZ50" s="67" t="str">
        <f>IF(OR($E50="",$G50=""),"",IF(AND($E$3=6),'Marks Entry 6th'!BT49,IF(AND($E$3=7),'Marks Entry 7th'!BT49,"")))</f>
        <v/>
      </c>
      <c r="EA50" s="65" t="str">
        <f t="shared" si="62"/>
        <v/>
      </c>
      <c r="EB50" s="62" t="str">
        <f t="shared" si="63"/>
        <v/>
      </c>
      <c r="EC50" s="108">
        <f t="shared" si="64"/>
        <v>0</v>
      </c>
      <c r="ED50" s="108" t="str">
        <f t="shared" si="65"/>
        <v/>
      </c>
      <c r="EE50" s="108" t="str">
        <f t="shared" si="66"/>
        <v/>
      </c>
      <c r="EF50" s="108" t="str">
        <f t="shared" si="67"/>
        <v/>
      </c>
      <c r="EG50" s="108" t="str">
        <f t="shared" si="68"/>
        <v/>
      </c>
      <c r="EH50" s="110" t="str">
        <f t="shared" si="69"/>
        <v/>
      </c>
      <c r="EI50" s="52" t="str">
        <f>IF(OR($E50="",$G50=""),"",IF(AND($E$3=6),'Marks Entry 6th'!BU49,IF(AND($E$3=7),'Marks Entry 7th'!BU49,"")))</f>
        <v/>
      </c>
      <c r="EJ50" s="52" t="str">
        <f>IF(OR($E50="",$G50=""),"",IF(AND($E$3=6),'Marks Entry 6th'!BV49,IF(AND($E$3=7),'Marks Entry 7th'!BV49,"")))</f>
        <v/>
      </c>
      <c r="EK50" s="52" t="str">
        <f>IF(OR($E50="",$G50=""),"",IF(AND($E$3=6),'Marks Entry 6th'!BW49,IF(AND($E$3=7),'Marks Entry 7th'!BW49,"")))</f>
        <v/>
      </c>
      <c r="EL50" s="52" t="str">
        <f>IF(OR($E50="",$G50=""),"",IF(AND($E$3=6),'Marks Entry 6th'!BX49,IF(AND($E$3=7),'Marks Entry 7th'!BX49,"")))</f>
        <v/>
      </c>
      <c r="EM50" s="52" t="str">
        <f>IF(OR($E50="",$G50=""),"",IF(AND($E$3=6),'Marks Entry 6th'!BY49,IF(AND($E$3=7),'Marks Entry 7th'!BY49,"")))</f>
        <v/>
      </c>
      <c r="EN50" s="121" t="str">
        <f t="shared" si="70"/>
        <v/>
      </c>
      <c r="EO50" s="122">
        <f t="shared" si="71"/>
        <v>0</v>
      </c>
      <c r="EP50" s="122" t="str">
        <f t="shared" si="72"/>
        <v/>
      </c>
      <c r="EQ50" s="122" t="str">
        <f t="shared" si="73"/>
        <v/>
      </c>
      <c r="ER50" s="109" t="str">
        <f t="shared" si="74"/>
        <v/>
      </c>
      <c r="ES50" s="52" t="str">
        <f>IF(OR($E50="",$G50=""),"",IF(AND($E$3=6),'Marks Entry 6th'!BZ49,IF(AND($E$3=7),'Marks Entry 7th'!BZ49,"")))</f>
        <v/>
      </c>
      <c r="ET50" s="52" t="str">
        <f>IF(OR($E50="",$G50=""),"",IF(AND($E$3=6),'Marks Entry 6th'!CA49,IF(AND($E$3=7),'Marks Entry 7th'!CA49,"")))</f>
        <v/>
      </c>
      <c r="EU50" s="52" t="str">
        <f>IF(OR($E50="",$G50=""),"",IF(AND($E$3=6),'Marks Entry 6th'!CB49,IF(AND($E$3=7),'Marks Entry 7th'!CB49,"")))</f>
        <v/>
      </c>
      <c r="EV50" s="52" t="str">
        <f>IF(OR($E50="",$G50=""),"",IF(AND($E$3=6),'Marks Entry 6th'!CC49,IF(AND($E$3=7),'Marks Entry 7th'!CC49,"")))</f>
        <v/>
      </c>
      <c r="EW50" s="52" t="str">
        <f>IF(OR($E50="",$G50=""),"",IF(AND($E$3=6),'Marks Entry 6th'!CD49,IF(AND($E$3=7),'Marks Entry 7th'!CD49,"")))</f>
        <v/>
      </c>
      <c r="EX50" s="121" t="str">
        <f t="shared" si="75"/>
        <v/>
      </c>
      <c r="EY50" s="122">
        <f t="shared" si="76"/>
        <v>0</v>
      </c>
      <c r="EZ50" s="122" t="str">
        <f t="shared" si="77"/>
        <v/>
      </c>
      <c r="FA50" s="122" t="str">
        <f t="shared" si="78"/>
        <v/>
      </c>
      <c r="FB50" s="109" t="str">
        <f t="shared" si="79"/>
        <v/>
      </c>
      <c r="FC50" s="52" t="str">
        <f>IF(OR($E50="",$G50=""),"",IF(AND($E$3=6),'Marks Entry 6th'!CE49,IF(AND($E$3=7),'Marks Entry 7th'!CE49,"")))</f>
        <v/>
      </c>
      <c r="FD50" s="52" t="str">
        <f>IF(OR($E50="",$G50=""),"",IF(AND($E$3=6),'Marks Entry 6th'!CF49,IF(AND($E$3=7),'Marks Entry 7th'!CF49,"")))</f>
        <v/>
      </c>
      <c r="FE50" s="52" t="str">
        <f>IF(OR($E50="",$G50=""),"",IF(AND($E$3=6),'Marks Entry 6th'!CG49,IF(AND($E$3=7),'Marks Entry 7th'!CG49,"")))</f>
        <v/>
      </c>
      <c r="FF50" s="52" t="str">
        <f>IF(OR($E50="",$G50=""),"",IF(AND($E$3=6),'Marks Entry 6th'!CH49,IF(AND($E$3=7),'Marks Entry 7th'!CH49,"")))</f>
        <v/>
      </c>
      <c r="FG50" s="52" t="str">
        <f>IF(OR($E50="",$G50=""),"",IF(AND($E$3=6),'Marks Entry 6th'!CI49,IF(AND($E$3=7),'Marks Entry 7th'!CI49,"")))</f>
        <v/>
      </c>
      <c r="FH50" s="121" t="str">
        <f t="shared" si="80"/>
        <v/>
      </c>
      <c r="FI50" s="122">
        <f t="shared" si="81"/>
        <v>0</v>
      </c>
      <c r="FJ50" s="122" t="str">
        <f t="shared" si="82"/>
        <v/>
      </c>
      <c r="FK50" s="122" t="str">
        <f t="shared" si="83"/>
        <v/>
      </c>
      <c r="FL50" s="109" t="str">
        <f t="shared" si="84"/>
        <v/>
      </c>
      <c r="FM50" s="370" t="str">
        <f>IF(OR($E50="",$G50=""),"",IF(AND('Marks Entry 6th'!CJ49="",'Marks Entry 7th'!CJ49=""),"",IF(AND($E$3=6),'Marks Entry 6th'!CJ49,IF(AND($E$3=7),'Marks Entry 7th'!CJ49,""))))</f>
        <v/>
      </c>
      <c r="FN50" s="370" t="str">
        <f>IF(OR($E50="",$G50=""),"",IF(AND('Marks Entry 6th'!CK49="",'Marks Entry 7th'!CK49=""),"",IF(AND($E$3=6),'Marks Entry 6th'!CK49,IF(AND($E$3=7),'Marks Entry 7th'!CK49,""))))</f>
        <v/>
      </c>
      <c r="FO50" s="371" t="str">
        <f t="shared" si="85"/>
        <v/>
      </c>
      <c r="FP50" s="109" t="str">
        <f t="shared" si="86"/>
        <v/>
      </c>
      <c r="FQ50" s="370" t="str">
        <f>IF(OR($E50="",$G50=""),"",IF(AND('Marks Entry 6th'!CL49="",'Marks Entry 7th'!CL49=""),"",IF(AND($E$3=6),'Marks Entry 6th'!CL49,IF(AND($E$3=7),'Marks Entry 7th'!CL49,""))))</f>
        <v/>
      </c>
      <c r="FR50" s="370" t="str">
        <f>IF(OR($E50="",$G50=""),"",IF(AND('Marks Entry 6th'!CM49="",'Marks Entry 7th'!CM49=""),"",IF(AND($E$3=6),'Marks Entry 6th'!CM49,IF(AND($E$3=7),'Marks Entry 7th'!CM49,""))))</f>
        <v/>
      </c>
      <c r="FS50" s="371" t="str">
        <f t="shared" si="87"/>
        <v/>
      </c>
      <c r="FT50" s="109" t="str">
        <f t="shared" si="88"/>
        <v/>
      </c>
      <c r="FU50" s="78" t="str">
        <f t="shared" si="89"/>
        <v/>
      </c>
      <c r="FV50" s="332" t="str">
        <f t="shared" si="90"/>
        <v/>
      </c>
      <c r="FW50" s="84" t="str">
        <f t="shared" si="91"/>
        <v/>
      </c>
      <c r="FX50" s="225" t="str">
        <f t="shared" si="92"/>
        <v/>
      </c>
      <c r="FY50" s="85" t="str">
        <f t="shared" si="93"/>
        <v/>
      </c>
      <c r="FZ50" s="331" t="str">
        <f>IFERROR(IF(B50="NSO","NSO",IF(OR(D50="",G50="",F50=""),"",IF(AND(FV50&gt;=36,'Master sheet'!$D$11="Hindi"),"कक्षा क्रमोन्नत",IF(AND(FV50&gt;=36,'Master sheet'!$D$11="English"),"Promoted",IF(AND(FV50&lt;36,'Master sheet'!$D$11="Hindi"),"पुनः परीक्षा","Re-Exam"))))),"")</f>
        <v/>
      </c>
      <c r="GA50" s="53" t="str">
        <f>IF(OR($E50="",$G50=""),"",IF(AND($E$3=6,'Marks Entry 6th'!CN49=""),"",IF(AND($E$3=7,'Marks Entry 7th'!CN49=""),"",IF(AND($E$3=6),'Marks Entry 6th'!CN49,IF(AND($E$3=7),'Marks Entry 7th'!CN49,"")))))</f>
        <v/>
      </c>
      <c r="GB50" s="53" t="str">
        <f>IF(OR($E50="",$G50=""),"",IF(AND($E$3=6,'Marks Entry 6th'!CO49=""),"",IF(AND($E$3=7,'Marks Entry 7th'!CO49=""),"",IF(AND($E$3=6),'Marks Entry 6th'!CO49,IF(AND($E$3=7),'Marks Entry 7th'!CO49,"")))))</f>
        <v/>
      </c>
      <c r="GC50" s="54"/>
      <c r="GK50" s="56">
        <f>IF(AND($E$3=6),'Marks Entry 6th'!I49,IF(AND($E$3=7),'Marks Entry 7th'!I49,""))</f>
        <v>0</v>
      </c>
      <c r="GL50" s="56">
        <f t="shared" si="94"/>
        <v>0</v>
      </c>
    </row>
    <row r="51" spans="1:194" ht="18.95" customHeight="1">
      <c r="A51" s="68">
        <v>44</v>
      </c>
      <c r="B51" s="68" t="str">
        <f>IF(OR(GK51=0,GK51=""),"",IF(AND($E$3=6),'Marks Entry 6th'!I50,IF(AND($E$3=7),'Marks Entry 7th'!I50,"")))</f>
        <v/>
      </c>
      <c r="C51" s="69" t="str">
        <f>IF(OR(B51=0,B51=""),"",IF(AND($E$3=6,'Marks Entry 6th'!B50=""),"",IF(AND($E$3=7,'Marks Entry 7th'!B50=""),"",IF(AND($E$3=6,'Marks Entry 6th'!B50),'Marks Entry 6th'!B50,IF(AND($E$3=7),'Marks Entry 7th'!B50,"")))))</f>
        <v/>
      </c>
      <c r="D51" s="69" t="str">
        <f>IF(OR(B51=0,B51=""),"",IF(AND($E$3=6,'Marks Entry 6th'!C50=""),"",IF(AND($E$3=7,'Marks Entry 7th'!C50=""),"",IF(AND($E$3=6),'Marks Entry 6th'!C50,IF(AND($E$3=7),'Marks Entry 7th'!C50,"")))))</f>
        <v/>
      </c>
      <c r="E51" s="306" t="str">
        <f>IF(OR(B51=0,B51=""),"",IF(AND($E$3=6,'Marks Entry 6th'!E50=""),"",IF(AND($E$3=7,'Marks Entry 7th'!E50=""),"",IF(AND($E$3=6),'Marks Entry 6th'!E50,IF(AND($E$3=7),'Marks Entry 7th'!E50,"")))))</f>
        <v/>
      </c>
      <c r="F51" s="69" t="str">
        <f>IF(OR(B51=0,B51=""),"",IF(AND($E$3=6,'Marks Entry 6th'!D50=""),"",IF(AND($E$3=7,'Marks Entry 7th'!D50=""),"",IF(AND($E$3=6),'Marks Entry 6th'!D50,IF(AND($E$3=7),'Marks Entry 7th'!D50,"")))))</f>
        <v/>
      </c>
      <c r="G51" s="305" t="str">
        <f>IF(OR(B51=0,B51=""),"",IF(AND($E$3=6,'Marks Entry 6th'!F50=""),"",IF(AND($E$3=7,'Marks Entry 7th'!F50=""),"",IF(AND($E$3=6),UPPER('Marks Entry 6th'!F50),IF(AND($E$3=7),UPPER('Marks Entry 7th'!F50),"")))))</f>
        <v/>
      </c>
      <c r="H51" s="305" t="str">
        <f>IF(OR(B51=0,B51=""),"",IF(AND($E$3=6,'Marks Entry 6th'!G50=""),"",IF(AND($E$3=7,'Marks Entry 7th'!G50=""),"",IF(AND($E$3=6),UPPER('Marks Entry 6th'!G50),IF(AND($E$3=7),UPPER('Marks Entry 7th'!G50),"")))))</f>
        <v/>
      </c>
      <c r="I51" s="305" t="str">
        <f>IF(OR(B51=0,B51=""),"",IF(AND($E$3=6,'Marks Entry 6th'!H50=""),"",IF(AND($E$3=7,'Marks Entry 7th'!H50=""),"",IF(AND($E$3=6),UPPER('Marks Entry 6th'!H50),IF(AND($E$3=7),UPPER('Marks Entry 7th'!H50),"")))))</f>
        <v/>
      </c>
      <c r="J51" s="64" t="str">
        <f>IF(OR(B51=0,B51=""),"",IF(AND($E$3=6,'Marks Entry 6th'!J50=""),"",IF(AND($E$3=7,'Marks Entry 7th'!J50=""),"",IF(AND($E$3=6),'Marks Entry 6th'!J50,IF(AND($E$3=7),'Marks Entry 7th'!J50,"")))))</f>
        <v/>
      </c>
      <c r="K51" s="64" t="str">
        <f>IF(OR(B51=0,B51=""),"",IF(AND($E$3=6,'Marks Entry 6th'!K50=""),"",IF(AND($E$3=7,'Marks Entry 7th'!K50=""),"",IF(AND($E$3=6),'Marks Entry 6th'!K50,IF(AND($E$3=7),'Marks Entry 7th'!K50,"")))))</f>
        <v/>
      </c>
      <c r="L51" s="120" t="str">
        <f>IF(OR($E51="",$G51=""),"",IF(AND($E$3=6),'Marks Entry 6th'!L50,IF(AND($E$3=7),'Marks Entry 7th'!L50,"")))</f>
        <v/>
      </c>
      <c r="M51" s="120" t="str">
        <f>IF(OR($E51="",$G51=""),"",IF(AND($E$3=6),'Marks Entry 6th'!M50,IF(AND($E$3=7),'Marks Entry 7th'!M50,"")))</f>
        <v/>
      </c>
      <c r="N51" s="120" t="str">
        <f>IF(OR($E51="",$G51=""),"",IF(AND($E$3=6),'Marks Entry 6th'!N50,IF(AND($E$3=7),'Marks Entry 7th'!N50,"")))</f>
        <v/>
      </c>
      <c r="O51" s="120" t="str">
        <f>IF(OR($E51="",$G51=""),"",IF(AND($E$3=6),'Marks Entry 6th'!O50,IF(AND($E$3=7),'Marks Entry 7th'!O50,"")))</f>
        <v/>
      </c>
      <c r="P51" s="120" t="str">
        <f>IF(OR($E51="",$G51=""),"",IF(AND($E$3=6),'Marks Entry 6th'!P50,IF(AND($E$3=7),'Marks Entry 7th'!P50,"")))</f>
        <v/>
      </c>
      <c r="Q51" s="120" t="str">
        <f>IF(OR($E51="",$G51=""),"",IF(AND($E$3=6),'Marks Entry 6th'!Q50,IF(AND($E$3=7),'Marks Entry 7th'!Q50,"")))</f>
        <v/>
      </c>
      <c r="R51" s="428" t="str">
        <f t="shared" si="4"/>
        <v/>
      </c>
      <c r="S51" s="120" t="str">
        <f>IF(OR($E51="",$G51=""),"",IF(AND($E$3=6),'Marks Entry 6th'!R50,IF(AND($E$3=7),'Marks Entry 7th'!R50,"")))</f>
        <v/>
      </c>
      <c r="T51" s="120" t="str">
        <f>IF(OR($E51="",$G51=""),"",IF(AND($E$3=6),'Marks Entry 6th'!S50,IF(AND($E$3=7),'Marks Entry 7th'!S50,"")))</f>
        <v/>
      </c>
      <c r="U51" s="65" t="str">
        <f t="shared" si="5"/>
        <v/>
      </c>
      <c r="V51" s="62">
        <f t="shared" si="6"/>
        <v>0</v>
      </c>
      <c r="W51" s="67" t="str">
        <f>IF(OR($E51="",$G51=""),"",IF(AND($E$3=6),'Marks Entry 6th'!T50,IF(AND($E$3=7),'Marks Entry 7th'!T50,"")))</f>
        <v/>
      </c>
      <c r="X51" s="67" t="str">
        <f>IF(OR($E51="",$G51=""),"",IF(AND($E$3=6),'Marks Entry 6th'!U50,IF(AND($E$3=7),'Marks Entry 7th'!U50,"")))</f>
        <v/>
      </c>
      <c r="Y51" s="66" t="str">
        <f t="shared" si="7"/>
        <v/>
      </c>
      <c r="Z51" s="62" t="str">
        <f t="shared" si="8"/>
        <v/>
      </c>
      <c r="AA51" s="108">
        <f t="shared" si="9"/>
        <v>0</v>
      </c>
      <c r="AB51" s="108" t="str">
        <f t="shared" si="10"/>
        <v/>
      </c>
      <c r="AC51" s="108" t="str">
        <f t="shared" si="11"/>
        <v/>
      </c>
      <c r="AD51" s="108" t="str">
        <f t="shared" si="12"/>
        <v/>
      </c>
      <c r="AE51" s="108" t="str">
        <f t="shared" si="13"/>
        <v/>
      </c>
      <c r="AF51" s="110" t="str">
        <f t="shared" si="14"/>
        <v/>
      </c>
      <c r="AG51" s="120" t="str">
        <f>IF(OR($E51="",$G51=""),"",IF(AND($E$3=6),'Marks Entry 6th'!V50,IF(AND($E$3=7),'Marks Entry 7th'!V50,"")))</f>
        <v/>
      </c>
      <c r="AH51" s="120" t="str">
        <f>IF(OR($E51="",$G51=""),"",IF(AND($E$3=6),'Marks Entry 6th'!W50,IF(AND($E$3=7),'Marks Entry 7th'!W50,"")))</f>
        <v/>
      </c>
      <c r="AI51" s="120" t="str">
        <f>IF(OR($E51="",$G51=""),"",IF(AND($E$3=6),'Marks Entry 6th'!X50,IF(AND($E$3=7),'Marks Entry 7th'!X50,"")))</f>
        <v/>
      </c>
      <c r="AJ51" s="120" t="str">
        <f>IF(OR($E51="",$G51=""),"",IF(AND($E$3=6),'Marks Entry 6th'!Y50,IF(AND($E$3=7),'Marks Entry 7th'!Y50,"")))</f>
        <v/>
      </c>
      <c r="AK51" s="120" t="str">
        <f>IF(OR($E51="",$G51=""),"",IF(AND($E$3=6),'Marks Entry 6th'!Z50,IF(AND($E$3=7),'Marks Entry 7th'!Z50,"")))</f>
        <v/>
      </c>
      <c r="AL51" s="120" t="str">
        <f>IF(OR($E51="",$G51=""),"",IF(AND($E$3=6),'Marks Entry 6th'!AA50,IF(AND($E$3=7),'Marks Entry 7th'!AA50,"")))</f>
        <v/>
      </c>
      <c r="AM51" s="428" t="str">
        <f t="shared" si="15"/>
        <v/>
      </c>
      <c r="AN51" s="120" t="str">
        <f>IF(OR($E51="",$G51=""),"",IF(AND($E$3=6),'Marks Entry 6th'!AB50,IF(AND($E$3=7),'Marks Entry 7th'!AB50,"")))</f>
        <v/>
      </c>
      <c r="AO51" s="120" t="str">
        <f>IF(OR($E51="",$G51=""),"",IF(AND($E$3=6),'Marks Entry 6th'!AC50,IF(AND($E$3=7),'Marks Entry 7th'!AC50,"")))</f>
        <v/>
      </c>
      <c r="AP51" s="65" t="str">
        <f t="shared" si="16"/>
        <v/>
      </c>
      <c r="AQ51" s="62">
        <f t="shared" si="17"/>
        <v>0</v>
      </c>
      <c r="AR51" s="67" t="str">
        <f>IF(OR($E51="",$G51=""),"",IF(AND($E$3=6),'Marks Entry 6th'!AD50,IF(AND($E$3=7),'Marks Entry 7th'!AD50,"")))</f>
        <v/>
      </c>
      <c r="AS51" s="67" t="str">
        <f>IF(OR($E51="",$G51=""),"",IF(AND($E$3=6),'Marks Entry 6th'!AE50,IF(AND($E$3=7),'Marks Entry 7th'!AE50,"")))</f>
        <v/>
      </c>
      <c r="AT51" s="65" t="str">
        <f t="shared" si="18"/>
        <v/>
      </c>
      <c r="AU51" s="62" t="str">
        <f t="shared" si="19"/>
        <v/>
      </c>
      <c r="AV51" s="108">
        <f t="shared" si="20"/>
        <v>0</v>
      </c>
      <c r="AW51" s="108" t="str">
        <f t="shared" si="21"/>
        <v/>
      </c>
      <c r="AX51" s="108" t="str">
        <f t="shared" si="22"/>
        <v/>
      </c>
      <c r="AY51" s="108" t="str">
        <f t="shared" si="23"/>
        <v/>
      </c>
      <c r="AZ51" s="108" t="str">
        <f t="shared" si="24"/>
        <v/>
      </c>
      <c r="BA51" s="110" t="str">
        <f t="shared" si="25"/>
        <v/>
      </c>
      <c r="BB51" s="313" t="str">
        <f>IF(OR($E51="",$G51=""),"",IF(AND($E$3=6),'Marks Entry 6th'!AF50,IF(AND($E$3=7),'Marks Entry 7th'!AF50,"")))</f>
        <v/>
      </c>
      <c r="BC51" s="120" t="str">
        <f>IF(OR($E51="",$G51=""),"",IF(AND($E$3=6),'Marks Entry 6th'!AG50,IF(AND($E$3=7),'Marks Entry 7th'!AG50,"")))</f>
        <v/>
      </c>
      <c r="BD51" s="120" t="str">
        <f>IF(OR($E51="",$G51=""),"",IF(AND($E$3=6),'Marks Entry 6th'!AH50,IF(AND($E$3=7),'Marks Entry 7th'!AH50,"")))</f>
        <v/>
      </c>
      <c r="BE51" s="120" t="str">
        <f>IF(OR($E51="",$G51=""),"",IF(AND($E$3=6),'Marks Entry 6th'!AI50,IF(AND($E$3=7),'Marks Entry 7th'!AI50,"")))</f>
        <v/>
      </c>
      <c r="BF51" s="120" t="str">
        <f>IF(OR($E51="",$G51=""),"",IF(AND($E$3=6),'Marks Entry 6th'!AJ50,IF(AND($E$3=7),'Marks Entry 7th'!AJ50,"")))</f>
        <v/>
      </c>
      <c r="BG51" s="120" t="str">
        <f>IF(OR($E51="",$G51=""),"",IF(AND($E$3=6),'Marks Entry 6th'!AK50,IF(AND($E$3=7),'Marks Entry 7th'!AK50,"")))</f>
        <v/>
      </c>
      <c r="BH51" s="120" t="str">
        <f>IF(OR($E51="",$G51=""),"",IF(AND($E$3=6),'Marks Entry 6th'!AL50,IF(AND($E$3=7),'Marks Entry 7th'!AL50,"")))</f>
        <v/>
      </c>
      <c r="BI51" s="428" t="str">
        <f t="shared" si="26"/>
        <v/>
      </c>
      <c r="BJ51" s="120" t="str">
        <f>IF(OR($E51="",$G51=""),"",IF(AND($E$3=6),'Marks Entry 6th'!AM50,IF(AND($E$3=7),'Marks Entry 7th'!AM50,"")))</f>
        <v/>
      </c>
      <c r="BK51" s="120" t="str">
        <f>IF(OR($E51="",$G51=""),"",IF(AND($E$3=6),'Marks Entry 6th'!AN50,IF(AND($E$3=7),'Marks Entry 7th'!AN50,"")))</f>
        <v/>
      </c>
      <c r="BL51" s="65" t="str">
        <f t="shared" si="27"/>
        <v/>
      </c>
      <c r="BM51" s="62">
        <f t="shared" si="28"/>
        <v>0</v>
      </c>
      <c r="BN51" s="67" t="str">
        <f>IF(OR($E51="",$G51=""),"",IF(AND($E$3=6),'Marks Entry 6th'!AO50,IF(AND($E$3=7),'Marks Entry 7th'!AO50,"")))</f>
        <v/>
      </c>
      <c r="BO51" s="67" t="str">
        <f>IF(OR($E51="",$G51=""),"",IF(AND($E$3=6),'Marks Entry 6th'!AP50,IF(AND($E$3=7),'Marks Entry 7th'!AP50,"")))</f>
        <v/>
      </c>
      <c r="BP51" s="65" t="str">
        <f t="shared" si="29"/>
        <v/>
      </c>
      <c r="BQ51" s="62" t="str">
        <f t="shared" si="30"/>
        <v/>
      </c>
      <c r="BR51" s="108">
        <f t="shared" si="31"/>
        <v>0</v>
      </c>
      <c r="BS51" s="108" t="str">
        <f t="shared" si="32"/>
        <v/>
      </c>
      <c r="BT51" s="108" t="str">
        <f t="shared" si="33"/>
        <v/>
      </c>
      <c r="BU51" s="108" t="str">
        <f t="shared" si="34"/>
        <v/>
      </c>
      <c r="BV51" s="108" t="str">
        <f t="shared" si="35"/>
        <v/>
      </c>
      <c r="BW51" s="110" t="str">
        <f t="shared" si="36"/>
        <v/>
      </c>
      <c r="BX51" s="120" t="str">
        <f>IF(OR($E51="",$G51=""),"",IF(AND($E$3=6),'Marks Entry 6th'!AQ50,IF(AND($E$3=7),'Marks Entry 7th'!AQ50,"")))</f>
        <v/>
      </c>
      <c r="BY51" s="120" t="str">
        <f>IF(OR($E51="",$G51=""),"",IF(AND($E$3=6),'Marks Entry 6th'!AR50,IF(AND($E$3=7),'Marks Entry 7th'!AR50,"")))</f>
        <v/>
      </c>
      <c r="BZ51" s="120" t="str">
        <f>IF(OR($E51="",$G51=""),"",IF(AND($E$3=6),'Marks Entry 6th'!AS50,IF(AND($E$3=7),'Marks Entry 7th'!AS50,"")))</f>
        <v/>
      </c>
      <c r="CA51" s="120" t="str">
        <f>IF(OR($E51="",$G51=""),"",IF(AND($E$3=6),'Marks Entry 6th'!AT50,IF(AND($E$3=7),'Marks Entry 7th'!AT50,"")))</f>
        <v/>
      </c>
      <c r="CB51" s="120" t="str">
        <f>IF(OR($E51="",$G51=""),"",IF(AND($E$3=6),'Marks Entry 6th'!AU50,IF(AND($E$3=7),'Marks Entry 7th'!AU50,"")))</f>
        <v/>
      </c>
      <c r="CC51" s="120" t="str">
        <f>IF(OR($E51="",$G51=""),"",IF(AND($E$3=6),'Marks Entry 6th'!AV50,IF(AND($E$3=7),'Marks Entry 7th'!AV50,"")))</f>
        <v/>
      </c>
      <c r="CD51" s="428" t="str">
        <f t="shared" si="37"/>
        <v/>
      </c>
      <c r="CE51" s="120" t="str">
        <f>IF(OR($E51="",$G51=""),"",IF(AND($E$3=6),'Marks Entry 6th'!AW50,IF(AND($E$3=7),'Marks Entry 7th'!AW50,"")))</f>
        <v/>
      </c>
      <c r="CF51" s="120" t="str">
        <f>IF(OR($E51="",$G51=""),"",IF(AND($E$3=6),'Marks Entry 6th'!AX50,IF(AND($E$3=7),'Marks Entry 7th'!AX50,"")))</f>
        <v/>
      </c>
      <c r="CG51" s="65" t="str">
        <f t="shared" si="38"/>
        <v/>
      </c>
      <c r="CH51" s="62">
        <f t="shared" si="39"/>
        <v>0</v>
      </c>
      <c r="CI51" s="67" t="str">
        <f>IF(OR($E51="",$G51=""),"",IF(AND($E$3=6),'Marks Entry 6th'!AY50,IF(AND($E$3=7),'Marks Entry 7th'!AY50,"")))</f>
        <v/>
      </c>
      <c r="CJ51" s="67" t="str">
        <f>IF(OR($E51="",$G51=""),"",IF(AND($E$3=6),'Marks Entry 6th'!AZ50,IF(AND($E$3=7),'Marks Entry 7th'!AZ50,"")))</f>
        <v/>
      </c>
      <c r="CK51" s="65" t="str">
        <f t="shared" si="40"/>
        <v/>
      </c>
      <c r="CL51" s="62" t="str">
        <f t="shared" si="41"/>
        <v/>
      </c>
      <c r="CM51" s="108">
        <f t="shared" si="42"/>
        <v>0</v>
      </c>
      <c r="CN51" s="108" t="str">
        <f t="shared" si="43"/>
        <v/>
      </c>
      <c r="CO51" s="108" t="str">
        <f t="shared" si="44"/>
        <v/>
      </c>
      <c r="CP51" s="108" t="str">
        <f t="shared" si="45"/>
        <v/>
      </c>
      <c r="CQ51" s="108" t="str">
        <f t="shared" si="46"/>
        <v/>
      </c>
      <c r="CR51" s="110" t="str">
        <f t="shared" si="47"/>
        <v/>
      </c>
      <c r="CS51" s="120" t="str">
        <f>IF(OR($E51="",$G51=""),"",IF(AND($E$3=6),'Marks Entry 6th'!BA50,IF(AND($E$3=7),'Marks Entry 7th'!BA50,"")))</f>
        <v/>
      </c>
      <c r="CT51" s="120" t="str">
        <f>IF(OR($E51="",$G51=""),"",IF(AND($E$3=6),'Marks Entry 6th'!BB50,IF(AND($E$3=7),'Marks Entry 7th'!BB50,"")))</f>
        <v/>
      </c>
      <c r="CU51" s="120" t="str">
        <f>IF(OR($E51="",$G51=""),"",IF(AND($E$3=6),'Marks Entry 6th'!BC50,IF(AND($E$3=7),'Marks Entry 7th'!BC50,"")))</f>
        <v/>
      </c>
      <c r="CV51" s="120" t="str">
        <f>IF(OR($E51="",$G51=""),"",IF(AND($E$3=6),'Marks Entry 6th'!BD50,IF(AND($E$3=7),'Marks Entry 7th'!BD50,"")))</f>
        <v/>
      </c>
      <c r="CW51" s="120" t="str">
        <f>IF(OR($E51="",$G51=""),"",IF(AND($E$3=6),'Marks Entry 6th'!BE50,IF(AND($E$3=7),'Marks Entry 7th'!BE50,"")))</f>
        <v/>
      </c>
      <c r="CX51" s="120" t="str">
        <f>IF(OR($E51="",$G51=""),"",IF(AND($E$3=6),'Marks Entry 6th'!BF50,IF(AND($E$3=7),'Marks Entry 7th'!BF50,"")))</f>
        <v/>
      </c>
      <c r="CY51" s="428" t="str">
        <f t="shared" si="48"/>
        <v/>
      </c>
      <c r="CZ51" s="120" t="str">
        <f>IF(OR($E51="",$G51=""),"",IF(AND($E$3=6),'Marks Entry 6th'!BG50,IF(AND($E$3=7),'Marks Entry 7th'!BG50,"")))</f>
        <v/>
      </c>
      <c r="DA51" s="120" t="str">
        <f>IF(OR($E51="",$G51=""),"",IF(AND($E$3=6),'Marks Entry 6th'!BH50,IF(AND($E$3=7),'Marks Entry 7th'!BH50,"")))</f>
        <v/>
      </c>
      <c r="DB51" s="65" t="str">
        <f t="shared" si="49"/>
        <v/>
      </c>
      <c r="DC51" s="62">
        <f t="shared" si="50"/>
        <v>0</v>
      </c>
      <c r="DD51" s="67" t="str">
        <f>IF(OR($E51="",$G51=""),"",IF(AND($E$3=6),'Marks Entry 6th'!BI50,IF(AND($E$3=7),'Marks Entry 7th'!BI50,"")))</f>
        <v/>
      </c>
      <c r="DE51" s="67" t="str">
        <f>IF(OR($E51="",$G51=""),"",IF(AND($E$3=6),'Marks Entry 6th'!BJ50,IF(AND($E$3=7),'Marks Entry 7th'!BJ50,"")))</f>
        <v/>
      </c>
      <c r="DF51" s="65" t="str">
        <f t="shared" si="51"/>
        <v/>
      </c>
      <c r="DG51" s="62" t="str">
        <f t="shared" si="52"/>
        <v/>
      </c>
      <c r="DH51" s="108">
        <f t="shared" si="53"/>
        <v>0</v>
      </c>
      <c r="DI51" s="108" t="str">
        <f t="shared" si="54"/>
        <v/>
      </c>
      <c r="DJ51" s="108" t="str">
        <f t="shared" si="55"/>
        <v/>
      </c>
      <c r="DK51" s="108" t="str">
        <f t="shared" si="56"/>
        <v/>
      </c>
      <c r="DL51" s="108" t="str">
        <f t="shared" si="57"/>
        <v/>
      </c>
      <c r="DM51" s="110" t="str">
        <f t="shared" si="58"/>
        <v/>
      </c>
      <c r="DN51" s="120" t="str">
        <f>IF(OR($E51="",$G51=""),"",IF(AND($E$3=6),'Marks Entry 6th'!BK50,IF(AND($E$3=7),'Marks Entry 7th'!BK50,"")))</f>
        <v/>
      </c>
      <c r="DO51" s="120" t="str">
        <f>IF(OR($E51="",$G51=""),"",IF(AND($E$3=6),'Marks Entry 6th'!BL50,IF(AND($E$3=7),'Marks Entry 7th'!BL50,"")))</f>
        <v/>
      </c>
      <c r="DP51" s="120" t="str">
        <f>IF(OR($E51="",$G51=""),"",IF(AND($E$3=6),'Marks Entry 6th'!BM50,IF(AND($E$3=7),'Marks Entry 7th'!BM50,"")))</f>
        <v/>
      </c>
      <c r="DQ51" s="120" t="str">
        <f>IF(OR($E51="",$G51=""),"",IF(AND($E$3=6),'Marks Entry 6th'!BN50,IF(AND($E$3=7),'Marks Entry 7th'!BN50,"")))</f>
        <v/>
      </c>
      <c r="DR51" s="120" t="str">
        <f>IF(OR($E51="",$G51=""),"",IF(AND($E$3=6),'Marks Entry 6th'!BO50,IF(AND($E$3=7),'Marks Entry 7th'!BO50,"")))</f>
        <v/>
      </c>
      <c r="DS51" s="120" t="str">
        <f>IF(OR($E51="",$G51=""),"",IF(AND($E$3=6),'Marks Entry 6th'!BP50,IF(AND($E$3=7),'Marks Entry 7th'!BP50,"")))</f>
        <v/>
      </c>
      <c r="DT51" s="428" t="str">
        <f t="shared" si="59"/>
        <v/>
      </c>
      <c r="DU51" s="120" t="str">
        <f>IF(OR($E51="",$G51=""),"",IF(AND($E$3=6),'Marks Entry 6th'!BQ50,IF(AND($E$3=7),'Marks Entry 7th'!BQ50,"")))</f>
        <v/>
      </c>
      <c r="DV51" s="120" t="str">
        <f>IF(OR($E51="",$G51=""),"",IF(AND($E$3=6),'Marks Entry 6th'!BR50,IF(AND($E$3=7),'Marks Entry 7th'!BR50,"")))</f>
        <v/>
      </c>
      <c r="DW51" s="65" t="str">
        <f t="shared" si="60"/>
        <v/>
      </c>
      <c r="DX51" s="62">
        <f t="shared" si="61"/>
        <v>0</v>
      </c>
      <c r="DY51" s="67" t="str">
        <f>IF(OR($E51="",$G51=""),"",IF(AND($E$3=6),'Marks Entry 6th'!BS50,IF(AND($E$3=7),'Marks Entry 7th'!BS50,"")))</f>
        <v/>
      </c>
      <c r="DZ51" s="67" t="str">
        <f>IF(OR($E51="",$G51=""),"",IF(AND($E$3=6),'Marks Entry 6th'!BT50,IF(AND($E$3=7),'Marks Entry 7th'!BT50,"")))</f>
        <v/>
      </c>
      <c r="EA51" s="65" t="str">
        <f t="shared" si="62"/>
        <v/>
      </c>
      <c r="EB51" s="62" t="str">
        <f t="shared" si="63"/>
        <v/>
      </c>
      <c r="EC51" s="108">
        <f t="shared" si="64"/>
        <v>0</v>
      </c>
      <c r="ED51" s="108" t="str">
        <f t="shared" si="65"/>
        <v/>
      </c>
      <c r="EE51" s="108" t="str">
        <f t="shared" si="66"/>
        <v/>
      </c>
      <c r="EF51" s="108" t="str">
        <f t="shared" si="67"/>
        <v/>
      </c>
      <c r="EG51" s="108" t="str">
        <f t="shared" si="68"/>
        <v/>
      </c>
      <c r="EH51" s="110" t="str">
        <f t="shared" si="69"/>
        <v/>
      </c>
      <c r="EI51" s="52" t="str">
        <f>IF(OR($E51="",$G51=""),"",IF(AND($E$3=6),'Marks Entry 6th'!BU50,IF(AND($E$3=7),'Marks Entry 7th'!BU50,"")))</f>
        <v/>
      </c>
      <c r="EJ51" s="52" t="str">
        <f>IF(OR($E51="",$G51=""),"",IF(AND($E$3=6),'Marks Entry 6th'!BV50,IF(AND($E$3=7),'Marks Entry 7th'!BV50,"")))</f>
        <v/>
      </c>
      <c r="EK51" s="52" t="str">
        <f>IF(OR($E51="",$G51=""),"",IF(AND($E$3=6),'Marks Entry 6th'!BW50,IF(AND($E$3=7),'Marks Entry 7th'!BW50,"")))</f>
        <v/>
      </c>
      <c r="EL51" s="52" t="str">
        <f>IF(OR($E51="",$G51=""),"",IF(AND($E$3=6),'Marks Entry 6th'!BX50,IF(AND($E$3=7),'Marks Entry 7th'!BX50,"")))</f>
        <v/>
      </c>
      <c r="EM51" s="52" t="str">
        <f>IF(OR($E51="",$G51=""),"",IF(AND($E$3=6),'Marks Entry 6th'!BY50,IF(AND($E$3=7),'Marks Entry 7th'!BY50,"")))</f>
        <v/>
      </c>
      <c r="EN51" s="121" t="str">
        <f t="shared" si="70"/>
        <v/>
      </c>
      <c r="EO51" s="122">
        <f t="shared" si="71"/>
        <v>0</v>
      </c>
      <c r="EP51" s="122" t="str">
        <f t="shared" si="72"/>
        <v/>
      </c>
      <c r="EQ51" s="122" t="str">
        <f t="shared" si="73"/>
        <v/>
      </c>
      <c r="ER51" s="109" t="str">
        <f t="shared" si="74"/>
        <v/>
      </c>
      <c r="ES51" s="52" t="str">
        <f>IF(OR($E51="",$G51=""),"",IF(AND($E$3=6),'Marks Entry 6th'!BZ50,IF(AND($E$3=7),'Marks Entry 7th'!BZ50,"")))</f>
        <v/>
      </c>
      <c r="ET51" s="52" t="str">
        <f>IF(OR($E51="",$G51=""),"",IF(AND($E$3=6),'Marks Entry 6th'!CA50,IF(AND($E$3=7),'Marks Entry 7th'!CA50,"")))</f>
        <v/>
      </c>
      <c r="EU51" s="52" t="str">
        <f>IF(OR($E51="",$G51=""),"",IF(AND($E$3=6),'Marks Entry 6th'!CB50,IF(AND($E$3=7),'Marks Entry 7th'!CB50,"")))</f>
        <v/>
      </c>
      <c r="EV51" s="52" t="str">
        <f>IF(OR($E51="",$G51=""),"",IF(AND($E$3=6),'Marks Entry 6th'!CC50,IF(AND($E$3=7),'Marks Entry 7th'!CC50,"")))</f>
        <v/>
      </c>
      <c r="EW51" s="52" t="str">
        <f>IF(OR($E51="",$G51=""),"",IF(AND($E$3=6),'Marks Entry 6th'!CD50,IF(AND($E$3=7),'Marks Entry 7th'!CD50,"")))</f>
        <v/>
      </c>
      <c r="EX51" s="121" t="str">
        <f t="shared" si="75"/>
        <v/>
      </c>
      <c r="EY51" s="122">
        <f t="shared" si="76"/>
        <v>0</v>
      </c>
      <c r="EZ51" s="122" t="str">
        <f t="shared" si="77"/>
        <v/>
      </c>
      <c r="FA51" s="122" t="str">
        <f t="shared" si="78"/>
        <v/>
      </c>
      <c r="FB51" s="109" t="str">
        <f t="shared" si="79"/>
        <v/>
      </c>
      <c r="FC51" s="52" t="str">
        <f>IF(OR($E51="",$G51=""),"",IF(AND($E$3=6),'Marks Entry 6th'!CE50,IF(AND($E$3=7),'Marks Entry 7th'!CE50,"")))</f>
        <v/>
      </c>
      <c r="FD51" s="52" t="str">
        <f>IF(OR($E51="",$G51=""),"",IF(AND($E$3=6),'Marks Entry 6th'!CF50,IF(AND($E$3=7),'Marks Entry 7th'!CF50,"")))</f>
        <v/>
      </c>
      <c r="FE51" s="52" t="str">
        <f>IF(OR($E51="",$G51=""),"",IF(AND($E$3=6),'Marks Entry 6th'!CG50,IF(AND($E$3=7),'Marks Entry 7th'!CG50,"")))</f>
        <v/>
      </c>
      <c r="FF51" s="52" t="str">
        <f>IF(OR($E51="",$G51=""),"",IF(AND($E$3=6),'Marks Entry 6th'!CH50,IF(AND($E$3=7),'Marks Entry 7th'!CH50,"")))</f>
        <v/>
      </c>
      <c r="FG51" s="52" t="str">
        <f>IF(OR($E51="",$G51=""),"",IF(AND($E$3=6),'Marks Entry 6th'!CI50,IF(AND($E$3=7),'Marks Entry 7th'!CI50,"")))</f>
        <v/>
      </c>
      <c r="FH51" s="121" t="str">
        <f t="shared" si="80"/>
        <v/>
      </c>
      <c r="FI51" s="122">
        <f t="shared" si="81"/>
        <v>0</v>
      </c>
      <c r="FJ51" s="122" t="str">
        <f t="shared" si="82"/>
        <v/>
      </c>
      <c r="FK51" s="122" t="str">
        <f t="shared" si="83"/>
        <v/>
      </c>
      <c r="FL51" s="109" t="str">
        <f t="shared" si="84"/>
        <v/>
      </c>
      <c r="FM51" s="370" t="str">
        <f>IF(OR($E51="",$G51=""),"",IF(AND('Marks Entry 6th'!CJ50="",'Marks Entry 7th'!CJ50=""),"",IF(AND($E$3=6),'Marks Entry 6th'!CJ50,IF(AND($E$3=7),'Marks Entry 7th'!CJ50,""))))</f>
        <v/>
      </c>
      <c r="FN51" s="370" t="str">
        <f>IF(OR($E51="",$G51=""),"",IF(AND('Marks Entry 6th'!CK50="",'Marks Entry 7th'!CK50=""),"",IF(AND($E$3=6),'Marks Entry 6th'!CK50,IF(AND($E$3=7),'Marks Entry 7th'!CK50,""))))</f>
        <v/>
      </c>
      <c r="FO51" s="371" t="str">
        <f t="shared" si="85"/>
        <v/>
      </c>
      <c r="FP51" s="109" t="str">
        <f t="shared" si="86"/>
        <v/>
      </c>
      <c r="FQ51" s="370" t="str">
        <f>IF(OR($E51="",$G51=""),"",IF(AND('Marks Entry 6th'!CL50="",'Marks Entry 7th'!CL50=""),"",IF(AND($E$3=6),'Marks Entry 6th'!CL50,IF(AND($E$3=7),'Marks Entry 7th'!CL50,""))))</f>
        <v/>
      </c>
      <c r="FR51" s="370" t="str">
        <f>IF(OR($E51="",$G51=""),"",IF(AND('Marks Entry 6th'!CM50="",'Marks Entry 7th'!CM50=""),"",IF(AND($E$3=6),'Marks Entry 6th'!CM50,IF(AND($E$3=7),'Marks Entry 7th'!CM50,""))))</f>
        <v/>
      </c>
      <c r="FS51" s="371" t="str">
        <f t="shared" si="87"/>
        <v/>
      </c>
      <c r="FT51" s="109" t="str">
        <f t="shared" si="88"/>
        <v/>
      </c>
      <c r="FU51" s="78" t="str">
        <f t="shared" si="89"/>
        <v/>
      </c>
      <c r="FV51" s="332" t="str">
        <f t="shared" si="90"/>
        <v/>
      </c>
      <c r="FW51" s="84" t="str">
        <f t="shared" si="91"/>
        <v/>
      </c>
      <c r="FX51" s="225" t="str">
        <f t="shared" si="92"/>
        <v/>
      </c>
      <c r="FY51" s="85" t="str">
        <f t="shared" si="93"/>
        <v/>
      </c>
      <c r="FZ51" s="331" t="str">
        <f>IFERROR(IF(B51="NSO","NSO",IF(OR(D51="",G51="",F51=""),"",IF(AND(FV51&gt;=36,'Master sheet'!$D$11="Hindi"),"कक्षा क्रमोन्नत",IF(AND(FV51&gt;=36,'Master sheet'!$D$11="English"),"Promoted",IF(AND(FV51&lt;36,'Master sheet'!$D$11="Hindi"),"पुनः परीक्षा","Re-Exam"))))),"")</f>
        <v/>
      </c>
      <c r="GA51" s="53" t="str">
        <f>IF(OR($E51="",$G51=""),"",IF(AND($E$3=6,'Marks Entry 6th'!CN50=""),"",IF(AND($E$3=7,'Marks Entry 7th'!CN50=""),"",IF(AND($E$3=6),'Marks Entry 6th'!CN50,IF(AND($E$3=7),'Marks Entry 7th'!CN50,"")))))</f>
        <v/>
      </c>
      <c r="GB51" s="53" t="str">
        <f>IF(OR($E51="",$G51=""),"",IF(AND($E$3=6,'Marks Entry 6th'!CO50=""),"",IF(AND($E$3=7,'Marks Entry 7th'!CO50=""),"",IF(AND($E$3=6),'Marks Entry 6th'!CO50,IF(AND($E$3=7),'Marks Entry 7th'!CO50,"")))))</f>
        <v/>
      </c>
      <c r="GC51" s="54"/>
      <c r="GK51" s="56">
        <f>IF(AND($E$3=6),'Marks Entry 6th'!I50,IF(AND($E$3=7),'Marks Entry 7th'!I50,""))</f>
        <v>0</v>
      </c>
      <c r="GL51" s="56">
        <f t="shared" si="94"/>
        <v>0</v>
      </c>
    </row>
    <row r="52" spans="1:194" ht="18.95" customHeight="1">
      <c r="A52" s="68">
        <v>45</v>
      </c>
      <c r="B52" s="68" t="str">
        <f>IF(OR(GK52=0,GK52=""),"",IF(AND($E$3=6),'Marks Entry 6th'!I51,IF(AND($E$3=7),'Marks Entry 7th'!I51,"")))</f>
        <v/>
      </c>
      <c r="C52" s="69" t="str">
        <f>IF(OR(B52=0,B52=""),"",IF(AND($E$3=6,'Marks Entry 6th'!B51=""),"",IF(AND($E$3=7,'Marks Entry 7th'!B51=""),"",IF(AND($E$3=6,'Marks Entry 6th'!B51),'Marks Entry 6th'!B51,IF(AND($E$3=7),'Marks Entry 7th'!B51,"")))))</f>
        <v/>
      </c>
      <c r="D52" s="69" t="str">
        <f>IF(OR(B52=0,B52=""),"",IF(AND($E$3=6,'Marks Entry 6th'!C51=""),"",IF(AND($E$3=7,'Marks Entry 7th'!C51=""),"",IF(AND($E$3=6),'Marks Entry 6th'!C51,IF(AND($E$3=7),'Marks Entry 7th'!C51,"")))))</f>
        <v/>
      </c>
      <c r="E52" s="306" t="str">
        <f>IF(OR(B52=0,B52=""),"",IF(AND($E$3=6,'Marks Entry 6th'!E51=""),"",IF(AND($E$3=7,'Marks Entry 7th'!E51=""),"",IF(AND($E$3=6),'Marks Entry 6th'!E51,IF(AND($E$3=7),'Marks Entry 7th'!E51,"")))))</f>
        <v/>
      </c>
      <c r="F52" s="69" t="str">
        <f>IF(OR(B52=0,B52=""),"",IF(AND($E$3=6,'Marks Entry 6th'!D51=""),"",IF(AND($E$3=7,'Marks Entry 7th'!D51=""),"",IF(AND($E$3=6),'Marks Entry 6th'!D51,IF(AND($E$3=7),'Marks Entry 7th'!D51,"")))))</f>
        <v/>
      </c>
      <c r="G52" s="305" t="str">
        <f>IF(OR(B52=0,B52=""),"",IF(AND($E$3=6,'Marks Entry 6th'!F51=""),"",IF(AND($E$3=7,'Marks Entry 7th'!F51=""),"",IF(AND($E$3=6),UPPER('Marks Entry 6th'!F51),IF(AND($E$3=7),UPPER('Marks Entry 7th'!F51),"")))))</f>
        <v/>
      </c>
      <c r="H52" s="305" t="str">
        <f>IF(OR(B52=0,B52=""),"",IF(AND($E$3=6,'Marks Entry 6th'!G51=""),"",IF(AND($E$3=7,'Marks Entry 7th'!G51=""),"",IF(AND($E$3=6),UPPER('Marks Entry 6th'!G51),IF(AND($E$3=7),UPPER('Marks Entry 7th'!G51),"")))))</f>
        <v/>
      </c>
      <c r="I52" s="305" t="str">
        <f>IF(OR(B52=0,B52=""),"",IF(AND($E$3=6,'Marks Entry 6th'!H51=""),"",IF(AND($E$3=7,'Marks Entry 7th'!H51=""),"",IF(AND($E$3=6),UPPER('Marks Entry 6th'!H51),IF(AND($E$3=7),UPPER('Marks Entry 7th'!H51),"")))))</f>
        <v/>
      </c>
      <c r="J52" s="64" t="str">
        <f>IF(OR(B52=0,B52=""),"",IF(AND($E$3=6,'Marks Entry 6th'!J51=""),"",IF(AND($E$3=7,'Marks Entry 7th'!J51=""),"",IF(AND($E$3=6),'Marks Entry 6th'!J51,IF(AND($E$3=7),'Marks Entry 7th'!J51,"")))))</f>
        <v/>
      </c>
      <c r="K52" s="64" t="str">
        <f>IF(OR(B52=0,B52=""),"",IF(AND($E$3=6,'Marks Entry 6th'!K51=""),"",IF(AND($E$3=7,'Marks Entry 7th'!K51=""),"",IF(AND($E$3=6),'Marks Entry 6th'!K51,IF(AND($E$3=7),'Marks Entry 7th'!K51,"")))))</f>
        <v/>
      </c>
      <c r="L52" s="120" t="str">
        <f>IF(OR($E52="",$G52=""),"",IF(AND($E$3=6),'Marks Entry 6th'!L51,IF(AND($E$3=7),'Marks Entry 7th'!L51,"")))</f>
        <v/>
      </c>
      <c r="M52" s="120" t="str">
        <f>IF(OR($E52="",$G52=""),"",IF(AND($E$3=6),'Marks Entry 6th'!M51,IF(AND($E$3=7),'Marks Entry 7th'!M51,"")))</f>
        <v/>
      </c>
      <c r="N52" s="120" t="str">
        <f>IF(OR($E52="",$G52=""),"",IF(AND($E$3=6),'Marks Entry 6th'!N51,IF(AND($E$3=7),'Marks Entry 7th'!N51,"")))</f>
        <v/>
      </c>
      <c r="O52" s="120" t="str">
        <f>IF(OR($E52="",$G52=""),"",IF(AND($E$3=6),'Marks Entry 6th'!O51,IF(AND($E$3=7),'Marks Entry 7th'!O51,"")))</f>
        <v/>
      </c>
      <c r="P52" s="120" t="str">
        <f>IF(OR($E52="",$G52=""),"",IF(AND($E$3=6),'Marks Entry 6th'!P51,IF(AND($E$3=7),'Marks Entry 7th'!P51,"")))</f>
        <v/>
      </c>
      <c r="Q52" s="120" t="str">
        <f>IF(OR($E52="",$G52=""),"",IF(AND($E$3=6),'Marks Entry 6th'!Q51,IF(AND($E$3=7),'Marks Entry 7th'!Q51,"")))</f>
        <v/>
      </c>
      <c r="R52" s="428" t="str">
        <f t="shared" si="4"/>
        <v/>
      </c>
      <c r="S52" s="120" t="str">
        <f>IF(OR($E52="",$G52=""),"",IF(AND($E$3=6),'Marks Entry 6th'!R51,IF(AND($E$3=7),'Marks Entry 7th'!R51,"")))</f>
        <v/>
      </c>
      <c r="T52" s="120" t="str">
        <f>IF(OR($E52="",$G52=""),"",IF(AND($E$3=6),'Marks Entry 6th'!S51,IF(AND($E$3=7),'Marks Entry 7th'!S51,"")))</f>
        <v/>
      </c>
      <c r="U52" s="65" t="str">
        <f t="shared" si="5"/>
        <v/>
      </c>
      <c r="V52" s="62">
        <f t="shared" si="6"/>
        <v>0</v>
      </c>
      <c r="W52" s="67" t="str">
        <f>IF(OR($E52="",$G52=""),"",IF(AND($E$3=6),'Marks Entry 6th'!T51,IF(AND($E$3=7),'Marks Entry 7th'!T51,"")))</f>
        <v/>
      </c>
      <c r="X52" s="67" t="str">
        <f>IF(OR($E52="",$G52=""),"",IF(AND($E$3=6),'Marks Entry 6th'!U51,IF(AND($E$3=7),'Marks Entry 7th'!U51,"")))</f>
        <v/>
      </c>
      <c r="Y52" s="66" t="str">
        <f t="shared" si="7"/>
        <v/>
      </c>
      <c r="Z52" s="62" t="str">
        <f t="shared" si="8"/>
        <v/>
      </c>
      <c r="AA52" s="108">
        <f t="shared" si="9"/>
        <v>0</v>
      </c>
      <c r="AB52" s="108" t="str">
        <f t="shared" si="10"/>
        <v/>
      </c>
      <c r="AC52" s="108" t="str">
        <f t="shared" si="11"/>
        <v/>
      </c>
      <c r="AD52" s="108" t="str">
        <f t="shared" si="12"/>
        <v/>
      </c>
      <c r="AE52" s="108" t="str">
        <f t="shared" si="13"/>
        <v/>
      </c>
      <c r="AF52" s="110" t="str">
        <f t="shared" si="14"/>
        <v/>
      </c>
      <c r="AG52" s="120" t="str">
        <f>IF(OR($E52="",$G52=""),"",IF(AND($E$3=6),'Marks Entry 6th'!V51,IF(AND($E$3=7),'Marks Entry 7th'!V51,"")))</f>
        <v/>
      </c>
      <c r="AH52" s="120" t="str">
        <f>IF(OR($E52="",$G52=""),"",IF(AND($E$3=6),'Marks Entry 6th'!W51,IF(AND($E$3=7),'Marks Entry 7th'!W51,"")))</f>
        <v/>
      </c>
      <c r="AI52" s="120" t="str">
        <f>IF(OR($E52="",$G52=""),"",IF(AND($E$3=6),'Marks Entry 6th'!X51,IF(AND($E$3=7),'Marks Entry 7th'!X51,"")))</f>
        <v/>
      </c>
      <c r="AJ52" s="120" t="str">
        <f>IF(OR($E52="",$G52=""),"",IF(AND($E$3=6),'Marks Entry 6th'!Y51,IF(AND($E$3=7),'Marks Entry 7th'!Y51,"")))</f>
        <v/>
      </c>
      <c r="AK52" s="120" t="str">
        <f>IF(OR($E52="",$G52=""),"",IF(AND($E$3=6),'Marks Entry 6th'!Z51,IF(AND($E$3=7),'Marks Entry 7th'!Z51,"")))</f>
        <v/>
      </c>
      <c r="AL52" s="120" t="str">
        <f>IF(OR($E52="",$G52=""),"",IF(AND($E$3=6),'Marks Entry 6th'!AA51,IF(AND($E$3=7),'Marks Entry 7th'!AA51,"")))</f>
        <v/>
      </c>
      <c r="AM52" s="428" t="str">
        <f t="shared" si="15"/>
        <v/>
      </c>
      <c r="AN52" s="120" t="str">
        <f>IF(OR($E52="",$G52=""),"",IF(AND($E$3=6),'Marks Entry 6th'!AB51,IF(AND($E$3=7),'Marks Entry 7th'!AB51,"")))</f>
        <v/>
      </c>
      <c r="AO52" s="120" t="str">
        <f>IF(OR($E52="",$G52=""),"",IF(AND($E$3=6),'Marks Entry 6th'!AC51,IF(AND($E$3=7),'Marks Entry 7th'!AC51,"")))</f>
        <v/>
      </c>
      <c r="AP52" s="65" t="str">
        <f t="shared" si="16"/>
        <v/>
      </c>
      <c r="AQ52" s="62">
        <f t="shared" si="17"/>
        <v>0</v>
      </c>
      <c r="AR52" s="67" t="str">
        <f>IF(OR($E52="",$G52=""),"",IF(AND($E$3=6),'Marks Entry 6th'!AD51,IF(AND($E$3=7),'Marks Entry 7th'!AD51,"")))</f>
        <v/>
      </c>
      <c r="AS52" s="67" t="str">
        <f>IF(OR($E52="",$G52=""),"",IF(AND($E$3=6),'Marks Entry 6th'!AE51,IF(AND($E$3=7),'Marks Entry 7th'!AE51,"")))</f>
        <v/>
      </c>
      <c r="AT52" s="65" t="str">
        <f t="shared" si="18"/>
        <v/>
      </c>
      <c r="AU52" s="62" t="str">
        <f t="shared" si="19"/>
        <v/>
      </c>
      <c r="AV52" s="108">
        <f t="shared" si="20"/>
        <v>0</v>
      </c>
      <c r="AW52" s="108" t="str">
        <f t="shared" si="21"/>
        <v/>
      </c>
      <c r="AX52" s="108" t="str">
        <f t="shared" si="22"/>
        <v/>
      </c>
      <c r="AY52" s="108" t="str">
        <f t="shared" si="23"/>
        <v/>
      </c>
      <c r="AZ52" s="108" t="str">
        <f t="shared" si="24"/>
        <v/>
      </c>
      <c r="BA52" s="110" t="str">
        <f t="shared" si="25"/>
        <v/>
      </c>
      <c r="BB52" s="313" t="str">
        <f>IF(OR($E52="",$G52=""),"",IF(AND($E$3=6),'Marks Entry 6th'!AF51,IF(AND($E$3=7),'Marks Entry 7th'!AF51,"")))</f>
        <v/>
      </c>
      <c r="BC52" s="120" t="str">
        <f>IF(OR($E52="",$G52=""),"",IF(AND($E$3=6),'Marks Entry 6th'!AG51,IF(AND($E$3=7),'Marks Entry 7th'!AG51,"")))</f>
        <v/>
      </c>
      <c r="BD52" s="120" t="str">
        <f>IF(OR($E52="",$G52=""),"",IF(AND($E$3=6),'Marks Entry 6th'!AH51,IF(AND($E$3=7),'Marks Entry 7th'!AH51,"")))</f>
        <v/>
      </c>
      <c r="BE52" s="120" t="str">
        <f>IF(OR($E52="",$G52=""),"",IF(AND($E$3=6),'Marks Entry 6th'!AI51,IF(AND($E$3=7),'Marks Entry 7th'!AI51,"")))</f>
        <v/>
      </c>
      <c r="BF52" s="120" t="str">
        <f>IF(OR($E52="",$G52=""),"",IF(AND($E$3=6),'Marks Entry 6th'!AJ51,IF(AND($E$3=7),'Marks Entry 7th'!AJ51,"")))</f>
        <v/>
      </c>
      <c r="BG52" s="120" t="str">
        <f>IF(OR($E52="",$G52=""),"",IF(AND($E$3=6),'Marks Entry 6th'!AK51,IF(AND($E$3=7),'Marks Entry 7th'!AK51,"")))</f>
        <v/>
      </c>
      <c r="BH52" s="120" t="str">
        <f>IF(OR($E52="",$G52=""),"",IF(AND($E$3=6),'Marks Entry 6th'!AL51,IF(AND($E$3=7),'Marks Entry 7th'!AL51,"")))</f>
        <v/>
      </c>
      <c r="BI52" s="428" t="str">
        <f t="shared" si="26"/>
        <v/>
      </c>
      <c r="BJ52" s="120" t="str">
        <f>IF(OR($E52="",$G52=""),"",IF(AND($E$3=6),'Marks Entry 6th'!AM51,IF(AND($E$3=7),'Marks Entry 7th'!AM51,"")))</f>
        <v/>
      </c>
      <c r="BK52" s="120" t="str">
        <f>IF(OR($E52="",$G52=""),"",IF(AND($E$3=6),'Marks Entry 6th'!AN51,IF(AND($E$3=7),'Marks Entry 7th'!AN51,"")))</f>
        <v/>
      </c>
      <c r="BL52" s="65" t="str">
        <f t="shared" si="27"/>
        <v/>
      </c>
      <c r="BM52" s="62">
        <f t="shared" si="28"/>
        <v>0</v>
      </c>
      <c r="BN52" s="67" t="str">
        <f>IF(OR($E52="",$G52=""),"",IF(AND($E$3=6),'Marks Entry 6th'!AO51,IF(AND($E$3=7),'Marks Entry 7th'!AO51,"")))</f>
        <v/>
      </c>
      <c r="BO52" s="67" t="str">
        <f>IF(OR($E52="",$G52=""),"",IF(AND($E$3=6),'Marks Entry 6th'!AP51,IF(AND($E$3=7),'Marks Entry 7th'!AP51,"")))</f>
        <v/>
      </c>
      <c r="BP52" s="65" t="str">
        <f t="shared" si="29"/>
        <v/>
      </c>
      <c r="BQ52" s="62" t="str">
        <f t="shared" si="30"/>
        <v/>
      </c>
      <c r="BR52" s="108">
        <f t="shared" si="31"/>
        <v>0</v>
      </c>
      <c r="BS52" s="108" t="str">
        <f t="shared" si="32"/>
        <v/>
      </c>
      <c r="BT52" s="108" t="str">
        <f t="shared" si="33"/>
        <v/>
      </c>
      <c r="BU52" s="108" t="str">
        <f t="shared" si="34"/>
        <v/>
      </c>
      <c r="BV52" s="108" t="str">
        <f t="shared" si="35"/>
        <v/>
      </c>
      <c r="BW52" s="110" t="str">
        <f t="shared" si="36"/>
        <v/>
      </c>
      <c r="BX52" s="120" t="str">
        <f>IF(OR($E52="",$G52=""),"",IF(AND($E$3=6),'Marks Entry 6th'!AQ51,IF(AND($E$3=7),'Marks Entry 7th'!AQ51,"")))</f>
        <v/>
      </c>
      <c r="BY52" s="120" t="str">
        <f>IF(OR($E52="",$G52=""),"",IF(AND($E$3=6),'Marks Entry 6th'!AR51,IF(AND($E$3=7),'Marks Entry 7th'!AR51,"")))</f>
        <v/>
      </c>
      <c r="BZ52" s="120" t="str">
        <f>IF(OR($E52="",$G52=""),"",IF(AND($E$3=6),'Marks Entry 6th'!AS51,IF(AND($E$3=7),'Marks Entry 7th'!AS51,"")))</f>
        <v/>
      </c>
      <c r="CA52" s="120" t="str">
        <f>IF(OR($E52="",$G52=""),"",IF(AND($E$3=6),'Marks Entry 6th'!AT51,IF(AND($E$3=7),'Marks Entry 7th'!AT51,"")))</f>
        <v/>
      </c>
      <c r="CB52" s="120" t="str">
        <f>IF(OR($E52="",$G52=""),"",IF(AND($E$3=6),'Marks Entry 6th'!AU51,IF(AND($E$3=7),'Marks Entry 7th'!AU51,"")))</f>
        <v/>
      </c>
      <c r="CC52" s="120" t="str">
        <f>IF(OR($E52="",$G52=""),"",IF(AND($E$3=6),'Marks Entry 6th'!AV51,IF(AND($E$3=7),'Marks Entry 7th'!AV51,"")))</f>
        <v/>
      </c>
      <c r="CD52" s="428" t="str">
        <f t="shared" si="37"/>
        <v/>
      </c>
      <c r="CE52" s="120" t="str">
        <f>IF(OR($E52="",$G52=""),"",IF(AND($E$3=6),'Marks Entry 6th'!AW51,IF(AND($E$3=7),'Marks Entry 7th'!AW51,"")))</f>
        <v/>
      </c>
      <c r="CF52" s="120" t="str">
        <f>IF(OR($E52="",$G52=""),"",IF(AND($E$3=6),'Marks Entry 6th'!AX51,IF(AND($E$3=7),'Marks Entry 7th'!AX51,"")))</f>
        <v/>
      </c>
      <c r="CG52" s="65" t="str">
        <f t="shared" si="38"/>
        <v/>
      </c>
      <c r="CH52" s="62">
        <f t="shared" si="39"/>
        <v>0</v>
      </c>
      <c r="CI52" s="67" t="str">
        <f>IF(OR($E52="",$G52=""),"",IF(AND($E$3=6),'Marks Entry 6th'!AY51,IF(AND($E$3=7),'Marks Entry 7th'!AY51,"")))</f>
        <v/>
      </c>
      <c r="CJ52" s="67" t="str">
        <f>IF(OR($E52="",$G52=""),"",IF(AND($E$3=6),'Marks Entry 6th'!AZ51,IF(AND($E$3=7),'Marks Entry 7th'!AZ51,"")))</f>
        <v/>
      </c>
      <c r="CK52" s="65" t="str">
        <f t="shared" si="40"/>
        <v/>
      </c>
      <c r="CL52" s="62" t="str">
        <f t="shared" si="41"/>
        <v/>
      </c>
      <c r="CM52" s="108">
        <f t="shared" si="42"/>
        <v>0</v>
      </c>
      <c r="CN52" s="108" t="str">
        <f t="shared" si="43"/>
        <v/>
      </c>
      <c r="CO52" s="108" t="str">
        <f t="shared" si="44"/>
        <v/>
      </c>
      <c r="CP52" s="108" t="str">
        <f t="shared" si="45"/>
        <v/>
      </c>
      <c r="CQ52" s="108" t="str">
        <f t="shared" si="46"/>
        <v/>
      </c>
      <c r="CR52" s="110" t="str">
        <f t="shared" si="47"/>
        <v/>
      </c>
      <c r="CS52" s="120" t="str">
        <f>IF(OR($E52="",$G52=""),"",IF(AND($E$3=6),'Marks Entry 6th'!BA51,IF(AND($E$3=7),'Marks Entry 7th'!BA51,"")))</f>
        <v/>
      </c>
      <c r="CT52" s="120" t="str">
        <f>IF(OR($E52="",$G52=""),"",IF(AND($E$3=6),'Marks Entry 6th'!BB51,IF(AND($E$3=7),'Marks Entry 7th'!BB51,"")))</f>
        <v/>
      </c>
      <c r="CU52" s="120" t="str">
        <f>IF(OR($E52="",$G52=""),"",IF(AND($E$3=6),'Marks Entry 6th'!BC51,IF(AND($E$3=7),'Marks Entry 7th'!BC51,"")))</f>
        <v/>
      </c>
      <c r="CV52" s="120" t="str">
        <f>IF(OR($E52="",$G52=""),"",IF(AND($E$3=6),'Marks Entry 6th'!BD51,IF(AND($E$3=7),'Marks Entry 7th'!BD51,"")))</f>
        <v/>
      </c>
      <c r="CW52" s="120" t="str">
        <f>IF(OR($E52="",$G52=""),"",IF(AND($E$3=6),'Marks Entry 6th'!BE51,IF(AND($E$3=7),'Marks Entry 7th'!BE51,"")))</f>
        <v/>
      </c>
      <c r="CX52" s="120" t="str">
        <f>IF(OR($E52="",$G52=""),"",IF(AND($E$3=6),'Marks Entry 6th'!BF51,IF(AND($E$3=7),'Marks Entry 7th'!BF51,"")))</f>
        <v/>
      </c>
      <c r="CY52" s="428" t="str">
        <f t="shared" si="48"/>
        <v/>
      </c>
      <c r="CZ52" s="120" t="str">
        <f>IF(OR($E52="",$G52=""),"",IF(AND($E$3=6),'Marks Entry 6th'!BG51,IF(AND($E$3=7),'Marks Entry 7th'!BG51,"")))</f>
        <v/>
      </c>
      <c r="DA52" s="120" t="str">
        <f>IF(OR($E52="",$G52=""),"",IF(AND($E$3=6),'Marks Entry 6th'!BH51,IF(AND($E$3=7),'Marks Entry 7th'!BH51,"")))</f>
        <v/>
      </c>
      <c r="DB52" s="65" t="str">
        <f t="shared" si="49"/>
        <v/>
      </c>
      <c r="DC52" s="62">
        <f t="shared" si="50"/>
        <v>0</v>
      </c>
      <c r="DD52" s="67" t="str">
        <f>IF(OR($E52="",$G52=""),"",IF(AND($E$3=6),'Marks Entry 6th'!BI51,IF(AND($E$3=7),'Marks Entry 7th'!BI51,"")))</f>
        <v/>
      </c>
      <c r="DE52" s="67" t="str">
        <f>IF(OR($E52="",$G52=""),"",IF(AND($E$3=6),'Marks Entry 6th'!BJ51,IF(AND($E$3=7),'Marks Entry 7th'!BJ51,"")))</f>
        <v/>
      </c>
      <c r="DF52" s="65" t="str">
        <f t="shared" si="51"/>
        <v/>
      </c>
      <c r="DG52" s="62" t="str">
        <f t="shared" si="52"/>
        <v/>
      </c>
      <c r="DH52" s="108">
        <f t="shared" si="53"/>
        <v>0</v>
      </c>
      <c r="DI52" s="108" t="str">
        <f t="shared" si="54"/>
        <v/>
      </c>
      <c r="DJ52" s="108" t="str">
        <f t="shared" si="55"/>
        <v/>
      </c>
      <c r="DK52" s="108" t="str">
        <f t="shared" si="56"/>
        <v/>
      </c>
      <c r="DL52" s="108" t="str">
        <f t="shared" si="57"/>
        <v/>
      </c>
      <c r="DM52" s="110" t="str">
        <f t="shared" si="58"/>
        <v/>
      </c>
      <c r="DN52" s="120" t="str">
        <f>IF(OR($E52="",$G52=""),"",IF(AND($E$3=6),'Marks Entry 6th'!BK51,IF(AND($E$3=7),'Marks Entry 7th'!BK51,"")))</f>
        <v/>
      </c>
      <c r="DO52" s="120" t="str">
        <f>IF(OR($E52="",$G52=""),"",IF(AND($E$3=6),'Marks Entry 6th'!BL51,IF(AND($E$3=7),'Marks Entry 7th'!BL51,"")))</f>
        <v/>
      </c>
      <c r="DP52" s="120" t="str">
        <f>IF(OR($E52="",$G52=""),"",IF(AND($E$3=6),'Marks Entry 6th'!BM51,IF(AND($E$3=7),'Marks Entry 7th'!BM51,"")))</f>
        <v/>
      </c>
      <c r="DQ52" s="120" t="str">
        <f>IF(OR($E52="",$G52=""),"",IF(AND($E$3=6),'Marks Entry 6th'!BN51,IF(AND($E$3=7),'Marks Entry 7th'!BN51,"")))</f>
        <v/>
      </c>
      <c r="DR52" s="120" t="str">
        <f>IF(OR($E52="",$G52=""),"",IF(AND($E$3=6),'Marks Entry 6th'!BO51,IF(AND($E$3=7),'Marks Entry 7th'!BO51,"")))</f>
        <v/>
      </c>
      <c r="DS52" s="120" t="str">
        <f>IF(OR($E52="",$G52=""),"",IF(AND($E$3=6),'Marks Entry 6th'!BP51,IF(AND($E$3=7),'Marks Entry 7th'!BP51,"")))</f>
        <v/>
      </c>
      <c r="DT52" s="428" t="str">
        <f t="shared" si="59"/>
        <v/>
      </c>
      <c r="DU52" s="120" t="str">
        <f>IF(OR($E52="",$G52=""),"",IF(AND($E$3=6),'Marks Entry 6th'!BQ51,IF(AND($E$3=7),'Marks Entry 7th'!BQ51,"")))</f>
        <v/>
      </c>
      <c r="DV52" s="120" t="str">
        <f>IF(OR($E52="",$G52=""),"",IF(AND($E$3=6),'Marks Entry 6th'!BR51,IF(AND($E$3=7),'Marks Entry 7th'!BR51,"")))</f>
        <v/>
      </c>
      <c r="DW52" s="65" t="str">
        <f t="shared" si="60"/>
        <v/>
      </c>
      <c r="DX52" s="62">
        <f t="shared" si="61"/>
        <v>0</v>
      </c>
      <c r="DY52" s="67" t="str">
        <f>IF(OR($E52="",$G52=""),"",IF(AND($E$3=6),'Marks Entry 6th'!BS51,IF(AND($E$3=7),'Marks Entry 7th'!BS51,"")))</f>
        <v/>
      </c>
      <c r="DZ52" s="67" t="str">
        <f>IF(OR($E52="",$G52=""),"",IF(AND($E$3=6),'Marks Entry 6th'!BT51,IF(AND($E$3=7),'Marks Entry 7th'!BT51,"")))</f>
        <v/>
      </c>
      <c r="EA52" s="65" t="str">
        <f t="shared" si="62"/>
        <v/>
      </c>
      <c r="EB52" s="62" t="str">
        <f t="shared" si="63"/>
        <v/>
      </c>
      <c r="EC52" s="108">
        <f t="shared" si="64"/>
        <v>0</v>
      </c>
      <c r="ED52" s="108" t="str">
        <f t="shared" si="65"/>
        <v/>
      </c>
      <c r="EE52" s="108" t="str">
        <f t="shared" si="66"/>
        <v/>
      </c>
      <c r="EF52" s="108" t="str">
        <f t="shared" si="67"/>
        <v/>
      </c>
      <c r="EG52" s="108" t="str">
        <f t="shared" si="68"/>
        <v/>
      </c>
      <c r="EH52" s="110" t="str">
        <f t="shared" si="69"/>
        <v/>
      </c>
      <c r="EI52" s="52" t="str">
        <f>IF(OR($E52="",$G52=""),"",IF(AND($E$3=6),'Marks Entry 6th'!BU51,IF(AND($E$3=7),'Marks Entry 7th'!BU51,"")))</f>
        <v/>
      </c>
      <c r="EJ52" s="52" t="str">
        <f>IF(OR($E52="",$G52=""),"",IF(AND($E$3=6),'Marks Entry 6th'!BV51,IF(AND($E$3=7),'Marks Entry 7th'!BV51,"")))</f>
        <v/>
      </c>
      <c r="EK52" s="52" t="str">
        <f>IF(OR($E52="",$G52=""),"",IF(AND($E$3=6),'Marks Entry 6th'!BW51,IF(AND($E$3=7),'Marks Entry 7th'!BW51,"")))</f>
        <v/>
      </c>
      <c r="EL52" s="52" t="str">
        <f>IF(OR($E52="",$G52=""),"",IF(AND($E$3=6),'Marks Entry 6th'!BX51,IF(AND($E$3=7),'Marks Entry 7th'!BX51,"")))</f>
        <v/>
      </c>
      <c r="EM52" s="52" t="str">
        <f>IF(OR($E52="",$G52=""),"",IF(AND($E$3=6),'Marks Entry 6th'!BY51,IF(AND($E$3=7),'Marks Entry 7th'!BY51,"")))</f>
        <v/>
      </c>
      <c r="EN52" s="121" t="str">
        <f t="shared" si="70"/>
        <v/>
      </c>
      <c r="EO52" s="122">
        <f t="shared" si="71"/>
        <v>0</v>
      </c>
      <c r="EP52" s="122" t="str">
        <f t="shared" si="72"/>
        <v/>
      </c>
      <c r="EQ52" s="122" t="str">
        <f t="shared" si="73"/>
        <v/>
      </c>
      <c r="ER52" s="109" t="str">
        <f t="shared" si="74"/>
        <v/>
      </c>
      <c r="ES52" s="52" t="str">
        <f>IF(OR($E52="",$G52=""),"",IF(AND($E$3=6),'Marks Entry 6th'!BZ51,IF(AND($E$3=7),'Marks Entry 7th'!BZ51,"")))</f>
        <v/>
      </c>
      <c r="ET52" s="52" t="str">
        <f>IF(OR($E52="",$G52=""),"",IF(AND($E$3=6),'Marks Entry 6th'!CA51,IF(AND($E$3=7),'Marks Entry 7th'!CA51,"")))</f>
        <v/>
      </c>
      <c r="EU52" s="52" t="str">
        <f>IF(OR($E52="",$G52=""),"",IF(AND($E$3=6),'Marks Entry 6th'!CB51,IF(AND($E$3=7),'Marks Entry 7th'!CB51,"")))</f>
        <v/>
      </c>
      <c r="EV52" s="52" t="str">
        <f>IF(OR($E52="",$G52=""),"",IF(AND($E$3=6),'Marks Entry 6th'!CC51,IF(AND($E$3=7),'Marks Entry 7th'!CC51,"")))</f>
        <v/>
      </c>
      <c r="EW52" s="52" t="str">
        <f>IF(OR($E52="",$G52=""),"",IF(AND($E$3=6),'Marks Entry 6th'!CD51,IF(AND($E$3=7),'Marks Entry 7th'!CD51,"")))</f>
        <v/>
      </c>
      <c r="EX52" s="121" t="str">
        <f t="shared" si="75"/>
        <v/>
      </c>
      <c r="EY52" s="122">
        <f t="shared" si="76"/>
        <v>0</v>
      </c>
      <c r="EZ52" s="122" t="str">
        <f t="shared" si="77"/>
        <v/>
      </c>
      <c r="FA52" s="122" t="str">
        <f t="shared" si="78"/>
        <v/>
      </c>
      <c r="FB52" s="109" t="str">
        <f t="shared" si="79"/>
        <v/>
      </c>
      <c r="FC52" s="52" t="str">
        <f>IF(OR($E52="",$G52=""),"",IF(AND($E$3=6),'Marks Entry 6th'!CE51,IF(AND($E$3=7),'Marks Entry 7th'!CE51,"")))</f>
        <v/>
      </c>
      <c r="FD52" s="52" t="str">
        <f>IF(OR($E52="",$G52=""),"",IF(AND($E$3=6),'Marks Entry 6th'!CF51,IF(AND($E$3=7),'Marks Entry 7th'!CF51,"")))</f>
        <v/>
      </c>
      <c r="FE52" s="52" t="str">
        <f>IF(OR($E52="",$G52=""),"",IF(AND($E$3=6),'Marks Entry 6th'!CG51,IF(AND($E$3=7),'Marks Entry 7th'!CG51,"")))</f>
        <v/>
      </c>
      <c r="FF52" s="52" t="str">
        <f>IF(OR($E52="",$G52=""),"",IF(AND($E$3=6),'Marks Entry 6th'!CH51,IF(AND($E$3=7),'Marks Entry 7th'!CH51,"")))</f>
        <v/>
      </c>
      <c r="FG52" s="52" t="str">
        <f>IF(OR($E52="",$G52=""),"",IF(AND($E$3=6),'Marks Entry 6th'!CI51,IF(AND($E$3=7),'Marks Entry 7th'!CI51,"")))</f>
        <v/>
      </c>
      <c r="FH52" s="121" t="str">
        <f t="shared" si="80"/>
        <v/>
      </c>
      <c r="FI52" s="122">
        <f t="shared" si="81"/>
        <v>0</v>
      </c>
      <c r="FJ52" s="122" t="str">
        <f t="shared" si="82"/>
        <v/>
      </c>
      <c r="FK52" s="122" t="str">
        <f t="shared" si="83"/>
        <v/>
      </c>
      <c r="FL52" s="109" t="str">
        <f t="shared" si="84"/>
        <v/>
      </c>
      <c r="FM52" s="370" t="str">
        <f>IF(OR($E52="",$G52=""),"",IF(AND('Marks Entry 6th'!CJ51="",'Marks Entry 7th'!CJ51=""),"",IF(AND($E$3=6),'Marks Entry 6th'!CJ51,IF(AND($E$3=7),'Marks Entry 7th'!CJ51,""))))</f>
        <v/>
      </c>
      <c r="FN52" s="370" t="str">
        <f>IF(OR($E52="",$G52=""),"",IF(AND('Marks Entry 6th'!CK51="",'Marks Entry 7th'!CK51=""),"",IF(AND($E$3=6),'Marks Entry 6th'!CK51,IF(AND($E$3=7),'Marks Entry 7th'!CK51,""))))</f>
        <v/>
      </c>
      <c r="FO52" s="371" t="str">
        <f t="shared" si="85"/>
        <v/>
      </c>
      <c r="FP52" s="109" t="str">
        <f t="shared" si="86"/>
        <v/>
      </c>
      <c r="FQ52" s="370" t="str">
        <f>IF(OR($E52="",$G52=""),"",IF(AND('Marks Entry 6th'!CL51="",'Marks Entry 7th'!CL51=""),"",IF(AND($E$3=6),'Marks Entry 6th'!CL51,IF(AND($E$3=7),'Marks Entry 7th'!CL51,""))))</f>
        <v/>
      </c>
      <c r="FR52" s="370" t="str">
        <f>IF(OR($E52="",$G52=""),"",IF(AND('Marks Entry 6th'!CM51="",'Marks Entry 7th'!CM51=""),"",IF(AND($E$3=6),'Marks Entry 6th'!CM51,IF(AND($E$3=7),'Marks Entry 7th'!CM51,""))))</f>
        <v/>
      </c>
      <c r="FS52" s="371" t="str">
        <f t="shared" si="87"/>
        <v/>
      </c>
      <c r="FT52" s="109" t="str">
        <f t="shared" si="88"/>
        <v/>
      </c>
      <c r="FU52" s="78" t="str">
        <f t="shared" si="89"/>
        <v/>
      </c>
      <c r="FV52" s="332" t="str">
        <f t="shared" si="90"/>
        <v/>
      </c>
      <c r="FW52" s="84" t="str">
        <f t="shared" si="91"/>
        <v/>
      </c>
      <c r="FX52" s="225" t="str">
        <f t="shared" si="92"/>
        <v/>
      </c>
      <c r="FY52" s="85" t="str">
        <f t="shared" si="93"/>
        <v/>
      </c>
      <c r="FZ52" s="331" t="str">
        <f>IFERROR(IF(B52="NSO","NSO",IF(OR(D52="",G52="",F52=""),"",IF(AND(FV52&gt;=36,'Master sheet'!$D$11="Hindi"),"कक्षा क्रमोन्नत",IF(AND(FV52&gt;=36,'Master sheet'!$D$11="English"),"Promoted",IF(AND(FV52&lt;36,'Master sheet'!$D$11="Hindi"),"पुनः परीक्षा","Re-Exam"))))),"")</f>
        <v/>
      </c>
      <c r="GA52" s="53" t="str">
        <f>IF(OR($E52="",$G52=""),"",IF(AND($E$3=6,'Marks Entry 6th'!CN51=""),"",IF(AND($E$3=7,'Marks Entry 7th'!CN51=""),"",IF(AND($E$3=6),'Marks Entry 6th'!CN51,IF(AND($E$3=7),'Marks Entry 7th'!CN51,"")))))</f>
        <v/>
      </c>
      <c r="GB52" s="53" t="str">
        <f>IF(OR($E52="",$G52=""),"",IF(AND($E$3=6,'Marks Entry 6th'!CO51=""),"",IF(AND($E$3=7,'Marks Entry 7th'!CO51=""),"",IF(AND($E$3=6),'Marks Entry 6th'!CO51,IF(AND($E$3=7),'Marks Entry 7th'!CO51,"")))))</f>
        <v/>
      </c>
      <c r="GC52" s="54"/>
      <c r="GK52" s="56">
        <f>IF(AND($E$3=6),'Marks Entry 6th'!I51,IF(AND($E$3=7),'Marks Entry 7th'!I51,""))</f>
        <v>0</v>
      </c>
      <c r="GL52" s="56">
        <f t="shared" si="94"/>
        <v>0</v>
      </c>
    </row>
    <row r="53" spans="1:194" ht="18.95" customHeight="1">
      <c r="A53" s="68">
        <v>46</v>
      </c>
      <c r="B53" s="68" t="str">
        <f>IF(OR(GK53=0,GK53=""),"",IF(AND($E$3=6),'Marks Entry 6th'!I52,IF(AND($E$3=7),'Marks Entry 7th'!I52,"")))</f>
        <v/>
      </c>
      <c r="C53" s="69" t="str">
        <f>IF(OR(B53=0,B53=""),"",IF(AND($E$3=6,'Marks Entry 6th'!B52=""),"",IF(AND($E$3=7,'Marks Entry 7th'!B52=""),"",IF(AND($E$3=6,'Marks Entry 6th'!B52),'Marks Entry 6th'!B52,IF(AND($E$3=7),'Marks Entry 7th'!B52,"")))))</f>
        <v/>
      </c>
      <c r="D53" s="69" t="str">
        <f>IF(OR(B53=0,B53=""),"",IF(AND($E$3=6,'Marks Entry 6th'!C52=""),"",IF(AND($E$3=7,'Marks Entry 7th'!C52=""),"",IF(AND($E$3=6),'Marks Entry 6th'!C52,IF(AND($E$3=7),'Marks Entry 7th'!C52,"")))))</f>
        <v/>
      </c>
      <c r="E53" s="306" t="str">
        <f>IF(OR(B53=0,B53=""),"",IF(AND($E$3=6,'Marks Entry 6th'!E52=""),"",IF(AND($E$3=7,'Marks Entry 7th'!E52=""),"",IF(AND($E$3=6),'Marks Entry 6th'!E52,IF(AND($E$3=7),'Marks Entry 7th'!E52,"")))))</f>
        <v/>
      </c>
      <c r="F53" s="69" t="str">
        <f>IF(OR(B53=0,B53=""),"",IF(AND($E$3=6,'Marks Entry 6th'!D52=""),"",IF(AND($E$3=7,'Marks Entry 7th'!D52=""),"",IF(AND($E$3=6),'Marks Entry 6th'!D52,IF(AND($E$3=7),'Marks Entry 7th'!D52,"")))))</f>
        <v/>
      </c>
      <c r="G53" s="305" t="str">
        <f>IF(OR(B53=0,B53=""),"",IF(AND($E$3=6,'Marks Entry 6th'!F52=""),"",IF(AND($E$3=7,'Marks Entry 7th'!F52=""),"",IF(AND($E$3=6),UPPER('Marks Entry 6th'!F52),IF(AND($E$3=7),UPPER('Marks Entry 7th'!F52),"")))))</f>
        <v/>
      </c>
      <c r="H53" s="305" t="str">
        <f>IF(OR(B53=0,B53=""),"",IF(AND($E$3=6,'Marks Entry 6th'!G52=""),"",IF(AND($E$3=7,'Marks Entry 7th'!G52=""),"",IF(AND($E$3=6),UPPER('Marks Entry 6th'!G52),IF(AND($E$3=7),UPPER('Marks Entry 7th'!G52),"")))))</f>
        <v/>
      </c>
      <c r="I53" s="305" t="str">
        <f>IF(OR(B53=0,B53=""),"",IF(AND($E$3=6,'Marks Entry 6th'!H52=""),"",IF(AND($E$3=7,'Marks Entry 7th'!H52=""),"",IF(AND($E$3=6),UPPER('Marks Entry 6th'!H52),IF(AND($E$3=7),UPPER('Marks Entry 7th'!H52),"")))))</f>
        <v/>
      </c>
      <c r="J53" s="64" t="str">
        <f>IF(OR(B53=0,B53=""),"",IF(AND($E$3=6,'Marks Entry 6th'!J52=""),"",IF(AND($E$3=7,'Marks Entry 7th'!J52=""),"",IF(AND($E$3=6),'Marks Entry 6th'!J52,IF(AND($E$3=7),'Marks Entry 7th'!J52,"")))))</f>
        <v/>
      </c>
      <c r="K53" s="64" t="str">
        <f>IF(OR(B53=0,B53=""),"",IF(AND($E$3=6,'Marks Entry 6th'!K52=""),"",IF(AND($E$3=7,'Marks Entry 7th'!K52=""),"",IF(AND($E$3=6),'Marks Entry 6th'!K52,IF(AND($E$3=7),'Marks Entry 7th'!K52,"")))))</f>
        <v/>
      </c>
      <c r="L53" s="120" t="str">
        <f>IF(OR($E53="",$G53=""),"",IF(AND($E$3=6),'Marks Entry 6th'!L52,IF(AND($E$3=7),'Marks Entry 7th'!L52,"")))</f>
        <v/>
      </c>
      <c r="M53" s="120" t="str">
        <f>IF(OR($E53="",$G53=""),"",IF(AND($E$3=6),'Marks Entry 6th'!M52,IF(AND($E$3=7),'Marks Entry 7th'!M52,"")))</f>
        <v/>
      </c>
      <c r="N53" s="120" t="str">
        <f>IF(OR($E53="",$G53=""),"",IF(AND($E$3=6),'Marks Entry 6th'!N52,IF(AND($E$3=7),'Marks Entry 7th'!N52,"")))</f>
        <v/>
      </c>
      <c r="O53" s="120" t="str">
        <f>IF(OR($E53="",$G53=""),"",IF(AND($E$3=6),'Marks Entry 6th'!O52,IF(AND($E$3=7),'Marks Entry 7th'!O52,"")))</f>
        <v/>
      </c>
      <c r="P53" s="120" t="str">
        <f>IF(OR($E53="",$G53=""),"",IF(AND($E$3=6),'Marks Entry 6th'!P52,IF(AND($E$3=7),'Marks Entry 7th'!P52,"")))</f>
        <v/>
      </c>
      <c r="Q53" s="120" t="str">
        <f>IF(OR($E53="",$G53=""),"",IF(AND($E$3=6),'Marks Entry 6th'!Q52,IF(AND($E$3=7),'Marks Entry 7th'!Q52,"")))</f>
        <v/>
      </c>
      <c r="R53" s="428" t="str">
        <f t="shared" si="4"/>
        <v/>
      </c>
      <c r="S53" s="120" t="str">
        <f>IF(OR($E53="",$G53=""),"",IF(AND($E$3=6),'Marks Entry 6th'!R52,IF(AND($E$3=7),'Marks Entry 7th'!R52,"")))</f>
        <v/>
      </c>
      <c r="T53" s="120" t="str">
        <f>IF(OR($E53="",$G53=""),"",IF(AND($E$3=6),'Marks Entry 6th'!S52,IF(AND($E$3=7),'Marks Entry 7th'!S52,"")))</f>
        <v/>
      </c>
      <c r="U53" s="65" t="str">
        <f t="shared" si="5"/>
        <v/>
      </c>
      <c r="V53" s="62">
        <f t="shared" si="6"/>
        <v>0</v>
      </c>
      <c r="W53" s="67" t="str">
        <f>IF(OR($E53="",$G53=""),"",IF(AND($E$3=6),'Marks Entry 6th'!T52,IF(AND($E$3=7),'Marks Entry 7th'!T52,"")))</f>
        <v/>
      </c>
      <c r="X53" s="67" t="str">
        <f>IF(OR($E53="",$G53=""),"",IF(AND($E$3=6),'Marks Entry 6th'!U52,IF(AND($E$3=7),'Marks Entry 7th'!U52,"")))</f>
        <v/>
      </c>
      <c r="Y53" s="66" t="str">
        <f t="shared" si="7"/>
        <v/>
      </c>
      <c r="Z53" s="62" t="str">
        <f t="shared" si="8"/>
        <v/>
      </c>
      <c r="AA53" s="108">
        <f t="shared" si="9"/>
        <v>0</v>
      </c>
      <c r="AB53" s="108" t="str">
        <f t="shared" si="10"/>
        <v/>
      </c>
      <c r="AC53" s="108" t="str">
        <f t="shared" si="11"/>
        <v/>
      </c>
      <c r="AD53" s="108" t="str">
        <f t="shared" si="12"/>
        <v/>
      </c>
      <c r="AE53" s="108" t="str">
        <f t="shared" si="13"/>
        <v/>
      </c>
      <c r="AF53" s="110" t="str">
        <f t="shared" si="14"/>
        <v/>
      </c>
      <c r="AG53" s="120" t="str">
        <f>IF(OR($E53="",$G53=""),"",IF(AND($E$3=6),'Marks Entry 6th'!V52,IF(AND($E$3=7),'Marks Entry 7th'!V52,"")))</f>
        <v/>
      </c>
      <c r="AH53" s="120" t="str">
        <f>IF(OR($E53="",$G53=""),"",IF(AND($E$3=6),'Marks Entry 6th'!W52,IF(AND($E$3=7),'Marks Entry 7th'!W52,"")))</f>
        <v/>
      </c>
      <c r="AI53" s="120" t="str">
        <f>IF(OR($E53="",$G53=""),"",IF(AND($E$3=6),'Marks Entry 6th'!X52,IF(AND($E$3=7),'Marks Entry 7th'!X52,"")))</f>
        <v/>
      </c>
      <c r="AJ53" s="120" t="str">
        <f>IF(OR($E53="",$G53=""),"",IF(AND($E$3=6),'Marks Entry 6th'!Y52,IF(AND($E$3=7),'Marks Entry 7th'!Y52,"")))</f>
        <v/>
      </c>
      <c r="AK53" s="120" t="str">
        <f>IF(OR($E53="",$G53=""),"",IF(AND($E$3=6),'Marks Entry 6th'!Z52,IF(AND($E$3=7),'Marks Entry 7th'!Z52,"")))</f>
        <v/>
      </c>
      <c r="AL53" s="120" t="str">
        <f>IF(OR($E53="",$G53=""),"",IF(AND($E$3=6),'Marks Entry 6th'!AA52,IF(AND($E$3=7),'Marks Entry 7th'!AA52,"")))</f>
        <v/>
      </c>
      <c r="AM53" s="428" t="str">
        <f t="shared" si="15"/>
        <v/>
      </c>
      <c r="AN53" s="120" t="str">
        <f>IF(OR($E53="",$G53=""),"",IF(AND($E$3=6),'Marks Entry 6th'!AB52,IF(AND($E$3=7),'Marks Entry 7th'!AB52,"")))</f>
        <v/>
      </c>
      <c r="AO53" s="120" t="str">
        <f>IF(OR($E53="",$G53=""),"",IF(AND($E$3=6),'Marks Entry 6th'!AC52,IF(AND($E$3=7),'Marks Entry 7th'!AC52,"")))</f>
        <v/>
      </c>
      <c r="AP53" s="65" t="str">
        <f t="shared" si="16"/>
        <v/>
      </c>
      <c r="AQ53" s="62">
        <f t="shared" si="17"/>
        <v>0</v>
      </c>
      <c r="AR53" s="67" t="str">
        <f>IF(OR($E53="",$G53=""),"",IF(AND($E$3=6),'Marks Entry 6th'!AD52,IF(AND($E$3=7),'Marks Entry 7th'!AD52,"")))</f>
        <v/>
      </c>
      <c r="AS53" s="67" t="str">
        <f>IF(OR($E53="",$G53=""),"",IF(AND($E$3=6),'Marks Entry 6th'!AE52,IF(AND($E$3=7),'Marks Entry 7th'!AE52,"")))</f>
        <v/>
      </c>
      <c r="AT53" s="65" t="str">
        <f t="shared" si="18"/>
        <v/>
      </c>
      <c r="AU53" s="62" t="str">
        <f t="shared" si="19"/>
        <v/>
      </c>
      <c r="AV53" s="108">
        <f t="shared" si="20"/>
        <v>0</v>
      </c>
      <c r="AW53" s="108" t="str">
        <f t="shared" si="21"/>
        <v/>
      </c>
      <c r="AX53" s="108" t="str">
        <f t="shared" si="22"/>
        <v/>
      </c>
      <c r="AY53" s="108" t="str">
        <f t="shared" si="23"/>
        <v/>
      </c>
      <c r="AZ53" s="108" t="str">
        <f t="shared" si="24"/>
        <v/>
      </c>
      <c r="BA53" s="110" t="str">
        <f t="shared" si="25"/>
        <v/>
      </c>
      <c r="BB53" s="313" t="str">
        <f>IF(OR($E53="",$G53=""),"",IF(AND($E$3=6),'Marks Entry 6th'!AF52,IF(AND($E$3=7),'Marks Entry 7th'!AF52,"")))</f>
        <v/>
      </c>
      <c r="BC53" s="120" t="str">
        <f>IF(OR($E53="",$G53=""),"",IF(AND($E$3=6),'Marks Entry 6th'!AG52,IF(AND($E$3=7),'Marks Entry 7th'!AG52,"")))</f>
        <v/>
      </c>
      <c r="BD53" s="120" t="str">
        <f>IF(OR($E53="",$G53=""),"",IF(AND($E$3=6),'Marks Entry 6th'!AH52,IF(AND($E$3=7),'Marks Entry 7th'!AH52,"")))</f>
        <v/>
      </c>
      <c r="BE53" s="120" t="str">
        <f>IF(OR($E53="",$G53=""),"",IF(AND($E$3=6),'Marks Entry 6th'!AI52,IF(AND($E$3=7),'Marks Entry 7th'!AI52,"")))</f>
        <v/>
      </c>
      <c r="BF53" s="120" t="str">
        <f>IF(OR($E53="",$G53=""),"",IF(AND($E$3=6),'Marks Entry 6th'!AJ52,IF(AND($E$3=7),'Marks Entry 7th'!AJ52,"")))</f>
        <v/>
      </c>
      <c r="BG53" s="120" t="str">
        <f>IF(OR($E53="",$G53=""),"",IF(AND($E$3=6),'Marks Entry 6th'!AK52,IF(AND($E$3=7),'Marks Entry 7th'!AK52,"")))</f>
        <v/>
      </c>
      <c r="BH53" s="120" t="str">
        <f>IF(OR($E53="",$G53=""),"",IF(AND($E$3=6),'Marks Entry 6th'!AL52,IF(AND($E$3=7),'Marks Entry 7th'!AL52,"")))</f>
        <v/>
      </c>
      <c r="BI53" s="428" t="str">
        <f t="shared" si="26"/>
        <v/>
      </c>
      <c r="BJ53" s="120" t="str">
        <f>IF(OR($E53="",$G53=""),"",IF(AND($E$3=6),'Marks Entry 6th'!AM52,IF(AND($E$3=7),'Marks Entry 7th'!AM52,"")))</f>
        <v/>
      </c>
      <c r="BK53" s="120" t="str">
        <f>IF(OR($E53="",$G53=""),"",IF(AND($E$3=6),'Marks Entry 6th'!AN52,IF(AND($E$3=7),'Marks Entry 7th'!AN52,"")))</f>
        <v/>
      </c>
      <c r="BL53" s="65" t="str">
        <f t="shared" si="27"/>
        <v/>
      </c>
      <c r="BM53" s="62">
        <f t="shared" si="28"/>
        <v>0</v>
      </c>
      <c r="BN53" s="67" t="str">
        <f>IF(OR($E53="",$G53=""),"",IF(AND($E$3=6),'Marks Entry 6th'!AO52,IF(AND($E$3=7),'Marks Entry 7th'!AO52,"")))</f>
        <v/>
      </c>
      <c r="BO53" s="67" t="str">
        <f>IF(OR($E53="",$G53=""),"",IF(AND($E$3=6),'Marks Entry 6th'!AP52,IF(AND($E$3=7),'Marks Entry 7th'!AP52,"")))</f>
        <v/>
      </c>
      <c r="BP53" s="65" t="str">
        <f t="shared" si="29"/>
        <v/>
      </c>
      <c r="BQ53" s="62" t="str">
        <f t="shared" si="30"/>
        <v/>
      </c>
      <c r="BR53" s="108">
        <f t="shared" si="31"/>
        <v>0</v>
      </c>
      <c r="BS53" s="108" t="str">
        <f t="shared" si="32"/>
        <v/>
      </c>
      <c r="BT53" s="108" t="str">
        <f t="shared" si="33"/>
        <v/>
      </c>
      <c r="BU53" s="108" t="str">
        <f t="shared" si="34"/>
        <v/>
      </c>
      <c r="BV53" s="108" t="str">
        <f t="shared" si="35"/>
        <v/>
      </c>
      <c r="BW53" s="110" t="str">
        <f t="shared" si="36"/>
        <v/>
      </c>
      <c r="BX53" s="120" t="str">
        <f>IF(OR($E53="",$G53=""),"",IF(AND($E$3=6),'Marks Entry 6th'!AQ52,IF(AND($E$3=7),'Marks Entry 7th'!AQ52,"")))</f>
        <v/>
      </c>
      <c r="BY53" s="120" t="str">
        <f>IF(OR($E53="",$G53=""),"",IF(AND($E$3=6),'Marks Entry 6th'!AR52,IF(AND($E$3=7),'Marks Entry 7th'!AR52,"")))</f>
        <v/>
      </c>
      <c r="BZ53" s="120" t="str">
        <f>IF(OR($E53="",$G53=""),"",IF(AND($E$3=6),'Marks Entry 6th'!AS52,IF(AND($E$3=7),'Marks Entry 7th'!AS52,"")))</f>
        <v/>
      </c>
      <c r="CA53" s="120" t="str">
        <f>IF(OR($E53="",$G53=""),"",IF(AND($E$3=6),'Marks Entry 6th'!AT52,IF(AND($E$3=7),'Marks Entry 7th'!AT52,"")))</f>
        <v/>
      </c>
      <c r="CB53" s="120" t="str">
        <f>IF(OR($E53="",$G53=""),"",IF(AND($E$3=6),'Marks Entry 6th'!AU52,IF(AND($E$3=7),'Marks Entry 7th'!AU52,"")))</f>
        <v/>
      </c>
      <c r="CC53" s="120" t="str">
        <f>IF(OR($E53="",$G53=""),"",IF(AND($E$3=6),'Marks Entry 6th'!AV52,IF(AND($E$3=7),'Marks Entry 7th'!AV52,"")))</f>
        <v/>
      </c>
      <c r="CD53" s="428" t="str">
        <f t="shared" si="37"/>
        <v/>
      </c>
      <c r="CE53" s="120" t="str">
        <f>IF(OR($E53="",$G53=""),"",IF(AND($E$3=6),'Marks Entry 6th'!AW52,IF(AND($E$3=7),'Marks Entry 7th'!AW52,"")))</f>
        <v/>
      </c>
      <c r="CF53" s="120" t="str">
        <f>IF(OR($E53="",$G53=""),"",IF(AND($E$3=6),'Marks Entry 6th'!AX52,IF(AND($E$3=7),'Marks Entry 7th'!AX52,"")))</f>
        <v/>
      </c>
      <c r="CG53" s="65" t="str">
        <f t="shared" si="38"/>
        <v/>
      </c>
      <c r="CH53" s="62">
        <f t="shared" si="39"/>
        <v>0</v>
      </c>
      <c r="CI53" s="67" t="str">
        <f>IF(OR($E53="",$G53=""),"",IF(AND($E$3=6),'Marks Entry 6th'!AY52,IF(AND($E$3=7),'Marks Entry 7th'!AY52,"")))</f>
        <v/>
      </c>
      <c r="CJ53" s="67" t="str">
        <f>IF(OR($E53="",$G53=""),"",IF(AND($E$3=6),'Marks Entry 6th'!AZ52,IF(AND($E$3=7),'Marks Entry 7th'!AZ52,"")))</f>
        <v/>
      </c>
      <c r="CK53" s="65" t="str">
        <f t="shared" si="40"/>
        <v/>
      </c>
      <c r="CL53" s="62" t="str">
        <f t="shared" si="41"/>
        <v/>
      </c>
      <c r="CM53" s="108">
        <f t="shared" si="42"/>
        <v>0</v>
      </c>
      <c r="CN53" s="108" t="str">
        <f t="shared" si="43"/>
        <v/>
      </c>
      <c r="CO53" s="108" t="str">
        <f t="shared" si="44"/>
        <v/>
      </c>
      <c r="CP53" s="108" t="str">
        <f t="shared" si="45"/>
        <v/>
      </c>
      <c r="CQ53" s="108" t="str">
        <f t="shared" si="46"/>
        <v/>
      </c>
      <c r="CR53" s="110" t="str">
        <f t="shared" si="47"/>
        <v/>
      </c>
      <c r="CS53" s="120" t="str">
        <f>IF(OR($E53="",$G53=""),"",IF(AND($E$3=6),'Marks Entry 6th'!BA52,IF(AND($E$3=7),'Marks Entry 7th'!BA52,"")))</f>
        <v/>
      </c>
      <c r="CT53" s="120" t="str">
        <f>IF(OR($E53="",$G53=""),"",IF(AND($E$3=6),'Marks Entry 6th'!BB52,IF(AND($E$3=7),'Marks Entry 7th'!BB52,"")))</f>
        <v/>
      </c>
      <c r="CU53" s="120" t="str">
        <f>IF(OR($E53="",$G53=""),"",IF(AND($E$3=6),'Marks Entry 6th'!BC52,IF(AND($E$3=7),'Marks Entry 7th'!BC52,"")))</f>
        <v/>
      </c>
      <c r="CV53" s="120" t="str">
        <f>IF(OR($E53="",$G53=""),"",IF(AND($E$3=6),'Marks Entry 6th'!BD52,IF(AND($E$3=7),'Marks Entry 7th'!BD52,"")))</f>
        <v/>
      </c>
      <c r="CW53" s="120" t="str">
        <f>IF(OR($E53="",$G53=""),"",IF(AND($E$3=6),'Marks Entry 6th'!BE52,IF(AND($E$3=7),'Marks Entry 7th'!BE52,"")))</f>
        <v/>
      </c>
      <c r="CX53" s="120" t="str">
        <f>IF(OR($E53="",$G53=""),"",IF(AND($E$3=6),'Marks Entry 6th'!BF52,IF(AND($E$3=7),'Marks Entry 7th'!BF52,"")))</f>
        <v/>
      </c>
      <c r="CY53" s="428" t="str">
        <f t="shared" si="48"/>
        <v/>
      </c>
      <c r="CZ53" s="120" t="str">
        <f>IF(OR($E53="",$G53=""),"",IF(AND($E$3=6),'Marks Entry 6th'!BG52,IF(AND($E$3=7),'Marks Entry 7th'!BG52,"")))</f>
        <v/>
      </c>
      <c r="DA53" s="120" t="str">
        <f>IF(OR($E53="",$G53=""),"",IF(AND($E$3=6),'Marks Entry 6th'!BH52,IF(AND($E$3=7),'Marks Entry 7th'!BH52,"")))</f>
        <v/>
      </c>
      <c r="DB53" s="65" t="str">
        <f t="shared" si="49"/>
        <v/>
      </c>
      <c r="DC53" s="62">
        <f t="shared" si="50"/>
        <v>0</v>
      </c>
      <c r="DD53" s="67" t="str">
        <f>IF(OR($E53="",$G53=""),"",IF(AND($E$3=6),'Marks Entry 6th'!BI52,IF(AND($E$3=7),'Marks Entry 7th'!BI52,"")))</f>
        <v/>
      </c>
      <c r="DE53" s="67" t="str">
        <f>IF(OR($E53="",$G53=""),"",IF(AND($E$3=6),'Marks Entry 6th'!BJ52,IF(AND($E$3=7),'Marks Entry 7th'!BJ52,"")))</f>
        <v/>
      </c>
      <c r="DF53" s="65" t="str">
        <f t="shared" si="51"/>
        <v/>
      </c>
      <c r="DG53" s="62" t="str">
        <f t="shared" si="52"/>
        <v/>
      </c>
      <c r="DH53" s="108">
        <f t="shared" si="53"/>
        <v>0</v>
      </c>
      <c r="DI53" s="108" t="str">
        <f t="shared" si="54"/>
        <v/>
      </c>
      <c r="DJ53" s="108" t="str">
        <f t="shared" si="55"/>
        <v/>
      </c>
      <c r="DK53" s="108" t="str">
        <f t="shared" si="56"/>
        <v/>
      </c>
      <c r="DL53" s="108" t="str">
        <f t="shared" si="57"/>
        <v/>
      </c>
      <c r="DM53" s="110" t="str">
        <f t="shared" si="58"/>
        <v/>
      </c>
      <c r="DN53" s="120" t="str">
        <f>IF(OR($E53="",$G53=""),"",IF(AND($E$3=6),'Marks Entry 6th'!BK52,IF(AND($E$3=7),'Marks Entry 7th'!BK52,"")))</f>
        <v/>
      </c>
      <c r="DO53" s="120" t="str">
        <f>IF(OR($E53="",$G53=""),"",IF(AND($E$3=6),'Marks Entry 6th'!BL52,IF(AND($E$3=7),'Marks Entry 7th'!BL52,"")))</f>
        <v/>
      </c>
      <c r="DP53" s="120" t="str">
        <f>IF(OR($E53="",$G53=""),"",IF(AND($E$3=6),'Marks Entry 6th'!BM52,IF(AND($E$3=7),'Marks Entry 7th'!BM52,"")))</f>
        <v/>
      </c>
      <c r="DQ53" s="120" t="str">
        <f>IF(OR($E53="",$G53=""),"",IF(AND($E$3=6),'Marks Entry 6th'!BN52,IF(AND($E$3=7),'Marks Entry 7th'!BN52,"")))</f>
        <v/>
      </c>
      <c r="DR53" s="120" t="str">
        <f>IF(OR($E53="",$G53=""),"",IF(AND($E$3=6),'Marks Entry 6th'!BO52,IF(AND($E$3=7),'Marks Entry 7th'!BO52,"")))</f>
        <v/>
      </c>
      <c r="DS53" s="120" t="str">
        <f>IF(OR($E53="",$G53=""),"",IF(AND($E$3=6),'Marks Entry 6th'!BP52,IF(AND($E$3=7),'Marks Entry 7th'!BP52,"")))</f>
        <v/>
      </c>
      <c r="DT53" s="428" t="str">
        <f t="shared" si="59"/>
        <v/>
      </c>
      <c r="DU53" s="120" t="str">
        <f>IF(OR($E53="",$G53=""),"",IF(AND($E$3=6),'Marks Entry 6th'!BQ52,IF(AND($E$3=7),'Marks Entry 7th'!BQ52,"")))</f>
        <v/>
      </c>
      <c r="DV53" s="120" t="str">
        <f>IF(OR($E53="",$G53=""),"",IF(AND($E$3=6),'Marks Entry 6th'!BR52,IF(AND($E$3=7),'Marks Entry 7th'!BR52,"")))</f>
        <v/>
      </c>
      <c r="DW53" s="65" t="str">
        <f t="shared" si="60"/>
        <v/>
      </c>
      <c r="DX53" s="62">
        <f t="shared" si="61"/>
        <v>0</v>
      </c>
      <c r="DY53" s="67" t="str">
        <f>IF(OR($E53="",$G53=""),"",IF(AND($E$3=6),'Marks Entry 6th'!BS52,IF(AND($E$3=7),'Marks Entry 7th'!BS52,"")))</f>
        <v/>
      </c>
      <c r="DZ53" s="67" t="str">
        <f>IF(OR($E53="",$G53=""),"",IF(AND($E$3=6),'Marks Entry 6th'!BT52,IF(AND($E$3=7),'Marks Entry 7th'!BT52,"")))</f>
        <v/>
      </c>
      <c r="EA53" s="65" t="str">
        <f t="shared" si="62"/>
        <v/>
      </c>
      <c r="EB53" s="62" t="str">
        <f t="shared" si="63"/>
        <v/>
      </c>
      <c r="EC53" s="108">
        <f t="shared" si="64"/>
        <v>0</v>
      </c>
      <c r="ED53" s="108" t="str">
        <f t="shared" si="65"/>
        <v/>
      </c>
      <c r="EE53" s="108" t="str">
        <f t="shared" si="66"/>
        <v/>
      </c>
      <c r="EF53" s="108" t="str">
        <f t="shared" si="67"/>
        <v/>
      </c>
      <c r="EG53" s="108" t="str">
        <f t="shared" si="68"/>
        <v/>
      </c>
      <c r="EH53" s="110" t="str">
        <f t="shared" si="69"/>
        <v/>
      </c>
      <c r="EI53" s="52" t="str">
        <f>IF(OR($E53="",$G53=""),"",IF(AND($E$3=6),'Marks Entry 6th'!BU52,IF(AND($E$3=7),'Marks Entry 7th'!BU52,"")))</f>
        <v/>
      </c>
      <c r="EJ53" s="52" t="str">
        <f>IF(OR($E53="",$G53=""),"",IF(AND($E$3=6),'Marks Entry 6th'!BV52,IF(AND($E$3=7),'Marks Entry 7th'!BV52,"")))</f>
        <v/>
      </c>
      <c r="EK53" s="52" t="str">
        <f>IF(OR($E53="",$G53=""),"",IF(AND($E$3=6),'Marks Entry 6th'!BW52,IF(AND($E$3=7),'Marks Entry 7th'!BW52,"")))</f>
        <v/>
      </c>
      <c r="EL53" s="52" t="str">
        <f>IF(OR($E53="",$G53=""),"",IF(AND($E$3=6),'Marks Entry 6th'!BX52,IF(AND($E$3=7),'Marks Entry 7th'!BX52,"")))</f>
        <v/>
      </c>
      <c r="EM53" s="52" t="str">
        <f>IF(OR($E53="",$G53=""),"",IF(AND($E$3=6),'Marks Entry 6th'!BY52,IF(AND($E$3=7),'Marks Entry 7th'!BY52,"")))</f>
        <v/>
      </c>
      <c r="EN53" s="121" t="str">
        <f t="shared" si="70"/>
        <v/>
      </c>
      <c r="EO53" s="122">
        <f t="shared" si="71"/>
        <v>0</v>
      </c>
      <c r="EP53" s="122" t="str">
        <f t="shared" si="72"/>
        <v/>
      </c>
      <c r="EQ53" s="122" t="str">
        <f t="shared" si="73"/>
        <v/>
      </c>
      <c r="ER53" s="109" t="str">
        <f t="shared" si="74"/>
        <v/>
      </c>
      <c r="ES53" s="52" t="str">
        <f>IF(OR($E53="",$G53=""),"",IF(AND($E$3=6),'Marks Entry 6th'!BZ52,IF(AND($E$3=7),'Marks Entry 7th'!BZ52,"")))</f>
        <v/>
      </c>
      <c r="ET53" s="52" t="str">
        <f>IF(OR($E53="",$G53=""),"",IF(AND($E$3=6),'Marks Entry 6th'!CA52,IF(AND($E$3=7),'Marks Entry 7th'!CA52,"")))</f>
        <v/>
      </c>
      <c r="EU53" s="52" t="str">
        <f>IF(OR($E53="",$G53=""),"",IF(AND($E$3=6),'Marks Entry 6th'!CB52,IF(AND($E$3=7),'Marks Entry 7th'!CB52,"")))</f>
        <v/>
      </c>
      <c r="EV53" s="52" t="str">
        <f>IF(OR($E53="",$G53=""),"",IF(AND($E$3=6),'Marks Entry 6th'!CC52,IF(AND($E$3=7),'Marks Entry 7th'!CC52,"")))</f>
        <v/>
      </c>
      <c r="EW53" s="52" t="str">
        <f>IF(OR($E53="",$G53=""),"",IF(AND($E$3=6),'Marks Entry 6th'!CD52,IF(AND($E$3=7),'Marks Entry 7th'!CD52,"")))</f>
        <v/>
      </c>
      <c r="EX53" s="121" t="str">
        <f t="shared" si="75"/>
        <v/>
      </c>
      <c r="EY53" s="122">
        <f t="shared" si="76"/>
        <v>0</v>
      </c>
      <c r="EZ53" s="122" t="str">
        <f t="shared" si="77"/>
        <v/>
      </c>
      <c r="FA53" s="122" t="str">
        <f t="shared" si="78"/>
        <v/>
      </c>
      <c r="FB53" s="109" t="str">
        <f t="shared" si="79"/>
        <v/>
      </c>
      <c r="FC53" s="52" t="str">
        <f>IF(OR($E53="",$G53=""),"",IF(AND($E$3=6),'Marks Entry 6th'!CE52,IF(AND($E$3=7),'Marks Entry 7th'!CE52,"")))</f>
        <v/>
      </c>
      <c r="FD53" s="52" t="str">
        <f>IF(OR($E53="",$G53=""),"",IF(AND($E$3=6),'Marks Entry 6th'!CF52,IF(AND($E$3=7),'Marks Entry 7th'!CF52,"")))</f>
        <v/>
      </c>
      <c r="FE53" s="52" t="str">
        <f>IF(OR($E53="",$G53=""),"",IF(AND($E$3=6),'Marks Entry 6th'!CG52,IF(AND($E$3=7),'Marks Entry 7th'!CG52,"")))</f>
        <v/>
      </c>
      <c r="FF53" s="52" t="str">
        <f>IF(OR($E53="",$G53=""),"",IF(AND($E$3=6),'Marks Entry 6th'!CH52,IF(AND($E$3=7),'Marks Entry 7th'!CH52,"")))</f>
        <v/>
      </c>
      <c r="FG53" s="52" t="str">
        <f>IF(OR($E53="",$G53=""),"",IF(AND($E$3=6),'Marks Entry 6th'!CI52,IF(AND($E$3=7),'Marks Entry 7th'!CI52,"")))</f>
        <v/>
      </c>
      <c r="FH53" s="121" t="str">
        <f t="shared" si="80"/>
        <v/>
      </c>
      <c r="FI53" s="122">
        <f t="shared" si="81"/>
        <v>0</v>
      </c>
      <c r="FJ53" s="122" t="str">
        <f t="shared" si="82"/>
        <v/>
      </c>
      <c r="FK53" s="122" t="str">
        <f t="shared" si="83"/>
        <v/>
      </c>
      <c r="FL53" s="109" t="str">
        <f t="shared" si="84"/>
        <v/>
      </c>
      <c r="FM53" s="370" t="str">
        <f>IF(OR($E53="",$G53=""),"",IF(AND('Marks Entry 6th'!CJ52="",'Marks Entry 7th'!CJ52=""),"",IF(AND($E$3=6),'Marks Entry 6th'!CJ52,IF(AND($E$3=7),'Marks Entry 7th'!CJ52,""))))</f>
        <v/>
      </c>
      <c r="FN53" s="370" t="str">
        <f>IF(OR($E53="",$G53=""),"",IF(AND('Marks Entry 6th'!CK52="",'Marks Entry 7th'!CK52=""),"",IF(AND($E$3=6),'Marks Entry 6th'!CK52,IF(AND($E$3=7),'Marks Entry 7th'!CK52,""))))</f>
        <v/>
      </c>
      <c r="FO53" s="371" t="str">
        <f t="shared" si="85"/>
        <v/>
      </c>
      <c r="FP53" s="109" t="str">
        <f t="shared" si="86"/>
        <v/>
      </c>
      <c r="FQ53" s="370" t="str">
        <f>IF(OR($E53="",$G53=""),"",IF(AND('Marks Entry 6th'!CL52="",'Marks Entry 7th'!CL52=""),"",IF(AND($E$3=6),'Marks Entry 6th'!CL52,IF(AND($E$3=7),'Marks Entry 7th'!CL52,""))))</f>
        <v/>
      </c>
      <c r="FR53" s="370" t="str">
        <f>IF(OR($E53="",$G53=""),"",IF(AND('Marks Entry 6th'!CM52="",'Marks Entry 7th'!CM52=""),"",IF(AND($E$3=6),'Marks Entry 6th'!CM52,IF(AND($E$3=7),'Marks Entry 7th'!CM52,""))))</f>
        <v/>
      </c>
      <c r="FS53" s="371" t="str">
        <f t="shared" si="87"/>
        <v/>
      </c>
      <c r="FT53" s="109" t="str">
        <f t="shared" si="88"/>
        <v/>
      </c>
      <c r="FU53" s="78" t="str">
        <f t="shared" si="89"/>
        <v/>
      </c>
      <c r="FV53" s="332" t="str">
        <f t="shared" si="90"/>
        <v/>
      </c>
      <c r="FW53" s="84" t="str">
        <f t="shared" si="91"/>
        <v/>
      </c>
      <c r="FX53" s="225" t="str">
        <f t="shared" si="92"/>
        <v/>
      </c>
      <c r="FY53" s="85" t="str">
        <f t="shared" si="93"/>
        <v/>
      </c>
      <c r="FZ53" s="331" t="str">
        <f>IFERROR(IF(B53="NSO","NSO",IF(OR(D53="",G53="",F53=""),"",IF(AND(FV53&gt;=36,'Master sheet'!$D$11="Hindi"),"कक्षा क्रमोन्नत",IF(AND(FV53&gt;=36,'Master sheet'!$D$11="English"),"Promoted",IF(AND(FV53&lt;36,'Master sheet'!$D$11="Hindi"),"पुनः परीक्षा","Re-Exam"))))),"")</f>
        <v/>
      </c>
      <c r="GA53" s="53" t="str">
        <f>IF(OR($E53="",$G53=""),"",IF(AND($E$3=6,'Marks Entry 6th'!CN52=""),"",IF(AND($E$3=7,'Marks Entry 7th'!CN52=""),"",IF(AND($E$3=6),'Marks Entry 6th'!CN52,IF(AND($E$3=7),'Marks Entry 7th'!CN52,"")))))</f>
        <v/>
      </c>
      <c r="GB53" s="53" t="str">
        <f>IF(OR($E53="",$G53=""),"",IF(AND($E$3=6,'Marks Entry 6th'!CO52=""),"",IF(AND($E$3=7,'Marks Entry 7th'!CO52=""),"",IF(AND($E$3=6),'Marks Entry 6th'!CO52,IF(AND($E$3=7),'Marks Entry 7th'!CO52,"")))))</f>
        <v/>
      </c>
      <c r="GC53" s="54"/>
      <c r="GK53" s="56">
        <f>IF(AND($E$3=6),'Marks Entry 6th'!I52,IF(AND($E$3=7),'Marks Entry 7th'!I52,""))</f>
        <v>0</v>
      </c>
      <c r="GL53" s="56">
        <f t="shared" si="94"/>
        <v>0</v>
      </c>
    </row>
    <row r="54" spans="1:194" ht="18.95" customHeight="1">
      <c r="A54" s="68">
        <v>47</v>
      </c>
      <c r="B54" s="68" t="str">
        <f>IF(OR(GK54=0,GK54=""),"",IF(AND($E$3=6),'Marks Entry 6th'!I53,IF(AND($E$3=7),'Marks Entry 7th'!I53,"")))</f>
        <v/>
      </c>
      <c r="C54" s="69" t="str">
        <f>IF(OR(B54=0,B54=""),"",IF(AND($E$3=6,'Marks Entry 6th'!B53=""),"",IF(AND($E$3=7,'Marks Entry 7th'!B53=""),"",IF(AND($E$3=6,'Marks Entry 6th'!B53),'Marks Entry 6th'!B53,IF(AND($E$3=7),'Marks Entry 7th'!B53,"")))))</f>
        <v/>
      </c>
      <c r="D54" s="69" t="str">
        <f>IF(OR(B54=0,B54=""),"",IF(AND($E$3=6,'Marks Entry 6th'!C53=""),"",IF(AND($E$3=7,'Marks Entry 7th'!C53=""),"",IF(AND($E$3=6),'Marks Entry 6th'!C53,IF(AND($E$3=7),'Marks Entry 7th'!C53,"")))))</f>
        <v/>
      </c>
      <c r="E54" s="306" t="str">
        <f>IF(OR(B54=0,B54=""),"",IF(AND($E$3=6,'Marks Entry 6th'!E53=""),"",IF(AND($E$3=7,'Marks Entry 7th'!E53=""),"",IF(AND($E$3=6),'Marks Entry 6th'!E53,IF(AND($E$3=7),'Marks Entry 7th'!E53,"")))))</f>
        <v/>
      </c>
      <c r="F54" s="69" t="str">
        <f>IF(OR(B54=0,B54=""),"",IF(AND($E$3=6,'Marks Entry 6th'!D53=""),"",IF(AND($E$3=7,'Marks Entry 7th'!D53=""),"",IF(AND($E$3=6),'Marks Entry 6th'!D53,IF(AND($E$3=7),'Marks Entry 7th'!D53,"")))))</f>
        <v/>
      </c>
      <c r="G54" s="305" t="str">
        <f>IF(OR(B54=0,B54=""),"",IF(AND($E$3=6,'Marks Entry 6th'!F53=""),"",IF(AND($E$3=7,'Marks Entry 7th'!F53=""),"",IF(AND($E$3=6),UPPER('Marks Entry 6th'!F53),IF(AND($E$3=7),UPPER('Marks Entry 7th'!F53),"")))))</f>
        <v/>
      </c>
      <c r="H54" s="305" t="str">
        <f>IF(OR(B54=0,B54=""),"",IF(AND($E$3=6,'Marks Entry 6th'!G53=""),"",IF(AND($E$3=7,'Marks Entry 7th'!G53=""),"",IF(AND($E$3=6),UPPER('Marks Entry 6th'!G53),IF(AND($E$3=7),UPPER('Marks Entry 7th'!G53),"")))))</f>
        <v/>
      </c>
      <c r="I54" s="305" t="str">
        <f>IF(OR(B54=0,B54=""),"",IF(AND($E$3=6,'Marks Entry 6th'!H53=""),"",IF(AND($E$3=7,'Marks Entry 7th'!H53=""),"",IF(AND($E$3=6),UPPER('Marks Entry 6th'!H53),IF(AND($E$3=7),UPPER('Marks Entry 7th'!H53),"")))))</f>
        <v/>
      </c>
      <c r="J54" s="64" t="str">
        <f>IF(OR(B54=0,B54=""),"",IF(AND($E$3=6,'Marks Entry 6th'!J53=""),"",IF(AND($E$3=7,'Marks Entry 7th'!J53=""),"",IF(AND($E$3=6),'Marks Entry 6th'!J53,IF(AND($E$3=7),'Marks Entry 7th'!J53,"")))))</f>
        <v/>
      </c>
      <c r="K54" s="64" t="str">
        <f>IF(OR(B54=0,B54=""),"",IF(AND($E$3=6,'Marks Entry 6th'!K53=""),"",IF(AND($E$3=7,'Marks Entry 7th'!K53=""),"",IF(AND($E$3=6),'Marks Entry 6th'!K53,IF(AND($E$3=7),'Marks Entry 7th'!K53,"")))))</f>
        <v/>
      </c>
      <c r="L54" s="120" t="str">
        <f>IF(OR($E54="",$G54=""),"",IF(AND($E$3=6),'Marks Entry 6th'!L53,IF(AND($E$3=7),'Marks Entry 7th'!L53,"")))</f>
        <v/>
      </c>
      <c r="M54" s="120" t="str">
        <f>IF(OR($E54="",$G54=""),"",IF(AND($E$3=6),'Marks Entry 6th'!M53,IF(AND($E$3=7),'Marks Entry 7th'!M53,"")))</f>
        <v/>
      </c>
      <c r="N54" s="120" t="str">
        <f>IF(OR($E54="",$G54=""),"",IF(AND($E$3=6),'Marks Entry 6th'!N53,IF(AND($E$3=7),'Marks Entry 7th'!N53,"")))</f>
        <v/>
      </c>
      <c r="O54" s="120" t="str">
        <f>IF(OR($E54="",$G54=""),"",IF(AND($E$3=6),'Marks Entry 6th'!O53,IF(AND($E$3=7),'Marks Entry 7th'!O53,"")))</f>
        <v/>
      </c>
      <c r="P54" s="120" t="str">
        <f>IF(OR($E54="",$G54=""),"",IF(AND($E$3=6),'Marks Entry 6th'!P53,IF(AND($E$3=7),'Marks Entry 7th'!P53,"")))</f>
        <v/>
      </c>
      <c r="Q54" s="120" t="str">
        <f>IF(OR($E54="",$G54=""),"",IF(AND($E$3=6),'Marks Entry 6th'!Q53,IF(AND($E$3=7),'Marks Entry 7th'!Q53,"")))</f>
        <v/>
      </c>
      <c r="R54" s="428" t="str">
        <f t="shared" si="4"/>
        <v/>
      </c>
      <c r="S54" s="120" t="str">
        <f>IF(OR($E54="",$G54=""),"",IF(AND($E$3=6),'Marks Entry 6th'!R53,IF(AND($E$3=7),'Marks Entry 7th'!R53,"")))</f>
        <v/>
      </c>
      <c r="T54" s="120" t="str">
        <f>IF(OR($E54="",$G54=""),"",IF(AND($E$3=6),'Marks Entry 6th'!S53,IF(AND($E$3=7),'Marks Entry 7th'!S53,"")))</f>
        <v/>
      </c>
      <c r="U54" s="65" t="str">
        <f t="shared" si="5"/>
        <v/>
      </c>
      <c r="V54" s="62">
        <f t="shared" si="6"/>
        <v>0</v>
      </c>
      <c r="W54" s="67" t="str">
        <f>IF(OR($E54="",$G54=""),"",IF(AND($E$3=6),'Marks Entry 6th'!T53,IF(AND($E$3=7),'Marks Entry 7th'!T53,"")))</f>
        <v/>
      </c>
      <c r="X54" s="67" t="str">
        <f>IF(OR($E54="",$G54=""),"",IF(AND($E$3=6),'Marks Entry 6th'!U53,IF(AND($E$3=7),'Marks Entry 7th'!U53,"")))</f>
        <v/>
      </c>
      <c r="Y54" s="66" t="str">
        <f t="shared" si="7"/>
        <v/>
      </c>
      <c r="Z54" s="62" t="str">
        <f t="shared" si="8"/>
        <v/>
      </c>
      <c r="AA54" s="108">
        <f t="shared" si="9"/>
        <v>0</v>
      </c>
      <c r="AB54" s="108" t="str">
        <f t="shared" si="10"/>
        <v/>
      </c>
      <c r="AC54" s="108" t="str">
        <f t="shared" si="11"/>
        <v/>
      </c>
      <c r="AD54" s="108" t="str">
        <f t="shared" si="12"/>
        <v/>
      </c>
      <c r="AE54" s="108" t="str">
        <f t="shared" si="13"/>
        <v/>
      </c>
      <c r="AF54" s="110" t="str">
        <f t="shared" si="14"/>
        <v/>
      </c>
      <c r="AG54" s="120" t="str">
        <f>IF(OR($E54="",$G54=""),"",IF(AND($E$3=6),'Marks Entry 6th'!V53,IF(AND($E$3=7),'Marks Entry 7th'!V53,"")))</f>
        <v/>
      </c>
      <c r="AH54" s="120" t="str">
        <f>IF(OR($E54="",$G54=""),"",IF(AND($E$3=6),'Marks Entry 6th'!W53,IF(AND($E$3=7),'Marks Entry 7th'!W53,"")))</f>
        <v/>
      </c>
      <c r="AI54" s="120" t="str">
        <f>IF(OR($E54="",$G54=""),"",IF(AND($E$3=6),'Marks Entry 6th'!X53,IF(AND($E$3=7),'Marks Entry 7th'!X53,"")))</f>
        <v/>
      </c>
      <c r="AJ54" s="120" t="str">
        <f>IF(OR($E54="",$G54=""),"",IF(AND($E$3=6),'Marks Entry 6th'!Y53,IF(AND($E$3=7),'Marks Entry 7th'!Y53,"")))</f>
        <v/>
      </c>
      <c r="AK54" s="120" t="str">
        <f>IF(OR($E54="",$G54=""),"",IF(AND($E$3=6),'Marks Entry 6th'!Z53,IF(AND($E$3=7),'Marks Entry 7th'!Z53,"")))</f>
        <v/>
      </c>
      <c r="AL54" s="120" t="str">
        <f>IF(OR($E54="",$G54=""),"",IF(AND($E$3=6),'Marks Entry 6th'!AA53,IF(AND($E$3=7),'Marks Entry 7th'!AA53,"")))</f>
        <v/>
      </c>
      <c r="AM54" s="428" t="str">
        <f t="shared" si="15"/>
        <v/>
      </c>
      <c r="AN54" s="120" t="str">
        <f>IF(OR($E54="",$G54=""),"",IF(AND($E$3=6),'Marks Entry 6th'!AB53,IF(AND($E$3=7),'Marks Entry 7th'!AB53,"")))</f>
        <v/>
      </c>
      <c r="AO54" s="120" t="str">
        <f>IF(OR($E54="",$G54=""),"",IF(AND($E$3=6),'Marks Entry 6th'!AC53,IF(AND($E$3=7),'Marks Entry 7th'!AC53,"")))</f>
        <v/>
      </c>
      <c r="AP54" s="65" t="str">
        <f t="shared" si="16"/>
        <v/>
      </c>
      <c r="AQ54" s="62">
        <f t="shared" si="17"/>
        <v>0</v>
      </c>
      <c r="AR54" s="67" t="str">
        <f>IF(OR($E54="",$G54=""),"",IF(AND($E$3=6),'Marks Entry 6th'!AD53,IF(AND($E$3=7),'Marks Entry 7th'!AD53,"")))</f>
        <v/>
      </c>
      <c r="AS54" s="67" t="str">
        <f>IF(OR($E54="",$G54=""),"",IF(AND($E$3=6),'Marks Entry 6th'!AE53,IF(AND($E$3=7),'Marks Entry 7th'!AE53,"")))</f>
        <v/>
      </c>
      <c r="AT54" s="65" t="str">
        <f t="shared" si="18"/>
        <v/>
      </c>
      <c r="AU54" s="62" t="str">
        <f t="shared" si="19"/>
        <v/>
      </c>
      <c r="AV54" s="108">
        <f t="shared" si="20"/>
        <v>0</v>
      </c>
      <c r="AW54" s="108" t="str">
        <f t="shared" si="21"/>
        <v/>
      </c>
      <c r="AX54" s="108" t="str">
        <f t="shared" si="22"/>
        <v/>
      </c>
      <c r="AY54" s="108" t="str">
        <f t="shared" si="23"/>
        <v/>
      </c>
      <c r="AZ54" s="108" t="str">
        <f t="shared" si="24"/>
        <v/>
      </c>
      <c r="BA54" s="110" t="str">
        <f t="shared" si="25"/>
        <v/>
      </c>
      <c r="BB54" s="313" t="str">
        <f>IF(OR($E54="",$G54=""),"",IF(AND($E$3=6),'Marks Entry 6th'!AF53,IF(AND($E$3=7),'Marks Entry 7th'!AF53,"")))</f>
        <v/>
      </c>
      <c r="BC54" s="120" t="str">
        <f>IF(OR($E54="",$G54=""),"",IF(AND($E$3=6),'Marks Entry 6th'!AG53,IF(AND($E$3=7),'Marks Entry 7th'!AG53,"")))</f>
        <v/>
      </c>
      <c r="BD54" s="120" t="str">
        <f>IF(OR($E54="",$G54=""),"",IF(AND($E$3=6),'Marks Entry 6th'!AH53,IF(AND($E$3=7),'Marks Entry 7th'!AH53,"")))</f>
        <v/>
      </c>
      <c r="BE54" s="120" t="str">
        <f>IF(OR($E54="",$G54=""),"",IF(AND($E$3=6),'Marks Entry 6th'!AI53,IF(AND($E$3=7),'Marks Entry 7th'!AI53,"")))</f>
        <v/>
      </c>
      <c r="BF54" s="120" t="str">
        <f>IF(OR($E54="",$G54=""),"",IF(AND($E$3=6),'Marks Entry 6th'!AJ53,IF(AND($E$3=7),'Marks Entry 7th'!AJ53,"")))</f>
        <v/>
      </c>
      <c r="BG54" s="120" t="str">
        <f>IF(OR($E54="",$G54=""),"",IF(AND($E$3=6),'Marks Entry 6th'!AK53,IF(AND($E$3=7),'Marks Entry 7th'!AK53,"")))</f>
        <v/>
      </c>
      <c r="BH54" s="120" t="str">
        <f>IF(OR($E54="",$G54=""),"",IF(AND($E$3=6),'Marks Entry 6th'!AL53,IF(AND($E$3=7),'Marks Entry 7th'!AL53,"")))</f>
        <v/>
      </c>
      <c r="BI54" s="428" t="str">
        <f t="shared" si="26"/>
        <v/>
      </c>
      <c r="BJ54" s="120" t="str">
        <f>IF(OR($E54="",$G54=""),"",IF(AND($E$3=6),'Marks Entry 6th'!AM53,IF(AND($E$3=7),'Marks Entry 7th'!AM53,"")))</f>
        <v/>
      </c>
      <c r="BK54" s="120" t="str">
        <f>IF(OR($E54="",$G54=""),"",IF(AND($E$3=6),'Marks Entry 6th'!AN53,IF(AND($E$3=7),'Marks Entry 7th'!AN53,"")))</f>
        <v/>
      </c>
      <c r="BL54" s="65" t="str">
        <f t="shared" si="27"/>
        <v/>
      </c>
      <c r="BM54" s="62">
        <f t="shared" si="28"/>
        <v>0</v>
      </c>
      <c r="BN54" s="67" t="str">
        <f>IF(OR($E54="",$G54=""),"",IF(AND($E$3=6),'Marks Entry 6th'!AO53,IF(AND($E$3=7),'Marks Entry 7th'!AO53,"")))</f>
        <v/>
      </c>
      <c r="BO54" s="67" t="str">
        <f>IF(OR($E54="",$G54=""),"",IF(AND($E$3=6),'Marks Entry 6th'!AP53,IF(AND($E$3=7),'Marks Entry 7th'!AP53,"")))</f>
        <v/>
      </c>
      <c r="BP54" s="65" t="str">
        <f t="shared" si="29"/>
        <v/>
      </c>
      <c r="BQ54" s="62" t="str">
        <f t="shared" si="30"/>
        <v/>
      </c>
      <c r="BR54" s="108">
        <f t="shared" si="31"/>
        <v>0</v>
      </c>
      <c r="BS54" s="108" t="str">
        <f t="shared" si="32"/>
        <v/>
      </c>
      <c r="BT54" s="108" t="str">
        <f t="shared" si="33"/>
        <v/>
      </c>
      <c r="BU54" s="108" t="str">
        <f t="shared" si="34"/>
        <v/>
      </c>
      <c r="BV54" s="108" t="str">
        <f t="shared" si="35"/>
        <v/>
      </c>
      <c r="BW54" s="110" t="str">
        <f t="shared" si="36"/>
        <v/>
      </c>
      <c r="BX54" s="120" t="str">
        <f>IF(OR($E54="",$G54=""),"",IF(AND($E$3=6),'Marks Entry 6th'!AQ53,IF(AND($E$3=7),'Marks Entry 7th'!AQ53,"")))</f>
        <v/>
      </c>
      <c r="BY54" s="120" t="str">
        <f>IF(OR($E54="",$G54=""),"",IF(AND($E$3=6),'Marks Entry 6th'!AR53,IF(AND($E$3=7),'Marks Entry 7th'!AR53,"")))</f>
        <v/>
      </c>
      <c r="BZ54" s="120" t="str">
        <f>IF(OR($E54="",$G54=""),"",IF(AND($E$3=6),'Marks Entry 6th'!AS53,IF(AND($E$3=7),'Marks Entry 7th'!AS53,"")))</f>
        <v/>
      </c>
      <c r="CA54" s="120" t="str">
        <f>IF(OR($E54="",$G54=""),"",IF(AND($E$3=6),'Marks Entry 6th'!AT53,IF(AND($E$3=7),'Marks Entry 7th'!AT53,"")))</f>
        <v/>
      </c>
      <c r="CB54" s="120" t="str">
        <f>IF(OR($E54="",$G54=""),"",IF(AND($E$3=6),'Marks Entry 6th'!AU53,IF(AND($E$3=7),'Marks Entry 7th'!AU53,"")))</f>
        <v/>
      </c>
      <c r="CC54" s="120" t="str">
        <f>IF(OR($E54="",$G54=""),"",IF(AND($E$3=6),'Marks Entry 6th'!AV53,IF(AND($E$3=7),'Marks Entry 7th'!AV53,"")))</f>
        <v/>
      </c>
      <c r="CD54" s="428" t="str">
        <f t="shared" si="37"/>
        <v/>
      </c>
      <c r="CE54" s="120" t="str">
        <f>IF(OR($E54="",$G54=""),"",IF(AND($E$3=6),'Marks Entry 6th'!AW53,IF(AND($E$3=7),'Marks Entry 7th'!AW53,"")))</f>
        <v/>
      </c>
      <c r="CF54" s="120" t="str">
        <f>IF(OR($E54="",$G54=""),"",IF(AND($E$3=6),'Marks Entry 6th'!AX53,IF(AND($E$3=7),'Marks Entry 7th'!AX53,"")))</f>
        <v/>
      </c>
      <c r="CG54" s="65" t="str">
        <f t="shared" si="38"/>
        <v/>
      </c>
      <c r="CH54" s="62">
        <f t="shared" si="39"/>
        <v>0</v>
      </c>
      <c r="CI54" s="67" t="str">
        <f>IF(OR($E54="",$G54=""),"",IF(AND($E$3=6),'Marks Entry 6th'!AY53,IF(AND($E$3=7),'Marks Entry 7th'!AY53,"")))</f>
        <v/>
      </c>
      <c r="CJ54" s="67" t="str">
        <f>IF(OR($E54="",$G54=""),"",IF(AND($E$3=6),'Marks Entry 6th'!AZ53,IF(AND($E$3=7),'Marks Entry 7th'!AZ53,"")))</f>
        <v/>
      </c>
      <c r="CK54" s="65" t="str">
        <f t="shared" si="40"/>
        <v/>
      </c>
      <c r="CL54" s="62" t="str">
        <f t="shared" si="41"/>
        <v/>
      </c>
      <c r="CM54" s="108">
        <f t="shared" si="42"/>
        <v>0</v>
      </c>
      <c r="CN54" s="108" t="str">
        <f t="shared" si="43"/>
        <v/>
      </c>
      <c r="CO54" s="108" t="str">
        <f t="shared" si="44"/>
        <v/>
      </c>
      <c r="CP54" s="108" t="str">
        <f t="shared" si="45"/>
        <v/>
      </c>
      <c r="CQ54" s="108" t="str">
        <f t="shared" si="46"/>
        <v/>
      </c>
      <c r="CR54" s="110" t="str">
        <f t="shared" si="47"/>
        <v/>
      </c>
      <c r="CS54" s="120" t="str">
        <f>IF(OR($E54="",$G54=""),"",IF(AND($E$3=6),'Marks Entry 6th'!BA53,IF(AND($E$3=7),'Marks Entry 7th'!BA53,"")))</f>
        <v/>
      </c>
      <c r="CT54" s="120" t="str">
        <f>IF(OR($E54="",$G54=""),"",IF(AND($E$3=6),'Marks Entry 6th'!BB53,IF(AND($E$3=7),'Marks Entry 7th'!BB53,"")))</f>
        <v/>
      </c>
      <c r="CU54" s="120" t="str">
        <f>IF(OR($E54="",$G54=""),"",IF(AND($E$3=6),'Marks Entry 6th'!BC53,IF(AND($E$3=7),'Marks Entry 7th'!BC53,"")))</f>
        <v/>
      </c>
      <c r="CV54" s="120" t="str">
        <f>IF(OR($E54="",$G54=""),"",IF(AND($E$3=6),'Marks Entry 6th'!BD53,IF(AND($E$3=7),'Marks Entry 7th'!BD53,"")))</f>
        <v/>
      </c>
      <c r="CW54" s="120" t="str">
        <f>IF(OR($E54="",$G54=""),"",IF(AND($E$3=6),'Marks Entry 6th'!BE53,IF(AND($E$3=7),'Marks Entry 7th'!BE53,"")))</f>
        <v/>
      </c>
      <c r="CX54" s="120" t="str">
        <f>IF(OR($E54="",$G54=""),"",IF(AND($E$3=6),'Marks Entry 6th'!BF53,IF(AND($E$3=7),'Marks Entry 7th'!BF53,"")))</f>
        <v/>
      </c>
      <c r="CY54" s="428" t="str">
        <f t="shared" si="48"/>
        <v/>
      </c>
      <c r="CZ54" s="120" t="str">
        <f>IF(OR($E54="",$G54=""),"",IF(AND($E$3=6),'Marks Entry 6th'!BG53,IF(AND($E$3=7),'Marks Entry 7th'!BG53,"")))</f>
        <v/>
      </c>
      <c r="DA54" s="120" t="str">
        <f>IF(OR($E54="",$G54=""),"",IF(AND($E$3=6),'Marks Entry 6th'!BH53,IF(AND($E$3=7),'Marks Entry 7th'!BH53,"")))</f>
        <v/>
      </c>
      <c r="DB54" s="65" t="str">
        <f t="shared" si="49"/>
        <v/>
      </c>
      <c r="DC54" s="62">
        <f t="shared" si="50"/>
        <v>0</v>
      </c>
      <c r="DD54" s="67" t="str">
        <f>IF(OR($E54="",$G54=""),"",IF(AND($E$3=6),'Marks Entry 6th'!BI53,IF(AND($E$3=7),'Marks Entry 7th'!BI53,"")))</f>
        <v/>
      </c>
      <c r="DE54" s="67" t="str">
        <f>IF(OR($E54="",$G54=""),"",IF(AND($E$3=6),'Marks Entry 6th'!BJ53,IF(AND($E$3=7),'Marks Entry 7th'!BJ53,"")))</f>
        <v/>
      </c>
      <c r="DF54" s="65" t="str">
        <f t="shared" si="51"/>
        <v/>
      </c>
      <c r="DG54" s="62" t="str">
        <f t="shared" si="52"/>
        <v/>
      </c>
      <c r="DH54" s="108">
        <f t="shared" si="53"/>
        <v>0</v>
      </c>
      <c r="DI54" s="108" t="str">
        <f t="shared" si="54"/>
        <v/>
      </c>
      <c r="DJ54" s="108" t="str">
        <f t="shared" si="55"/>
        <v/>
      </c>
      <c r="DK54" s="108" t="str">
        <f t="shared" si="56"/>
        <v/>
      </c>
      <c r="DL54" s="108" t="str">
        <f t="shared" si="57"/>
        <v/>
      </c>
      <c r="DM54" s="110" t="str">
        <f t="shared" si="58"/>
        <v/>
      </c>
      <c r="DN54" s="120" t="str">
        <f>IF(OR($E54="",$G54=""),"",IF(AND($E$3=6),'Marks Entry 6th'!BK53,IF(AND($E$3=7),'Marks Entry 7th'!BK53,"")))</f>
        <v/>
      </c>
      <c r="DO54" s="120" t="str">
        <f>IF(OR($E54="",$G54=""),"",IF(AND($E$3=6),'Marks Entry 6th'!BL53,IF(AND($E$3=7),'Marks Entry 7th'!BL53,"")))</f>
        <v/>
      </c>
      <c r="DP54" s="120" t="str">
        <f>IF(OR($E54="",$G54=""),"",IF(AND($E$3=6),'Marks Entry 6th'!BM53,IF(AND($E$3=7),'Marks Entry 7th'!BM53,"")))</f>
        <v/>
      </c>
      <c r="DQ54" s="120" t="str">
        <f>IF(OR($E54="",$G54=""),"",IF(AND($E$3=6),'Marks Entry 6th'!BN53,IF(AND($E$3=7),'Marks Entry 7th'!BN53,"")))</f>
        <v/>
      </c>
      <c r="DR54" s="120" t="str">
        <f>IF(OR($E54="",$G54=""),"",IF(AND($E$3=6),'Marks Entry 6th'!BO53,IF(AND($E$3=7),'Marks Entry 7th'!BO53,"")))</f>
        <v/>
      </c>
      <c r="DS54" s="120" t="str">
        <f>IF(OR($E54="",$G54=""),"",IF(AND($E$3=6),'Marks Entry 6th'!BP53,IF(AND($E$3=7),'Marks Entry 7th'!BP53,"")))</f>
        <v/>
      </c>
      <c r="DT54" s="428" t="str">
        <f t="shared" si="59"/>
        <v/>
      </c>
      <c r="DU54" s="120" t="str">
        <f>IF(OR($E54="",$G54=""),"",IF(AND($E$3=6),'Marks Entry 6th'!BQ53,IF(AND($E$3=7),'Marks Entry 7th'!BQ53,"")))</f>
        <v/>
      </c>
      <c r="DV54" s="120" t="str">
        <f>IF(OR($E54="",$G54=""),"",IF(AND($E$3=6),'Marks Entry 6th'!BR53,IF(AND($E$3=7),'Marks Entry 7th'!BR53,"")))</f>
        <v/>
      </c>
      <c r="DW54" s="65" t="str">
        <f t="shared" si="60"/>
        <v/>
      </c>
      <c r="DX54" s="62">
        <f t="shared" si="61"/>
        <v>0</v>
      </c>
      <c r="DY54" s="67" t="str">
        <f>IF(OR($E54="",$G54=""),"",IF(AND($E$3=6),'Marks Entry 6th'!BS53,IF(AND($E$3=7),'Marks Entry 7th'!BS53,"")))</f>
        <v/>
      </c>
      <c r="DZ54" s="67" t="str">
        <f>IF(OR($E54="",$G54=""),"",IF(AND($E$3=6),'Marks Entry 6th'!BT53,IF(AND($E$3=7),'Marks Entry 7th'!BT53,"")))</f>
        <v/>
      </c>
      <c r="EA54" s="65" t="str">
        <f t="shared" si="62"/>
        <v/>
      </c>
      <c r="EB54" s="62" t="str">
        <f t="shared" si="63"/>
        <v/>
      </c>
      <c r="EC54" s="108">
        <f t="shared" si="64"/>
        <v>0</v>
      </c>
      <c r="ED54" s="108" t="str">
        <f t="shared" si="65"/>
        <v/>
      </c>
      <c r="EE54" s="108" t="str">
        <f t="shared" si="66"/>
        <v/>
      </c>
      <c r="EF54" s="108" t="str">
        <f t="shared" si="67"/>
        <v/>
      </c>
      <c r="EG54" s="108" t="str">
        <f t="shared" si="68"/>
        <v/>
      </c>
      <c r="EH54" s="110" t="str">
        <f t="shared" si="69"/>
        <v/>
      </c>
      <c r="EI54" s="52" t="str">
        <f>IF(OR($E54="",$G54=""),"",IF(AND($E$3=6),'Marks Entry 6th'!BU53,IF(AND($E$3=7),'Marks Entry 7th'!BU53,"")))</f>
        <v/>
      </c>
      <c r="EJ54" s="52" t="str">
        <f>IF(OR($E54="",$G54=""),"",IF(AND($E$3=6),'Marks Entry 6th'!BV53,IF(AND($E$3=7),'Marks Entry 7th'!BV53,"")))</f>
        <v/>
      </c>
      <c r="EK54" s="52" t="str">
        <f>IF(OR($E54="",$G54=""),"",IF(AND($E$3=6),'Marks Entry 6th'!BW53,IF(AND($E$3=7),'Marks Entry 7th'!BW53,"")))</f>
        <v/>
      </c>
      <c r="EL54" s="52" t="str">
        <f>IF(OR($E54="",$G54=""),"",IF(AND($E$3=6),'Marks Entry 6th'!BX53,IF(AND($E$3=7),'Marks Entry 7th'!BX53,"")))</f>
        <v/>
      </c>
      <c r="EM54" s="52" t="str">
        <f>IF(OR($E54="",$G54=""),"",IF(AND($E$3=6),'Marks Entry 6th'!BY53,IF(AND($E$3=7),'Marks Entry 7th'!BY53,"")))</f>
        <v/>
      </c>
      <c r="EN54" s="121" t="str">
        <f t="shared" si="70"/>
        <v/>
      </c>
      <c r="EO54" s="122">
        <f t="shared" si="71"/>
        <v>0</v>
      </c>
      <c r="EP54" s="122" t="str">
        <f t="shared" si="72"/>
        <v/>
      </c>
      <c r="EQ54" s="122" t="str">
        <f t="shared" si="73"/>
        <v/>
      </c>
      <c r="ER54" s="109" t="str">
        <f t="shared" si="74"/>
        <v/>
      </c>
      <c r="ES54" s="52" t="str">
        <f>IF(OR($E54="",$G54=""),"",IF(AND($E$3=6),'Marks Entry 6th'!BZ53,IF(AND($E$3=7),'Marks Entry 7th'!BZ53,"")))</f>
        <v/>
      </c>
      <c r="ET54" s="52" t="str">
        <f>IF(OR($E54="",$G54=""),"",IF(AND($E$3=6),'Marks Entry 6th'!CA53,IF(AND($E$3=7),'Marks Entry 7th'!CA53,"")))</f>
        <v/>
      </c>
      <c r="EU54" s="52" t="str">
        <f>IF(OR($E54="",$G54=""),"",IF(AND($E$3=6),'Marks Entry 6th'!CB53,IF(AND($E$3=7),'Marks Entry 7th'!CB53,"")))</f>
        <v/>
      </c>
      <c r="EV54" s="52" t="str">
        <f>IF(OR($E54="",$G54=""),"",IF(AND($E$3=6),'Marks Entry 6th'!CC53,IF(AND($E$3=7),'Marks Entry 7th'!CC53,"")))</f>
        <v/>
      </c>
      <c r="EW54" s="52" t="str">
        <f>IF(OR($E54="",$G54=""),"",IF(AND($E$3=6),'Marks Entry 6th'!CD53,IF(AND($E$3=7),'Marks Entry 7th'!CD53,"")))</f>
        <v/>
      </c>
      <c r="EX54" s="121" t="str">
        <f t="shared" si="75"/>
        <v/>
      </c>
      <c r="EY54" s="122">
        <f t="shared" si="76"/>
        <v>0</v>
      </c>
      <c r="EZ54" s="122" t="str">
        <f t="shared" si="77"/>
        <v/>
      </c>
      <c r="FA54" s="122" t="str">
        <f t="shared" si="78"/>
        <v/>
      </c>
      <c r="FB54" s="109" t="str">
        <f t="shared" si="79"/>
        <v/>
      </c>
      <c r="FC54" s="52" t="str">
        <f>IF(OR($E54="",$G54=""),"",IF(AND($E$3=6),'Marks Entry 6th'!CE53,IF(AND($E$3=7),'Marks Entry 7th'!CE53,"")))</f>
        <v/>
      </c>
      <c r="FD54" s="52" t="str">
        <f>IF(OR($E54="",$G54=""),"",IF(AND($E$3=6),'Marks Entry 6th'!CF53,IF(AND($E$3=7),'Marks Entry 7th'!CF53,"")))</f>
        <v/>
      </c>
      <c r="FE54" s="52" t="str">
        <f>IF(OR($E54="",$G54=""),"",IF(AND($E$3=6),'Marks Entry 6th'!CG53,IF(AND($E$3=7),'Marks Entry 7th'!CG53,"")))</f>
        <v/>
      </c>
      <c r="FF54" s="52" t="str">
        <f>IF(OR($E54="",$G54=""),"",IF(AND($E$3=6),'Marks Entry 6th'!CH53,IF(AND($E$3=7),'Marks Entry 7th'!CH53,"")))</f>
        <v/>
      </c>
      <c r="FG54" s="52" t="str">
        <f>IF(OR($E54="",$G54=""),"",IF(AND($E$3=6),'Marks Entry 6th'!CI53,IF(AND($E$3=7),'Marks Entry 7th'!CI53,"")))</f>
        <v/>
      </c>
      <c r="FH54" s="121" t="str">
        <f t="shared" si="80"/>
        <v/>
      </c>
      <c r="FI54" s="122">
        <f t="shared" si="81"/>
        <v>0</v>
      </c>
      <c r="FJ54" s="122" t="str">
        <f t="shared" si="82"/>
        <v/>
      </c>
      <c r="FK54" s="122" t="str">
        <f t="shared" si="83"/>
        <v/>
      </c>
      <c r="FL54" s="109" t="str">
        <f t="shared" si="84"/>
        <v/>
      </c>
      <c r="FM54" s="370" t="str">
        <f>IF(OR($E54="",$G54=""),"",IF(AND('Marks Entry 6th'!CJ53="",'Marks Entry 7th'!CJ53=""),"",IF(AND($E$3=6),'Marks Entry 6th'!CJ53,IF(AND($E$3=7),'Marks Entry 7th'!CJ53,""))))</f>
        <v/>
      </c>
      <c r="FN54" s="370" t="str">
        <f>IF(OR($E54="",$G54=""),"",IF(AND('Marks Entry 6th'!CK53="",'Marks Entry 7th'!CK53=""),"",IF(AND($E$3=6),'Marks Entry 6th'!CK53,IF(AND($E$3=7),'Marks Entry 7th'!CK53,""))))</f>
        <v/>
      </c>
      <c r="FO54" s="371" t="str">
        <f t="shared" si="85"/>
        <v/>
      </c>
      <c r="FP54" s="109" t="str">
        <f t="shared" si="86"/>
        <v/>
      </c>
      <c r="FQ54" s="370" t="str">
        <f>IF(OR($E54="",$G54=""),"",IF(AND('Marks Entry 6th'!CL53="",'Marks Entry 7th'!CL53=""),"",IF(AND($E$3=6),'Marks Entry 6th'!CL53,IF(AND($E$3=7),'Marks Entry 7th'!CL53,""))))</f>
        <v/>
      </c>
      <c r="FR54" s="370" t="str">
        <f>IF(OR($E54="",$G54=""),"",IF(AND('Marks Entry 6th'!CM53="",'Marks Entry 7th'!CM53=""),"",IF(AND($E$3=6),'Marks Entry 6th'!CM53,IF(AND($E$3=7),'Marks Entry 7th'!CM53,""))))</f>
        <v/>
      </c>
      <c r="FS54" s="371" t="str">
        <f t="shared" si="87"/>
        <v/>
      </c>
      <c r="FT54" s="109" t="str">
        <f t="shared" si="88"/>
        <v/>
      </c>
      <c r="FU54" s="78" t="str">
        <f t="shared" si="89"/>
        <v/>
      </c>
      <c r="FV54" s="332" t="str">
        <f t="shared" si="90"/>
        <v/>
      </c>
      <c r="FW54" s="84" t="str">
        <f t="shared" si="91"/>
        <v/>
      </c>
      <c r="FX54" s="225" t="str">
        <f t="shared" si="92"/>
        <v/>
      </c>
      <c r="FY54" s="85" t="str">
        <f t="shared" si="93"/>
        <v/>
      </c>
      <c r="FZ54" s="331" t="str">
        <f>IFERROR(IF(B54="NSO","NSO",IF(OR(D54="",G54="",F54=""),"",IF(AND(FV54&gt;=36,'Master sheet'!$D$11="Hindi"),"कक्षा क्रमोन्नत",IF(AND(FV54&gt;=36,'Master sheet'!$D$11="English"),"Promoted",IF(AND(FV54&lt;36,'Master sheet'!$D$11="Hindi"),"पुनः परीक्षा","Re-Exam"))))),"")</f>
        <v/>
      </c>
      <c r="GA54" s="53" t="str">
        <f>IF(OR($E54="",$G54=""),"",IF(AND($E$3=6,'Marks Entry 6th'!CN53=""),"",IF(AND($E$3=7,'Marks Entry 7th'!CN53=""),"",IF(AND($E$3=6),'Marks Entry 6th'!CN53,IF(AND($E$3=7),'Marks Entry 7th'!CN53,"")))))</f>
        <v/>
      </c>
      <c r="GB54" s="53" t="str">
        <f>IF(OR($E54="",$G54=""),"",IF(AND($E$3=6,'Marks Entry 6th'!CO53=""),"",IF(AND($E$3=7,'Marks Entry 7th'!CO53=""),"",IF(AND($E$3=6),'Marks Entry 6th'!CO53,IF(AND($E$3=7),'Marks Entry 7th'!CO53,"")))))</f>
        <v/>
      </c>
      <c r="GC54" s="54"/>
      <c r="GK54" s="56">
        <f>IF(AND($E$3=6),'Marks Entry 6th'!I53,IF(AND($E$3=7),'Marks Entry 7th'!I53,""))</f>
        <v>0</v>
      </c>
      <c r="GL54" s="56">
        <f t="shared" si="94"/>
        <v>0</v>
      </c>
    </row>
    <row r="55" spans="1:194" ht="18.95" customHeight="1">
      <c r="A55" s="68">
        <v>48</v>
      </c>
      <c r="B55" s="68" t="str">
        <f>IF(OR(GK55=0,GK55=""),"",IF(AND($E$3=6),'Marks Entry 6th'!I54,IF(AND($E$3=7),'Marks Entry 7th'!I54,"")))</f>
        <v/>
      </c>
      <c r="C55" s="69" t="str">
        <f>IF(OR(B55=0,B55=""),"",IF(AND($E$3=6,'Marks Entry 6th'!B54=""),"",IF(AND($E$3=7,'Marks Entry 7th'!B54=""),"",IF(AND($E$3=6,'Marks Entry 6th'!B54),'Marks Entry 6th'!B54,IF(AND($E$3=7),'Marks Entry 7th'!B54,"")))))</f>
        <v/>
      </c>
      <c r="D55" s="69" t="str">
        <f>IF(OR(B55=0,B55=""),"",IF(AND($E$3=6,'Marks Entry 6th'!C54=""),"",IF(AND($E$3=7,'Marks Entry 7th'!C54=""),"",IF(AND($E$3=6),'Marks Entry 6th'!C54,IF(AND($E$3=7),'Marks Entry 7th'!C54,"")))))</f>
        <v/>
      </c>
      <c r="E55" s="306" t="str">
        <f>IF(OR(B55=0,B55=""),"",IF(AND($E$3=6,'Marks Entry 6th'!E54=""),"",IF(AND($E$3=7,'Marks Entry 7th'!E54=""),"",IF(AND($E$3=6),'Marks Entry 6th'!E54,IF(AND($E$3=7),'Marks Entry 7th'!E54,"")))))</f>
        <v/>
      </c>
      <c r="F55" s="69" t="str">
        <f>IF(OR(B55=0,B55=""),"",IF(AND($E$3=6,'Marks Entry 6th'!D54=""),"",IF(AND($E$3=7,'Marks Entry 7th'!D54=""),"",IF(AND($E$3=6),'Marks Entry 6th'!D54,IF(AND($E$3=7),'Marks Entry 7th'!D54,"")))))</f>
        <v/>
      </c>
      <c r="G55" s="305" t="str">
        <f>IF(OR(B55=0,B55=""),"",IF(AND($E$3=6,'Marks Entry 6th'!F54=""),"",IF(AND($E$3=7,'Marks Entry 7th'!F54=""),"",IF(AND($E$3=6),UPPER('Marks Entry 6th'!F54),IF(AND($E$3=7),UPPER('Marks Entry 7th'!F54),"")))))</f>
        <v/>
      </c>
      <c r="H55" s="305" t="str">
        <f>IF(OR(B55=0,B55=""),"",IF(AND($E$3=6,'Marks Entry 6th'!G54=""),"",IF(AND($E$3=7,'Marks Entry 7th'!G54=""),"",IF(AND($E$3=6),UPPER('Marks Entry 6th'!G54),IF(AND($E$3=7),UPPER('Marks Entry 7th'!G54),"")))))</f>
        <v/>
      </c>
      <c r="I55" s="305" t="str">
        <f>IF(OR(B55=0,B55=""),"",IF(AND($E$3=6,'Marks Entry 6th'!H54=""),"",IF(AND($E$3=7,'Marks Entry 7th'!H54=""),"",IF(AND($E$3=6),UPPER('Marks Entry 6th'!H54),IF(AND($E$3=7),UPPER('Marks Entry 7th'!H54),"")))))</f>
        <v/>
      </c>
      <c r="J55" s="64" t="str">
        <f>IF(OR(B55=0,B55=""),"",IF(AND($E$3=6,'Marks Entry 6th'!J54=""),"",IF(AND($E$3=7,'Marks Entry 7th'!J54=""),"",IF(AND($E$3=6),'Marks Entry 6th'!J54,IF(AND($E$3=7),'Marks Entry 7th'!J54,"")))))</f>
        <v/>
      </c>
      <c r="K55" s="64" t="str">
        <f>IF(OR(B55=0,B55=""),"",IF(AND($E$3=6,'Marks Entry 6th'!K54=""),"",IF(AND($E$3=7,'Marks Entry 7th'!K54=""),"",IF(AND($E$3=6),'Marks Entry 6th'!K54,IF(AND($E$3=7),'Marks Entry 7th'!K54,"")))))</f>
        <v/>
      </c>
      <c r="L55" s="120" t="str">
        <f>IF(OR($E55="",$G55=""),"",IF(AND($E$3=6),'Marks Entry 6th'!L54,IF(AND($E$3=7),'Marks Entry 7th'!L54,"")))</f>
        <v/>
      </c>
      <c r="M55" s="120" t="str">
        <f>IF(OR($E55="",$G55=""),"",IF(AND($E$3=6),'Marks Entry 6th'!M54,IF(AND($E$3=7),'Marks Entry 7th'!M54,"")))</f>
        <v/>
      </c>
      <c r="N55" s="120" t="str">
        <f>IF(OR($E55="",$G55=""),"",IF(AND($E$3=6),'Marks Entry 6th'!N54,IF(AND($E$3=7),'Marks Entry 7th'!N54,"")))</f>
        <v/>
      </c>
      <c r="O55" s="120" t="str">
        <f>IF(OR($E55="",$G55=""),"",IF(AND($E$3=6),'Marks Entry 6th'!O54,IF(AND($E$3=7),'Marks Entry 7th'!O54,"")))</f>
        <v/>
      </c>
      <c r="P55" s="120" t="str">
        <f>IF(OR($E55="",$G55=""),"",IF(AND($E$3=6),'Marks Entry 6th'!P54,IF(AND($E$3=7),'Marks Entry 7th'!P54,"")))</f>
        <v/>
      </c>
      <c r="Q55" s="120" t="str">
        <f>IF(OR($E55="",$G55=""),"",IF(AND($E$3=6),'Marks Entry 6th'!Q54,IF(AND($E$3=7),'Marks Entry 7th'!Q54,"")))</f>
        <v/>
      </c>
      <c r="R55" s="428" t="str">
        <f t="shared" si="4"/>
        <v/>
      </c>
      <c r="S55" s="120" t="str">
        <f>IF(OR($E55="",$G55=""),"",IF(AND($E$3=6),'Marks Entry 6th'!R54,IF(AND($E$3=7),'Marks Entry 7th'!R54,"")))</f>
        <v/>
      </c>
      <c r="T55" s="120" t="str">
        <f>IF(OR($E55="",$G55=""),"",IF(AND($E$3=6),'Marks Entry 6th'!S54,IF(AND($E$3=7),'Marks Entry 7th'!S54,"")))</f>
        <v/>
      </c>
      <c r="U55" s="65" t="str">
        <f t="shared" si="5"/>
        <v/>
      </c>
      <c r="V55" s="62">
        <f t="shared" si="6"/>
        <v>0</v>
      </c>
      <c r="W55" s="67" t="str">
        <f>IF(OR($E55="",$G55=""),"",IF(AND($E$3=6),'Marks Entry 6th'!T54,IF(AND($E$3=7),'Marks Entry 7th'!T54,"")))</f>
        <v/>
      </c>
      <c r="X55" s="67" t="str">
        <f>IF(OR($E55="",$G55=""),"",IF(AND($E$3=6),'Marks Entry 6th'!U54,IF(AND($E$3=7),'Marks Entry 7th'!U54,"")))</f>
        <v/>
      </c>
      <c r="Y55" s="66" t="str">
        <f t="shared" si="7"/>
        <v/>
      </c>
      <c r="Z55" s="62" t="str">
        <f t="shared" si="8"/>
        <v/>
      </c>
      <c r="AA55" s="108">
        <f t="shared" si="9"/>
        <v>0</v>
      </c>
      <c r="AB55" s="108" t="str">
        <f t="shared" si="10"/>
        <v/>
      </c>
      <c r="AC55" s="108" t="str">
        <f t="shared" si="11"/>
        <v/>
      </c>
      <c r="AD55" s="108" t="str">
        <f t="shared" si="12"/>
        <v/>
      </c>
      <c r="AE55" s="108" t="str">
        <f t="shared" si="13"/>
        <v/>
      </c>
      <c r="AF55" s="110" t="str">
        <f t="shared" si="14"/>
        <v/>
      </c>
      <c r="AG55" s="120" t="str">
        <f>IF(OR($E55="",$G55=""),"",IF(AND($E$3=6),'Marks Entry 6th'!V54,IF(AND($E$3=7),'Marks Entry 7th'!V54,"")))</f>
        <v/>
      </c>
      <c r="AH55" s="120" t="str">
        <f>IF(OR($E55="",$G55=""),"",IF(AND($E$3=6),'Marks Entry 6th'!W54,IF(AND($E$3=7),'Marks Entry 7th'!W54,"")))</f>
        <v/>
      </c>
      <c r="AI55" s="120" t="str">
        <f>IF(OR($E55="",$G55=""),"",IF(AND($E$3=6),'Marks Entry 6th'!X54,IF(AND($E$3=7),'Marks Entry 7th'!X54,"")))</f>
        <v/>
      </c>
      <c r="AJ55" s="120" t="str">
        <f>IF(OR($E55="",$G55=""),"",IF(AND($E$3=6),'Marks Entry 6th'!Y54,IF(AND($E$3=7),'Marks Entry 7th'!Y54,"")))</f>
        <v/>
      </c>
      <c r="AK55" s="120" t="str">
        <f>IF(OR($E55="",$G55=""),"",IF(AND($E$3=6),'Marks Entry 6th'!Z54,IF(AND($E$3=7),'Marks Entry 7th'!Z54,"")))</f>
        <v/>
      </c>
      <c r="AL55" s="120" t="str">
        <f>IF(OR($E55="",$G55=""),"",IF(AND($E$3=6),'Marks Entry 6th'!AA54,IF(AND($E$3=7),'Marks Entry 7th'!AA54,"")))</f>
        <v/>
      </c>
      <c r="AM55" s="428" t="str">
        <f t="shared" si="15"/>
        <v/>
      </c>
      <c r="AN55" s="120" t="str">
        <f>IF(OR($E55="",$G55=""),"",IF(AND($E$3=6),'Marks Entry 6th'!AB54,IF(AND($E$3=7),'Marks Entry 7th'!AB54,"")))</f>
        <v/>
      </c>
      <c r="AO55" s="120" t="str">
        <f>IF(OR($E55="",$G55=""),"",IF(AND($E$3=6),'Marks Entry 6th'!AC54,IF(AND($E$3=7),'Marks Entry 7th'!AC54,"")))</f>
        <v/>
      </c>
      <c r="AP55" s="65" t="str">
        <f t="shared" si="16"/>
        <v/>
      </c>
      <c r="AQ55" s="62">
        <f t="shared" si="17"/>
        <v>0</v>
      </c>
      <c r="AR55" s="67" t="str">
        <f>IF(OR($E55="",$G55=""),"",IF(AND($E$3=6),'Marks Entry 6th'!AD54,IF(AND($E$3=7),'Marks Entry 7th'!AD54,"")))</f>
        <v/>
      </c>
      <c r="AS55" s="67" t="str">
        <f>IF(OR($E55="",$G55=""),"",IF(AND($E$3=6),'Marks Entry 6th'!AE54,IF(AND($E$3=7),'Marks Entry 7th'!AE54,"")))</f>
        <v/>
      </c>
      <c r="AT55" s="65" t="str">
        <f t="shared" si="18"/>
        <v/>
      </c>
      <c r="AU55" s="62" t="str">
        <f t="shared" si="19"/>
        <v/>
      </c>
      <c r="AV55" s="108">
        <f t="shared" si="20"/>
        <v>0</v>
      </c>
      <c r="AW55" s="108" t="str">
        <f t="shared" si="21"/>
        <v/>
      </c>
      <c r="AX55" s="108" t="str">
        <f t="shared" si="22"/>
        <v/>
      </c>
      <c r="AY55" s="108" t="str">
        <f t="shared" si="23"/>
        <v/>
      </c>
      <c r="AZ55" s="108" t="str">
        <f t="shared" si="24"/>
        <v/>
      </c>
      <c r="BA55" s="110" t="str">
        <f t="shared" si="25"/>
        <v/>
      </c>
      <c r="BB55" s="313" t="str">
        <f>IF(OR($E55="",$G55=""),"",IF(AND($E$3=6),'Marks Entry 6th'!AF54,IF(AND($E$3=7),'Marks Entry 7th'!AF54,"")))</f>
        <v/>
      </c>
      <c r="BC55" s="120" t="str">
        <f>IF(OR($E55="",$G55=""),"",IF(AND($E$3=6),'Marks Entry 6th'!AG54,IF(AND($E$3=7),'Marks Entry 7th'!AG54,"")))</f>
        <v/>
      </c>
      <c r="BD55" s="120" t="str">
        <f>IF(OR($E55="",$G55=""),"",IF(AND($E$3=6),'Marks Entry 6th'!AH54,IF(AND($E$3=7),'Marks Entry 7th'!AH54,"")))</f>
        <v/>
      </c>
      <c r="BE55" s="120" t="str">
        <f>IF(OR($E55="",$G55=""),"",IF(AND($E$3=6),'Marks Entry 6th'!AI54,IF(AND($E$3=7),'Marks Entry 7th'!AI54,"")))</f>
        <v/>
      </c>
      <c r="BF55" s="120" t="str">
        <f>IF(OR($E55="",$G55=""),"",IF(AND($E$3=6),'Marks Entry 6th'!AJ54,IF(AND($E$3=7),'Marks Entry 7th'!AJ54,"")))</f>
        <v/>
      </c>
      <c r="BG55" s="120" t="str">
        <f>IF(OR($E55="",$G55=""),"",IF(AND($E$3=6),'Marks Entry 6th'!AK54,IF(AND($E$3=7),'Marks Entry 7th'!AK54,"")))</f>
        <v/>
      </c>
      <c r="BH55" s="120" t="str">
        <f>IF(OR($E55="",$G55=""),"",IF(AND($E$3=6),'Marks Entry 6th'!AL54,IF(AND($E$3=7),'Marks Entry 7th'!AL54,"")))</f>
        <v/>
      </c>
      <c r="BI55" s="428" t="str">
        <f t="shared" si="26"/>
        <v/>
      </c>
      <c r="BJ55" s="120" t="str">
        <f>IF(OR($E55="",$G55=""),"",IF(AND($E$3=6),'Marks Entry 6th'!AM54,IF(AND($E$3=7),'Marks Entry 7th'!AM54,"")))</f>
        <v/>
      </c>
      <c r="BK55" s="120" t="str">
        <f>IF(OR($E55="",$G55=""),"",IF(AND($E$3=6),'Marks Entry 6th'!AN54,IF(AND($E$3=7),'Marks Entry 7th'!AN54,"")))</f>
        <v/>
      </c>
      <c r="BL55" s="65" t="str">
        <f t="shared" si="27"/>
        <v/>
      </c>
      <c r="BM55" s="62">
        <f t="shared" si="28"/>
        <v>0</v>
      </c>
      <c r="BN55" s="67" t="str">
        <f>IF(OR($E55="",$G55=""),"",IF(AND($E$3=6),'Marks Entry 6th'!AO54,IF(AND($E$3=7),'Marks Entry 7th'!AO54,"")))</f>
        <v/>
      </c>
      <c r="BO55" s="67" t="str">
        <f>IF(OR($E55="",$G55=""),"",IF(AND($E$3=6),'Marks Entry 6th'!AP54,IF(AND($E$3=7),'Marks Entry 7th'!AP54,"")))</f>
        <v/>
      </c>
      <c r="BP55" s="65" t="str">
        <f t="shared" si="29"/>
        <v/>
      </c>
      <c r="BQ55" s="62" t="str">
        <f t="shared" si="30"/>
        <v/>
      </c>
      <c r="BR55" s="108">
        <f t="shared" si="31"/>
        <v>0</v>
      </c>
      <c r="BS55" s="108" t="str">
        <f t="shared" si="32"/>
        <v/>
      </c>
      <c r="BT55" s="108" t="str">
        <f t="shared" si="33"/>
        <v/>
      </c>
      <c r="BU55" s="108" t="str">
        <f t="shared" si="34"/>
        <v/>
      </c>
      <c r="BV55" s="108" t="str">
        <f t="shared" si="35"/>
        <v/>
      </c>
      <c r="BW55" s="110" t="str">
        <f t="shared" si="36"/>
        <v/>
      </c>
      <c r="BX55" s="120" t="str">
        <f>IF(OR($E55="",$G55=""),"",IF(AND($E$3=6),'Marks Entry 6th'!AQ54,IF(AND($E$3=7),'Marks Entry 7th'!AQ54,"")))</f>
        <v/>
      </c>
      <c r="BY55" s="120" t="str">
        <f>IF(OR($E55="",$G55=""),"",IF(AND($E$3=6),'Marks Entry 6th'!AR54,IF(AND($E$3=7),'Marks Entry 7th'!AR54,"")))</f>
        <v/>
      </c>
      <c r="BZ55" s="120" t="str">
        <f>IF(OR($E55="",$G55=""),"",IF(AND($E$3=6),'Marks Entry 6th'!AS54,IF(AND($E$3=7),'Marks Entry 7th'!AS54,"")))</f>
        <v/>
      </c>
      <c r="CA55" s="120" t="str">
        <f>IF(OR($E55="",$G55=""),"",IF(AND($E$3=6),'Marks Entry 6th'!AT54,IF(AND($E$3=7),'Marks Entry 7th'!AT54,"")))</f>
        <v/>
      </c>
      <c r="CB55" s="120" t="str">
        <f>IF(OR($E55="",$G55=""),"",IF(AND($E$3=6),'Marks Entry 6th'!AU54,IF(AND($E$3=7),'Marks Entry 7th'!AU54,"")))</f>
        <v/>
      </c>
      <c r="CC55" s="120" t="str">
        <f>IF(OR($E55="",$G55=""),"",IF(AND($E$3=6),'Marks Entry 6th'!AV54,IF(AND($E$3=7),'Marks Entry 7th'!AV54,"")))</f>
        <v/>
      </c>
      <c r="CD55" s="428" t="str">
        <f t="shared" si="37"/>
        <v/>
      </c>
      <c r="CE55" s="120" t="str">
        <f>IF(OR($E55="",$G55=""),"",IF(AND($E$3=6),'Marks Entry 6th'!AW54,IF(AND($E$3=7),'Marks Entry 7th'!AW54,"")))</f>
        <v/>
      </c>
      <c r="CF55" s="120" t="str">
        <f>IF(OR($E55="",$G55=""),"",IF(AND($E$3=6),'Marks Entry 6th'!AX54,IF(AND($E$3=7),'Marks Entry 7th'!AX54,"")))</f>
        <v/>
      </c>
      <c r="CG55" s="65" t="str">
        <f t="shared" si="38"/>
        <v/>
      </c>
      <c r="CH55" s="62">
        <f t="shared" si="39"/>
        <v>0</v>
      </c>
      <c r="CI55" s="67" t="str">
        <f>IF(OR($E55="",$G55=""),"",IF(AND($E$3=6),'Marks Entry 6th'!AY54,IF(AND($E$3=7),'Marks Entry 7th'!AY54,"")))</f>
        <v/>
      </c>
      <c r="CJ55" s="67" t="str">
        <f>IF(OR($E55="",$G55=""),"",IF(AND($E$3=6),'Marks Entry 6th'!AZ54,IF(AND($E$3=7),'Marks Entry 7th'!AZ54,"")))</f>
        <v/>
      </c>
      <c r="CK55" s="65" t="str">
        <f t="shared" si="40"/>
        <v/>
      </c>
      <c r="CL55" s="62" t="str">
        <f t="shared" si="41"/>
        <v/>
      </c>
      <c r="CM55" s="108">
        <f t="shared" si="42"/>
        <v>0</v>
      </c>
      <c r="CN55" s="108" t="str">
        <f t="shared" si="43"/>
        <v/>
      </c>
      <c r="CO55" s="108" t="str">
        <f t="shared" si="44"/>
        <v/>
      </c>
      <c r="CP55" s="108" t="str">
        <f t="shared" si="45"/>
        <v/>
      </c>
      <c r="CQ55" s="108" t="str">
        <f t="shared" si="46"/>
        <v/>
      </c>
      <c r="CR55" s="110" t="str">
        <f t="shared" si="47"/>
        <v/>
      </c>
      <c r="CS55" s="120" t="str">
        <f>IF(OR($E55="",$G55=""),"",IF(AND($E$3=6),'Marks Entry 6th'!BA54,IF(AND($E$3=7),'Marks Entry 7th'!BA54,"")))</f>
        <v/>
      </c>
      <c r="CT55" s="120" t="str">
        <f>IF(OR($E55="",$G55=""),"",IF(AND($E$3=6),'Marks Entry 6th'!BB54,IF(AND($E$3=7),'Marks Entry 7th'!BB54,"")))</f>
        <v/>
      </c>
      <c r="CU55" s="120" t="str">
        <f>IF(OR($E55="",$G55=""),"",IF(AND($E$3=6),'Marks Entry 6th'!BC54,IF(AND($E$3=7),'Marks Entry 7th'!BC54,"")))</f>
        <v/>
      </c>
      <c r="CV55" s="120" t="str">
        <f>IF(OR($E55="",$G55=""),"",IF(AND($E$3=6),'Marks Entry 6th'!BD54,IF(AND($E$3=7),'Marks Entry 7th'!BD54,"")))</f>
        <v/>
      </c>
      <c r="CW55" s="120" t="str">
        <f>IF(OR($E55="",$G55=""),"",IF(AND($E$3=6),'Marks Entry 6th'!BE54,IF(AND($E$3=7),'Marks Entry 7th'!BE54,"")))</f>
        <v/>
      </c>
      <c r="CX55" s="120" t="str">
        <f>IF(OR($E55="",$G55=""),"",IF(AND($E$3=6),'Marks Entry 6th'!BF54,IF(AND($E$3=7),'Marks Entry 7th'!BF54,"")))</f>
        <v/>
      </c>
      <c r="CY55" s="428" t="str">
        <f t="shared" si="48"/>
        <v/>
      </c>
      <c r="CZ55" s="120" t="str">
        <f>IF(OR($E55="",$G55=""),"",IF(AND($E$3=6),'Marks Entry 6th'!BG54,IF(AND($E$3=7),'Marks Entry 7th'!BG54,"")))</f>
        <v/>
      </c>
      <c r="DA55" s="120" t="str">
        <f>IF(OR($E55="",$G55=""),"",IF(AND($E$3=6),'Marks Entry 6th'!BH54,IF(AND($E$3=7),'Marks Entry 7th'!BH54,"")))</f>
        <v/>
      </c>
      <c r="DB55" s="65" t="str">
        <f t="shared" si="49"/>
        <v/>
      </c>
      <c r="DC55" s="62">
        <f t="shared" si="50"/>
        <v>0</v>
      </c>
      <c r="DD55" s="67" t="str">
        <f>IF(OR($E55="",$G55=""),"",IF(AND($E$3=6),'Marks Entry 6th'!BI54,IF(AND($E$3=7),'Marks Entry 7th'!BI54,"")))</f>
        <v/>
      </c>
      <c r="DE55" s="67" t="str">
        <f>IF(OR($E55="",$G55=""),"",IF(AND($E$3=6),'Marks Entry 6th'!BJ54,IF(AND($E$3=7),'Marks Entry 7th'!BJ54,"")))</f>
        <v/>
      </c>
      <c r="DF55" s="65" t="str">
        <f t="shared" si="51"/>
        <v/>
      </c>
      <c r="DG55" s="62" t="str">
        <f t="shared" si="52"/>
        <v/>
      </c>
      <c r="DH55" s="108">
        <f t="shared" si="53"/>
        <v>0</v>
      </c>
      <c r="DI55" s="108" t="str">
        <f t="shared" si="54"/>
        <v/>
      </c>
      <c r="DJ55" s="108" t="str">
        <f t="shared" si="55"/>
        <v/>
      </c>
      <c r="DK55" s="108" t="str">
        <f t="shared" si="56"/>
        <v/>
      </c>
      <c r="DL55" s="108" t="str">
        <f t="shared" si="57"/>
        <v/>
      </c>
      <c r="DM55" s="110" t="str">
        <f t="shared" si="58"/>
        <v/>
      </c>
      <c r="DN55" s="120" t="str">
        <f>IF(OR($E55="",$G55=""),"",IF(AND($E$3=6),'Marks Entry 6th'!BK54,IF(AND($E$3=7),'Marks Entry 7th'!BK54,"")))</f>
        <v/>
      </c>
      <c r="DO55" s="120" t="str">
        <f>IF(OR($E55="",$G55=""),"",IF(AND($E$3=6),'Marks Entry 6th'!BL54,IF(AND($E$3=7),'Marks Entry 7th'!BL54,"")))</f>
        <v/>
      </c>
      <c r="DP55" s="120" t="str">
        <f>IF(OR($E55="",$G55=""),"",IF(AND($E$3=6),'Marks Entry 6th'!BM54,IF(AND($E$3=7),'Marks Entry 7th'!BM54,"")))</f>
        <v/>
      </c>
      <c r="DQ55" s="120" t="str">
        <f>IF(OR($E55="",$G55=""),"",IF(AND($E$3=6),'Marks Entry 6th'!BN54,IF(AND($E$3=7),'Marks Entry 7th'!BN54,"")))</f>
        <v/>
      </c>
      <c r="DR55" s="120" t="str">
        <f>IF(OR($E55="",$G55=""),"",IF(AND($E$3=6),'Marks Entry 6th'!BO54,IF(AND($E$3=7),'Marks Entry 7th'!BO54,"")))</f>
        <v/>
      </c>
      <c r="DS55" s="120" t="str">
        <f>IF(OR($E55="",$G55=""),"",IF(AND($E$3=6),'Marks Entry 6th'!BP54,IF(AND($E$3=7),'Marks Entry 7th'!BP54,"")))</f>
        <v/>
      </c>
      <c r="DT55" s="428" t="str">
        <f t="shared" si="59"/>
        <v/>
      </c>
      <c r="DU55" s="120" t="str">
        <f>IF(OR($E55="",$G55=""),"",IF(AND($E$3=6),'Marks Entry 6th'!BQ54,IF(AND($E$3=7),'Marks Entry 7th'!BQ54,"")))</f>
        <v/>
      </c>
      <c r="DV55" s="120" t="str">
        <f>IF(OR($E55="",$G55=""),"",IF(AND($E$3=6),'Marks Entry 6th'!BR54,IF(AND($E$3=7),'Marks Entry 7th'!BR54,"")))</f>
        <v/>
      </c>
      <c r="DW55" s="65" t="str">
        <f t="shared" si="60"/>
        <v/>
      </c>
      <c r="DX55" s="62">
        <f t="shared" si="61"/>
        <v>0</v>
      </c>
      <c r="DY55" s="67" t="str">
        <f>IF(OR($E55="",$G55=""),"",IF(AND($E$3=6),'Marks Entry 6th'!BS54,IF(AND($E$3=7),'Marks Entry 7th'!BS54,"")))</f>
        <v/>
      </c>
      <c r="DZ55" s="67" t="str">
        <f>IF(OR($E55="",$G55=""),"",IF(AND($E$3=6),'Marks Entry 6th'!BT54,IF(AND($E$3=7),'Marks Entry 7th'!BT54,"")))</f>
        <v/>
      </c>
      <c r="EA55" s="65" t="str">
        <f t="shared" si="62"/>
        <v/>
      </c>
      <c r="EB55" s="62" t="str">
        <f t="shared" si="63"/>
        <v/>
      </c>
      <c r="EC55" s="108">
        <f t="shared" si="64"/>
        <v>0</v>
      </c>
      <c r="ED55" s="108" t="str">
        <f t="shared" si="65"/>
        <v/>
      </c>
      <c r="EE55" s="108" t="str">
        <f t="shared" si="66"/>
        <v/>
      </c>
      <c r="EF55" s="108" t="str">
        <f t="shared" si="67"/>
        <v/>
      </c>
      <c r="EG55" s="108" t="str">
        <f t="shared" si="68"/>
        <v/>
      </c>
      <c r="EH55" s="110" t="str">
        <f t="shared" si="69"/>
        <v/>
      </c>
      <c r="EI55" s="52" t="str">
        <f>IF(OR($E55="",$G55=""),"",IF(AND($E$3=6),'Marks Entry 6th'!BU54,IF(AND($E$3=7),'Marks Entry 7th'!BU54,"")))</f>
        <v/>
      </c>
      <c r="EJ55" s="52" t="str">
        <f>IF(OR($E55="",$G55=""),"",IF(AND($E$3=6),'Marks Entry 6th'!BV54,IF(AND($E$3=7),'Marks Entry 7th'!BV54,"")))</f>
        <v/>
      </c>
      <c r="EK55" s="52" t="str">
        <f>IF(OR($E55="",$G55=""),"",IF(AND($E$3=6),'Marks Entry 6th'!BW54,IF(AND($E$3=7),'Marks Entry 7th'!BW54,"")))</f>
        <v/>
      </c>
      <c r="EL55" s="52" t="str">
        <f>IF(OR($E55="",$G55=""),"",IF(AND($E$3=6),'Marks Entry 6th'!BX54,IF(AND($E$3=7),'Marks Entry 7th'!BX54,"")))</f>
        <v/>
      </c>
      <c r="EM55" s="52" t="str">
        <f>IF(OR($E55="",$G55=""),"",IF(AND($E$3=6),'Marks Entry 6th'!BY54,IF(AND($E$3=7),'Marks Entry 7th'!BY54,"")))</f>
        <v/>
      </c>
      <c r="EN55" s="121" t="str">
        <f t="shared" si="70"/>
        <v/>
      </c>
      <c r="EO55" s="122">
        <f t="shared" si="71"/>
        <v>0</v>
      </c>
      <c r="EP55" s="122" t="str">
        <f t="shared" si="72"/>
        <v/>
      </c>
      <c r="EQ55" s="122" t="str">
        <f t="shared" si="73"/>
        <v/>
      </c>
      <c r="ER55" s="109" t="str">
        <f t="shared" si="74"/>
        <v/>
      </c>
      <c r="ES55" s="52" t="str">
        <f>IF(OR($E55="",$G55=""),"",IF(AND($E$3=6),'Marks Entry 6th'!BZ54,IF(AND($E$3=7),'Marks Entry 7th'!BZ54,"")))</f>
        <v/>
      </c>
      <c r="ET55" s="52" t="str">
        <f>IF(OR($E55="",$G55=""),"",IF(AND($E$3=6),'Marks Entry 6th'!CA54,IF(AND($E$3=7),'Marks Entry 7th'!CA54,"")))</f>
        <v/>
      </c>
      <c r="EU55" s="52" t="str">
        <f>IF(OR($E55="",$G55=""),"",IF(AND($E$3=6),'Marks Entry 6th'!CB54,IF(AND($E$3=7),'Marks Entry 7th'!CB54,"")))</f>
        <v/>
      </c>
      <c r="EV55" s="52" t="str">
        <f>IF(OR($E55="",$G55=""),"",IF(AND($E$3=6),'Marks Entry 6th'!CC54,IF(AND($E$3=7),'Marks Entry 7th'!CC54,"")))</f>
        <v/>
      </c>
      <c r="EW55" s="52" t="str">
        <f>IF(OR($E55="",$G55=""),"",IF(AND($E$3=6),'Marks Entry 6th'!CD54,IF(AND($E$3=7),'Marks Entry 7th'!CD54,"")))</f>
        <v/>
      </c>
      <c r="EX55" s="121" t="str">
        <f t="shared" si="75"/>
        <v/>
      </c>
      <c r="EY55" s="122">
        <f t="shared" si="76"/>
        <v>0</v>
      </c>
      <c r="EZ55" s="122" t="str">
        <f t="shared" si="77"/>
        <v/>
      </c>
      <c r="FA55" s="122" t="str">
        <f t="shared" si="78"/>
        <v/>
      </c>
      <c r="FB55" s="109" t="str">
        <f t="shared" si="79"/>
        <v/>
      </c>
      <c r="FC55" s="52" t="str">
        <f>IF(OR($E55="",$G55=""),"",IF(AND($E$3=6),'Marks Entry 6th'!CE54,IF(AND($E$3=7),'Marks Entry 7th'!CE54,"")))</f>
        <v/>
      </c>
      <c r="FD55" s="52" t="str">
        <f>IF(OR($E55="",$G55=""),"",IF(AND($E$3=6),'Marks Entry 6th'!CF54,IF(AND($E$3=7),'Marks Entry 7th'!CF54,"")))</f>
        <v/>
      </c>
      <c r="FE55" s="52" t="str">
        <f>IF(OR($E55="",$G55=""),"",IF(AND($E$3=6),'Marks Entry 6th'!CG54,IF(AND($E$3=7),'Marks Entry 7th'!CG54,"")))</f>
        <v/>
      </c>
      <c r="FF55" s="52" t="str">
        <f>IF(OR($E55="",$G55=""),"",IF(AND($E$3=6),'Marks Entry 6th'!CH54,IF(AND($E$3=7),'Marks Entry 7th'!CH54,"")))</f>
        <v/>
      </c>
      <c r="FG55" s="52" t="str">
        <f>IF(OR($E55="",$G55=""),"",IF(AND($E$3=6),'Marks Entry 6th'!CI54,IF(AND($E$3=7),'Marks Entry 7th'!CI54,"")))</f>
        <v/>
      </c>
      <c r="FH55" s="121" t="str">
        <f t="shared" si="80"/>
        <v/>
      </c>
      <c r="FI55" s="122">
        <f t="shared" si="81"/>
        <v>0</v>
      </c>
      <c r="FJ55" s="122" t="str">
        <f t="shared" si="82"/>
        <v/>
      </c>
      <c r="FK55" s="122" t="str">
        <f t="shared" si="83"/>
        <v/>
      </c>
      <c r="FL55" s="109" t="str">
        <f t="shared" si="84"/>
        <v/>
      </c>
      <c r="FM55" s="370" t="str">
        <f>IF(OR($E55="",$G55=""),"",IF(AND('Marks Entry 6th'!CJ54="",'Marks Entry 7th'!CJ54=""),"",IF(AND($E$3=6),'Marks Entry 6th'!CJ54,IF(AND($E$3=7),'Marks Entry 7th'!CJ54,""))))</f>
        <v/>
      </c>
      <c r="FN55" s="370" t="str">
        <f>IF(OR($E55="",$G55=""),"",IF(AND('Marks Entry 6th'!CK54="",'Marks Entry 7th'!CK54=""),"",IF(AND($E$3=6),'Marks Entry 6th'!CK54,IF(AND($E$3=7),'Marks Entry 7th'!CK54,""))))</f>
        <v/>
      </c>
      <c r="FO55" s="371" t="str">
        <f t="shared" si="85"/>
        <v/>
      </c>
      <c r="FP55" s="109" t="str">
        <f t="shared" si="86"/>
        <v/>
      </c>
      <c r="FQ55" s="370" t="str">
        <f>IF(OR($E55="",$G55=""),"",IF(AND('Marks Entry 6th'!CL54="",'Marks Entry 7th'!CL54=""),"",IF(AND($E$3=6),'Marks Entry 6th'!CL54,IF(AND($E$3=7),'Marks Entry 7th'!CL54,""))))</f>
        <v/>
      </c>
      <c r="FR55" s="370" t="str">
        <f>IF(OR($E55="",$G55=""),"",IF(AND('Marks Entry 6th'!CM54="",'Marks Entry 7th'!CM54=""),"",IF(AND($E$3=6),'Marks Entry 6th'!CM54,IF(AND($E$3=7),'Marks Entry 7th'!CM54,""))))</f>
        <v/>
      </c>
      <c r="FS55" s="371" t="str">
        <f t="shared" si="87"/>
        <v/>
      </c>
      <c r="FT55" s="109" t="str">
        <f t="shared" si="88"/>
        <v/>
      </c>
      <c r="FU55" s="78" t="str">
        <f t="shared" si="89"/>
        <v/>
      </c>
      <c r="FV55" s="332" t="str">
        <f t="shared" si="90"/>
        <v/>
      </c>
      <c r="FW55" s="84" t="str">
        <f t="shared" si="91"/>
        <v/>
      </c>
      <c r="FX55" s="225" t="str">
        <f t="shared" si="92"/>
        <v/>
      </c>
      <c r="FY55" s="85" t="str">
        <f t="shared" si="93"/>
        <v/>
      </c>
      <c r="FZ55" s="331" t="str">
        <f>IFERROR(IF(B55="NSO","NSO",IF(OR(D55="",G55="",F55=""),"",IF(AND(FV55&gt;=36,'Master sheet'!$D$11="Hindi"),"कक्षा क्रमोन्नत",IF(AND(FV55&gt;=36,'Master sheet'!$D$11="English"),"Promoted",IF(AND(FV55&lt;36,'Master sheet'!$D$11="Hindi"),"पुनः परीक्षा","Re-Exam"))))),"")</f>
        <v/>
      </c>
      <c r="GA55" s="53" t="str">
        <f>IF(OR($E55="",$G55=""),"",IF(AND($E$3=6,'Marks Entry 6th'!CN54=""),"",IF(AND($E$3=7,'Marks Entry 7th'!CN54=""),"",IF(AND($E$3=6),'Marks Entry 6th'!CN54,IF(AND($E$3=7),'Marks Entry 7th'!CN54,"")))))</f>
        <v/>
      </c>
      <c r="GB55" s="53" t="str">
        <f>IF(OR($E55="",$G55=""),"",IF(AND($E$3=6,'Marks Entry 6th'!CO54=""),"",IF(AND($E$3=7,'Marks Entry 7th'!CO54=""),"",IF(AND($E$3=6),'Marks Entry 6th'!CO54,IF(AND($E$3=7),'Marks Entry 7th'!CO54,"")))))</f>
        <v/>
      </c>
      <c r="GC55" s="54"/>
      <c r="GK55" s="56">
        <f>IF(AND($E$3=6),'Marks Entry 6th'!I54,IF(AND($E$3=7),'Marks Entry 7th'!I54,""))</f>
        <v>0</v>
      </c>
      <c r="GL55" s="56">
        <f t="shared" si="94"/>
        <v>0</v>
      </c>
    </row>
    <row r="56" spans="1:194" ht="18.95" customHeight="1">
      <c r="A56" s="68">
        <v>49</v>
      </c>
      <c r="B56" s="68" t="str">
        <f>IF(OR(GK56=0,GK56=""),"",IF(AND($E$3=6),'Marks Entry 6th'!I55,IF(AND($E$3=7),'Marks Entry 7th'!I55,"")))</f>
        <v/>
      </c>
      <c r="C56" s="69" t="str">
        <f>IF(OR(B56=0,B56=""),"",IF(AND($E$3=6,'Marks Entry 6th'!B55=""),"",IF(AND($E$3=7,'Marks Entry 7th'!B55=""),"",IF(AND($E$3=6,'Marks Entry 6th'!B55),'Marks Entry 6th'!B55,IF(AND($E$3=7),'Marks Entry 7th'!B55,"")))))</f>
        <v/>
      </c>
      <c r="D56" s="69" t="str">
        <f>IF(OR(B56=0,B56=""),"",IF(AND($E$3=6,'Marks Entry 6th'!C55=""),"",IF(AND($E$3=7,'Marks Entry 7th'!C55=""),"",IF(AND($E$3=6),'Marks Entry 6th'!C55,IF(AND($E$3=7),'Marks Entry 7th'!C55,"")))))</f>
        <v/>
      </c>
      <c r="E56" s="306" t="str">
        <f>IF(OR(B56=0,B56=""),"",IF(AND($E$3=6,'Marks Entry 6th'!E55=""),"",IF(AND($E$3=7,'Marks Entry 7th'!E55=""),"",IF(AND($E$3=6),'Marks Entry 6th'!E55,IF(AND($E$3=7),'Marks Entry 7th'!E55,"")))))</f>
        <v/>
      </c>
      <c r="F56" s="69" t="str">
        <f>IF(OR(B56=0,B56=""),"",IF(AND($E$3=6,'Marks Entry 6th'!D55=""),"",IF(AND($E$3=7,'Marks Entry 7th'!D55=""),"",IF(AND($E$3=6),'Marks Entry 6th'!D55,IF(AND($E$3=7),'Marks Entry 7th'!D55,"")))))</f>
        <v/>
      </c>
      <c r="G56" s="305" t="str">
        <f>IF(OR(B56=0,B56=""),"",IF(AND($E$3=6,'Marks Entry 6th'!F55=""),"",IF(AND($E$3=7,'Marks Entry 7th'!F55=""),"",IF(AND($E$3=6),UPPER('Marks Entry 6th'!F55),IF(AND($E$3=7),UPPER('Marks Entry 7th'!F55),"")))))</f>
        <v/>
      </c>
      <c r="H56" s="305" t="str">
        <f>IF(OR(B56=0,B56=""),"",IF(AND($E$3=6,'Marks Entry 6th'!G55=""),"",IF(AND($E$3=7,'Marks Entry 7th'!G55=""),"",IF(AND($E$3=6),UPPER('Marks Entry 6th'!G55),IF(AND($E$3=7),UPPER('Marks Entry 7th'!G55),"")))))</f>
        <v/>
      </c>
      <c r="I56" s="305" t="str">
        <f>IF(OR(B56=0,B56=""),"",IF(AND($E$3=6,'Marks Entry 6th'!H55=""),"",IF(AND($E$3=7,'Marks Entry 7th'!H55=""),"",IF(AND($E$3=6),UPPER('Marks Entry 6th'!H55),IF(AND($E$3=7),UPPER('Marks Entry 7th'!H55),"")))))</f>
        <v/>
      </c>
      <c r="J56" s="64" t="str">
        <f>IF(OR(B56=0,B56=""),"",IF(AND($E$3=6,'Marks Entry 6th'!J55=""),"",IF(AND($E$3=7,'Marks Entry 7th'!J55=""),"",IF(AND($E$3=6),'Marks Entry 6th'!J55,IF(AND($E$3=7),'Marks Entry 7th'!J55,"")))))</f>
        <v/>
      </c>
      <c r="K56" s="64" t="str">
        <f>IF(OR(B56=0,B56=""),"",IF(AND($E$3=6,'Marks Entry 6th'!K55=""),"",IF(AND($E$3=7,'Marks Entry 7th'!K55=""),"",IF(AND($E$3=6),'Marks Entry 6th'!K55,IF(AND($E$3=7),'Marks Entry 7th'!K55,"")))))</f>
        <v/>
      </c>
      <c r="L56" s="120" t="str">
        <f>IF(OR($E56="",$G56=""),"",IF(AND($E$3=6),'Marks Entry 6th'!L55,IF(AND($E$3=7),'Marks Entry 7th'!L55,"")))</f>
        <v/>
      </c>
      <c r="M56" s="120" t="str">
        <f>IF(OR($E56="",$G56=""),"",IF(AND($E$3=6),'Marks Entry 6th'!M55,IF(AND($E$3=7),'Marks Entry 7th'!M55,"")))</f>
        <v/>
      </c>
      <c r="N56" s="120" t="str">
        <f>IF(OR($E56="",$G56=""),"",IF(AND($E$3=6),'Marks Entry 6th'!N55,IF(AND($E$3=7),'Marks Entry 7th'!N55,"")))</f>
        <v/>
      </c>
      <c r="O56" s="120" t="str">
        <f>IF(OR($E56="",$G56=""),"",IF(AND($E$3=6),'Marks Entry 6th'!O55,IF(AND($E$3=7),'Marks Entry 7th'!O55,"")))</f>
        <v/>
      </c>
      <c r="P56" s="120" t="str">
        <f>IF(OR($E56="",$G56=""),"",IF(AND($E$3=6),'Marks Entry 6th'!P55,IF(AND($E$3=7),'Marks Entry 7th'!P55,"")))</f>
        <v/>
      </c>
      <c r="Q56" s="120" t="str">
        <f>IF(OR($E56="",$G56=""),"",IF(AND($E$3=6),'Marks Entry 6th'!Q55,IF(AND($E$3=7),'Marks Entry 7th'!Q55,"")))</f>
        <v/>
      </c>
      <c r="R56" s="428" t="str">
        <f t="shared" si="4"/>
        <v/>
      </c>
      <c r="S56" s="120" t="str">
        <f>IF(OR($E56="",$G56=""),"",IF(AND($E$3=6),'Marks Entry 6th'!R55,IF(AND($E$3=7),'Marks Entry 7th'!R55,"")))</f>
        <v/>
      </c>
      <c r="T56" s="120" t="str">
        <f>IF(OR($E56="",$G56=""),"",IF(AND($E$3=6),'Marks Entry 6th'!S55,IF(AND($E$3=7),'Marks Entry 7th'!S55,"")))</f>
        <v/>
      </c>
      <c r="U56" s="65" t="str">
        <f t="shared" si="5"/>
        <v/>
      </c>
      <c r="V56" s="62">
        <f t="shared" si="6"/>
        <v>0</v>
      </c>
      <c r="W56" s="67" t="str">
        <f>IF(OR($E56="",$G56=""),"",IF(AND($E$3=6),'Marks Entry 6th'!T55,IF(AND($E$3=7),'Marks Entry 7th'!T55,"")))</f>
        <v/>
      </c>
      <c r="X56" s="67" t="str">
        <f>IF(OR($E56="",$G56=""),"",IF(AND($E$3=6),'Marks Entry 6th'!U55,IF(AND($E$3=7),'Marks Entry 7th'!U55,"")))</f>
        <v/>
      </c>
      <c r="Y56" s="66" t="str">
        <f t="shared" si="7"/>
        <v/>
      </c>
      <c r="Z56" s="62" t="str">
        <f t="shared" si="8"/>
        <v/>
      </c>
      <c r="AA56" s="108">
        <f t="shared" si="9"/>
        <v>0</v>
      </c>
      <c r="AB56" s="108" t="str">
        <f t="shared" si="10"/>
        <v/>
      </c>
      <c r="AC56" s="108" t="str">
        <f t="shared" si="11"/>
        <v/>
      </c>
      <c r="AD56" s="108" t="str">
        <f t="shared" si="12"/>
        <v/>
      </c>
      <c r="AE56" s="108" t="str">
        <f t="shared" si="13"/>
        <v/>
      </c>
      <c r="AF56" s="110" t="str">
        <f t="shared" si="14"/>
        <v/>
      </c>
      <c r="AG56" s="120" t="str">
        <f>IF(OR($E56="",$G56=""),"",IF(AND($E$3=6),'Marks Entry 6th'!V55,IF(AND($E$3=7),'Marks Entry 7th'!V55,"")))</f>
        <v/>
      </c>
      <c r="AH56" s="120" t="str">
        <f>IF(OR($E56="",$G56=""),"",IF(AND($E$3=6),'Marks Entry 6th'!W55,IF(AND($E$3=7),'Marks Entry 7th'!W55,"")))</f>
        <v/>
      </c>
      <c r="AI56" s="120" t="str">
        <f>IF(OR($E56="",$G56=""),"",IF(AND($E$3=6),'Marks Entry 6th'!X55,IF(AND($E$3=7),'Marks Entry 7th'!X55,"")))</f>
        <v/>
      </c>
      <c r="AJ56" s="120" t="str">
        <f>IF(OR($E56="",$G56=""),"",IF(AND($E$3=6),'Marks Entry 6th'!Y55,IF(AND($E$3=7),'Marks Entry 7th'!Y55,"")))</f>
        <v/>
      </c>
      <c r="AK56" s="120" t="str">
        <f>IF(OR($E56="",$G56=""),"",IF(AND($E$3=6),'Marks Entry 6th'!Z55,IF(AND($E$3=7),'Marks Entry 7th'!Z55,"")))</f>
        <v/>
      </c>
      <c r="AL56" s="120" t="str">
        <f>IF(OR($E56="",$G56=""),"",IF(AND($E$3=6),'Marks Entry 6th'!AA55,IF(AND($E$3=7),'Marks Entry 7th'!AA55,"")))</f>
        <v/>
      </c>
      <c r="AM56" s="428" t="str">
        <f t="shared" si="15"/>
        <v/>
      </c>
      <c r="AN56" s="120" t="str">
        <f>IF(OR($E56="",$G56=""),"",IF(AND($E$3=6),'Marks Entry 6th'!AB55,IF(AND($E$3=7),'Marks Entry 7th'!AB55,"")))</f>
        <v/>
      </c>
      <c r="AO56" s="120" t="str">
        <f>IF(OR($E56="",$G56=""),"",IF(AND($E$3=6),'Marks Entry 6th'!AC55,IF(AND($E$3=7),'Marks Entry 7th'!AC55,"")))</f>
        <v/>
      </c>
      <c r="AP56" s="65" t="str">
        <f t="shared" si="16"/>
        <v/>
      </c>
      <c r="AQ56" s="62">
        <f t="shared" si="17"/>
        <v>0</v>
      </c>
      <c r="AR56" s="67" t="str">
        <f>IF(OR($E56="",$G56=""),"",IF(AND($E$3=6),'Marks Entry 6th'!AD55,IF(AND($E$3=7),'Marks Entry 7th'!AD55,"")))</f>
        <v/>
      </c>
      <c r="AS56" s="67" t="str">
        <f>IF(OR($E56="",$G56=""),"",IF(AND($E$3=6),'Marks Entry 6th'!AE55,IF(AND($E$3=7),'Marks Entry 7th'!AE55,"")))</f>
        <v/>
      </c>
      <c r="AT56" s="65" t="str">
        <f t="shared" si="18"/>
        <v/>
      </c>
      <c r="AU56" s="62" t="str">
        <f t="shared" si="19"/>
        <v/>
      </c>
      <c r="AV56" s="108">
        <f t="shared" si="20"/>
        <v>0</v>
      </c>
      <c r="AW56" s="108" t="str">
        <f t="shared" si="21"/>
        <v/>
      </c>
      <c r="AX56" s="108" t="str">
        <f t="shared" si="22"/>
        <v/>
      </c>
      <c r="AY56" s="108" t="str">
        <f t="shared" si="23"/>
        <v/>
      </c>
      <c r="AZ56" s="108" t="str">
        <f t="shared" si="24"/>
        <v/>
      </c>
      <c r="BA56" s="110" t="str">
        <f t="shared" si="25"/>
        <v/>
      </c>
      <c r="BB56" s="313" t="str">
        <f>IF(OR($E56="",$G56=""),"",IF(AND($E$3=6),'Marks Entry 6th'!AF55,IF(AND($E$3=7),'Marks Entry 7th'!AF55,"")))</f>
        <v/>
      </c>
      <c r="BC56" s="120" t="str">
        <f>IF(OR($E56="",$G56=""),"",IF(AND($E$3=6),'Marks Entry 6th'!AG55,IF(AND($E$3=7),'Marks Entry 7th'!AG55,"")))</f>
        <v/>
      </c>
      <c r="BD56" s="120" t="str">
        <f>IF(OR($E56="",$G56=""),"",IF(AND($E$3=6),'Marks Entry 6th'!AH55,IF(AND($E$3=7),'Marks Entry 7th'!AH55,"")))</f>
        <v/>
      </c>
      <c r="BE56" s="120" t="str">
        <f>IF(OR($E56="",$G56=""),"",IF(AND($E$3=6),'Marks Entry 6th'!AI55,IF(AND($E$3=7),'Marks Entry 7th'!AI55,"")))</f>
        <v/>
      </c>
      <c r="BF56" s="120" t="str">
        <f>IF(OR($E56="",$G56=""),"",IF(AND($E$3=6),'Marks Entry 6th'!AJ55,IF(AND($E$3=7),'Marks Entry 7th'!AJ55,"")))</f>
        <v/>
      </c>
      <c r="BG56" s="120" t="str">
        <f>IF(OR($E56="",$G56=""),"",IF(AND($E$3=6),'Marks Entry 6th'!AK55,IF(AND($E$3=7),'Marks Entry 7th'!AK55,"")))</f>
        <v/>
      </c>
      <c r="BH56" s="120" t="str">
        <f>IF(OR($E56="",$G56=""),"",IF(AND($E$3=6),'Marks Entry 6th'!AL55,IF(AND($E$3=7),'Marks Entry 7th'!AL55,"")))</f>
        <v/>
      </c>
      <c r="BI56" s="428" t="str">
        <f t="shared" si="26"/>
        <v/>
      </c>
      <c r="BJ56" s="120" t="str">
        <f>IF(OR($E56="",$G56=""),"",IF(AND($E$3=6),'Marks Entry 6th'!AM55,IF(AND($E$3=7),'Marks Entry 7th'!AM55,"")))</f>
        <v/>
      </c>
      <c r="BK56" s="120" t="str">
        <f>IF(OR($E56="",$G56=""),"",IF(AND($E$3=6),'Marks Entry 6th'!AN55,IF(AND($E$3=7),'Marks Entry 7th'!AN55,"")))</f>
        <v/>
      </c>
      <c r="BL56" s="65" t="str">
        <f t="shared" si="27"/>
        <v/>
      </c>
      <c r="BM56" s="62">
        <f t="shared" si="28"/>
        <v>0</v>
      </c>
      <c r="BN56" s="67" t="str">
        <f>IF(OR($E56="",$G56=""),"",IF(AND($E$3=6),'Marks Entry 6th'!AO55,IF(AND($E$3=7),'Marks Entry 7th'!AO55,"")))</f>
        <v/>
      </c>
      <c r="BO56" s="67" t="str">
        <f>IF(OR($E56="",$G56=""),"",IF(AND($E$3=6),'Marks Entry 6th'!AP55,IF(AND($E$3=7),'Marks Entry 7th'!AP55,"")))</f>
        <v/>
      </c>
      <c r="BP56" s="65" t="str">
        <f t="shared" si="29"/>
        <v/>
      </c>
      <c r="BQ56" s="62" t="str">
        <f t="shared" si="30"/>
        <v/>
      </c>
      <c r="BR56" s="108">
        <f t="shared" si="31"/>
        <v>0</v>
      </c>
      <c r="BS56" s="108" t="str">
        <f t="shared" si="32"/>
        <v/>
      </c>
      <c r="BT56" s="108" t="str">
        <f t="shared" si="33"/>
        <v/>
      </c>
      <c r="BU56" s="108" t="str">
        <f t="shared" si="34"/>
        <v/>
      </c>
      <c r="BV56" s="108" t="str">
        <f t="shared" si="35"/>
        <v/>
      </c>
      <c r="BW56" s="110" t="str">
        <f t="shared" si="36"/>
        <v/>
      </c>
      <c r="BX56" s="120" t="str">
        <f>IF(OR($E56="",$G56=""),"",IF(AND($E$3=6),'Marks Entry 6th'!AQ55,IF(AND($E$3=7),'Marks Entry 7th'!AQ55,"")))</f>
        <v/>
      </c>
      <c r="BY56" s="120" t="str">
        <f>IF(OR($E56="",$G56=""),"",IF(AND($E$3=6),'Marks Entry 6th'!AR55,IF(AND($E$3=7),'Marks Entry 7th'!AR55,"")))</f>
        <v/>
      </c>
      <c r="BZ56" s="120" t="str">
        <f>IF(OR($E56="",$G56=""),"",IF(AND($E$3=6),'Marks Entry 6th'!AS55,IF(AND($E$3=7),'Marks Entry 7th'!AS55,"")))</f>
        <v/>
      </c>
      <c r="CA56" s="120" t="str">
        <f>IF(OR($E56="",$G56=""),"",IF(AND($E$3=6),'Marks Entry 6th'!AT55,IF(AND($E$3=7),'Marks Entry 7th'!AT55,"")))</f>
        <v/>
      </c>
      <c r="CB56" s="120" t="str">
        <f>IF(OR($E56="",$G56=""),"",IF(AND($E$3=6),'Marks Entry 6th'!AU55,IF(AND($E$3=7),'Marks Entry 7th'!AU55,"")))</f>
        <v/>
      </c>
      <c r="CC56" s="120" t="str">
        <f>IF(OR($E56="",$G56=""),"",IF(AND($E$3=6),'Marks Entry 6th'!AV55,IF(AND($E$3=7),'Marks Entry 7th'!AV55,"")))</f>
        <v/>
      </c>
      <c r="CD56" s="428" t="str">
        <f t="shared" si="37"/>
        <v/>
      </c>
      <c r="CE56" s="120" t="str">
        <f>IF(OR($E56="",$G56=""),"",IF(AND($E$3=6),'Marks Entry 6th'!AW55,IF(AND($E$3=7),'Marks Entry 7th'!AW55,"")))</f>
        <v/>
      </c>
      <c r="CF56" s="120" t="str">
        <f>IF(OR($E56="",$G56=""),"",IF(AND($E$3=6),'Marks Entry 6th'!AX55,IF(AND($E$3=7),'Marks Entry 7th'!AX55,"")))</f>
        <v/>
      </c>
      <c r="CG56" s="65" t="str">
        <f t="shared" si="38"/>
        <v/>
      </c>
      <c r="CH56" s="62">
        <f t="shared" si="39"/>
        <v>0</v>
      </c>
      <c r="CI56" s="67" t="str">
        <f>IF(OR($E56="",$G56=""),"",IF(AND($E$3=6),'Marks Entry 6th'!AY55,IF(AND($E$3=7),'Marks Entry 7th'!AY55,"")))</f>
        <v/>
      </c>
      <c r="CJ56" s="67" t="str">
        <f>IF(OR($E56="",$G56=""),"",IF(AND($E$3=6),'Marks Entry 6th'!AZ55,IF(AND($E$3=7),'Marks Entry 7th'!AZ55,"")))</f>
        <v/>
      </c>
      <c r="CK56" s="65" t="str">
        <f t="shared" si="40"/>
        <v/>
      </c>
      <c r="CL56" s="62" t="str">
        <f t="shared" si="41"/>
        <v/>
      </c>
      <c r="CM56" s="108">
        <f t="shared" si="42"/>
        <v>0</v>
      </c>
      <c r="CN56" s="108" t="str">
        <f t="shared" si="43"/>
        <v/>
      </c>
      <c r="CO56" s="108" t="str">
        <f t="shared" si="44"/>
        <v/>
      </c>
      <c r="CP56" s="108" t="str">
        <f t="shared" si="45"/>
        <v/>
      </c>
      <c r="CQ56" s="108" t="str">
        <f t="shared" si="46"/>
        <v/>
      </c>
      <c r="CR56" s="110" t="str">
        <f t="shared" si="47"/>
        <v/>
      </c>
      <c r="CS56" s="120" t="str">
        <f>IF(OR($E56="",$G56=""),"",IF(AND($E$3=6),'Marks Entry 6th'!BA55,IF(AND($E$3=7),'Marks Entry 7th'!BA55,"")))</f>
        <v/>
      </c>
      <c r="CT56" s="120" t="str">
        <f>IF(OR($E56="",$G56=""),"",IF(AND($E$3=6),'Marks Entry 6th'!BB55,IF(AND($E$3=7),'Marks Entry 7th'!BB55,"")))</f>
        <v/>
      </c>
      <c r="CU56" s="120" t="str">
        <f>IF(OR($E56="",$G56=""),"",IF(AND($E$3=6),'Marks Entry 6th'!BC55,IF(AND($E$3=7),'Marks Entry 7th'!BC55,"")))</f>
        <v/>
      </c>
      <c r="CV56" s="120" t="str">
        <f>IF(OR($E56="",$G56=""),"",IF(AND($E$3=6),'Marks Entry 6th'!BD55,IF(AND($E$3=7),'Marks Entry 7th'!BD55,"")))</f>
        <v/>
      </c>
      <c r="CW56" s="120" t="str">
        <f>IF(OR($E56="",$G56=""),"",IF(AND($E$3=6),'Marks Entry 6th'!BE55,IF(AND($E$3=7),'Marks Entry 7th'!BE55,"")))</f>
        <v/>
      </c>
      <c r="CX56" s="120" t="str">
        <f>IF(OR($E56="",$G56=""),"",IF(AND($E$3=6),'Marks Entry 6th'!BF55,IF(AND($E$3=7),'Marks Entry 7th'!BF55,"")))</f>
        <v/>
      </c>
      <c r="CY56" s="428" t="str">
        <f t="shared" si="48"/>
        <v/>
      </c>
      <c r="CZ56" s="120" t="str">
        <f>IF(OR($E56="",$G56=""),"",IF(AND($E$3=6),'Marks Entry 6th'!BG55,IF(AND($E$3=7),'Marks Entry 7th'!BG55,"")))</f>
        <v/>
      </c>
      <c r="DA56" s="120" t="str">
        <f>IF(OR($E56="",$G56=""),"",IF(AND($E$3=6),'Marks Entry 6th'!BH55,IF(AND($E$3=7),'Marks Entry 7th'!BH55,"")))</f>
        <v/>
      </c>
      <c r="DB56" s="65" t="str">
        <f t="shared" si="49"/>
        <v/>
      </c>
      <c r="DC56" s="62">
        <f t="shared" si="50"/>
        <v>0</v>
      </c>
      <c r="DD56" s="67" t="str">
        <f>IF(OR($E56="",$G56=""),"",IF(AND($E$3=6),'Marks Entry 6th'!BI55,IF(AND($E$3=7),'Marks Entry 7th'!BI55,"")))</f>
        <v/>
      </c>
      <c r="DE56" s="67" t="str">
        <f>IF(OR($E56="",$G56=""),"",IF(AND($E$3=6),'Marks Entry 6th'!BJ55,IF(AND($E$3=7),'Marks Entry 7th'!BJ55,"")))</f>
        <v/>
      </c>
      <c r="DF56" s="65" t="str">
        <f t="shared" si="51"/>
        <v/>
      </c>
      <c r="DG56" s="62" t="str">
        <f t="shared" si="52"/>
        <v/>
      </c>
      <c r="DH56" s="108">
        <f t="shared" si="53"/>
        <v>0</v>
      </c>
      <c r="DI56" s="108" t="str">
        <f t="shared" si="54"/>
        <v/>
      </c>
      <c r="DJ56" s="108" t="str">
        <f t="shared" si="55"/>
        <v/>
      </c>
      <c r="DK56" s="108" t="str">
        <f t="shared" si="56"/>
        <v/>
      </c>
      <c r="DL56" s="108" t="str">
        <f t="shared" si="57"/>
        <v/>
      </c>
      <c r="DM56" s="110" t="str">
        <f t="shared" si="58"/>
        <v/>
      </c>
      <c r="DN56" s="120" t="str">
        <f>IF(OR($E56="",$G56=""),"",IF(AND($E$3=6),'Marks Entry 6th'!BK55,IF(AND($E$3=7),'Marks Entry 7th'!BK55,"")))</f>
        <v/>
      </c>
      <c r="DO56" s="120" t="str">
        <f>IF(OR($E56="",$G56=""),"",IF(AND($E$3=6),'Marks Entry 6th'!BL55,IF(AND($E$3=7),'Marks Entry 7th'!BL55,"")))</f>
        <v/>
      </c>
      <c r="DP56" s="120" t="str">
        <f>IF(OR($E56="",$G56=""),"",IF(AND($E$3=6),'Marks Entry 6th'!BM55,IF(AND($E$3=7),'Marks Entry 7th'!BM55,"")))</f>
        <v/>
      </c>
      <c r="DQ56" s="120" t="str">
        <f>IF(OR($E56="",$G56=""),"",IF(AND($E$3=6),'Marks Entry 6th'!BN55,IF(AND($E$3=7),'Marks Entry 7th'!BN55,"")))</f>
        <v/>
      </c>
      <c r="DR56" s="120" t="str">
        <f>IF(OR($E56="",$G56=""),"",IF(AND($E$3=6),'Marks Entry 6th'!BO55,IF(AND($E$3=7),'Marks Entry 7th'!BO55,"")))</f>
        <v/>
      </c>
      <c r="DS56" s="120" t="str">
        <f>IF(OR($E56="",$G56=""),"",IF(AND($E$3=6),'Marks Entry 6th'!BP55,IF(AND($E$3=7),'Marks Entry 7th'!BP55,"")))</f>
        <v/>
      </c>
      <c r="DT56" s="428" t="str">
        <f t="shared" si="59"/>
        <v/>
      </c>
      <c r="DU56" s="120" t="str">
        <f>IF(OR($E56="",$G56=""),"",IF(AND($E$3=6),'Marks Entry 6th'!BQ55,IF(AND($E$3=7),'Marks Entry 7th'!BQ55,"")))</f>
        <v/>
      </c>
      <c r="DV56" s="120" t="str">
        <f>IF(OR($E56="",$G56=""),"",IF(AND($E$3=6),'Marks Entry 6th'!BR55,IF(AND($E$3=7),'Marks Entry 7th'!BR55,"")))</f>
        <v/>
      </c>
      <c r="DW56" s="65" t="str">
        <f t="shared" si="60"/>
        <v/>
      </c>
      <c r="DX56" s="62">
        <f t="shared" si="61"/>
        <v>0</v>
      </c>
      <c r="DY56" s="67" t="str">
        <f>IF(OR($E56="",$G56=""),"",IF(AND($E$3=6),'Marks Entry 6th'!BS55,IF(AND($E$3=7),'Marks Entry 7th'!BS55,"")))</f>
        <v/>
      </c>
      <c r="DZ56" s="67" t="str">
        <f>IF(OR($E56="",$G56=""),"",IF(AND($E$3=6),'Marks Entry 6th'!BT55,IF(AND($E$3=7),'Marks Entry 7th'!BT55,"")))</f>
        <v/>
      </c>
      <c r="EA56" s="65" t="str">
        <f t="shared" si="62"/>
        <v/>
      </c>
      <c r="EB56" s="62" t="str">
        <f t="shared" si="63"/>
        <v/>
      </c>
      <c r="EC56" s="108">
        <f t="shared" si="64"/>
        <v>0</v>
      </c>
      <c r="ED56" s="108" t="str">
        <f t="shared" si="65"/>
        <v/>
      </c>
      <c r="EE56" s="108" t="str">
        <f t="shared" si="66"/>
        <v/>
      </c>
      <c r="EF56" s="108" t="str">
        <f t="shared" si="67"/>
        <v/>
      </c>
      <c r="EG56" s="108" t="str">
        <f t="shared" si="68"/>
        <v/>
      </c>
      <c r="EH56" s="110" t="str">
        <f t="shared" si="69"/>
        <v/>
      </c>
      <c r="EI56" s="52" t="str">
        <f>IF(OR($E56="",$G56=""),"",IF(AND($E$3=6),'Marks Entry 6th'!BU55,IF(AND($E$3=7),'Marks Entry 7th'!BU55,"")))</f>
        <v/>
      </c>
      <c r="EJ56" s="52" t="str">
        <f>IF(OR($E56="",$G56=""),"",IF(AND($E$3=6),'Marks Entry 6th'!BV55,IF(AND($E$3=7),'Marks Entry 7th'!BV55,"")))</f>
        <v/>
      </c>
      <c r="EK56" s="52" t="str">
        <f>IF(OR($E56="",$G56=""),"",IF(AND($E$3=6),'Marks Entry 6th'!BW55,IF(AND($E$3=7),'Marks Entry 7th'!BW55,"")))</f>
        <v/>
      </c>
      <c r="EL56" s="52" t="str">
        <f>IF(OR($E56="",$G56=""),"",IF(AND($E$3=6),'Marks Entry 6th'!BX55,IF(AND($E$3=7),'Marks Entry 7th'!BX55,"")))</f>
        <v/>
      </c>
      <c r="EM56" s="52" t="str">
        <f>IF(OR($E56="",$G56=""),"",IF(AND($E$3=6),'Marks Entry 6th'!BY55,IF(AND($E$3=7),'Marks Entry 7th'!BY55,"")))</f>
        <v/>
      </c>
      <c r="EN56" s="121" t="str">
        <f t="shared" si="70"/>
        <v/>
      </c>
      <c r="EO56" s="122">
        <f t="shared" si="71"/>
        <v>0</v>
      </c>
      <c r="EP56" s="122" t="str">
        <f t="shared" si="72"/>
        <v/>
      </c>
      <c r="EQ56" s="122" t="str">
        <f t="shared" si="73"/>
        <v/>
      </c>
      <c r="ER56" s="109" t="str">
        <f t="shared" si="74"/>
        <v/>
      </c>
      <c r="ES56" s="52" t="str">
        <f>IF(OR($E56="",$G56=""),"",IF(AND($E$3=6),'Marks Entry 6th'!BZ55,IF(AND($E$3=7),'Marks Entry 7th'!BZ55,"")))</f>
        <v/>
      </c>
      <c r="ET56" s="52" t="str">
        <f>IF(OR($E56="",$G56=""),"",IF(AND($E$3=6),'Marks Entry 6th'!CA55,IF(AND($E$3=7),'Marks Entry 7th'!CA55,"")))</f>
        <v/>
      </c>
      <c r="EU56" s="52" t="str">
        <f>IF(OR($E56="",$G56=""),"",IF(AND($E$3=6),'Marks Entry 6th'!CB55,IF(AND($E$3=7),'Marks Entry 7th'!CB55,"")))</f>
        <v/>
      </c>
      <c r="EV56" s="52" t="str">
        <f>IF(OR($E56="",$G56=""),"",IF(AND($E$3=6),'Marks Entry 6th'!CC55,IF(AND($E$3=7),'Marks Entry 7th'!CC55,"")))</f>
        <v/>
      </c>
      <c r="EW56" s="52" t="str">
        <f>IF(OR($E56="",$G56=""),"",IF(AND($E$3=6),'Marks Entry 6th'!CD55,IF(AND($E$3=7),'Marks Entry 7th'!CD55,"")))</f>
        <v/>
      </c>
      <c r="EX56" s="121" t="str">
        <f t="shared" si="75"/>
        <v/>
      </c>
      <c r="EY56" s="122">
        <f t="shared" si="76"/>
        <v>0</v>
      </c>
      <c r="EZ56" s="122" t="str">
        <f t="shared" si="77"/>
        <v/>
      </c>
      <c r="FA56" s="122" t="str">
        <f t="shared" si="78"/>
        <v/>
      </c>
      <c r="FB56" s="109" t="str">
        <f t="shared" si="79"/>
        <v/>
      </c>
      <c r="FC56" s="52" t="str">
        <f>IF(OR($E56="",$G56=""),"",IF(AND($E$3=6),'Marks Entry 6th'!CE55,IF(AND($E$3=7),'Marks Entry 7th'!CE55,"")))</f>
        <v/>
      </c>
      <c r="FD56" s="52" t="str">
        <f>IF(OR($E56="",$G56=""),"",IF(AND($E$3=6),'Marks Entry 6th'!CF55,IF(AND($E$3=7),'Marks Entry 7th'!CF55,"")))</f>
        <v/>
      </c>
      <c r="FE56" s="52" t="str">
        <f>IF(OR($E56="",$G56=""),"",IF(AND($E$3=6),'Marks Entry 6th'!CG55,IF(AND($E$3=7),'Marks Entry 7th'!CG55,"")))</f>
        <v/>
      </c>
      <c r="FF56" s="52" t="str">
        <f>IF(OR($E56="",$G56=""),"",IF(AND($E$3=6),'Marks Entry 6th'!CH55,IF(AND($E$3=7),'Marks Entry 7th'!CH55,"")))</f>
        <v/>
      </c>
      <c r="FG56" s="52" t="str">
        <f>IF(OR($E56="",$G56=""),"",IF(AND($E$3=6),'Marks Entry 6th'!CI55,IF(AND($E$3=7),'Marks Entry 7th'!CI55,"")))</f>
        <v/>
      </c>
      <c r="FH56" s="121" t="str">
        <f t="shared" si="80"/>
        <v/>
      </c>
      <c r="FI56" s="122">
        <f t="shared" si="81"/>
        <v>0</v>
      </c>
      <c r="FJ56" s="122" t="str">
        <f t="shared" si="82"/>
        <v/>
      </c>
      <c r="FK56" s="122" t="str">
        <f t="shared" si="83"/>
        <v/>
      </c>
      <c r="FL56" s="109" t="str">
        <f t="shared" si="84"/>
        <v/>
      </c>
      <c r="FM56" s="370" t="str">
        <f>IF(OR($E56="",$G56=""),"",IF(AND('Marks Entry 6th'!CJ55="",'Marks Entry 7th'!CJ55=""),"",IF(AND($E$3=6),'Marks Entry 6th'!CJ55,IF(AND($E$3=7),'Marks Entry 7th'!CJ55,""))))</f>
        <v/>
      </c>
      <c r="FN56" s="370" t="str">
        <f>IF(OR($E56="",$G56=""),"",IF(AND('Marks Entry 6th'!CK55="",'Marks Entry 7th'!CK55=""),"",IF(AND($E$3=6),'Marks Entry 6th'!CK55,IF(AND($E$3=7),'Marks Entry 7th'!CK55,""))))</f>
        <v/>
      </c>
      <c r="FO56" s="371" t="str">
        <f t="shared" si="85"/>
        <v/>
      </c>
      <c r="FP56" s="109" t="str">
        <f t="shared" si="86"/>
        <v/>
      </c>
      <c r="FQ56" s="370" t="str">
        <f>IF(OR($E56="",$G56=""),"",IF(AND('Marks Entry 6th'!CL55="",'Marks Entry 7th'!CL55=""),"",IF(AND($E$3=6),'Marks Entry 6th'!CL55,IF(AND($E$3=7),'Marks Entry 7th'!CL55,""))))</f>
        <v/>
      </c>
      <c r="FR56" s="370" t="str">
        <f>IF(OR($E56="",$G56=""),"",IF(AND('Marks Entry 6th'!CM55="",'Marks Entry 7th'!CM55=""),"",IF(AND($E$3=6),'Marks Entry 6th'!CM55,IF(AND($E$3=7),'Marks Entry 7th'!CM55,""))))</f>
        <v/>
      </c>
      <c r="FS56" s="371" t="str">
        <f t="shared" si="87"/>
        <v/>
      </c>
      <c r="FT56" s="109" t="str">
        <f t="shared" si="88"/>
        <v/>
      </c>
      <c r="FU56" s="78" t="str">
        <f t="shared" si="89"/>
        <v/>
      </c>
      <c r="FV56" s="332" t="str">
        <f t="shared" si="90"/>
        <v/>
      </c>
      <c r="FW56" s="84" t="str">
        <f t="shared" si="91"/>
        <v/>
      </c>
      <c r="FX56" s="225" t="str">
        <f t="shared" si="92"/>
        <v/>
      </c>
      <c r="FY56" s="85" t="str">
        <f t="shared" si="93"/>
        <v/>
      </c>
      <c r="FZ56" s="331" t="str">
        <f>IFERROR(IF(B56="NSO","NSO",IF(OR(D56="",G56="",F56=""),"",IF(AND(FV56&gt;=36,'Master sheet'!$D$11="Hindi"),"कक्षा क्रमोन्नत",IF(AND(FV56&gt;=36,'Master sheet'!$D$11="English"),"Promoted",IF(AND(FV56&lt;36,'Master sheet'!$D$11="Hindi"),"पुनः परीक्षा","Re-Exam"))))),"")</f>
        <v/>
      </c>
      <c r="GA56" s="53" t="str">
        <f>IF(OR($E56="",$G56=""),"",IF(AND($E$3=6,'Marks Entry 6th'!CN55=""),"",IF(AND($E$3=7,'Marks Entry 7th'!CN55=""),"",IF(AND($E$3=6),'Marks Entry 6th'!CN55,IF(AND($E$3=7),'Marks Entry 7th'!CN55,"")))))</f>
        <v/>
      </c>
      <c r="GB56" s="53" t="str">
        <f>IF(OR($E56="",$G56=""),"",IF(AND($E$3=6,'Marks Entry 6th'!CO55=""),"",IF(AND($E$3=7,'Marks Entry 7th'!CO55=""),"",IF(AND($E$3=6),'Marks Entry 6th'!CO55,IF(AND($E$3=7),'Marks Entry 7th'!CO55,"")))))</f>
        <v/>
      </c>
      <c r="GC56" s="54"/>
      <c r="GK56" s="56">
        <f>IF(AND($E$3=6),'Marks Entry 6th'!I55,IF(AND($E$3=7),'Marks Entry 7th'!I55,""))</f>
        <v>0</v>
      </c>
      <c r="GL56" s="56">
        <f t="shared" si="94"/>
        <v>0</v>
      </c>
    </row>
    <row r="57" spans="1:194" ht="18.95" customHeight="1">
      <c r="A57" s="68">
        <v>50</v>
      </c>
      <c r="B57" s="68" t="str">
        <f>IF(OR(GK57=0,GK57=""),"",IF(AND($E$3=6),'Marks Entry 6th'!I56,IF(AND($E$3=7),'Marks Entry 7th'!I56,"")))</f>
        <v/>
      </c>
      <c r="C57" s="69" t="str">
        <f>IF(OR(B57=0,B57=""),"",IF(AND($E$3=6,'Marks Entry 6th'!B56=""),"",IF(AND($E$3=7,'Marks Entry 7th'!B56=""),"",IF(AND($E$3=6,'Marks Entry 6th'!B56),'Marks Entry 6th'!B56,IF(AND($E$3=7),'Marks Entry 7th'!B56,"")))))</f>
        <v/>
      </c>
      <c r="D57" s="69" t="str">
        <f>IF(OR(B57=0,B57=""),"",IF(AND($E$3=6,'Marks Entry 6th'!C56=""),"",IF(AND($E$3=7,'Marks Entry 7th'!C56=""),"",IF(AND($E$3=6),'Marks Entry 6th'!C56,IF(AND($E$3=7),'Marks Entry 7th'!C56,"")))))</f>
        <v/>
      </c>
      <c r="E57" s="306" t="str">
        <f>IF(OR(B57=0,B57=""),"",IF(AND($E$3=6,'Marks Entry 6th'!E56=""),"",IF(AND($E$3=7,'Marks Entry 7th'!E56=""),"",IF(AND($E$3=6),'Marks Entry 6th'!E56,IF(AND($E$3=7),'Marks Entry 7th'!E56,"")))))</f>
        <v/>
      </c>
      <c r="F57" s="69" t="str">
        <f>IF(OR(B57=0,B57=""),"",IF(AND($E$3=6,'Marks Entry 6th'!D56=""),"",IF(AND($E$3=7,'Marks Entry 7th'!D56=""),"",IF(AND($E$3=6),'Marks Entry 6th'!D56,IF(AND($E$3=7),'Marks Entry 7th'!D56,"")))))</f>
        <v/>
      </c>
      <c r="G57" s="305" t="str">
        <f>IF(OR(B57=0,B57=""),"",IF(AND($E$3=6,'Marks Entry 6th'!F56=""),"",IF(AND($E$3=7,'Marks Entry 7th'!F56=""),"",IF(AND($E$3=6),UPPER('Marks Entry 6th'!F56),IF(AND($E$3=7),UPPER('Marks Entry 7th'!F56),"")))))</f>
        <v/>
      </c>
      <c r="H57" s="305" t="str">
        <f>IF(OR(B57=0,B57=""),"",IF(AND($E$3=6,'Marks Entry 6th'!G56=""),"",IF(AND($E$3=7,'Marks Entry 7th'!G56=""),"",IF(AND($E$3=6),UPPER('Marks Entry 6th'!G56),IF(AND($E$3=7),UPPER('Marks Entry 7th'!G56),"")))))</f>
        <v/>
      </c>
      <c r="I57" s="305" t="str">
        <f>IF(OR(B57=0,B57=""),"",IF(AND($E$3=6,'Marks Entry 6th'!H56=""),"",IF(AND($E$3=7,'Marks Entry 7th'!H56=""),"",IF(AND($E$3=6),UPPER('Marks Entry 6th'!H56),IF(AND($E$3=7),UPPER('Marks Entry 7th'!H56),"")))))</f>
        <v/>
      </c>
      <c r="J57" s="64" t="str">
        <f>IF(OR(B57=0,B57=""),"",IF(AND($E$3=6,'Marks Entry 6th'!J56=""),"",IF(AND($E$3=7,'Marks Entry 7th'!J56=""),"",IF(AND($E$3=6),'Marks Entry 6th'!J56,IF(AND($E$3=7),'Marks Entry 7th'!J56,"")))))</f>
        <v/>
      </c>
      <c r="K57" s="64" t="str">
        <f>IF(OR(B57=0,B57=""),"",IF(AND($E$3=6,'Marks Entry 6th'!K56=""),"",IF(AND($E$3=7,'Marks Entry 7th'!K56=""),"",IF(AND($E$3=6),'Marks Entry 6th'!K56,IF(AND($E$3=7),'Marks Entry 7th'!K56,"")))))</f>
        <v/>
      </c>
      <c r="L57" s="120" t="str">
        <f>IF(OR($E57="",$G57=""),"",IF(AND($E$3=6),'Marks Entry 6th'!L56,IF(AND($E$3=7),'Marks Entry 7th'!L56,"")))</f>
        <v/>
      </c>
      <c r="M57" s="120" t="str">
        <f>IF(OR($E57="",$G57=""),"",IF(AND($E$3=6),'Marks Entry 6th'!M56,IF(AND($E$3=7),'Marks Entry 7th'!M56,"")))</f>
        <v/>
      </c>
      <c r="N57" s="120" t="str">
        <f>IF(OR($E57="",$G57=""),"",IF(AND($E$3=6),'Marks Entry 6th'!N56,IF(AND($E$3=7),'Marks Entry 7th'!N56,"")))</f>
        <v/>
      </c>
      <c r="O57" s="120" t="str">
        <f>IF(OR($E57="",$G57=""),"",IF(AND($E$3=6),'Marks Entry 6th'!O56,IF(AND($E$3=7),'Marks Entry 7th'!O56,"")))</f>
        <v/>
      </c>
      <c r="P57" s="120" t="str">
        <f>IF(OR($E57="",$G57=""),"",IF(AND($E$3=6),'Marks Entry 6th'!P56,IF(AND($E$3=7),'Marks Entry 7th'!P56,"")))</f>
        <v/>
      </c>
      <c r="Q57" s="120" t="str">
        <f>IF(OR($E57="",$G57=""),"",IF(AND($E$3=6),'Marks Entry 6th'!Q56,IF(AND($E$3=7),'Marks Entry 7th'!Q56,"")))</f>
        <v/>
      </c>
      <c r="R57" s="428" t="str">
        <f t="shared" si="4"/>
        <v/>
      </c>
      <c r="S57" s="120" t="str">
        <f>IF(OR($E57="",$G57=""),"",IF(AND($E$3=6),'Marks Entry 6th'!R56,IF(AND($E$3=7),'Marks Entry 7th'!R56,"")))</f>
        <v/>
      </c>
      <c r="T57" s="120" t="str">
        <f>IF(OR($E57="",$G57=""),"",IF(AND($E$3=6),'Marks Entry 6th'!S56,IF(AND($E$3=7),'Marks Entry 7th'!S56,"")))</f>
        <v/>
      </c>
      <c r="U57" s="65" t="str">
        <f t="shared" si="5"/>
        <v/>
      </c>
      <c r="V57" s="62">
        <f t="shared" si="6"/>
        <v>0</v>
      </c>
      <c r="W57" s="67" t="str">
        <f>IF(OR($E57="",$G57=""),"",IF(AND($E$3=6),'Marks Entry 6th'!T56,IF(AND($E$3=7),'Marks Entry 7th'!T56,"")))</f>
        <v/>
      </c>
      <c r="X57" s="67" t="str">
        <f>IF(OR($E57="",$G57=""),"",IF(AND($E$3=6),'Marks Entry 6th'!U56,IF(AND($E$3=7),'Marks Entry 7th'!U56,"")))</f>
        <v/>
      </c>
      <c r="Y57" s="66" t="str">
        <f t="shared" si="7"/>
        <v/>
      </c>
      <c r="Z57" s="62" t="str">
        <f t="shared" si="8"/>
        <v/>
      </c>
      <c r="AA57" s="108">
        <f t="shared" si="9"/>
        <v>0</v>
      </c>
      <c r="AB57" s="108" t="str">
        <f t="shared" si="10"/>
        <v/>
      </c>
      <c r="AC57" s="108" t="str">
        <f t="shared" si="11"/>
        <v/>
      </c>
      <c r="AD57" s="108" t="str">
        <f t="shared" si="12"/>
        <v/>
      </c>
      <c r="AE57" s="108" t="str">
        <f t="shared" si="13"/>
        <v/>
      </c>
      <c r="AF57" s="110" t="str">
        <f t="shared" si="14"/>
        <v/>
      </c>
      <c r="AG57" s="120" t="str">
        <f>IF(OR($E57="",$G57=""),"",IF(AND($E$3=6),'Marks Entry 6th'!V56,IF(AND($E$3=7),'Marks Entry 7th'!V56,"")))</f>
        <v/>
      </c>
      <c r="AH57" s="120" t="str">
        <f>IF(OR($E57="",$G57=""),"",IF(AND($E$3=6),'Marks Entry 6th'!W56,IF(AND($E$3=7),'Marks Entry 7th'!W56,"")))</f>
        <v/>
      </c>
      <c r="AI57" s="120" t="str">
        <f>IF(OR($E57="",$G57=""),"",IF(AND($E$3=6),'Marks Entry 6th'!X56,IF(AND($E$3=7),'Marks Entry 7th'!X56,"")))</f>
        <v/>
      </c>
      <c r="AJ57" s="120" t="str">
        <f>IF(OR($E57="",$G57=""),"",IF(AND($E$3=6),'Marks Entry 6th'!Y56,IF(AND($E$3=7),'Marks Entry 7th'!Y56,"")))</f>
        <v/>
      </c>
      <c r="AK57" s="120" t="str">
        <f>IF(OR($E57="",$G57=""),"",IF(AND($E$3=6),'Marks Entry 6th'!Z56,IF(AND($E$3=7),'Marks Entry 7th'!Z56,"")))</f>
        <v/>
      </c>
      <c r="AL57" s="120" t="str">
        <f>IF(OR($E57="",$G57=""),"",IF(AND($E$3=6),'Marks Entry 6th'!AA56,IF(AND($E$3=7),'Marks Entry 7th'!AA56,"")))</f>
        <v/>
      </c>
      <c r="AM57" s="428" t="str">
        <f t="shared" si="15"/>
        <v/>
      </c>
      <c r="AN57" s="120" t="str">
        <f>IF(OR($E57="",$G57=""),"",IF(AND($E$3=6),'Marks Entry 6th'!AB56,IF(AND($E$3=7),'Marks Entry 7th'!AB56,"")))</f>
        <v/>
      </c>
      <c r="AO57" s="120" t="str">
        <f>IF(OR($E57="",$G57=""),"",IF(AND($E$3=6),'Marks Entry 6th'!AC56,IF(AND($E$3=7),'Marks Entry 7th'!AC56,"")))</f>
        <v/>
      </c>
      <c r="AP57" s="65" t="str">
        <f t="shared" si="16"/>
        <v/>
      </c>
      <c r="AQ57" s="62">
        <f t="shared" si="17"/>
        <v>0</v>
      </c>
      <c r="AR57" s="67" t="str">
        <f>IF(OR($E57="",$G57=""),"",IF(AND($E$3=6),'Marks Entry 6th'!AD56,IF(AND($E$3=7),'Marks Entry 7th'!AD56,"")))</f>
        <v/>
      </c>
      <c r="AS57" s="67" t="str">
        <f>IF(OR($E57="",$G57=""),"",IF(AND($E$3=6),'Marks Entry 6th'!AE56,IF(AND($E$3=7),'Marks Entry 7th'!AE56,"")))</f>
        <v/>
      </c>
      <c r="AT57" s="65" t="str">
        <f t="shared" si="18"/>
        <v/>
      </c>
      <c r="AU57" s="62" t="str">
        <f t="shared" si="19"/>
        <v/>
      </c>
      <c r="AV57" s="108">
        <f t="shared" si="20"/>
        <v>0</v>
      </c>
      <c r="AW57" s="108" t="str">
        <f t="shared" si="21"/>
        <v/>
      </c>
      <c r="AX57" s="108" t="str">
        <f t="shared" si="22"/>
        <v/>
      </c>
      <c r="AY57" s="108" t="str">
        <f t="shared" si="23"/>
        <v/>
      </c>
      <c r="AZ57" s="108" t="str">
        <f t="shared" si="24"/>
        <v/>
      </c>
      <c r="BA57" s="110" t="str">
        <f t="shared" si="25"/>
        <v/>
      </c>
      <c r="BB57" s="313" t="str">
        <f>IF(OR($E57="",$G57=""),"",IF(AND($E$3=6),'Marks Entry 6th'!AF56,IF(AND($E$3=7),'Marks Entry 7th'!AF56,"")))</f>
        <v/>
      </c>
      <c r="BC57" s="120" t="str">
        <f>IF(OR($E57="",$G57=""),"",IF(AND($E$3=6),'Marks Entry 6th'!AG56,IF(AND($E$3=7),'Marks Entry 7th'!AG56,"")))</f>
        <v/>
      </c>
      <c r="BD57" s="120" t="str">
        <f>IF(OR($E57="",$G57=""),"",IF(AND($E$3=6),'Marks Entry 6th'!AH56,IF(AND($E$3=7),'Marks Entry 7th'!AH56,"")))</f>
        <v/>
      </c>
      <c r="BE57" s="120" t="str">
        <f>IF(OR($E57="",$G57=""),"",IF(AND($E$3=6),'Marks Entry 6th'!AI56,IF(AND($E$3=7),'Marks Entry 7th'!AI56,"")))</f>
        <v/>
      </c>
      <c r="BF57" s="120" t="str">
        <f>IF(OR($E57="",$G57=""),"",IF(AND($E$3=6),'Marks Entry 6th'!AJ56,IF(AND($E$3=7),'Marks Entry 7th'!AJ56,"")))</f>
        <v/>
      </c>
      <c r="BG57" s="120" t="str">
        <f>IF(OR($E57="",$G57=""),"",IF(AND($E$3=6),'Marks Entry 6th'!AK56,IF(AND($E$3=7),'Marks Entry 7th'!AK56,"")))</f>
        <v/>
      </c>
      <c r="BH57" s="120" t="str">
        <f>IF(OR($E57="",$G57=""),"",IF(AND($E$3=6),'Marks Entry 6th'!AL56,IF(AND($E$3=7),'Marks Entry 7th'!AL56,"")))</f>
        <v/>
      </c>
      <c r="BI57" s="428" t="str">
        <f t="shared" si="26"/>
        <v/>
      </c>
      <c r="BJ57" s="120" t="str">
        <f>IF(OR($E57="",$G57=""),"",IF(AND($E$3=6),'Marks Entry 6th'!AM56,IF(AND($E$3=7),'Marks Entry 7th'!AM56,"")))</f>
        <v/>
      </c>
      <c r="BK57" s="120" t="str">
        <f>IF(OR($E57="",$G57=""),"",IF(AND($E$3=6),'Marks Entry 6th'!AN56,IF(AND($E$3=7),'Marks Entry 7th'!AN56,"")))</f>
        <v/>
      </c>
      <c r="BL57" s="65" t="str">
        <f t="shared" si="27"/>
        <v/>
      </c>
      <c r="BM57" s="62">
        <f t="shared" si="28"/>
        <v>0</v>
      </c>
      <c r="BN57" s="67" t="str">
        <f>IF(OR($E57="",$G57=""),"",IF(AND($E$3=6),'Marks Entry 6th'!AO56,IF(AND($E$3=7),'Marks Entry 7th'!AO56,"")))</f>
        <v/>
      </c>
      <c r="BO57" s="67" t="str">
        <f>IF(OR($E57="",$G57=""),"",IF(AND($E$3=6),'Marks Entry 6th'!AP56,IF(AND($E$3=7),'Marks Entry 7th'!AP56,"")))</f>
        <v/>
      </c>
      <c r="BP57" s="65" t="str">
        <f t="shared" si="29"/>
        <v/>
      </c>
      <c r="BQ57" s="62" t="str">
        <f t="shared" si="30"/>
        <v/>
      </c>
      <c r="BR57" s="108">
        <f t="shared" si="31"/>
        <v>0</v>
      </c>
      <c r="BS57" s="108" t="str">
        <f t="shared" si="32"/>
        <v/>
      </c>
      <c r="BT57" s="108" t="str">
        <f t="shared" si="33"/>
        <v/>
      </c>
      <c r="BU57" s="108" t="str">
        <f t="shared" si="34"/>
        <v/>
      </c>
      <c r="BV57" s="108" t="str">
        <f t="shared" si="35"/>
        <v/>
      </c>
      <c r="BW57" s="110" t="str">
        <f t="shared" si="36"/>
        <v/>
      </c>
      <c r="BX57" s="120" t="str">
        <f>IF(OR($E57="",$G57=""),"",IF(AND($E$3=6),'Marks Entry 6th'!AQ56,IF(AND($E$3=7),'Marks Entry 7th'!AQ56,"")))</f>
        <v/>
      </c>
      <c r="BY57" s="120" t="str">
        <f>IF(OR($E57="",$G57=""),"",IF(AND($E$3=6),'Marks Entry 6th'!AR56,IF(AND($E$3=7),'Marks Entry 7th'!AR56,"")))</f>
        <v/>
      </c>
      <c r="BZ57" s="120" t="str">
        <f>IF(OR($E57="",$G57=""),"",IF(AND($E$3=6),'Marks Entry 6th'!AS56,IF(AND($E$3=7),'Marks Entry 7th'!AS56,"")))</f>
        <v/>
      </c>
      <c r="CA57" s="120" t="str">
        <f>IF(OR($E57="",$G57=""),"",IF(AND($E$3=6),'Marks Entry 6th'!AT56,IF(AND($E$3=7),'Marks Entry 7th'!AT56,"")))</f>
        <v/>
      </c>
      <c r="CB57" s="120" t="str">
        <f>IF(OR($E57="",$G57=""),"",IF(AND($E$3=6),'Marks Entry 6th'!AU56,IF(AND($E$3=7),'Marks Entry 7th'!AU56,"")))</f>
        <v/>
      </c>
      <c r="CC57" s="120" t="str">
        <f>IF(OR($E57="",$G57=""),"",IF(AND($E$3=6),'Marks Entry 6th'!AV56,IF(AND($E$3=7),'Marks Entry 7th'!AV56,"")))</f>
        <v/>
      </c>
      <c r="CD57" s="428" t="str">
        <f t="shared" si="37"/>
        <v/>
      </c>
      <c r="CE57" s="120" t="str">
        <f>IF(OR($E57="",$G57=""),"",IF(AND($E$3=6),'Marks Entry 6th'!AW56,IF(AND($E$3=7),'Marks Entry 7th'!AW56,"")))</f>
        <v/>
      </c>
      <c r="CF57" s="120" t="str">
        <f>IF(OR($E57="",$G57=""),"",IF(AND($E$3=6),'Marks Entry 6th'!AX56,IF(AND($E$3=7),'Marks Entry 7th'!AX56,"")))</f>
        <v/>
      </c>
      <c r="CG57" s="65" t="str">
        <f t="shared" si="38"/>
        <v/>
      </c>
      <c r="CH57" s="62">
        <f t="shared" si="39"/>
        <v>0</v>
      </c>
      <c r="CI57" s="67" t="str">
        <f>IF(OR($E57="",$G57=""),"",IF(AND($E$3=6),'Marks Entry 6th'!AY56,IF(AND($E$3=7),'Marks Entry 7th'!AY56,"")))</f>
        <v/>
      </c>
      <c r="CJ57" s="67" t="str">
        <f>IF(OR($E57="",$G57=""),"",IF(AND($E$3=6),'Marks Entry 6th'!AZ56,IF(AND($E$3=7),'Marks Entry 7th'!AZ56,"")))</f>
        <v/>
      </c>
      <c r="CK57" s="65" t="str">
        <f t="shared" si="40"/>
        <v/>
      </c>
      <c r="CL57" s="62" t="str">
        <f t="shared" si="41"/>
        <v/>
      </c>
      <c r="CM57" s="108">
        <f t="shared" si="42"/>
        <v>0</v>
      </c>
      <c r="CN57" s="108" t="str">
        <f t="shared" si="43"/>
        <v/>
      </c>
      <c r="CO57" s="108" t="str">
        <f t="shared" si="44"/>
        <v/>
      </c>
      <c r="CP57" s="108" t="str">
        <f t="shared" si="45"/>
        <v/>
      </c>
      <c r="CQ57" s="108" t="str">
        <f t="shared" si="46"/>
        <v/>
      </c>
      <c r="CR57" s="110" t="str">
        <f t="shared" si="47"/>
        <v/>
      </c>
      <c r="CS57" s="120" t="str">
        <f>IF(OR($E57="",$G57=""),"",IF(AND($E$3=6),'Marks Entry 6th'!BA56,IF(AND($E$3=7),'Marks Entry 7th'!BA56,"")))</f>
        <v/>
      </c>
      <c r="CT57" s="120" t="str">
        <f>IF(OR($E57="",$G57=""),"",IF(AND($E$3=6),'Marks Entry 6th'!BB56,IF(AND($E$3=7),'Marks Entry 7th'!BB56,"")))</f>
        <v/>
      </c>
      <c r="CU57" s="120" t="str">
        <f>IF(OR($E57="",$G57=""),"",IF(AND($E$3=6),'Marks Entry 6th'!BC56,IF(AND($E$3=7),'Marks Entry 7th'!BC56,"")))</f>
        <v/>
      </c>
      <c r="CV57" s="120" t="str">
        <f>IF(OR($E57="",$G57=""),"",IF(AND($E$3=6),'Marks Entry 6th'!BD56,IF(AND($E$3=7),'Marks Entry 7th'!BD56,"")))</f>
        <v/>
      </c>
      <c r="CW57" s="120" t="str">
        <f>IF(OR($E57="",$G57=""),"",IF(AND($E$3=6),'Marks Entry 6th'!BE56,IF(AND($E$3=7),'Marks Entry 7th'!BE56,"")))</f>
        <v/>
      </c>
      <c r="CX57" s="120" t="str">
        <f>IF(OR($E57="",$G57=""),"",IF(AND($E$3=6),'Marks Entry 6th'!BF56,IF(AND($E$3=7),'Marks Entry 7th'!BF56,"")))</f>
        <v/>
      </c>
      <c r="CY57" s="428" t="str">
        <f t="shared" si="48"/>
        <v/>
      </c>
      <c r="CZ57" s="120" t="str">
        <f>IF(OR($E57="",$G57=""),"",IF(AND($E$3=6),'Marks Entry 6th'!BG56,IF(AND($E$3=7),'Marks Entry 7th'!BG56,"")))</f>
        <v/>
      </c>
      <c r="DA57" s="120" t="str">
        <f>IF(OR($E57="",$G57=""),"",IF(AND($E$3=6),'Marks Entry 6th'!BH56,IF(AND($E$3=7),'Marks Entry 7th'!BH56,"")))</f>
        <v/>
      </c>
      <c r="DB57" s="65" t="str">
        <f t="shared" si="49"/>
        <v/>
      </c>
      <c r="DC57" s="62">
        <f t="shared" si="50"/>
        <v>0</v>
      </c>
      <c r="DD57" s="67" t="str">
        <f>IF(OR($E57="",$G57=""),"",IF(AND($E$3=6),'Marks Entry 6th'!BI56,IF(AND($E$3=7),'Marks Entry 7th'!BI56,"")))</f>
        <v/>
      </c>
      <c r="DE57" s="67" t="str">
        <f>IF(OR($E57="",$G57=""),"",IF(AND($E$3=6),'Marks Entry 6th'!BJ56,IF(AND($E$3=7),'Marks Entry 7th'!BJ56,"")))</f>
        <v/>
      </c>
      <c r="DF57" s="65" t="str">
        <f t="shared" si="51"/>
        <v/>
      </c>
      <c r="DG57" s="62" t="str">
        <f t="shared" si="52"/>
        <v/>
      </c>
      <c r="DH57" s="108">
        <f t="shared" si="53"/>
        <v>0</v>
      </c>
      <c r="DI57" s="108" t="str">
        <f t="shared" si="54"/>
        <v/>
      </c>
      <c r="DJ57" s="108" t="str">
        <f t="shared" si="55"/>
        <v/>
      </c>
      <c r="DK57" s="108" t="str">
        <f t="shared" si="56"/>
        <v/>
      </c>
      <c r="DL57" s="108" t="str">
        <f t="shared" si="57"/>
        <v/>
      </c>
      <c r="DM57" s="110" t="str">
        <f t="shared" si="58"/>
        <v/>
      </c>
      <c r="DN57" s="120" t="str">
        <f>IF(OR($E57="",$G57=""),"",IF(AND($E$3=6),'Marks Entry 6th'!BK56,IF(AND($E$3=7),'Marks Entry 7th'!BK56,"")))</f>
        <v/>
      </c>
      <c r="DO57" s="120" t="str">
        <f>IF(OR($E57="",$G57=""),"",IF(AND($E$3=6),'Marks Entry 6th'!BL56,IF(AND($E$3=7),'Marks Entry 7th'!BL56,"")))</f>
        <v/>
      </c>
      <c r="DP57" s="120" t="str">
        <f>IF(OR($E57="",$G57=""),"",IF(AND($E$3=6),'Marks Entry 6th'!BM56,IF(AND($E$3=7),'Marks Entry 7th'!BM56,"")))</f>
        <v/>
      </c>
      <c r="DQ57" s="120" t="str">
        <f>IF(OR($E57="",$G57=""),"",IF(AND($E$3=6),'Marks Entry 6th'!BN56,IF(AND($E$3=7),'Marks Entry 7th'!BN56,"")))</f>
        <v/>
      </c>
      <c r="DR57" s="120" t="str">
        <f>IF(OR($E57="",$G57=""),"",IF(AND($E$3=6),'Marks Entry 6th'!BO56,IF(AND($E$3=7),'Marks Entry 7th'!BO56,"")))</f>
        <v/>
      </c>
      <c r="DS57" s="120" t="str">
        <f>IF(OR($E57="",$G57=""),"",IF(AND($E$3=6),'Marks Entry 6th'!BP56,IF(AND($E$3=7),'Marks Entry 7th'!BP56,"")))</f>
        <v/>
      </c>
      <c r="DT57" s="428" t="str">
        <f t="shared" si="59"/>
        <v/>
      </c>
      <c r="DU57" s="120" t="str">
        <f>IF(OR($E57="",$G57=""),"",IF(AND($E$3=6),'Marks Entry 6th'!BQ56,IF(AND($E$3=7),'Marks Entry 7th'!BQ56,"")))</f>
        <v/>
      </c>
      <c r="DV57" s="120" t="str">
        <f>IF(OR($E57="",$G57=""),"",IF(AND($E$3=6),'Marks Entry 6th'!BR56,IF(AND($E$3=7),'Marks Entry 7th'!BR56,"")))</f>
        <v/>
      </c>
      <c r="DW57" s="65" t="str">
        <f t="shared" si="60"/>
        <v/>
      </c>
      <c r="DX57" s="62">
        <f t="shared" si="61"/>
        <v>0</v>
      </c>
      <c r="DY57" s="67" t="str">
        <f>IF(OR($E57="",$G57=""),"",IF(AND($E$3=6),'Marks Entry 6th'!BS56,IF(AND($E$3=7),'Marks Entry 7th'!BS56,"")))</f>
        <v/>
      </c>
      <c r="DZ57" s="67" t="str">
        <f>IF(OR($E57="",$G57=""),"",IF(AND($E$3=6),'Marks Entry 6th'!BT56,IF(AND($E$3=7),'Marks Entry 7th'!BT56,"")))</f>
        <v/>
      </c>
      <c r="EA57" s="65" t="str">
        <f t="shared" si="62"/>
        <v/>
      </c>
      <c r="EB57" s="62" t="str">
        <f t="shared" si="63"/>
        <v/>
      </c>
      <c r="EC57" s="108">
        <f t="shared" si="64"/>
        <v>0</v>
      </c>
      <c r="ED57" s="108" t="str">
        <f t="shared" si="65"/>
        <v/>
      </c>
      <c r="EE57" s="108" t="str">
        <f t="shared" si="66"/>
        <v/>
      </c>
      <c r="EF57" s="108" t="str">
        <f t="shared" si="67"/>
        <v/>
      </c>
      <c r="EG57" s="108" t="str">
        <f t="shared" si="68"/>
        <v/>
      </c>
      <c r="EH57" s="110" t="str">
        <f t="shared" si="69"/>
        <v/>
      </c>
      <c r="EI57" s="52" t="str">
        <f>IF(OR($E57="",$G57=""),"",IF(AND($E$3=6),'Marks Entry 6th'!BU56,IF(AND($E$3=7),'Marks Entry 7th'!BU56,"")))</f>
        <v/>
      </c>
      <c r="EJ57" s="52" t="str">
        <f>IF(OR($E57="",$G57=""),"",IF(AND($E$3=6),'Marks Entry 6th'!BV56,IF(AND($E$3=7),'Marks Entry 7th'!BV56,"")))</f>
        <v/>
      </c>
      <c r="EK57" s="52" t="str">
        <f>IF(OR($E57="",$G57=""),"",IF(AND($E$3=6),'Marks Entry 6th'!BW56,IF(AND($E$3=7),'Marks Entry 7th'!BW56,"")))</f>
        <v/>
      </c>
      <c r="EL57" s="52" t="str">
        <f>IF(OR($E57="",$G57=""),"",IF(AND($E$3=6),'Marks Entry 6th'!BX56,IF(AND($E$3=7),'Marks Entry 7th'!BX56,"")))</f>
        <v/>
      </c>
      <c r="EM57" s="52" t="str">
        <f>IF(OR($E57="",$G57=""),"",IF(AND($E$3=6),'Marks Entry 6th'!BY56,IF(AND($E$3=7),'Marks Entry 7th'!BY56,"")))</f>
        <v/>
      </c>
      <c r="EN57" s="121" t="str">
        <f t="shared" si="70"/>
        <v/>
      </c>
      <c r="EO57" s="122">
        <f t="shared" si="71"/>
        <v>0</v>
      </c>
      <c r="EP57" s="122" t="str">
        <f t="shared" si="72"/>
        <v/>
      </c>
      <c r="EQ57" s="122" t="str">
        <f t="shared" si="73"/>
        <v/>
      </c>
      <c r="ER57" s="109" t="str">
        <f t="shared" si="74"/>
        <v/>
      </c>
      <c r="ES57" s="52" t="str">
        <f>IF(OR($E57="",$G57=""),"",IF(AND($E$3=6),'Marks Entry 6th'!BZ56,IF(AND($E$3=7),'Marks Entry 7th'!BZ56,"")))</f>
        <v/>
      </c>
      <c r="ET57" s="52" t="str">
        <f>IF(OR($E57="",$G57=""),"",IF(AND($E$3=6),'Marks Entry 6th'!CA56,IF(AND($E$3=7),'Marks Entry 7th'!CA56,"")))</f>
        <v/>
      </c>
      <c r="EU57" s="52" t="str">
        <f>IF(OR($E57="",$G57=""),"",IF(AND($E$3=6),'Marks Entry 6th'!CB56,IF(AND($E$3=7),'Marks Entry 7th'!CB56,"")))</f>
        <v/>
      </c>
      <c r="EV57" s="52" t="str">
        <f>IF(OR($E57="",$G57=""),"",IF(AND($E$3=6),'Marks Entry 6th'!CC56,IF(AND($E$3=7),'Marks Entry 7th'!CC56,"")))</f>
        <v/>
      </c>
      <c r="EW57" s="52" t="str">
        <f>IF(OR($E57="",$G57=""),"",IF(AND($E$3=6),'Marks Entry 6th'!CD56,IF(AND($E$3=7),'Marks Entry 7th'!CD56,"")))</f>
        <v/>
      </c>
      <c r="EX57" s="121" t="str">
        <f t="shared" si="75"/>
        <v/>
      </c>
      <c r="EY57" s="122">
        <f t="shared" si="76"/>
        <v>0</v>
      </c>
      <c r="EZ57" s="122" t="str">
        <f t="shared" si="77"/>
        <v/>
      </c>
      <c r="FA57" s="122" t="str">
        <f t="shared" si="78"/>
        <v/>
      </c>
      <c r="FB57" s="109" t="str">
        <f t="shared" si="79"/>
        <v/>
      </c>
      <c r="FC57" s="52" t="str">
        <f>IF(OR($E57="",$G57=""),"",IF(AND($E$3=6),'Marks Entry 6th'!CE56,IF(AND($E$3=7),'Marks Entry 7th'!CE56,"")))</f>
        <v/>
      </c>
      <c r="FD57" s="52" t="str">
        <f>IF(OR($E57="",$G57=""),"",IF(AND($E$3=6),'Marks Entry 6th'!CF56,IF(AND($E$3=7),'Marks Entry 7th'!CF56,"")))</f>
        <v/>
      </c>
      <c r="FE57" s="52" t="str">
        <f>IF(OR($E57="",$G57=""),"",IF(AND($E$3=6),'Marks Entry 6th'!CG56,IF(AND($E$3=7),'Marks Entry 7th'!CG56,"")))</f>
        <v/>
      </c>
      <c r="FF57" s="52" t="str">
        <f>IF(OR($E57="",$G57=""),"",IF(AND($E$3=6),'Marks Entry 6th'!CH56,IF(AND($E$3=7),'Marks Entry 7th'!CH56,"")))</f>
        <v/>
      </c>
      <c r="FG57" s="52" t="str">
        <f>IF(OR($E57="",$G57=""),"",IF(AND($E$3=6),'Marks Entry 6th'!CI56,IF(AND($E$3=7),'Marks Entry 7th'!CI56,"")))</f>
        <v/>
      </c>
      <c r="FH57" s="121" t="str">
        <f t="shared" si="80"/>
        <v/>
      </c>
      <c r="FI57" s="122">
        <f t="shared" si="81"/>
        <v>0</v>
      </c>
      <c r="FJ57" s="122" t="str">
        <f t="shared" si="82"/>
        <v/>
      </c>
      <c r="FK57" s="122" t="str">
        <f t="shared" si="83"/>
        <v/>
      </c>
      <c r="FL57" s="109" t="str">
        <f t="shared" si="84"/>
        <v/>
      </c>
      <c r="FM57" s="370" t="str">
        <f>IF(OR($E57="",$G57=""),"",IF(AND('Marks Entry 6th'!CJ56="",'Marks Entry 7th'!CJ56=""),"",IF(AND($E$3=6),'Marks Entry 6th'!CJ56,IF(AND($E$3=7),'Marks Entry 7th'!CJ56,""))))</f>
        <v/>
      </c>
      <c r="FN57" s="370" t="str">
        <f>IF(OR($E57="",$G57=""),"",IF(AND('Marks Entry 6th'!CK56="",'Marks Entry 7th'!CK56=""),"",IF(AND($E$3=6),'Marks Entry 6th'!CK56,IF(AND($E$3=7),'Marks Entry 7th'!CK56,""))))</f>
        <v/>
      </c>
      <c r="FO57" s="371" t="str">
        <f t="shared" si="85"/>
        <v/>
      </c>
      <c r="FP57" s="109" t="str">
        <f t="shared" si="86"/>
        <v/>
      </c>
      <c r="FQ57" s="370" t="str">
        <f>IF(OR($E57="",$G57=""),"",IF(AND('Marks Entry 6th'!CL56="",'Marks Entry 7th'!CL56=""),"",IF(AND($E$3=6),'Marks Entry 6th'!CL56,IF(AND($E$3=7),'Marks Entry 7th'!CL56,""))))</f>
        <v/>
      </c>
      <c r="FR57" s="370" t="str">
        <f>IF(OR($E57="",$G57=""),"",IF(AND('Marks Entry 6th'!CM56="",'Marks Entry 7th'!CM56=""),"",IF(AND($E$3=6),'Marks Entry 6th'!CM56,IF(AND($E$3=7),'Marks Entry 7th'!CM56,""))))</f>
        <v/>
      </c>
      <c r="FS57" s="371" t="str">
        <f t="shared" si="87"/>
        <v/>
      </c>
      <c r="FT57" s="109" t="str">
        <f t="shared" si="88"/>
        <v/>
      </c>
      <c r="FU57" s="78" t="str">
        <f t="shared" si="89"/>
        <v/>
      </c>
      <c r="FV57" s="332" t="str">
        <f t="shared" si="90"/>
        <v/>
      </c>
      <c r="FW57" s="84" t="str">
        <f t="shared" si="91"/>
        <v/>
      </c>
      <c r="FX57" s="225" t="str">
        <f t="shared" si="92"/>
        <v/>
      </c>
      <c r="FY57" s="85" t="str">
        <f t="shared" si="93"/>
        <v/>
      </c>
      <c r="FZ57" s="331" t="str">
        <f>IFERROR(IF(B57="NSO","NSO",IF(OR(D57="",G57="",F57=""),"",IF(AND(FV57&gt;=36,'Master sheet'!$D$11="Hindi"),"कक्षा क्रमोन्नत",IF(AND(FV57&gt;=36,'Master sheet'!$D$11="English"),"Promoted",IF(AND(FV57&lt;36,'Master sheet'!$D$11="Hindi"),"पुनः परीक्षा","Re-Exam"))))),"")</f>
        <v/>
      </c>
      <c r="GA57" s="53" t="str">
        <f>IF(OR($E57="",$G57=""),"",IF(AND($E$3=6,'Marks Entry 6th'!CN56=""),"",IF(AND($E$3=7,'Marks Entry 7th'!CN56=""),"",IF(AND($E$3=6),'Marks Entry 6th'!CN56,IF(AND($E$3=7),'Marks Entry 7th'!CN56,"")))))</f>
        <v/>
      </c>
      <c r="GB57" s="53" t="str">
        <f>IF(OR($E57="",$G57=""),"",IF(AND($E$3=6,'Marks Entry 6th'!CO56=""),"",IF(AND($E$3=7,'Marks Entry 7th'!CO56=""),"",IF(AND($E$3=6),'Marks Entry 6th'!CO56,IF(AND($E$3=7),'Marks Entry 7th'!CO56,"")))))</f>
        <v/>
      </c>
      <c r="GC57" s="54"/>
      <c r="GK57" s="56">
        <f>IF(AND($E$3=6),'Marks Entry 6th'!I56,IF(AND($E$3=7),'Marks Entry 7th'!I56,""))</f>
        <v>0</v>
      </c>
      <c r="GL57" s="56">
        <f t="shared" si="94"/>
        <v>0</v>
      </c>
    </row>
    <row r="58" spans="1:194" ht="18.95" customHeight="1">
      <c r="A58" s="68">
        <v>51</v>
      </c>
      <c r="B58" s="68" t="str">
        <f>IF(OR(GK58=0,GK58=""),"",IF(AND($E$3=6),'Marks Entry 6th'!I57,IF(AND($E$3=7),'Marks Entry 7th'!I57,"")))</f>
        <v/>
      </c>
      <c r="C58" s="69" t="str">
        <f>IF(OR(B58=0,B58=""),"",IF(AND($E$3=6,'Marks Entry 6th'!B57=""),"",IF(AND($E$3=7,'Marks Entry 7th'!B57=""),"",IF(AND($E$3=6,'Marks Entry 6th'!B57),'Marks Entry 6th'!B57,IF(AND($E$3=7),'Marks Entry 7th'!B57,"")))))</f>
        <v/>
      </c>
      <c r="D58" s="69" t="str">
        <f>IF(OR(B58=0,B58=""),"",IF(AND($E$3=6,'Marks Entry 6th'!C57=""),"",IF(AND($E$3=7,'Marks Entry 7th'!C57=""),"",IF(AND($E$3=6),'Marks Entry 6th'!C57,IF(AND($E$3=7),'Marks Entry 7th'!C57,"")))))</f>
        <v/>
      </c>
      <c r="E58" s="306" t="str">
        <f>IF(OR(B58=0,B58=""),"",IF(AND($E$3=6,'Marks Entry 6th'!E57=""),"",IF(AND($E$3=7,'Marks Entry 7th'!E57=""),"",IF(AND($E$3=6),'Marks Entry 6th'!E57,IF(AND($E$3=7),'Marks Entry 7th'!E57,"")))))</f>
        <v/>
      </c>
      <c r="F58" s="69" t="str">
        <f>IF(OR(B58=0,B58=""),"",IF(AND($E$3=6,'Marks Entry 6th'!D57=""),"",IF(AND($E$3=7,'Marks Entry 7th'!D57=""),"",IF(AND($E$3=6),'Marks Entry 6th'!D57,IF(AND($E$3=7),'Marks Entry 7th'!D57,"")))))</f>
        <v/>
      </c>
      <c r="G58" s="305" t="str">
        <f>IF(OR(B58=0,B58=""),"",IF(AND($E$3=6,'Marks Entry 6th'!F57=""),"",IF(AND($E$3=7,'Marks Entry 7th'!F57=""),"",IF(AND($E$3=6),UPPER('Marks Entry 6th'!F57),IF(AND($E$3=7),UPPER('Marks Entry 7th'!F57),"")))))</f>
        <v/>
      </c>
      <c r="H58" s="305" t="str">
        <f>IF(OR(B58=0,B58=""),"",IF(AND($E$3=6,'Marks Entry 6th'!G57=""),"",IF(AND($E$3=7,'Marks Entry 7th'!G57=""),"",IF(AND($E$3=6),UPPER('Marks Entry 6th'!G57),IF(AND($E$3=7),UPPER('Marks Entry 7th'!G57),"")))))</f>
        <v/>
      </c>
      <c r="I58" s="305" t="str">
        <f>IF(OR(B58=0,B58=""),"",IF(AND($E$3=6,'Marks Entry 6th'!H57=""),"",IF(AND($E$3=7,'Marks Entry 7th'!H57=""),"",IF(AND($E$3=6),UPPER('Marks Entry 6th'!H57),IF(AND($E$3=7),UPPER('Marks Entry 7th'!H57),"")))))</f>
        <v/>
      </c>
      <c r="J58" s="64" t="str">
        <f>IF(OR(B58=0,B58=""),"",IF(AND($E$3=6,'Marks Entry 6th'!J57=""),"",IF(AND($E$3=7,'Marks Entry 7th'!J57=""),"",IF(AND($E$3=6),'Marks Entry 6th'!J57,IF(AND($E$3=7),'Marks Entry 7th'!J57,"")))))</f>
        <v/>
      </c>
      <c r="K58" s="64" t="str">
        <f>IF(OR(B58=0,B58=""),"",IF(AND($E$3=6,'Marks Entry 6th'!K57=""),"",IF(AND($E$3=7,'Marks Entry 7th'!K57=""),"",IF(AND($E$3=6),'Marks Entry 6th'!K57,IF(AND($E$3=7),'Marks Entry 7th'!K57,"")))))</f>
        <v/>
      </c>
      <c r="L58" s="120" t="str">
        <f>IF(OR($E58="",$G58=""),"",IF(AND($E$3=6),'Marks Entry 6th'!L57,IF(AND($E$3=7),'Marks Entry 7th'!L57,"")))</f>
        <v/>
      </c>
      <c r="M58" s="120" t="str">
        <f>IF(OR($E58="",$G58=""),"",IF(AND($E$3=6),'Marks Entry 6th'!M57,IF(AND($E$3=7),'Marks Entry 7th'!M57,"")))</f>
        <v/>
      </c>
      <c r="N58" s="120" t="str">
        <f>IF(OR($E58="",$G58=""),"",IF(AND($E$3=6),'Marks Entry 6th'!N57,IF(AND($E$3=7),'Marks Entry 7th'!N57,"")))</f>
        <v/>
      </c>
      <c r="O58" s="120" t="str">
        <f>IF(OR($E58="",$G58=""),"",IF(AND($E$3=6),'Marks Entry 6th'!O57,IF(AND($E$3=7),'Marks Entry 7th'!O57,"")))</f>
        <v/>
      </c>
      <c r="P58" s="120" t="str">
        <f>IF(OR($E58="",$G58=""),"",IF(AND($E$3=6),'Marks Entry 6th'!P57,IF(AND($E$3=7),'Marks Entry 7th'!P57,"")))</f>
        <v/>
      </c>
      <c r="Q58" s="120" t="str">
        <f>IF(OR($E58="",$G58=""),"",IF(AND($E$3=6),'Marks Entry 6th'!Q57,IF(AND($E$3=7),'Marks Entry 7th'!Q57,"")))</f>
        <v/>
      </c>
      <c r="R58" s="428" t="str">
        <f t="shared" si="4"/>
        <v/>
      </c>
      <c r="S58" s="120" t="str">
        <f>IF(OR($E58="",$G58=""),"",IF(AND($E$3=6),'Marks Entry 6th'!R57,IF(AND($E$3=7),'Marks Entry 7th'!R57,"")))</f>
        <v/>
      </c>
      <c r="T58" s="120" t="str">
        <f>IF(OR($E58="",$G58=""),"",IF(AND($E$3=6),'Marks Entry 6th'!S57,IF(AND($E$3=7),'Marks Entry 7th'!S57,"")))</f>
        <v/>
      </c>
      <c r="U58" s="65" t="str">
        <f t="shared" si="5"/>
        <v/>
      </c>
      <c r="V58" s="62">
        <f t="shared" si="6"/>
        <v>0</v>
      </c>
      <c r="W58" s="67" t="str">
        <f>IF(OR($E58="",$G58=""),"",IF(AND($E$3=6),'Marks Entry 6th'!T57,IF(AND($E$3=7),'Marks Entry 7th'!T57,"")))</f>
        <v/>
      </c>
      <c r="X58" s="67" t="str">
        <f>IF(OR($E58="",$G58=""),"",IF(AND($E$3=6),'Marks Entry 6th'!U57,IF(AND($E$3=7),'Marks Entry 7th'!U57,"")))</f>
        <v/>
      </c>
      <c r="Y58" s="66" t="str">
        <f t="shared" si="7"/>
        <v/>
      </c>
      <c r="Z58" s="62" t="str">
        <f t="shared" si="8"/>
        <v/>
      </c>
      <c r="AA58" s="108">
        <f t="shared" si="9"/>
        <v>0</v>
      </c>
      <c r="AB58" s="108" t="str">
        <f t="shared" si="10"/>
        <v/>
      </c>
      <c r="AC58" s="108" t="str">
        <f t="shared" si="11"/>
        <v/>
      </c>
      <c r="AD58" s="108" t="str">
        <f t="shared" si="12"/>
        <v/>
      </c>
      <c r="AE58" s="108" t="str">
        <f t="shared" si="13"/>
        <v/>
      </c>
      <c r="AF58" s="110" t="str">
        <f t="shared" si="14"/>
        <v/>
      </c>
      <c r="AG58" s="120" t="str">
        <f>IF(OR($E58="",$G58=""),"",IF(AND($E$3=6),'Marks Entry 6th'!V57,IF(AND($E$3=7),'Marks Entry 7th'!V57,"")))</f>
        <v/>
      </c>
      <c r="AH58" s="120" t="str">
        <f>IF(OR($E58="",$G58=""),"",IF(AND($E$3=6),'Marks Entry 6th'!W57,IF(AND($E$3=7),'Marks Entry 7th'!W57,"")))</f>
        <v/>
      </c>
      <c r="AI58" s="120" t="str">
        <f>IF(OR($E58="",$G58=""),"",IF(AND($E$3=6),'Marks Entry 6th'!X57,IF(AND($E$3=7),'Marks Entry 7th'!X57,"")))</f>
        <v/>
      </c>
      <c r="AJ58" s="120" t="str">
        <f>IF(OR($E58="",$G58=""),"",IF(AND($E$3=6),'Marks Entry 6th'!Y57,IF(AND($E$3=7),'Marks Entry 7th'!Y57,"")))</f>
        <v/>
      </c>
      <c r="AK58" s="120" t="str">
        <f>IF(OR($E58="",$G58=""),"",IF(AND($E$3=6),'Marks Entry 6th'!Z57,IF(AND($E$3=7),'Marks Entry 7th'!Z57,"")))</f>
        <v/>
      </c>
      <c r="AL58" s="120" t="str">
        <f>IF(OR($E58="",$G58=""),"",IF(AND($E$3=6),'Marks Entry 6th'!AA57,IF(AND($E$3=7),'Marks Entry 7th'!AA57,"")))</f>
        <v/>
      </c>
      <c r="AM58" s="428" t="str">
        <f t="shared" si="15"/>
        <v/>
      </c>
      <c r="AN58" s="120" t="str">
        <f>IF(OR($E58="",$G58=""),"",IF(AND($E$3=6),'Marks Entry 6th'!AB57,IF(AND($E$3=7),'Marks Entry 7th'!AB57,"")))</f>
        <v/>
      </c>
      <c r="AO58" s="120" t="str">
        <f>IF(OR($E58="",$G58=""),"",IF(AND($E$3=6),'Marks Entry 6th'!AC57,IF(AND($E$3=7),'Marks Entry 7th'!AC57,"")))</f>
        <v/>
      </c>
      <c r="AP58" s="65" t="str">
        <f t="shared" si="16"/>
        <v/>
      </c>
      <c r="AQ58" s="62">
        <f t="shared" si="17"/>
        <v>0</v>
      </c>
      <c r="AR58" s="67" t="str">
        <f>IF(OR($E58="",$G58=""),"",IF(AND($E$3=6),'Marks Entry 6th'!AD57,IF(AND($E$3=7),'Marks Entry 7th'!AD57,"")))</f>
        <v/>
      </c>
      <c r="AS58" s="67" t="str">
        <f>IF(OR($E58="",$G58=""),"",IF(AND($E$3=6),'Marks Entry 6th'!AE57,IF(AND($E$3=7),'Marks Entry 7th'!AE57,"")))</f>
        <v/>
      </c>
      <c r="AT58" s="65" t="str">
        <f t="shared" si="18"/>
        <v/>
      </c>
      <c r="AU58" s="62" t="str">
        <f t="shared" si="19"/>
        <v/>
      </c>
      <c r="AV58" s="108">
        <f t="shared" si="20"/>
        <v>0</v>
      </c>
      <c r="AW58" s="108" t="str">
        <f t="shared" si="21"/>
        <v/>
      </c>
      <c r="AX58" s="108" t="str">
        <f t="shared" si="22"/>
        <v/>
      </c>
      <c r="AY58" s="108" t="str">
        <f t="shared" si="23"/>
        <v/>
      </c>
      <c r="AZ58" s="108" t="str">
        <f t="shared" si="24"/>
        <v/>
      </c>
      <c r="BA58" s="110" t="str">
        <f t="shared" si="25"/>
        <v/>
      </c>
      <c r="BB58" s="313" t="str">
        <f>IF(OR($E58="",$G58=""),"",IF(AND($E$3=6),'Marks Entry 6th'!AF57,IF(AND($E$3=7),'Marks Entry 7th'!AF57,"")))</f>
        <v/>
      </c>
      <c r="BC58" s="120" t="str">
        <f>IF(OR($E58="",$G58=""),"",IF(AND($E$3=6),'Marks Entry 6th'!AG57,IF(AND($E$3=7),'Marks Entry 7th'!AG57,"")))</f>
        <v/>
      </c>
      <c r="BD58" s="120" t="str">
        <f>IF(OR($E58="",$G58=""),"",IF(AND($E$3=6),'Marks Entry 6th'!AH57,IF(AND($E$3=7),'Marks Entry 7th'!AH57,"")))</f>
        <v/>
      </c>
      <c r="BE58" s="120" t="str">
        <f>IF(OR($E58="",$G58=""),"",IF(AND($E$3=6),'Marks Entry 6th'!AI57,IF(AND($E$3=7),'Marks Entry 7th'!AI57,"")))</f>
        <v/>
      </c>
      <c r="BF58" s="120" t="str">
        <f>IF(OR($E58="",$G58=""),"",IF(AND($E$3=6),'Marks Entry 6th'!AJ57,IF(AND($E$3=7),'Marks Entry 7th'!AJ57,"")))</f>
        <v/>
      </c>
      <c r="BG58" s="120" t="str">
        <f>IF(OR($E58="",$G58=""),"",IF(AND($E$3=6),'Marks Entry 6th'!AK57,IF(AND($E$3=7),'Marks Entry 7th'!AK57,"")))</f>
        <v/>
      </c>
      <c r="BH58" s="120" t="str">
        <f>IF(OR($E58="",$G58=""),"",IF(AND($E$3=6),'Marks Entry 6th'!AL57,IF(AND($E$3=7),'Marks Entry 7th'!AL57,"")))</f>
        <v/>
      </c>
      <c r="BI58" s="428" t="str">
        <f t="shared" si="26"/>
        <v/>
      </c>
      <c r="BJ58" s="120" t="str">
        <f>IF(OR($E58="",$G58=""),"",IF(AND($E$3=6),'Marks Entry 6th'!AM57,IF(AND($E$3=7),'Marks Entry 7th'!AM57,"")))</f>
        <v/>
      </c>
      <c r="BK58" s="120" t="str">
        <f>IF(OR($E58="",$G58=""),"",IF(AND($E$3=6),'Marks Entry 6th'!AN57,IF(AND($E$3=7),'Marks Entry 7th'!AN57,"")))</f>
        <v/>
      </c>
      <c r="BL58" s="65" t="str">
        <f t="shared" si="27"/>
        <v/>
      </c>
      <c r="BM58" s="62">
        <f t="shared" si="28"/>
        <v>0</v>
      </c>
      <c r="BN58" s="67" t="str">
        <f>IF(OR($E58="",$G58=""),"",IF(AND($E$3=6),'Marks Entry 6th'!AO57,IF(AND($E$3=7),'Marks Entry 7th'!AO57,"")))</f>
        <v/>
      </c>
      <c r="BO58" s="67" t="str">
        <f>IF(OR($E58="",$G58=""),"",IF(AND($E$3=6),'Marks Entry 6th'!AP57,IF(AND($E$3=7),'Marks Entry 7th'!AP57,"")))</f>
        <v/>
      </c>
      <c r="BP58" s="65" t="str">
        <f t="shared" si="29"/>
        <v/>
      </c>
      <c r="BQ58" s="62" t="str">
        <f t="shared" si="30"/>
        <v/>
      </c>
      <c r="BR58" s="108">
        <f t="shared" si="31"/>
        <v>0</v>
      </c>
      <c r="BS58" s="108" t="str">
        <f t="shared" si="32"/>
        <v/>
      </c>
      <c r="BT58" s="108" t="str">
        <f t="shared" si="33"/>
        <v/>
      </c>
      <c r="BU58" s="108" t="str">
        <f t="shared" si="34"/>
        <v/>
      </c>
      <c r="BV58" s="108" t="str">
        <f t="shared" si="35"/>
        <v/>
      </c>
      <c r="BW58" s="110" t="str">
        <f t="shared" si="36"/>
        <v/>
      </c>
      <c r="BX58" s="120" t="str">
        <f>IF(OR($E58="",$G58=""),"",IF(AND($E$3=6),'Marks Entry 6th'!AQ57,IF(AND($E$3=7),'Marks Entry 7th'!AQ57,"")))</f>
        <v/>
      </c>
      <c r="BY58" s="120" t="str">
        <f>IF(OR($E58="",$G58=""),"",IF(AND($E$3=6),'Marks Entry 6th'!AR57,IF(AND($E$3=7),'Marks Entry 7th'!AR57,"")))</f>
        <v/>
      </c>
      <c r="BZ58" s="120" t="str">
        <f>IF(OR($E58="",$G58=""),"",IF(AND($E$3=6),'Marks Entry 6th'!AS57,IF(AND($E$3=7),'Marks Entry 7th'!AS57,"")))</f>
        <v/>
      </c>
      <c r="CA58" s="120" t="str">
        <f>IF(OR($E58="",$G58=""),"",IF(AND($E$3=6),'Marks Entry 6th'!AT57,IF(AND($E$3=7),'Marks Entry 7th'!AT57,"")))</f>
        <v/>
      </c>
      <c r="CB58" s="120" t="str">
        <f>IF(OR($E58="",$G58=""),"",IF(AND($E$3=6),'Marks Entry 6th'!AU57,IF(AND($E$3=7),'Marks Entry 7th'!AU57,"")))</f>
        <v/>
      </c>
      <c r="CC58" s="120" t="str">
        <f>IF(OR($E58="",$G58=""),"",IF(AND($E$3=6),'Marks Entry 6th'!AV57,IF(AND($E$3=7),'Marks Entry 7th'!AV57,"")))</f>
        <v/>
      </c>
      <c r="CD58" s="428" t="str">
        <f t="shared" si="37"/>
        <v/>
      </c>
      <c r="CE58" s="120" t="str">
        <f>IF(OR($E58="",$G58=""),"",IF(AND($E$3=6),'Marks Entry 6th'!AW57,IF(AND($E$3=7),'Marks Entry 7th'!AW57,"")))</f>
        <v/>
      </c>
      <c r="CF58" s="120" t="str">
        <f>IF(OR($E58="",$G58=""),"",IF(AND($E$3=6),'Marks Entry 6th'!AX57,IF(AND($E$3=7),'Marks Entry 7th'!AX57,"")))</f>
        <v/>
      </c>
      <c r="CG58" s="65" t="str">
        <f t="shared" si="38"/>
        <v/>
      </c>
      <c r="CH58" s="62">
        <f t="shared" si="39"/>
        <v>0</v>
      </c>
      <c r="CI58" s="67" t="str">
        <f>IF(OR($E58="",$G58=""),"",IF(AND($E$3=6),'Marks Entry 6th'!AY57,IF(AND($E$3=7),'Marks Entry 7th'!AY57,"")))</f>
        <v/>
      </c>
      <c r="CJ58" s="67" t="str">
        <f>IF(OR($E58="",$G58=""),"",IF(AND($E$3=6),'Marks Entry 6th'!AZ57,IF(AND($E$3=7),'Marks Entry 7th'!AZ57,"")))</f>
        <v/>
      </c>
      <c r="CK58" s="65" t="str">
        <f t="shared" si="40"/>
        <v/>
      </c>
      <c r="CL58" s="62" t="str">
        <f t="shared" si="41"/>
        <v/>
      </c>
      <c r="CM58" s="108">
        <f t="shared" si="42"/>
        <v>0</v>
      </c>
      <c r="CN58" s="108" t="str">
        <f t="shared" si="43"/>
        <v/>
      </c>
      <c r="CO58" s="108" t="str">
        <f t="shared" si="44"/>
        <v/>
      </c>
      <c r="CP58" s="108" t="str">
        <f t="shared" si="45"/>
        <v/>
      </c>
      <c r="CQ58" s="108" t="str">
        <f t="shared" si="46"/>
        <v/>
      </c>
      <c r="CR58" s="110" t="str">
        <f t="shared" si="47"/>
        <v/>
      </c>
      <c r="CS58" s="120" t="str">
        <f>IF(OR($E58="",$G58=""),"",IF(AND($E$3=6),'Marks Entry 6th'!BA57,IF(AND($E$3=7),'Marks Entry 7th'!BA57,"")))</f>
        <v/>
      </c>
      <c r="CT58" s="120" t="str">
        <f>IF(OR($E58="",$G58=""),"",IF(AND($E$3=6),'Marks Entry 6th'!BB57,IF(AND($E$3=7),'Marks Entry 7th'!BB57,"")))</f>
        <v/>
      </c>
      <c r="CU58" s="120" t="str">
        <f>IF(OR($E58="",$G58=""),"",IF(AND($E$3=6),'Marks Entry 6th'!BC57,IF(AND($E$3=7),'Marks Entry 7th'!BC57,"")))</f>
        <v/>
      </c>
      <c r="CV58" s="120" t="str">
        <f>IF(OR($E58="",$G58=""),"",IF(AND($E$3=6),'Marks Entry 6th'!BD57,IF(AND($E$3=7),'Marks Entry 7th'!BD57,"")))</f>
        <v/>
      </c>
      <c r="CW58" s="120" t="str">
        <f>IF(OR($E58="",$G58=""),"",IF(AND($E$3=6),'Marks Entry 6th'!BE57,IF(AND($E$3=7),'Marks Entry 7th'!BE57,"")))</f>
        <v/>
      </c>
      <c r="CX58" s="120" t="str">
        <f>IF(OR($E58="",$G58=""),"",IF(AND($E$3=6),'Marks Entry 6th'!BF57,IF(AND($E$3=7),'Marks Entry 7th'!BF57,"")))</f>
        <v/>
      </c>
      <c r="CY58" s="428" t="str">
        <f t="shared" si="48"/>
        <v/>
      </c>
      <c r="CZ58" s="120" t="str">
        <f>IF(OR($E58="",$G58=""),"",IF(AND($E$3=6),'Marks Entry 6th'!BG57,IF(AND($E$3=7),'Marks Entry 7th'!BG57,"")))</f>
        <v/>
      </c>
      <c r="DA58" s="120" t="str">
        <f>IF(OR($E58="",$G58=""),"",IF(AND($E$3=6),'Marks Entry 6th'!BH57,IF(AND($E$3=7),'Marks Entry 7th'!BH57,"")))</f>
        <v/>
      </c>
      <c r="DB58" s="65" t="str">
        <f t="shared" si="49"/>
        <v/>
      </c>
      <c r="DC58" s="62">
        <f t="shared" si="50"/>
        <v>0</v>
      </c>
      <c r="DD58" s="67" t="str">
        <f>IF(OR($E58="",$G58=""),"",IF(AND($E$3=6),'Marks Entry 6th'!BI57,IF(AND($E$3=7),'Marks Entry 7th'!BI57,"")))</f>
        <v/>
      </c>
      <c r="DE58" s="67" t="str">
        <f>IF(OR($E58="",$G58=""),"",IF(AND($E$3=6),'Marks Entry 6th'!BJ57,IF(AND($E$3=7),'Marks Entry 7th'!BJ57,"")))</f>
        <v/>
      </c>
      <c r="DF58" s="65" t="str">
        <f t="shared" si="51"/>
        <v/>
      </c>
      <c r="DG58" s="62" t="str">
        <f t="shared" si="52"/>
        <v/>
      </c>
      <c r="DH58" s="108">
        <f t="shared" si="53"/>
        <v>0</v>
      </c>
      <c r="DI58" s="108" t="str">
        <f t="shared" si="54"/>
        <v/>
      </c>
      <c r="DJ58" s="108" t="str">
        <f t="shared" si="55"/>
        <v/>
      </c>
      <c r="DK58" s="108" t="str">
        <f t="shared" si="56"/>
        <v/>
      </c>
      <c r="DL58" s="108" t="str">
        <f t="shared" si="57"/>
        <v/>
      </c>
      <c r="DM58" s="110" t="str">
        <f t="shared" si="58"/>
        <v/>
      </c>
      <c r="DN58" s="120" t="str">
        <f>IF(OR($E58="",$G58=""),"",IF(AND($E$3=6),'Marks Entry 6th'!BK57,IF(AND($E$3=7),'Marks Entry 7th'!BK57,"")))</f>
        <v/>
      </c>
      <c r="DO58" s="120" t="str">
        <f>IF(OR($E58="",$G58=""),"",IF(AND($E$3=6),'Marks Entry 6th'!BL57,IF(AND($E$3=7),'Marks Entry 7th'!BL57,"")))</f>
        <v/>
      </c>
      <c r="DP58" s="120" t="str">
        <f>IF(OR($E58="",$G58=""),"",IF(AND($E$3=6),'Marks Entry 6th'!BM57,IF(AND($E$3=7),'Marks Entry 7th'!BM57,"")))</f>
        <v/>
      </c>
      <c r="DQ58" s="120" t="str">
        <f>IF(OR($E58="",$G58=""),"",IF(AND($E$3=6),'Marks Entry 6th'!BN57,IF(AND($E$3=7),'Marks Entry 7th'!BN57,"")))</f>
        <v/>
      </c>
      <c r="DR58" s="120" t="str">
        <f>IF(OR($E58="",$G58=""),"",IF(AND($E$3=6),'Marks Entry 6th'!BO57,IF(AND($E$3=7),'Marks Entry 7th'!BO57,"")))</f>
        <v/>
      </c>
      <c r="DS58" s="120" t="str">
        <f>IF(OR($E58="",$G58=""),"",IF(AND($E$3=6),'Marks Entry 6th'!BP57,IF(AND($E$3=7),'Marks Entry 7th'!BP57,"")))</f>
        <v/>
      </c>
      <c r="DT58" s="428" t="str">
        <f t="shared" si="59"/>
        <v/>
      </c>
      <c r="DU58" s="120" t="str">
        <f>IF(OR($E58="",$G58=""),"",IF(AND($E$3=6),'Marks Entry 6th'!BQ57,IF(AND($E$3=7),'Marks Entry 7th'!BQ57,"")))</f>
        <v/>
      </c>
      <c r="DV58" s="120" t="str">
        <f>IF(OR($E58="",$G58=""),"",IF(AND($E$3=6),'Marks Entry 6th'!BR57,IF(AND($E$3=7),'Marks Entry 7th'!BR57,"")))</f>
        <v/>
      </c>
      <c r="DW58" s="65" t="str">
        <f t="shared" si="60"/>
        <v/>
      </c>
      <c r="DX58" s="62">
        <f t="shared" si="61"/>
        <v>0</v>
      </c>
      <c r="DY58" s="67" t="str">
        <f>IF(OR($E58="",$G58=""),"",IF(AND($E$3=6),'Marks Entry 6th'!BS57,IF(AND($E$3=7),'Marks Entry 7th'!BS57,"")))</f>
        <v/>
      </c>
      <c r="DZ58" s="67" t="str">
        <f>IF(OR($E58="",$G58=""),"",IF(AND($E$3=6),'Marks Entry 6th'!BT57,IF(AND($E$3=7),'Marks Entry 7th'!BT57,"")))</f>
        <v/>
      </c>
      <c r="EA58" s="65" t="str">
        <f t="shared" si="62"/>
        <v/>
      </c>
      <c r="EB58" s="62" t="str">
        <f t="shared" si="63"/>
        <v/>
      </c>
      <c r="EC58" s="108">
        <f t="shared" si="64"/>
        <v>0</v>
      </c>
      <c r="ED58" s="108" t="str">
        <f t="shared" si="65"/>
        <v/>
      </c>
      <c r="EE58" s="108" t="str">
        <f t="shared" si="66"/>
        <v/>
      </c>
      <c r="EF58" s="108" t="str">
        <f t="shared" si="67"/>
        <v/>
      </c>
      <c r="EG58" s="108" t="str">
        <f t="shared" si="68"/>
        <v/>
      </c>
      <c r="EH58" s="110" t="str">
        <f t="shared" si="69"/>
        <v/>
      </c>
      <c r="EI58" s="52" t="str">
        <f>IF(OR($E58="",$G58=""),"",IF(AND($E$3=6),'Marks Entry 6th'!BU57,IF(AND($E$3=7),'Marks Entry 7th'!BU57,"")))</f>
        <v/>
      </c>
      <c r="EJ58" s="52" t="str">
        <f>IF(OR($E58="",$G58=""),"",IF(AND($E$3=6),'Marks Entry 6th'!BV57,IF(AND($E$3=7),'Marks Entry 7th'!BV57,"")))</f>
        <v/>
      </c>
      <c r="EK58" s="52" t="str">
        <f>IF(OR($E58="",$G58=""),"",IF(AND($E$3=6),'Marks Entry 6th'!BW57,IF(AND($E$3=7),'Marks Entry 7th'!BW57,"")))</f>
        <v/>
      </c>
      <c r="EL58" s="52" t="str">
        <f>IF(OR($E58="",$G58=""),"",IF(AND($E$3=6),'Marks Entry 6th'!BX57,IF(AND($E$3=7),'Marks Entry 7th'!BX57,"")))</f>
        <v/>
      </c>
      <c r="EM58" s="52" t="str">
        <f>IF(OR($E58="",$G58=""),"",IF(AND($E$3=6),'Marks Entry 6th'!BY57,IF(AND($E$3=7),'Marks Entry 7th'!BY57,"")))</f>
        <v/>
      </c>
      <c r="EN58" s="121" t="str">
        <f t="shared" si="70"/>
        <v/>
      </c>
      <c r="EO58" s="122">
        <f t="shared" si="71"/>
        <v>0</v>
      </c>
      <c r="EP58" s="122" t="str">
        <f t="shared" si="72"/>
        <v/>
      </c>
      <c r="EQ58" s="122" t="str">
        <f t="shared" si="73"/>
        <v/>
      </c>
      <c r="ER58" s="109" t="str">
        <f t="shared" si="74"/>
        <v/>
      </c>
      <c r="ES58" s="52" t="str">
        <f>IF(OR($E58="",$G58=""),"",IF(AND($E$3=6),'Marks Entry 6th'!BZ57,IF(AND($E$3=7),'Marks Entry 7th'!BZ57,"")))</f>
        <v/>
      </c>
      <c r="ET58" s="52" t="str">
        <f>IF(OR($E58="",$G58=""),"",IF(AND($E$3=6),'Marks Entry 6th'!CA57,IF(AND($E$3=7),'Marks Entry 7th'!CA57,"")))</f>
        <v/>
      </c>
      <c r="EU58" s="52" t="str">
        <f>IF(OR($E58="",$G58=""),"",IF(AND($E$3=6),'Marks Entry 6th'!CB57,IF(AND($E$3=7),'Marks Entry 7th'!CB57,"")))</f>
        <v/>
      </c>
      <c r="EV58" s="52" t="str">
        <f>IF(OR($E58="",$G58=""),"",IF(AND($E$3=6),'Marks Entry 6th'!CC57,IF(AND($E$3=7),'Marks Entry 7th'!CC57,"")))</f>
        <v/>
      </c>
      <c r="EW58" s="52" t="str">
        <f>IF(OR($E58="",$G58=""),"",IF(AND($E$3=6),'Marks Entry 6th'!CD57,IF(AND($E$3=7),'Marks Entry 7th'!CD57,"")))</f>
        <v/>
      </c>
      <c r="EX58" s="121" t="str">
        <f t="shared" si="75"/>
        <v/>
      </c>
      <c r="EY58" s="122">
        <f t="shared" si="76"/>
        <v>0</v>
      </c>
      <c r="EZ58" s="122" t="str">
        <f t="shared" si="77"/>
        <v/>
      </c>
      <c r="FA58" s="122" t="str">
        <f t="shared" si="78"/>
        <v/>
      </c>
      <c r="FB58" s="109" t="str">
        <f t="shared" si="79"/>
        <v/>
      </c>
      <c r="FC58" s="52" t="str">
        <f>IF(OR($E58="",$G58=""),"",IF(AND($E$3=6),'Marks Entry 6th'!CE57,IF(AND($E$3=7),'Marks Entry 7th'!CE57,"")))</f>
        <v/>
      </c>
      <c r="FD58" s="52" t="str">
        <f>IF(OR($E58="",$G58=""),"",IF(AND($E$3=6),'Marks Entry 6th'!CF57,IF(AND($E$3=7),'Marks Entry 7th'!CF57,"")))</f>
        <v/>
      </c>
      <c r="FE58" s="52" t="str">
        <f>IF(OR($E58="",$G58=""),"",IF(AND($E$3=6),'Marks Entry 6th'!CG57,IF(AND($E$3=7),'Marks Entry 7th'!CG57,"")))</f>
        <v/>
      </c>
      <c r="FF58" s="52" t="str">
        <f>IF(OR($E58="",$G58=""),"",IF(AND($E$3=6),'Marks Entry 6th'!CH57,IF(AND($E$3=7),'Marks Entry 7th'!CH57,"")))</f>
        <v/>
      </c>
      <c r="FG58" s="52" t="str">
        <f>IF(OR($E58="",$G58=""),"",IF(AND($E$3=6),'Marks Entry 6th'!CI57,IF(AND($E$3=7),'Marks Entry 7th'!CI57,"")))</f>
        <v/>
      </c>
      <c r="FH58" s="121" t="str">
        <f t="shared" si="80"/>
        <v/>
      </c>
      <c r="FI58" s="122">
        <f t="shared" si="81"/>
        <v>0</v>
      </c>
      <c r="FJ58" s="122" t="str">
        <f t="shared" si="82"/>
        <v/>
      </c>
      <c r="FK58" s="122" t="str">
        <f t="shared" si="83"/>
        <v/>
      </c>
      <c r="FL58" s="109" t="str">
        <f t="shared" si="84"/>
        <v/>
      </c>
      <c r="FM58" s="370" t="str">
        <f>IF(OR($E58="",$G58=""),"",IF(AND('Marks Entry 6th'!CJ57="",'Marks Entry 7th'!CJ57=""),"",IF(AND($E$3=6),'Marks Entry 6th'!CJ57,IF(AND($E$3=7),'Marks Entry 7th'!CJ57,""))))</f>
        <v/>
      </c>
      <c r="FN58" s="370" t="str">
        <f>IF(OR($E58="",$G58=""),"",IF(AND('Marks Entry 6th'!CK57="",'Marks Entry 7th'!CK57=""),"",IF(AND($E$3=6),'Marks Entry 6th'!CK57,IF(AND($E$3=7),'Marks Entry 7th'!CK57,""))))</f>
        <v/>
      </c>
      <c r="FO58" s="371" t="str">
        <f t="shared" si="85"/>
        <v/>
      </c>
      <c r="FP58" s="109" t="str">
        <f t="shared" si="86"/>
        <v/>
      </c>
      <c r="FQ58" s="370" t="str">
        <f>IF(OR($E58="",$G58=""),"",IF(AND('Marks Entry 6th'!CL57="",'Marks Entry 7th'!CL57=""),"",IF(AND($E$3=6),'Marks Entry 6th'!CL57,IF(AND($E$3=7),'Marks Entry 7th'!CL57,""))))</f>
        <v/>
      </c>
      <c r="FR58" s="370" t="str">
        <f>IF(OR($E58="",$G58=""),"",IF(AND('Marks Entry 6th'!CM57="",'Marks Entry 7th'!CM57=""),"",IF(AND($E$3=6),'Marks Entry 6th'!CM57,IF(AND($E$3=7),'Marks Entry 7th'!CM57,""))))</f>
        <v/>
      </c>
      <c r="FS58" s="371" t="str">
        <f t="shared" si="87"/>
        <v/>
      </c>
      <c r="FT58" s="109" t="str">
        <f t="shared" si="88"/>
        <v/>
      </c>
      <c r="FU58" s="78" t="str">
        <f t="shared" si="89"/>
        <v/>
      </c>
      <c r="FV58" s="332" t="str">
        <f t="shared" si="90"/>
        <v/>
      </c>
      <c r="FW58" s="84" t="str">
        <f t="shared" si="91"/>
        <v/>
      </c>
      <c r="FX58" s="225" t="str">
        <f t="shared" si="92"/>
        <v/>
      </c>
      <c r="FY58" s="85" t="str">
        <f t="shared" si="93"/>
        <v/>
      </c>
      <c r="FZ58" s="331" t="str">
        <f>IFERROR(IF(B58="NSO","NSO",IF(OR(D58="",G58="",F58=""),"",IF(AND(FV58&gt;=36,'Master sheet'!$D$11="Hindi"),"कक्षा क्रमोन्नत",IF(AND(FV58&gt;=36,'Master sheet'!$D$11="English"),"Promoted",IF(AND(FV58&lt;36,'Master sheet'!$D$11="Hindi"),"पुनः परीक्षा","Re-Exam"))))),"")</f>
        <v/>
      </c>
      <c r="GA58" s="53" t="str">
        <f>IF(OR($E58="",$G58=""),"",IF(AND($E$3=6,'Marks Entry 6th'!CN57=""),"",IF(AND($E$3=7,'Marks Entry 7th'!CN57=""),"",IF(AND($E$3=6),'Marks Entry 6th'!CN57,IF(AND($E$3=7),'Marks Entry 7th'!CN57,"")))))</f>
        <v/>
      </c>
      <c r="GB58" s="53" t="str">
        <f>IF(OR($E58="",$G58=""),"",IF(AND($E$3=6,'Marks Entry 6th'!CO57=""),"",IF(AND($E$3=7,'Marks Entry 7th'!CO57=""),"",IF(AND($E$3=6),'Marks Entry 6th'!CO57,IF(AND($E$3=7),'Marks Entry 7th'!CO57,"")))))</f>
        <v/>
      </c>
      <c r="GC58" s="54"/>
      <c r="GK58" s="56">
        <f>IF(AND($E$3=6),'Marks Entry 6th'!I57,IF(AND($E$3=7),'Marks Entry 7th'!I57,""))</f>
        <v>0</v>
      </c>
      <c r="GL58" s="56">
        <f t="shared" si="94"/>
        <v>0</v>
      </c>
    </row>
    <row r="59" spans="1:194" ht="18.95" customHeight="1">
      <c r="A59" s="68">
        <v>52</v>
      </c>
      <c r="B59" s="68" t="str">
        <f>IF(OR(GK59=0,GK59=""),"",IF(AND($E$3=6),'Marks Entry 6th'!I58,IF(AND($E$3=7),'Marks Entry 7th'!I58,"")))</f>
        <v/>
      </c>
      <c r="C59" s="69" t="str">
        <f>IF(OR(B59=0,B59=""),"",IF(AND($E$3=6,'Marks Entry 6th'!B58=""),"",IF(AND($E$3=7,'Marks Entry 7th'!B58=""),"",IF(AND($E$3=6,'Marks Entry 6th'!B58),'Marks Entry 6th'!B58,IF(AND($E$3=7),'Marks Entry 7th'!B58,"")))))</f>
        <v/>
      </c>
      <c r="D59" s="69" t="str">
        <f>IF(OR(B59=0,B59=""),"",IF(AND($E$3=6,'Marks Entry 6th'!C58=""),"",IF(AND($E$3=7,'Marks Entry 7th'!C58=""),"",IF(AND($E$3=6),'Marks Entry 6th'!C58,IF(AND($E$3=7),'Marks Entry 7th'!C58,"")))))</f>
        <v/>
      </c>
      <c r="E59" s="306" t="str">
        <f>IF(OR(B59=0,B59=""),"",IF(AND($E$3=6,'Marks Entry 6th'!E58=""),"",IF(AND($E$3=7,'Marks Entry 7th'!E58=""),"",IF(AND($E$3=6),'Marks Entry 6th'!E58,IF(AND($E$3=7),'Marks Entry 7th'!E58,"")))))</f>
        <v/>
      </c>
      <c r="F59" s="69" t="str">
        <f>IF(OR(B59=0,B59=""),"",IF(AND($E$3=6,'Marks Entry 6th'!D58=""),"",IF(AND($E$3=7,'Marks Entry 7th'!D58=""),"",IF(AND($E$3=6),'Marks Entry 6th'!D58,IF(AND($E$3=7),'Marks Entry 7th'!D58,"")))))</f>
        <v/>
      </c>
      <c r="G59" s="305" t="str">
        <f>IF(OR(B59=0,B59=""),"",IF(AND($E$3=6,'Marks Entry 6th'!F58=""),"",IF(AND($E$3=7,'Marks Entry 7th'!F58=""),"",IF(AND($E$3=6),UPPER('Marks Entry 6th'!F58),IF(AND($E$3=7),UPPER('Marks Entry 7th'!F58),"")))))</f>
        <v/>
      </c>
      <c r="H59" s="305" t="str">
        <f>IF(OR(B59=0,B59=""),"",IF(AND($E$3=6,'Marks Entry 6th'!G58=""),"",IF(AND($E$3=7,'Marks Entry 7th'!G58=""),"",IF(AND($E$3=6),UPPER('Marks Entry 6th'!G58),IF(AND($E$3=7),UPPER('Marks Entry 7th'!G58),"")))))</f>
        <v/>
      </c>
      <c r="I59" s="305" t="str">
        <f>IF(OR(B59=0,B59=""),"",IF(AND($E$3=6,'Marks Entry 6th'!H58=""),"",IF(AND($E$3=7,'Marks Entry 7th'!H58=""),"",IF(AND($E$3=6),UPPER('Marks Entry 6th'!H58),IF(AND($E$3=7),UPPER('Marks Entry 7th'!H58),"")))))</f>
        <v/>
      </c>
      <c r="J59" s="64" t="str">
        <f>IF(OR(B59=0,B59=""),"",IF(AND($E$3=6,'Marks Entry 6th'!J58=""),"",IF(AND($E$3=7,'Marks Entry 7th'!J58=""),"",IF(AND($E$3=6),'Marks Entry 6th'!J58,IF(AND($E$3=7),'Marks Entry 7th'!J58,"")))))</f>
        <v/>
      </c>
      <c r="K59" s="64" t="str">
        <f>IF(OR(B59=0,B59=""),"",IF(AND($E$3=6,'Marks Entry 6th'!K58=""),"",IF(AND($E$3=7,'Marks Entry 7th'!K58=""),"",IF(AND($E$3=6),'Marks Entry 6th'!K58,IF(AND($E$3=7),'Marks Entry 7th'!K58,"")))))</f>
        <v/>
      </c>
      <c r="L59" s="120" t="str">
        <f>IF(OR($E59="",$G59=""),"",IF(AND($E$3=6),'Marks Entry 6th'!L58,IF(AND($E$3=7),'Marks Entry 7th'!L58,"")))</f>
        <v/>
      </c>
      <c r="M59" s="120" t="str">
        <f>IF(OR($E59="",$G59=""),"",IF(AND($E$3=6),'Marks Entry 6th'!M58,IF(AND($E$3=7),'Marks Entry 7th'!M58,"")))</f>
        <v/>
      </c>
      <c r="N59" s="120" t="str">
        <f>IF(OR($E59="",$G59=""),"",IF(AND($E$3=6),'Marks Entry 6th'!N58,IF(AND($E$3=7),'Marks Entry 7th'!N58,"")))</f>
        <v/>
      </c>
      <c r="O59" s="120" t="str">
        <f>IF(OR($E59="",$G59=""),"",IF(AND($E$3=6),'Marks Entry 6th'!O58,IF(AND($E$3=7),'Marks Entry 7th'!O58,"")))</f>
        <v/>
      </c>
      <c r="P59" s="120" t="str">
        <f>IF(OR($E59="",$G59=""),"",IF(AND($E$3=6),'Marks Entry 6th'!P58,IF(AND($E$3=7),'Marks Entry 7th'!P58,"")))</f>
        <v/>
      </c>
      <c r="Q59" s="120" t="str">
        <f>IF(OR($E59="",$G59=""),"",IF(AND($E$3=6),'Marks Entry 6th'!Q58,IF(AND($E$3=7),'Marks Entry 7th'!Q58,"")))</f>
        <v/>
      </c>
      <c r="R59" s="428" t="str">
        <f t="shared" si="4"/>
        <v/>
      </c>
      <c r="S59" s="120" t="str">
        <f>IF(OR($E59="",$G59=""),"",IF(AND($E$3=6),'Marks Entry 6th'!R58,IF(AND($E$3=7),'Marks Entry 7th'!R58,"")))</f>
        <v/>
      </c>
      <c r="T59" s="120" t="str">
        <f>IF(OR($E59="",$G59=""),"",IF(AND($E$3=6),'Marks Entry 6th'!S58,IF(AND($E$3=7),'Marks Entry 7th'!S58,"")))</f>
        <v/>
      </c>
      <c r="U59" s="65" t="str">
        <f t="shared" si="5"/>
        <v/>
      </c>
      <c r="V59" s="62">
        <f t="shared" si="6"/>
        <v>0</v>
      </c>
      <c r="W59" s="67" t="str">
        <f>IF(OR($E59="",$G59=""),"",IF(AND($E$3=6),'Marks Entry 6th'!T58,IF(AND($E$3=7),'Marks Entry 7th'!T58,"")))</f>
        <v/>
      </c>
      <c r="X59" s="67" t="str">
        <f>IF(OR($E59="",$G59=""),"",IF(AND($E$3=6),'Marks Entry 6th'!U58,IF(AND($E$3=7),'Marks Entry 7th'!U58,"")))</f>
        <v/>
      </c>
      <c r="Y59" s="66" t="str">
        <f t="shared" si="7"/>
        <v/>
      </c>
      <c r="Z59" s="62" t="str">
        <f t="shared" si="8"/>
        <v/>
      </c>
      <c r="AA59" s="108">
        <f t="shared" si="9"/>
        <v>0</v>
      </c>
      <c r="AB59" s="108" t="str">
        <f t="shared" si="10"/>
        <v/>
      </c>
      <c r="AC59" s="108" t="str">
        <f t="shared" si="11"/>
        <v/>
      </c>
      <c r="AD59" s="108" t="str">
        <f t="shared" si="12"/>
        <v/>
      </c>
      <c r="AE59" s="108" t="str">
        <f t="shared" si="13"/>
        <v/>
      </c>
      <c r="AF59" s="110" t="str">
        <f t="shared" si="14"/>
        <v/>
      </c>
      <c r="AG59" s="120" t="str">
        <f>IF(OR($E59="",$G59=""),"",IF(AND($E$3=6),'Marks Entry 6th'!V58,IF(AND($E$3=7),'Marks Entry 7th'!V58,"")))</f>
        <v/>
      </c>
      <c r="AH59" s="120" t="str">
        <f>IF(OR($E59="",$G59=""),"",IF(AND($E$3=6),'Marks Entry 6th'!W58,IF(AND($E$3=7),'Marks Entry 7th'!W58,"")))</f>
        <v/>
      </c>
      <c r="AI59" s="120" t="str">
        <f>IF(OR($E59="",$G59=""),"",IF(AND($E$3=6),'Marks Entry 6th'!X58,IF(AND($E$3=7),'Marks Entry 7th'!X58,"")))</f>
        <v/>
      </c>
      <c r="AJ59" s="120" t="str">
        <f>IF(OR($E59="",$G59=""),"",IF(AND($E$3=6),'Marks Entry 6th'!Y58,IF(AND($E$3=7),'Marks Entry 7th'!Y58,"")))</f>
        <v/>
      </c>
      <c r="AK59" s="120" t="str">
        <f>IF(OR($E59="",$G59=""),"",IF(AND($E$3=6),'Marks Entry 6th'!Z58,IF(AND($E$3=7),'Marks Entry 7th'!Z58,"")))</f>
        <v/>
      </c>
      <c r="AL59" s="120" t="str">
        <f>IF(OR($E59="",$G59=""),"",IF(AND($E$3=6),'Marks Entry 6th'!AA58,IF(AND($E$3=7),'Marks Entry 7th'!AA58,"")))</f>
        <v/>
      </c>
      <c r="AM59" s="428" t="str">
        <f t="shared" si="15"/>
        <v/>
      </c>
      <c r="AN59" s="120" t="str">
        <f>IF(OR($E59="",$G59=""),"",IF(AND($E$3=6),'Marks Entry 6th'!AB58,IF(AND($E$3=7),'Marks Entry 7th'!AB58,"")))</f>
        <v/>
      </c>
      <c r="AO59" s="120" t="str">
        <f>IF(OR($E59="",$G59=""),"",IF(AND($E$3=6),'Marks Entry 6th'!AC58,IF(AND($E$3=7),'Marks Entry 7th'!AC58,"")))</f>
        <v/>
      </c>
      <c r="AP59" s="65" t="str">
        <f t="shared" si="16"/>
        <v/>
      </c>
      <c r="AQ59" s="62">
        <f t="shared" si="17"/>
        <v>0</v>
      </c>
      <c r="AR59" s="67" t="str">
        <f>IF(OR($E59="",$G59=""),"",IF(AND($E$3=6),'Marks Entry 6th'!AD58,IF(AND($E$3=7),'Marks Entry 7th'!AD58,"")))</f>
        <v/>
      </c>
      <c r="AS59" s="67" t="str">
        <f>IF(OR($E59="",$G59=""),"",IF(AND($E$3=6),'Marks Entry 6th'!AE58,IF(AND($E$3=7),'Marks Entry 7th'!AE58,"")))</f>
        <v/>
      </c>
      <c r="AT59" s="65" t="str">
        <f t="shared" si="18"/>
        <v/>
      </c>
      <c r="AU59" s="62" t="str">
        <f t="shared" si="19"/>
        <v/>
      </c>
      <c r="AV59" s="108">
        <f t="shared" si="20"/>
        <v>0</v>
      </c>
      <c r="AW59" s="108" t="str">
        <f t="shared" si="21"/>
        <v/>
      </c>
      <c r="AX59" s="108" t="str">
        <f t="shared" si="22"/>
        <v/>
      </c>
      <c r="AY59" s="108" t="str">
        <f t="shared" si="23"/>
        <v/>
      </c>
      <c r="AZ59" s="108" t="str">
        <f t="shared" si="24"/>
        <v/>
      </c>
      <c r="BA59" s="110" t="str">
        <f t="shared" si="25"/>
        <v/>
      </c>
      <c r="BB59" s="313" t="str">
        <f>IF(OR($E59="",$G59=""),"",IF(AND($E$3=6),'Marks Entry 6th'!AF58,IF(AND($E$3=7),'Marks Entry 7th'!AF58,"")))</f>
        <v/>
      </c>
      <c r="BC59" s="120" t="str">
        <f>IF(OR($E59="",$G59=""),"",IF(AND($E$3=6),'Marks Entry 6th'!AG58,IF(AND($E$3=7),'Marks Entry 7th'!AG58,"")))</f>
        <v/>
      </c>
      <c r="BD59" s="120" t="str">
        <f>IF(OR($E59="",$G59=""),"",IF(AND($E$3=6),'Marks Entry 6th'!AH58,IF(AND($E$3=7),'Marks Entry 7th'!AH58,"")))</f>
        <v/>
      </c>
      <c r="BE59" s="120" t="str">
        <f>IF(OR($E59="",$G59=""),"",IF(AND($E$3=6),'Marks Entry 6th'!AI58,IF(AND($E$3=7),'Marks Entry 7th'!AI58,"")))</f>
        <v/>
      </c>
      <c r="BF59" s="120" t="str">
        <f>IF(OR($E59="",$G59=""),"",IF(AND($E$3=6),'Marks Entry 6th'!AJ58,IF(AND($E$3=7),'Marks Entry 7th'!AJ58,"")))</f>
        <v/>
      </c>
      <c r="BG59" s="120" t="str">
        <f>IF(OR($E59="",$G59=""),"",IF(AND($E$3=6),'Marks Entry 6th'!AK58,IF(AND($E$3=7),'Marks Entry 7th'!AK58,"")))</f>
        <v/>
      </c>
      <c r="BH59" s="120" t="str">
        <f>IF(OR($E59="",$G59=""),"",IF(AND($E$3=6),'Marks Entry 6th'!AL58,IF(AND($E$3=7),'Marks Entry 7th'!AL58,"")))</f>
        <v/>
      </c>
      <c r="BI59" s="428" t="str">
        <f t="shared" si="26"/>
        <v/>
      </c>
      <c r="BJ59" s="120" t="str">
        <f>IF(OR($E59="",$G59=""),"",IF(AND($E$3=6),'Marks Entry 6th'!AM58,IF(AND($E$3=7),'Marks Entry 7th'!AM58,"")))</f>
        <v/>
      </c>
      <c r="BK59" s="120" t="str">
        <f>IF(OR($E59="",$G59=""),"",IF(AND($E$3=6),'Marks Entry 6th'!AN58,IF(AND($E$3=7),'Marks Entry 7th'!AN58,"")))</f>
        <v/>
      </c>
      <c r="BL59" s="65" t="str">
        <f t="shared" si="27"/>
        <v/>
      </c>
      <c r="BM59" s="62">
        <f t="shared" si="28"/>
        <v>0</v>
      </c>
      <c r="BN59" s="67" t="str">
        <f>IF(OR($E59="",$G59=""),"",IF(AND($E$3=6),'Marks Entry 6th'!AO58,IF(AND($E$3=7),'Marks Entry 7th'!AO58,"")))</f>
        <v/>
      </c>
      <c r="BO59" s="67" t="str">
        <f>IF(OR($E59="",$G59=""),"",IF(AND($E$3=6),'Marks Entry 6th'!AP58,IF(AND($E$3=7),'Marks Entry 7th'!AP58,"")))</f>
        <v/>
      </c>
      <c r="BP59" s="65" t="str">
        <f t="shared" si="29"/>
        <v/>
      </c>
      <c r="BQ59" s="62" t="str">
        <f t="shared" si="30"/>
        <v/>
      </c>
      <c r="BR59" s="108">
        <f t="shared" si="31"/>
        <v>0</v>
      </c>
      <c r="BS59" s="108" t="str">
        <f t="shared" si="32"/>
        <v/>
      </c>
      <c r="BT59" s="108" t="str">
        <f t="shared" si="33"/>
        <v/>
      </c>
      <c r="BU59" s="108" t="str">
        <f t="shared" si="34"/>
        <v/>
      </c>
      <c r="BV59" s="108" t="str">
        <f t="shared" si="35"/>
        <v/>
      </c>
      <c r="BW59" s="110" t="str">
        <f t="shared" si="36"/>
        <v/>
      </c>
      <c r="BX59" s="120" t="str">
        <f>IF(OR($E59="",$G59=""),"",IF(AND($E$3=6),'Marks Entry 6th'!AQ58,IF(AND($E$3=7),'Marks Entry 7th'!AQ58,"")))</f>
        <v/>
      </c>
      <c r="BY59" s="120" t="str">
        <f>IF(OR($E59="",$G59=""),"",IF(AND($E$3=6),'Marks Entry 6th'!AR58,IF(AND($E$3=7),'Marks Entry 7th'!AR58,"")))</f>
        <v/>
      </c>
      <c r="BZ59" s="120" t="str">
        <f>IF(OR($E59="",$G59=""),"",IF(AND($E$3=6),'Marks Entry 6th'!AS58,IF(AND($E$3=7),'Marks Entry 7th'!AS58,"")))</f>
        <v/>
      </c>
      <c r="CA59" s="120" t="str">
        <f>IF(OR($E59="",$G59=""),"",IF(AND($E$3=6),'Marks Entry 6th'!AT58,IF(AND($E$3=7),'Marks Entry 7th'!AT58,"")))</f>
        <v/>
      </c>
      <c r="CB59" s="120" t="str">
        <f>IF(OR($E59="",$G59=""),"",IF(AND($E$3=6),'Marks Entry 6th'!AU58,IF(AND($E$3=7),'Marks Entry 7th'!AU58,"")))</f>
        <v/>
      </c>
      <c r="CC59" s="120" t="str">
        <f>IF(OR($E59="",$G59=""),"",IF(AND($E$3=6),'Marks Entry 6th'!AV58,IF(AND($E$3=7),'Marks Entry 7th'!AV58,"")))</f>
        <v/>
      </c>
      <c r="CD59" s="428" t="str">
        <f t="shared" si="37"/>
        <v/>
      </c>
      <c r="CE59" s="120" t="str">
        <f>IF(OR($E59="",$G59=""),"",IF(AND($E$3=6),'Marks Entry 6th'!AW58,IF(AND($E$3=7),'Marks Entry 7th'!AW58,"")))</f>
        <v/>
      </c>
      <c r="CF59" s="120" t="str">
        <f>IF(OR($E59="",$G59=""),"",IF(AND($E$3=6),'Marks Entry 6th'!AX58,IF(AND($E$3=7),'Marks Entry 7th'!AX58,"")))</f>
        <v/>
      </c>
      <c r="CG59" s="65" t="str">
        <f t="shared" si="38"/>
        <v/>
      </c>
      <c r="CH59" s="62">
        <f t="shared" si="39"/>
        <v>0</v>
      </c>
      <c r="CI59" s="67" t="str">
        <f>IF(OR($E59="",$G59=""),"",IF(AND($E$3=6),'Marks Entry 6th'!AY58,IF(AND($E$3=7),'Marks Entry 7th'!AY58,"")))</f>
        <v/>
      </c>
      <c r="CJ59" s="67" t="str">
        <f>IF(OR($E59="",$G59=""),"",IF(AND($E$3=6),'Marks Entry 6th'!AZ58,IF(AND($E$3=7),'Marks Entry 7th'!AZ58,"")))</f>
        <v/>
      </c>
      <c r="CK59" s="65" t="str">
        <f t="shared" si="40"/>
        <v/>
      </c>
      <c r="CL59" s="62" t="str">
        <f t="shared" si="41"/>
        <v/>
      </c>
      <c r="CM59" s="108">
        <f t="shared" si="42"/>
        <v>0</v>
      </c>
      <c r="CN59" s="108" t="str">
        <f t="shared" si="43"/>
        <v/>
      </c>
      <c r="CO59" s="108" t="str">
        <f t="shared" si="44"/>
        <v/>
      </c>
      <c r="CP59" s="108" t="str">
        <f t="shared" si="45"/>
        <v/>
      </c>
      <c r="CQ59" s="108" t="str">
        <f t="shared" si="46"/>
        <v/>
      </c>
      <c r="CR59" s="110" t="str">
        <f t="shared" si="47"/>
        <v/>
      </c>
      <c r="CS59" s="120" t="str">
        <f>IF(OR($E59="",$G59=""),"",IF(AND($E$3=6),'Marks Entry 6th'!BA58,IF(AND($E$3=7),'Marks Entry 7th'!BA58,"")))</f>
        <v/>
      </c>
      <c r="CT59" s="120" t="str">
        <f>IF(OR($E59="",$G59=""),"",IF(AND($E$3=6),'Marks Entry 6th'!BB58,IF(AND($E$3=7),'Marks Entry 7th'!BB58,"")))</f>
        <v/>
      </c>
      <c r="CU59" s="120" t="str">
        <f>IF(OR($E59="",$G59=""),"",IF(AND($E$3=6),'Marks Entry 6th'!BC58,IF(AND($E$3=7),'Marks Entry 7th'!BC58,"")))</f>
        <v/>
      </c>
      <c r="CV59" s="120" t="str">
        <f>IF(OR($E59="",$G59=""),"",IF(AND($E$3=6),'Marks Entry 6th'!BD58,IF(AND($E$3=7),'Marks Entry 7th'!BD58,"")))</f>
        <v/>
      </c>
      <c r="CW59" s="120" t="str">
        <f>IF(OR($E59="",$G59=""),"",IF(AND($E$3=6),'Marks Entry 6th'!BE58,IF(AND($E$3=7),'Marks Entry 7th'!BE58,"")))</f>
        <v/>
      </c>
      <c r="CX59" s="120" t="str">
        <f>IF(OR($E59="",$G59=""),"",IF(AND($E$3=6),'Marks Entry 6th'!BF58,IF(AND($E$3=7),'Marks Entry 7th'!BF58,"")))</f>
        <v/>
      </c>
      <c r="CY59" s="428" t="str">
        <f t="shared" si="48"/>
        <v/>
      </c>
      <c r="CZ59" s="120" t="str">
        <f>IF(OR($E59="",$G59=""),"",IF(AND($E$3=6),'Marks Entry 6th'!BG58,IF(AND($E$3=7),'Marks Entry 7th'!BG58,"")))</f>
        <v/>
      </c>
      <c r="DA59" s="120" t="str">
        <f>IF(OR($E59="",$G59=""),"",IF(AND($E$3=6),'Marks Entry 6th'!BH58,IF(AND($E$3=7),'Marks Entry 7th'!BH58,"")))</f>
        <v/>
      </c>
      <c r="DB59" s="65" t="str">
        <f t="shared" si="49"/>
        <v/>
      </c>
      <c r="DC59" s="62">
        <f t="shared" si="50"/>
        <v>0</v>
      </c>
      <c r="DD59" s="67" t="str">
        <f>IF(OR($E59="",$G59=""),"",IF(AND($E$3=6),'Marks Entry 6th'!BI58,IF(AND($E$3=7),'Marks Entry 7th'!BI58,"")))</f>
        <v/>
      </c>
      <c r="DE59" s="67" t="str">
        <f>IF(OR($E59="",$G59=""),"",IF(AND($E$3=6),'Marks Entry 6th'!BJ58,IF(AND($E$3=7),'Marks Entry 7th'!BJ58,"")))</f>
        <v/>
      </c>
      <c r="DF59" s="65" t="str">
        <f t="shared" si="51"/>
        <v/>
      </c>
      <c r="DG59" s="62" t="str">
        <f t="shared" si="52"/>
        <v/>
      </c>
      <c r="DH59" s="108">
        <f t="shared" si="53"/>
        <v>0</v>
      </c>
      <c r="DI59" s="108" t="str">
        <f t="shared" si="54"/>
        <v/>
      </c>
      <c r="DJ59" s="108" t="str">
        <f t="shared" si="55"/>
        <v/>
      </c>
      <c r="DK59" s="108" t="str">
        <f t="shared" si="56"/>
        <v/>
      </c>
      <c r="DL59" s="108" t="str">
        <f t="shared" si="57"/>
        <v/>
      </c>
      <c r="DM59" s="110" t="str">
        <f t="shared" si="58"/>
        <v/>
      </c>
      <c r="DN59" s="120" t="str">
        <f>IF(OR($E59="",$G59=""),"",IF(AND($E$3=6),'Marks Entry 6th'!BK58,IF(AND($E$3=7),'Marks Entry 7th'!BK58,"")))</f>
        <v/>
      </c>
      <c r="DO59" s="120" t="str">
        <f>IF(OR($E59="",$G59=""),"",IF(AND($E$3=6),'Marks Entry 6th'!BL58,IF(AND($E$3=7),'Marks Entry 7th'!BL58,"")))</f>
        <v/>
      </c>
      <c r="DP59" s="120" t="str">
        <f>IF(OR($E59="",$G59=""),"",IF(AND($E$3=6),'Marks Entry 6th'!BM58,IF(AND($E$3=7),'Marks Entry 7th'!BM58,"")))</f>
        <v/>
      </c>
      <c r="DQ59" s="120" t="str">
        <f>IF(OR($E59="",$G59=""),"",IF(AND($E$3=6),'Marks Entry 6th'!BN58,IF(AND($E$3=7),'Marks Entry 7th'!BN58,"")))</f>
        <v/>
      </c>
      <c r="DR59" s="120" t="str">
        <f>IF(OR($E59="",$G59=""),"",IF(AND($E$3=6),'Marks Entry 6th'!BO58,IF(AND($E$3=7),'Marks Entry 7th'!BO58,"")))</f>
        <v/>
      </c>
      <c r="DS59" s="120" t="str">
        <f>IF(OR($E59="",$G59=""),"",IF(AND($E$3=6),'Marks Entry 6th'!BP58,IF(AND($E$3=7),'Marks Entry 7th'!BP58,"")))</f>
        <v/>
      </c>
      <c r="DT59" s="428" t="str">
        <f t="shared" si="59"/>
        <v/>
      </c>
      <c r="DU59" s="120" t="str">
        <f>IF(OR($E59="",$G59=""),"",IF(AND($E$3=6),'Marks Entry 6th'!BQ58,IF(AND($E$3=7),'Marks Entry 7th'!BQ58,"")))</f>
        <v/>
      </c>
      <c r="DV59" s="120" t="str">
        <f>IF(OR($E59="",$G59=""),"",IF(AND($E$3=6),'Marks Entry 6th'!BR58,IF(AND($E$3=7),'Marks Entry 7th'!BR58,"")))</f>
        <v/>
      </c>
      <c r="DW59" s="65" t="str">
        <f t="shared" si="60"/>
        <v/>
      </c>
      <c r="DX59" s="62">
        <f t="shared" si="61"/>
        <v>0</v>
      </c>
      <c r="DY59" s="67" t="str">
        <f>IF(OR($E59="",$G59=""),"",IF(AND($E$3=6),'Marks Entry 6th'!BS58,IF(AND($E$3=7),'Marks Entry 7th'!BS58,"")))</f>
        <v/>
      </c>
      <c r="DZ59" s="67" t="str">
        <f>IF(OR($E59="",$G59=""),"",IF(AND($E$3=6),'Marks Entry 6th'!BT58,IF(AND($E$3=7),'Marks Entry 7th'!BT58,"")))</f>
        <v/>
      </c>
      <c r="EA59" s="65" t="str">
        <f t="shared" si="62"/>
        <v/>
      </c>
      <c r="EB59" s="62" t="str">
        <f t="shared" si="63"/>
        <v/>
      </c>
      <c r="EC59" s="108">
        <f t="shared" si="64"/>
        <v>0</v>
      </c>
      <c r="ED59" s="108" t="str">
        <f t="shared" si="65"/>
        <v/>
      </c>
      <c r="EE59" s="108" t="str">
        <f t="shared" si="66"/>
        <v/>
      </c>
      <c r="EF59" s="108" t="str">
        <f t="shared" si="67"/>
        <v/>
      </c>
      <c r="EG59" s="108" t="str">
        <f t="shared" si="68"/>
        <v/>
      </c>
      <c r="EH59" s="110" t="str">
        <f t="shared" si="69"/>
        <v/>
      </c>
      <c r="EI59" s="52" t="str">
        <f>IF(OR($E59="",$G59=""),"",IF(AND($E$3=6),'Marks Entry 6th'!BU58,IF(AND($E$3=7),'Marks Entry 7th'!BU58,"")))</f>
        <v/>
      </c>
      <c r="EJ59" s="52" t="str">
        <f>IF(OR($E59="",$G59=""),"",IF(AND($E$3=6),'Marks Entry 6th'!BV58,IF(AND($E$3=7),'Marks Entry 7th'!BV58,"")))</f>
        <v/>
      </c>
      <c r="EK59" s="52" t="str">
        <f>IF(OR($E59="",$G59=""),"",IF(AND($E$3=6),'Marks Entry 6th'!BW58,IF(AND($E$3=7),'Marks Entry 7th'!BW58,"")))</f>
        <v/>
      </c>
      <c r="EL59" s="52" t="str">
        <f>IF(OR($E59="",$G59=""),"",IF(AND($E$3=6),'Marks Entry 6th'!BX58,IF(AND($E$3=7),'Marks Entry 7th'!BX58,"")))</f>
        <v/>
      </c>
      <c r="EM59" s="52" t="str">
        <f>IF(OR($E59="",$G59=""),"",IF(AND($E$3=6),'Marks Entry 6th'!BY58,IF(AND($E$3=7),'Marks Entry 7th'!BY58,"")))</f>
        <v/>
      </c>
      <c r="EN59" s="121" t="str">
        <f t="shared" si="70"/>
        <v/>
      </c>
      <c r="EO59" s="122">
        <f t="shared" si="71"/>
        <v>0</v>
      </c>
      <c r="EP59" s="122" t="str">
        <f t="shared" si="72"/>
        <v/>
      </c>
      <c r="EQ59" s="122" t="str">
        <f t="shared" si="73"/>
        <v/>
      </c>
      <c r="ER59" s="109" t="str">
        <f t="shared" si="74"/>
        <v/>
      </c>
      <c r="ES59" s="52" t="str">
        <f>IF(OR($E59="",$G59=""),"",IF(AND($E$3=6),'Marks Entry 6th'!BZ58,IF(AND($E$3=7),'Marks Entry 7th'!BZ58,"")))</f>
        <v/>
      </c>
      <c r="ET59" s="52" t="str">
        <f>IF(OR($E59="",$G59=""),"",IF(AND($E$3=6),'Marks Entry 6th'!CA58,IF(AND($E$3=7),'Marks Entry 7th'!CA58,"")))</f>
        <v/>
      </c>
      <c r="EU59" s="52" t="str">
        <f>IF(OR($E59="",$G59=""),"",IF(AND($E$3=6),'Marks Entry 6th'!CB58,IF(AND($E$3=7),'Marks Entry 7th'!CB58,"")))</f>
        <v/>
      </c>
      <c r="EV59" s="52" t="str">
        <f>IF(OR($E59="",$G59=""),"",IF(AND($E$3=6),'Marks Entry 6th'!CC58,IF(AND($E$3=7),'Marks Entry 7th'!CC58,"")))</f>
        <v/>
      </c>
      <c r="EW59" s="52" t="str">
        <f>IF(OR($E59="",$G59=""),"",IF(AND($E$3=6),'Marks Entry 6th'!CD58,IF(AND($E$3=7),'Marks Entry 7th'!CD58,"")))</f>
        <v/>
      </c>
      <c r="EX59" s="121" t="str">
        <f t="shared" si="75"/>
        <v/>
      </c>
      <c r="EY59" s="122">
        <f t="shared" si="76"/>
        <v>0</v>
      </c>
      <c r="EZ59" s="122" t="str">
        <f t="shared" si="77"/>
        <v/>
      </c>
      <c r="FA59" s="122" t="str">
        <f t="shared" si="78"/>
        <v/>
      </c>
      <c r="FB59" s="109" t="str">
        <f t="shared" si="79"/>
        <v/>
      </c>
      <c r="FC59" s="52" t="str">
        <f>IF(OR($E59="",$G59=""),"",IF(AND($E$3=6),'Marks Entry 6th'!CE58,IF(AND($E$3=7),'Marks Entry 7th'!CE58,"")))</f>
        <v/>
      </c>
      <c r="FD59" s="52" t="str">
        <f>IF(OR($E59="",$G59=""),"",IF(AND($E$3=6),'Marks Entry 6th'!CF58,IF(AND($E$3=7),'Marks Entry 7th'!CF58,"")))</f>
        <v/>
      </c>
      <c r="FE59" s="52" t="str">
        <f>IF(OR($E59="",$G59=""),"",IF(AND($E$3=6),'Marks Entry 6th'!CG58,IF(AND($E$3=7),'Marks Entry 7th'!CG58,"")))</f>
        <v/>
      </c>
      <c r="FF59" s="52" t="str">
        <f>IF(OR($E59="",$G59=""),"",IF(AND($E$3=6),'Marks Entry 6th'!CH58,IF(AND($E$3=7),'Marks Entry 7th'!CH58,"")))</f>
        <v/>
      </c>
      <c r="FG59" s="52" t="str">
        <f>IF(OR($E59="",$G59=""),"",IF(AND($E$3=6),'Marks Entry 6th'!CI58,IF(AND($E$3=7),'Marks Entry 7th'!CI58,"")))</f>
        <v/>
      </c>
      <c r="FH59" s="121" t="str">
        <f t="shared" si="80"/>
        <v/>
      </c>
      <c r="FI59" s="122">
        <f t="shared" si="81"/>
        <v>0</v>
      </c>
      <c r="FJ59" s="122" t="str">
        <f t="shared" si="82"/>
        <v/>
      </c>
      <c r="FK59" s="122" t="str">
        <f t="shared" si="83"/>
        <v/>
      </c>
      <c r="FL59" s="109" t="str">
        <f t="shared" si="84"/>
        <v/>
      </c>
      <c r="FM59" s="370" t="str">
        <f>IF(OR($E59="",$G59=""),"",IF(AND('Marks Entry 6th'!CJ58="",'Marks Entry 7th'!CJ58=""),"",IF(AND($E$3=6),'Marks Entry 6th'!CJ58,IF(AND($E$3=7),'Marks Entry 7th'!CJ58,""))))</f>
        <v/>
      </c>
      <c r="FN59" s="370" t="str">
        <f>IF(OR($E59="",$G59=""),"",IF(AND('Marks Entry 6th'!CK58="",'Marks Entry 7th'!CK58=""),"",IF(AND($E$3=6),'Marks Entry 6th'!CK58,IF(AND($E$3=7),'Marks Entry 7th'!CK58,""))))</f>
        <v/>
      </c>
      <c r="FO59" s="371" t="str">
        <f t="shared" si="85"/>
        <v/>
      </c>
      <c r="FP59" s="109" t="str">
        <f t="shared" si="86"/>
        <v/>
      </c>
      <c r="FQ59" s="370" t="str">
        <f>IF(OR($E59="",$G59=""),"",IF(AND('Marks Entry 6th'!CL58="",'Marks Entry 7th'!CL58=""),"",IF(AND($E$3=6),'Marks Entry 6th'!CL58,IF(AND($E$3=7),'Marks Entry 7th'!CL58,""))))</f>
        <v/>
      </c>
      <c r="FR59" s="370" t="str">
        <f>IF(OR($E59="",$G59=""),"",IF(AND('Marks Entry 6th'!CM58="",'Marks Entry 7th'!CM58=""),"",IF(AND($E$3=6),'Marks Entry 6th'!CM58,IF(AND($E$3=7),'Marks Entry 7th'!CM58,""))))</f>
        <v/>
      </c>
      <c r="FS59" s="371" t="str">
        <f t="shared" si="87"/>
        <v/>
      </c>
      <c r="FT59" s="109" t="str">
        <f t="shared" si="88"/>
        <v/>
      </c>
      <c r="FU59" s="78" t="str">
        <f t="shared" si="89"/>
        <v/>
      </c>
      <c r="FV59" s="332" t="str">
        <f t="shared" si="90"/>
        <v/>
      </c>
      <c r="FW59" s="84" t="str">
        <f t="shared" si="91"/>
        <v/>
      </c>
      <c r="FX59" s="225" t="str">
        <f t="shared" si="92"/>
        <v/>
      </c>
      <c r="FY59" s="85" t="str">
        <f t="shared" si="93"/>
        <v/>
      </c>
      <c r="FZ59" s="331" t="str">
        <f>IFERROR(IF(B59="NSO","NSO",IF(OR(D59="",G59="",F59=""),"",IF(AND(FV59&gt;=36,'Master sheet'!$D$11="Hindi"),"कक्षा क्रमोन्नत",IF(AND(FV59&gt;=36,'Master sheet'!$D$11="English"),"Promoted",IF(AND(FV59&lt;36,'Master sheet'!$D$11="Hindi"),"पुनः परीक्षा","Re-Exam"))))),"")</f>
        <v/>
      </c>
      <c r="GA59" s="53" t="str">
        <f>IF(OR($E59="",$G59=""),"",IF(AND($E$3=6,'Marks Entry 6th'!CN58=""),"",IF(AND($E$3=7,'Marks Entry 7th'!CN58=""),"",IF(AND($E$3=6),'Marks Entry 6th'!CN58,IF(AND($E$3=7),'Marks Entry 7th'!CN58,"")))))</f>
        <v/>
      </c>
      <c r="GB59" s="53" t="str">
        <f>IF(OR($E59="",$G59=""),"",IF(AND($E$3=6,'Marks Entry 6th'!CO58=""),"",IF(AND($E$3=7,'Marks Entry 7th'!CO58=""),"",IF(AND($E$3=6),'Marks Entry 6th'!CO58,IF(AND($E$3=7),'Marks Entry 7th'!CO58,"")))))</f>
        <v/>
      </c>
      <c r="GC59" s="54"/>
      <c r="GK59" s="56">
        <f>IF(AND($E$3=6),'Marks Entry 6th'!I58,IF(AND($E$3=7),'Marks Entry 7th'!I58,""))</f>
        <v>0</v>
      </c>
      <c r="GL59" s="56">
        <f t="shared" si="94"/>
        <v>0</v>
      </c>
    </row>
    <row r="60" spans="1:194" ht="18.95" customHeight="1">
      <c r="A60" s="68">
        <v>53</v>
      </c>
      <c r="B60" s="68" t="str">
        <f>IF(OR(GK60=0,GK60=""),"",IF(AND($E$3=6),'Marks Entry 6th'!I59,IF(AND($E$3=7),'Marks Entry 7th'!I59,"")))</f>
        <v/>
      </c>
      <c r="C60" s="69" t="str">
        <f>IF(OR(B60=0,B60=""),"",IF(AND($E$3=6,'Marks Entry 6th'!B59=""),"",IF(AND($E$3=7,'Marks Entry 7th'!B59=""),"",IF(AND($E$3=6,'Marks Entry 6th'!B59),'Marks Entry 6th'!B59,IF(AND($E$3=7),'Marks Entry 7th'!B59,"")))))</f>
        <v/>
      </c>
      <c r="D60" s="69" t="str">
        <f>IF(OR(B60=0,B60=""),"",IF(AND($E$3=6,'Marks Entry 6th'!C59=""),"",IF(AND($E$3=7,'Marks Entry 7th'!C59=""),"",IF(AND($E$3=6),'Marks Entry 6th'!C59,IF(AND($E$3=7),'Marks Entry 7th'!C59,"")))))</f>
        <v/>
      </c>
      <c r="E60" s="306" t="str">
        <f>IF(OR(B60=0,B60=""),"",IF(AND($E$3=6,'Marks Entry 6th'!E59=""),"",IF(AND($E$3=7,'Marks Entry 7th'!E59=""),"",IF(AND($E$3=6),'Marks Entry 6th'!E59,IF(AND($E$3=7),'Marks Entry 7th'!E59,"")))))</f>
        <v/>
      </c>
      <c r="F60" s="69" t="str">
        <f>IF(OR(B60=0,B60=""),"",IF(AND($E$3=6,'Marks Entry 6th'!D59=""),"",IF(AND($E$3=7,'Marks Entry 7th'!D59=""),"",IF(AND($E$3=6),'Marks Entry 6th'!D59,IF(AND($E$3=7),'Marks Entry 7th'!D59,"")))))</f>
        <v/>
      </c>
      <c r="G60" s="305" t="str">
        <f>IF(OR(B60=0,B60=""),"",IF(AND($E$3=6,'Marks Entry 6th'!F59=""),"",IF(AND($E$3=7,'Marks Entry 7th'!F59=""),"",IF(AND($E$3=6),UPPER('Marks Entry 6th'!F59),IF(AND($E$3=7),UPPER('Marks Entry 7th'!F59),"")))))</f>
        <v/>
      </c>
      <c r="H60" s="305" t="str">
        <f>IF(OR(B60=0,B60=""),"",IF(AND($E$3=6,'Marks Entry 6th'!G59=""),"",IF(AND($E$3=7,'Marks Entry 7th'!G59=""),"",IF(AND($E$3=6),UPPER('Marks Entry 6th'!G59),IF(AND($E$3=7),UPPER('Marks Entry 7th'!G59),"")))))</f>
        <v/>
      </c>
      <c r="I60" s="305" t="str">
        <f>IF(OR(B60=0,B60=""),"",IF(AND($E$3=6,'Marks Entry 6th'!H59=""),"",IF(AND($E$3=7,'Marks Entry 7th'!H59=""),"",IF(AND($E$3=6),UPPER('Marks Entry 6th'!H59),IF(AND($E$3=7),UPPER('Marks Entry 7th'!H59),"")))))</f>
        <v/>
      </c>
      <c r="J60" s="64" t="str">
        <f>IF(OR(B60=0,B60=""),"",IF(AND($E$3=6,'Marks Entry 6th'!J59=""),"",IF(AND($E$3=7,'Marks Entry 7th'!J59=""),"",IF(AND($E$3=6),'Marks Entry 6th'!J59,IF(AND($E$3=7),'Marks Entry 7th'!J59,"")))))</f>
        <v/>
      </c>
      <c r="K60" s="64" t="str">
        <f>IF(OR(B60=0,B60=""),"",IF(AND($E$3=6,'Marks Entry 6th'!K59=""),"",IF(AND($E$3=7,'Marks Entry 7th'!K59=""),"",IF(AND($E$3=6),'Marks Entry 6th'!K59,IF(AND($E$3=7),'Marks Entry 7th'!K59,"")))))</f>
        <v/>
      </c>
      <c r="L60" s="120" t="str">
        <f>IF(OR($E60="",$G60=""),"",IF(AND($E$3=6),'Marks Entry 6th'!L59,IF(AND($E$3=7),'Marks Entry 7th'!L59,"")))</f>
        <v/>
      </c>
      <c r="M60" s="120" t="str">
        <f>IF(OR($E60="",$G60=""),"",IF(AND($E$3=6),'Marks Entry 6th'!M59,IF(AND($E$3=7),'Marks Entry 7th'!M59,"")))</f>
        <v/>
      </c>
      <c r="N60" s="120" t="str">
        <f>IF(OR($E60="",$G60=""),"",IF(AND($E$3=6),'Marks Entry 6th'!N59,IF(AND($E$3=7),'Marks Entry 7th'!N59,"")))</f>
        <v/>
      </c>
      <c r="O60" s="120" t="str">
        <f>IF(OR($E60="",$G60=""),"",IF(AND($E$3=6),'Marks Entry 6th'!O59,IF(AND($E$3=7),'Marks Entry 7th'!O59,"")))</f>
        <v/>
      </c>
      <c r="P60" s="120" t="str">
        <f>IF(OR($E60="",$G60=""),"",IF(AND($E$3=6),'Marks Entry 6th'!P59,IF(AND($E$3=7),'Marks Entry 7th'!P59,"")))</f>
        <v/>
      </c>
      <c r="Q60" s="120" t="str">
        <f>IF(OR($E60="",$G60=""),"",IF(AND($E$3=6),'Marks Entry 6th'!Q59,IF(AND($E$3=7),'Marks Entry 7th'!Q59,"")))</f>
        <v/>
      </c>
      <c r="R60" s="428" t="str">
        <f t="shared" si="4"/>
        <v/>
      </c>
      <c r="S60" s="120" t="str">
        <f>IF(OR($E60="",$G60=""),"",IF(AND($E$3=6),'Marks Entry 6th'!R59,IF(AND($E$3=7),'Marks Entry 7th'!R59,"")))</f>
        <v/>
      </c>
      <c r="T60" s="120" t="str">
        <f>IF(OR($E60="",$G60=""),"",IF(AND($E$3=6),'Marks Entry 6th'!S59,IF(AND($E$3=7),'Marks Entry 7th'!S59,"")))</f>
        <v/>
      </c>
      <c r="U60" s="65" t="str">
        <f t="shared" si="5"/>
        <v/>
      </c>
      <c r="V60" s="62">
        <f t="shared" si="6"/>
        <v>0</v>
      </c>
      <c r="W60" s="67" t="str">
        <f>IF(OR($E60="",$G60=""),"",IF(AND($E$3=6),'Marks Entry 6th'!T59,IF(AND($E$3=7),'Marks Entry 7th'!T59,"")))</f>
        <v/>
      </c>
      <c r="X60" s="67" t="str">
        <f>IF(OR($E60="",$G60=""),"",IF(AND($E$3=6),'Marks Entry 6th'!U59,IF(AND($E$3=7),'Marks Entry 7th'!U59,"")))</f>
        <v/>
      </c>
      <c r="Y60" s="66" t="str">
        <f t="shared" si="7"/>
        <v/>
      </c>
      <c r="Z60" s="62" t="str">
        <f t="shared" si="8"/>
        <v/>
      </c>
      <c r="AA60" s="108">
        <f t="shared" si="9"/>
        <v>0</v>
      </c>
      <c r="AB60" s="108" t="str">
        <f t="shared" si="10"/>
        <v/>
      </c>
      <c r="AC60" s="108" t="str">
        <f t="shared" si="11"/>
        <v/>
      </c>
      <c r="AD60" s="108" t="str">
        <f t="shared" si="12"/>
        <v/>
      </c>
      <c r="AE60" s="108" t="str">
        <f t="shared" si="13"/>
        <v/>
      </c>
      <c r="AF60" s="110" t="str">
        <f t="shared" si="14"/>
        <v/>
      </c>
      <c r="AG60" s="120" t="str">
        <f>IF(OR($E60="",$G60=""),"",IF(AND($E$3=6),'Marks Entry 6th'!V59,IF(AND($E$3=7),'Marks Entry 7th'!V59,"")))</f>
        <v/>
      </c>
      <c r="AH60" s="120" t="str">
        <f>IF(OR($E60="",$G60=""),"",IF(AND($E$3=6),'Marks Entry 6th'!W59,IF(AND($E$3=7),'Marks Entry 7th'!W59,"")))</f>
        <v/>
      </c>
      <c r="AI60" s="120" t="str">
        <f>IF(OR($E60="",$G60=""),"",IF(AND($E$3=6),'Marks Entry 6th'!X59,IF(AND($E$3=7),'Marks Entry 7th'!X59,"")))</f>
        <v/>
      </c>
      <c r="AJ60" s="120" t="str">
        <f>IF(OR($E60="",$G60=""),"",IF(AND($E$3=6),'Marks Entry 6th'!Y59,IF(AND($E$3=7),'Marks Entry 7th'!Y59,"")))</f>
        <v/>
      </c>
      <c r="AK60" s="120" t="str">
        <f>IF(OR($E60="",$G60=""),"",IF(AND($E$3=6),'Marks Entry 6th'!Z59,IF(AND($E$3=7),'Marks Entry 7th'!Z59,"")))</f>
        <v/>
      </c>
      <c r="AL60" s="120" t="str">
        <f>IF(OR($E60="",$G60=""),"",IF(AND($E$3=6),'Marks Entry 6th'!AA59,IF(AND($E$3=7),'Marks Entry 7th'!AA59,"")))</f>
        <v/>
      </c>
      <c r="AM60" s="428" t="str">
        <f t="shared" si="15"/>
        <v/>
      </c>
      <c r="AN60" s="120" t="str">
        <f>IF(OR($E60="",$G60=""),"",IF(AND($E$3=6),'Marks Entry 6th'!AB59,IF(AND($E$3=7),'Marks Entry 7th'!AB59,"")))</f>
        <v/>
      </c>
      <c r="AO60" s="120" t="str">
        <f>IF(OR($E60="",$G60=""),"",IF(AND($E$3=6),'Marks Entry 6th'!AC59,IF(AND($E$3=7),'Marks Entry 7th'!AC59,"")))</f>
        <v/>
      </c>
      <c r="AP60" s="65" t="str">
        <f t="shared" si="16"/>
        <v/>
      </c>
      <c r="AQ60" s="62">
        <f t="shared" si="17"/>
        <v>0</v>
      </c>
      <c r="AR60" s="67" t="str">
        <f>IF(OR($E60="",$G60=""),"",IF(AND($E$3=6),'Marks Entry 6th'!AD59,IF(AND($E$3=7),'Marks Entry 7th'!AD59,"")))</f>
        <v/>
      </c>
      <c r="AS60" s="67" t="str">
        <f>IF(OR($E60="",$G60=""),"",IF(AND($E$3=6),'Marks Entry 6th'!AE59,IF(AND($E$3=7),'Marks Entry 7th'!AE59,"")))</f>
        <v/>
      </c>
      <c r="AT60" s="65" t="str">
        <f t="shared" si="18"/>
        <v/>
      </c>
      <c r="AU60" s="62" t="str">
        <f t="shared" si="19"/>
        <v/>
      </c>
      <c r="AV60" s="108">
        <f t="shared" si="20"/>
        <v>0</v>
      </c>
      <c r="AW60" s="108" t="str">
        <f t="shared" si="21"/>
        <v/>
      </c>
      <c r="AX60" s="108" t="str">
        <f t="shared" si="22"/>
        <v/>
      </c>
      <c r="AY60" s="108" t="str">
        <f t="shared" si="23"/>
        <v/>
      </c>
      <c r="AZ60" s="108" t="str">
        <f t="shared" si="24"/>
        <v/>
      </c>
      <c r="BA60" s="110" t="str">
        <f t="shared" si="25"/>
        <v/>
      </c>
      <c r="BB60" s="313" t="str">
        <f>IF(OR($E60="",$G60=""),"",IF(AND($E$3=6),'Marks Entry 6th'!AF59,IF(AND($E$3=7),'Marks Entry 7th'!AF59,"")))</f>
        <v/>
      </c>
      <c r="BC60" s="120" t="str">
        <f>IF(OR($E60="",$G60=""),"",IF(AND($E$3=6),'Marks Entry 6th'!AG59,IF(AND($E$3=7),'Marks Entry 7th'!AG59,"")))</f>
        <v/>
      </c>
      <c r="BD60" s="120" t="str">
        <f>IF(OR($E60="",$G60=""),"",IF(AND($E$3=6),'Marks Entry 6th'!AH59,IF(AND($E$3=7),'Marks Entry 7th'!AH59,"")))</f>
        <v/>
      </c>
      <c r="BE60" s="120" t="str">
        <f>IF(OR($E60="",$G60=""),"",IF(AND($E$3=6),'Marks Entry 6th'!AI59,IF(AND($E$3=7),'Marks Entry 7th'!AI59,"")))</f>
        <v/>
      </c>
      <c r="BF60" s="120" t="str">
        <f>IF(OR($E60="",$G60=""),"",IF(AND($E$3=6),'Marks Entry 6th'!AJ59,IF(AND($E$3=7),'Marks Entry 7th'!AJ59,"")))</f>
        <v/>
      </c>
      <c r="BG60" s="120" t="str">
        <f>IF(OR($E60="",$G60=""),"",IF(AND($E$3=6),'Marks Entry 6th'!AK59,IF(AND($E$3=7),'Marks Entry 7th'!AK59,"")))</f>
        <v/>
      </c>
      <c r="BH60" s="120" t="str">
        <f>IF(OR($E60="",$G60=""),"",IF(AND($E$3=6),'Marks Entry 6th'!AL59,IF(AND($E$3=7),'Marks Entry 7th'!AL59,"")))</f>
        <v/>
      </c>
      <c r="BI60" s="428" t="str">
        <f t="shared" si="26"/>
        <v/>
      </c>
      <c r="BJ60" s="120" t="str">
        <f>IF(OR($E60="",$G60=""),"",IF(AND($E$3=6),'Marks Entry 6th'!AM59,IF(AND($E$3=7),'Marks Entry 7th'!AM59,"")))</f>
        <v/>
      </c>
      <c r="BK60" s="120" t="str">
        <f>IF(OR($E60="",$G60=""),"",IF(AND($E$3=6),'Marks Entry 6th'!AN59,IF(AND($E$3=7),'Marks Entry 7th'!AN59,"")))</f>
        <v/>
      </c>
      <c r="BL60" s="65" t="str">
        <f t="shared" si="27"/>
        <v/>
      </c>
      <c r="BM60" s="62">
        <f t="shared" si="28"/>
        <v>0</v>
      </c>
      <c r="BN60" s="67" t="str">
        <f>IF(OR($E60="",$G60=""),"",IF(AND($E$3=6),'Marks Entry 6th'!AO59,IF(AND($E$3=7),'Marks Entry 7th'!AO59,"")))</f>
        <v/>
      </c>
      <c r="BO60" s="67" t="str">
        <f>IF(OR($E60="",$G60=""),"",IF(AND($E$3=6),'Marks Entry 6th'!AP59,IF(AND($E$3=7),'Marks Entry 7th'!AP59,"")))</f>
        <v/>
      </c>
      <c r="BP60" s="65" t="str">
        <f t="shared" si="29"/>
        <v/>
      </c>
      <c r="BQ60" s="62" t="str">
        <f t="shared" si="30"/>
        <v/>
      </c>
      <c r="BR60" s="108">
        <f t="shared" si="31"/>
        <v>0</v>
      </c>
      <c r="BS60" s="108" t="str">
        <f t="shared" si="32"/>
        <v/>
      </c>
      <c r="BT60" s="108" t="str">
        <f t="shared" si="33"/>
        <v/>
      </c>
      <c r="BU60" s="108" t="str">
        <f t="shared" si="34"/>
        <v/>
      </c>
      <c r="BV60" s="108" t="str">
        <f t="shared" si="35"/>
        <v/>
      </c>
      <c r="BW60" s="110" t="str">
        <f t="shared" si="36"/>
        <v/>
      </c>
      <c r="BX60" s="120" t="str">
        <f>IF(OR($E60="",$G60=""),"",IF(AND($E$3=6),'Marks Entry 6th'!AQ59,IF(AND($E$3=7),'Marks Entry 7th'!AQ59,"")))</f>
        <v/>
      </c>
      <c r="BY60" s="120" t="str">
        <f>IF(OR($E60="",$G60=""),"",IF(AND($E$3=6),'Marks Entry 6th'!AR59,IF(AND($E$3=7),'Marks Entry 7th'!AR59,"")))</f>
        <v/>
      </c>
      <c r="BZ60" s="120" t="str">
        <f>IF(OR($E60="",$G60=""),"",IF(AND($E$3=6),'Marks Entry 6th'!AS59,IF(AND($E$3=7),'Marks Entry 7th'!AS59,"")))</f>
        <v/>
      </c>
      <c r="CA60" s="120" t="str">
        <f>IF(OR($E60="",$G60=""),"",IF(AND($E$3=6),'Marks Entry 6th'!AT59,IF(AND($E$3=7),'Marks Entry 7th'!AT59,"")))</f>
        <v/>
      </c>
      <c r="CB60" s="120" t="str">
        <f>IF(OR($E60="",$G60=""),"",IF(AND($E$3=6),'Marks Entry 6th'!AU59,IF(AND($E$3=7),'Marks Entry 7th'!AU59,"")))</f>
        <v/>
      </c>
      <c r="CC60" s="120" t="str">
        <f>IF(OR($E60="",$G60=""),"",IF(AND($E$3=6),'Marks Entry 6th'!AV59,IF(AND($E$3=7),'Marks Entry 7th'!AV59,"")))</f>
        <v/>
      </c>
      <c r="CD60" s="428" t="str">
        <f t="shared" si="37"/>
        <v/>
      </c>
      <c r="CE60" s="120" t="str">
        <f>IF(OR($E60="",$G60=""),"",IF(AND($E$3=6),'Marks Entry 6th'!AW59,IF(AND($E$3=7),'Marks Entry 7th'!AW59,"")))</f>
        <v/>
      </c>
      <c r="CF60" s="120" t="str">
        <f>IF(OR($E60="",$G60=""),"",IF(AND($E$3=6),'Marks Entry 6th'!AX59,IF(AND($E$3=7),'Marks Entry 7th'!AX59,"")))</f>
        <v/>
      </c>
      <c r="CG60" s="65" t="str">
        <f t="shared" si="38"/>
        <v/>
      </c>
      <c r="CH60" s="62">
        <f t="shared" si="39"/>
        <v>0</v>
      </c>
      <c r="CI60" s="67" t="str">
        <f>IF(OR($E60="",$G60=""),"",IF(AND($E$3=6),'Marks Entry 6th'!AY59,IF(AND($E$3=7),'Marks Entry 7th'!AY59,"")))</f>
        <v/>
      </c>
      <c r="CJ60" s="67" t="str">
        <f>IF(OR($E60="",$G60=""),"",IF(AND($E$3=6),'Marks Entry 6th'!AZ59,IF(AND($E$3=7),'Marks Entry 7th'!AZ59,"")))</f>
        <v/>
      </c>
      <c r="CK60" s="65" t="str">
        <f t="shared" si="40"/>
        <v/>
      </c>
      <c r="CL60" s="62" t="str">
        <f t="shared" si="41"/>
        <v/>
      </c>
      <c r="CM60" s="108">
        <f t="shared" si="42"/>
        <v>0</v>
      </c>
      <c r="CN60" s="108" t="str">
        <f t="shared" si="43"/>
        <v/>
      </c>
      <c r="CO60" s="108" t="str">
        <f t="shared" si="44"/>
        <v/>
      </c>
      <c r="CP60" s="108" t="str">
        <f t="shared" si="45"/>
        <v/>
      </c>
      <c r="CQ60" s="108" t="str">
        <f t="shared" si="46"/>
        <v/>
      </c>
      <c r="CR60" s="110" t="str">
        <f t="shared" si="47"/>
        <v/>
      </c>
      <c r="CS60" s="120" t="str">
        <f>IF(OR($E60="",$G60=""),"",IF(AND($E$3=6),'Marks Entry 6th'!BA59,IF(AND($E$3=7),'Marks Entry 7th'!BA59,"")))</f>
        <v/>
      </c>
      <c r="CT60" s="120" t="str">
        <f>IF(OR($E60="",$G60=""),"",IF(AND($E$3=6),'Marks Entry 6th'!BB59,IF(AND($E$3=7),'Marks Entry 7th'!BB59,"")))</f>
        <v/>
      </c>
      <c r="CU60" s="120" t="str">
        <f>IF(OR($E60="",$G60=""),"",IF(AND($E$3=6),'Marks Entry 6th'!BC59,IF(AND($E$3=7),'Marks Entry 7th'!BC59,"")))</f>
        <v/>
      </c>
      <c r="CV60" s="120" t="str">
        <f>IF(OR($E60="",$G60=""),"",IF(AND($E$3=6),'Marks Entry 6th'!BD59,IF(AND($E$3=7),'Marks Entry 7th'!BD59,"")))</f>
        <v/>
      </c>
      <c r="CW60" s="120" t="str">
        <f>IF(OR($E60="",$G60=""),"",IF(AND($E$3=6),'Marks Entry 6th'!BE59,IF(AND($E$3=7),'Marks Entry 7th'!BE59,"")))</f>
        <v/>
      </c>
      <c r="CX60" s="120" t="str">
        <f>IF(OR($E60="",$G60=""),"",IF(AND($E$3=6),'Marks Entry 6th'!BF59,IF(AND($E$3=7),'Marks Entry 7th'!BF59,"")))</f>
        <v/>
      </c>
      <c r="CY60" s="428" t="str">
        <f t="shared" si="48"/>
        <v/>
      </c>
      <c r="CZ60" s="120" t="str">
        <f>IF(OR($E60="",$G60=""),"",IF(AND($E$3=6),'Marks Entry 6th'!BG59,IF(AND($E$3=7),'Marks Entry 7th'!BG59,"")))</f>
        <v/>
      </c>
      <c r="DA60" s="120" t="str">
        <f>IF(OR($E60="",$G60=""),"",IF(AND($E$3=6),'Marks Entry 6th'!BH59,IF(AND($E$3=7),'Marks Entry 7th'!BH59,"")))</f>
        <v/>
      </c>
      <c r="DB60" s="65" t="str">
        <f t="shared" si="49"/>
        <v/>
      </c>
      <c r="DC60" s="62">
        <f t="shared" si="50"/>
        <v>0</v>
      </c>
      <c r="DD60" s="67" t="str">
        <f>IF(OR($E60="",$G60=""),"",IF(AND($E$3=6),'Marks Entry 6th'!BI59,IF(AND($E$3=7),'Marks Entry 7th'!BI59,"")))</f>
        <v/>
      </c>
      <c r="DE60" s="67" t="str">
        <f>IF(OR($E60="",$G60=""),"",IF(AND($E$3=6),'Marks Entry 6th'!BJ59,IF(AND($E$3=7),'Marks Entry 7th'!BJ59,"")))</f>
        <v/>
      </c>
      <c r="DF60" s="65" t="str">
        <f t="shared" si="51"/>
        <v/>
      </c>
      <c r="DG60" s="62" t="str">
        <f t="shared" si="52"/>
        <v/>
      </c>
      <c r="DH60" s="108">
        <f t="shared" si="53"/>
        <v>0</v>
      </c>
      <c r="DI60" s="108" t="str">
        <f t="shared" si="54"/>
        <v/>
      </c>
      <c r="DJ60" s="108" t="str">
        <f t="shared" si="55"/>
        <v/>
      </c>
      <c r="DK60" s="108" t="str">
        <f t="shared" si="56"/>
        <v/>
      </c>
      <c r="DL60" s="108" t="str">
        <f t="shared" si="57"/>
        <v/>
      </c>
      <c r="DM60" s="110" t="str">
        <f t="shared" si="58"/>
        <v/>
      </c>
      <c r="DN60" s="120" t="str">
        <f>IF(OR($E60="",$G60=""),"",IF(AND($E$3=6),'Marks Entry 6th'!BK59,IF(AND($E$3=7),'Marks Entry 7th'!BK59,"")))</f>
        <v/>
      </c>
      <c r="DO60" s="120" t="str">
        <f>IF(OR($E60="",$G60=""),"",IF(AND($E$3=6),'Marks Entry 6th'!BL59,IF(AND($E$3=7),'Marks Entry 7th'!BL59,"")))</f>
        <v/>
      </c>
      <c r="DP60" s="120" t="str">
        <f>IF(OR($E60="",$G60=""),"",IF(AND($E$3=6),'Marks Entry 6th'!BM59,IF(AND($E$3=7),'Marks Entry 7th'!BM59,"")))</f>
        <v/>
      </c>
      <c r="DQ60" s="120" t="str">
        <f>IF(OR($E60="",$G60=""),"",IF(AND($E$3=6),'Marks Entry 6th'!BN59,IF(AND($E$3=7),'Marks Entry 7th'!BN59,"")))</f>
        <v/>
      </c>
      <c r="DR60" s="120" t="str">
        <f>IF(OR($E60="",$G60=""),"",IF(AND($E$3=6),'Marks Entry 6th'!BO59,IF(AND($E$3=7),'Marks Entry 7th'!BO59,"")))</f>
        <v/>
      </c>
      <c r="DS60" s="120" t="str">
        <f>IF(OR($E60="",$G60=""),"",IF(AND($E$3=6),'Marks Entry 6th'!BP59,IF(AND($E$3=7),'Marks Entry 7th'!BP59,"")))</f>
        <v/>
      </c>
      <c r="DT60" s="428" t="str">
        <f t="shared" si="59"/>
        <v/>
      </c>
      <c r="DU60" s="120" t="str">
        <f>IF(OR($E60="",$G60=""),"",IF(AND($E$3=6),'Marks Entry 6th'!BQ59,IF(AND($E$3=7),'Marks Entry 7th'!BQ59,"")))</f>
        <v/>
      </c>
      <c r="DV60" s="120" t="str">
        <f>IF(OR($E60="",$G60=""),"",IF(AND($E$3=6),'Marks Entry 6th'!BR59,IF(AND($E$3=7),'Marks Entry 7th'!BR59,"")))</f>
        <v/>
      </c>
      <c r="DW60" s="65" t="str">
        <f t="shared" si="60"/>
        <v/>
      </c>
      <c r="DX60" s="62">
        <f t="shared" si="61"/>
        <v>0</v>
      </c>
      <c r="DY60" s="67" t="str">
        <f>IF(OR($E60="",$G60=""),"",IF(AND($E$3=6),'Marks Entry 6th'!BS59,IF(AND($E$3=7),'Marks Entry 7th'!BS59,"")))</f>
        <v/>
      </c>
      <c r="DZ60" s="67" t="str">
        <f>IF(OR($E60="",$G60=""),"",IF(AND($E$3=6),'Marks Entry 6th'!BT59,IF(AND($E$3=7),'Marks Entry 7th'!BT59,"")))</f>
        <v/>
      </c>
      <c r="EA60" s="65" t="str">
        <f t="shared" si="62"/>
        <v/>
      </c>
      <c r="EB60" s="62" t="str">
        <f t="shared" si="63"/>
        <v/>
      </c>
      <c r="EC60" s="108">
        <f t="shared" si="64"/>
        <v>0</v>
      </c>
      <c r="ED60" s="108" t="str">
        <f t="shared" si="65"/>
        <v/>
      </c>
      <c r="EE60" s="108" t="str">
        <f t="shared" si="66"/>
        <v/>
      </c>
      <c r="EF60" s="108" t="str">
        <f t="shared" si="67"/>
        <v/>
      </c>
      <c r="EG60" s="108" t="str">
        <f t="shared" si="68"/>
        <v/>
      </c>
      <c r="EH60" s="110" t="str">
        <f t="shared" si="69"/>
        <v/>
      </c>
      <c r="EI60" s="52" t="str">
        <f>IF(OR($E60="",$G60=""),"",IF(AND($E$3=6),'Marks Entry 6th'!BU59,IF(AND($E$3=7),'Marks Entry 7th'!BU59,"")))</f>
        <v/>
      </c>
      <c r="EJ60" s="52" t="str">
        <f>IF(OR($E60="",$G60=""),"",IF(AND($E$3=6),'Marks Entry 6th'!BV59,IF(AND($E$3=7),'Marks Entry 7th'!BV59,"")))</f>
        <v/>
      </c>
      <c r="EK60" s="52" t="str">
        <f>IF(OR($E60="",$G60=""),"",IF(AND($E$3=6),'Marks Entry 6th'!BW59,IF(AND($E$3=7),'Marks Entry 7th'!BW59,"")))</f>
        <v/>
      </c>
      <c r="EL60" s="52" t="str">
        <f>IF(OR($E60="",$G60=""),"",IF(AND($E$3=6),'Marks Entry 6th'!BX59,IF(AND($E$3=7),'Marks Entry 7th'!BX59,"")))</f>
        <v/>
      </c>
      <c r="EM60" s="52" t="str">
        <f>IF(OR($E60="",$G60=""),"",IF(AND($E$3=6),'Marks Entry 6th'!BY59,IF(AND($E$3=7),'Marks Entry 7th'!BY59,"")))</f>
        <v/>
      </c>
      <c r="EN60" s="121" t="str">
        <f t="shared" si="70"/>
        <v/>
      </c>
      <c r="EO60" s="122">
        <f t="shared" si="71"/>
        <v>0</v>
      </c>
      <c r="EP60" s="122" t="str">
        <f t="shared" si="72"/>
        <v/>
      </c>
      <c r="EQ60" s="122" t="str">
        <f t="shared" si="73"/>
        <v/>
      </c>
      <c r="ER60" s="109" t="str">
        <f t="shared" si="74"/>
        <v/>
      </c>
      <c r="ES60" s="52" t="str">
        <f>IF(OR($E60="",$G60=""),"",IF(AND($E$3=6),'Marks Entry 6th'!BZ59,IF(AND($E$3=7),'Marks Entry 7th'!BZ59,"")))</f>
        <v/>
      </c>
      <c r="ET60" s="52" t="str">
        <f>IF(OR($E60="",$G60=""),"",IF(AND($E$3=6),'Marks Entry 6th'!CA59,IF(AND($E$3=7),'Marks Entry 7th'!CA59,"")))</f>
        <v/>
      </c>
      <c r="EU60" s="52" t="str">
        <f>IF(OR($E60="",$G60=""),"",IF(AND($E$3=6),'Marks Entry 6th'!CB59,IF(AND($E$3=7),'Marks Entry 7th'!CB59,"")))</f>
        <v/>
      </c>
      <c r="EV60" s="52" t="str">
        <f>IF(OR($E60="",$G60=""),"",IF(AND($E$3=6),'Marks Entry 6th'!CC59,IF(AND($E$3=7),'Marks Entry 7th'!CC59,"")))</f>
        <v/>
      </c>
      <c r="EW60" s="52" t="str">
        <f>IF(OR($E60="",$G60=""),"",IF(AND($E$3=6),'Marks Entry 6th'!CD59,IF(AND($E$3=7),'Marks Entry 7th'!CD59,"")))</f>
        <v/>
      </c>
      <c r="EX60" s="121" t="str">
        <f t="shared" si="75"/>
        <v/>
      </c>
      <c r="EY60" s="122">
        <f t="shared" si="76"/>
        <v>0</v>
      </c>
      <c r="EZ60" s="122" t="str">
        <f t="shared" si="77"/>
        <v/>
      </c>
      <c r="FA60" s="122" t="str">
        <f t="shared" si="78"/>
        <v/>
      </c>
      <c r="FB60" s="109" t="str">
        <f t="shared" si="79"/>
        <v/>
      </c>
      <c r="FC60" s="52" t="str">
        <f>IF(OR($E60="",$G60=""),"",IF(AND($E$3=6),'Marks Entry 6th'!CE59,IF(AND($E$3=7),'Marks Entry 7th'!CE59,"")))</f>
        <v/>
      </c>
      <c r="FD60" s="52" t="str">
        <f>IF(OR($E60="",$G60=""),"",IF(AND($E$3=6),'Marks Entry 6th'!CF59,IF(AND($E$3=7),'Marks Entry 7th'!CF59,"")))</f>
        <v/>
      </c>
      <c r="FE60" s="52" t="str">
        <f>IF(OR($E60="",$G60=""),"",IF(AND($E$3=6),'Marks Entry 6th'!CG59,IF(AND($E$3=7),'Marks Entry 7th'!CG59,"")))</f>
        <v/>
      </c>
      <c r="FF60" s="52" t="str">
        <f>IF(OR($E60="",$G60=""),"",IF(AND($E$3=6),'Marks Entry 6th'!CH59,IF(AND($E$3=7),'Marks Entry 7th'!CH59,"")))</f>
        <v/>
      </c>
      <c r="FG60" s="52" t="str">
        <f>IF(OR($E60="",$G60=""),"",IF(AND($E$3=6),'Marks Entry 6th'!CI59,IF(AND($E$3=7),'Marks Entry 7th'!CI59,"")))</f>
        <v/>
      </c>
      <c r="FH60" s="121" t="str">
        <f t="shared" si="80"/>
        <v/>
      </c>
      <c r="FI60" s="122">
        <f t="shared" si="81"/>
        <v>0</v>
      </c>
      <c r="FJ60" s="122" t="str">
        <f t="shared" si="82"/>
        <v/>
      </c>
      <c r="FK60" s="122" t="str">
        <f t="shared" si="83"/>
        <v/>
      </c>
      <c r="FL60" s="109" t="str">
        <f t="shared" si="84"/>
        <v/>
      </c>
      <c r="FM60" s="370" t="str">
        <f>IF(OR($E60="",$G60=""),"",IF(AND('Marks Entry 6th'!CJ59="",'Marks Entry 7th'!CJ59=""),"",IF(AND($E$3=6),'Marks Entry 6th'!CJ59,IF(AND($E$3=7),'Marks Entry 7th'!CJ59,""))))</f>
        <v/>
      </c>
      <c r="FN60" s="370" t="str">
        <f>IF(OR($E60="",$G60=""),"",IF(AND('Marks Entry 6th'!CK59="",'Marks Entry 7th'!CK59=""),"",IF(AND($E$3=6),'Marks Entry 6th'!CK59,IF(AND($E$3=7),'Marks Entry 7th'!CK59,""))))</f>
        <v/>
      </c>
      <c r="FO60" s="371" t="str">
        <f t="shared" si="85"/>
        <v/>
      </c>
      <c r="FP60" s="109" t="str">
        <f t="shared" si="86"/>
        <v/>
      </c>
      <c r="FQ60" s="370" t="str">
        <f>IF(OR($E60="",$G60=""),"",IF(AND('Marks Entry 6th'!CL59="",'Marks Entry 7th'!CL59=""),"",IF(AND($E$3=6),'Marks Entry 6th'!CL59,IF(AND($E$3=7),'Marks Entry 7th'!CL59,""))))</f>
        <v/>
      </c>
      <c r="FR60" s="370" t="str">
        <f>IF(OR($E60="",$G60=""),"",IF(AND('Marks Entry 6th'!CM59="",'Marks Entry 7th'!CM59=""),"",IF(AND($E$3=6),'Marks Entry 6th'!CM59,IF(AND($E$3=7),'Marks Entry 7th'!CM59,""))))</f>
        <v/>
      </c>
      <c r="FS60" s="371" t="str">
        <f t="shared" si="87"/>
        <v/>
      </c>
      <c r="FT60" s="109" t="str">
        <f t="shared" si="88"/>
        <v/>
      </c>
      <c r="FU60" s="78" t="str">
        <f t="shared" si="89"/>
        <v/>
      </c>
      <c r="FV60" s="332" t="str">
        <f t="shared" si="90"/>
        <v/>
      </c>
      <c r="FW60" s="84" t="str">
        <f t="shared" si="91"/>
        <v/>
      </c>
      <c r="FX60" s="225" t="str">
        <f t="shared" si="92"/>
        <v/>
      </c>
      <c r="FY60" s="85" t="str">
        <f t="shared" si="93"/>
        <v/>
      </c>
      <c r="FZ60" s="331" t="str">
        <f>IFERROR(IF(B60="NSO","NSO",IF(OR(D60="",G60="",F60=""),"",IF(AND(FV60&gt;=36,'Master sheet'!$D$11="Hindi"),"कक्षा क्रमोन्नत",IF(AND(FV60&gt;=36,'Master sheet'!$D$11="English"),"Promoted",IF(AND(FV60&lt;36,'Master sheet'!$D$11="Hindi"),"पुनः परीक्षा","Re-Exam"))))),"")</f>
        <v/>
      </c>
      <c r="GA60" s="53" t="str">
        <f>IF(OR($E60="",$G60=""),"",IF(AND($E$3=6,'Marks Entry 6th'!CN59=""),"",IF(AND($E$3=7,'Marks Entry 7th'!CN59=""),"",IF(AND($E$3=6),'Marks Entry 6th'!CN59,IF(AND($E$3=7),'Marks Entry 7th'!CN59,"")))))</f>
        <v/>
      </c>
      <c r="GB60" s="53" t="str">
        <f>IF(OR($E60="",$G60=""),"",IF(AND($E$3=6,'Marks Entry 6th'!CO59=""),"",IF(AND($E$3=7,'Marks Entry 7th'!CO59=""),"",IF(AND($E$3=6),'Marks Entry 6th'!CO59,IF(AND($E$3=7),'Marks Entry 7th'!CO59,"")))))</f>
        <v/>
      </c>
      <c r="GC60" s="54"/>
      <c r="GK60" s="56">
        <f>IF(AND($E$3=6),'Marks Entry 6th'!I59,IF(AND($E$3=7),'Marks Entry 7th'!I59,""))</f>
        <v>0</v>
      </c>
      <c r="GL60" s="56">
        <f t="shared" si="94"/>
        <v>0</v>
      </c>
    </row>
    <row r="61" spans="1:194" ht="18.95" customHeight="1">
      <c r="A61" s="68">
        <v>54</v>
      </c>
      <c r="B61" s="68" t="str">
        <f>IF(OR(GK61=0,GK61=""),"",IF(AND($E$3=6),'Marks Entry 6th'!I60,IF(AND($E$3=7),'Marks Entry 7th'!I60,"")))</f>
        <v/>
      </c>
      <c r="C61" s="69" t="str">
        <f>IF(OR(B61=0,B61=""),"",IF(AND($E$3=6,'Marks Entry 6th'!B60=""),"",IF(AND($E$3=7,'Marks Entry 7th'!B60=""),"",IF(AND($E$3=6,'Marks Entry 6th'!B60),'Marks Entry 6th'!B60,IF(AND($E$3=7),'Marks Entry 7th'!B60,"")))))</f>
        <v/>
      </c>
      <c r="D61" s="69" t="str">
        <f>IF(OR(B61=0,B61=""),"",IF(AND($E$3=6,'Marks Entry 6th'!C60=""),"",IF(AND($E$3=7,'Marks Entry 7th'!C60=""),"",IF(AND($E$3=6),'Marks Entry 6th'!C60,IF(AND($E$3=7),'Marks Entry 7th'!C60,"")))))</f>
        <v/>
      </c>
      <c r="E61" s="306" t="str">
        <f>IF(OR(B61=0,B61=""),"",IF(AND($E$3=6,'Marks Entry 6th'!E60=""),"",IF(AND($E$3=7,'Marks Entry 7th'!E60=""),"",IF(AND($E$3=6),'Marks Entry 6th'!E60,IF(AND($E$3=7),'Marks Entry 7th'!E60,"")))))</f>
        <v/>
      </c>
      <c r="F61" s="69" t="str">
        <f>IF(OR(B61=0,B61=""),"",IF(AND($E$3=6,'Marks Entry 6th'!D60=""),"",IF(AND($E$3=7,'Marks Entry 7th'!D60=""),"",IF(AND($E$3=6),'Marks Entry 6th'!D60,IF(AND($E$3=7),'Marks Entry 7th'!D60,"")))))</f>
        <v/>
      </c>
      <c r="G61" s="305" t="str">
        <f>IF(OR(B61=0,B61=""),"",IF(AND($E$3=6,'Marks Entry 6th'!F60=""),"",IF(AND($E$3=7,'Marks Entry 7th'!F60=""),"",IF(AND($E$3=6),UPPER('Marks Entry 6th'!F60),IF(AND($E$3=7),UPPER('Marks Entry 7th'!F60),"")))))</f>
        <v/>
      </c>
      <c r="H61" s="305" t="str">
        <f>IF(OR(B61=0,B61=""),"",IF(AND($E$3=6,'Marks Entry 6th'!G60=""),"",IF(AND($E$3=7,'Marks Entry 7th'!G60=""),"",IF(AND($E$3=6),UPPER('Marks Entry 6th'!G60),IF(AND($E$3=7),UPPER('Marks Entry 7th'!G60),"")))))</f>
        <v/>
      </c>
      <c r="I61" s="305" t="str">
        <f>IF(OR(B61=0,B61=""),"",IF(AND($E$3=6,'Marks Entry 6th'!H60=""),"",IF(AND($E$3=7,'Marks Entry 7th'!H60=""),"",IF(AND($E$3=6),UPPER('Marks Entry 6th'!H60),IF(AND($E$3=7),UPPER('Marks Entry 7th'!H60),"")))))</f>
        <v/>
      </c>
      <c r="J61" s="64" t="str">
        <f>IF(OR(B61=0,B61=""),"",IF(AND($E$3=6,'Marks Entry 6th'!J60=""),"",IF(AND($E$3=7,'Marks Entry 7th'!J60=""),"",IF(AND($E$3=6),'Marks Entry 6th'!J60,IF(AND($E$3=7),'Marks Entry 7th'!J60,"")))))</f>
        <v/>
      </c>
      <c r="K61" s="64" t="str">
        <f>IF(OR(B61=0,B61=""),"",IF(AND($E$3=6,'Marks Entry 6th'!K60=""),"",IF(AND($E$3=7,'Marks Entry 7th'!K60=""),"",IF(AND($E$3=6),'Marks Entry 6th'!K60,IF(AND($E$3=7),'Marks Entry 7th'!K60,"")))))</f>
        <v/>
      </c>
      <c r="L61" s="120" t="str">
        <f>IF(OR($E61="",$G61=""),"",IF(AND($E$3=6),'Marks Entry 6th'!L60,IF(AND($E$3=7),'Marks Entry 7th'!L60,"")))</f>
        <v/>
      </c>
      <c r="M61" s="120" t="str">
        <f>IF(OR($E61="",$G61=""),"",IF(AND($E$3=6),'Marks Entry 6th'!M60,IF(AND($E$3=7),'Marks Entry 7th'!M60,"")))</f>
        <v/>
      </c>
      <c r="N61" s="120" t="str">
        <f>IF(OR($E61="",$G61=""),"",IF(AND($E$3=6),'Marks Entry 6th'!N60,IF(AND($E$3=7),'Marks Entry 7th'!N60,"")))</f>
        <v/>
      </c>
      <c r="O61" s="120" t="str">
        <f>IF(OR($E61="",$G61=""),"",IF(AND($E$3=6),'Marks Entry 6th'!O60,IF(AND($E$3=7),'Marks Entry 7th'!O60,"")))</f>
        <v/>
      </c>
      <c r="P61" s="120" t="str">
        <f>IF(OR($E61="",$G61=""),"",IF(AND($E$3=6),'Marks Entry 6th'!P60,IF(AND($E$3=7),'Marks Entry 7th'!P60,"")))</f>
        <v/>
      </c>
      <c r="Q61" s="120" t="str">
        <f>IF(OR($E61="",$G61=""),"",IF(AND($E$3=6),'Marks Entry 6th'!Q60,IF(AND($E$3=7),'Marks Entry 7th'!Q60,"")))</f>
        <v/>
      </c>
      <c r="R61" s="428" t="str">
        <f t="shared" si="4"/>
        <v/>
      </c>
      <c r="S61" s="120" t="str">
        <f>IF(OR($E61="",$G61=""),"",IF(AND($E$3=6),'Marks Entry 6th'!R60,IF(AND($E$3=7),'Marks Entry 7th'!R60,"")))</f>
        <v/>
      </c>
      <c r="T61" s="120" t="str">
        <f>IF(OR($E61="",$G61=""),"",IF(AND($E$3=6),'Marks Entry 6th'!S60,IF(AND($E$3=7),'Marks Entry 7th'!S60,"")))</f>
        <v/>
      </c>
      <c r="U61" s="65" t="str">
        <f t="shared" si="5"/>
        <v/>
      </c>
      <c r="V61" s="62">
        <f t="shared" si="6"/>
        <v>0</v>
      </c>
      <c r="W61" s="67" t="str">
        <f>IF(OR($E61="",$G61=""),"",IF(AND($E$3=6),'Marks Entry 6th'!T60,IF(AND($E$3=7),'Marks Entry 7th'!T60,"")))</f>
        <v/>
      </c>
      <c r="X61" s="67" t="str">
        <f>IF(OR($E61="",$G61=""),"",IF(AND($E$3=6),'Marks Entry 6th'!U60,IF(AND($E$3=7),'Marks Entry 7th'!U60,"")))</f>
        <v/>
      </c>
      <c r="Y61" s="66" t="str">
        <f t="shared" si="7"/>
        <v/>
      </c>
      <c r="Z61" s="62" t="str">
        <f t="shared" si="8"/>
        <v/>
      </c>
      <c r="AA61" s="108">
        <f t="shared" si="9"/>
        <v>0</v>
      </c>
      <c r="AB61" s="108" t="str">
        <f t="shared" si="10"/>
        <v/>
      </c>
      <c r="AC61" s="108" t="str">
        <f t="shared" si="11"/>
        <v/>
      </c>
      <c r="AD61" s="108" t="str">
        <f t="shared" si="12"/>
        <v/>
      </c>
      <c r="AE61" s="108" t="str">
        <f t="shared" si="13"/>
        <v/>
      </c>
      <c r="AF61" s="110" t="str">
        <f t="shared" si="14"/>
        <v/>
      </c>
      <c r="AG61" s="120" t="str">
        <f>IF(OR($E61="",$G61=""),"",IF(AND($E$3=6),'Marks Entry 6th'!V60,IF(AND($E$3=7),'Marks Entry 7th'!V60,"")))</f>
        <v/>
      </c>
      <c r="AH61" s="120" t="str">
        <f>IF(OR($E61="",$G61=""),"",IF(AND($E$3=6),'Marks Entry 6th'!W60,IF(AND($E$3=7),'Marks Entry 7th'!W60,"")))</f>
        <v/>
      </c>
      <c r="AI61" s="120" t="str">
        <f>IF(OR($E61="",$G61=""),"",IF(AND($E$3=6),'Marks Entry 6th'!X60,IF(AND($E$3=7),'Marks Entry 7th'!X60,"")))</f>
        <v/>
      </c>
      <c r="AJ61" s="120" t="str">
        <f>IF(OR($E61="",$G61=""),"",IF(AND($E$3=6),'Marks Entry 6th'!Y60,IF(AND($E$3=7),'Marks Entry 7th'!Y60,"")))</f>
        <v/>
      </c>
      <c r="AK61" s="120" t="str">
        <f>IF(OR($E61="",$G61=""),"",IF(AND($E$3=6),'Marks Entry 6th'!Z60,IF(AND($E$3=7),'Marks Entry 7th'!Z60,"")))</f>
        <v/>
      </c>
      <c r="AL61" s="120" t="str">
        <f>IF(OR($E61="",$G61=""),"",IF(AND($E$3=6),'Marks Entry 6th'!AA60,IF(AND($E$3=7),'Marks Entry 7th'!AA60,"")))</f>
        <v/>
      </c>
      <c r="AM61" s="428" t="str">
        <f t="shared" si="15"/>
        <v/>
      </c>
      <c r="AN61" s="120" t="str">
        <f>IF(OR($E61="",$G61=""),"",IF(AND($E$3=6),'Marks Entry 6th'!AB60,IF(AND($E$3=7),'Marks Entry 7th'!AB60,"")))</f>
        <v/>
      </c>
      <c r="AO61" s="120" t="str">
        <f>IF(OR($E61="",$G61=""),"",IF(AND($E$3=6),'Marks Entry 6th'!AC60,IF(AND($E$3=7),'Marks Entry 7th'!AC60,"")))</f>
        <v/>
      </c>
      <c r="AP61" s="65" t="str">
        <f t="shared" si="16"/>
        <v/>
      </c>
      <c r="AQ61" s="62">
        <f t="shared" si="17"/>
        <v>0</v>
      </c>
      <c r="AR61" s="67" t="str">
        <f>IF(OR($E61="",$G61=""),"",IF(AND($E$3=6),'Marks Entry 6th'!AD60,IF(AND($E$3=7),'Marks Entry 7th'!AD60,"")))</f>
        <v/>
      </c>
      <c r="AS61" s="67" t="str">
        <f>IF(OR($E61="",$G61=""),"",IF(AND($E$3=6),'Marks Entry 6th'!AE60,IF(AND($E$3=7),'Marks Entry 7th'!AE60,"")))</f>
        <v/>
      </c>
      <c r="AT61" s="65" t="str">
        <f t="shared" si="18"/>
        <v/>
      </c>
      <c r="AU61" s="62" t="str">
        <f t="shared" si="19"/>
        <v/>
      </c>
      <c r="AV61" s="108">
        <f t="shared" si="20"/>
        <v>0</v>
      </c>
      <c r="AW61" s="108" t="str">
        <f t="shared" si="21"/>
        <v/>
      </c>
      <c r="AX61" s="108" t="str">
        <f t="shared" si="22"/>
        <v/>
      </c>
      <c r="AY61" s="108" t="str">
        <f t="shared" si="23"/>
        <v/>
      </c>
      <c r="AZ61" s="108" t="str">
        <f t="shared" si="24"/>
        <v/>
      </c>
      <c r="BA61" s="110" t="str">
        <f t="shared" si="25"/>
        <v/>
      </c>
      <c r="BB61" s="313" t="str">
        <f>IF(OR($E61="",$G61=""),"",IF(AND($E$3=6),'Marks Entry 6th'!AF60,IF(AND($E$3=7),'Marks Entry 7th'!AF60,"")))</f>
        <v/>
      </c>
      <c r="BC61" s="120" t="str">
        <f>IF(OR($E61="",$G61=""),"",IF(AND($E$3=6),'Marks Entry 6th'!AG60,IF(AND($E$3=7),'Marks Entry 7th'!AG60,"")))</f>
        <v/>
      </c>
      <c r="BD61" s="120" t="str">
        <f>IF(OR($E61="",$G61=""),"",IF(AND($E$3=6),'Marks Entry 6th'!AH60,IF(AND($E$3=7),'Marks Entry 7th'!AH60,"")))</f>
        <v/>
      </c>
      <c r="BE61" s="120" t="str">
        <f>IF(OR($E61="",$G61=""),"",IF(AND($E$3=6),'Marks Entry 6th'!AI60,IF(AND($E$3=7),'Marks Entry 7th'!AI60,"")))</f>
        <v/>
      </c>
      <c r="BF61" s="120" t="str">
        <f>IF(OR($E61="",$G61=""),"",IF(AND($E$3=6),'Marks Entry 6th'!AJ60,IF(AND($E$3=7),'Marks Entry 7th'!AJ60,"")))</f>
        <v/>
      </c>
      <c r="BG61" s="120" t="str">
        <f>IF(OR($E61="",$G61=""),"",IF(AND($E$3=6),'Marks Entry 6th'!AK60,IF(AND($E$3=7),'Marks Entry 7th'!AK60,"")))</f>
        <v/>
      </c>
      <c r="BH61" s="120" t="str">
        <f>IF(OR($E61="",$G61=""),"",IF(AND($E$3=6),'Marks Entry 6th'!AL60,IF(AND($E$3=7),'Marks Entry 7th'!AL60,"")))</f>
        <v/>
      </c>
      <c r="BI61" s="428" t="str">
        <f t="shared" si="26"/>
        <v/>
      </c>
      <c r="BJ61" s="120" t="str">
        <f>IF(OR($E61="",$G61=""),"",IF(AND($E$3=6),'Marks Entry 6th'!AM60,IF(AND($E$3=7),'Marks Entry 7th'!AM60,"")))</f>
        <v/>
      </c>
      <c r="BK61" s="120" t="str">
        <f>IF(OR($E61="",$G61=""),"",IF(AND($E$3=6),'Marks Entry 6th'!AN60,IF(AND($E$3=7),'Marks Entry 7th'!AN60,"")))</f>
        <v/>
      </c>
      <c r="BL61" s="65" t="str">
        <f t="shared" si="27"/>
        <v/>
      </c>
      <c r="BM61" s="62">
        <f t="shared" si="28"/>
        <v>0</v>
      </c>
      <c r="BN61" s="67" t="str">
        <f>IF(OR($E61="",$G61=""),"",IF(AND($E$3=6),'Marks Entry 6th'!AO60,IF(AND($E$3=7),'Marks Entry 7th'!AO60,"")))</f>
        <v/>
      </c>
      <c r="BO61" s="67" t="str">
        <f>IF(OR($E61="",$G61=""),"",IF(AND($E$3=6),'Marks Entry 6th'!AP60,IF(AND($E$3=7),'Marks Entry 7th'!AP60,"")))</f>
        <v/>
      </c>
      <c r="BP61" s="65" t="str">
        <f t="shared" si="29"/>
        <v/>
      </c>
      <c r="BQ61" s="62" t="str">
        <f t="shared" si="30"/>
        <v/>
      </c>
      <c r="BR61" s="108">
        <f t="shared" si="31"/>
        <v>0</v>
      </c>
      <c r="BS61" s="108" t="str">
        <f t="shared" si="32"/>
        <v/>
      </c>
      <c r="BT61" s="108" t="str">
        <f t="shared" si="33"/>
        <v/>
      </c>
      <c r="BU61" s="108" t="str">
        <f t="shared" si="34"/>
        <v/>
      </c>
      <c r="BV61" s="108" t="str">
        <f t="shared" si="35"/>
        <v/>
      </c>
      <c r="BW61" s="110" t="str">
        <f t="shared" si="36"/>
        <v/>
      </c>
      <c r="BX61" s="120" t="str">
        <f>IF(OR($E61="",$G61=""),"",IF(AND($E$3=6),'Marks Entry 6th'!AQ60,IF(AND($E$3=7),'Marks Entry 7th'!AQ60,"")))</f>
        <v/>
      </c>
      <c r="BY61" s="120" t="str">
        <f>IF(OR($E61="",$G61=""),"",IF(AND($E$3=6),'Marks Entry 6th'!AR60,IF(AND($E$3=7),'Marks Entry 7th'!AR60,"")))</f>
        <v/>
      </c>
      <c r="BZ61" s="120" t="str">
        <f>IF(OR($E61="",$G61=""),"",IF(AND($E$3=6),'Marks Entry 6th'!AS60,IF(AND($E$3=7),'Marks Entry 7th'!AS60,"")))</f>
        <v/>
      </c>
      <c r="CA61" s="120" t="str">
        <f>IF(OR($E61="",$G61=""),"",IF(AND($E$3=6),'Marks Entry 6th'!AT60,IF(AND($E$3=7),'Marks Entry 7th'!AT60,"")))</f>
        <v/>
      </c>
      <c r="CB61" s="120" t="str">
        <f>IF(OR($E61="",$G61=""),"",IF(AND($E$3=6),'Marks Entry 6th'!AU60,IF(AND($E$3=7),'Marks Entry 7th'!AU60,"")))</f>
        <v/>
      </c>
      <c r="CC61" s="120" t="str">
        <f>IF(OR($E61="",$G61=""),"",IF(AND($E$3=6),'Marks Entry 6th'!AV60,IF(AND($E$3=7),'Marks Entry 7th'!AV60,"")))</f>
        <v/>
      </c>
      <c r="CD61" s="428" t="str">
        <f t="shared" si="37"/>
        <v/>
      </c>
      <c r="CE61" s="120" t="str">
        <f>IF(OR($E61="",$G61=""),"",IF(AND($E$3=6),'Marks Entry 6th'!AW60,IF(AND($E$3=7),'Marks Entry 7th'!AW60,"")))</f>
        <v/>
      </c>
      <c r="CF61" s="120" t="str">
        <f>IF(OR($E61="",$G61=""),"",IF(AND($E$3=6),'Marks Entry 6th'!AX60,IF(AND($E$3=7),'Marks Entry 7th'!AX60,"")))</f>
        <v/>
      </c>
      <c r="CG61" s="65" t="str">
        <f t="shared" si="38"/>
        <v/>
      </c>
      <c r="CH61" s="62">
        <f t="shared" si="39"/>
        <v>0</v>
      </c>
      <c r="CI61" s="67" t="str">
        <f>IF(OR($E61="",$G61=""),"",IF(AND($E$3=6),'Marks Entry 6th'!AY60,IF(AND($E$3=7),'Marks Entry 7th'!AY60,"")))</f>
        <v/>
      </c>
      <c r="CJ61" s="67" t="str">
        <f>IF(OR($E61="",$G61=""),"",IF(AND($E$3=6),'Marks Entry 6th'!AZ60,IF(AND($E$3=7),'Marks Entry 7th'!AZ60,"")))</f>
        <v/>
      </c>
      <c r="CK61" s="65" t="str">
        <f t="shared" si="40"/>
        <v/>
      </c>
      <c r="CL61" s="62" t="str">
        <f t="shared" si="41"/>
        <v/>
      </c>
      <c r="CM61" s="108">
        <f t="shared" si="42"/>
        <v>0</v>
      </c>
      <c r="CN61" s="108" t="str">
        <f t="shared" si="43"/>
        <v/>
      </c>
      <c r="CO61" s="108" t="str">
        <f t="shared" si="44"/>
        <v/>
      </c>
      <c r="CP61" s="108" t="str">
        <f t="shared" si="45"/>
        <v/>
      </c>
      <c r="CQ61" s="108" t="str">
        <f t="shared" si="46"/>
        <v/>
      </c>
      <c r="CR61" s="110" t="str">
        <f t="shared" si="47"/>
        <v/>
      </c>
      <c r="CS61" s="120" t="str">
        <f>IF(OR($E61="",$G61=""),"",IF(AND($E$3=6),'Marks Entry 6th'!BA60,IF(AND($E$3=7),'Marks Entry 7th'!BA60,"")))</f>
        <v/>
      </c>
      <c r="CT61" s="120" t="str">
        <f>IF(OR($E61="",$G61=""),"",IF(AND($E$3=6),'Marks Entry 6th'!BB60,IF(AND($E$3=7),'Marks Entry 7th'!BB60,"")))</f>
        <v/>
      </c>
      <c r="CU61" s="120" t="str">
        <f>IF(OR($E61="",$G61=""),"",IF(AND($E$3=6),'Marks Entry 6th'!BC60,IF(AND($E$3=7),'Marks Entry 7th'!BC60,"")))</f>
        <v/>
      </c>
      <c r="CV61" s="120" t="str">
        <f>IF(OR($E61="",$G61=""),"",IF(AND($E$3=6),'Marks Entry 6th'!BD60,IF(AND($E$3=7),'Marks Entry 7th'!BD60,"")))</f>
        <v/>
      </c>
      <c r="CW61" s="120" t="str">
        <f>IF(OR($E61="",$G61=""),"",IF(AND($E$3=6),'Marks Entry 6th'!BE60,IF(AND($E$3=7),'Marks Entry 7th'!BE60,"")))</f>
        <v/>
      </c>
      <c r="CX61" s="120" t="str">
        <f>IF(OR($E61="",$G61=""),"",IF(AND($E$3=6),'Marks Entry 6th'!BF60,IF(AND($E$3=7),'Marks Entry 7th'!BF60,"")))</f>
        <v/>
      </c>
      <c r="CY61" s="428" t="str">
        <f t="shared" si="48"/>
        <v/>
      </c>
      <c r="CZ61" s="120" t="str">
        <f>IF(OR($E61="",$G61=""),"",IF(AND($E$3=6),'Marks Entry 6th'!BG60,IF(AND($E$3=7),'Marks Entry 7th'!BG60,"")))</f>
        <v/>
      </c>
      <c r="DA61" s="120" t="str">
        <f>IF(OR($E61="",$G61=""),"",IF(AND($E$3=6),'Marks Entry 6th'!BH60,IF(AND($E$3=7),'Marks Entry 7th'!BH60,"")))</f>
        <v/>
      </c>
      <c r="DB61" s="65" t="str">
        <f t="shared" si="49"/>
        <v/>
      </c>
      <c r="DC61" s="62">
        <f t="shared" si="50"/>
        <v>0</v>
      </c>
      <c r="DD61" s="67" t="str">
        <f>IF(OR($E61="",$G61=""),"",IF(AND($E$3=6),'Marks Entry 6th'!BI60,IF(AND($E$3=7),'Marks Entry 7th'!BI60,"")))</f>
        <v/>
      </c>
      <c r="DE61" s="67" t="str">
        <f>IF(OR($E61="",$G61=""),"",IF(AND($E$3=6),'Marks Entry 6th'!BJ60,IF(AND($E$3=7),'Marks Entry 7th'!BJ60,"")))</f>
        <v/>
      </c>
      <c r="DF61" s="65" t="str">
        <f t="shared" si="51"/>
        <v/>
      </c>
      <c r="DG61" s="62" t="str">
        <f t="shared" si="52"/>
        <v/>
      </c>
      <c r="DH61" s="108">
        <f t="shared" si="53"/>
        <v>0</v>
      </c>
      <c r="DI61" s="108" t="str">
        <f t="shared" si="54"/>
        <v/>
      </c>
      <c r="DJ61" s="108" t="str">
        <f t="shared" si="55"/>
        <v/>
      </c>
      <c r="DK61" s="108" t="str">
        <f t="shared" si="56"/>
        <v/>
      </c>
      <c r="DL61" s="108" t="str">
        <f t="shared" si="57"/>
        <v/>
      </c>
      <c r="DM61" s="110" t="str">
        <f t="shared" si="58"/>
        <v/>
      </c>
      <c r="DN61" s="120" t="str">
        <f>IF(OR($E61="",$G61=""),"",IF(AND($E$3=6),'Marks Entry 6th'!BK60,IF(AND($E$3=7),'Marks Entry 7th'!BK60,"")))</f>
        <v/>
      </c>
      <c r="DO61" s="120" t="str">
        <f>IF(OR($E61="",$G61=""),"",IF(AND($E$3=6),'Marks Entry 6th'!BL60,IF(AND($E$3=7),'Marks Entry 7th'!BL60,"")))</f>
        <v/>
      </c>
      <c r="DP61" s="120" t="str">
        <f>IF(OR($E61="",$G61=""),"",IF(AND($E$3=6),'Marks Entry 6th'!BM60,IF(AND($E$3=7),'Marks Entry 7th'!BM60,"")))</f>
        <v/>
      </c>
      <c r="DQ61" s="120" t="str">
        <f>IF(OR($E61="",$G61=""),"",IF(AND($E$3=6),'Marks Entry 6th'!BN60,IF(AND($E$3=7),'Marks Entry 7th'!BN60,"")))</f>
        <v/>
      </c>
      <c r="DR61" s="120" t="str">
        <f>IF(OR($E61="",$G61=""),"",IF(AND($E$3=6),'Marks Entry 6th'!BO60,IF(AND($E$3=7),'Marks Entry 7th'!BO60,"")))</f>
        <v/>
      </c>
      <c r="DS61" s="120" t="str">
        <f>IF(OR($E61="",$G61=""),"",IF(AND($E$3=6),'Marks Entry 6th'!BP60,IF(AND($E$3=7),'Marks Entry 7th'!BP60,"")))</f>
        <v/>
      </c>
      <c r="DT61" s="428" t="str">
        <f t="shared" si="59"/>
        <v/>
      </c>
      <c r="DU61" s="120" t="str">
        <f>IF(OR($E61="",$G61=""),"",IF(AND($E$3=6),'Marks Entry 6th'!BQ60,IF(AND($E$3=7),'Marks Entry 7th'!BQ60,"")))</f>
        <v/>
      </c>
      <c r="DV61" s="120" t="str">
        <f>IF(OR($E61="",$G61=""),"",IF(AND($E$3=6),'Marks Entry 6th'!BR60,IF(AND($E$3=7),'Marks Entry 7th'!BR60,"")))</f>
        <v/>
      </c>
      <c r="DW61" s="65" t="str">
        <f t="shared" si="60"/>
        <v/>
      </c>
      <c r="DX61" s="62">
        <f t="shared" si="61"/>
        <v>0</v>
      </c>
      <c r="DY61" s="67" t="str">
        <f>IF(OR($E61="",$G61=""),"",IF(AND($E$3=6),'Marks Entry 6th'!BS60,IF(AND($E$3=7),'Marks Entry 7th'!BS60,"")))</f>
        <v/>
      </c>
      <c r="DZ61" s="67" t="str">
        <f>IF(OR($E61="",$G61=""),"",IF(AND($E$3=6),'Marks Entry 6th'!BT60,IF(AND($E$3=7),'Marks Entry 7th'!BT60,"")))</f>
        <v/>
      </c>
      <c r="EA61" s="65" t="str">
        <f t="shared" si="62"/>
        <v/>
      </c>
      <c r="EB61" s="62" t="str">
        <f t="shared" si="63"/>
        <v/>
      </c>
      <c r="EC61" s="108">
        <f t="shared" si="64"/>
        <v>0</v>
      </c>
      <c r="ED61" s="108" t="str">
        <f t="shared" si="65"/>
        <v/>
      </c>
      <c r="EE61" s="108" t="str">
        <f t="shared" si="66"/>
        <v/>
      </c>
      <c r="EF61" s="108" t="str">
        <f t="shared" si="67"/>
        <v/>
      </c>
      <c r="EG61" s="108" t="str">
        <f t="shared" si="68"/>
        <v/>
      </c>
      <c r="EH61" s="110" t="str">
        <f t="shared" si="69"/>
        <v/>
      </c>
      <c r="EI61" s="52" t="str">
        <f>IF(OR($E61="",$G61=""),"",IF(AND($E$3=6),'Marks Entry 6th'!BU60,IF(AND($E$3=7),'Marks Entry 7th'!BU60,"")))</f>
        <v/>
      </c>
      <c r="EJ61" s="52" t="str">
        <f>IF(OR($E61="",$G61=""),"",IF(AND($E$3=6),'Marks Entry 6th'!BV60,IF(AND($E$3=7),'Marks Entry 7th'!BV60,"")))</f>
        <v/>
      </c>
      <c r="EK61" s="52" t="str">
        <f>IF(OR($E61="",$G61=""),"",IF(AND($E$3=6),'Marks Entry 6th'!BW60,IF(AND($E$3=7),'Marks Entry 7th'!BW60,"")))</f>
        <v/>
      </c>
      <c r="EL61" s="52" t="str">
        <f>IF(OR($E61="",$G61=""),"",IF(AND($E$3=6),'Marks Entry 6th'!BX60,IF(AND($E$3=7),'Marks Entry 7th'!BX60,"")))</f>
        <v/>
      </c>
      <c r="EM61" s="52" t="str">
        <f>IF(OR($E61="",$G61=""),"",IF(AND($E$3=6),'Marks Entry 6th'!BY60,IF(AND($E$3=7),'Marks Entry 7th'!BY60,"")))</f>
        <v/>
      </c>
      <c r="EN61" s="121" t="str">
        <f t="shared" si="70"/>
        <v/>
      </c>
      <c r="EO61" s="122">
        <f t="shared" si="71"/>
        <v>0</v>
      </c>
      <c r="EP61" s="122" t="str">
        <f t="shared" si="72"/>
        <v/>
      </c>
      <c r="EQ61" s="122" t="str">
        <f t="shared" si="73"/>
        <v/>
      </c>
      <c r="ER61" s="109" t="str">
        <f t="shared" si="74"/>
        <v/>
      </c>
      <c r="ES61" s="52" t="str">
        <f>IF(OR($E61="",$G61=""),"",IF(AND($E$3=6),'Marks Entry 6th'!BZ60,IF(AND($E$3=7),'Marks Entry 7th'!BZ60,"")))</f>
        <v/>
      </c>
      <c r="ET61" s="52" t="str">
        <f>IF(OR($E61="",$G61=""),"",IF(AND($E$3=6),'Marks Entry 6th'!CA60,IF(AND($E$3=7),'Marks Entry 7th'!CA60,"")))</f>
        <v/>
      </c>
      <c r="EU61" s="52" t="str">
        <f>IF(OR($E61="",$G61=""),"",IF(AND($E$3=6),'Marks Entry 6th'!CB60,IF(AND($E$3=7),'Marks Entry 7th'!CB60,"")))</f>
        <v/>
      </c>
      <c r="EV61" s="52" t="str">
        <f>IF(OR($E61="",$G61=""),"",IF(AND($E$3=6),'Marks Entry 6th'!CC60,IF(AND($E$3=7),'Marks Entry 7th'!CC60,"")))</f>
        <v/>
      </c>
      <c r="EW61" s="52" t="str">
        <f>IF(OR($E61="",$G61=""),"",IF(AND($E$3=6),'Marks Entry 6th'!CD60,IF(AND($E$3=7),'Marks Entry 7th'!CD60,"")))</f>
        <v/>
      </c>
      <c r="EX61" s="121" t="str">
        <f t="shared" si="75"/>
        <v/>
      </c>
      <c r="EY61" s="122">
        <f t="shared" si="76"/>
        <v>0</v>
      </c>
      <c r="EZ61" s="122" t="str">
        <f t="shared" si="77"/>
        <v/>
      </c>
      <c r="FA61" s="122" t="str">
        <f t="shared" si="78"/>
        <v/>
      </c>
      <c r="FB61" s="109" t="str">
        <f t="shared" si="79"/>
        <v/>
      </c>
      <c r="FC61" s="52" t="str">
        <f>IF(OR($E61="",$G61=""),"",IF(AND($E$3=6),'Marks Entry 6th'!CE60,IF(AND($E$3=7),'Marks Entry 7th'!CE60,"")))</f>
        <v/>
      </c>
      <c r="FD61" s="52" t="str">
        <f>IF(OR($E61="",$G61=""),"",IF(AND($E$3=6),'Marks Entry 6th'!CF60,IF(AND($E$3=7),'Marks Entry 7th'!CF60,"")))</f>
        <v/>
      </c>
      <c r="FE61" s="52" t="str">
        <f>IF(OR($E61="",$G61=""),"",IF(AND($E$3=6),'Marks Entry 6th'!CG60,IF(AND($E$3=7),'Marks Entry 7th'!CG60,"")))</f>
        <v/>
      </c>
      <c r="FF61" s="52" t="str">
        <f>IF(OR($E61="",$G61=""),"",IF(AND($E$3=6),'Marks Entry 6th'!CH60,IF(AND($E$3=7),'Marks Entry 7th'!CH60,"")))</f>
        <v/>
      </c>
      <c r="FG61" s="52" t="str">
        <f>IF(OR($E61="",$G61=""),"",IF(AND($E$3=6),'Marks Entry 6th'!CI60,IF(AND($E$3=7),'Marks Entry 7th'!CI60,"")))</f>
        <v/>
      </c>
      <c r="FH61" s="121" t="str">
        <f t="shared" si="80"/>
        <v/>
      </c>
      <c r="FI61" s="122">
        <f t="shared" si="81"/>
        <v>0</v>
      </c>
      <c r="FJ61" s="122" t="str">
        <f t="shared" si="82"/>
        <v/>
      </c>
      <c r="FK61" s="122" t="str">
        <f t="shared" si="83"/>
        <v/>
      </c>
      <c r="FL61" s="109" t="str">
        <f t="shared" si="84"/>
        <v/>
      </c>
      <c r="FM61" s="370" t="str">
        <f>IF(OR($E61="",$G61=""),"",IF(AND('Marks Entry 6th'!CJ60="",'Marks Entry 7th'!CJ60=""),"",IF(AND($E$3=6),'Marks Entry 6th'!CJ60,IF(AND($E$3=7),'Marks Entry 7th'!CJ60,""))))</f>
        <v/>
      </c>
      <c r="FN61" s="370" t="str">
        <f>IF(OR($E61="",$G61=""),"",IF(AND('Marks Entry 6th'!CK60="",'Marks Entry 7th'!CK60=""),"",IF(AND($E$3=6),'Marks Entry 6th'!CK60,IF(AND($E$3=7),'Marks Entry 7th'!CK60,""))))</f>
        <v/>
      </c>
      <c r="FO61" s="371" t="str">
        <f t="shared" si="85"/>
        <v/>
      </c>
      <c r="FP61" s="109" t="str">
        <f t="shared" si="86"/>
        <v/>
      </c>
      <c r="FQ61" s="370" t="str">
        <f>IF(OR($E61="",$G61=""),"",IF(AND('Marks Entry 6th'!CL60="",'Marks Entry 7th'!CL60=""),"",IF(AND($E$3=6),'Marks Entry 6th'!CL60,IF(AND($E$3=7),'Marks Entry 7th'!CL60,""))))</f>
        <v/>
      </c>
      <c r="FR61" s="370" t="str">
        <f>IF(OR($E61="",$G61=""),"",IF(AND('Marks Entry 6th'!CM60="",'Marks Entry 7th'!CM60=""),"",IF(AND($E$3=6),'Marks Entry 6th'!CM60,IF(AND($E$3=7),'Marks Entry 7th'!CM60,""))))</f>
        <v/>
      </c>
      <c r="FS61" s="371" t="str">
        <f t="shared" si="87"/>
        <v/>
      </c>
      <c r="FT61" s="109" t="str">
        <f t="shared" si="88"/>
        <v/>
      </c>
      <c r="FU61" s="78" t="str">
        <f t="shared" si="89"/>
        <v/>
      </c>
      <c r="FV61" s="332" t="str">
        <f t="shared" si="90"/>
        <v/>
      </c>
      <c r="FW61" s="84" t="str">
        <f t="shared" si="91"/>
        <v/>
      </c>
      <c r="FX61" s="225" t="str">
        <f t="shared" si="92"/>
        <v/>
      </c>
      <c r="FY61" s="85" t="str">
        <f t="shared" si="93"/>
        <v/>
      </c>
      <c r="FZ61" s="331" t="str">
        <f>IFERROR(IF(B61="NSO","NSO",IF(OR(D61="",G61="",F61=""),"",IF(AND(FV61&gt;=36,'Master sheet'!$D$11="Hindi"),"कक्षा क्रमोन्नत",IF(AND(FV61&gt;=36,'Master sheet'!$D$11="English"),"Promoted",IF(AND(FV61&lt;36,'Master sheet'!$D$11="Hindi"),"पुनः परीक्षा","Re-Exam"))))),"")</f>
        <v/>
      </c>
      <c r="GA61" s="53" t="str">
        <f>IF(OR($E61="",$G61=""),"",IF(AND($E$3=6,'Marks Entry 6th'!CN60=""),"",IF(AND($E$3=7,'Marks Entry 7th'!CN60=""),"",IF(AND($E$3=6),'Marks Entry 6th'!CN60,IF(AND($E$3=7),'Marks Entry 7th'!CN60,"")))))</f>
        <v/>
      </c>
      <c r="GB61" s="53" t="str">
        <f>IF(OR($E61="",$G61=""),"",IF(AND($E$3=6,'Marks Entry 6th'!CO60=""),"",IF(AND($E$3=7,'Marks Entry 7th'!CO60=""),"",IF(AND($E$3=6),'Marks Entry 6th'!CO60,IF(AND($E$3=7),'Marks Entry 7th'!CO60,"")))))</f>
        <v/>
      </c>
      <c r="GC61" s="54"/>
      <c r="GK61" s="56">
        <f>IF(AND($E$3=6),'Marks Entry 6th'!I60,IF(AND($E$3=7),'Marks Entry 7th'!I60,""))</f>
        <v>0</v>
      </c>
      <c r="GL61" s="56">
        <f t="shared" si="94"/>
        <v>0</v>
      </c>
    </row>
    <row r="62" spans="1:194" ht="18.95" customHeight="1">
      <c r="A62" s="68">
        <v>55</v>
      </c>
      <c r="B62" s="68" t="str">
        <f>IF(OR(GK62=0,GK62=""),"",IF(AND($E$3=6),'Marks Entry 6th'!I61,IF(AND($E$3=7),'Marks Entry 7th'!I61,"")))</f>
        <v/>
      </c>
      <c r="C62" s="69" t="str">
        <f>IF(OR(B62=0,B62=""),"",IF(AND($E$3=6,'Marks Entry 6th'!B61=""),"",IF(AND($E$3=7,'Marks Entry 7th'!B61=""),"",IF(AND($E$3=6,'Marks Entry 6th'!B61),'Marks Entry 6th'!B61,IF(AND($E$3=7),'Marks Entry 7th'!B61,"")))))</f>
        <v/>
      </c>
      <c r="D62" s="69" t="str">
        <f>IF(OR(B62=0,B62=""),"",IF(AND($E$3=6,'Marks Entry 6th'!C61=""),"",IF(AND($E$3=7,'Marks Entry 7th'!C61=""),"",IF(AND($E$3=6),'Marks Entry 6th'!C61,IF(AND($E$3=7),'Marks Entry 7th'!C61,"")))))</f>
        <v/>
      </c>
      <c r="E62" s="306" t="str">
        <f>IF(OR(B62=0,B62=""),"",IF(AND($E$3=6,'Marks Entry 6th'!E61=""),"",IF(AND($E$3=7,'Marks Entry 7th'!E61=""),"",IF(AND($E$3=6),'Marks Entry 6th'!E61,IF(AND($E$3=7),'Marks Entry 7th'!E61,"")))))</f>
        <v/>
      </c>
      <c r="F62" s="69" t="str">
        <f>IF(OR(B62=0,B62=""),"",IF(AND($E$3=6,'Marks Entry 6th'!D61=""),"",IF(AND($E$3=7,'Marks Entry 7th'!D61=""),"",IF(AND($E$3=6),'Marks Entry 6th'!D61,IF(AND($E$3=7),'Marks Entry 7th'!D61,"")))))</f>
        <v/>
      </c>
      <c r="G62" s="305" t="str">
        <f>IF(OR(B62=0,B62=""),"",IF(AND($E$3=6,'Marks Entry 6th'!F61=""),"",IF(AND($E$3=7,'Marks Entry 7th'!F61=""),"",IF(AND($E$3=6),UPPER('Marks Entry 6th'!F61),IF(AND($E$3=7),UPPER('Marks Entry 7th'!F61),"")))))</f>
        <v/>
      </c>
      <c r="H62" s="305" t="str">
        <f>IF(OR(B62=0,B62=""),"",IF(AND($E$3=6,'Marks Entry 6th'!G61=""),"",IF(AND($E$3=7,'Marks Entry 7th'!G61=""),"",IF(AND($E$3=6),UPPER('Marks Entry 6th'!G61),IF(AND($E$3=7),UPPER('Marks Entry 7th'!G61),"")))))</f>
        <v/>
      </c>
      <c r="I62" s="305" t="str">
        <f>IF(OR(B62=0,B62=""),"",IF(AND($E$3=6,'Marks Entry 6th'!H61=""),"",IF(AND($E$3=7,'Marks Entry 7th'!H61=""),"",IF(AND($E$3=6),UPPER('Marks Entry 6th'!H61),IF(AND($E$3=7),UPPER('Marks Entry 7th'!H61),"")))))</f>
        <v/>
      </c>
      <c r="J62" s="64" t="str">
        <f>IF(OR(B62=0,B62=""),"",IF(AND($E$3=6,'Marks Entry 6th'!J61=""),"",IF(AND($E$3=7,'Marks Entry 7th'!J61=""),"",IF(AND($E$3=6),'Marks Entry 6th'!J61,IF(AND($E$3=7),'Marks Entry 7th'!J61,"")))))</f>
        <v/>
      </c>
      <c r="K62" s="64" t="str">
        <f>IF(OR(B62=0,B62=""),"",IF(AND($E$3=6,'Marks Entry 6th'!K61=""),"",IF(AND($E$3=7,'Marks Entry 7th'!K61=""),"",IF(AND($E$3=6),'Marks Entry 6th'!K61,IF(AND($E$3=7),'Marks Entry 7th'!K61,"")))))</f>
        <v/>
      </c>
      <c r="L62" s="120" t="str">
        <f>IF(OR($E62="",$G62=""),"",IF(AND($E$3=6),'Marks Entry 6th'!L61,IF(AND($E$3=7),'Marks Entry 7th'!L61,"")))</f>
        <v/>
      </c>
      <c r="M62" s="120" t="str">
        <f>IF(OR($E62="",$G62=""),"",IF(AND($E$3=6),'Marks Entry 6th'!M61,IF(AND($E$3=7),'Marks Entry 7th'!M61,"")))</f>
        <v/>
      </c>
      <c r="N62" s="120" t="str">
        <f>IF(OR($E62="",$G62=""),"",IF(AND($E$3=6),'Marks Entry 6th'!N61,IF(AND($E$3=7),'Marks Entry 7th'!N61,"")))</f>
        <v/>
      </c>
      <c r="O62" s="120" t="str">
        <f>IF(OR($E62="",$G62=""),"",IF(AND($E$3=6),'Marks Entry 6th'!O61,IF(AND($E$3=7),'Marks Entry 7th'!O61,"")))</f>
        <v/>
      </c>
      <c r="P62" s="120" t="str">
        <f>IF(OR($E62="",$G62=""),"",IF(AND($E$3=6),'Marks Entry 6th'!P61,IF(AND($E$3=7),'Marks Entry 7th'!P61,"")))</f>
        <v/>
      </c>
      <c r="Q62" s="120" t="str">
        <f>IF(OR($E62="",$G62=""),"",IF(AND($E$3=6),'Marks Entry 6th'!Q61,IF(AND($E$3=7),'Marks Entry 7th'!Q61,"")))</f>
        <v/>
      </c>
      <c r="R62" s="428" t="str">
        <f t="shared" si="4"/>
        <v/>
      </c>
      <c r="S62" s="120" t="str">
        <f>IF(OR($E62="",$G62=""),"",IF(AND($E$3=6),'Marks Entry 6th'!R61,IF(AND($E$3=7),'Marks Entry 7th'!R61,"")))</f>
        <v/>
      </c>
      <c r="T62" s="120" t="str">
        <f>IF(OR($E62="",$G62=""),"",IF(AND($E$3=6),'Marks Entry 6th'!S61,IF(AND($E$3=7),'Marks Entry 7th'!S61,"")))</f>
        <v/>
      </c>
      <c r="U62" s="65" t="str">
        <f t="shared" si="5"/>
        <v/>
      </c>
      <c r="V62" s="62">
        <f t="shared" si="6"/>
        <v>0</v>
      </c>
      <c r="W62" s="67" t="str">
        <f>IF(OR($E62="",$G62=""),"",IF(AND($E$3=6),'Marks Entry 6th'!T61,IF(AND($E$3=7),'Marks Entry 7th'!T61,"")))</f>
        <v/>
      </c>
      <c r="X62" s="67" t="str">
        <f>IF(OR($E62="",$G62=""),"",IF(AND($E$3=6),'Marks Entry 6th'!U61,IF(AND($E$3=7),'Marks Entry 7th'!U61,"")))</f>
        <v/>
      </c>
      <c r="Y62" s="66" t="str">
        <f t="shared" si="7"/>
        <v/>
      </c>
      <c r="Z62" s="62" t="str">
        <f t="shared" si="8"/>
        <v/>
      </c>
      <c r="AA62" s="108">
        <f t="shared" si="9"/>
        <v>0</v>
      </c>
      <c r="AB62" s="108" t="str">
        <f t="shared" si="10"/>
        <v/>
      </c>
      <c r="AC62" s="108" t="str">
        <f t="shared" si="11"/>
        <v/>
      </c>
      <c r="AD62" s="108" t="str">
        <f t="shared" si="12"/>
        <v/>
      </c>
      <c r="AE62" s="108" t="str">
        <f t="shared" si="13"/>
        <v/>
      </c>
      <c r="AF62" s="110" t="str">
        <f t="shared" si="14"/>
        <v/>
      </c>
      <c r="AG62" s="120" t="str">
        <f>IF(OR($E62="",$G62=""),"",IF(AND($E$3=6),'Marks Entry 6th'!V61,IF(AND($E$3=7),'Marks Entry 7th'!V61,"")))</f>
        <v/>
      </c>
      <c r="AH62" s="120" t="str">
        <f>IF(OR($E62="",$G62=""),"",IF(AND($E$3=6),'Marks Entry 6th'!W61,IF(AND($E$3=7),'Marks Entry 7th'!W61,"")))</f>
        <v/>
      </c>
      <c r="AI62" s="120" t="str">
        <f>IF(OR($E62="",$G62=""),"",IF(AND($E$3=6),'Marks Entry 6th'!X61,IF(AND($E$3=7),'Marks Entry 7th'!X61,"")))</f>
        <v/>
      </c>
      <c r="AJ62" s="120" t="str">
        <f>IF(OR($E62="",$G62=""),"",IF(AND($E$3=6),'Marks Entry 6th'!Y61,IF(AND($E$3=7),'Marks Entry 7th'!Y61,"")))</f>
        <v/>
      </c>
      <c r="AK62" s="120" t="str">
        <f>IF(OR($E62="",$G62=""),"",IF(AND($E$3=6),'Marks Entry 6th'!Z61,IF(AND($E$3=7),'Marks Entry 7th'!Z61,"")))</f>
        <v/>
      </c>
      <c r="AL62" s="120" t="str">
        <f>IF(OR($E62="",$G62=""),"",IF(AND($E$3=6),'Marks Entry 6th'!AA61,IF(AND($E$3=7),'Marks Entry 7th'!AA61,"")))</f>
        <v/>
      </c>
      <c r="AM62" s="428" t="str">
        <f t="shared" si="15"/>
        <v/>
      </c>
      <c r="AN62" s="120" t="str">
        <f>IF(OR($E62="",$G62=""),"",IF(AND($E$3=6),'Marks Entry 6th'!AB61,IF(AND($E$3=7),'Marks Entry 7th'!AB61,"")))</f>
        <v/>
      </c>
      <c r="AO62" s="120" t="str">
        <f>IF(OR($E62="",$G62=""),"",IF(AND($E$3=6),'Marks Entry 6th'!AC61,IF(AND($E$3=7),'Marks Entry 7th'!AC61,"")))</f>
        <v/>
      </c>
      <c r="AP62" s="65" t="str">
        <f t="shared" si="16"/>
        <v/>
      </c>
      <c r="AQ62" s="62">
        <f t="shared" si="17"/>
        <v>0</v>
      </c>
      <c r="AR62" s="67" t="str">
        <f>IF(OR($E62="",$G62=""),"",IF(AND($E$3=6),'Marks Entry 6th'!AD61,IF(AND($E$3=7),'Marks Entry 7th'!AD61,"")))</f>
        <v/>
      </c>
      <c r="AS62" s="67" t="str">
        <f>IF(OR($E62="",$G62=""),"",IF(AND($E$3=6),'Marks Entry 6th'!AE61,IF(AND($E$3=7),'Marks Entry 7th'!AE61,"")))</f>
        <v/>
      </c>
      <c r="AT62" s="65" t="str">
        <f t="shared" si="18"/>
        <v/>
      </c>
      <c r="AU62" s="62" t="str">
        <f t="shared" si="19"/>
        <v/>
      </c>
      <c r="AV62" s="108">
        <f t="shared" si="20"/>
        <v>0</v>
      </c>
      <c r="AW62" s="108" t="str">
        <f t="shared" si="21"/>
        <v/>
      </c>
      <c r="AX62" s="108" t="str">
        <f t="shared" si="22"/>
        <v/>
      </c>
      <c r="AY62" s="108" t="str">
        <f t="shared" si="23"/>
        <v/>
      </c>
      <c r="AZ62" s="108" t="str">
        <f t="shared" si="24"/>
        <v/>
      </c>
      <c r="BA62" s="110" t="str">
        <f t="shared" si="25"/>
        <v/>
      </c>
      <c r="BB62" s="313" t="str">
        <f>IF(OR($E62="",$G62=""),"",IF(AND($E$3=6),'Marks Entry 6th'!AF61,IF(AND($E$3=7),'Marks Entry 7th'!AF61,"")))</f>
        <v/>
      </c>
      <c r="BC62" s="120" t="str">
        <f>IF(OR($E62="",$G62=""),"",IF(AND($E$3=6),'Marks Entry 6th'!AG61,IF(AND($E$3=7),'Marks Entry 7th'!AG61,"")))</f>
        <v/>
      </c>
      <c r="BD62" s="120" t="str">
        <f>IF(OR($E62="",$G62=""),"",IF(AND($E$3=6),'Marks Entry 6th'!AH61,IF(AND($E$3=7),'Marks Entry 7th'!AH61,"")))</f>
        <v/>
      </c>
      <c r="BE62" s="120" t="str">
        <f>IF(OR($E62="",$G62=""),"",IF(AND($E$3=6),'Marks Entry 6th'!AI61,IF(AND($E$3=7),'Marks Entry 7th'!AI61,"")))</f>
        <v/>
      </c>
      <c r="BF62" s="120" t="str">
        <f>IF(OR($E62="",$G62=""),"",IF(AND($E$3=6),'Marks Entry 6th'!AJ61,IF(AND($E$3=7),'Marks Entry 7th'!AJ61,"")))</f>
        <v/>
      </c>
      <c r="BG62" s="120" t="str">
        <f>IF(OR($E62="",$G62=""),"",IF(AND($E$3=6),'Marks Entry 6th'!AK61,IF(AND($E$3=7),'Marks Entry 7th'!AK61,"")))</f>
        <v/>
      </c>
      <c r="BH62" s="120" t="str">
        <f>IF(OR($E62="",$G62=""),"",IF(AND($E$3=6),'Marks Entry 6th'!AL61,IF(AND($E$3=7),'Marks Entry 7th'!AL61,"")))</f>
        <v/>
      </c>
      <c r="BI62" s="428" t="str">
        <f t="shared" si="26"/>
        <v/>
      </c>
      <c r="BJ62" s="120" t="str">
        <f>IF(OR($E62="",$G62=""),"",IF(AND($E$3=6),'Marks Entry 6th'!AM61,IF(AND($E$3=7),'Marks Entry 7th'!AM61,"")))</f>
        <v/>
      </c>
      <c r="BK62" s="120" t="str">
        <f>IF(OR($E62="",$G62=""),"",IF(AND($E$3=6),'Marks Entry 6th'!AN61,IF(AND($E$3=7),'Marks Entry 7th'!AN61,"")))</f>
        <v/>
      </c>
      <c r="BL62" s="65" t="str">
        <f t="shared" si="27"/>
        <v/>
      </c>
      <c r="BM62" s="62">
        <f t="shared" si="28"/>
        <v>0</v>
      </c>
      <c r="BN62" s="67" t="str">
        <f>IF(OR($E62="",$G62=""),"",IF(AND($E$3=6),'Marks Entry 6th'!AO61,IF(AND($E$3=7),'Marks Entry 7th'!AO61,"")))</f>
        <v/>
      </c>
      <c r="BO62" s="67" t="str">
        <f>IF(OR($E62="",$G62=""),"",IF(AND($E$3=6),'Marks Entry 6th'!AP61,IF(AND($E$3=7),'Marks Entry 7th'!AP61,"")))</f>
        <v/>
      </c>
      <c r="BP62" s="65" t="str">
        <f t="shared" si="29"/>
        <v/>
      </c>
      <c r="BQ62" s="62" t="str">
        <f t="shared" si="30"/>
        <v/>
      </c>
      <c r="BR62" s="108">
        <f t="shared" si="31"/>
        <v>0</v>
      </c>
      <c r="BS62" s="108" t="str">
        <f t="shared" si="32"/>
        <v/>
      </c>
      <c r="BT62" s="108" t="str">
        <f t="shared" si="33"/>
        <v/>
      </c>
      <c r="BU62" s="108" t="str">
        <f t="shared" si="34"/>
        <v/>
      </c>
      <c r="BV62" s="108" t="str">
        <f t="shared" si="35"/>
        <v/>
      </c>
      <c r="BW62" s="110" t="str">
        <f t="shared" si="36"/>
        <v/>
      </c>
      <c r="BX62" s="120" t="str">
        <f>IF(OR($E62="",$G62=""),"",IF(AND($E$3=6),'Marks Entry 6th'!AQ61,IF(AND($E$3=7),'Marks Entry 7th'!AQ61,"")))</f>
        <v/>
      </c>
      <c r="BY62" s="120" t="str">
        <f>IF(OR($E62="",$G62=""),"",IF(AND($E$3=6),'Marks Entry 6th'!AR61,IF(AND($E$3=7),'Marks Entry 7th'!AR61,"")))</f>
        <v/>
      </c>
      <c r="BZ62" s="120" t="str">
        <f>IF(OR($E62="",$G62=""),"",IF(AND($E$3=6),'Marks Entry 6th'!AS61,IF(AND($E$3=7),'Marks Entry 7th'!AS61,"")))</f>
        <v/>
      </c>
      <c r="CA62" s="120" t="str">
        <f>IF(OR($E62="",$G62=""),"",IF(AND($E$3=6),'Marks Entry 6th'!AT61,IF(AND($E$3=7),'Marks Entry 7th'!AT61,"")))</f>
        <v/>
      </c>
      <c r="CB62" s="120" t="str">
        <f>IF(OR($E62="",$G62=""),"",IF(AND($E$3=6),'Marks Entry 6th'!AU61,IF(AND($E$3=7),'Marks Entry 7th'!AU61,"")))</f>
        <v/>
      </c>
      <c r="CC62" s="120" t="str">
        <f>IF(OR($E62="",$G62=""),"",IF(AND($E$3=6),'Marks Entry 6th'!AV61,IF(AND($E$3=7),'Marks Entry 7th'!AV61,"")))</f>
        <v/>
      </c>
      <c r="CD62" s="428" t="str">
        <f t="shared" si="37"/>
        <v/>
      </c>
      <c r="CE62" s="120" t="str">
        <f>IF(OR($E62="",$G62=""),"",IF(AND($E$3=6),'Marks Entry 6th'!AW61,IF(AND($E$3=7),'Marks Entry 7th'!AW61,"")))</f>
        <v/>
      </c>
      <c r="CF62" s="120" t="str">
        <f>IF(OR($E62="",$G62=""),"",IF(AND($E$3=6),'Marks Entry 6th'!AX61,IF(AND($E$3=7),'Marks Entry 7th'!AX61,"")))</f>
        <v/>
      </c>
      <c r="CG62" s="65" t="str">
        <f t="shared" si="38"/>
        <v/>
      </c>
      <c r="CH62" s="62">
        <f t="shared" si="39"/>
        <v>0</v>
      </c>
      <c r="CI62" s="67" t="str">
        <f>IF(OR($E62="",$G62=""),"",IF(AND($E$3=6),'Marks Entry 6th'!AY61,IF(AND($E$3=7),'Marks Entry 7th'!AY61,"")))</f>
        <v/>
      </c>
      <c r="CJ62" s="67" t="str">
        <f>IF(OR($E62="",$G62=""),"",IF(AND($E$3=6),'Marks Entry 6th'!AZ61,IF(AND($E$3=7),'Marks Entry 7th'!AZ61,"")))</f>
        <v/>
      </c>
      <c r="CK62" s="65" t="str">
        <f t="shared" si="40"/>
        <v/>
      </c>
      <c r="CL62" s="62" t="str">
        <f t="shared" si="41"/>
        <v/>
      </c>
      <c r="CM62" s="108">
        <f t="shared" si="42"/>
        <v>0</v>
      </c>
      <c r="CN62" s="108" t="str">
        <f t="shared" si="43"/>
        <v/>
      </c>
      <c r="CO62" s="108" t="str">
        <f t="shared" si="44"/>
        <v/>
      </c>
      <c r="CP62" s="108" t="str">
        <f t="shared" si="45"/>
        <v/>
      </c>
      <c r="CQ62" s="108" t="str">
        <f t="shared" si="46"/>
        <v/>
      </c>
      <c r="CR62" s="110" t="str">
        <f t="shared" si="47"/>
        <v/>
      </c>
      <c r="CS62" s="120" t="str">
        <f>IF(OR($E62="",$G62=""),"",IF(AND($E$3=6),'Marks Entry 6th'!BA61,IF(AND($E$3=7),'Marks Entry 7th'!BA61,"")))</f>
        <v/>
      </c>
      <c r="CT62" s="120" t="str">
        <f>IF(OR($E62="",$G62=""),"",IF(AND($E$3=6),'Marks Entry 6th'!BB61,IF(AND($E$3=7),'Marks Entry 7th'!BB61,"")))</f>
        <v/>
      </c>
      <c r="CU62" s="120" t="str">
        <f>IF(OR($E62="",$G62=""),"",IF(AND($E$3=6),'Marks Entry 6th'!BC61,IF(AND($E$3=7),'Marks Entry 7th'!BC61,"")))</f>
        <v/>
      </c>
      <c r="CV62" s="120" t="str">
        <f>IF(OR($E62="",$G62=""),"",IF(AND($E$3=6),'Marks Entry 6th'!BD61,IF(AND($E$3=7),'Marks Entry 7th'!BD61,"")))</f>
        <v/>
      </c>
      <c r="CW62" s="120" t="str">
        <f>IF(OR($E62="",$G62=""),"",IF(AND($E$3=6),'Marks Entry 6th'!BE61,IF(AND($E$3=7),'Marks Entry 7th'!BE61,"")))</f>
        <v/>
      </c>
      <c r="CX62" s="120" t="str">
        <f>IF(OR($E62="",$G62=""),"",IF(AND($E$3=6),'Marks Entry 6th'!BF61,IF(AND($E$3=7),'Marks Entry 7th'!BF61,"")))</f>
        <v/>
      </c>
      <c r="CY62" s="428" t="str">
        <f t="shared" si="48"/>
        <v/>
      </c>
      <c r="CZ62" s="120" t="str">
        <f>IF(OR($E62="",$G62=""),"",IF(AND($E$3=6),'Marks Entry 6th'!BG61,IF(AND($E$3=7),'Marks Entry 7th'!BG61,"")))</f>
        <v/>
      </c>
      <c r="DA62" s="120" t="str">
        <f>IF(OR($E62="",$G62=""),"",IF(AND($E$3=6),'Marks Entry 6th'!BH61,IF(AND($E$3=7),'Marks Entry 7th'!BH61,"")))</f>
        <v/>
      </c>
      <c r="DB62" s="65" t="str">
        <f t="shared" si="49"/>
        <v/>
      </c>
      <c r="DC62" s="62">
        <f t="shared" si="50"/>
        <v>0</v>
      </c>
      <c r="DD62" s="67" t="str">
        <f>IF(OR($E62="",$G62=""),"",IF(AND($E$3=6),'Marks Entry 6th'!BI61,IF(AND($E$3=7),'Marks Entry 7th'!BI61,"")))</f>
        <v/>
      </c>
      <c r="DE62" s="67" t="str">
        <f>IF(OR($E62="",$G62=""),"",IF(AND($E$3=6),'Marks Entry 6th'!BJ61,IF(AND($E$3=7),'Marks Entry 7th'!BJ61,"")))</f>
        <v/>
      </c>
      <c r="DF62" s="65" t="str">
        <f t="shared" si="51"/>
        <v/>
      </c>
      <c r="DG62" s="62" t="str">
        <f t="shared" si="52"/>
        <v/>
      </c>
      <c r="DH62" s="108">
        <f t="shared" si="53"/>
        <v>0</v>
      </c>
      <c r="DI62" s="108" t="str">
        <f t="shared" si="54"/>
        <v/>
      </c>
      <c r="DJ62" s="108" t="str">
        <f t="shared" si="55"/>
        <v/>
      </c>
      <c r="DK62" s="108" t="str">
        <f t="shared" si="56"/>
        <v/>
      </c>
      <c r="DL62" s="108" t="str">
        <f t="shared" si="57"/>
        <v/>
      </c>
      <c r="DM62" s="110" t="str">
        <f t="shared" si="58"/>
        <v/>
      </c>
      <c r="DN62" s="120" t="str">
        <f>IF(OR($E62="",$G62=""),"",IF(AND($E$3=6),'Marks Entry 6th'!BK61,IF(AND($E$3=7),'Marks Entry 7th'!BK61,"")))</f>
        <v/>
      </c>
      <c r="DO62" s="120" t="str">
        <f>IF(OR($E62="",$G62=""),"",IF(AND($E$3=6),'Marks Entry 6th'!BL61,IF(AND($E$3=7),'Marks Entry 7th'!BL61,"")))</f>
        <v/>
      </c>
      <c r="DP62" s="120" t="str">
        <f>IF(OR($E62="",$G62=""),"",IF(AND($E$3=6),'Marks Entry 6th'!BM61,IF(AND($E$3=7),'Marks Entry 7th'!BM61,"")))</f>
        <v/>
      </c>
      <c r="DQ62" s="120" t="str">
        <f>IF(OR($E62="",$G62=""),"",IF(AND($E$3=6),'Marks Entry 6th'!BN61,IF(AND($E$3=7),'Marks Entry 7th'!BN61,"")))</f>
        <v/>
      </c>
      <c r="DR62" s="120" t="str">
        <f>IF(OR($E62="",$G62=""),"",IF(AND($E$3=6),'Marks Entry 6th'!BO61,IF(AND($E$3=7),'Marks Entry 7th'!BO61,"")))</f>
        <v/>
      </c>
      <c r="DS62" s="120" t="str">
        <f>IF(OR($E62="",$G62=""),"",IF(AND($E$3=6),'Marks Entry 6th'!BP61,IF(AND($E$3=7),'Marks Entry 7th'!BP61,"")))</f>
        <v/>
      </c>
      <c r="DT62" s="428" t="str">
        <f t="shared" si="59"/>
        <v/>
      </c>
      <c r="DU62" s="120" t="str">
        <f>IF(OR($E62="",$G62=""),"",IF(AND($E$3=6),'Marks Entry 6th'!BQ61,IF(AND($E$3=7),'Marks Entry 7th'!BQ61,"")))</f>
        <v/>
      </c>
      <c r="DV62" s="120" t="str">
        <f>IF(OR($E62="",$G62=""),"",IF(AND($E$3=6),'Marks Entry 6th'!BR61,IF(AND($E$3=7),'Marks Entry 7th'!BR61,"")))</f>
        <v/>
      </c>
      <c r="DW62" s="65" t="str">
        <f t="shared" si="60"/>
        <v/>
      </c>
      <c r="DX62" s="62">
        <f t="shared" si="61"/>
        <v>0</v>
      </c>
      <c r="DY62" s="67" t="str">
        <f>IF(OR($E62="",$G62=""),"",IF(AND($E$3=6),'Marks Entry 6th'!BS61,IF(AND($E$3=7),'Marks Entry 7th'!BS61,"")))</f>
        <v/>
      </c>
      <c r="DZ62" s="67" t="str">
        <f>IF(OR($E62="",$G62=""),"",IF(AND($E$3=6),'Marks Entry 6th'!BT61,IF(AND($E$3=7),'Marks Entry 7th'!BT61,"")))</f>
        <v/>
      </c>
      <c r="EA62" s="65" t="str">
        <f t="shared" si="62"/>
        <v/>
      </c>
      <c r="EB62" s="62" t="str">
        <f t="shared" si="63"/>
        <v/>
      </c>
      <c r="EC62" s="108">
        <f t="shared" si="64"/>
        <v>0</v>
      </c>
      <c r="ED62" s="108" t="str">
        <f t="shared" si="65"/>
        <v/>
      </c>
      <c r="EE62" s="108" t="str">
        <f t="shared" si="66"/>
        <v/>
      </c>
      <c r="EF62" s="108" t="str">
        <f t="shared" si="67"/>
        <v/>
      </c>
      <c r="EG62" s="108" t="str">
        <f t="shared" si="68"/>
        <v/>
      </c>
      <c r="EH62" s="110" t="str">
        <f t="shared" si="69"/>
        <v/>
      </c>
      <c r="EI62" s="52" t="str">
        <f>IF(OR($E62="",$G62=""),"",IF(AND($E$3=6),'Marks Entry 6th'!BU61,IF(AND($E$3=7),'Marks Entry 7th'!BU61,"")))</f>
        <v/>
      </c>
      <c r="EJ62" s="52" t="str">
        <f>IF(OR($E62="",$G62=""),"",IF(AND($E$3=6),'Marks Entry 6th'!BV61,IF(AND($E$3=7),'Marks Entry 7th'!BV61,"")))</f>
        <v/>
      </c>
      <c r="EK62" s="52" t="str">
        <f>IF(OR($E62="",$G62=""),"",IF(AND($E$3=6),'Marks Entry 6th'!BW61,IF(AND($E$3=7),'Marks Entry 7th'!BW61,"")))</f>
        <v/>
      </c>
      <c r="EL62" s="52" t="str">
        <f>IF(OR($E62="",$G62=""),"",IF(AND($E$3=6),'Marks Entry 6th'!BX61,IF(AND($E$3=7),'Marks Entry 7th'!BX61,"")))</f>
        <v/>
      </c>
      <c r="EM62" s="52" t="str">
        <f>IF(OR($E62="",$G62=""),"",IF(AND($E$3=6),'Marks Entry 6th'!BY61,IF(AND($E$3=7),'Marks Entry 7th'!BY61,"")))</f>
        <v/>
      </c>
      <c r="EN62" s="121" t="str">
        <f t="shared" si="70"/>
        <v/>
      </c>
      <c r="EO62" s="122">
        <f t="shared" si="71"/>
        <v>0</v>
      </c>
      <c r="EP62" s="122" t="str">
        <f t="shared" si="72"/>
        <v/>
      </c>
      <c r="EQ62" s="122" t="str">
        <f t="shared" si="73"/>
        <v/>
      </c>
      <c r="ER62" s="109" t="str">
        <f t="shared" si="74"/>
        <v/>
      </c>
      <c r="ES62" s="52" t="str">
        <f>IF(OR($E62="",$G62=""),"",IF(AND($E$3=6),'Marks Entry 6th'!BZ61,IF(AND($E$3=7),'Marks Entry 7th'!BZ61,"")))</f>
        <v/>
      </c>
      <c r="ET62" s="52" t="str">
        <f>IF(OR($E62="",$G62=""),"",IF(AND($E$3=6),'Marks Entry 6th'!CA61,IF(AND($E$3=7),'Marks Entry 7th'!CA61,"")))</f>
        <v/>
      </c>
      <c r="EU62" s="52" t="str">
        <f>IF(OR($E62="",$G62=""),"",IF(AND($E$3=6),'Marks Entry 6th'!CB61,IF(AND($E$3=7),'Marks Entry 7th'!CB61,"")))</f>
        <v/>
      </c>
      <c r="EV62" s="52" t="str">
        <f>IF(OR($E62="",$G62=""),"",IF(AND($E$3=6),'Marks Entry 6th'!CC61,IF(AND($E$3=7),'Marks Entry 7th'!CC61,"")))</f>
        <v/>
      </c>
      <c r="EW62" s="52" t="str">
        <f>IF(OR($E62="",$G62=""),"",IF(AND($E$3=6),'Marks Entry 6th'!CD61,IF(AND($E$3=7),'Marks Entry 7th'!CD61,"")))</f>
        <v/>
      </c>
      <c r="EX62" s="121" t="str">
        <f t="shared" si="75"/>
        <v/>
      </c>
      <c r="EY62" s="122">
        <f t="shared" si="76"/>
        <v>0</v>
      </c>
      <c r="EZ62" s="122" t="str">
        <f t="shared" si="77"/>
        <v/>
      </c>
      <c r="FA62" s="122" t="str">
        <f t="shared" si="78"/>
        <v/>
      </c>
      <c r="FB62" s="109" t="str">
        <f t="shared" si="79"/>
        <v/>
      </c>
      <c r="FC62" s="52" t="str">
        <f>IF(OR($E62="",$G62=""),"",IF(AND($E$3=6),'Marks Entry 6th'!CE61,IF(AND($E$3=7),'Marks Entry 7th'!CE61,"")))</f>
        <v/>
      </c>
      <c r="FD62" s="52" t="str">
        <f>IF(OR($E62="",$G62=""),"",IF(AND($E$3=6),'Marks Entry 6th'!CF61,IF(AND($E$3=7),'Marks Entry 7th'!CF61,"")))</f>
        <v/>
      </c>
      <c r="FE62" s="52" t="str">
        <f>IF(OR($E62="",$G62=""),"",IF(AND($E$3=6),'Marks Entry 6th'!CG61,IF(AND($E$3=7),'Marks Entry 7th'!CG61,"")))</f>
        <v/>
      </c>
      <c r="FF62" s="52" t="str">
        <f>IF(OR($E62="",$G62=""),"",IF(AND($E$3=6),'Marks Entry 6th'!CH61,IF(AND($E$3=7),'Marks Entry 7th'!CH61,"")))</f>
        <v/>
      </c>
      <c r="FG62" s="52" t="str">
        <f>IF(OR($E62="",$G62=""),"",IF(AND($E$3=6),'Marks Entry 6th'!CI61,IF(AND($E$3=7),'Marks Entry 7th'!CI61,"")))</f>
        <v/>
      </c>
      <c r="FH62" s="121" t="str">
        <f t="shared" si="80"/>
        <v/>
      </c>
      <c r="FI62" s="122">
        <f t="shared" si="81"/>
        <v>0</v>
      </c>
      <c r="FJ62" s="122" t="str">
        <f t="shared" si="82"/>
        <v/>
      </c>
      <c r="FK62" s="122" t="str">
        <f t="shared" si="83"/>
        <v/>
      </c>
      <c r="FL62" s="109" t="str">
        <f t="shared" si="84"/>
        <v/>
      </c>
      <c r="FM62" s="370" t="str">
        <f>IF(OR($E62="",$G62=""),"",IF(AND('Marks Entry 6th'!CJ61="",'Marks Entry 7th'!CJ61=""),"",IF(AND($E$3=6),'Marks Entry 6th'!CJ61,IF(AND($E$3=7),'Marks Entry 7th'!CJ61,""))))</f>
        <v/>
      </c>
      <c r="FN62" s="370" t="str">
        <f>IF(OR($E62="",$G62=""),"",IF(AND('Marks Entry 6th'!CK61="",'Marks Entry 7th'!CK61=""),"",IF(AND($E$3=6),'Marks Entry 6th'!CK61,IF(AND($E$3=7),'Marks Entry 7th'!CK61,""))))</f>
        <v/>
      </c>
      <c r="FO62" s="371" t="str">
        <f t="shared" si="85"/>
        <v/>
      </c>
      <c r="FP62" s="109" t="str">
        <f t="shared" si="86"/>
        <v/>
      </c>
      <c r="FQ62" s="370" t="str">
        <f>IF(OR($E62="",$G62=""),"",IF(AND('Marks Entry 6th'!CL61="",'Marks Entry 7th'!CL61=""),"",IF(AND($E$3=6),'Marks Entry 6th'!CL61,IF(AND($E$3=7),'Marks Entry 7th'!CL61,""))))</f>
        <v/>
      </c>
      <c r="FR62" s="370" t="str">
        <f>IF(OR($E62="",$G62=""),"",IF(AND('Marks Entry 6th'!CM61="",'Marks Entry 7th'!CM61=""),"",IF(AND($E$3=6),'Marks Entry 6th'!CM61,IF(AND($E$3=7),'Marks Entry 7th'!CM61,""))))</f>
        <v/>
      </c>
      <c r="FS62" s="371" t="str">
        <f t="shared" si="87"/>
        <v/>
      </c>
      <c r="FT62" s="109" t="str">
        <f t="shared" si="88"/>
        <v/>
      </c>
      <c r="FU62" s="78" t="str">
        <f t="shared" si="89"/>
        <v/>
      </c>
      <c r="FV62" s="332" t="str">
        <f t="shared" si="90"/>
        <v/>
      </c>
      <c r="FW62" s="84" t="str">
        <f t="shared" si="91"/>
        <v/>
      </c>
      <c r="FX62" s="225" t="str">
        <f t="shared" si="92"/>
        <v/>
      </c>
      <c r="FY62" s="85" t="str">
        <f t="shared" si="93"/>
        <v/>
      </c>
      <c r="FZ62" s="331" t="str">
        <f>IFERROR(IF(B62="NSO","NSO",IF(OR(D62="",G62="",F62=""),"",IF(AND(FV62&gt;=36,'Master sheet'!$D$11="Hindi"),"कक्षा क्रमोन्नत",IF(AND(FV62&gt;=36,'Master sheet'!$D$11="English"),"Promoted",IF(AND(FV62&lt;36,'Master sheet'!$D$11="Hindi"),"पुनः परीक्षा","Re-Exam"))))),"")</f>
        <v/>
      </c>
      <c r="GA62" s="53" t="str">
        <f>IF(OR($E62="",$G62=""),"",IF(AND($E$3=6,'Marks Entry 6th'!CN61=""),"",IF(AND($E$3=7,'Marks Entry 7th'!CN61=""),"",IF(AND($E$3=6),'Marks Entry 6th'!CN61,IF(AND($E$3=7),'Marks Entry 7th'!CN61,"")))))</f>
        <v/>
      </c>
      <c r="GB62" s="53" t="str">
        <f>IF(OR($E62="",$G62=""),"",IF(AND($E$3=6,'Marks Entry 6th'!CO61=""),"",IF(AND($E$3=7,'Marks Entry 7th'!CO61=""),"",IF(AND($E$3=6),'Marks Entry 6th'!CO61,IF(AND($E$3=7),'Marks Entry 7th'!CO61,"")))))</f>
        <v/>
      </c>
      <c r="GC62" s="54"/>
      <c r="GK62" s="56">
        <f>IF(AND($E$3=6),'Marks Entry 6th'!I61,IF(AND($E$3=7),'Marks Entry 7th'!I61,""))</f>
        <v>0</v>
      </c>
      <c r="GL62" s="56">
        <f t="shared" si="94"/>
        <v>0</v>
      </c>
    </row>
    <row r="63" spans="1:194" ht="18.95" customHeight="1">
      <c r="A63" s="68">
        <v>56</v>
      </c>
      <c r="B63" s="68" t="str">
        <f>IF(OR(GK63=0,GK63=""),"",IF(AND($E$3=6),'Marks Entry 6th'!I62,IF(AND($E$3=7),'Marks Entry 7th'!I62,"")))</f>
        <v/>
      </c>
      <c r="C63" s="69" t="str">
        <f>IF(OR(B63=0,B63=""),"",IF(AND($E$3=6,'Marks Entry 6th'!B62=""),"",IF(AND($E$3=7,'Marks Entry 7th'!B62=""),"",IF(AND($E$3=6,'Marks Entry 6th'!B62),'Marks Entry 6th'!B62,IF(AND($E$3=7),'Marks Entry 7th'!B62,"")))))</f>
        <v/>
      </c>
      <c r="D63" s="69" t="str">
        <f>IF(OR(B63=0,B63=""),"",IF(AND($E$3=6,'Marks Entry 6th'!C62=""),"",IF(AND($E$3=7,'Marks Entry 7th'!C62=""),"",IF(AND($E$3=6),'Marks Entry 6th'!C62,IF(AND($E$3=7),'Marks Entry 7th'!C62,"")))))</f>
        <v/>
      </c>
      <c r="E63" s="306" t="str">
        <f>IF(OR(B63=0,B63=""),"",IF(AND($E$3=6,'Marks Entry 6th'!E62=""),"",IF(AND($E$3=7,'Marks Entry 7th'!E62=""),"",IF(AND($E$3=6),'Marks Entry 6th'!E62,IF(AND($E$3=7),'Marks Entry 7th'!E62,"")))))</f>
        <v/>
      </c>
      <c r="F63" s="69" t="str">
        <f>IF(OR(B63=0,B63=""),"",IF(AND($E$3=6,'Marks Entry 6th'!D62=""),"",IF(AND($E$3=7,'Marks Entry 7th'!D62=""),"",IF(AND($E$3=6),'Marks Entry 6th'!D62,IF(AND($E$3=7),'Marks Entry 7th'!D62,"")))))</f>
        <v/>
      </c>
      <c r="G63" s="305" t="str">
        <f>IF(OR(B63=0,B63=""),"",IF(AND($E$3=6,'Marks Entry 6th'!F62=""),"",IF(AND($E$3=7,'Marks Entry 7th'!F62=""),"",IF(AND($E$3=6),UPPER('Marks Entry 6th'!F62),IF(AND($E$3=7),UPPER('Marks Entry 7th'!F62),"")))))</f>
        <v/>
      </c>
      <c r="H63" s="305" t="str">
        <f>IF(OR(B63=0,B63=""),"",IF(AND($E$3=6,'Marks Entry 6th'!G62=""),"",IF(AND($E$3=7,'Marks Entry 7th'!G62=""),"",IF(AND($E$3=6),UPPER('Marks Entry 6th'!G62),IF(AND($E$3=7),UPPER('Marks Entry 7th'!G62),"")))))</f>
        <v/>
      </c>
      <c r="I63" s="305" t="str">
        <f>IF(OR(B63=0,B63=""),"",IF(AND($E$3=6,'Marks Entry 6th'!H62=""),"",IF(AND($E$3=7,'Marks Entry 7th'!H62=""),"",IF(AND($E$3=6),UPPER('Marks Entry 6th'!H62),IF(AND($E$3=7),UPPER('Marks Entry 7th'!H62),"")))))</f>
        <v/>
      </c>
      <c r="J63" s="64" t="str">
        <f>IF(OR(B63=0,B63=""),"",IF(AND($E$3=6,'Marks Entry 6th'!J62=""),"",IF(AND($E$3=7,'Marks Entry 7th'!J62=""),"",IF(AND($E$3=6),'Marks Entry 6th'!J62,IF(AND($E$3=7),'Marks Entry 7th'!J62,"")))))</f>
        <v/>
      </c>
      <c r="K63" s="64" t="str">
        <f>IF(OR(B63=0,B63=""),"",IF(AND($E$3=6,'Marks Entry 6th'!K62=""),"",IF(AND($E$3=7,'Marks Entry 7th'!K62=""),"",IF(AND($E$3=6),'Marks Entry 6th'!K62,IF(AND($E$3=7),'Marks Entry 7th'!K62,"")))))</f>
        <v/>
      </c>
      <c r="L63" s="120" t="str">
        <f>IF(OR($E63="",$G63=""),"",IF(AND($E$3=6),'Marks Entry 6th'!L62,IF(AND($E$3=7),'Marks Entry 7th'!L62,"")))</f>
        <v/>
      </c>
      <c r="M63" s="120" t="str">
        <f>IF(OR($E63="",$G63=""),"",IF(AND($E$3=6),'Marks Entry 6th'!M62,IF(AND($E$3=7),'Marks Entry 7th'!M62,"")))</f>
        <v/>
      </c>
      <c r="N63" s="120" t="str">
        <f>IF(OR($E63="",$G63=""),"",IF(AND($E$3=6),'Marks Entry 6th'!N62,IF(AND($E$3=7),'Marks Entry 7th'!N62,"")))</f>
        <v/>
      </c>
      <c r="O63" s="120" t="str">
        <f>IF(OR($E63="",$G63=""),"",IF(AND($E$3=6),'Marks Entry 6th'!O62,IF(AND($E$3=7),'Marks Entry 7th'!O62,"")))</f>
        <v/>
      </c>
      <c r="P63" s="120" t="str">
        <f>IF(OR($E63="",$G63=""),"",IF(AND($E$3=6),'Marks Entry 6th'!P62,IF(AND($E$3=7),'Marks Entry 7th'!P62,"")))</f>
        <v/>
      </c>
      <c r="Q63" s="120" t="str">
        <f>IF(OR($E63="",$G63=""),"",IF(AND($E$3=6),'Marks Entry 6th'!Q62,IF(AND($E$3=7),'Marks Entry 7th'!Q62,"")))</f>
        <v/>
      </c>
      <c r="R63" s="428" t="str">
        <f t="shared" si="4"/>
        <v/>
      </c>
      <c r="S63" s="120" t="str">
        <f>IF(OR($E63="",$G63=""),"",IF(AND($E$3=6),'Marks Entry 6th'!R62,IF(AND($E$3=7),'Marks Entry 7th'!R62,"")))</f>
        <v/>
      </c>
      <c r="T63" s="120" t="str">
        <f>IF(OR($E63="",$G63=""),"",IF(AND($E$3=6),'Marks Entry 6th'!S62,IF(AND($E$3=7),'Marks Entry 7th'!S62,"")))</f>
        <v/>
      </c>
      <c r="U63" s="65" t="str">
        <f t="shared" si="5"/>
        <v/>
      </c>
      <c r="V63" s="62">
        <f t="shared" si="6"/>
        <v>0</v>
      </c>
      <c r="W63" s="67" t="str">
        <f>IF(OR($E63="",$G63=""),"",IF(AND($E$3=6),'Marks Entry 6th'!T62,IF(AND($E$3=7),'Marks Entry 7th'!T62,"")))</f>
        <v/>
      </c>
      <c r="X63" s="67" t="str">
        <f>IF(OR($E63="",$G63=""),"",IF(AND($E$3=6),'Marks Entry 6th'!U62,IF(AND($E$3=7),'Marks Entry 7th'!U62,"")))</f>
        <v/>
      </c>
      <c r="Y63" s="66" t="str">
        <f t="shared" si="7"/>
        <v/>
      </c>
      <c r="Z63" s="62" t="str">
        <f t="shared" si="8"/>
        <v/>
      </c>
      <c r="AA63" s="108">
        <f t="shared" si="9"/>
        <v>0</v>
      </c>
      <c r="AB63" s="108" t="str">
        <f t="shared" si="10"/>
        <v/>
      </c>
      <c r="AC63" s="108" t="str">
        <f t="shared" si="11"/>
        <v/>
      </c>
      <c r="AD63" s="108" t="str">
        <f t="shared" si="12"/>
        <v/>
      </c>
      <c r="AE63" s="108" t="str">
        <f t="shared" si="13"/>
        <v/>
      </c>
      <c r="AF63" s="110" t="str">
        <f t="shared" si="14"/>
        <v/>
      </c>
      <c r="AG63" s="120" t="str">
        <f>IF(OR($E63="",$G63=""),"",IF(AND($E$3=6),'Marks Entry 6th'!V62,IF(AND($E$3=7),'Marks Entry 7th'!V62,"")))</f>
        <v/>
      </c>
      <c r="AH63" s="120" t="str">
        <f>IF(OR($E63="",$G63=""),"",IF(AND($E$3=6),'Marks Entry 6th'!W62,IF(AND($E$3=7),'Marks Entry 7th'!W62,"")))</f>
        <v/>
      </c>
      <c r="AI63" s="120" t="str">
        <f>IF(OR($E63="",$G63=""),"",IF(AND($E$3=6),'Marks Entry 6th'!X62,IF(AND($E$3=7),'Marks Entry 7th'!X62,"")))</f>
        <v/>
      </c>
      <c r="AJ63" s="120" t="str">
        <f>IF(OR($E63="",$G63=""),"",IF(AND($E$3=6),'Marks Entry 6th'!Y62,IF(AND($E$3=7),'Marks Entry 7th'!Y62,"")))</f>
        <v/>
      </c>
      <c r="AK63" s="120" t="str">
        <f>IF(OR($E63="",$G63=""),"",IF(AND($E$3=6),'Marks Entry 6th'!Z62,IF(AND($E$3=7),'Marks Entry 7th'!Z62,"")))</f>
        <v/>
      </c>
      <c r="AL63" s="120" t="str">
        <f>IF(OR($E63="",$G63=""),"",IF(AND($E$3=6),'Marks Entry 6th'!AA62,IF(AND($E$3=7),'Marks Entry 7th'!AA62,"")))</f>
        <v/>
      </c>
      <c r="AM63" s="428" t="str">
        <f t="shared" si="15"/>
        <v/>
      </c>
      <c r="AN63" s="120" t="str">
        <f>IF(OR($E63="",$G63=""),"",IF(AND($E$3=6),'Marks Entry 6th'!AB62,IF(AND($E$3=7),'Marks Entry 7th'!AB62,"")))</f>
        <v/>
      </c>
      <c r="AO63" s="120" t="str">
        <f>IF(OR($E63="",$G63=""),"",IF(AND($E$3=6),'Marks Entry 6th'!AC62,IF(AND($E$3=7),'Marks Entry 7th'!AC62,"")))</f>
        <v/>
      </c>
      <c r="AP63" s="65" t="str">
        <f t="shared" si="16"/>
        <v/>
      </c>
      <c r="AQ63" s="62">
        <f t="shared" si="17"/>
        <v>0</v>
      </c>
      <c r="AR63" s="67" t="str">
        <f>IF(OR($E63="",$G63=""),"",IF(AND($E$3=6),'Marks Entry 6th'!AD62,IF(AND($E$3=7),'Marks Entry 7th'!AD62,"")))</f>
        <v/>
      </c>
      <c r="AS63" s="67" t="str">
        <f>IF(OR($E63="",$G63=""),"",IF(AND($E$3=6),'Marks Entry 6th'!AE62,IF(AND($E$3=7),'Marks Entry 7th'!AE62,"")))</f>
        <v/>
      </c>
      <c r="AT63" s="65" t="str">
        <f t="shared" si="18"/>
        <v/>
      </c>
      <c r="AU63" s="62" t="str">
        <f t="shared" si="19"/>
        <v/>
      </c>
      <c r="AV63" s="108">
        <f t="shared" si="20"/>
        <v>0</v>
      </c>
      <c r="AW63" s="108" t="str">
        <f t="shared" si="21"/>
        <v/>
      </c>
      <c r="AX63" s="108" t="str">
        <f t="shared" si="22"/>
        <v/>
      </c>
      <c r="AY63" s="108" t="str">
        <f t="shared" si="23"/>
        <v/>
      </c>
      <c r="AZ63" s="108" t="str">
        <f t="shared" si="24"/>
        <v/>
      </c>
      <c r="BA63" s="110" t="str">
        <f t="shared" si="25"/>
        <v/>
      </c>
      <c r="BB63" s="313" t="str">
        <f>IF(OR($E63="",$G63=""),"",IF(AND($E$3=6),'Marks Entry 6th'!AF62,IF(AND($E$3=7),'Marks Entry 7th'!AF62,"")))</f>
        <v/>
      </c>
      <c r="BC63" s="120" t="str">
        <f>IF(OR($E63="",$G63=""),"",IF(AND($E$3=6),'Marks Entry 6th'!AG62,IF(AND($E$3=7),'Marks Entry 7th'!AG62,"")))</f>
        <v/>
      </c>
      <c r="BD63" s="120" t="str">
        <f>IF(OR($E63="",$G63=""),"",IF(AND($E$3=6),'Marks Entry 6th'!AH62,IF(AND($E$3=7),'Marks Entry 7th'!AH62,"")))</f>
        <v/>
      </c>
      <c r="BE63" s="120" t="str">
        <f>IF(OR($E63="",$G63=""),"",IF(AND($E$3=6),'Marks Entry 6th'!AI62,IF(AND($E$3=7),'Marks Entry 7th'!AI62,"")))</f>
        <v/>
      </c>
      <c r="BF63" s="120" t="str">
        <f>IF(OR($E63="",$G63=""),"",IF(AND($E$3=6),'Marks Entry 6th'!AJ62,IF(AND($E$3=7),'Marks Entry 7th'!AJ62,"")))</f>
        <v/>
      </c>
      <c r="BG63" s="120" t="str">
        <f>IF(OR($E63="",$G63=""),"",IF(AND($E$3=6),'Marks Entry 6th'!AK62,IF(AND($E$3=7),'Marks Entry 7th'!AK62,"")))</f>
        <v/>
      </c>
      <c r="BH63" s="120" t="str">
        <f>IF(OR($E63="",$G63=""),"",IF(AND($E$3=6),'Marks Entry 6th'!AL62,IF(AND($E$3=7),'Marks Entry 7th'!AL62,"")))</f>
        <v/>
      </c>
      <c r="BI63" s="428" t="str">
        <f t="shared" si="26"/>
        <v/>
      </c>
      <c r="BJ63" s="120" t="str">
        <f>IF(OR($E63="",$G63=""),"",IF(AND($E$3=6),'Marks Entry 6th'!AM62,IF(AND($E$3=7),'Marks Entry 7th'!AM62,"")))</f>
        <v/>
      </c>
      <c r="BK63" s="120" t="str">
        <f>IF(OR($E63="",$G63=""),"",IF(AND($E$3=6),'Marks Entry 6th'!AN62,IF(AND($E$3=7),'Marks Entry 7th'!AN62,"")))</f>
        <v/>
      </c>
      <c r="BL63" s="65" t="str">
        <f t="shared" si="27"/>
        <v/>
      </c>
      <c r="BM63" s="62">
        <f t="shared" si="28"/>
        <v>0</v>
      </c>
      <c r="BN63" s="67" t="str">
        <f>IF(OR($E63="",$G63=""),"",IF(AND($E$3=6),'Marks Entry 6th'!AO62,IF(AND($E$3=7),'Marks Entry 7th'!AO62,"")))</f>
        <v/>
      </c>
      <c r="BO63" s="67" t="str">
        <f>IF(OR($E63="",$G63=""),"",IF(AND($E$3=6),'Marks Entry 6th'!AP62,IF(AND($E$3=7),'Marks Entry 7th'!AP62,"")))</f>
        <v/>
      </c>
      <c r="BP63" s="65" t="str">
        <f t="shared" si="29"/>
        <v/>
      </c>
      <c r="BQ63" s="62" t="str">
        <f t="shared" si="30"/>
        <v/>
      </c>
      <c r="BR63" s="108">
        <f t="shared" si="31"/>
        <v>0</v>
      </c>
      <c r="BS63" s="108" t="str">
        <f t="shared" si="32"/>
        <v/>
      </c>
      <c r="BT63" s="108" t="str">
        <f t="shared" si="33"/>
        <v/>
      </c>
      <c r="BU63" s="108" t="str">
        <f t="shared" si="34"/>
        <v/>
      </c>
      <c r="BV63" s="108" t="str">
        <f t="shared" si="35"/>
        <v/>
      </c>
      <c r="BW63" s="110" t="str">
        <f t="shared" si="36"/>
        <v/>
      </c>
      <c r="BX63" s="120" t="str">
        <f>IF(OR($E63="",$G63=""),"",IF(AND($E$3=6),'Marks Entry 6th'!AQ62,IF(AND($E$3=7),'Marks Entry 7th'!AQ62,"")))</f>
        <v/>
      </c>
      <c r="BY63" s="120" t="str">
        <f>IF(OR($E63="",$G63=""),"",IF(AND($E$3=6),'Marks Entry 6th'!AR62,IF(AND($E$3=7),'Marks Entry 7th'!AR62,"")))</f>
        <v/>
      </c>
      <c r="BZ63" s="120" t="str">
        <f>IF(OR($E63="",$G63=""),"",IF(AND($E$3=6),'Marks Entry 6th'!AS62,IF(AND($E$3=7),'Marks Entry 7th'!AS62,"")))</f>
        <v/>
      </c>
      <c r="CA63" s="120" t="str">
        <f>IF(OR($E63="",$G63=""),"",IF(AND($E$3=6),'Marks Entry 6th'!AT62,IF(AND($E$3=7),'Marks Entry 7th'!AT62,"")))</f>
        <v/>
      </c>
      <c r="CB63" s="120" t="str">
        <f>IF(OR($E63="",$G63=""),"",IF(AND($E$3=6),'Marks Entry 6th'!AU62,IF(AND($E$3=7),'Marks Entry 7th'!AU62,"")))</f>
        <v/>
      </c>
      <c r="CC63" s="120" t="str">
        <f>IF(OR($E63="",$G63=""),"",IF(AND($E$3=6),'Marks Entry 6th'!AV62,IF(AND($E$3=7),'Marks Entry 7th'!AV62,"")))</f>
        <v/>
      </c>
      <c r="CD63" s="428" t="str">
        <f t="shared" si="37"/>
        <v/>
      </c>
      <c r="CE63" s="120" t="str">
        <f>IF(OR($E63="",$G63=""),"",IF(AND($E$3=6),'Marks Entry 6th'!AW62,IF(AND($E$3=7),'Marks Entry 7th'!AW62,"")))</f>
        <v/>
      </c>
      <c r="CF63" s="120" t="str">
        <f>IF(OR($E63="",$G63=""),"",IF(AND($E$3=6),'Marks Entry 6th'!AX62,IF(AND($E$3=7),'Marks Entry 7th'!AX62,"")))</f>
        <v/>
      </c>
      <c r="CG63" s="65" t="str">
        <f t="shared" si="38"/>
        <v/>
      </c>
      <c r="CH63" s="62">
        <f t="shared" si="39"/>
        <v>0</v>
      </c>
      <c r="CI63" s="67" t="str">
        <f>IF(OR($E63="",$G63=""),"",IF(AND($E$3=6),'Marks Entry 6th'!AY62,IF(AND($E$3=7),'Marks Entry 7th'!AY62,"")))</f>
        <v/>
      </c>
      <c r="CJ63" s="67" t="str">
        <f>IF(OR($E63="",$G63=""),"",IF(AND($E$3=6),'Marks Entry 6th'!AZ62,IF(AND($E$3=7),'Marks Entry 7th'!AZ62,"")))</f>
        <v/>
      </c>
      <c r="CK63" s="65" t="str">
        <f t="shared" si="40"/>
        <v/>
      </c>
      <c r="CL63" s="62" t="str">
        <f t="shared" si="41"/>
        <v/>
      </c>
      <c r="CM63" s="108">
        <f t="shared" si="42"/>
        <v>0</v>
      </c>
      <c r="CN63" s="108" t="str">
        <f t="shared" si="43"/>
        <v/>
      </c>
      <c r="CO63" s="108" t="str">
        <f t="shared" si="44"/>
        <v/>
      </c>
      <c r="CP63" s="108" t="str">
        <f t="shared" si="45"/>
        <v/>
      </c>
      <c r="CQ63" s="108" t="str">
        <f t="shared" si="46"/>
        <v/>
      </c>
      <c r="CR63" s="110" t="str">
        <f t="shared" si="47"/>
        <v/>
      </c>
      <c r="CS63" s="120" t="str">
        <f>IF(OR($E63="",$G63=""),"",IF(AND($E$3=6),'Marks Entry 6th'!BA62,IF(AND($E$3=7),'Marks Entry 7th'!BA62,"")))</f>
        <v/>
      </c>
      <c r="CT63" s="120" t="str">
        <f>IF(OR($E63="",$G63=""),"",IF(AND($E$3=6),'Marks Entry 6th'!BB62,IF(AND($E$3=7),'Marks Entry 7th'!BB62,"")))</f>
        <v/>
      </c>
      <c r="CU63" s="120" t="str">
        <f>IF(OR($E63="",$G63=""),"",IF(AND($E$3=6),'Marks Entry 6th'!BC62,IF(AND($E$3=7),'Marks Entry 7th'!BC62,"")))</f>
        <v/>
      </c>
      <c r="CV63" s="120" t="str">
        <f>IF(OR($E63="",$G63=""),"",IF(AND($E$3=6),'Marks Entry 6th'!BD62,IF(AND($E$3=7),'Marks Entry 7th'!BD62,"")))</f>
        <v/>
      </c>
      <c r="CW63" s="120" t="str">
        <f>IF(OR($E63="",$G63=""),"",IF(AND($E$3=6),'Marks Entry 6th'!BE62,IF(AND($E$3=7),'Marks Entry 7th'!BE62,"")))</f>
        <v/>
      </c>
      <c r="CX63" s="120" t="str">
        <f>IF(OR($E63="",$G63=""),"",IF(AND($E$3=6),'Marks Entry 6th'!BF62,IF(AND($E$3=7),'Marks Entry 7th'!BF62,"")))</f>
        <v/>
      </c>
      <c r="CY63" s="428" t="str">
        <f t="shared" si="48"/>
        <v/>
      </c>
      <c r="CZ63" s="120" t="str">
        <f>IF(OR($E63="",$G63=""),"",IF(AND($E$3=6),'Marks Entry 6th'!BG62,IF(AND($E$3=7),'Marks Entry 7th'!BG62,"")))</f>
        <v/>
      </c>
      <c r="DA63" s="120" t="str">
        <f>IF(OR($E63="",$G63=""),"",IF(AND($E$3=6),'Marks Entry 6th'!BH62,IF(AND($E$3=7),'Marks Entry 7th'!BH62,"")))</f>
        <v/>
      </c>
      <c r="DB63" s="65" t="str">
        <f t="shared" si="49"/>
        <v/>
      </c>
      <c r="DC63" s="62">
        <f t="shared" si="50"/>
        <v>0</v>
      </c>
      <c r="DD63" s="67" t="str">
        <f>IF(OR($E63="",$G63=""),"",IF(AND($E$3=6),'Marks Entry 6th'!BI62,IF(AND($E$3=7),'Marks Entry 7th'!BI62,"")))</f>
        <v/>
      </c>
      <c r="DE63" s="67" t="str">
        <f>IF(OR($E63="",$G63=""),"",IF(AND($E$3=6),'Marks Entry 6th'!BJ62,IF(AND($E$3=7),'Marks Entry 7th'!BJ62,"")))</f>
        <v/>
      </c>
      <c r="DF63" s="65" t="str">
        <f t="shared" si="51"/>
        <v/>
      </c>
      <c r="DG63" s="62" t="str">
        <f t="shared" si="52"/>
        <v/>
      </c>
      <c r="DH63" s="108">
        <f t="shared" si="53"/>
        <v>0</v>
      </c>
      <c r="DI63" s="108" t="str">
        <f t="shared" si="54"/>
        <v/>
      </c>
      <c r="DJ63" s="108" t="str">
        <f t="shared" si="55"/>
        <v/>
      </c>
      <c r="DK63" s="108" t="str">
        <f t="shared" si="56"/>
        <v/>
      </c>
      <c r="DL63" s="108" t="str">
        <f t="shared" si="57"/>
        <v/>
      </c>
      <c r="DM63" s="110" t="str">
        <f t="shared" si="58"/>
        <v/>
      </c>
      <c r="DN63" s="120" t="str">
        <f>IF(OR($E63="",$G63=""),"",IF(AND($E$3=6),'Marks Entry 6th'!BK62,IF(AND($E$3=7),'Marks Entry 7th'!BK62,"")))</f>
        <v/>
      </c>
      <c r="DO63" s="120" t="str">
        <f>IF(OR($E63="",$G63=""),"",IF(AND($E$3=6),'Marks Entry 6th'!BL62,IF(AND($E$3=7),'Marks Entry 7th'!BL62,"")))</f>
        <v/>
      </c>
      <c r="DP63" s="120" t="str">
        <f>IF(OR($E63="",$G63=""),"",IF(AND($E$3=6),'Marks Entry 6th'!BM62,IF(AND($E$3=7),'Marks Entry 7th'!BM62,"")))</f>
        <v/>
      </c>
      <c r="DQ63" s="120" t="str">
        <f>IF(OR($E63="",$G63=""),"",IF(AND($E$3=6),'Marks Entry 6th'!BN62,IF(AND($E$3=7),'Marks Entry 7th'!BN62,"")))</f>
        <v/>
      </c>
      <c r="DR63" s="120" t="str">
        <f>IF(OR($E63="",$G63=""),"",IF(AND($E$3=6),'Marks Entry 6th'!BO62,IF(AND($E$3=7),'Marks Entry 7th'!BO62,"")))</f>
        <v/>
      </c>
      <c r="DS63" s="120" t="str">
        <f>IF(OR($E63="",$G63=""),"",IF(AND($E$3=6),'Marks Entry 6th'!BP62,IF(AND($E$3=7),'Marks Entry 7th'!BP62,"")))</f>
        <v/>
      </c>
      <c r="DT63" s="428" t="str">
        <f t="shared" si="59"/>
        <v/>
      </c>
      <c r="DU63" s="120" t="str">
        <f>IF(OR($E63="",$G63=""),"",IF(AND($E$3=6),'Marks Entry 6th'!BQ62,IF(AND($E$3=7),'Marks Entry 7th'!BQ62,"")))</f>
        <v/>
      </c>
      <c r="DV63" s="120" t="str">
        <f>IF(OR($E63="",$G63=""),"",IF(AND($E$3=6),'Marks Entry 6th'!BR62,IF(AND($E$3=7),'Marks Entry 7th'!BR62,"")))</f>
        <v/>
      </c>
      <c r="DW63" s="65" t="str">
        <f t="shared" si="60"/>
        <v/>
      </c>
      <c r="DX63" s="62">
        <f t="shared" si="61"/>
        <v>0</v>
      </c>
      <c r="DY63" s="67" t="str">
        <f>IF(OR($E63="",$G63=""),"",IF(AND($E$3=6),'Marks Entry 6th'!BS62,IF(AND($E$3=7),'Marks Entry 7th'!BS62,"")))</f>
        <v/>
      </c>
      <c r="DZ63" s="67" t="str">
        <f>IF(OR($E63="",$G63=""),"",IF(AND($E$3=6),'Marks Entry 6th'!BT62,IF(AND($E$3=7),'Marks Entry 7th'!BT62,"")))</f>
        <v/>
      </c>
      <c r="EA63" s="65" t="str">
        <f t="shared" si="62"/>
        <v/>
      </c>
      <c r="EB63" s="62" t="str">
        <f t="shared" si="63"/>
        <v/>
      </c>
      <c r="EC63" s="108">
        <f t="shared" si="64"/>
        <v>0</v>
      </c>
      <c r="ED63" s="108" t="str">
        <f t="shared" si="65"/>
        <v/>
      </c>
      <c r="EE63" s="108" t="str">
        <f t="shared" si="66"/>
        <v/>
      </c>
      <c r="EF63" s="108" t="str">
        <f t="shared" si="67"/>
        <v/>
      </c>
      <c r="EG63" s="108" t="str">
        <f t="shared" si="68"/>
        <v/>
      </c>
      <c r="EH63" s="110" t="str">
        <f t="shared" si="69"/>
        <v/>
      </c>
      <c r="EI63" s="52" t="str">
        <f>IF(OR($E63="",$G63=""),"",IF(AND($E$3=6),'Marks Entry 6th'!BU62,IF(AND($E$3=7),'Marks Entry 7th'!BU62,"")))</f>
        <v/>
      </c>
      <c r="EJ63" s="52" t="str">
        <f>IF(OR($E63="",$G63=""),"",IF(AND($E$3=6),'Marks Entry 6th'!BV62,IF(AND($E$3=7),'Marks Entry 7th'!BV62,"")))</f>
        <v/>
      </c>
      <c r="EK63" s="52" t="str">
        <f>IF(OR($E63="",$G63=""),"",IF(AND($E$3=6),'Marks Entry 6th'!BW62,IF(AND($E$3=7),'Marks Entry 7th'!BW62,"")))</f>
        <v/>
      </c>
      <c r="EL63" s="52" t="str">
        <f>IF(OR($E63="",$G63=""),"",IF(AND($E$3=6),'Marks Entry 6th'!BX62,IF(AND($E$3=7),'Marks Entry 7th'!BX62,"")))</f>
        <v/>
      </c>
      <c r="EM63" s="52" t="str">
        <f>IF(OR($E63="",$G63=""),"",IF(AND($E$3=6),'Marks Entry 6th'!BY62,IF(AND($E$3=7),'Marks Entry 7th'!BY62,"")))</f>
        <v/>
      </c>
      <c r="EN63" s="121" t="str">
        <f t="shared" si="70"/>
        <v/>
      </c>
      <c r="EO63" s="122">
        <f t="shared" si="71"/>
        <v>0</v>
      </c>
      <c r="EP63" s="122" t="str">
        <f t="shared" si="72"/>
        <v/>
      </c>
      <c r="EQ63" s="122" t="str">
        <f t="shared" si="73"/>
        <v/>
      </c>
      <c r="ER63" s="109" t="str">
        <f t="shared" si="74"/>
        <v/>
      </c>
      <c r="ES63" s="52" t="str">
        <f>IF(OR($E63="",$G63=""),"",IF(AND($E$3=6),'Marks Entry 6th'!BZ62,IF(AND($E$3=7),'Marks Entry 7th'!BZ62,"")))</f>
        <v/>
      </c>
      <c r="ET63" s="52" t="str">
        <f>IF(OR($E63="",$G63=""),"",IF(AND($E$3=6),'Marks Entry 6th'!CA62,IF(AND($E$3=7),'Marks Entry 7th'!CA62,"")))</f>
        <v/>
      </c>
      <c r="EU63" s="52" t="str">
        <f>IF(OR($E63="",$G63=""),"",IF(AND($E$3=6),'Marks Entry 6th'!CB62,IF(AND($E$3=7),'Marks Entry 7th'!CB62,"")))</f>
        <v/>
      </c>
      <c r="EV63" s="52" t="str">
        <f>IF(OR($E63="",$G63=""),"",IF(AND($E$3=6),'Marks Entry 6th'!CC62,IF(AND($E$3=7),'Marks Entry 7th'!CC62,"")))</f>
        <v/>
      </c>
      <c r="EW63" s="52" t="str">
        <f>IF(OR($E63="",$G63=""),"",IF(AND($E$3=6),'Marks Entry 6th'!CD62,IF(AND($E$3=7),'Marks Entry 7th'!CD62,"")))</f>
        <v/>
      </c>
      <c r="EX63" s="121" t="str">
        <f t="shared" si="75"/>
        <v/>
      </c>
      <c r="EY63" s="122">
        <f t="shared" si="76"/>
        <v>0</v>
      </c>
      <c r="EZ63" s="122" t="str">
        <f t="shared" si="77"/>
        <v/>
      </c>
      <c r="FA63" s="122" t="str">
        <f t="shared" si="78"/>
        <v/>
      </c>
      <c r="FB63" s="109" t="str">
        <f t="shared" si="79"/>
        <v/>
      </c>
      <c r="FC63" s="52" t="str">
        <f>IF(OR($E63="",$G63=""),"",IF(AND($E$3=6),'Marks Entry 6th'!CE62,IF(AND($E$3=7),'Marks Entry 7th'!CE62,"")))</f>
        <v/>
      </c>
      <c r="FD63" s="52" t="str">
        <f>IF(OR($E63="",$G63=""),"",IF(AND($E$3=6),'Marks Entry 6th'!CF62,IF(AND($E$3=7),'Marks Entry 7th'!CF62,"")))</f>
        <v/>
      </c>
      <c r="FE63" s="52" t="str">
        <f>IF(OR($E63="",$G63=""),"",IF(AND($E$3=6),'Marks Entry 6th'!CG62,IF(AND($E$3=7),'Marks Entry 7th'!CG62,"")))</f>
        <v/>
      </c>
      <c r="FF63" s="52" t="str">
        <f>IF(OR($E63="",$G63=""),"",IF(AND($E$3=6),'Marks Entry 6th'!CH62,IF(AND($E$3=7),'Marks Entry 7th'!CH62,"")))</f>
        <v/>
      </c>
      <c r="FG63" s="52" t="str">
        <f>IF(OR($E63="",$G63=""),"",IF(AND($E$3=6),'Marks Entry 6th'!CI62,IF(AND($E$3=7),'Marks Entry 7th'!CI62,"")))</f>
        <v/>
      </c>
      <c r="FH63" s="121" t="str">
        <f t="shared" si="80"/>
        <v/>
      </c>
      <c r="FI63" s="122">
        <f t="shared" si="81"/>
        <v>0</v>
      </c>
      <c r="FJ63" s="122" t="str">
        <f t="shared" si="82"/>
        <v/>
      </c>
      <c r="FK63" s="122" t="str">
        <f t="shared" si="83"/>
        <v/>
      </c>
      <c r="FL63" s="109" t="str">
        <f t="shared" si="84"/>
        <v/>
      </c>
      <c r="FM63" s="370" t="str">
        <f>IF(OR($E63="",$G63=""),"",IF(AND('Marks Entry 6th'!CJ62="",'Marks Entry 7th'!CJ62=""),"",IF(AND($E$3=6),'Marks Entry 6th'!CJ62,IF(AND($E$3=7),'Marks Entry 7th'!CJ62,""))))</f>
        <v/>
      </c>
      <c r="FN63" s="370" t="str">
        <f>IF(OR($E63="",$G63=""),"",IF(AND('Marks Entry 6th'!CK62="",'Marks Entry 7th'!CK62=""),"",IF(AND($E$3=6),'Marks Entry 6th'!CK62,IF(AND($E$3=7),'Marks Entry 7th'!CK62,""))))</f>
        <v/>
      </c>
      <c r="FO63" s="371" t="str">
        <f t="shared" si="85"/>
        <v/>
      </c>
      <c r="FP63" s="109" t="str">
        <f t="shared" si="86"/>
        <v/>
      </c>
      <c r="FQ63" s="370" t="str">
        <f>IF(OR($E63="",$G63=""),"",IF(AND('Marks Entry 6th'!CL62="",'Marks Entry 7th'!CL62=""),"",IF(AND($E$3=6),'Marks Entry 6th'!CL62,IF(AND($E$3=7),'Marks Entry 7th'!CL62,""))))</f>
        <v/>
      </c>
      <c r="FR63" s="370" t="str">
        <f>IF(OR($E63="",$G63=""),"",IF(AND('Marks Entry 6th'!CM62="",'Marks Entry 7th'!CM62=""),"",IF(AND($E$3=6),'Marks Entry 6th'!CM62,IF(AND($E$3=7),'Marks Entry 7th'!CM62,""))))</f>
        <v/>
      </c>
      <c r="FS63" s="371" t="str">
        <f t="shared" si="87"/>
        <v/>
      </c>
      <c r="FT63" s="109" t="str">
        <f t="shared" si="88"/>
        <v/>
      </c>
      <c r="FU63" s="78" t="str">
        <f t="shared" si="89"/>
        <v/>
      </c>
      <c r="FV63" s="332" t="str">
        <f t="shared" si="90"/>
        <v/>
      </c>
      <c r="FW63" s="84" t="str">
        <f t="shared" si="91"/>
        <v/>
      </c>
      <c r="FX63" s="225" t="str">
        <f t="shared" si="92"/>
        <v/>
      </c>
      <c r="FY63" s="85" t="str">
        <f t="shared" si="93"/>
        <v/>
      </c>
      <c r="FZ63" s="331" t="str">
        <f>IFERROR(IF(B63="NSO","NSO",IF(OR(D63="",G63="",F63=""),"",IF(AND(FV63&gt;=36,'Master sheet'!$D$11="Hindi"),"कक्षा क्रमोन्नत",IF(AND(FV63&gt;=36,'Master sheet'!$D$11="English"),"Promoted",IF(AND(FV63&lt;36,'Master sheet'!$D$11="Hindi"),"पुनः परीक्षा","Re-Exam"))))),"")</f>
        <v/>
      </c>
      <c r="GA63" s="53" t="str">
        <f>IF(OR($E63="",$G63=""),"",IF(AND($E$3=6,'Marks Entry 6th'!CN62=""),"",IF(AND($E$3=7,'Marks Entry 7th'!CN62=""),"",IF(AND($E$3=6),'Marks Entry 6th'!CN62,IF(AND($E$3=7),'Marks Entry 7th'!CN62,"")))))</f>
        <v/>
      </c>
      <c r="GB63" s="53" t="str">
        <f>IF(OR($E63="",$G63=""),"",IF(AND($E$3=6,'Marks Entry 6th'!CO62=""),"",IF(AND($E$3=7,'Marks Entry 7th'!CO62=""),"",IF(AND($E$3=6),'Marks Entry 6th'!CO62,IF(AND($E$3=7),'Marks Entry 7th'!CO62,"")))))</f>
        <v/>
      </c>
      <c r="GC63" s="54"/>
      <c r="GK63" s="56">
        <f>IF(AND($E$3=6),'Marks Entry 6th'!I62,IF(AND($E$3=7),'Marks Entry 7th'!I62,""))</f>
        <v>0</v>
      </c>
      <c r="GL63" s="56">
        <f t="shared" si="94"/>
        <v>0</v>
      </c>
    </row>
    <row r="64" spans="1:194" ht="18.95" customHeight="1">
      <c r="A64" s="68">
        <v>57</v>
      </c>
      <c r="B64" s="68" t="str">
        <f>IF(OR(GK64=0,GK64=""),"",IF(AND($E$3=6),'Marks Entry 6th'!I63,IF(AND($E$3=7),'Marks Entry 7th'!I63,"")))</f>
        <v/>
      </c>
      <c r="C64" s="69" t="str">
        <f>IF(OR(B64=0,B64=""),"",IF(AND($E$3=6,'Marks Entry 6th'!B63=""),"",IF(AND($E$3=7,'Marks Entry 7th'!B63=""),"",IF(AND($E$3=6,'Marks Entry 6th'!B63),'Marks Entry 6th'!B63,IF(AND($E$3=7),'Marks Entry 7th'!B63,"")))))</f>
        <v/>
      </c>
      <c r="D64" s="69" t="str">
        <f>IF(OR(B64=0,B64=""),"",IF(AND($E$3=6,'Marks Entry 6th'!C63=""),"",IF(AND($E$3=7,'Marks Entry 7th'!C63=""),"",IF(AND($E$3=6),'Marks Entry 6th'!C63,IF(AND($E$3=7),'Marks Entry 7th'!C63,"")))))</f>
        <v/>
      </c>
      <c r="E64" s="306" t="str">
        <f>IF(OR(B64=0,B64=""),"",IF(AND($E$3=6,'Marks Entry 6th'!E63=""),"",IF(AND($E$3=7,'Marks Entry 7th'!E63=""),"",IF(AND($E$3=6),'Marks Entry 6th'!E63,IF(AND($E$3=7),'Marks Entry 7th'!E63,"")))))</f>
        <v/>
      </c>
      <c r="F64" s="69" t="str">
        <f>IF(OR(B64=0,B64=""),"",IF(AND($E$3=6,'Marks Entry 6th'!D63=""),"",IF(AND($E$3=7,'Marks Entry 7th'!D63=""),"",IF(AND($E$3=6),'Marks Entry 6th'!D63,IF(AND($E$3=7),'Marks Entry 7th'!D63,"")))))</f>
        <v/>
      </c>
      <c r="G64" s="305" t="str">
        <f>IF(OR(B64=0,B64=""),"",IF(AND($E$3=6,'Marks Entry 6th'!F63=""),"",IF(AND($E$3=7,'Marks Entry 7th'!F63=""),"",IF(AND($E$3=6),UPPER('Marks Entry 6th'!F63),IF(AND($E$3=7),UPPER('Marks Entry 7th'!F63),"")))))</f>
        <v/>
      </c>
      <c r="H64" s="305" t="str">
        <f>IF(OR(B64=0,B64=""),"",IF(AND($E$3=6,'Marks Entry 6th'!G63=""),"",IF(AND($E$3=7,'Marks Entry 7th'!G63=""),"",IF(AND($E$3=6),UPPER('Marks Entry 6th'!G63),IF(AND($E$3=7),UPPER('Marks Entry 7th'!G63),"")))))</f>
        <v/>
      </c>
      <c r="I64" s="305" t="str">
        <f>IF(OR(B64=0,B64=""),"",IF(AND($E$3=6,'Marks Entry 6th'!H63=""),"",IF(AND($E$3=7,'Marks Entry 7th'!H63=""),"",IF(AND($E$3=6),UPPER('Marks Entry 6th'!H63),IF(AND($E$3=7),UPPER('Marks Entry 7th'!H63),"")))))</f>
        <v/>
      </c>
      <c r="J64" s="64" t="str">
        <f>IF(OR(B64=0,B64=""),"",IF(AND($E$3=6,'Marks Entry 6th'!J63=""),"",IF(AND($E$3=7,'Marks Entry 7th'!J63=""),"",IF(AND($E$3=6),'Marks Entry 6th'!J63,IF(AND($E$3=7),'Marks Entry 7th'!J63,"")))))</f>
        <v/>
      </c>
      <c r="K64" s="64" t="str">
        <f>IF(OR(B64=0,B64=""),"",IF(AND($E$3=6,'Marks Entry 6th'!K63=""),"",IF(AND($E$3=7,'Marks Entry 7th'!K63=""),"",IF(AND($E$3=6),'Marks Entry 6th'!K63,IF(AND($E$3=7),'Marks Entry 7th'!K63,"")))))</f>
        <v/>
      </c>
      <c r="L64" s="120" t="str">
        <f>IF(OR($E64="",$G64=""),"",IF(AND($E$3=6),'Marks Entry 6th'!L63,IF(AND($E$3=7),'Marks Entry 7th'!L63,"")))</f>
        <v/>
      </c>
      <c r="M64" s="120" t="str">
        <f>IF(OR($E64="",$G64=""),"",IF(AND($E$3=6),'Marks Entry 6th'!M63,IF(AND($E$3=7),'Marks Entry 7th'!M63,"")))</f>
        <v/>
      </c>
      <c r="N64" s="120" t="str">
        <f>IF(OR($E64="",$G64=""),"",IF(AND($E$3=6),'Marks Entry 6th'!N63,IF(AND($E$3=7),'Marks Entry 7th'!N63,"")))</f>
        <v/>
      </c>
      <c r="O64" s="120" t="str">
        <f>IF(OR($E64="",$G64=""),"",IF(AND($E$3=6),'Marks Entry 6th'!O63,IF(AND($E$3=7),'Marks Entry 7th'!O63,"")))</f>
        <v/>
      </c>
      <c r="P64" s="120" t="str">
        <f>IF(OR($E64="",$G64=""),"",IF(AND($E$3=6),'Marks Entry 6th'!P63,IF(AND($E$3=7),'Marks Entry 7th'!P63,"")))</f>
        <v/>
      </c>
      <c r="Q64" s="120" t="str">
        <f>IF(OR($E64="",$G64=""),"",IF(AND($E$3=6),'Marks Entry 6th'!Q63,IF(AND($E$3=7),'Marks Entry 7th'!Q63,"")))</f>
        <v/>
      </c>
      <c r="R64" s="428" t="str">
        <f t="shared" si="4"/>
        <v/>
      </c>
      <c r="S64" s="120" t="str">
        <f>IF(OR($E64="",$G64=""),"",IF(AND($E$3=6),'Marks Entry 6th'!R63,IF(AND($E$3=7),'Marks Entry 7th'!R63,"")))</f>
        <v/>
      </c>
      <c r="T64" s="120" t="str">
        <f>IF(OR($E64="",$G64=""),"",IF(AND($E$3=6),'Marks Entry 6th'!S63,IF(AND($E$3=7),'Marks Entry 7th'!S63,"")))</f>
        <v/>
      </c>
      <c r="U64" s="65" t="str">
        <f t="shared" si="5"/>
        <v/>
      </c>
      <c r="V64" s="62">
        <f t="shared" si="6"/>
        <v>0</v>
      </c>
      <c r="W64" s="67" t="str">
        <f>IF(OR($E64="",$G64=""),"",IF(AND($E$3=6),'Marks Entry 6th'!T63,IF(AND($E$3=7),'Marks Entry 7th'!T63,"")))</f>
        <v/>
      </c>
      <c r="X64" s="67" t="str">
        <f>IF(OR($E64="",$G64=""),"",IF(AND($E$3=6),'Marks Entry 6th'!U63,IF(AND($E$3=7),'Marks Entry 7th'!U63,"")))</f>
        <v/>
      </c>
      <c r="Y64" s="66" t="str">
        <f t="shared" si="7"/>
        <v/>
      </c>
      <c r="Z64" s="62" t="str">
        <f t="shared" si="8"/>
        <v/>
      </c>
      <c r="AA64" s="108">
        <f t="shared" si="9"/>
        <v>0</v>
      </c>
      <c r="AB64" s="108" t="str">
        <f t="shared" si="10"/>
        <v/>
      </c>
      <c r="AC64" s="108" t="str">
        <f t="shared" si="11"/>
        <v/>
      </c>
      <c r="AD64" s="108" t="str">
        <f t="shared" si="12"/>
        <v/>
      </c>
      <c r="AE64" s="108" t="str">
        <f t="shared" si="13"/>
        <v/>
      </c>
      <c r="AF64" s="110" t="str">
        <f t="shared" si="14"/>
        <v/>
      </c>
      <c r="AG64" s="120" t="str">
        <f>IF(OR($E64="",$G64=""),"",IF(AND($E$3=6),'Marks Entry 6th'!V63,IF(AND($E$3=7),'Marks Entry 7th'!V63,"")))</f>
        <v/>
      </c>
      <c r="AH64" s="120" t="str">
        <f>IF(OR($E64="",$G64=""),"",IF(AND($E$3=6),'Marks Entry 6th'!W63,IF(AND($E$3=7),'Marks Entry 7th'!W63,"")))</f>
        <v/>
      </c>
      <c r="AI64" s="120" t="str">
        <f>IF(OR($E64="",$G64=""),"",IF(AND($E$3=6),'Marks Entry 6th'!X63,IF(AND($E$3=7),'Marks Entry 7th'!X63,"")))</f>
        <v/>
      </c>
      <c r="AJ64" s="120" t="str">
        <f>IF(OR($E64="",$G64=""),"",IF(AND($E$3=6),'Marks Entry 6th'!Y63,IF(AND($E$3=7),'Marks Entry 7th'!Y63,"")))</f>
        <v/>
      </c>
      <c r="AK64" s="120" t="str">
        <f>IF(OR($E64="",$G64=""),"",IF(AND($E$3=6),'Marks Entry 6th'!Z63,IF(AND($E$3=7),'Marks Entry 7th'!Z63,"")))</f>
        <v/>
      </c>
      <c r="AL64" s="120" t="str">
        <f>IF(OR($E64="",$G64=""),"",IF(AND($E$3=6),'Marks Entry 6th'!AA63,IF(AND($E$3=7),'Marks Entry 7th'!AA63,"")))</f>
        <v/>
      </c>
      <c r="AM64" s="428" t="str">
        <f t="shared" si="15"/>
        <v/>
      </c>
      <c r="AN64" s="120" t="str">
        <f>IF(OR($E64="",$G64=""),"",IF(AND($E$3=6),'Marks Entry 6th'!AB63,IF(AND($E$3=7),'Marks Entry 7th'!AB63,"")))</f>
        <v/>
      </c>
      <c r="AO64" s="120" t="str">
        <f>IF(OR($E64="",$G64=""),"",IF(AND($E$3=6),'Marks Entry 6th'!AC63,IF(AND($E$3=7),'Marks Entry 7th'!AC63,"")))</f>
        <v/>
      </c>
      <c r="AP64" s="65" t="str">
        <f t="shared" si="16"/>
        <v/>
      </c>
      <c r="AQ64" s="62">
        <f t="shared" si="17"/>
        <v>0</v>
      </c>
      <c r="AR64" s="67" t="str">
        <f>IF(OR($E64="",$G64=""),"",IF(AND($E$3=6),'Marks Entry 6th'!AD63,IF(AND($E$3=7),'Marks Entry 7th'!AD63,"")))</f>
        <v/>
      </c>
      <c r="AS64" s="67" t="str">
        <f>IF(OR($E64="",$G64=""),"",IF(AND($E$3=6),'Marks Entry 6th'!AE63,IF(AND($E$3=7),'Marks Entry 7th'!AE63,"")))</f>
        <v/>
      </c>
      <c r="AT64" s="65" t="str">
        <f t="shared" si="18"/>
        <v/>
      </c>
      <c r="AU64" s="62" t="str">
        <f t="shared" si="19"/>
        <v/>
      </c>
      <c r="AV64" s="108">
        <f t="shared" si="20"/>
        <v>0</v>
      </c>
      <c r="AW64" s="108" t="str">
        <f t="shared" si="21"/>
        <v/>
      </c>
      <c r="AX64" s="108" t="str">
        <f t="shared" si="22"/>
        <v/>
      </c>
      <c r="AY64" s="108" t="str">
        <f t="shared" si="23"/>
        <v/>
      </c>
      <c r="AZ64" s="108" t="str">
        <f t="shared" si="24"/>
        <v/>
      </c>
      <c r="BA64" s="110" t="str">
        <f t="shared" si="25"/>
        <v/>
      </c>
      <c r="BB64" s="313" t="str">
        <f>IF(OR($E64="",$G64=""),"",IF(AND($E$3=6),'Marks Entry 6th'!AF63,IF(AND($E$3=7),'Marks Entry 7th'!AF63,"")))</f>
        <v/>
      </c>
      <c r="BC64" s="120" t="str">
        <f>IF(OR($E64="",$G64=""),"",IF(AND($E$3=6),'Marks Entry 6th'!AG63,IF(AND($E$3=7),'Marks Entry 7th'!AG63,"")))</f>
        <v/>
      </c>
      <c r="BD64" s="120" t="str">
        <f>IF(OR($E64="",$G64=""),"",IF(AND($E$3=6),'Marks Entry 6th'!AH63,IF(AND($E$3=7),'Marks Entry 7th'!AH63,"")))</f>
        <v/>
      </c>
      <c r="BE64" s="120" t="str">
        <f>IF(OR($E64="",$G64=""),"",IF(AND($E$3=6),'Marks Entry 6th'!AI63,IF(AND($E$3=7),'Marks Entry 7th'!AI63,"")))</f>
        <v/>
      </c>
      <c r="BF64" s="120" t="str">
        <f>IF(OR($E64="",$G64=""),"",IF(AND($E$3=6),'Marks Entry 6th'!AJ63,IF(AND($E$3=7),'Marks Entry 7th'!AJ63,"")))</f>
        <v/>
      </c>
      <c r="BG64" s="120" t="str">
        <f>IF(OR($E64="",$G64=""),"",IF(AND($E$3=6),'Marks Entry 6th'!AK63,IF(AND($E$3=7),'Marks Entry 7th'!AK63,"")))</f>
        <v/>
      </c>
      <c r="BH64" s="120" t="str">
        <f>IF(OR($E64="",$G64=""),"",IF(AND($E$3=6),'Marks Entry 6th'!AL63,IF(AND($E$3=7),'Marks Entry 7th'!AL63,"")))</f>
        <v/>
      </c>
      <c r="BI64" s="428" t="str">
        <f t="shared" si="26"/>
        <v/>
      </c>
      <c r="BJ64" s="120" t="str">
        <f>IF(OR($E64="",$G64=""),"",IF(AND($E$3=6),'Marks Entry 6th'!AM63,IF(AND($E$3=7),'Marks Entry 7th'!AM63,"")))</f>
        <v/>
      </c>
      <c r="BK64" s="120" t="str">
        <f>IF(OR($E64="",$G64=""),"",IF(AND($E$3=6),'Marks Entry 6th'!AN63,IF(AND($E$3=7),'Marks Entry 7th'!AN63,"")))</f>
        <v/>
      </c>
      <c r="BL64" s="65" t="str">
        <f t="shared" si="27"/>
        <v/>
      </c>
      <c r="BM64" s="62">
        <f t="shared" si="28"/>
        <v>0</v>
      </c>
      <c r="BN64" s="67" t="str">
        <f>IF(OR($E64="",$G64=""),"",IF(AND($E$3=6),'Marks Entry 6th'!AO63,IF(AND($E$3=7),'Marks Entry 7th'!AO63,"")))</f>
        <v/>
      </c>
      <c r="BO64" s="67" t="str">
        <f>IF(OR($E64="",$G64=""),"",IF(AND($E$3=6),'Marks Entry 6th'!AP63,IF(AND($E$3=7),'Marks Entry 7th'!AP63,"")))</f>
        <v/>
      </c>
      <c r="BP64" s="65" t="str">
        <f t="shared" si="29"/>
        <v/>
      </c>
      <c r="BQ64" s="62" t="str">
        <f t="shared" si="30"/>
        <v/>
      </c>
      <c r="BR64" s="108">
        <f t="shared" si="31"/>
        <v>0</v>
      </c>
      <c r="BS64" s="108" t="str">
        <f t="shared" si="32"/>
        <v/>
      </c>
      <c r="BT64" s="108" t="str">
        <f t="shared" si="33"/>
        <v/>
      </c>
      <c r="BU64" s="108" t="str">
        <f t="shared" si="34"/>
        <v/>
      </c>
      <c r="BV64" s="108" t="str">
        <f t="shared" si="35"/>
        <v/>
      </c>
      <c r="BW64" s="110" t="str">
        <f t="shared" si="36"/>
        <v/>
      </c>
      <c r="BX64" s="120" t="str">
        <f>IF(OR($E64="",$G64=""),"",IF(AND($E$3=6),'Marks Entry 6th'!AQ63,IF(AND($E$3=7),'Marks Entry 7th'!AQ63,"")))</f>
        <v/>
      </c>
      <c r="BY64" s="120" t="str">
        <f>IF(OR($E64="",$G64=""),"",IF(AND($E$3=6),'Marks Entry 6th'!AR63,IF(AND($E$3=7),'Marks Entry 7th'!AR63,"")))</f>
        <v/>
      </c>
      <c r="BZ64" s="120" t="str">
        <f>IF(OR($E64="",$G64=""),"",IF(AND($E$3=6),'Marks Entry 6th'!AS63,IF(AND($E$3=7),'Marks Entry 7th'!AS63,"")))</f>
        <v/>
      </c>
      <c r="CA64" s="120" t="str">
        <f>IF(OR($E64="",$G64=""),"",IF(AND($E$3=6),'Marks Entry 6th'!AT63,IF(AND($E$3=7),'Marks Entry 7th'!AT63,"")))</f>
        <v/>
      </c>
      <c r="CB64" s="120" t="str">
        <f>IF(OR($E64="",$G64=""),"",IF(AND($E$3=6),'Marks Entry 6th'!AU63,IF(AND($E$3=7),'Marks Entry 7th'!AU63,"")))</f>
        <v/>
      </c>
      <c r="CC64" s="120" t="str">
        <f>IF(OR($E64="",$G64=""),"",IF(AND($E$3=6),'Marks Entry 6th'!AV63,IF(AND($E$3=7),'Marks Entry 7th'!AV63,"")))</f>
        <v/>
      </c>
      <c r="CD64" s="428" t="str">
        <f t="shared" si="37"/>
        <v/>
      </c>
      <c r="CE64" s="120" t="str">
        <f>IF(OR($E64="",$G64=""),"",IF(AND($E$3=6),'Marks Entry 6th'!AW63,IF(AND($E$3=7),'Marks Entry 7th'!AW63,"")))</f>
        <v/>
      </c>
      <c r="CF64" s="120" t="str">
        <f>IF(OR($E64="",$G64=""),"",IF(AND($E$3=6),'Marks Entry 6th'!AX63,IF(AND($E$3=7),'Marks Entry 7th'!AX63,"")))</f>
        <v/>
      </c>
      <c r="CG64" s="65" t="str">
        <f t="shared" si="38"/>
        <v/>
      </c>
      <c r="CH64" s="62">
        <f t="shared" si="39"/>
        <v>0</v>
      </c>
      <c r="CI64" s="67" t="str">
        <f>IF(OR($E64="",$G64=""),"",IF(AND($E$3=6),'Marks Entry 6th'!AY63,IF(AND($E$3=7),'Marks Entry 7th'!AY63,"")))</f>
        <v/>
      </c>
      <c r="CJ64" s="67" t="str">
        <f>IF(OR($E64="",$G64=""),"",IF(AND($E$3=6),'Marks Entry 6th'!AZ63,IF(AND($E$3=7),'Marks Entry 7th'!AZ63,"")))</f>
        <v/>
      </c>
      <c r="CK64" s="65" t="str">
        <f t="shared" si="40"/>
        <v/>
      </c>
      <c r="CL64" s="62" t="str">
        <f t="shared" si="41"/>
        <v/>
      </c>
      <c r="CM64" s="108">
        <f t="shared" si="42"/>
        <v>0</v>
      </c>
      <c r="CN64" s="108" t="str">
        <f t="shared" si="43"/>
        <v/>
      </c>
      <c r="CO64" s="108" t="str">
        <f t="shared" si="44"/>
        <v/>
      </c>
      <c r="CP64" s="108" t="str">
        <f t="shared" si="45"/>
        <v/>
      </c>
      <c r="CQ64" s="108" t="str">
        <f t="shared" si="46"/>
        <v/>
      </c>
      <c r="CR64" s="110" t="str">
        <f t="shared" si="47"/>
        <v/>
      </c>
      <c r="CS64" s="120" t="str">
        <f>IF(OR($E64="",$G64=""),"",IF(AND($E$3=6),'Marks Entry 6th'!BA63,IF(AND($E$3=7),'Marks Entry 7th'!BA63,"")))</f>
        <v/>
      </c>
      <c r="CT64" s="120" t="str">
        <f>IF(OR($E64="",$G64=""),"",IF(AND($E$3=6),'Marks Entry 6th'!BB63,IF(AND($E$3=7),'Marks Entry 7th'!BB63,"")))</f>
        <v/>
      </c>
      <c r="CU64" s="120" t="str">
        <f>IF(OR($E64="",$G64=""),"",IF(AND($E$3=6),'Marks Entry 6th'!BC63,IF(AND($E$3=7),'Marks Entry 7th'!BC63,"")))</f>
        <v/>
      </c>
      <c r="CV64" s="120" t="str">
        <f>IF(OR($E64="",$G64=""),"",IF(AND($E$3=6),'Marks Entry 6th'!BD63,IF(AND($E$3=7),'Marks Entry 7th'!BD63,"")))</f>
        <v/>
      </c>
      <c r="CW64" s="120" t="str">
        <f>IF(OR($E64="",$G64=""),"",IF(AND($E$3=6),'Marks Entry 6th'!BE63,IF(AND($E$3=7),'Marks Entry 7th'!BE63,"")))</f>
        <v/>
      </c>
      <c r="CX64" s="120" t="str">
        <f>IF(OR($E64="",$G64=""),"",IF(AND($E$3=6),'Marks Entry 6th'!BF63,IF(AND($E$3=7),'Marks Entry 7th'!BF63,"")))</f>
        <v/>
      </c>
      <c r="CY64" s="428" t="str">
        <f t="shared" si="48"/>
        <v/>
      </c>
      <c r="CZ64" s="120" t="str">
        <f>IF(OR($E64="",$G64=""),"",IF(AND($E$3=6),'Marks Entry 6th'!BG63,IF(AND($E$3=7),'Marks Entry 7th'!BG63,"")))</f>
        <v/>
      </c>
      <c r="DA64" s="120" t="str">
        <f>IF(OR($E64="",$G64=""),"",IF(AND($E$3=6),'Marks Entry 6th'!BH63,IF(AND($E$3=7),'Marks Entry 7th'!BH63,"")))</f>
        <v/>
      </c>
      <c r="DB64" s="65" t="str">
        <f t="shared" si="49"/>
        <v/>
      </c>
      <c r="DC64" s="62">
        <f t="shared" si="50"/>
        <v>0</v>
      </c>
      <c r="DD64" s="67" t="str">
        <f>IF(OR($E64="",$G64=""),"",IF(AND($E$3=6),'Marks Entry 6th'!BI63,IF(AND($E$3=7),'Marks Entry 7th'!BI63,"")))</f>
        <v/>
      </c>
      <c r="DE64" s="67" t="str">
        <f>IF(OR($E64="",$G64=""),"",IF(AND($E$3=6),'Marks Entry 6th'!BJ63,IF(AND($E$3=7),'Marks Entry 7th'!BJ63,"")))</f>
        <v/>
      </c>
      <c r="DF64" s="65" t="str">
        <f t="shared" si="51"/>
        <v/>
      </c>
      <c r="DG64" s="62" t="str">
        <f t="shared" si="52"/>
        <v/>
      </c>
      <c r="DH64" s="108">
        <f t="shared" si="53"/>
        <v>0</v>
      </c>
      <c r="DI64" s="108" t="str">
        <f t="shared" si="54"/>
        <v/>
      </c>
      <c r="DJ64" s="108" t="str">
        <f t="shared" si="55"/>
        <v/>
      </c>
      <c r="DK64" s="108" t="str">
        <f t="shared" si="56"/>
        <v/>
      </c>
      <c r="DL64" s="108" t="str">
        <f t="shared" si="57"/>
        <v/>
      </c>
      <c r="DM64" s="110" t="str">
        <f t="shared" si="58"/>
        <v/>
      </c>
      <c r="DN64" s="120" t="str">
        <f>IF(OR($E64="",$G64=""),"",IF(AND($E$3=6),'Marks Entry 6th'!BK63,IF(AND($E$3=7),'Marks Entry 7th'!BK63,"")))</f>
        <v/>
      </c>
      <c r="DO64" s="120" t="str">
        <f>IF(OR($E64="",$G64=""),"",IF(AND($E$3=6),'Marks Entry 6th'!BL63,IF(AND($E$3=7),'Marks Entry 7th'!BL63,"")))</f>
        <v/>
      </c>
      <c r="DP64" s="120" t="str">
        <f>IF(OR($E64="",$G64=""),"",IF(AND($E$3=6),'Marks Entry 6th'!BM63,IF(AND($E$3=7),'Marks Entry 7th'!BM63,"")))</f>
        <v/>
      </c>
      <c r="DQ64" s="120" t="str">
        <f>IF(OR($E64="",$G64=""),"",IF(AND($E$3=6),'Marks Entry 6th'!BN63,IF(AND($E$3=7),'Marks Entry 7th'!BN63,"")))</f>
        <v/>
      </c>
      <c r="DR64" s="120" t="str">
        <f>IF(OR($E64="",$G64=""),"",IF(AND($E$3=6),'Marks Entry 6th'!BO63,IF(AND($E$3=7),'Marks Entry 7th'!BO63,"")))</f>
        <v/>
      </c>
      <c r="DS64" s="120" t="str">
        <f>IF(OR($E64="",$G64=""),"",IF(AND($E$3=6),'Marks Entry 6th'!BP63,IF(AND($E$3=7),'Marks Entry 7th'!BP63,"")))</f>
        <v/>
      </c>
      <c r="DT64" s="428" t="str">
        <f t="shared" si="59"/>
        <v/>
      </c>
      <c r="DU64" s="120" t="str">
        <f>IF(OR($E64="",$G64=""),"",IF(AND($E$3=6),'Marks Entry 6th'!BQ63,IF(AND($E$3=7),'Marks Entry 7th'!BQ63,"")))</f>
        <v/>
      </c>
      <c r="DV64" s="120" t="str">
        <f>IF(OR($E64="",$G64=""),"",IF(AND($E$3=6),'Marks Entry 6th'!BR63,IF(AND($E$3=7),'Marks Entry 7th'!BR63,"")))</f>
        <v/>
      </c>
      <c r="DW64" s="65" t="str">
        <f t="shared" si="60"/>
        <v/>
      </c>
      <c r="DX64" s="62">
        <f t="shared" si="61"/>
        <v>0</v>
      </c>
      <c r="DY64" s="67" t="str">
        <f>IF(OR($E64="",$G64=""),"",IF(AND($E$3=6),'Marks Entry 6th'!BS63,IF(AND($E$3=7),'Marks Entry 7th'!BS63,"")))</f>
        <v/>
      </c>
      <c r="DZ64" s="67" t="str">
        <f>IF(OR($E64="",$G64=""),"",IF(AND($E$3=6),'Marks Entry 6th'!BT63,IF(AND($E$3=7),'Marks Entry 7th'!BT63,"")))</f>
        <v/>
      </c>
      <c r="EA64" s="65" t="str">
        <f t="shared" si="62"/>
        <v/>
      </c>
      <c r="EB64" s="62" t="str">
        <f t="shared" si="63"/>
        <v/>
      </c>
      <c r="EC64" s="108">
        <f t="shared" si="64"/>
        <v>0</v>
      </c>
      <c r="ED64" s="108" t="str">
        <f t="shared" si="65"/>
        <v/>
      </c>
      <c r="EE64" s="108" t="str">
        <f t="shared" si="66"/>
        <v/>
      </c>
      <c r="EF64" s="108" t="str">
        <f t="shared" si="67"/>
        <v/>
      </c>
      <c r="EG64" s="108" t="str">
        <f t="shared" si="68"/>
        <v/>
      </c>
      <c r="EH64" s="110" t="str">
        <f t="shared" si="69"/>
        <v/>
      </c>
      <c r="EI64" s="52" t="str">
        <f>IF(OR($E64="",$G64=""),"",IF(AND($E$3=6),'Marks Entry 6th'!BU63,IF(AND($E$3=7),'Marks Entry 7th'!BU63,"")))</f>
        <v/>
      </c>
      <c r="EJ64" s="52" t="str">
        <f>IF(OR($E64="",$G64=""),"",IF(AND($E$3=6),'Marks Entry 6th'!BV63,IF(AND($E$3=7),'Marks Entry 7th'!BV63,"")))</f>
        <v/>
      </c>
      <c r="EK64" s="52" t="str">
        <f>IF(OR($E64="",$G64=""),"",IF(AND($E$3=6),'Marks Entry 6th'!BW63,IF(AND($E$3=7),'Marks Entry 7th'!BW63,"")))</f>
        <v/>
      </c>
      <c r="EL64" s="52" t="str">
        <f>IF(OR($E64="",$G64=""),"",IF(AND($E$3=6),'Marks Entry 6th'!BX63,IF(AND($E$3=7),'Marks Entry 7th'!BX63,"")))</f>
        <v/>
      </c>
      <c r="EM64" s="52" t="str">
        <f>IF(OR($E64="",$G64=""),"",IF(AND($E$3=6),'Marks Entry 6th'!BY63,IF(AND($E$3=7),'Marks Entry 7th'!BY63,"")))</f>
        <v/>
      </c>
      <c r="EN64" s="121" t="str">
        <f t="shared" si="70"/>
        <v/>
      </c>
      <c r="EO64" s="122">
        <f t="shared" si="71"/>
        <v>0</v>
      </c>
      <c r="EP64" s="122" t="str">
        <f t="shared" si="72"/>
        <v/>
      </c>
      <c r="EQ64" s="122" t="str">
        <f t="shared" si="73"/>
        <v/>
      </c>
      <c r="ER64" s="109" t="str">
        <f t="shared" si="74"/>
        <v/>
      </c>
      <c r="ES64" s="52" t="str">
        <f>IF(OR($E64="",$G64=""),"",IF(AND($E$3=6),'Marks Entry 6th'!BZ63,IF(AND($E$3=7),'Marks Entry 7th'!BZ63,"")))</f>
        <v/>
      </c>
      <c r="ET64" s="52" t="str">
        <f>IF(OR($E64="",$G64=""),"",IF(AND($E$3=6),'Marks Entry 6th'!CA63,IF(AND($E$3=7),'Marks Entry 7th'!CA63,"")))</f>
        <v/>
      </c>
      <c r="EU64" s="52" t="str">
        <f>IF(OR($E64="",$G64=""),"",IF(AND($E$3=6),'Marks Entry 6th'!CB63,IF(AND($E$3=7),'Marks Entry 7th'!CB63,"")))</f>
        <v/>
      </c>
      <c r="EV64" s="52" t="str">
        <f>IF(OR($E64="",$G64=""),"",IF(AND($E$3=6),'Marks Entry 6th'!CC63,IF(AND($E$3=7),'Marks Entry 7th'!CC63,"")))</f>
        <v/>
      </c>
      <c r="EW64" s="52" t="str">
        <f>IF(OR($E64="",$G64=""),"",IF(AND($E$3=6),'Marks Entry 6th'!CD63,IF(AND($E$3=7),'Marks Entry 7th'!CD63,"")))</f>
        <v/>
      </c>
      <c r="EX64" s="121" t="str">
        <f t="shared" si="75"/>
        <v/>
      </c>
      <c r="EY64" s="122">
        <f t="shared" si="76"/>
        <v>0</v>
      </c>
      <c r="EZ64" s="122" t="str">
        <f t="shared" si="77"/>
        <v/>
      </c>
      <c r="FA64" s="122" t="str">
        <f t="shared" si="78"/>
        <v/>
      </c>
      <c r="FB64" s="109" t="str">
        <f t="shared" si="79"/>
        <v/>
      </c>
      <c r="FC64" s="52" t="str">
        <f>IF(OR($E64="",$G64=""),"",IF(AND($E$3=6),'Marks Entry 6th'!CE63,IF(AND($E$3=7),'Marks Entry 7th'!CE63,"")))</f>
        <v/>
      </c>
      <c r="FD64" s="52" t="str">
        <f>IF(OR($E64="",$G64=""),"",IF(AND($E$3=6),'Marks Entry 6th'!CF63,IF(AND($E$3=7),'Marks Entry 7th'!CF63,"")))</f>
        <v/>
      </c>
      <c r="FE64" s="52" t="str">
        <f>IF(OR($E64="",$G64=""),"",IF(AND($E$3=6),'Marks Entry 6th'!CG63,IF(AND($E$3=7),'Marks Entry 7th'!CG63,"")))</f>
        <v/>
      </c>
      <c r="FF64" s="52" t="str">
        <f>IF(OR($E64="",$G64=""),"",IF(AND($E$3=6),'Marks Entry 6th'!CH63,IF(AND($E$3=7),'Marks Entry 7th'!CH63,"")))</f>
        <v/>
      </c>
      <c r="FG64" s="52" t="str">
        <f>IF(OR($E64="",$G64=""),"",IF(AND($E$3=6),'Marks Entry 6th'!CI63,IF(AND($E$3=7),'Marks Entry 7th'!CI63,"")))</f>
        <v/>
      </c>
      <c r="FH64" s="121" t="str">
        <f t="shared" si="80"/>
        <v/>
      </c>
      <c r="FI64" s="122">
        <f t="shared" si="81"/>
        <v>0</v>
      </c>
      <c r="FJ64" s="122" t="str">
        <f t="shared" si="82"/>
        <v/>
      </c>
      <c r="FK64" s="122" t="str">
        <f t="shared" si="83"/>
        <v/>
      </c>
      <c r="FL64" s="109" t="str">
        <f t="shared" si="84"/>
        <v/>
      </c>
      <c r="FM64" s="370" t="str">
        <f>IF(OR($E64="",$G64=""),"",IF(AND('Marks Entry 6th'!CJ63="",'Marks Entry 7th'!CJ63=""),"",IF(AND($E$3=6),'Marks Entry 6th'!CJ63,IF(AND($E$3=7),'Marks Entry 7th'!CJ63,""))))</f>
        <v/>
      </c>
      <c r="FN64" s="370" t="str">
        <f>IF(OR($E64="",$G64=""),"",IF(AND('Marks Entry 6th'!CK63="",'Marks Entry 7th'!CK63=""),"",IF(AND($E$3=6),'Marks Entry 6th'!CK63,IF(AND($E$3=7),'Marks Entry 7th'!CK63,""))))</f>
        <v/>
      </c>
      <c r="FO64" s="371" t="str">
        <f t="shared" si="85"/>
        <v/>
      </c>
      <c r="FP64" s="109" t="str">
        <f t="shared" si="86"/>
        <v/>
      </c>
      <c r="FQ64" s="370" t="str">
        <f>IF(OR($E64="",$G64=""),"",IF(AND('Marks Entry 6th'!CL63="",'Marks Entry 7th'!CL63=""),"",IF(AND($E$3=6),'Marks Entry 6th'!CL63,IF(AND($E$3=7),'Marks Entry 7th'!CL63,""))))</f>
        <v/>
      </c>
      <c r="FR64" s="370" t="str">
        <f>IF(OR($E64="",$G64=""),"",IF(AND('Marks Entry 6th'!CM63="",'Marks Entry 7th'!CM63=""),"",IF(AND($E$3=6),'Marks Entry 6th'!CM63,IF(AND($E$3=7),'Marks Entry 7th'!CM63,""))))</f>
        <v/>
      </c>
      <c r="FS64" s="371" t="str">
        <f t="shared" si="87"/>
        <v/>
      </c>
      <c r="FT64" s="109" t="str">
        <f t="shared" si="88"/>
        <v/>
      </c>
      <c r="FU64" s="78" t="str">
        <f t="shared" si="89"/>
        <v/>
      </c>
      <c r="FV64" s="332" t="str">
        <f t="shared" si="90"/>
        <v/>
      </c>
      <c r="FW64" s="84" t="str">
        <f t="shared" si="91"/>
        <v/>
      </c>
      <c r="FX64" s="225" t="str">
        <f t="shared" si="92"/>
        <v/>
      </c>
      <c r="FY64" s="85" t="str">
        <f t="shared" si="93"/>
        <v/>
      </c>
      <c r="FZ64" s="331" t="str">
        <f>IFERROR(IF(B64="NSO","NSO",IF(OR(D64="",G64="",F64=""),"",IF(AND(FV64&gt;=36,'Master sheet'!$D$11="Hindi"),"कक्षा क्रमोन्नत",IF(AND(FV64&gt;=36,'Master sheet'!$D$11="English"),"Promoted",IF(AND(FV64&lt;36,'Master sheet'!$D$11="Hindi"),"पुनः परीक्षा","Re-Exam"))))),"")</f>
        <v/>
      </c>
      <c r="GA64" s="53" t="str">
        <f>IF(OR($E64="",$G64=""),"",IF(AND($E$3=6,'Marks Entry 6th'!CN63=""),"",IF(AND($E$3=7,'Marks Entry 7th'!CN63=""),"",IF(AND($E$3=6),'Marks Entry 6th'!CN63,IF(AND($E$3=7),'Marks Entry 7th'!CN63,"")))))</f>
        <v/>
      </c>
      <c r="GB64" s="53" t="str">
        <f>IF(OR($E64="",$G64=""),"",IF(AND($E$3=6,'Marks Entry 6th'!CO63=""),"",IF(AND($E$3=7,'Marks Entry 7th'!CO63=""),"",IF(AND($E$3=6),'Marks Entry 6th'!CO63,IF(AND($E$3=7),'Marks Entry 7th'!CO63,"")))))</f>
        <v/>
      </c>
      <c r="GC64" s="54"/>
      <c r="GK64" s="56">
        <f>IF(AND($E$3=6),'Marks Entry 6th'!I63,IF(AND($E$3=7),'Marks Entry 7th'!I63,""))</f>
        <v>0</v>
      </c>
      <c r="GL64" s="56">
        <f t="shared" si="94"/>
        <v>0</v>
      </c>
    </row>
    <row r="65" spans="1:194" ht="18.95" customHeight="1">
      <c r="A65" s="68">
        <v>58</v>
      </c>
      <c r="B65" s="68" t="str">
        <f>IF(OR(GK65=0,GK65=""),"",IF(AND($E$3=6),'Marks Entry 6th'!I64,IF(AND($E$3=7),'Marks Entry 7th'!I64,"")))</f>
        <v/>
      </c>
      <c r="C65" s="69" t="str">
        <f>IF(OR(B65=0,B65=""),"",IF(AND($E$3=6,'Marks Entry 6th'!B64=""),"",IF(AND($E$3=7,'Marks Entry 7th'!B64=""),"",IF(AND($E$3=6,'Marks Entry 6th'!B64),'Marks Entry 6th'!B64,IF(AND($E$3=7),'Marks Entry 7th'!B64,"")))))</f>
        <v/>
      </c>
      <c r="D65" s="69" t="str">
        <f>IF(OR(B65=0,B65=""),"",IF(AND($E$3=6,'Marks Entry 6th'!C64=""),"",IF(AND($E$3=7,'Marks Entry 7th'!C64=""),"",IF(AND($E$3=6),'Marks Entry 6th'!C64,IF(AND($E$3=7),'Marks Entry 7th'!C64,"")))))</f>
        <v/>
      </c>
      <c r="E65" s="306" t="str">
        <f>IF(OR(B65=0,B65=""),"",IF(AND($E$3=6,'Marks Entry 6th'!E64=""),"",IF(AND($E$3=7,'Marks Entry 7th'!E64=""),"",IF(AND($E$3=6),'Marks Entry 6th'!E64,IF(AND($E$3=7),'Marks Entry 7th'!E64,"")))))</f>
        <v/>
      </c>
      <c r="F65" s="69" t="str">
        <f>IF(OR(B65=0,B65=""),"",IF(AND($E$3=6,'Marks Entry 6th'!D64=""),"",IF(AND($E$3=7,'Marks Entry 7th'!D64=""),"",IF(AND($E$3=6),'Marks Entry 6th'!D64,IF(AND($E$3=7),'Marks Entry 7th'!D64,"")))))</f>
        <v/>
      </c>
      <c r="G65" s="305" t="str">
        <f>IF(OR(B65=0,B65=""),"",IF(AND($E$3=6,'Marks Entry 6th'!F64=""),"",IF(AND($E$3=7,'Marks Entry 7th'!F64=""),"",IF(AND($E$3=6),UPPER('Marks Entry 6th'!F64),IF(AND($E$3=7),UPPER('Marks Entry 7th'!F64),"")))))</f>
        <v/>
      </c>
      <c r="H65" s="305" t="str">
        <f>IF(OR(B65=0,B65=""),"",IF(AND($E$3=6,'Marks Entry 6th'!G64=""),"",IF(AND($E$3=7,'Marks Entry 7th'!G64=""),"",IF(AND($E$3=6),UPPER('Marks Entry 6th'!G64),IF(AND($E$3=7),UPPER('Marks Entry 7th'!G64),"")))))</f>
        <v/>
      </c>
      <c r="I65" s="305" t="str">
        <f>IF(OR(B65=0,B65=""),"",IF(AND($E$3=6,'Marks Entry 6th'!H64=""),"",IF(AND($E$3=7,'Marks Entry 7th'!H64=""),"",IF(AND($E$3=6),UPPER('Marks Entry 6th'!H64),IF(AND($E$3=7),UPPER('Marks Entry 7th'!H64),"")))))</f>
        <v/>
      </c>
      <c r="J65" s="64" t="str">
        <f>IF(OR(B65=0,B65=""),"",IF(AND($E$3=6,'Marks Entry 6th'!J64=""),"",IF(AND($E$3=7,'Marks Entry 7th'!J64=""),"",IF(AND($E$3=6),'Marks Entry 6th'!J64,IF(AND($E$3=7),'Marks Entry 7th'!J64,"")))))</f>
        <v/>
      </c>
      <c r="K65" s="64" t="str">
        <f>IF(OR(B65=0,B65=""),"",IF(AND($E$3=6,'Marks Entry 6th'!K64=""),"",IF(AND($E$3=7,'Marks Entry 7th'!K64=""),"",IF(AND($E$3=6),'Marks Entry 6th'!K64,IF(AND($E$3=7),'Marks Entry 7th'!K64,"")))))</f>
        <v/>
      </c>
      <c r="L65" s="120" t="str">
        <f>IF(OR($E65="",$G65=""),"",IF(AND($E$3=6),'Marks Entry 6th'!L64,IF(AND($E$3=7),'Marks Entry 7th'!L64,"")))</f>
        <v/>
      </c>
      <c r="M65" s="120" t="str">
        <f>IF(OR($E65="",$G65=""),"",IF(AND($E$3=6),'Marks Entry 6th'!M64,IF(AND($E$3=7),'Marks Entry 7th'!M64,"")))</f>
        <v/>
      </c>
      <c r="N65" s="120" t="str">
        <f>IF(OR($E65="",$G65=""),"",IF(AND($E$3=6),'Marks Entry 6th'!N64,IF(AND($E$3=7),'Marks Entry 7th'!N64,"")))</f>
        <v/>
      </c>
      <c r="O65" s="120" t="str">
        <f>IF(OR($E65="",$G65=""),"",IF(AND($E$3=6),'Marks Entry 6th'!O64,IF(AND($E$3=7),'Marks Entry 7th'!O64,"")))</f>
        <v/>
      </c>
      <c r="P65" s="120" t="str">
        <f>IF(OR($E65="",$G65=""),"",IF(AND($E$3=6),'Marks Entry 6th'!P64,IF(AND($E$3=7),'Marks Entry 7th'!P64,"")))</f>
        <v/>
      </c>
      <c r="Q65" s="120" t="str">
        <f>IF(OR($E65="",$G65=""),"",IF(AND($E$3=6),'Marks Entry 6th'!Q64,IF(AND($E$3=7),'Marks Entry 7th'!Q64,"")))</f>
        <v/>
      </c>
      <c r="R65" s="428" t="str">
        <f t="shared" si="4"/>
        <v/>
      </c>
      <c r="S65" s="120" t="str">
        <f>IF(OR($E65="",$G65=""),"",IF(AND($E$3=6),'Marks Entry 6th'!R64,IF(AND($E$3=7),'Marks Entry 7th'!R64,"")))</f>
        <v/>
      </c>
      <c r="T65" s="120" t="str">
        <f>IF(OR($E65="",$G65=""),"",IF(AND($E$3=6),'Marks Entry 6th'!S64,IF(AND($E$3=7),'Marks Entry 7th'!S64,"")))</f>
        <v/>
      </c>
      <c r="U65" s="65" t="str">
        <f t="shared" si="5"/>
        <v/>
      </c>
      <c r="V65" s="62">
        <f t="shared" si="6"/>
        <v>0</v>
      </c>
      <c r="W65" s="67" t="str">
        <f>IF(OR($E65="",$G65=""),"",IF(AND($E$3=6),'Marks Entry 6th'!T64,IF(AND($E$3=7),'Marks Entry 7th'!T64,"")))</f>
        <v/>
      </c>
      <c r="X65" s="67" t="str">
        <f>IF(OR($E65="",$G65=""),"",IF(AND($E$3=6),'Marks Entry 6th'!U64,IF(AND($E$3=7),'Marks Entry 7th'!U64,"")))</f>
        <v/>
      </c>
      <c r="Y65" s="66" t="str">
        <f t="shared" si="7"/>
        <v/>
      </c>
      <c r="Z65" s="62" t="str">
        <f t="shared" si="8"/>
        <v/>
      </c>
      <c r="AA65" s="108">
        <f t="shared" si="9"/>
        <v>0</v>
      </c>
      <c r="AB65" s="108" t="str">
        <f t="shared" si="10"/>
        <v/>
      </c>
      <c r="AC65" s="108" t="str">
        <f t="shared" si="11"/>
        <v/>
      </c>
      <c r="AD65" s="108" t="str">
        <f t="shared" si="12"/>
        <v/>
      </c>
      <c r="AE65" s="108" t="str">
        <f t="shared" si="13"/>
        <v/>
      </c>
      <c r="AF65" s="110" t="str">
        <f t="shared" si="14"/>
        <v/>
      </c>
      <c r="AG65" s="120" t="str">
        <f>IF(OR($E65="",$G65=""),"",IF(AND($E$3=6),'Marks Entry 6th'!V64,IF(AND($E$3=7),'Marks Entry 7th'!V64,"")))</f>
        <v/>
      </c>
      <c r="AH65" s="120" t="str">
        <f>IF(OR($E65="",$G65=""),"",IF(AND($E$3=6),'Marks Entry 6th'!W64,IF(AND($E$3=7),'Marks Entry 7th'!W64,"")))</f>
        <v/>
      </c>
      <c r="AI65" s="120" t="str">
        <f>IF(OR($E65="",$G65=""),"",IF(AND($E$3=6),'Marks Entry 6th'!X64,IF(AND($E$3=7),'Marks Entry 7th'!X64,"")))</f>
        <v/>
      </c>
      <c r="AJ65" s="120" t="str">
        <f>IF(OR($E65="",$G65=""),"",IF(AND($E$3=6),'Marks Entry 6th'!Y64,IF(AND($E$3=7),'Marks Entry 7th'!Y64,"")))</f>
        <v/>
      </c>
      <c r="AK65" s="120" t="str">
        <f>IF(OR($E65="",$G65=""),"",IF(AND($E$3=6),'Marks Entry 6th'!Z64,IF(AND($E$3=7),'Marks Entry 7th'!Z64,"")))</f>
        <v/>
      </c>
      <c r="AL65" s="120" t="str">
        <f>IF(OR($E65="",$G65=""),"",IF(AND($E$3=6),'Marks Entry 6th'!AA64,IF(AND($E$3=7),'Marks Entry 7th'!AA64,"")))</f>
        <v/>
      </c>
      <c r="AM65" s="428" t="str">
        <f t="shared" si="15"/>
        <v/>
      </c>
      <c r="AN65" s="120" t="str">
        <f>IF(OR($E65="",$G65=""),"",IF(AND($E$3=6),'Marks Entry 6th'!AB64,IF(AND($E$3=7),'Marks Entry 7th'!AB64,"")))</f>
        <v/>
      </c>
      <c r="AO65" s="120" t="str">
        <f>IF(OR($E65="",$G65=""),"",IF(AND($E$3=6),'Marks Entry 6th'!AC64,IF(AND($E$3=7),'Marks Entry 7th'!AC64,"")))</f>
        <v/>
      </c>
      <c r="AP65" s="65" t="str">
        <f t="shared" si="16"/>
        <v/>
      </c>
      <c r="AQ65" s="62">
        <f t="shared" si="17"/>
        <v>0</v>
      </c>
      <c r="AR65" s="67" t="str">
        <f>IF(OR($E65="",$G65=""),"",IF(AND($E$3=6),'Marks Entry 6th'!AD64,IF(AND($E$3=7),'Marks Entry 7th'!AD64,"")))</f>
        <v/>
      </c>
      <c r="AS65" s="67" t="str">
        <f>IF(OR($E65="",$G65=""),"",IF(AND($E$3=6),'Marks Entry 6th'!AE64,IF(AND($E$3=7),'Marks Entry 7th'!AE64,"")))</f>
        <v/>
      </c>
      <c r="AT65" s="65" t="str">
        <f t="shared" si="18"/>
        <v/>
      </c>
      <c r="AU65" s="62" t="str">
        <f t="shared" si="19"/>
        <v/>
      </c>
      <c r="AV65" s="108">
        <f t="shared" si="20"/>
        <v>0</v>
      </c>
      <c r="AW65" s="108" t="str">
        <f t="shared" si="21"/>
        <v/>
      </c>
      <c r="AX65" s="108" t="str">
        <f t="shared" si="22"/>
        <v/>
      </c>
      <c r="AY65" s="108" t="str">
        <f t="shared" si="23"/>
        <v/>
      </c>
      <c r="AZ65" s="108" t="str">
        <f t="shared" si="24"/>
        <v/>
      </c>
      <c r="BA65" s="110" t="str">
        <f t="shared" si="25"/>
        <v/>
      </c>
      <c r="BB65" s="313" t="str">
        <f>IF(OR($E65="",$G65=""),"",IF(AND($E$3=6),'Marks Entry 6th'!AF64,IF(AND($E$3=7),'Marks Entry 7th'!AF64,"")))</f>
        <v/>
      </c>
      <c r="BC65" s="120" t="str">
        <f>IF(OR($E65="",$G65=""),"",IF(AND($E$3=6),'Marks Entry 6th'!AG64,IF(AND($E$3=7),'Marks Entry 7th'!AG64,"")))</f>
        <v/>
      </c>
      <c r="BD65" s="120" t="str">
        <f>IF(OR($E65="",$G65=""),"",IF(AND($E$3=6),'Marks Entry 6th'!AH64,IF(AND($E$3=7),'Marks Entry 7th'!AH64,"")))</f>
        <v/>
      </c>
      <c r="BE65" s="120" t="str">
        <f>IF(OR($E65="",$G65=""),"",IF(AND($E$3=6),'Marks Entry 6th'!AI64,IF(AND($E$3=7),'Marks Entry 7th'!AI64,"")))</f>
        <v/>
      </c>
      <c r="BF65" s="120" t="str">
        <f>IF(OR($E65="",$G65=""),"",IF(AND($E$3=6),'Marks Entry 6th'!AJ64,IF(AND($E$3=7),'Marks Entry 7th'!AJ64,"")))</f>
        <v/>
      </c>
      <c r="BG65" s="120" t="str">
        <f>IF(OR($E65="",$G65=""),"",IF(AND($E$3=6),'Marks Entry 6th'!AK64,IF(AND($E$3=7),'Marks Entry 7th'!AK64,"")))</f>
        <v/>
      </c>
      <c r="BH65" s="120" t="str">
        <f>IF(OR($E65="",$G65=""),"",IF(AND($E$3=6),'Marks Entry 6th'!AL64,IF(AND($E$3=7),'Marks Entry 7th'!AL64,"")))</f>
        <v/>
      </c>
      <c r="BI65" s="428" t="str">
        <f t="shared" si="26"/>
        <v/>
      </c>
      <c r="BJ65" s="120" t="str">
        <f>IF(OR($E65="",$G65=""),"",IF(AND($E$3=6),'Marks Entry 6th'!AM64,IF(AND($E$3=7),'Marks Entry 7th'!AM64,"")))</f>
        <v/>
      </c>
      <c r="BK65" s="120" t="str">
        <f>IF(OR($E65="",$G65=""),"",IF(AND($E$3=6),'Marks Entry 6th'!AN64,IF(AND($E$3=7),'Marks Entry 7th'!AN64,"")))</f>
        <v/>
      </c>
      <c r="BL65" s="65" t="str">
        <f t="shared" si="27"/>
        <v/>
      </c>
      <c r="BM65" s="62">
        <f t="shared" si="28"/>
        <v>0</v>
      </c>
      <c r="BN65" s="67" t="str">
        <f>IF(OR($E65="",$G65=""),"",IF(AND($E$3=6),'Marks Entry 6th'!AO64,IF(AND($E$3=7),'Marks Entry 7th'!AO64,"")))</f>
        <v/>
      </c>
      <c r="BO65" s="67" t="str">
        <f>IF(OR($E65="",$G65=""),"",IF(AND($E$3=6),'Marks Entry 6th'!AP64,IF(AND($E$3=7),'Marks Entry 7th'!AP64,"")))</f>
        <v/>
      </c>
      <c r="BP65" s="65" t="str">
        <f t="shared" si="29"/>
        <v/>
      </c>
      <c r="BQ65" s="62" t="str">
        <f t="shared" si="30"/>
        <v/>
      </c>
      <c r="BR65" s="108">
        <f t="shared" si="31"/>
        <v>0</v>
      </c>
      <c r="BS65" s="108" t="str">
        <f t="shared" si="32"/>
        <v/>
      </c>
      <c r="BT65" s="108" t="str">
        <f t="shared" si="33"/>
        <v/>
      </c>
      <c r="BU65" s="108" t="str">
        <f t="shared" si="34"/>
        <v/>
      </c>
      <c r="BV65" s="108" t="str">
        <f t="shared" si="35"/>
        <v/>
      </c>
      <c r="BW65" s="110" t="str">
        <f t="shared" si="36"/>
        <v/>
      </c>
      <c r="BX65" s="120" t="str">
        <f>IF(OR($E65="",$G65=""),"",IF(AND($E$3=6),'Marks Entry 6th'!AQ64,IF(AND($E$3=7),'Marks Entry 7th'!AQ64,"")))</f>
        <v/>
      </c>
      <c r="BY65" s="120" t="str">
        <f>IF(OR($E65="",$G65=""),"",IF(AND($E$3=6),'Marks Entry 6th'!AR64,IF(AND($E$3=7),'Marks Entry 7th'!AR64,"")))</f>
        <v/>
      </c>
      <c r="BZ65" s="120" t="str">
        <f>IF(OR($E65="",$G65=""),"",IF(AND($E$3=6),'Marks Entry 6th'!AS64,IF(AND($E$3=7),'Marks Entry 7th'!AS64,"")))</f>
        <v/>
      </c>
      <c r="CA65" s="120" t="str">
        <f>IF(OR($E65="",$G65=""),"",IF(AND($E$3=6),'Marks Entry 6th'!AT64,IF(AND($E$3=7),'Marks Entry 7th'!AT64,"")))</f>
        <v/>
      </c>
      <c r="CB65" s="120" t="str">
        <f>IF(OR($E65="",$G65=""),"",IF(AND($E$3=6),'Marks Entry 6th'!AU64,IF(AND($E$3=7),'Marks Entry 7th'!AU64,"")))</f>
        <v/>
      </c>
      <c r="CC65" s="120" t="str">
        <f>IF(OR($E65="",$G65=""),"",IF(AND($E$3=6),'Marks Entry 6th'!AV64,IF(AND($E$3=7),'Marks Entry 7th'!AV64,"")))</f>
        <v/>
      </c>
      <c r="CD65" s="428" t="str">
        <f t="shared" si="37"/>
        <v/>
      </c>
      <c r="CE65" s="120" t="str">
        <f>IF(OR($E65="",$G65=""),"",IF(AND($E$3=6),'Marks Entry 6th'!AW64,IF(AND($E$3=7),'Marks Entry 7th'!AW64,"")))</f>
        <v/>
      </c>
      <c r="CF65" s="120" t="str">
        <f>IF(OR($E65="",$G65=""),"",IF(AND($E$3=6),'Marks Entry 6th'!AX64,IF(AND($E$3=7),'Marks Entry 7th'!AX64,"")))</f>
        <v/>
      </c>
      <c r="CG65" s="65" t="str">
        <f t="shared" si="38"/>
        <v/>
      </c>
      <c r="CH65" s="62">
        <f t="shared" si="39"/>
        <v>0</v>
      </c>
      <c r="CI65" s="67" t="str">
        <f>IF(OR($E65="",$G65=""),"",IF(AND($E$3=6),'Marks Entry 6th'!AY64,IF(AND($E$3=7),'Marks Entry 7th'!AY64,"")))</f>
        <v/>
      </c>
      <c r="CJ65" s="67" t="str">
        <f>IF(OR($E65="",$G65=""),"",IF(AND($E$3=6),'Marks Entry 6th'!AZ64,IF(AND($E$3=7),'Marks Entry 7th'!AZ64,"")))</f>
        <v/>
      </c>
      <c r="CK65" s="65" t="str">
        <f t="shared" si="40"/>
        <v/>
      </c>
      <c r="CL65" s="62" t="str">
        <f t="shared" si="41"/>
        <v/>
      </c>
      <c r="CM65" s="108">
        <f t="shared" si="42"/>
        <v>0</v>
      </c>
      <c r="CN65" s="108" t="str">
        <f t="shared" si="43"/>
        <v/>
      </c>
      <c r="CO65" s="108" t="str">
        <f t="shared" si="44"/>
        <v/>
      </c>
      <c r="CP65" s="108" t="str">
        <f t="shared" si="45"/>
        <v/>
      </c>
      <c r="CQ65" s="108" t="str">
        <f t="shared" si="46"/>
        <v/>
      </c>
      <c r="CR65" s="110" t="str">
        <f t="shared" si="47"/>
        <v/>
      </c>
      <c r="CS65" s="120" t="str">
        <f>IF(OR($E65="",$G65=""),"",IF(AND($E$3=6),'Marks Entry 6th'!BA64,IF(AND($E$3=7),'Marks Entry 7th'!BA64,"")))</f>
        <v/>
      </c>
      <c r="CT65" s="120" t="str">
        <f>IF(OR($E65="",$G65=""),"",IF(AND($E$3=6),'Marks Entry 6th'!BB64,IF(AND($E$3=7),'Marks Entry 7th'!BB64,"")))</f>
        <v/>
      </c>
      <c r="CU65" s="120" t="str">
        <f>IF(OR($E65="",$G65=""),"",IF(AND($E$3=6),'Marks Entry 6th'!BC64,IF(AND($E$3=7),'Marks Entry 7th'!BC64,"")))</f>
        <v/>
      </c>
      <c r="CV65" s="120" t="str">
        <f>IF(OR($E65="",$G65=""),"",IF(AND($E$3=6),'Marks Entry 6th'!BD64,IF(AND($E$3=7),'Marks Entry 7th'!BD64,"")))</f>
        <v/>
      </c>
      <c r="CW65" s="120" t="str">
        <f>IF(OR($E65="",$G65=""),"",IF(AND($E$3=6),'Marks Entry 6th'!BE64,IF(AND($E$3=7),'Marks Entry 7th'!BE64,"")))</f>
        <v/>
      </c>
      <c r="CX65" s="120" t="str">
        <f>IF(OR($E65="",$G65=""),"",IF(AND($E$3=6),'Marks Entry 6th'!BF64,IF(AND($E$3=7),'Marks Entry 7th'!BF64,"")))</f>
        <v/>
      </c>
      <c r="CY65" s="428" t="str">
        <f t="shared" si="48"/>
        <v/>
      </c>
      <c r="CZ65" s="120" t="str">
        <f>IF(OR($E65="",$G65=""),"",IF(AND($E$3=6),'Marks Entry 6th'!BG64,IF(AND($E$3=7),'Marks Entry 7th'!BG64,"")))</f>
        <v/>
      </c>
      <c r="DA65" s="120" t="str">
        <f>IF(OR($E65="",$G65=""),"",IF(AND($E$3=6),'Marks Entry 6th'!BH64,IF(AND($E$3=7),'Marks Entry 7th'!BH64,"")))</f>
        <v/>
      </c>
      <c r="DB65" s="65" t="str">
        <f t="shared" si="49"/>
        <v/>
      </c>
      <c r="DC65" s="62">
        <f t="shared" si="50"/>
        <v>0</v>
      </c>
      <c r="DD65" s="67" t="str">
        <f>IF(OR($E65="",$G65=""),"",IF(AND($E$3=6),'Marks Entry 6th'!BI64,IF(AND($E$3=7),'Marks Entry 7th'!BI64,"")))</f>
        <v/>
      </c>
      <c r="DE65" s="67" t="str">
        <f>IF(OR($E65="",$G65=""),"",IF(AND($E$3=6),'Marks Entry 6th'!BJ64,IF(AND($E$3=7),'Marks Entry 7th'!BJ64,"")))</f>
        <v/>
      </c>
      <c r="DF65" s="65" t="str">
        <f t="shared" si="51"/>
        <v/>
      </c>
      <c r="DG65" s="62" t="str">
        <f t="shared" si="52"/>
        <v/>
      </c>
      <c r="DH65" s="108">
        <f t="shared" si="53"/>
        <v>0</v>
      </c>
      <c r="DI65" s="108" t="str">
        <f t="shared" si="54"/>
        <v/>
      </c>
      <c r="DJ65" s="108" t="str">
        <f t="shared" si="55"/>
        <v/>
      </c>
      <c r="DK65" s="108" t="str">
        <f t="shared" si="56"/>
        <v/>
      </c>
      <c r="DL65" s="108" t="str">
        <f t="shared" si="57"/>
        <v/>
      </c>
      <c r="DM65" s="110" t="str">
        <f t="shared" si="58"/>
        <v/>
      </c>
      <c r="DN65" s="120" t="str">
        <f>IF(OR($E65="",$G65=""),"",IF(AND($E$3=6),'Marks Entry 6th'!BK64,IF(AND($E$3=7),'Marks Entry 7th'!BK64,"")))</f>
        <v/>
      </c>
      <c r="DO65" s="120" t="str">
        <f>IF(OR($E65="",$G65=""),"",IF(AND($E$3=6),'Marks Entry 6th'!BL64,IF(AND($E$3=7),'Marks Entry 7th'!BL64,"")))</f>
        <v/>
      </c>
      <c r="DP65" s="120" t="str">
        <f>IF(OR($E65="",$G65=""),"",IF(AND($E$3=6),'Marks Entry 6th'!BM64,IF(AND($E$3=7),'Marks Entry 7th'!BM64,"")))</f>
        <v/>
      </c>
      <c r="DQ65" s="120" t="str">
        <f>IF(OR($E65="",$G65=""),"",IF(AND($E$3=6),'Marks Entry 6th'!BN64,IF(AND($E$3=7),'Marks Entry 7th'!BN64,"")))</f>
        <v/>
      </c>
      <c r="DR65" s="120" t="str">
        <f>IF(OR($E65="",$G65=""),"",IF(AND($E$3=6),'Marks Entry 6th'!BO64,IF(AND($E$3=7),'Marks Entry 7th'!BO64,"")))</f>
        <v/>
      </c>
      <c r="DS65" s="120" t="str">
        <f>IF(OR($E65="",$G65=""),"",IF(AND($E$3=6),'Marks Entry 6th'!BP64,IF(AND($E$3=7),'Marks Entry 7th'!BP64,"")))</f>
        <v/>
      </c>
      <c r="DT65" s="428" t="str">
        <f t="shared" si="59"/>
        <v/>
      </c>
      <c r="DU65" s="120" t="str">
        <f>IF(OR($E65="",$G65=""),"",IF(AND($E$3=6),'Marks Entry 6th'!BQ64,IF(AND($E$3=7),'Marks Entry 7th'!BQ64,"")))</f>
        <v/>
      </c>
      <c r="DV65" s="120" t="str">
        <f>IF(OR($E65="",$G65=""),"",IF(AND($E$3=6),'Marks Entry 6th'!BR64,IF(AND($E$3=7),'Marks Entry 7th'!BR64,"")))</f>
        <v/>
      </c>
      <c r="DW65" s="65" t="str">
        <f t="shared" si="60"/>
        <v/>
      </c>
      <c r="DX65" s="62">
        <f t="shared" si="61"/>
        <v>0</v>
      </c>
      <c r="DY65" s="67" t="str">
        <f>IF(OR($E65="",$G65=""),"",IF(AND($E$3=6),'Marks Entry 6th'!BS64,IF(AND($E$3=7),'Marks Entry 7th'!BS64,"")))</f>
        <v/>
      </c>
      <c r="DZ65" s="67" t="str">
        <f>IF(OR($E65="",$G65=""),"",IF(AND($E$3=6),'Marks Entry 6th'!BT64,IF(AND($E$3=7),'Marks Entry 7th'!BT64,"")))</f>
        <v/>
      </c>
      <c r="EA65" s="65" t="str">
        <f t="shared" si="62"/>
        <v/>
      </c>
      <c r="EB65" s="62" t="str">
        <f t="shared" si="63"/>
        <v/>
      </c>
      <c r="EC65" s="108">
        <f t="shared" si="64"/>
        <v>0</v>
      </c>
      <c r="ED65" s="108" t="str">
        <f t="shared" si="65"/>
        <v/>
      </c>
      <c r="EE65" s="108" t="str">
        <f t="shared" si="66"/>
        <v/>
      </c>
      <c r="EF65" s="108" t="str">
        <f t="shared" si="67"/>
        <v/>
      </c>
      <c r="EG65" s="108" t="str">
        <f t="shared" si="68"/>
        <v/>
      </c>
      <c r="EH65" s="110" t="str">
        <f t="shared" si="69"/>
        <v/>
      </c>
      <c r="EI65" s="52" t="str">
        <f>IF(OR($E65="",$G65=""),"",IF(AND($E$3=6),'Marks Entry 6th'!BU64,IF(AND($E$3=7),'Marks Entry 7th'!BU64,"")))</f>
        <v/>
      </c>
      <c r="EJ65" s="52" t="str">
        <f>IF(OR($E65="",$G65=""),"",IF(AND($E$3=6),'Marks Entry 6th'!BV64,IF(AND($E$3=7),'Marks Entry 7th'!BV64,"")))</f>
        <v/>
      </c>
      <c r="EK65" s="52" t="str">
        <f>IF(OR($E65="",$G65=""),"",IF(AND($E$3=6),'Marks Entry 6th'!BW64,IF(AND($E$3=7),'Marks Entry 7th'!BW64,"")))</f>
        <v/>
      </c>
      <c r="EL65" s="52" t="str">
        <f>IF(OR($E65="",$G65=""),"",IF(AND($E$3=6),'Marks Entry 6th'!BX64,IF(AND($E$3=7),'Marks Entry 7th'!BX64,"")))</f>
        <v/>
      </c>
      <c r="EM65" s="52" t="str">
        <f>IF(OR($E65="",$G65=""),"",IF(AND($E$3=6),'Marks Entry 6th'!BY64,IF(AND($E$3=7),'Marks Entry 7th'!BY64,"")))</f>
        <v/>
      </c>
      <c r="EN65" s="121" t="str">
        <f t="shared" si="70"/>
        <v/>
      </c>
      <c r="EO65" s="122">
        <f t="shared" si="71"/>
        <v>0</v>
      </c>
      <c r="EP65" s="122" t="str">
        <f t="shared" si="72"/>
        <v/>
      </c>
      <c r="EQ65" s="122" t="str">
        <f t="shared" si="73"/>
        <v/>
      </c>
      <c r="ER65" s="109" t="str">
        <f t="shared" si="74"/>
        <v/>
      </c>
      <c r="ES65" s="52" t="str">
        <f>IF(OR($E65="",$G65=""),"",IF(AND($E$3=6),'Marks Entry 6th'!BZ64,IF(AND($E$3=7),'Marks Entry 7th'!BZ64,"")))</f>
        <v/>
      </c>
      <c r="ET65" s="52" t="str">
        <f>IF(OR($E65="",$G65=""),"",IF(AND($E$3=6),'Marks Entry 6th'!CA64,IF(AND($E$3=7),'Marks Entry 7th'!CA64,"")))</f>
        <v/>
      </c>
      <c r="EU65" s="52" t="str">
        <f>IF(OR($E65="",$G65=""),"",IF(AND($E$3=6),'Marks Entry 6th'!CB64,IF(AND($E$3=7),'Marks Entry 7th'!CB64,"")))</f>
        <v/>
      </c>
      <c r="EV65" s="52" t="str">
        <f>IF(OR($E65="",$G65=""),"",IF(AND($E$3=6),'Marks Entry 6th'!CC64,IF(AND($E$3=7),'Marks Entry 7th'!CC64,"")))</f>
        <v/>
      </c>
      <c r="EW65" s="52" t="str">
        <f>IF(OR($E65="",$G65=""),"",IF(AND($E$3=6),'Marks Entry 6th'!CD64,IF(AND($E$3=7),'Marks Entry 7th'!CD64,"")))</f>
        <v/>
      </c>
      <c r="EX65" s="121" t="str">
        <f t="shared" si="75"/>
        <v/>
      </c>
      <c r="EY65" s="122">
        <f t="shared" si="76"/>
        <v>0</v>
      </c>
      <c r="EZ65" s="122" t="str">
        <f t="shared" si="77"/>
        <v/>
      </c>
      <c r="FA65" s="122" t="str">
        <f t="shared" si="78"/>
        <v/>
      </c>
      <c r="FB65" s="109" t="str">
        <f t="shared" si="79"/>
        <v/>
      </c>
      <c r="FC65" s="52" t="str">
        <f>IF(OR($E65="",$G65=""),"",IF(AND($E$3=6),'Marks Entry 6th'!CE64,IF(AND($E$3=7),'Marks Entry 7th'!CE64,"")))</f>
        <v/>
      </c>
      <c r="FD65" s="52" t="str">
        <f>IF(OR($E65="",$G65=""),"",IF(AND($E$3=6),'Marks Entry 6th'!CF64,IF(AND($E$3=7),'Marks Entry 7th'!CF64,"")))</f>
        <v/>
      </c>
      <c r="FE65" s="52" t="str">
        <f>IF(OR($E65="",$G65=""),"",IF(AND($E$3=6),'Marks Entry 6th'!CG64,IF(AND($E$3=7),'Marks Entry 7th'!CG64,"")))</f>
        <v/>
      </c>
      <c r="FF65" s="52" t="str">
        <f>IF(OR($E65="",$G65=""),"",IF(AND($E$3=6),'Marks Entry 6th'!CH64,IF(AND($E$3=7),'Marks Entry 7th'!CH64,"")))</f>
        <v/>
      </c>
      <c r="FG65" s="52" t="str">
        <f>IF(OR($E65="",$G65=""),"",IF(AND($E$3=6),'Marks Entry 6th'!CI64,IF(AND($E$3=7),'Marks Entry 7th'!CI64,"")))</f>
        <v/>
      </c>
      <c r="FH65" s="121" t="str">
        <f t="shared" si="80"/>
        <v/>
      </c>
      <c r="FI65" s="122">
        <f t="shared" si="81"/>
        <v>0</v>
      </c>
      <c r="FJ65" s="122" t="str">
        <f t="shared" si="82"/>
        <v/>
      </c>
      <c r="FK65" s="122" t="str">
        <f t="shared" si="83"/>
        <v/>
      </c>
      <c r="FL65" s="109" t="str">
        <f t="shared" si="84"/>
        <v/>
      </c>
      <c r="FM65" s="370" t="str">
        <f>IF(OR($E65="",$G65=""),"",IF(AND('Marks Entry 6th'!CJ64="",'Marks Entry 7th'!CJ64=""),"",IF(AND($E$3=6),'Marks Entry 6th'!CJ64,IF(AND($E$3=7),'Marks Entry 7th'!CJ64,""))))</f>
        <v/>
      </c>
      <c r="FN65" s="370" t="str">
        <f>IF(OR($E65="",$G65=""),"",IF(AND('Marks Entry 6th'!CK64="",'Marks Entry 7th'!CK64=""),"",IF(AND($E$3=6),'Marks Entry 6th'!CK64,IF(AND($E$3=7),'Marks Entry 7th'!CK64,""))))</f>
        <v/>
      </c>
      <c r="FO65" s="371" t="str">
        <f t="shared" si="85"/>
        <v/>
      </c>
      <c r="FP65" s="109" t="str">
        <f t="shared" si="86"/>
        <v/>
      </c>
      <c r="FQ65" s="370" t="str">
        <f>IF(OR($E65="",$G65=""),"",IF(AND('Marks Entry 6th'!CL64="",'Marks Entry 7th'!CL64=""),"",IF(AND($E$3=6),'Marks Entry 6th'!CL64,IF(AND($E$3=7),'Marks Entry 7th'!CL64,""))))</f>
        <v/>
      </c>
      <c r="FR65" s="370" t="str">
        <f>IF(OR($E65="",$G65=""),"",IF(AND('Marks Entry 6th'!CM64="",'Marks Entry 7th'!CM64=""),"",IF(AND($E$3=6),'Marks Entry 6th'!CM64,IF(AND($E$3=7),'Marks Entry 7th'!CM64,""))))</f>
        <v/>
      </c>
      <c r="FS65" s="371" t="str">
        <f t="shared" si="87"/>
        <v/>
      </c>
      <c r="FT65" s="109" t="str">
        <f t="shared" si="88"/>
        <v/>
      </c>
      <c r="FU65" s="78" t="str">
        <f t="shared" si="89"/>
        <v/>
      </c>
      <c r="FV65" s="332" t="str">
        <f t="shared" si="90"/>
        <v/>
      </c>
      <c r="FW65" s="84" t="str">
        <f t="shared" si="91"/>
        <v/>
      </c>
      <c r="FX65" s="225" t="str">
        <f t="shared" si="92"/>
        <v/>
      </c>
      <c r="FY65" s="85" t="str">
        <f t="shared" si="93"/>
        <v/>
      </c>
      <c r="FZ65" s="331" t="str">
        <f>IFERROR(IF(B65="NSO","NSO",IF(OR(D65="",G65="",F65=""),"",IF(AND(FV65&gt;=36,'Master sheet'!$D$11="Hindi"),"कक्षा क्रमोन्नत",IF(AND(FV65&gt;=36,'Master sheet'!$D$11="English"),"Promoted",IF(AND(FV65&lt;36,'Master sheet'!$D$11="Hindi"),"पुनः परीक्षा","Re-Exam"))))),"")</f>
        <v/>
      </c>
      <c r="GA65" s="53" t="str">
        <f>IF(OR($E65="",$G65=""),"",IF(AND($E$3=6,'Marks Entry 6th'!CN64=""),"",IF(AND($E$3=7,'Marks Entry 7th'!CN64=""),"",IF(AND($E$3=6),'Marks Entry 6th'!CN64,IF(AND($E$3=7),'Marks Entry 7th'!CN64,"")))))</f>
        <v/>
      </c>
      <c r="GB65" s="53" t="str">
        <f>IF(OR($E65="",$G65=""),"",IF(AND($E$3=6,'Marks Entry 6th'!CO64=""),"",IF(AND($E$3=7,'Marks Entry 7th'!CO64=""),"",IF(AND($E$3=6),'Marks Entry 6th'!CO64,IF(AND($E$3=7),'Marks Entry 7th'!CO64,"")))))</f>
        <v/>
      </c>
      <c r="GC65" s="54"/>
      <c r="GK65" s="56">
        <f>IF(AND($E$3=6),'Marks Entry 6th'!I64,IF(AND($E$3=7),'Marks Entry 7th'!I64,""))</f>
        <v>0</v>
      </c>
      <c r="GL65" s="56">
        <f t="shared" si="94"/>
        <v>0</v>
      </c>
    </row>
    <row r="66" spans="1:194" ht="18.95" customHeight="1">
      <c r="A66" s="68">
        <v>59</v>
      </c>
      <c r="B66" s="68" t="str">
        <f>IF(OR(GK66=0,GK66=""),"",IF(AND($E$3=6),'Marks Entry 6th'!I65,IF(AND($E$3=7),'Marks Entry 7th'!I65,"")))</f>
        <v/>
      </c>
      <c r="C66" s="69" t="str">
        <f>IF(OR(B66=0,B66=""),"",IF(AND($E$3=6,'Marks Entry 6th'!B65=""),"",IF(AND($E$3=7,'Marks Entry 7th'!B65=""),"",IF(AND($E$3=6,'Marks Entry 6th'!B65),'Marks Entry 6th'!B65,IF(AND($E$3=7),'Marks Entry 7th'!B65,"")))))</f>
        <v/>
      </c>
      <c r="D66" s="69" t="str">
        <f>IF(OR(B66=0,B66=""),"",IF(AND($E$3=6,'Marks Entry 6th'!C65=""),"",IF(AND($E$3=7,'Marks Entry 7th'!C65=""),"",IF(AND($E$3=6),'Marks Entry 6th'!C65,IF(AND($E$3=7),'Marks Entry 7th'!C65,"")))))</f>
        <v/>
      </c>
      <c r="E66" s="306" t="str">
        <f>IF(OR(B66=0,B66=""),"",IF(AND($E$3=6,'Marks Entry 6th'!E65=""),"",IF(AND($E$3=7,'Marks Entry 7th'!E65=""),"",IF(AND($E$3=6),'Marks Entry 6th'!E65,IF(AND($E$3=7),'Marks Entry 7th'!E65,"")))))</f>
        <v/>
      </c>
      <c r="F66" s="69" t="str">
        <f>IF(OR(B66=0,B66=""),"",IF(AND($E$3=6,'Marks Entry 6th'!D65=""),"",IF(AND($E$3=7,'Marks Entry 7th'!D65=""),"",IF(AND($E$3=6),'Marks Entry 6th'!D65,IF(AND($E$3=7),'Marks Entry 7th'!D65,"")))))</f>
        <v/>
      </c>
      <c r="G66" s="305" t="str">
        <f>IF(OR(B66=0,B66=""),"",IF(AND($E$3=6,'Marks Entry 6th'!F65=""),"",IF(AND($E$3=7,'Marks Entry 7th'!F65=""),"",IF(AND($E$3=6),UPPER('Marks Entry 6th'!F65),IF(AND($E$3=7),UPPER('Marks Entry 7th'!F65),"")))))</f>
        <v/>
      </c>
      <c r="H66" s="305" t="str">
        <f>IF(OR(B66=0,B66=""),"",IF(AND($E$3=6,'Marks Entry 6th'!G65=""),"",IF(AND($E$3=7,'Marks Entry 7th'!G65=""),"",IF(AND($E$3=6),UPPER('Marks Entry 6th'!G65),IF(AND($E$3=7),UPPER('Marks Entry 7th'!G65),"")))))</f>
        <v/>
      </c>
      <c r="I66" s="305" t="str">
        <f>IF(OR(B66=0,B66=""),"",IF(AND($E$3=6,'Marks Entry 6th'!H65=""),"",IF(AND($E$3=7,'Marks Entry 7th'!H65=""),"",IF(AND($E$3=6),UPPER('Marks Entry 6th'!H65),IF(AND($E$3=7),UPPER('Marks Entry 7th'!H65),"")))))</f>
        <v/>
      </c>
      <c r="J66" s="64" t="str">
        <f>IF(OR(B66=0,B66=""),"",IF(AND($E$3=6,'Marks Entry 6th'!J65=""),"",IF(AND($E$3=7,'Marks Entry 7th'!J65=""),"",IF(AND($E$3=6),'Marks Entry 6th'!J65,IF(AND($E$3=7),'Marks Entry 7th'!J65,"")))))</f>
        <v/>
      </c>
      <c r="K66" s="64" t="str">
        <f>IF(OR(B66=0,B66=""),"",IF(AND($E$3=6,'Marks Entry 6th'!K65=""),"",IF(AND($E$3=7,'Marks Entry 7th'!K65=""),"",IF(AND($E$3=6),'Marks Entry 6th'!K65,IF(AND($E$3=7),'Marks Entry 7th'!K65,"")))))</f>
        <v/>
      </c>
      <c r="L66" s="120" t="str">
        <f>IF(OR($E66="",$G66=""),"",IF(AND($E$3=6),'Marks Entry 6th'!L65,IF(AND($E$3=7),'Marks Entry 7th'!L65,"")))</f>
        <v/>
      </c>
      <c r="M66" s="120" t="str">
        <f>IF(OR($E66="",$G66=""),"",IF(AND($E$3=6),'Marks Entry 6th'!M65,IF(AND($E$3=7),'Marks Entry 7th'!M65,"")))</f>
        <v/>
      </c>
      <c r="N66" s="120" t="str">
        <f>IF(OR($E66="",$G66=""),"",IF(AND($E$3=6),'Marks Entry 6th'!N65,IF(AND($E$3=7),'Marks Entry 7th'!N65,"")))</f>
        <v/>
      </c>
      <c r="O66" s="120" t="str">
        <f>IF(OR($E66="",$G66=""),"",IF(AND($E$3=6),'Marks Entry 6th'!O65,IF(AND($E$3=7),'Marks Entry 7th'!O65,"")))</f>
        <v/>
      </c>
      <c r="P66" s="120" t="str">
        <f>IF(OR($E66="",$G66=""),"",IF(AND($E$3=6),'Marks Entry 6th'!P65,IF(AND($E$3=7),'Marks Entry 7th'!P65,"")))</f>
        <v/>
      </c>
      <c r="Q66" s="120" t="str">
        <f>IF(OR($E66="",$G66=""),"",IF(AND($E$3=6),'Marks Entry 6th'!Q65,IF(AND($E$3=7),'Marks Entry 7th'!Q65,"")))</f>
        <v/>
      </c>
      <c r="R66" s="428" t="str">
        <f t="shared" si="4"/>
        <v/>
      </c>
      <c r="S66" s="120" t="str">
        <f>IF(OR($E66="",$G66=""),"",IF(AND($E$3=6),'Marks Entry 6th'!R65,IF(AND($E$3=7),'Marks Entry 7th'!R65,"")))</f>
        <v/>
      </c>
      <c r="T66" s="120" t="str">
        <f>IF(OR($E66="",$G66=""),"",IF(AND($E$3=6),'Marks Entry 6th'!S65,IF(AND($E$3=7),'Marks Entry 7th'!S65,"")))</f>
        <v/>
      </c>
      <c r="U66" s="65" t="str">
        <f t="shared" si="5"/>
        <v/>
      </c>
      <c r="V66" s="62">
        <f t="shared" si="6"/>
        <v>0</v>
      </c>
      <c r="W66" s="67" t="str">
        <f>IF(OR($E66="",$G66=""),"",IF(AND($E$3=6),'Marks Entry 6th'!T65,IF(AND($E$3=7),'Marks Entry 7th'!T65,"")))</f>
        <v/>
      </c>
      <c r="X66" s="67" t="str">
        <f>IF(OR($E66="",$G66=""),"",IF(AND($E$3=6),'Marks Entry 6th'!U65,IF(AND($E$3=7),'Marks Entry 7th'!U65,"")))</f>
        <v/>
      </c>
      <c r="Y66" s="66" t="str">
        <f t="shared" si="7"/>
        <v/>
      </c>
      <c r="Z66" s="62" t="str">
        <f t="shared" si="8"/>
        <v/>
      </c>
      <c r="AA66" s="108">
        <f t="shared" si="9"/>
        <v>0</v>
      </c>
      <c r="AB66" s="108" t="str">
        <f t="shared" si="10"/>
        <v/>
      </c>
      <c r="AC66" s="108" t="str">
        <f t="shared" si="11"/>
        <v/>
      </c>
      <c r="AD66" s="108" t="str">
        <f t="shared" si="12"/>
        <v/>
      </c>
      <c r="AE66" s="108" t="str">
        <f t="shared" si="13"/>
        <v/>
      </c>
      <c r="AF66" s="110" t="str">
        <f t="shared" si="14"/>
        <v/>
      </c>
      <c r="AG66" s="120" t="str">
        <f>IF(OR($E66="",$G66=""),"",IF(AND($E$3=6),'Marks Entry 6th'!V65,IF(AND($E$3=7),'Marks Entry 7th'!V65,"")))</f>
        <v/>
      </c>
      <c r="AH66" s="120" t="str">
        <f>IF(OR($E66="",$G66=""),"",IF(AND($E$3=6),'Marks Entry 6th'!W65,IF(AND($E$3=7),'Marks Entry 7th'!W65,"")))</f>
        <v/>
      </c>
      <c r="AI66" s="120" t="str">
        <f>IF(OR($E66="",$G66=""),"",IF(AND($E$3=6),'Marks Entry 6th'!X65,IF(AND($E$3=7),'Marks Entry 7th'!X65,"")))</f>
        <v/>
      </c>
      <c r="AJ66" s="120" t="str">
        <f>IF(OR($E66="",$G66=""),"",IF(AND($E$3=6),'Marks Entry 6th'!Y65,IF(AND($E$3=7),'Marks Entry 7th'!Y65,"")))</f>
        <v/>
      </c>
      <c r="AK66" s="120" t="str">
        <f>IF(OR($E66="",$G66=""),"",IF(AND($E$3=6),'Marks Entry 6th'!Z65,IF(AND($E$3=7),'Marks Entry 7th'!Z65,"")))</f>
        <v/>
      </c>
      <c r="AL66" s="120" t="str">
        <f>IF(OR($E66="",$G66=""),"",IF(AND($E$3=6),'Marks Entry 6th'!AA65,IF(AND($E$3=7),'Marks Entry 7th'!AA65,"")))</f>
        <v/>
      </c>
      <c r="AM66" s="428" t="str">
        <f t="shared" si="15"/>
        <v/>
      </c>
      <c r="AN66" s="120" t="str">
        <f>IF(OR($E66="",$G66=""),"",IF(AND($E$3=6),'Marks Entry 6th'!AB65,IF(AND($E$3=7),'Marks Entry 7th'!AB65,"")))</f>
        <v/>
      </c>
      <c r="AO66" s="120" t="str">
        <f>IF(OR($E66="",$G66=""),"",IF(AND($E$3=6),'Marks Entry 6th'!AC65,IF(AND($E$3=7),'Marks Entry 7th'!AC65,"")))</f>
        <v/>
      </c>
      <c r="AP66" s="65" t="str">
        <f t="shared" si="16"/>
        <v/>
      </c>
      <c r="AQ66" s="62">
        <f t="shared" si="17"/>
        <v>0</v>
      </c>
      <c r="AR66" s="67" t="str">
        <f>IF(OR($E66="",$G66=""),"",IF(AND($E$3=6),'Marks Entry 6th'!AD65,IF(AND($E$3=7),'Marks Entry 7th'!AD65,"")))</f>
        <v/>
      </c>
      <c r="AS66" s="67" t="str">
        <f>IF(OR($E66="",$G66=""),"",IF(AND($E$3=6),'Marks Entry 6th'!AE65,IF(AND($E$3=7),'Marks Entry 7th'!AE65,"")))</f>
        <v/>
      </c>
      <c r="AT66" s="65" t="str">
        <f t="shared" si="18"/>
        <v/>
      </c>
      <c r="AU66" s="62" t="str">
        <f t="shared" si="19"/>
        <v/>
      </c>
      <c r="AV66" s="108">
        <f t="shared" si="20"/>
        <v>0</v>
      </c>
      <c r="AW66" s="108" t="str">
        <f t="shared" si="21"/>
        <v/>
      </c>
      <c r="AX66" s="108" t="str">
        <f t="shared" si="22"/>
        <v/>
      </c>
      <c r="AY66" s="108" t="str">
        <f t="shared" si="23"/>
        <v/>
      </c>
      <c r="AZ66" s="108" t="str">
        <f t="shared" si="24"/>
        <v/>
      </c>
      <c r="BA66" s="110" t="str">
        <f t="shared" si="25"/>
        <v/>
      </c>
      <c r="BB66" s="313" t="str">
        <f>IF(OR($E66="",$G66=""),"",IF(AND($E$3=6),'Marks Entry 6th'!AF65,IF(AND($E$3=7),'Marks Entry 7th'!AF65,"")))</f>
        <v/>
      </c>
      <c r="BC66" s="120" t="str">
        <f>IF(OR($E66="",$G66=""),"",IF(AND($E$3=6),'Marks Entry 6th'!AG65,IF(AND($E$3=7),'Marks Entry 7th'!AG65,"")))</f>
        <v/>
      </c>
      <c r="BD66" s="120" t="str">
        <f>IF(OR($E66="",$G66=""),"",IF(AND($E$3=6),'Marks Entry 6th'!AH65,IF(AND($E$3=7),'Marks Entry 7th'!AH65,"")))</f>
        <v/>
      </c>
      <c r="BE66" s="120" t="str">
        <f>IF(OR($E66="",$G66=""),"",IF(AND($E$3=6),'Marks Entry 6th'!AI65,IF(AND($E$3=7),'Marks Entry 7th'!AI65,"")))</f>
        <v/>
      </c>
      <c r="BF66" s="120" t="str">
        <f>IF(OR($E66="",$G66=""),"",IF(AND($E$3=6),'Marks Entry 6th'!AJ65,IF(AND($E$3=7),'Marks Entry 7th'!AJ65,"")))</f>
        <v/>
      </c>
      <c r="BG66" s="120" t="str">
        <f>IF(OR($E66="",$G66=""),"",IF(AND($E$3=6),'Marks Entry 6th'!AK65,IF(AND($E$3=7),'Marks Entry 7th'!AK65,"")))</f>
        <v/>
      </c>
      <c r="BH66" s="120" t="str">
        <f>IF(OR($E66="",$G66=""),"",IF(AND($E$3=6),'Marks Entry 6th'!AL65,IF(AND($E$3=7),'Marks Entry 7th'!AL65,"")))</f>
        <v/>
      </c>
      <c r="BI66" s="428" t="str">
        <f t="shared" si="26"/>
        <v/>
      </c>
      <c r="BJ66" s="120" t="str">
        <f>IF(OR($E66="",$G66=""),"",IF(AND($E$3=6),'Marks Entry 6th'!AM65,IF(AND($E$3=7),'Marks Entry 7th'!AM65,"")))</f>
        <v/>
      </c>
      <c r="BK66" s="120" t="str">
        <f>IF(OR($E66="",$G66=""),"",IF(AND($E$3=6),'Marks Entry 6th'!AN65,IF(AND($E$3=7),'Marks Entry 7th'!AN65,"")))</f>
        <v/>
      </c>
      <c r="BL66" s="65" t="str">
        <f t="shared" si="27"/>
        <v/>
      </c>
      <c r="BM66" s="62">
        <f t="shared" si="28"/>
        <v>0</v>
      </c>
      <c r="BN66" s="67" t="str">
        <f>IF(OR($E66="",$G66=""),"",IF(AND($E$3=6),'Marks Entry 6th'!AO65,IF(AND($E$3=7),'Marks Entry 7th'!AO65,"")))</f>
        <v/>
      </c>
      <c r="BO66" s="67" t="str">
        <f>IF(OR($E66="",$G66=""),"",IF(AND($E$3=6),'Marks Entry 6th'!AP65,IF(AND($E$3=7),'Marks Entry 7th'!AP65,"")))</f>
        <v/>
      </c>
      <c r="BP66" s="65" t="str">
        <f t="shared" si="29"/>
        <v/>
      </c>
      <c r="BQ66" s="62" t="str">
        <f t="shared" si="30"/>
        <v/>
      </c>
      <c r="BR66" s="108">
        <f t="shared" si="31"/>
        <v>0</v>
      </c>
      <c r="BS66" s="108" t="str">
        <f t="shared" si="32"/>
        <v/>
      </c>
      <c r="BT66" s="108" t="str">
        <f t="shared" si="33"/>
        <v/>
      </c>
      <c r="BU66" s="108" t="str">
        <f t="shared" si="34"/>
        <v/>
      </c>
      <c r="BV66" s="108" t="str">
        <f t="shared" si="35"/>
        <v/>
      </c>
      <c r="BW66" s="110" t="str">
        <f t="shared" si="36"/>
        <v/>
      </c>
      <c r="BX66" s="120" t="str">
        <f>IF(OR($E66="",$G66=""),"",IF(AND($E$3=6),'Marks Entry 6th'!AQ65,IF(AND($E$3=7),'Marks Entry 7th'!AQ65,"")))</f>
        <v/>
      </c>
      <c r="BY66" s="120" t="str">
        <f>IF(OR($E66="",$G66=""),"",IF(AND($E$3=6),'Marks Entry 6th'!AR65,IF(AND($E$3=7),'Marks Entry 7th'!AR65,"")))</f>
        <v/>
      </c>
      <c r="BZ66" s="120" t="str">
        <f>IF(OR($E66="",$G66=""),"",IF(AND($E$3=6),'Marks Entry 6th'!AS65,IF(AND($E$3=7),'Marks Entry 7th'!AS65,"")))</f>
        <v/>
      </c>
      <c r="CA66" s="120" t="str">
        <f>IF(OR($E66="",$G66=""),"",IF(AND($E$3=6),'Marks Entry 6th'!AT65,IF(AND($E$3=7),'Marks Entry 7th'!AT65,"")))</f>
        <v/>
      </c>
      <c r="CB66" s="120" t="str">
        <f>IF(OR($E66="",$G66=""),"",IF(AND($E$3=6),'Marks Entry 6th'!AU65,IF(AND($E$3=7),'Marks Entry 7th'!AU65,"")))</f>
        <v/>
      </c>
      <c r="CC66" s="120" t="str">
        <f>IF(OR($E66="",$G66=""),"",IF(AND($E$3=6),'Marks Entry 6th'!AV65,IF(AND($E$3=7),'Marks Entry 7th'!AV65,"")))</f>
        <v/>
      </c>
      <c r="CD66" s="428" t="str">
        <f t="shared" si="37"/>
        <v/>
      </c>
      <c r="CE66" s="120" t="str">
        <f>IF(OR($E66="",$G66=""),"",IF(AND($E$3=6),'Marks Entry 6th'!AW65,IF(AND($E$3=7),'Marks Entry 7th'!AW65,"")))</f>
        <v/>
      </c>
      <c r="CF66" s="120" t="str">
        <f>IF(OR($E66="",$G66=""),"",IF(AND($E$3=6),'Marks Entry 6th'!AX65,IF(AND($E$3=7),'Marks Entry 7th'!AX65,"")))</f>
        <v/>
      </c>
      <c r="CG66" s="65" t="str">
        <f t="shared" si="38"/>
        <v/>
      </c>
      <c r="CH66" s="62">
        <f t="shared" si="39"/>
        <v>0</v>
      </c>
      <c r="CI66" s="67" t="str">
        <f>IF(OR($E66="",$G66=""),"",IF(AND($E$3=6),'Marks Entry 6th'!AY65,IF(AND($E$3=7),'Marks Entry 7th'!AY65,"")))</f>
        <v/>
      </c>
      <c r="CJ66" s="67" t="str">
        <f>IF(OR($E66="",$G66=""),"",IF(AND($E$3=6),'Marks Entry 6th'!AZ65,IF(AND($E$3=7),'Marks Entry 7th'!AZ65,"")))</f>
        <v/>
      </c>
      <c r="CK66" s="65" t="str">
        <f t="shared" si="40"/>
        <v/>
      </c>
      <c r="CL66" s="62" t="str">
        <f t="shared" si="41"/>
        <v/>
      </c>
      <c r="CM66" s="108">
        <f t="shared" si="42"/>
        <v>0</v>
      </c>
      <c r="CN66" s="108" t="str">
        <f t="shared" si="43"/>
        <v/>
      </c>
      <c r="CO66" s="108" t="str">
        <f t="shared" si="44"/>
        <v/>
      </c>
      <c r="CP66" s="108" t="str">
        <f t="shared" si="45"/>
        <v/>
      </c>
      <c r="CQ66" s="108" t="str">
        <f t="shared" si="46"/>
        <v/>
      </c>
      <c r="CR66" s="110" t="str">
        <f t="shared" si="47"/>
        <v/>
      </c>
      <c r="CS66" s="120" t="str">
        <f>IF(OR($E66="",$G66=""),"",IF(AND($E$3=6),'Marks Entry 6th'!BA65,IF(AND($E$3=7),'Marks Entry 7th'!BA65,"")))</f>
        <v/>
      </c>
      <c r="CT66" s="120" t="str">
        <f>IF(OR($E66="",$G66=""),"",IF(AND($E$3=6),'Marks Entry 6th'!BB65,IF(AND($E$3=7),'Marks Entry 7th'!BB65,"")))</f>
        <v/>
      </c>
      <c r="CU66" s="120" t="str">
        <f>IF(OR($E66="",$G66=""),"",IF(AND($E$3=6),'Marks Entry 6th'!BC65,IF(AND($E$3=7),'Marks Entry 7th'!BC65,"")))</f>
        <v/>
      </c>
      <c r="CV66" s="120" t="str">
        <f>IF(OR($E66="",$G66=""),"",IF(AND($E$3=6),'Marks Entry 6th'!BD65,IF(AND($E$3=7),'Marks Entry 7th'!BD65,"")))</f>
        <v/>
      </c>
      <c r="CW66" s="120" t="str">
        <f>IF(OR($E66="",$G66=""),"",IF(AND($E$3=6),'Marks Entry 6th'!BE65,IF(AND($E$3=7),'Marks Entry 7th'!BE65,"")))</f>
        <v/>
      </c>
      <c r="CX66" s="120" t="str">
        <f>IF(OR($E66="",$G66=""),"",IF(AND($E$3=6),'Marks Entry 6th'!BF65,IF(AND($E$3=7),'Marks Entry 7th'!BF65,"")))</f>
        <v/>
      </c>
      <c r="CY66" s="428" t="str">
        <f t="shared" si="48"/>
        <v/>
      </c>
      <c r="CZ66" s="120" t="str">
        <f>IF(OR($E66="",$G66=""),"",IF(AND($E$3=6),'Marks Entry 6th'!BG65,IF(AND($E$3=7),'Marks Entry 7th'!BG65,"")))</f>
        <v/>
      </c>
      <c r="DA66" s="120" t="str">
        <f>IF(OR($E66="",$G66=""),"",IF(AND($E$3=6),'Marks Entry 6th'!BH65,IF(AND($E$3=7),'Marks Entry 7th'!BH65,"")))</f>
        <v/>
      </c>
      <c r="DB66" s="65" t="str">
        <f t="shared" si="49"/>
        <v/>
      </c>
      <c r="DC66" s="62">
        <f t="shared" si="50"/>
        <v>0</v>
      </c>
      <c r="DD66" s="67" t="str">
        <f>IF(OR($E66="",$G66=""),"",IF(AND($E$3=6),'Marks Entry 6th'!BI65,IF(AND($E$3=7),'Marks Entry 7th'!BI65,"")))</f>
        <v/>
      </c>
      <c r="DE66" s="67" t="str">
        <f>IF(OR($E66="",$G66=""),"",IF(AND($E$3=6),'Marks Entry 6th'!BJ65,IF(AND($E$3=7),'Marks Entry 7th'!BJ65,"")))</f>
        <v/>
      </c>
      <c r="DF66" s="65" t="str">
        <f t="shared" si="51"/>
        <v/>
      </c>
      <c r="DG66" s="62" t="str">
        <f t="shared" si="52"/>
        <v/>
      </c>
      <c r="DH66" s="108">
        <f t="shared" si="53"/>
        <v>0</v>
      </c>
      <c r="DI66" s="108" t="str">
        <f t="shared" si="54"/>
        <v/>
      </c>
      <c r="DJ66" s="108" t="str">
        <f t="shared" si="55"/>
        <v/>
      </c>
      <c r="DK66" s="108" t="str">
        <f t="shared" si="56"/>
        <v/>
      </c>
      <c r="DL66" s="108" t="str">
        <f t="shared" si="57"/>
        <v/>
      </c>
      <c r="DM66" s="110" t="str">
        <f t="shared" si="58"/>
        <v/>
      </c>
      <c r="DN66" s="120" t="str">
        <f>IF(OR($E66="",$G66=""),"",IF(AND($E$3=6),'Marks Entry 6th'!BK65,IF(AND($E$3=7),'Marks Entry 7th'!BK65,"")))</f>
        <v/>
      </c>
      <c r="DO66" s="120" t="str">
        <f>IF(OR($E66="",$G66=""),"",IF(AND($E$3=6),'Marks Entry 6th'!BL65,IF(AND($E$3=7),'Marks Entry 7th'!BL65,"")))</f>
        <v/>
      </c>
      <c r="DP66" s="120" t="str">
        <f>IF(OR($E66="",$G66=""),"",IF(AND($E$3=6),'Marks Entry 6th'!BM65,IF(AND($E$3=7),'Marks Entry 7th'!BM65,"")))</f>
        <v/>
      </c>
      <c r="DQ66" s="120" t="str">
        <f>IF(OR($E66="",$G66=""),"",IF(AND($E$3=6),'Marks Entry 6th'!BN65,IF(AND($E$3=7),'Marks Entry 7th'!BN65,"")))</f>
        <v/>
      </c>
      <c r="DR66" s="120" t="str">
        <f>IF(OR($E66="",$G66=""),"",IF(AND($E$3=6),'Marks Entry 6th'!BO65,IF(AND($E$3=7),'Marks Entry 7th'!BO65,"")))</f>
        <v/>
      </c>
      <c r="DS66" s="120" t="str">
        <f>IF(OR($E66="",$G66=""),"",IF(AND($E$3=6),'Marks Entry 6th'!BP65,IF(AND($E$3=7),'Marks Entry 7th'!BP65,"")))</f>
        <v/>
      </c>
      <c r="DT66" s="428" t="str">
        <f t="shared" si="59"/>
        <v/>
      </c>
      <c r="DU66" s="120" t="str">
        <f>IF(OR($E66="",$G66=""),"",IF(AND($E$3=6),'Marks Entry 6th'!BQ65,IF(AND($E$3=7),'Marks Entry 7th'!BQ65,"")))</f>
        <v/>
      </c>
      <c r="DV66" s="120" t="str">
        <f>IF(OR($E66="",$G66=""),"",IF(AND($E$3=6),'Marks Entry 6th'!BR65,IF(AND($E$3=7),'Marks Entry 7th'!BR65,"")))</f>
        <v/>
      </c>
      <c r="DW66" s="65" t="str">
        <f t="shared" si="60"/>
        <v/>
      </c>
      <c r="DX66" s="62">
        <f t="shared" si="61"/>
        <v>0</v>
      </c>
      <c r="DY66" s="67" t="str">
        <f>IF(OR($E66="",$G66=""),"",IF(AND($E$3=6),'Marks Entry 6th'!BS65,IF(AND($E$3=7),'Marks Entry 7th'!BS65,"")))</f>
        <v/>
      </c>
      <c r="DZ66" s="67" t="str">
        <f>IF(OR($E66="",$G66=""),"",IF(AND($E$3=6),'Marks Entry 6th'!BT65,IF(AND($E$3=7),'Marks Entry 7th'!BT65,"")))</f>
        <v/>
      </c>
      <c r="EA66" s="65" t="str">
        <f t="shared" si="62"/>
        <v/>
      </c>
      <c r="EB66" s="62" t="str">
        <f t="shared" si="63"/>
        <v/>
      </c>
      <c r="EC66" s="108">
        <f t="shared" si="64"/>
        <v>0</v>
      </c>
      <c r="ED66" s="108" t="str">
        <f t="shared" si="65"/>
        <v/>
      </c>
      <c r="EE66" s="108" t="str">
        <f t="shared" si="66"/>
        <v/>
      </c>
      <c r="EF66" s="108" t="str">
        <f t="shared" si="67"/>
        <v/>
      </c>
      <c r="EG66" s="108" t="str">
        <f t="shared" si="68"/>
        <v/>
      </c>
      <c r="EH66" s="110" t="str">
        <f t="shared" si="69"/>
        <v/>
      </c>
      <c r="EI66" s="52" t="str">
        <f>IF(OR($E66="",$G66=""),"",IF(AND($E$3=6),'Marks Entry 6th'!BU65,IF(AND($E$3=7),'Marks Entry 7th'!BU65,"")))</f>
        <v/>
      </c>
      <c r="EJ66" s="52" t="str">
        <f>IF(OR($E66="",$G66=""),"",IF(AND($E$3=6),'Marks Entry 6th'!BV65,IF(AND($E$3=7),'Marks Entry 7th'!BV65,"")))</f>
        <v/>
      </c>
      <c r="EK66" s="52" t="str">
        <f>IF(OR($E66="",$G66=""),"",IF(AND($E$3=6),'Marks Entry 6th'!BW65,IF(AND($E$3=7),'Marks Entry 7th'!BW65,"")))</f>
        <v/>
      </c>
      <c r="EL66" s="52" t="str">
        <f>IF(OR($E66="",$G66=""),"",IF(AND($E$3=6),'Marks Entry 6th'!BX65,IF(AND($E$3=7),'Marks Entry 7th'!BX65,"")))</f>
        <v/>
      </c>
      <c r="EM66" s="52" t="str">
        <f>IF(OR($E66="",$G66=""),"",IF(AND($E$3=6),'Marks Entry 6th'!BY65,IF(AND($E$3=7),'Marks Entry 7th'!BY65,"")))</f>
        <v/>
      </c>
      <c r="EN66" s="121" t="str">
        <f t="shared" si="70"/>
        <v/>
      </c>
      <c r="EO66" s="122">
        <f t="shared" si="71"/>
        <v>0</v>
      </c>
      <c r="EP66" s="122" t="str">
        <f t="shared" si="72"/>
        <v/>
      </c>
      <c r="EQ66" s="122" t="str">
        <f t="shared" si="73"/>
        <v/>
      </c>
      <c r="ER66" s="109" t="str">
        <f t="shared" si="74"/>
        <v/>
      </c>
      <c r="ES66" s="52" t="str">
        <f>IF(OR($E66="",$G66=""),"",IF(AND($E$3=6),'Marks Entry 6th'!BZ65,IF(AND($E$3=7),'Marks Entry 7th'!BZ65,"")))</f>
        <v/>
      </c>
      <c r="ET66" s="52" t="str">
        <f>IF(OR($E66="",$G66=""),"",IF(AND($E$3=6),'Marks Entry 6th'!CA65,IF(AND($E$3=7),'Marks Entry 7th'!CA65,"")))</f>
        <v/>
      </c>
      <c r="EU66" s="52" t="str">
        <f>IF(OR($E66="",$G66=""),"",IF(AND($E$3=6),'Marks Entry 6th'!CB65,IF(AND($E$3=7),'Marks Entry 7th'!CB65,"")))</f>
        <v/>
      </c>
      <c r="EV66" s="52" t="str">
        <f>IF(OR($E66="",$G66=""),"",IF(AND($E$3=6),'Marks Entry 6th'!CC65,IF(AND($E$3=7),'Marks Entry 7th'!CC65,"")))</f>
        <v/>
      </c>
      <c r="EW66" s="52" t="str">
        <f>IF(OR($E66="",$G66=""),"",IF(AND($E$3=6),'Marks Entry 6th'!CD65,IF(AND($E$3=7),'Marks Entry 7th'!CD65,"")))</f>
        <v/>
      </c>
      <c r="EX66" s="121" t="str">
        <f t="shared" si="75"/>
        <v/>
      </c>
      <c r="EY66" s="122">
        <f t="shared" si="76"/>
        <v>0</v>
      </c>
      <c r="EZ66" s="122" t="str">
        <f t="shared" si="77"/>
        <v/>
      </c>
      <c r="FA66" s="122" t="str">
        <f t="shared" si="78"/>
        <v/>
      </c>
      <c r="FB66" s="109" t="str">
        <f t="shared" si="79"/>
        <v/>
      </c>
      <c r="FC66" s="52" t="str">
        <f>IF(OR($E66="",$G66=""),"",IF(AND($E$3=6),'Marks Entry 6th'!CE65,IF(AND($E$3=7),'Marks Entry 7th'!CE65,"")))</f>
        <v/>
      </c>
      <c r="FD66" s="52" t="str">
        <f>IF(OR($E66="",$G66=""),"",IF(AND($E$3=6),'Marks Entry 6th'!CF65,IF(AND($E$3=7),'Marks Entry 7th'!CF65,"")))</f>
        <v/>
      </c>
      <c r="FE66" s="52" t="str">
        <f>IF(OR($E66="",$G66=""),"",IF(AND($E$3=6),'Marks Entry 6th'!CG65,IF(AND($E$3=7),'Marks Entry 7th'!CG65,"")))</f>
        <v/>
      </c>
      <c r="FF66" s="52" t="str">
        <f>IF(OR($E66="",$G66=""),"",IF(AND($E$3=6),'Marks Entry 6th'!CH65,IF(AND($E$3=7),'Marks Entry 7th'!CH65,"")))</f>
        <v/>
      </c>
      <c r="FG66" s="52" t="str">
        <f>IF(OR($E66="",$G66=""),"",IF(AND($E$3=6),'Marks Entry 6th'!CI65,IF(AND($E$3=7),'Marks Entry 7th'!CI65,"")))</f>
        <v/>
      </c>
      <c r="FH66" s="121" t="str">
        <f t="shared" si="80"/>
        <v/>
      </c>
      <c r="FI66" s="122">
        <f t="shared" si="81"/>
        <v>0</v>
      </c>
      <c r="FJ66" s="122" t="str">
        <f t="shared" si="82"/>
        <v/>
      </c>
      <c r="FK66" s="122" t="str">
        <f t="shared" si="83"/>
        <v/>
      </c>
      <c r="FL66" s="109" t="str">
        <f t="shared" si="84"/>
        <v/>
      </c>
      <c r="FM66" s="370" t="str">
        <f>IF(OR($E66="",$G66=""),"",IF(AND('Marks Entry 6th'!CJ65="",'Marks Entry 7th'!CJ65=""),"",IF(AND($E$3=6),'Marks Entry 6th'!CJ65,IF(AND($E$3=7),'Marks Entry 7th'!CJ65,""))))</f>
        <v/>
      </c>
      <c r="FN66" s="370" t="str">
        <f>IF(OR($E66="",$G66=""),"",IF(AND('Marks Entry 6th'!CK65="",'Marks Entry 7th'!CK65=""),"",IF(AND($E$3=6),'Marks Entry 6th'!CK65,IF(AND($E$3=7),'Marks Entry 7th'!CK65,""))))</f>
        <v/>
      </c>
      <c r="FO66" s="371" t="str">
        <f t="shared" si="85"/>
        <v/>
      </c>
      <c r="FP66" s="109" t="str">
        <f t="shared" si="86"/>
        <v/>
      </c>
      <c r="FQ66" s="370" t="str">
        <f>IF(OR($E66="",$G66=""),"",IF(AND('Marks Entry 6th'!CL65="",'Marks Entry 7th'!CL65=""),"",IF(AND($E$3=6),'Marks Entry 6th'!CL65,IF(AND($E$3=7),'Marks Entry 7th'!CL65,""))))</f>
        <v/>
      </c>
      <c r="FR66" s="370" t="str">
        <f>IF(OR($E66="",$G66=""),"",IF(AND('Marks Entry 6th'!CM65="",'Marks Entry 7th'!CM65=""),"",IF(AND($E$3=6),'Marks Entry 6th'!CM65,IF(AND($E$3=7),'Marks Entry 7th'!CM65,""))))</f>
        <v/>
      </c>
      <c r="FS66" s="371" t="str">
        <f t="shared" si="87"/>
        <v/>
      </c>
      <c r="FT66" s="109" t="str">
        <f t="shared" si="88"/>
        <v/>
      </c>
      <c r="FU66" s="78" t="str">
        <f t="shared" si="89"/>
        <v/>
      </c>
      <c r="FV66" s="332" t="str">
        <f t="shared" si="90"/>
        <v/>
      </c>
      <c r="FW66" s="84" t="str">
        <f t="shared" si="91"/>
        <v/>
      </c>
      <c r="FX66" s="225" t="str">
        <f t="shared" si="92"/>
        <v/>
      </c>
      <c r="FY66" s="85" t="str">
        <f t="shared" si="93"/>
        <v/>
      </c>
      <c r="FZ66" s="331" t="str">
        <f>IFERROR(IF(B66="NSO","NSO",IF(OR(D66="",G66="",F66=""),"",IF(AND(FV66&gt;=36,'Master sheet'!$D$11="Hindi"),"कक्षा क्रमोन्नत",IF(AND(FV66&gt;=36,'Master sheet'!$D$11="English"),"Promoted",IF(AND(FV66&lt;36,'Master sheet'!$D$11="Hindi"),"पुनः परीक्षा","Re-Exam"))))),"")</f>
        <v/>
      </c>
      <c r="GA66" s="53" t="str">
        <f>IF(OR($E66="",$G66=""),"",IF(AND($E$3=6,'Marks Entry 6th'!CN65=""),"",IF(AND($E$3=7,'Marks Entry 7th'!CN65=""),"",IF(AND($E$3=6),'Marks Entry 6th'!CN65,IF(AND($E$3=7),'Marks Entry 7th'!CN65,"")))))</f>
        <v/>
      </c>
      <c r="GB66" s="53" t="str">
        <f>IF(OR($E66="",$G66=""),"",IF(AND($E$3=6,'Marks Entry 6th'!CO65=""),"",IF(AND($E$3=7,'Marks Entry 7th'!CO65=""),"",IF(AND($E$3=6),'Marks Entry 6th'!CO65,IF(AND($E$3=7),'Marks Entry 7th'!CO65,"")))))</f>
        <v/>
      </c>
      <c r="GC66" s="54"/>
      <c r="GK66" s="56">
        <f>IF(AND($E$3=6),'Marks Entry 6th'!I65,IF(AND($E$3=7),'Marks Entry 7th'!I65,""))</f>
        <v>0</v>
      </c>
      <c r="GL66" s="56">
        <f t="shared" si="94"/>
        <v>0</v>
      </c>
    </row>
    <row r="67" spans="1:194" ht="18.95" customHeight="1">
      <c r="A67" s="68">
        <v>60</v>
      </c>
      <c r="B67" s="68" t="str">
        <f>IF(OR(GK67=0,GK67=""),"",IF(AND($E$3=6),'Marks Entry 6th'!I66,IF(AND($E$3=7),'Marks Entry 7th'!I66,"")))</f>
        <v/>
      </c>
      <c r="C67" s="69" t="str">
        <f>IF(OR(B67=0,B67=""),"",IF(AND($E$3=6,'Marks Entry 6th'!B66=""),"",IF(AND($E$3=7,'Marks Entry 7th'!B66=""),"",IF(AND($E$3=6,'Marks Entry 6th'!B66),'Marks Entry 6th'!B66,IF(AND($E$3=7),'Marks Entry 7th'!B66,"")))))</f>
        <v/>
      </c>
      <c r="D67" s="69" t="str">
        <f>IF(OR(B67=0,B67=""),"",IF(AND($E$3=6,'Marks Entry 6th'!C66=""),"",IF(AND($E$3=7,'Marks Entry 7th'!C66=""),"",IF(AND($E$3=6),'Marks Entry 6th'!C66,IF(AND($E$3=7),'Marks Entry 7th'!C66,"")))))</f>
        <v/>
      </c>
      <c r="E67" s="306" t="str">
        <f>IF(OR(B67=0,B67=""),"",IF(AND($E$3=6,'Marks Entry 6th'!E66=""),"",IF(AND($E$3=7,'Marks Entry 7th'!E66=""),"",IF(AND($E$3=6),'Marks Entry 6th'!E66,IF(AND($E$3=7),'Marks Entry 7th'!E66,"")))))</f>
        <v/>
      </c>
      <c r="F67" s="69" t="str">
        <f>IF(OR(B67=0,B67=""),"",IF(AND($E$3=6,'Marks Entry 6th'!D66=""),"",IF(AND($E$3=7,'Marks Entry 7th'!D66=""),"",IF(AND($E$3=6),'Marks Entry 6th'!D66,IF(AND($E$3=7),'Marks Entry 7th'!D66,"")))))</f>
        <v/>
      </c>
      <c r="G67" s="305" t="str">
        <f>IF(OR(B67=0,B67=""),"",IF(AND($E$3=6,'Marks Entry 6th'!F66=""),"",IF(AND($E$3=7,'Marks Entry 7th'!F66=""),"",IF(AND($E$3=6),UPPER('Marks Entry 6th'!F66),IF(AND($E$3=7),UPPER('Marks Entry 7th'!F66),"")))))</f>
        <v/>
      </c>
      <c r="H67" s="305" t="str">
        <f>IF(OR(B67=0,B67=""),"",IF(AND($E$3=6,'Marks Entry 6th'!G66=""),"",IF(AND($E$3=7,'Marks Entry 7th'!G66=""),"",IF(AND($E$3=6),UPPER('Marks Entry 6th'!G66),IF(AND($E$3=7),UPPER('Marks Entry 7th'!G66),"")))))</f>
        <v/>
      </c>
      <c r="I67" s="305" t="str">
        <f>IF(OR(B67=0,B67=""),"",IF(AND($E$3=6,'Marks Entry 6th'!H66=""),"",IF(AND($E$3=7,'Marks Entry 7th'!H66=""),"",IF(AND($E$3=6),UPPER('Marks Entry 6th'!H66),IF(AND($E$3=7),UPPER('Marks Entry 7th'!H66),"")))))</f>
        <v/>
      </c>
      <c r="J67" s="64" t="str">
        <f>IF(OR(B67=0,B67=""),"",IF(AND($E$3=6,'Marks Entry 6th'!J66=""),"",IF(AND($E$3=7,'Marks Entry 7th'!J66=""),"",IF(AND($E$3=6),'Marks Entry 6th'!J66,IF(AND($E$3=7),'Marks Entry 7th'!J66,"")))))</f>
        <v/>
      </c>
      <c r="K67" s="64" t="str">
        <f>IF(OR(B67=0,B67=""),"",IF(AND($E$3=6,'Marks Entry 6th'!K66=""),"",IF(AND($E$3=7,'Marks Entry 7th'!K66=""),"",IF(AND($E$3=6),'Marks Entry 6th'!K66,IF(AND($E$3=7),'Marks Entry 7th'!K66,"")))))</f>
        <v/>
      </c>
      <c r="L67" s="120" t="str">
        <f>IF(OR($E67="",$G67=""),"",IF(AND($E$3=6),'Marks Entry 6th'!L66,IF(AND($E$3=7),'Marks Entry 7th'!L66,"")))</f>
        <v/>
      </c>
      <c r="M67" s="120" t="str">
        <f>IF(OR($E67="",$G67=""),"",IF(AND($E$3=6),'Marks Entry 6th'!M66,IF(AND($E$3=7),'Marks Entry 7th'!M66,"")))</f>
        <v/>
      </c>
      <c r="N67" s="120" t="str">
        <f>IF(OR($E67="",$G67=""),"",IF(AND($E$3=6),'Marks Entry 6th'!N66,IF(AND($E$3=7),'Marks Entry 7th'!N66,"")))</f>
        <v/>
      </c>
      <c r="O67" s="120" t="str">
        <f>IF(OR($E67="",$G67=""),"",IF(AND($E$3=6),'Marks Entry 6th'!O66,IF(AND($E$3=7),'Marks Entry 7th'!O66,"")))</f>
        <v/>
      </c>
      <c r="P67" s="120" t="str">
        <f>IF(OR($E67="",$G67=""),"",IF(AND($E$3=6),'Marks Entry 6th'!P66,IF(AND($E$3=7),'Marks Entry 7th'!P66,"")))</f>
        <v/>
      </c>
      <c r="Q67" s="120" t="str">
        <f>IF(OR($E67="",$G67=""),"",IF(AND($E$3=6),'Marks Entry 6th'!Q66,IF(AND($E$3=7),'Marks Entry 7th'!Q66,"")))</f>
        <v/>
      </c>
      <c r="R67" s="428" t="str">
        <f t="shared" si="4"/>
        <v/>
      </c>
      <c r="S67" s="120" t="str">
        <f>IF(OR($E67="",$G67=""),"",IF(AND($E$3=6),'Marks Entry 6th'!R66,IF(AND($E$3=7),'Marks Entry 7th'!R66,"")))</f>
        <v/>
      </c>
      <c r="T67" s="120" t="str">
        <f>IF(OR($E67="",$G67=""),"",IF(AND($E$3=6),'Marks Entry 6th'!S66,IF(AND($E$3=7),'Marks Entry 7th'!S66,"")))</f>
        <v/>
      </c>
      <c r="U67" s="65" t="str">
        <f t="shared" si="5"/>
        <v/>
      </c>
      <c r="V67" s="62">
        <f t="shared" si="6"/>
        <v>0</v>
      </c>
      <c r="W67" s="67" t="str">
        <f>IF(OR($E67="",$G67=""),"",IF(AND($E$3=6),'Marks Entry 6th'!T66,IF(AND($E$3=7),'Marks Entry 7th'!T66,"")))</f>
        <v/>
      </c>
      <c r="X67" s="67" t="str">
        <f>IF(OR($E67="",$G67=""),"",IF(AND($E$3=6),'Marks Entry 6th'!U66,IF(AND($E$3=7),'Marks Entry 7th'!U66,"")))</f>
        <v/>
      </c>
      <c r="Y67" s="66" t="str">
        <f t="shared" si="7"/>
        <v/>
      </c>
      <c r="Z67" s="62" t="str">
        <f t="shared" si="8"/>
        <v/>
      </c>
      <c r="AA67" s="108">
        <f t="shared" si="9"/>
        <v>0</v>
      </c>
      <c r="AB67" s="108" t="str">
        <f t="shared" si="10"/>
        <v/>
      </c>
      <c r="AC67" s="108" t="str">
        <f t="shared" si="11"/>
        <v/>
      </c>
      <c r="AD67" s="108" t="str">
        <f t="shared" si="12"/>
        <v/>
      </c>
      <c r="AE67" s="108" t="str">
        <f t="shared" si="13"/>
        <v/>
      </c>
      <c r="AF67" s="110" t="str">
        <f t="shared" si="14"/>
        <v/>
      </c>
      <c r="AG67" s="120" t="str">
        <f>IF(OR($E67="",$G67=""),"",IF(AND($E$3=6),'Marks Entry 6th'!V66,IF(AND($E$3=7),'Marks Entry 7th'!V66,"")))</f>
        <v/>
      </c>
      <c r="AH67" s="120" t="str">
        <f>IF(OR($E67="",$G67=""),"",IF(AND($E$3=6),'Marks Entry 6th'!W66,IF(AND($E$3=7),'Marks Entry 7th'!W66,"")))</f>
        <v/>
      </c>
      <c r="AI67" s="120" t="str">
        <f>IF(OR($E67="",$G67=""),"",IF(AND($E$3=6),'Marks Entry 6th'!X66,IF(AND($E$3=7),'Marks Entry 7th'!X66,"")))</f>
        <v/>
      </c>
      <c r="AJ67" s="120" t="str">
        <f>IF(OR($E67="",$G67=""),"",IF(AND($E$3=6),'Marks Entry 6th'!Y66,IF(AND($E$3=7),'Marks Entry 7th'!Y66,"")))</f>
        <v/>
      </c>
      <c r="AK67" s="120" t="str">
        <f>IF(OR($E67="",$G67=""),"",IF(AND($E$3=6),'Marks Entry 6th'!Z66,IF(AND($E$3=7),'Marks Entry 7th'!Z66,"")))</f>
        <v/>
      </c>
      <c r="AL67" s="120" t="str">
        <f>IF(OR($E67="",$G67=""),"",IF(AND($E$3=6),'Marks Entry 6th'!AA66,IF(AND($E$3=7),'Marks Entry 7th'!AA66,"")))</f>
        <v/>
      </c>
      <c r="AM67" s="428" t="str">
        <f t="shared" si="15"/>
        <v/>
      </c>
      <c r="AN67" s="120" t="str">
        <f>IF(OR($E67="",$G67=""),"",IF(AND($E$3=6),'Marks Entry 6th'!AB66,IF(AND($E$3=7),'Marks Entry 7th'!AB66,"")))</f>
        <v/>
      </c>
      <c r="AO67" s="120" t="str">
        <f>IF(OR($E67="",$G67=""),"",IF(AND($E$3=6),'Marks Entry 6th'!AC66,IF(AND($E$3=7),'Marks Entry 7th'!AC66,"")))</f>
        <v/>
      </c>
      <c r="AP67" s="65" t="str">
        <f t="shared" si="16"/>
        <v/>
      </c>
      <c r="AQ67" s="62">
        <f t="shared" si="17"/>
        <v>0</v>
      </c>
      <c r="AR67" s="67" t="str">
        <f>IF(OR($E67="",$G67=""),"",IF(AND($E$3=6),'Marks Entry 6th'!AD66,IF(AND($E$3=7),'Marks Entry 7th'!AD66,"")))</f>
        <v/>
      </c>
      <c r="AS67" s="67" t="str">
        <f>IF(OR($E67="",$G67=""),"",IF(AND($E$3=6),'Marks Entry 6th'!AE66,IF(AND($E$3=7),'Marks Entry 7th'!AE66,"")))</f>
        <v/>
      </c>
      <c r="AT67" s="65" t="str">
        <f t="shared" si="18"/>
        <v/>
      </c>
      <c r="AU67" s="62" t="str">
        <f t="shared" si="19"/>
        <v/>
      </c>
      <c r="AV67" s="108">
        <f t="shared" si="20"/>
        <v>0</v>
      </c>
      <c r="AW67" s="108" t="str">
        <f t="shared" si="21"/>
        <v/>
      </c>
      <c r="AX67" s="108" t="str">
        <f t="shared" si="22"/>
        <v/>
      </c>
      <c r="AY67" s="108" t="str">
        <f t="shared" si="23"/>
        <v/>
      </c>
      <c r="AZ67" s="108" t="str">
        <f t="shared" si="24"/>
        <v/>
      </c>
      <c r="BA67" s="110" t="str">
        <f t="shared" si="25"/>
        <v/>
      </c>
      <c r="BB67" s="313" t="str">
        <f>IF(OR($E67="",$G67=""),"",IF(AND($E$3=6),'Marks Entry 6th'!AF66,IF(AND($E$3=7),'Marks Entry 7th'!AF66,"")))</f>
        <v/>
      </c>
      <c r="BC67" s="120" t="str">
        <f>IF(OR($E67="",$G67=""),"",IF(AND($E$3=6),'Marks Entry 6th'!AG66,IF(AND($E$3=7),'Marks Entry 7th'!AG66,"")))</f>
        <v/>
      </c>
      <c r="BD67" s="120" t="str">
        <f>IF(OR($E67="",$G67=""),"",IF(AND($E$3=6),'Marks Entry 6th'!AH66,IF(AND($E$3=7),'Marks Entry 7th'!AH66,"")))</f>
        <v/>
      </c>
      <c r="BE67" s="120" t="str">
        <f>IF(OR($E67="",$G67=""),"",IF(AND($E$3=6),'Marks Entry 6th'!AI66,IF(AND($E$3=7),'Marks Entry 7th'!AI66,"")))</f>
        <v/>
      </c>
      <c r="BF67" s="120" t="str">
        <f>IF(OR($E67="",$G67=""),"",IF(AND($E$3=6),'Marks Entry 6th'!AJ66,IF(AND($E$3=7),'Marks Entry 7th'!AJ66,"")))</f>
        <v/>
      </c>
      <c r="BG67" s="120" t="str">
        <f>IF(OR($E67="",$G67=""),"",IF(AND($E$3=6),'Marks Entry 6th'!AK66,IF(AND($E$3=7),'Marks Entry 7th'!AK66,"")))</f>
        <v/>
      </c>
      <c r="BH67" s="120" t="str">
        <f>IF(OR($E67="",$G67=""),"",IF(AND($E$3=6),'Marks Entry 6th'!AL66,IF(AND($E$3=7),'Marks Entry 7th'!AL66,"")))</f>
        <v/>
      </c>
      <c r="BI67" s="428" t="str">
        <f t="shared" si="26"/>
        <v/>
      </c>
      <c r="BJ67" s="120" t="str">
        <f>IF(OR($E67="",$G67=""),"",IF(AND($E$3=6),'Marks Entry 6th'!AM66,IF(AND($E$3=7),'Marks Entry 7th'!AM66,"")))</f>
        <v/>
      </c>
      <c r="BK67" s="120" t="str">
        <f>IF(OR($E67="",$G67=""),"",IF(AND($E$3=6),'Marks Entry 6th'!AN66,IF(AND($E$3=7),'Marks Entry 7th'!AN66,"")))</f>
        <v/>
      </c>
      <c r="BL67" s="65" t="str">
        <f t="shared" si="27"/>
        <v/>
      </c>
      <c r="BM67" s="62">
        <f t="shared" si="28"/>
        <v>0</v>
      </c>
      <c r="BN67" s="67" t="str">
        <f>IF(OR($E67="",$G67=""),"",IF(AND($E$3=6),'Marks Entry 6th'!AO66,IF(AND($E$3=7),'Marks Entry 7th'!AO66,"")))</f>
        <v/>
      </c>
      <c r="BO67" s="67" t="str">
        <f>IF(OR($E67="",$G67=""),"",IF(AND($E$3=6),'Marks Entry 6th'!AP66,IF(AND($E$3=7),'Marks Entry 7th'!AP66,"")))</f>
        <v/>
      </c>
      <c r="BP67" s="65" t="str">
        <f t="shared" si="29"/>
        <v/>
      </c>
      <c r="BQ67" s="62" t="str">
        <f t="shared" si="30"/>
        <v/>
      </c>
      <c r="BR67" s="108">
        <f t="shared" si="31"/>
        <v>0</v>
      </c>
      <c r="BS67" s="108" t="str">
        <f t="shared" si="32"/>
        <v/>
      </c>
      <c r="BT67" s="108" t="str">
        <f t="shared" si="33"/>
        <v/>
      </c>
      <c r="BU67" s="108" t="str">
        <f t="shared" si="34"/>
        <v/>
      </c>
      <c r="BV67" s="108" t="str">
        <f t="shared" si="35"/>
        <v/>
      </c>
      <c r="BW67" s="110" t="str">
        <f t="shared" si="36"/>
        <v/>
      </c>
      <c r="BX67" s="120" t="str">
        <f>IF(OR($E67="",$G67=""),"",IF(AND($E$3=6),'Marks Entry 6th'!AQ66,IF(AND($E$3=7),'Marks Entry 7th'!AQ66,"")))</f>
        <v/>
      </c>
      <c r="BY67" s="120" t="str">
        <f>IF(OR($E67="",$G67=""),"",IF(AND($E$3=6),'Marks Entry 6th'!AR66,IF(AND($E$3=7),'Marks Entry 7th'!AR66,"")))</f>
        <v/>
      </c>
      <c r="BZ67" s="120" t="str">
        <f>IF(OR($E67="",$G67=""),"",IF(AND($E$3=6),'Marks Entry 6th'!AS66,IF(AND($E$3=7),'Marks Entry 7th'!AS66,"")))</f>
        <v/>
      </c>
      <c r="CA67" s="120" t="str">
        <f>IF(OR($E67="",$G67=""),"",IF(AND($E$3=6),'Marks Entry 6th'!AT66,IF(AND($E$3=7),'Marks Entry 7th'!AT66,"")))</f>
        <v/>
      </c>
      <c r="CB67" s="120" t="str">
        <f>IF(OR($E67="",$G67=""),"",IF(AND($E$3=6),'Marks Entry 6th'!AU66,IF(AND($E$3=7),'Marks Entry 7th'!AU66,"")))</f>
        <v/>
      </c>
      <c r="CC67" s="120" t="str">
        <f>IF(OR($E67="",$G67=""),"",IF(AND($E$3=6),'Marks Entry 6th'!AV66,IF(AND($E$3=7),'Marks Entry 7th'!AV66,"")))</f>
        <v/>
      </c>
      <c r="CD67" s="428" t="str">
        <f t="shared" si="37"/>
        <v/>
      </c>
      <c r="CE67" s="120" t="str">
        <f>IF(OR($E67="",$G67=""),"",IF(AND($E$3=6),'Marks Entry 6th'!AW66,IF(AND($E$3=7),'Marks Entry 7th'!AW66,"")))</f>
        <v/>
      </c>
      <c r="CF67" s="120" t="str">
        <f>IF(OR($E67="",$G67=""),"",IF(AND($E$3=6),'Marks Entry 6th'!AX66,IF(AND($E$3=7),'Marks Entry 7th'!AX66,"")))</f>
        <v/>
      </c>
      <c r="CG67" s="65" t="str">
        <f t="shared" si="38"/>
        <v/>
      </c>
      <c r="CH67" s="62">
        <f t="shared" si="39"/>
        <v>0</v>
      </c>
      <c r="CI67" s="67" t="str">
        <f>IF(OR($E67="",$G67=""),"",IF(AND($E$3=6),'Marks Entry 6th'!AY66,IF(AND($E$3=7),'Marks Entry 7th'!AY66,"")))</f>
        <v/>
      </c>
      <c r="CJ67" s="67" t="str">
        <f>IF(OR($E67="",$G67=""),"",IF(AND($E$3=6),'Marks Entry 6th'!AZ66,IF(AND($E$3=7),'Marks Entry 7th'!AZ66,"")))</f>
        <v/>
      </c>
      <c r="CK67" s="65" t="str">
        <f t="shared" si="40"/>
        <v/>
      </c>
      <c r="CL67" s="62" t="str">
        <f t="shared" si="41"/>
        <v/>
      </c>
      <c r="CM67" s="108">
        <f t="shared" si="42"/>
        <v>0</v>
      </c>
      <c r="CN67" s="108" t="str">
        <f t="shared" si="43"/>
        <v/>
      </c>
      <c r="CO67" s="108" t="str">
        <f t="shared" si="44"/>
        <v/>
      </c>
      <c r="CP67" s="108" t="str">
        <f t="shared" si="45"/>
        <v/>
      </c>
      <c r="CQ67" s="108" t="str">
        <f t="shared" si="46"/>
        <v/>
      </c>
      <c r="CR67" s="110" t="str">
        <f t="shared" si="47"/>
        <v/>
      </c>
      <c r="CS67" s="120" t="str">
        <f>IF(OR($E67="",$G67=""),"",IF(AND($E$3=6),'Marks Entry 6th'!BA66,IF(AND($E$3=7),'Marks Entry 7th'!BA66,"")))</f>
        <v/>
      </c>
      <c r="CT67" s="120" t="str">
        <f>IF(OR($E67="",$G67=""),"",IF(AND($E$3=6),'Marks Entry 6th'!BB66,IF(AND($E$3=7),'Marks Entry 7th'!BB66,"")))</f>
        <v/>
      </c>
      <c r="CU67" s="120" t="str">
        <f>IF(OR($E67="",$G67=""),"",IF(AND($E$3=6),'Marks Entry 6th'!BC66,IF(AND($E$3=7),'Marks Entry 7th'!BC66,"")))</f>
        <v/>
      </c>
      <c r="CV67" s="120" t="str">
        <f>IF(OR($E67="",$G67=""),"",IF(AND($E$3=6),'Marks Entry 6th'!BD66,IF(AND($E$3=7),'Marks Entry 7th'!BD66,"")))</f>
        <v/>
      </c>
      <c r="CW67" s="120" t="str">
        <f>IF(OR($E67="",$G67=""),"",IF(AND($E$3=6),'Marks Entry 6th'!BE66,IF(AND($E$3=7),'Marks Entry 7th'!BE66,"")))</f>
        <v/>
      </c>
      <c r="CX67" s="120" t="str">
        <f>IF(OR($E67="",$G67=""),"",IF(AND($E$3=6),'Marks Entry 6th'!BF66,IF(AND($E$3=7),'Marks Entry 7th'!BF66,"")))</f>
        <v/>
      </c>
      <c r="CY67" s="428" t="str">
        <f t="shared" si="48"/>
        <v/>
      </c>
      <c r="CZ67" s="120" t="str">
        <f>IF(OR($E67="",$G67=""),"",IF(AND($E$3=6),'Marks Entry 6th'!BG66,IF(AND($E$3=7),'Marks Entry 7th'!BG66,"")))</f>
        <v/>
      </c>
      <c r="DA67" s="120" t="str">
        <f>IF(OR($E67="",$G67=""),"",IF(AND($E$3=6),'Marks Entry 6th'!BH66,IF(AND($E$3=7),'Marks Entry 7th'!BH66,"")))</f>
        <v/>
      </c>
      <c r="DB67" s="65" t="str">
        <f t="shared" si="49"/>
        <v/>
      </c>
      <c r="DC67" s="62">
        <f t="shared" si="50"/>
        <v>0</v>
      </c>
      <c r="DD67" s="67" t="str">
        <f>IF(OR($E67="",$G67=""),"",IF(AND($E$3=6),'Marks Entry 6th'!BI66,IF(AND($E$3=7),'Marks Entry 7th'!BI66,"")))</f>
        <v/>
      </c>
      <c r="DE67" s="67" t="str">
        <f>IF(OR($E67="",$G67=""),"",IF(AND($E$3=6),'Marks Entry 6th'!BJ66,IF(AND($E$3=7),'Marks Entry 7th'!BJ66,"")))</f>
        <v/>
      </c>
      <c r="DF67" s="65" t="str">
        <f t="shared" si="51"/>
        <v/>
      </c>
      <c r="DG67" s="62" t="str">
        <f t="shared" si="52"/>
        <v/>
      </c>
      <c r="DH67" s="108">
        <f t="shared" si="53"/>
        <v>0</v>
      </c>
      <c r="DI67" s="108" t="str">
        <f t="shared" si="54"/>
        <v/>
      </c>
      <c r="DJ67" s="108" t="str">
        <f t="shared" si="55"/>
        <v/>
      </c>
      <c r="DK67" s="108" t="str">
        <f t="shared" si="56"/>
        <v/>
      </c>
      <c r="DL67" s="108" t="str">
        <f t="shared" si="57"/>
        <v/>
      </c>
      <c r="DM67" s="110" t="str">
        <f t="shared" si="58"/>
        <v/>
      </c>
      <c r="DN67" s="120" t="str">
        <f>IF(OR($E67="",$G67=""),"",IF(AND($E$3=6),'Marks Entry 6th'!BK66,IF(AND($E$3=7),'Marks Entry 7th'!BK66,"")))</f>
        <v/>
      </c>
      <c r="DO67" s="120" t="str">
        <f>IF(OR($E67="",$G67=""),"",IF(AND($E$3=6),'Marks Entry 6th'!BL66,IF(AND($E$3=7),'Marks Entry 7th'!BL66,"")))</f>
        <v/>
      </c>
      <c r="DP67" s="120" t="str">
        <f>IF(OR($E67="",$G67=""),"",IF(AND($E$3=6),'Marks Entry 6th'!BM66,IF(AND($E$3=7),'Marks Entry 7th'!BM66,"")))</f>
        <v/>
      </c>
      <c r="DQ67" s="120" t="str">
        <f>IF(OR($E67="",$G67=""),"",IF(AND($E$3=6),'Marks Entry 6th'!BN66,IF(AND($E$3=7),'Marks Entry 7th'!BN66,"")))</f>
        <v/>
      </c>
      <c r="DR67" s="120" t="str">
        <f>IF(OR($E67="",$G67=""),"",IF(AND($E$3=6),'Marks Entry 6th'!BO66,IF(AND($E$3=7),'Marks Entry 7th'!BO66,"")))</f>
        <v/>
      </c>
      <c r="DS67" s="120" t="str">
        <f>IF(OR($E67="",$G67=""),"",IF(AND($E$3=6),'Marks Entry 6th'!BP66,IF(AND($E$3=7),'Marks Entry 7th'!BP66,"")))</f>
        <v/>
      </c>
      <c r="DT67" s="428" t="str">
        <f t="shared" si="59"/>
        <v/>
      </c>
      <c r="DU67" s="120" t="str">
        <f>IF(OR($E67="",$G67=""),"",IF(AND($E$3=6),'Marks Entry 6th'!BQ66,IF(AND($E$3=7),'Marks Entry 7th'!BQ66,"")))</f>
        <v/>
      </c>
      <c r="DV67" s="120" t="str">
        <f>IF(OR($E67="",$G67=""),"",IF(AND($E$3=6),'Marks Entry 6th'!BR66,IF(AND($E$3=7),'Marks Entry 7th'!BR66,"")))</f>
        <v/>
      </c>
      <c r="DW67" s="65" t="str">
        <f t="shared" si="60"/>
        <v/>
      </c>
      <c r="DX67" s="62">
        <f t="shared" si="61"/>
        <v>0</v>
      </c>
      <c r="DY67" s="67" t="str">
        <f>IF(OR($E67="",$G67=""),"",IF(AND($E$3=6),'Marks Entry 6th'!BS66,IF(AND($E$3=7),'Marks Entry 7th'!BS66,"")))</f>
        <v/>
      </c>
      <c r="DZ67" s="67" t="str">
        <f>IF(OR($E67="",$G67=""),"",IF(AND($E$3=6),'Marks Entry 6th'!BT66,IF(AND($E$3=7),'Marks Entry 7th'!BT66,"")))</f>
        <v/>
      </c>
      <c r="EA67" s="65" t="str">
        <f t="shared" si="62"/>
        <v/>
      </c>
      <c r="EB67" s="62" t="str">
        <f t="shared" si="63"/>
        <v/>
      </c>
      <c r="EC67" s="108">
        <f t="shared" si="64"/>
        <v>0</v>
      </c>
      <c r="ED67" s="108" t="str">
        <f t="shared" si="65"/>
        <v/>
      </c>
      <c r="EE67" s="108" t="str">
        <f t="shared" si="66"/>
        <v/>
      </c>
      <c r="EF67" s="108" t="str">
        <f t="shared" si="67"/>
        <v/>
      </c>
      <c r="EG67" s="108" t="str">
        <f t="shared" si="68"/>
        <v/>
      </c>
      <c r="EH67" s="110" t="str">
        <f t="shared" si="69"/>
        <v/>
      </c>
      <c r="EI67" s="52" t="str">
        <f>IF(OR($E67="",$G67=""),"",IF(AND($E$3=6),'Marks Entry 6th'!BU66,IF(AND($E$3=7),'Marks Entry 7th'!BU66,"")))</f>
        <v/>
      </c>
      <c r="EJ67" s="52" t="str">
        <f>IF(OR($E67="",$G67=""),"",IF(AND($E$3=6),'Marks Entry 6th'!BV66,IF(AND($E$3=7),'Marks Entry 7th'!BV66,"")))</f>
        <v/>
      </c>
      <c r="EK67" s="52" t="str">
        <f>IF(OR($E67="",$G67=""),"",IF(AND($E$3=6),'Marks Entry 6th'!BW66,IF(AND($E$3=7),'Marks Entry 7th'!BW66,"")))</f>
        <v/>
      </c>
      <c r="EL67" s="52" t="str">
        <f>IF(OR($E67="",$G67=""),"",IF(AND($E$3=6),'Marks Entry 6th'!BX66,IF(AND($E$3=7),'Marks Entry 7th'!BX66,"")))</f>
        <v/>
      </c>
      <c r="EM67" s="52" t="str">
        <f>IF(OR($E67="",$G67=""),"",IF(AND($E$3=6),'Marks Entry 6th'!BY66,IF(AND($E$3=7),'Marks Entry 7th'!BY66,"")))</f>
        <v/>
      </c>
      <c r="EN67" s="121" t="str">
        <f t="shared" si="70"/>
        <v/>
      </c>
      <c r="EO67" s="122">
        <f t="shared" si="71"/>
        <v>0</v>
      </c>
      <c r="EP67" s="122" t="str">
        <f t="shared" si="72"/>
        <v/>
      </c>
      <c r="EQ67" s="122" t="str">
        <f t="shared" si="73"/>
        <v/>
      </c>
      <c r="ER67" s="109" t="str">
        <f t="shared" si="74"/>
        <v/>
      </c>
      <c r="ES67" s="52" t="str">
        <f>IF(OR($E67="",$G67=""),"",IF(AND($E$3=6),'Marks Entry 6th'!BZ66,IF(AND($E$3=7),'Marks Entry 7th'!BZ66,"")))</f>
        <v/>
      </c>
      <c r="ET67" s="52" t="str">
        <f>IF(OR($E67="",$G67=""),"",IF(AND($E$3=6),'Marks Entry 6th'!CA66,IF(AND($E$3=7),'Marks Entry 7th'!CA66,"")))</f>
        <v/>
      </c>
      <c r="EU67" s="52" t="str">
        <f>IF(OR($E67="",$G67=""),"",IF(AND($E$3=6),'Marks Entry 6th'!CB66,IF(AND($E$3=7),'Marks Entry 7th'!CB66,"")))</f>
        <v/>
      </c>
      <c r="EV67" s="52" t="str">
        <f>IF(OR($E67="",$G67=""),"",IF(AND($E$3=6),'Marks Entry 6th'!CC66,IF(AND($E$3=7),'Marks Entry 7th'!CC66,"")))</f>
        <v/>
      </c>
      <c r="EW67" s="52" t="str">
        <f>IF(OR($E67="",$G67=""),"",IF(AND($E$3=6),'Marks Entry 6th'!CD66,IF(AND($E$3=7),'Marks Entry 7th'!CD66,"")))</f>
        <v/>
      </c>
      <c r="EX67" s="121" t="str">
        <f t="shared" si="75"/>
        <v/>
      </c>
      <c r="EY67" s="122">
        <f t="shared" si="76"/>
        <v>0</v>
      </c>
      <c r="EZ67" s="122" t="str">
        <f t="shared" si="77"/>
        <v/>
      </c>
      <c r="FA67" s="122" t="str">
        <f t="shared" si="78"/>
        <v/>
      </c>
      <c r="FB67" s="109" t="str">
        <f t="shared" si="79"/>
        <v/>
      </c>
      <c r="FC67" s="52" t="str">
        <f>IF(OR($E67="",$G67=""),"",IF(AND($E$3=6),'Marks Entry 6th'!CE66,IF(AND($E$3=7),'Marks Entry 7th'!CE66,"")))</f>
        <v/>
      </c>
      <c r="FD67" s="52" t="str">
        <f>IF(OR($E67="",$G67=""),"",IF(AND($E$3=6),'Marks Entry 6th'!CF66,IF(AND($E$3=7),'Marks Entry 7th'!CF66,"")))</f>
        <v/>
      </c>
      <c r="FE67" s="52" t="str">
        <f>IF(OR($E67="",$G67=""),"",IF(AND($E$3=6),'Marks Entry 6th'!CG66,IF(AND($E$3=7),'Marks Entry 7th'!CG66,"")))</f>
        <v/>
      </c>
      <c r="FF67" s="52" t="str">
        <f>IF(OR($E67="",$G67=""),"",IF(AND($E$3=6),'Marks Entry 6th'!CH66,IF(AND($E$3=7),'Marks Entry 7th'!CH66,"")))</f>
        <v/>
      </c>
      <c r="FG67" s="52" t="str">
        <f>IF(OR($E67="",$G67=""),"",IF(AND($E$3=6),'Marks Entry 6th'!CI66,IF(AND($E$3=7),'Marks Entry 7th'!CI66,"")))</f>
        <v/>
      </c>
      <c r="FH67" s="121" t="str">
        <f t="shared" si="80"/>
        <v/>
      </c>
      <c r="FI67" s="122">
        <f t="shared" si="81"/>
        <v>0</v>
      </c>
      <c r="FJ67" s="122" t="str">
        <f t="shared" si="82"/>
        <v/>
      </c>
      <c r="FK67" s="122" t="str">
        <f t="shared" si="83"/>
        <v/>
      </c>
      <c r="FL67" s="109" t="str">
        <f t="shared" si="84"/>
        <v/>
      </c>
      <c r="FM67" s="370" t="str">
        <f>IF(OR($E67="",$G67=""),"",IF(AND('Marks Entry 6th'!CJ66="",'Marks Entry 7th'!CJ66=""),"",IF(AND($E$3=6),'Marks Entry 6th'!CJ66,IF(AND($E$3=7),'Marks Entry 7th'!CJ66,""))))</f>
        <v/>
      </c>
      <c r="FN67" s="370" t="str">
        <f>IF(OR($E67="",$G67=""),"",IF(AND('Marks Entry 6th'!CK66="",'Marks Entry 7th'!CK66=""),"",IF(AND($E$3=6),'Marks Entry 6th'!CK66,IF(AND($E$3=7),'Marks Entry 7th'!CK66,""))))</f>
        <v/>
      </c>
      <c r="FO67" s="371" t="str">
        <f t="shared" si="85"/>
        <v/>
      </c>
      <c r="FP67" s="109" t="str">
        <f t="shared" si="86"/>
        <v/>
      </c>
      <c r="FQ67" s="370" t="str">
        <f>IF(OR($E67="",$G67=""),"",IF(AND('Marks Entry 6th'!CL66="",'Marks Entry 7th'!CL66=""),"",IF(AND($E$3=6),'Marks Entry 6th'!CL66,IF(AND($E$3=7),'Marks Entry 7th'!CL66,""))))</f>
        <v/>
      </c>
      <c r="FR67" s="370" t="str">
        <f>IF(OR($E67="",$G67=""),"",IF(AND('Marks Entry 6th'!CM66="",'Marks Entry 7th'!CM66=""),"",IF(AND($E$3=6),'Marks Entry 6th'!CM66,IF(AND($E$3=7),'Marks Entry 7th'!CM66,""))))</f>
        <v/>
      </c>
      <c r="FS67" s="371" t="str">
        <f t="shared" si="87"/>
        <v/>
      </c>
      <c r="FT67" s="109" t="str">
        <f t="shared" si="88"/>
        <v/>
      </c>
      <c r="FU67" s="78" t="str">
        <f t="shared" si="89"/>
        <v/>
      </c>
      <c r="FV67" s="332" t="str">
        <f t="shared" si="90"/>
        <v/>
      </c>
      <c r="FW67" s="84" t="str">
        <f t="shared" si="91"/>
        <v/>
      </c>
      <c r="FX67" s="225" t="str">
        <f t="shared" si="92"/>
        <v/>
      </c>
      <c r="FY67" s="85" t="str">
        <f t="shared" si="93"/>
        <v/>
      </c>
      <c r="FZ67" s="331" t="str">
        <f>IFERROR(IF(B67="NSO","NSO",IF(OR(D67="",G67="",F67=""),"",IF(AND(FV67&gt;=36,'Master sheet'!$D$11="Hindi"),"कक्षा क्रमोन्नत",IF(AND(FV67&gt;=36,'Master sheet'!$D$11="English"),"Promoted",IF(AND(FV67&lt;36,'Master sheet'!$D$11="Hindi"),"पुनः परीक्षा","Re-Exam"))))),"")</f>
        <v/>
      </c>
      <c r="GA67" s="53" t="str">
        <f>IF(OR($E67="",$G67=""),"",IF(AND($E$3=6,'Marks Entry 6th'!CN66=""),"",IF(AND($E$3=7,'Marks Entry 7th'!CN66=""),"",IF(AND($E$3=6),'Marks Entry 6th'!CN66,IF(AND($E$3=7),'Marks Entry 7th'!CN66,"")))))</f>
        <v/>
      </c>
      <c r="GB67" s="53" t="str">
        <f>IF(OR($E67="",$G67=""),"",IF(AND($E$3=6,'Marks Entry 6th'!CO66=""),"",IF(AND($E$3=7,'Marks Entry 7th'!CO66=""),"",IF(AND($E$3=6),'Marks Entry 6th'!CO66,IF(AND($E$3=7),'Marks Entry 7th'!CO66,"")))))</f>
        <v/>
      </c>
      <c r="GC67" s="54"/>
      <c r="GK67" s="56">
        <f>IF(AND($E$3=6),'Marks Entry 6th'!I66,IF(AND($E$3=7),'Marks Entry 7th'!I66,""))</f>
        <v>0</v>
      </c>
      <c r="GL67" s="56">
        <f t="shared" si="94"/>
        <v>0</v>
      </c>
    </row>
    <row r="68" spans="1:194" ht="18.95" customHeight="1">
      <c r="A68" s="68">
        <v>61</v>
      </c>
      <c r="B68" s="68" t="str">
        <f>IF(OR(GK68=0,GK68=""),"",IF(AND($E$3=6),'Marks Entry 6th'!I67,IF(AND($E$3=7),'Marks Entry 7th'!I67,"")))</f>
        <v/>
      </c>
      <c r="C68" s="69" t="str">
        <f>IF(OR(B68=0,B68=""),"",IF(AND($E$3=6,'Marks Entry 6th'!B67=""),"",IF(AND($E$3=7,'Marks Entry 7th'!B67=""),"",IF(AND($E$3=6,'Marks Entry 6th'!B67),'Marks Entry 6th'!B67,IF(AND($E$3=7),'Marks Entry 7th'!B67,"")))))</f>
        <v/>
      </c>
      <c r="D68" s="69" t="str">
        <f>IF(OR(B68=0,B68=""),"",IF(AND($E$3=6,'Marks Entry 6th'!C67=""),"",IF(AND($E$3=7,'Marks Entry 7th'!C67=""),"",IF(AND($E$3=6),'Marks Entry 6th'!C67,IF(AND($E$3=7),'Marks Entry 7th'!C67,"")))))</f>
        <v/>
      </c>
      <c r="E68" s="306" t="str">
        <f>IF(OR(B68=0,B68=""),"",IF(AND($E$3=6,'Marks Entry 6th'!E67=""),"",IF(AND($E$3=7,'Marks Entry 7th'!E67=""),"",IF(AND($E$3=6),'Marks Entry 6th'!E67,IF(AND($E$3=7),'Marks Entry 7th'!E67,"")))))</f>
        <v/>
      </c>
      <c r="F68" s="69" t="str">
        <f>IF(OR(B68=0,B68=""),"",IF(AND($E$3=6,'Marks Entry 6th'!D67=""),"",IF(AND($E$3=7,'Marks Entry 7th'!D67=""),"",IF(AND($E$3=6),'Marks Entry 6th'!D67,IF(AND($E$3=7),'Marks Entry 7th'!D67,"")))))</f>
        <v/>
      </c>
      <c r="G68" s="305" t="str">
        <f>IF(OR(B68=0,B68=""),"",IF(AND($E$3=6,'Marks Entry 6th'!F67=""),"",IF(AND($E$3=7,'Marks Entry 7th'!F67=""),"",IF(AND($E$3=6),UPPER('Marks Entry 6th'!F67),IF(AND($E$3=7),UPPER('Marks Entry 7th'!F67),"")))))</f>
        <v/>
      </c>
      <c r="H68" s="305" t="str">
        <f>IF(OR(B68=0,B68=""),"",IF(AND($E$3=6,'Marks Entry 6th'!G67=""),"",IF(AND($E$3=7,'Marks Entry 7th'!G67=""),"",IF(AND($E$3=6),UPPER('Marks Entry 6th'!G67),IF(AND($E$3=7),UPPER('Marks Entry 7th'!G67),"")))))</f>
        <v/>
      </c>
      <c r="I68" s="305" t="str">
        <f>IF(OR(B68=0,B68=""),"",IF(AND($E$3=6,'Marks Entry 6th'!H67=""),"",IF(AND($E$3=7,'Marks Entry 7th'!H67=""),"",IF(AND($E$3=6),UPPER('Marks Entry 6th'!H67),IF(AND($E$3=7),UPPER('Marks Entry 7th'!H67),"")))))</f>
        <v/>
      </c>
      <c r="J68" s="64" t="str">
        <f>IF(OR(B68=0,B68=""),"",IF(AND($E$3=6,'Marks Entry 6th'!J67=""),"",IF(AND($E$3=7,'Marks Entry 7th'!J67=""),"",IF(AND($E$3=6),'Marks Entry 6th'!J67,IF(AND($E$3=7),'Marks Entry 7th'!J67,"")))))</f>
        <v/>
      </c>
      <c r="K68" s="64" t="str">
        <f>IF(OR(B68=0,B68=""),"",IF(AND($E$3=6,'Marks Entry 6th'!K67=""),"",IF(AND($E$3=7,'Marks Entry 7th'!K67=""),"",IF(AND($E$3=6),'Marks Entry 6th'!K67,IF(AND($E$3=7),'Marks Entry 7th'!K67,"")))))</f>
        <v/>
      </c>
      <c r="L68" s="120" t="str">
        <f>IF(OR($E68="",$G68=""),"",IF(AND($E$3=6),'Marks Entry 6th'!L67,IF(AND($E$3=7),'Marks Entry 7th'!L67,"")))</f>
        <v/>
      </c>
      <c r="M68" s="120" t="str">
        <f>IF(OR($E68="",$G68=""),"",IF(AND($E$3=6),'Marks Entry 6th'!M67,IF(AND($E$3=7),'Marks Entry 7th'!M67,"")))</f>
        <v/>
      </c>
      <c r="N68" s="120" t="str">
        <f>IF(OR($E68="",$G68=""),"",IF(AND($E$3=6),'Marks Entry 6th'!N67,IF(AND($E$3=7),'Marks Entry 7th'!N67,"")))</f>
        <v/>
      </c>
      <c r="O68" s="120" t="str">
        <f>IF(OR($E68="",$G68=""),"",IF(AND($E$3=6),'Marks Entry 6th'!O67,IF(AND($E$3=7),'Marks Entry 7th'!O67,"")))</f>
        <v/>
      </c>
      <c r="P68" s="120" t="str">
        <f>IF(OR($E68="",$G68=""),"",IF(AND($E$3=6),'Marks Entry 6th'!P67,IF(AND($E$3=7),'Marks Entry 7th'!P67,"")))</f>
        <v/>
      </c>
      <c r="Q68" s="120" t="str">
        <f>IF(OR($E68="",$G68=""),"",IF(AND($E$3=6),'Marks Entry 6th'!Q67,IF(AND($E$3=7),'Marks Entry 7th'!Q67,"")))</f>
        <v/>
      </c>
      <c r="R68" s="428" t="str">
        <f t="shared" si="4"/>
        <v/>
      </c>
      <c r="S68" s="120" t="str">
        <f>IF(OR($E68="",$G68=""),"",IF(AND($E$3=6),'Marks Entry 6th'!R67,IF(AND($E$3=7),'Marks Entry 7th'!R67,"")))</f>
        <v/>
      </c>
      <c r="T68" s="120" t="str">
        <f>IF(OR($E68="",$G68=""),"",IF(AND($E$3=6),'Marks Entry 6th'!S67,IF(AND($E$3=7),'Marks Entry 7th'!S67,"")))</f>
        <v/>
      </c>
      <c r="U68" s="65" t="str">
        <f t="shared" si="5"/>
        <v/>
      </c>
      <c r="V68" s="62">
        <f t="shared" si="6"/>
        <v>0</v>
      </c>
      <c r="W68" s="67" t="str">
        <f>IF(OR($E68="",$G68=""),"",IF(AND($E$3=6),'Marks Entry 6th'!T67,IF(AND($E$3=7),'Marks Entry 7th'!T67,"")))</f>
        <v/>
      </c>
      <c r="X68" s="67" t="str">
        <f>IF(OR($E68="",$G68=""),"",IF(AND($E$3=6),'Marks Entry 6th'!U67,IF(AND($E$3=7),'Marks Entry 7th'!U67,"")))</f>
        <v/>
      </c>
      <c r="Y68" s="66" t="str">
        <f t="shared" si="7"/>
        <v/>
      </c>
      <c r="Z68" s="62" t="str">
        <f t="shared" si="8"/>
        <v/>
      </c>
      <c r="AA68" s="108">
        <f t="shared" si="9"/>
        <v>0</v>
      </c>
      <c r="AB68" s="108" t="str">
        <f t="shared" si="10"/>
        <v/>
      </c>
      <c r="AC68" s="108" t="str">
        <f t="shared" si="11"/>
        <v/>
      </c>
      <c r="AD68" s="108" t="str">
        <f t="shared" si="12"/>
        <v/>
      </c>
      <c r="AE68" s="108" t="str">
        <f t="shared" si="13"/>
        <v/>
      </c>
      <c r="AF68" s="110" t="str">
        <f t="shared" si="14"/>
        <v/>
      </c>
      <c r="AG68" s="120" t="str">
        <f>IF(OR($E68="",$G68=""),"",IF(AND($E$3=6),'Marks Entry 6th'!V67,IF(AND($E$3=7),'Marks Entry 7th'!V67,"")))</f>
        <v/>
      </c>
      <c r="AH68" s="120" t="str">
        <f>IF(OR($E68="",$G68=""),"",IF(AND($E$3=6),'Marks Entry 6th'!W67,IF(AND($E$3=7),'Marks Entry 7th'!W67,"")))</f>
        <v/>
      </c>
      <c r="AI68" s="120" t="str">
        <f>IF(OR($E68="",$G68=""),"",IF(AND($E$3=6),'Marks Entry 6th'!X67,IF(AND($E$3=7),'Marks Entry 7th'!X67,"")))</f>
        <v/>
      </c>
      <c r="AJ68" s="120" t="str">
        <f>IF(OR($E68="",$G68=""),"",IF(AND($E$3=6),'Marks Entry 6th'!Y67,IF(AND($E$3=7),'Marks Entry 7th'!Y67,"")))</f>
        <v/>
      </c>
      <c r="AK68" s="120" t="str">
        <f>IF(OR($E68="",$G68=""),"",IF(AND($E$3=6),'Marks Entry 6th'!Z67,IF(AND($E$3=7),'Marks Entry 7th'!Z67,"")))</f>
        <v/>
      </c>
      <c r="AL68" s="120" t="str">
        <f>IF(OR($E68="",$G68=""),"",IF(AND($E$3=6),'Marks Entry 6th'!AA67,IF(AND($E$3=7),'Marks Entry 7th'!AA67,"")))</f>
        <v/>
      </c>
      <c r="AM68" s="428" t="str">
        <f t="shared" si="15"/>
        <v/>
      </c>
      <c r="AN68" s="120" t="str">
        <f>IF(OR($E68="",$G68=""),"",IF(AND($E$3=6),'Marks Entry 6th'!AB67,IF(AND($E$3=7),'Marks Entry 7th'!AB67,"")))</f>
        <v/>
      </c>
      <c r="AO68" s="120" t="str">
        <f>IF(OR($E68="",$G68=""),"",IF(AND($E$3=6),'Marks Entry 6th'!AC67,IF(AND($E$3=7),'Marks Entry 7th'!AC67,"")))</f>
        <v/>
      </c>
      <c r="AP68" s="65" t="str">
        <f t="shared" si="16"/>
        <v/>
      </c>
      <c r="AQ68" s="62">
        <f t="shared" si="17"/>
        <v>0</v>
      </c>
      <c r="AR68" s="67" t="str">
        <f>IF(OR($E68="",$G68=""),"",IF(AND($E$3=6),'Marks Entry 6th'!AD67,IF(AND($E$3=7),'Marks Entry 7th'!AD67,"")))</f>
        <v/>
      </c>
      <c r="AS68" s="67" t="str">
        <f>IF(OR($E68="",$G68=""),"",IF(AND($E$3=6),'Marks Entry 6th'!AE67,IF(AND($E$3=7),'Marks Entry 7th'!AE67,"")))</f>
        <v/>
      </c>
      <c r="AT68" s="65" t="str">
        <f t="shared" si="18"/>
        <v/>
      </c>
      <c r="AU68" s="62" t="str">
        <f t="shared" si="19"/>
        <v/>
      </c>
      <c r="AV68" s="108">
        <f t="shared" si="20"/>
        <v>0</v>
      </c>
      <c r="AW68" s="108" t="str">
        <f t="shared" si="21"/>
        <v/>
      </c>
      <c r="AX68" s="108" t="str">
        <f t="shared" si="22"/>
        <v/>
      </c>
      <c r="AY68" s="108" t="str">
        <f t="shared" si="23"/>
        <v/>
      </c>
      <c r="AZ68" s="108" t="str">
        <f t="shared" si="24"/>
        <v/>
      </c>
      <c r="BA68" s="110" t="str">
        <f t="shared" si="25"/>
        <v/>
      </c>
      <c r="BB68" s="313" t="str">
        <f>IF(OR($E68="",$G68=""),"",IF(AND($E$3=6),'Marks Entry 6th'!AF67,IF(AND($E$3=7),'Marks Entry 7th'!AF67,"")))</f>
        <v/>
      </c>
      <c r="BC68" s="120" t="str">
        <f>IF(OR($E68="",$G68=""),"",IF(AND($E$3=6),'Marks Entry 6th'!AG67,IF(AND($E$3=7),'Marks Entry 7th'!AG67,"")))</f>
        <v/>
      </c>
      <c r="BD68" s="120" t="str">
        <f>IF(OR($E68="",$G68=""),"",IF(AND($E$3=6),'Marks Entry 6th'!AH67,IF(AND($E$3=7),'Marks Entry 7th'!AH67,"")))</f>
        <v/>
      </c>
      <c r="BE68" s="120" t="str">
        <f>IF(OR($E68="",$G68=""),"",IF(AND($E$3=6),'Marks Entry 6th'!AI67,IF(AND($E$3=7),'Marks Entry 7th'!AI67,"")))</f>
        <v/>
      </c>
      <c r="BF68" s="120" t="str">
        <f>IF(OR($E68="",$G68=""),"",IF(AND($E$3=6),'Marks Entry 6th'!AJ67,IF(AND($E$3=7),'Marks Entry 7th'!AJ67,"")))</f>
        <v/>
      </c>
      <c r="BG68" s="120" t="str">
        <f>IF(OR($E68="",$G68=""),"",IF(AND($E$3=6),'Marks Entry 6th'!AK67,IF(AND($E$3=7),'Marks Entry 7th'!AK67,"")))</f>
        <v/>
      </c>
      <c r="BH68" s="120" t="str">
        <f>IF(OR($E68="",$G68=""),"",IF(AND($E$3=6),'Marks Entry 6th'!AL67,IF(AND($E$3=7),'Marks Entry 7th'!AL67,"")))</f>
        <v/>
      </c>
      <c r="BI68" s="428" t="str">
        <f t="shared" si="26"/>
        <v/>
      </c>
      <c r="BJ68" s="120" t="str">
        <f>IF(OR($E68="",$G68=""),"",IF(AND($E$3=6),'Marks Entry 6th'!AM67,IF(AND($E$3=7),'Marks Entry 7th'!AM67,"")))</f>
        <v/>
      </c>
      <c r="BK68" s="120" t="str">
        <f>IF(OR($E68="",$G68=""),"",IF(AND($E$3=6),'Marks Entry 6th'!AN67,IF(AND($E$3=7),'Marks Entry 7th'!AN67,"")))</f>
        <v/>
      </c>
      <c r="BL68" s="65" t="str">
        <f t="shared" si="27"/>
        <v/>
      </c>
      <c r="BM68" s="62">
        <f t="shared" si="28"/>
        <v>0</v>
      </c>
      <c r="BN68" s="67" t="str">
        <f>IF(OR($E68="",$G68=""),"",IF(AND($E$3=6),'Marks Entry 6th'!AO67,IF(AND($E$3=7),'Marks Entry 7th'!AO67,"")))</f>
        <v/>
      </c>
      <c r="BO68" s="67" t="str">
        <f>IF(OR($E68="",$G68=""),"",IF(AND($E$3=6),'Marks Entry 6th'!AP67,IF(AND($E$3=7),'Marks Entry 7th'!AP67,"")))</f>
        <v/>
      </c>
      <c r="BP68" s="65" t="str">
        <f t="shared" si="29"/>
        <v/>
      </c>
      <c r="BQ68" s="62" t="str">
        <f t="shared" si="30"/>
        <v/>
      </c>
      <c r="BR68" s="108">
        <f t="shared" si="31"/>
        <v>0</v>
      </c>
      <c r="BS68" s="108" t="str">
        <f t="shared" si="32"/>
        <v/>
      </c>
      <c r="BT68" s="108" t="str">
        <f t="shared" si="33"/>
        <v/>
      </c>
      <c r="BU68" s="108" t="str">
        <f t="shared" si="34"/>
        <v/>
      </c>
      <c r="BV68" s="108" t="str">
        <f t="shared" si="35"/>
        <v/>
      </c>
      <c r="BW68" s="110" t="str">
        <f t="shared" si="36"/>
        <v/>
      </c>
      <c r="BX68" s="120" t="str">
        <f>IF(OR($E68="",$G68=""),"",IF(AND($E$3=6),'Marks Entry 6th'!AQ67,IF(AND($E$3=7),'Marks Entry 7th'!AQ67,"")))</f>
        <v/>
      </c>
      <c r="BY68" s="120" t="str">
        <f>IF(OR($E68="",$G68=""),"",IF(AND($E$3=6),'Marks Entry 6th'!AR67,IF(AND($E$3=7),'Marks Entry 7th'!AR67,"")))</f>
        <v/>
      </c>
      <c r="BZ68" s="120" t="str">
        <f>IF(OR($E68="",$G68=""),"",IF(AND($E$3=6),'Marks Entry 6th'!AS67,IF(AND($E$3=7),'Marks Entry 7th'!AS67,"")))</f>
        <v/>
      </c>
      <c r="CA68" s="120" t="str">
        <f>IF(OR($E68="",$G68=""),"",IF(AND($E$3=6),'Marks Entry 6th'!AT67,IF(AND($E$3=7),'Marks Entry 7th'!AT67,"")))</f>
        <v/>
      </c>
      <c r="CB68" s="120" t="str">
        <f>IF(OR($E68="",$G68=""),"",IF(AND($E$3=6),'Marks Entry 6th'!AU67,IF(AND($E$3=7),'Marks Entry 7th'!AU67,"")))</f>
        <v/>
      </c>
      <c r="CC68" s="120" t="str">
        <f>IF(OR($E68="",$G68=""),"",IF(AND($E$3=6),'Marks Entry 6th'!AV67,IF(AND($E$3=7),'Marks Entry 7th'!AV67,"")))</f>
        <v/>
      </c>
      <c r="CD68" s="428" t="str">
        <f t="shared" si="37"/>
        <v/>
      </c>
      <c r="CE68" s="120" t="str">
        <f>IF(OR($E68="",$G68=""),"",IF(AND($E$3=6),'Marks Entry 6th'!AW67,IF(AND($E$3=7),'Marks Entry 7th'!AW67,"")))</f>
        <v/>
      </c>
      <c r="CF68" s="120" t="str">
        <f>IF(OR($E68="",$G68=""),"",IF(AND($E$3=6),'Marks Entry 6th'!AX67,IF(AND($E$3=7),'Marks Entry 7th'!AX67,"")))</f>
        <v/>
      </c>
      <c r="CG68" s="65" t="str">
        <f t="shared" si="38"/>
        <v/>
      </c>
      <c r="CH68" s="62">
        <f t="shared" si="39"/>
        <v>0</v>
      </c>
      <c r="CI68" s="67" t="str">
        <f>IF(OR($E68="",$G68=""),"",IF(AND($E$3=6),'Marks Entry 6th'!AY67,IF(AND($E$3=7),'Marks Entry 7th'!AY67,"")))</f>
        <v/>
      </c>
      <c r="CJ68" s="67" t="str">
        <f>IF(OR($E68="",$G68=""),"",IF(AND($E$3=6),'Marks Entry 6th'!AZ67,IF(AND($E$3=7),'Marks Entry 7th'!AZ67,"")))</f>
        <v/>
      </c>
      <c r="CK68" s="65" t="str">
        <f t="shared" si="40"/>
        <v/>
      </c>
      <c r="CL68" s="62" t="str">
        <f t="shared" si="41"/>
        <v/>
      </c>
      <c r="CM68" s="108">
        <f t="shared" si="42"/>
        <v>0</v>
      </c>
      <c r="CN68" s="108" t="str">
        <f t="shared" si="43"/>
        <v/>
      </c>
      <c r="CO68" s="108" t="str">
        <f t="shared" si="44"/>
        <v/>
      </c>
      <c r="CP68" s="108" t="str">
        <f t="shared" si="45"/>
        <v/>
      </c>
      <c r="CQ68" s="108" t="str">
        <f t="shared" si="46"/>
        <v/>
      </c>
      <c r="CR68" s="110" t="str">
        <f t="shared" si="47"/>
        <v/>
      </c>
      <c r="CS68" s="120" t="str">
        <f>IF(OR($E68="",$G68=""),"",IF(AND($E$3=6),'Marks Entry 6th'!BA67,IF(AND($E$3=7),'Marks Entry 7th'!BA67,"")))</f>
        <v/>
      </c>
      <c r="CT68" s="120" t="str">
        <f>IF(OR($E68="",$G68=""),"",IF(AND($E$3=6),'Marks Entry 6th'!BB67,IF(AND($E$3=7),'Marks Entry 7th'!BB67,"")))</f>
        <v/>
      </c>
      <c r="CU68" s="120" t="str">
        <f>IF(OR($E68="",$G68=""),"",IF(AND($E$3=6),'Marks Entry 6th'!BC67,IF(AND($E$3=7),'Marks Entry 7th'!BC67,"")))</f>
        <v/>
      </c>
      <c r="CV68" s="120" t="str">
        <f>IF(OR($E68="",$G68=""),"",IF(AND($E$3=6),'Marks Entry 6th'!BD67,IF(AND($E$3=7),'Marks Entry 7th'!BD67,"")))</f>
        <v/>
      </c>
      <c r="CW68" s="120" t="str">
        <f>IF(OR($E68="",$G68=""),"",IF(AND($E$3=6),'Marks Entry 6th'!BE67,IF(AND($E$3=7),'Marks Entry 7th'!BE67,"")))</f>
        <v/>
      </c>
      <c r="CX68" s="120" t="str">
        <f>IF(OR($E68="",$G68=""),"",IF(AND($E$3=6),'Marks Entry 6th'!BF67,IF(AND($E$3=7),'Marks Entry 7th'!BF67,"")))</f>
        <v/>
      </c>
      <c r="CY68" s="428" t="str">
        <f t="shared" si="48"/>
        <v/>
      </c>
      <c r="CZ68" s="120" t="str">
        <f>IF(OR($E68="",$G68=""),"",IF(AND($E$3=6),'Marks Entry 6th'!BG67,IF(AND($E$3=7),'Marks Entry 7th'!BG67,"")))</f>
        <v/>
      </c>
      <c r="DA68" s="120" t="str">
        <f>IF(OR($E68="",$G68=""),"",IF(AND($E$3=6),'Marks Entry 6th'!BH67,IF(AND($E$3=7),'Marks Entry 7th'!BH67,"")))</f>
        <v/>
      </c>
      <c r="DB68" s="65" t="str">
        <f t="shared" si="49"/>
        <v/>
      </c>
      <c r="DC68" s="62">
        <f t="shared" si="50"/>
        <v>0</v>
      </c>
      <c r="DD68" s="67" t="str">
        <f>IF(OR($E68="",$G68=""),"",IF(AND($E$3=6),'Marks Entry 6th'!BI67,IF(AND($E$3=7),'Marks Entry 7th'!BI67,"")))</f>
        <v/>
      </c>
      <c r="DE68" s="67" t="str">
        <f>IF(OR($E68="",$G68=""),"",IF(AND($E$3=6),'Marks Entry 6th'!BJ67,IF(AND($E$3=7),'Marks Entry 7th'!BJ67,"")))</f>
        <v/>
      </c>
      <c r="DF68" s="65" t="str">
        <f t="shared" si="51"/>
        <v/>
      </c>
      <c r="DG68" s="62" t="str">
        <f t="shared" si="52"/>
        <v/>
      </c>
      <c r="DH68" s="108">
        <f t="shared" si="53"/>
        <v>0</v>
      </c>
      <c r="DI68" s="108" t="str">
        <f t="shared" si="54"/>
        <v/>
      </c>
      <c r="DJ68" s="108" t="str">
        <f t="shared" si="55"/>
        <v/>
      </c>
      <c r="DK68" s="108" t="str">
        <f t="shared" si="56"/>
        <v/>
      </c>
      <c r="DL68" s="108" t="str">
        <f t="shared" si="57"/>
        <v/>
      </c>
      <c r="DM68" s="110" t="str">
        <f t="shared" si="58"/>
        <v/>
      </c>
      <c r="DN68" s="120" t="str">
        <f>IF(OR($E68="",$G68=""),"",IF(AND($E$3=6),'Marks Entry 6th'!BK67,IF(AND($E$3=7),'Marks Entry 7th'!BK67,"")))</f>
        <v/>
      </c>
      <c r="DO68" s="120" t="str">
        <f>IF(OR($E68="",$G68=""),"",IF(AND($E$3=6),'Marks Entry 6th'!BL67,IF(AND($E$3=7),'Marks Entry 7th'!BL67,"")))</f>
        <v/>
      </c>
      <c r="DP68" s="120" t="str">
        <f>IF(OR($E68="",$G68=""),"",IF(AND($E$3=6),'Marks Entry 6th'!BM67,IF(AND($E$3=7),'Marks Entry 7th'!BM67,"")))</f>
        <v/>
      </c>
      <c r="DQ68" s="120" t="str">
        <f>IF(OR($E68="",$G68=""),"",IF(AND($E$3=6),'Marks Entry 6th'!BN67,IF(AND($E$3=7),'Marks Entry 7th'!BN67,"")))</f>
        <v/>
      </c>
      <c r="DR68" s="120" t="str">
        <f>IF(OR($E68="",$G68=""),"",IF(AND($E$3=6),'Marks Entry 6th'!BO67,IF(AND($E$3=7),'Marks Entry 7th'!BO67,"")))</f>
        <v/>
      </c>
      <c r="DS68" s="120" t="str">
        <f>IF(OR($E68="",$G68=""),"",IF(AND($E$3=6),'Marks Entry 6th'!BP67,IF(AND($E$3=7),'Marks Entry 7th'!BP67,"")))</f>
        <v/>
      </c>
      <c r="DT68" s="428" t="str">
        <f t="shared" si="59"/>
        <v/>
      </c>
      <c r="DU68" s="120" t="str">
        <f>IF(OR($E68="",$G68=""),"",IF(AND($E$3=6),'Marks Entry 6th'!BQ67,IF(AND($E$3=7),'Marks Entry 7th'!BQ67,"")))</f>
        <v/>
      </c>
      <c r="DV68" s="120" t="str">
        <f>IF(OR($E68="",$G68=""),"",IF(AND($E$3=6),'Marks Entry 6th'!BR67,IF(AND($E$3=7),'Marks Entry 7th'!BR67,"")))</f>
        <v/>
      </c>
      <c r="DW68" s="65" t="str">
        <f t="shared" si="60"/>
        <v/>
      </c>
      <c r="DX68" s="62">
        <f t="shared" si="61"/>
        <v>0</v>
      </c>
      <c r="DY68" s="67" t="str">
        <f>IF(OR($E68="",$G68=""),"",IF(AND($E$3=6),'Marks Entry 6th'!BS67,IF(AND($E$3=7),'Marks Entry 7th'!BS67,"")))</f>
        <v/>
      </c>
      <c r="DZ68" s="67" t="str">
        <f>IF(OR($E68="",$G68=""),"",IF(AND($E$3=6),'Marks Entry 6th'!BT67,IF(AND($E$3=7),'Marks Entry 7th'!BT67,"")))</f>
        <v/>
      </c>
      <c r="EA68" s="65" t="str">
        <f t="shared" si="62"/>
        <v/>
      </c>
      <c r="EB68" s="62" t="str">
        <f t="shared" si="63"/>
        <v/>
      </c>
      <c r="EC68" s="108">
        <f t="shared" si="64"/>
        <v>0</v>
      </c>
      <c r="ED68" s="108" t="str">
        <f t="shared" si="65"/>
        <v/>
      </c>
      <c r="EE68" s="108" t="str">
        <f t="shared" si="66"/>
        <v/>
      </c>
      <c r="EF68" s="108" t="str">
        <f t="shared" si="67"/>
        <v/>
      </c>
      <c r="EG68" s="108" t="str">
        <f t="shared" si="68"/>
        <v/>
      </c>
      <c r="EH68" s="110" t="str">
        <f t="shared" si="69"/>
        <v/>
      </c>
      <c r="EI68" s="52" t="str">
        <f>IF(OR($E68="",$G68=""),"",IF(AND($E$3=6),'Marks Entry 6th'!BU67,IF(AND($E$3=7),'Marks Entry 7th'!BU67,"")))</f>
        <v/>
      </c>
      <c r="EJ68" s="52" t="str">
        <f>IF(OR($E68="",$G68=""),"",IF(AND($E$3=6),'Marks Entry 6th'!BV67,IF(AND($E$3=7),'Marks Entry 7th'!BV67,"")))</f>
        <v/>
      </c>
      <c r="EK68" s="52" t="str">
        <f>IF(OR($E68="",$G68=""),"",IF(AND($E$3=6),'Marks Entry 6th'!BW67,IF(AND($E$3=7),'Marks Entry 7th'!BW67,"")))</f>
        <v/>
      </c>
      <c r="EL68" s="52" t="str">
        <f>IF(OR($E68="",$G68=""),"",IF(AND($E$3=6),'Marks Entry 6th'!BX67,IF(AND($E$3=7),'Marks Entry 7th'!BX67,"")))</f>
        <v/>
      </c>
      <c r="EM68" s="52" t="str">
        <f>IF(OR($E68="",$G68=""),"",IF(AND($E$3=6),'Marks Entry 6th'!BY67,IF(AND($E$3=7),'Marks Entry 7th'!BY67,"")))</f>
        <v/>
      </c>
      <c r="EN68" s="121" t="str">
        <f t="shared" si="70"/>
        <v/>
      </c>
      <c r="EO68" s="122">
        <f t="shared" si="71"/>
        <v>0</v>
      </c>
      <c r="EP68" s="122" t="str">
        <f t="shared" si="72"/>
        <v/>
      </c>
      <c r="EQ68" s="122" t="str">
        <f t="shared" si="73"/>
        <v/>
      </c>
      <c r="ER68" s="109" t="str">
        <f t="shared" si="74"/>
        <v/>
      </c>
      <c r="ES68" s="52" t="str">
        <f>IF(OR($E68="",$G68=""),"",IF(AND($E$3=6),'Marks Entry 6th'!BZ67,IF(AND($E$3=7),'Marks Entry 7th'!BZ67,"")))</f>
        <v/>
      </c>
      <c r="ET68" s="52" t="str">
        <f>IF(OR($E68="",$G68=""),"",IF(AND($E$3=6),'Marks Entry 6th'!CA67,IF(AND($E$3=7),'Marks Entry 7th'!CA67,"")))</f>
        <v/>
      </c>
      <c r="EU68" s="52" t="str">
        <f>IF(OR($E68="",$G68=""),"",IF(AND($E$3=6),'Marks Entry 6th'!CB67,IF(AND($E$3=7),'Marks Entry 7th'!CB67,"")))</f>
        <v/>
      </c>
      <c r="EV68" s="52" t="str">
        <f>IF(OR($E68="",$G68=""),"",IF(AND($E$3=6),'Marks Entry 6th'!CC67,IF(AND($E$3=7),'Marks Entry 7th'!CC67,"")))</f>
        <v/>
      </c>
      <c r="EW68" s="52" t="str">
        <f>IF(OR($E68="",$G68=""),"",IF(AND($E$3=6),'Marks Entry 6th'!CD67,IF(AND($E$3=7),'Marks Entry 7th'!CD67,"")))</f>
        <v/>
      </c>
      <c r="EX68" s="121" t="str">
        <f t="shared" si="75"/>
        <v/>
      </c>
      <c r="EY68" s="122">
        <f t="shared" si="76"/>
        <v>0</v>
      </c>
      <c r="EZ68" s="122" t="str">
        <f t="shared" si="77"/>
        <v/>
      </c>
      <c r="FA68" s="122" t="str">
        <f t="shared" si="78"/>
        <v/>
      </c>
      <c r="FB68" s="109" t="str">
        <f t="shared" si="79"/>
        <v/>
      </c>
      <c r="FC68" s="52" t="str">
        <f>IF(OR($E68="",$G68=""),"",IF(AND($E$3=6),'Marks Entry 6th'!CE67,IF(AND($E$3=7),'Marks Entry 7th'!CE67,"")))</f>
        <v/>
      </c>
      <c r="FD68" s="52" t="str">
        <f>IF(OR($E68="",$G68=""),"",IF(AND($E$3=6),'Marks Entry 6th'!CF67,IF(AND($E$3=7),'Marks Entry 7th'!CF67,"")))</f>
        <v/>
      </c>
      <c r="FE68" s="52" t="str">
        <f>IF(OR($E68="",$G68=""),"",IF(AND($E$3=6),'Marks Entry 6th'!CG67,IF(AND($E$3=7),'Marks Entry 7th'!CG67,"")))</f>
        <v/>
      </c>
      <c r="FF68" s="52" t="str">
        <f>IF(OR($E68="",$G68=""),"",IF(AND($E$3=6),'Marks Entry 6th'!CH67,IF(AND($E$3=7),'Marks Entry 7th'!CH67,"")))</f>
        <v/>
      </c>
      <c r="FG68" s="52" t="str">
        <f>IF(OR($E68="",$G68=""),"",IF(AND($E$3=6),'Marks Entry 6th'!CI67,IF(AND($E$3=7),'Marks Entry 7th'!CI67,"")))</f>
        <v/>
      </c>
      <c r="FH68" s="121" t="str">
        <f t="shared" si="80"/>
        <v/>
      </c>
      <c r="FI68" s="122">
        <f t="shared" si="81"/>
        <v>0</v>
      </c>
      <c r="FJ68" s="122" t="str">
        <f t="shared" si="82"/>
        <v/>
      </c>
      <c r="FK68" s="122" t="str">
        <f t="shared" si="83"/>
        <v/>
      </c>
      <c r="FL68" s="109" t="str">
        <f t="shared" si="84"/>
        <v/>
      </c>
      <c r="FM68" s="370" t="str">
        <f>IF(OR($E68="",$G68=""),"",IF(AND('Marks Entry 6th'!CJ67="",'Marks Entry 7th'!CJ67=""),"",IF(AND($E$3=6),'Marks Entry 6th'!CJ67,IF(AND($E$3=7),'Marks Entry 7th'!CJ67,""))))</f>
        <v/>
      </c>
      <c r="FN68" s="370" t="str">
        <f>IF(OR($E68="",$G68=""),"",IF(AND('Marks Entry 6th'!CK67="",'Marks Entry 7th'!CK67=""),"",IF(AND($E$3=6),'Marks Entry 6th'!CK67,IF(AND($E$3=7),'Marks Entry 7th'!CK67,""))))</f>
        <v/>
      </c>
      <c r="FO68" s="371" t="str">
        <f t="shared" si="85"/>
        <v/>
      </c>
      <c r="FP68" s="109" t="str">
        <f t="shared" si="86"/>
        <v/>
      </c>
      <c r="FQ68" s="370" t="str">
        <f>IF(OR($E68="",$G68=""),"",IF(AND('Marks Entry 6th'!CL67="",'Marks Entry 7th'!CL67=""),"",IF(AND($E$3=6),'Marks Entry 6th'!CL67,IF(AND($E$3=7),'Marks Entry 7th'!CL67,""))))</f>
        <v/>
      </c>
      <c r="FR68" s="370" t="str">
        <f>IF(OR($E68="",$G68=""),"",IF(AND('Marks Entry 6th'!CM67="",'Marks Entry 7th'!CM67=""),"",IF(AND($E$3=6),'Marks Entry 6th'!CM67,IF(AND($E$3=7),'Marks Entry 7th'!CM67,""))))</f>
        <v/>
      </c>
      <c r="FS68" s="371" t="str">
        <f t="shared" si="87"/>
        <v/>
      </c>
      <c r="FT68" s="109" t="str">
        <f t="shared" si="88"/>
        <v/>
      </c>
      <c r="FU68" s="78" t="str">
        <f t="shared" si="89"/>
        <v/>
      </c>
      <c r="FV68" s="332" t="str">
        <f t="shared" si="90"/>
        <v/>
      </c>
      <c r="FW68" s="84" t="str">
        <f t="shared" si="91"/>
        <v/>
      </c>
      <c r="FX68" s="225" t="str">
        <f t="shared" si="92"/>
        <v/>
      </c>
      <c r="FY68" s="85" t="str">
        <f t="shared" si="93"/>
        <v/>
      </c>
      <c r="FZ68" s="331" t="str">
        <f>IFERROR(IF(B68="NSO","NSO",IF(OR(D68="",G68="",F68=""),"",IF(AND(FV68&gt;=36,'Master sheet'!$D$11="Hindi"),"कक्षा क्रमोन्नत",IF(AND(FV68&gt;=36,'Master sheet'!$D$11="English"),"Promoted",IF(AND(FV68&lt;36,'Master sheet'!$D$11="Hindi"),"पुनः परीक्षा","Re-Exam"))))),"")</f>
        <v/>
      </c>
      <c r="GA68" s="53" t="str">
        <f>IF(OR($E68="",$G68=""),"",IF(AND($E$3=6,'Marks Entry 6th'!CN67=""),"",IF(AND($E$3=7,'Marks Entry 7th'!CN67=""),"",IF(AND($E$3=6),'Marks Entry 6th'!CN67,IF(AND($E$3=7),'Marks Entry 7th'!CN67,"")))))</f>
        <v/>
      </c>
      <c r="GB68" s="53" t="str">
        <f>IF(OR($E68="",$G68=""),"",IF(AND($E$3=6,'Marks Entry 6th'!CO67=""),"",IF(AND($E$3=7,'Marks Entry 7th'!CO67=""),"",IF(AND($E$3=6),'Marks Entry 6th'!CO67,IF(AND($E$3=7),'Marks Entry 7th'!CO67,"")))))</f>
        <v/>
      </c>
      <c r="GC68" s="54"/>
      <c r="GK68" s="56">
        <f>IF(AND($E$3=6),'Marks Entry 6th'!I67,IF(AND($E$3=7),'Marks Entry 7th'!I67,""))</f>
        <v>0</v>
      </c>
      <c r="GL68" s="56">
        <f t="shared" si="94"/>
        <v>0</v>
      </c>
    </row>
    <row r="69" spans="1:194" ht="18.95" customHeight="1">
      <c r="A69" s="68">
        <v>62</v>
      </c>
      <c r="B69" s="68" t="str">
        <f>IF(OR(GK69=0,GK69=""),"",IF(AND($E$3=6),'Marks Entry 6th'!I68,IF(AND($E$3=7),'Marks Entry 7th'!I68,"")))</f>
        <v/>
      </c>
      <c r="C69" s="69" t="str">
        <f>IF(OR(B69=0,B69=""),"",IF(AND($E$3=6,'Marks Entry 6th'!B68=""),"",IF(AND($E$3=7,'Marks Entry 7th'!B68=""),"",IF(AND($E$3=6,'Marks Entry 6th'!B68),'Marks Entry 6th'!B68,IF(AND($E$3=7),'Marks Entry 7th'!B68,"")))))</f>
        <v/>
      </c>
      <c r="D69" s="69" t="str">
        <f>IF(OR(B69=0,B69=""),"",IF(AND($E$3=6,'Marks Entry 6th'!C68=""),"",IF(AND($E$3=7,'Marks Entry 7th'!C68=""),"",IF(AND($E$3=6),'Marks Entry 6th'!C68,IF(AND($E$3=7),'Marks Entry 7th'!C68,"")))))</f>
        <v/>
      </c>
      <c r="E69" s="306" t="str">
        <f>IF(OR(B69=0,B69=""),"",IF(AND($E$3=6,'Marks Entry 6th'!E68=""),"",IF(AND($E$3=7,'Marks Entry 7th'!E68=""),"",IF(AND($E$3=6),'Marks Entry 6th'!E68,IF(AND($E$3=7),'Marks Entry 7th'!E68,"")))))</f>
        <v/>
      </c>
      <c r="F69" s="69" t="str">
        <f>IF(OR(B69=0,B69=""),"",IF(AND($E$3=6,'Marks Entry 6th'!D68=""),"",IF(AND($E$3=7,'Marks Entry 7th'!D68=""),"",IF(AND($E$3=6),'Marks Entry 6th'!D68,IF(AND($E$3=7),'Marks Entry 7th'!D68,"")))))</f>
        <v/>
      </c>
      <c r="G69" s="305" t="str">
        <f>IF(OR(B69=0,B69=""),"",IF(AND($E$3=6,'Marks Entry 6th'!F68=""),"",IF(AND($E$3=7,'Marks Entry 7th'!F68=""),"",IF(AND($E$3=6),UPPER('Marks Entry 6th'!F68),IF(AND($E$3=7),UPPER('Marks Entry 7th'!F68),"")))))</f>
        <v/>
      </c>
      <c r="H69" s="305" t="str">
        <f>IF(OR(B69=0,B69=""),"",IF(AND($E$3=6,'Marks Entry 6th'!G68=""),"",IF(AND($E$3=7,'Marks Entry 7th'!G68=""),"",IF(AND($E$3=6),UPPER('Marks Entry 6th'!G68),IF(AND($E$3=7),UPPER('Marks Entry 7th'!G68),"")))))</f>
        <v/>
      </c>
      <c r="I69" s="305" t="str">
        <f>IF(OR(B69=0,B69=""),"",IF(AND($E$3=6,'Marks Entry 6th'!H68=""),"",IF(AND($E$3=7,'Marks Entry 7th'!H68=""),"",IF(AND($E$3=6),UPPER('Marks Entry 6th'!H68),IF(AND($E$3=7),UPPER('Marks Entry 7th'!H68),"")))))</f>
        <v/>
      </c>
      <c r="J69" s="64" t="str">
        <f>IF(OR(B69=0,B69=""),"",IF(AND($E$3=6,'Marks Entry 6th'!J68=""),"",IF(AND($E$3=7,'Marks Entry 7th'!J68=""),"",IF(AND($E$3=6),'Marks Entry 6th'!J68,IF(AND($E$3=7),'Marks Entry 7th'!J68,"")))))</f>
        <v/>
      </c>
      <c r="K69" s="64" t="str">
        <f>IF(OR(B69=0,B69=""),"",IF(AND($E$3=6,'Marks Entry 6th'!K68=""),"",IF(AND($E$3=7,'Marks Entry 7th'!K68=""),"",IF(AND($E$3=6),'Marks Entry 6th'!K68,IF(AND($E$3=7),'Marks Entry 7th'!K68,"")))))</f>
        <v/>
      </c>
      <c r="L69" s="120" t="str">
        <f>IF(OR($E69="",$G69=""),"",IF(AND($E$3=6),'Marks Entry 6th'!L68,IF(AND($E$3=7),'Marks Entry 7th'!L68,"")))</f>
        <v/>
      </c>
      <c r="M69" s="120" t="str">
        <f>IF(OR($E69="",$G69=""),"",IF(AND($E$3=6),'Marks Entry 6th'!M68,IF(AND($E$3=7),'Marks Entry 7th'!M68,"")))</f>
        <v/>
      </c>
      <c r="N69" s="120" t="str">
        <f>IF(OR($E69="",$G69=""),"",IF(AND($E$3=6),'Marks Entry 6th'!N68,IF(AND($E$3=7),'Marks Entry 7th'!N68,"")))</f>
        <v/>
      </c>
      <c r="O69" s="120" t="str">
        <f>IF(OR($E69="",$G69=""),"",IF(AND($E$3=6),'Marks Entry 6th'!O68,IF(AND($E$3=7),'Marks Entry 7th'!O68,"")))</f>
        <v/>
      </c>
      <c r="P69" s="120" t="str">
        <f>IF(OR($E69="",$G69=""),"",IF(AND($E$3=6),'Marks Entry 6th'!P68,IF(AND($E$3=7),'Marks Entry 7th'!P68,"")))</f>
        <v/>
      </c>
      <c r="Q69" s="120" t="str">
        <f>IF(OR($E69="",$G69=""),"",IF(AND($E$3=6),'Marks Entry 6th'!Q68,IF(AND($E$3=7),'Marks Entry 7th'!Q68,"")))</f>
        <v/>
      </c>
      <c r="R69" s="428" t="str">
        <f t="shared" si="4"/>
        <v/>
      </c>
      <c r="S69" s="120" t="str">
        <f>IF(OR($E69="",$G69=""),"",IF(AND($E$3=6),'Marks Entry 6th'!R68,IF(AND($E$3=7),'Marks Entry 7th'!R68,"")))</f>
        <v/>
      </c>
      <c r="T69" s="120" t="str">
        <f>IF(OR($E69="",$G69=""),"",IF(AND($E$3=6),'Marks Entry 6th'!S68,IF(AND($E$3=7),'Marks Entry 7th'!S68,"")))</f>
        <v/>
      </c>
      <c r="U69" s="65" t="str">
        <f t="shared" si="5"/>
        <v/>
      </c>
      <c r="V69" s="62">
        <f t="shared" si="6"/>
        <v>0</v>
      </c>
      <c r="W69" s="67" t="str">
        <f>IF(OR($E69="",$G69=""),"",IF(AND($E$3=6),'Marks Entry 6th'!T68,IF(AND($E$3=7),'Marks Entry 7th'!T68,"")))</f>
        <v/>
      </c>
      <c r="X69" s="67" t="str">
        <f>IF(OR($E69="",$G69=""),"",IF(AND($E$3=6),'Marks Entry 6th'!U68,IF(AND($E$3=7),'Marks Entry 7th'!U68,"")))</f>
        <v/>
      </c>
      <c r="Y69" s="66" t="str">
        <f t="shared" si="7"/>
        <v/>
      </c>
      <c r="Z69" s="62" t="str">
        <f t="shared" si="8"/>
        <v/>
      </c>
      <c r="AA69" s="108">
        <f t="shared" si="9"/>
        <v>0</v>
      </c>
      <c r="AB69" s="108" t="str">
        <f t="shared" si="10"/>
        <v/>
      </c>
      <c r="AC69" s="108" t="str">
        <f t="shared" si="11"/>
        <v/>
      </c>
      <c r="AD69" s="108" t="str">
        <f t="shared" si="12"/>
        <v/>
      </c>
      <c r="AE69" s="108" t="str">
        <f t="shared" si="13"/>
        <v/>
      </c>
      <c r="AF69" s="110" t="str">
        <f t="shared" si="14"/>
        <v/>
      </c>
      <c r="AG69" s="120" t="str">
        <f>IF(OR($E69="",$G69=""),"",IF(AND($E$3=6),'Marks Entry 6th'!V68,IF(AND($E$3=7),'Marks Entry 7th'!V68,"")))</f>
        <v/>
      </c>
      <c r="AH69" s="120" t="str">
        <f>IF(OR($E69="",$G69=""),"",IF(AND($E$3=6),'Marks Entry 6th'!W68,IF(AND($E$3=7),'Marks Entry 7th'!W68,"")))</f>
        <v/>
      </c>
      <c r="AI69" s="120" t="str">
        <f>IF(OR($E69="",$G69=""),"",IF(AND($E$3=6),'Marks Entry 6th'!X68,IF(AND($E$3=7),'Marks Entry 7th'!X68,"")))</f>
        <v/>
      </c>
      <c r="AJ69" s="120" t="str">
        <f>IF(OR($E69="",$G69=""),"",IF(AND($E$3=6),'Marks Entry 6th'!Y68,IF(AND($E$3=7),'Marks Entry 7th'!Y68,"")))</f>
        <v/>
      </c>
      <c r="AK69" s="120" t="str">
        <f>IF(OR($E69="",$G69=""),"",IF(AND($E$3=6),'Marks Entry 6th'!Z68,IF(AND($E$3=7),'Marks Entry 7th'!Z68,"")))</f>
        <v/>
      </c>
      <c r="AL69" s="120" t="str">
        <f>IF(OR($E69="",$G69=""),"",IF(AND($E$3=6),'Marks Entry 6th'!AA68,IF(AND($E$3=7),'Marks Entry 7th'!AA68,"")))</f>
        <v/>
      </c>
      <c r="AM69" s="428" t="str">
        <f t="shared" si="15"/>
        <v/>
      </c>
      <c r="AN69" s="120" t="str">
        <f>IF(OR($E69="",$G69=""),"",IF(AND($E$3=6),'Marks Entry 6th'!AB68,IF(AND($E$3=7),'Marks Entry 7th'!AB68,"")))</f>
        <v/>
      </c>
      <c r="AO69" s="120" t="str">
        <f>IF(OR($E69="",$G69=""),"",IF(AND($E$3=6),'Marks Entry 6th'!AC68,IF(AND($E$3=7),'Marks Entry 7th'!AC68,"")))</f>
        <v/>
      </c>
      <c r="AP69" s="65" t="str">
        <f t="shared" si="16"/>
        <v/>
      </c>
      <c r="AQ69" s="62">
        <f t="shared" si="17"/>
        <v>0</v>
      </c>
      <c r="AR69" s="67" t="str">
        <f>IF(OR($E69="",$G69=""),"",IF(AND($E$3=6),'Marks Entry 6th'!AD68,IF(AND($E$3=7),'Marks Entry 7th'!AD68,"")))</f>
        <v/>
      </c>
      <c r="AS69" s="67" t="str">
        <f>IF(OR($E69="",$G69=""),"",IF(AND($E$3=6),'Marks Entry 6th'!AE68,IF(AND($E$3=7),'Marks Entry 7th'!AE68,"")))</f>
        <v/>
      </c>
      <c r="AT69" s="65" t="str">
        <f t="shared" si="18"/>
        <v/>
      </c>
      <c r="AU69" s="62" t="str">
        <f t="shared" si="19"/>
        <v/>
      </c>
      <c r="AV69" s="108">
        <f t="shared" si="20"/>
        <v>0</v>
      </c>
      <c r="AW69" s="108" t="str">
        <f t="shared" si="21"/>
        <v/>
      </c>
      <c r="AX69" s="108" t="str">
        <f t="shared" si="22"/>
        <v/>
      </c>
      <c r="AY69" s="108" t="str">
        <f t="shared" si="23"/>
        <v/>
      </c>
      <c r="AZ69" s="108" t="str">
        <f t="shared" si="24"/>
        <v/>
      </c>
      <c r="BA69" s="110" t="str">
        <f t="shared" si="25"/>
        <v/>
      </c>
      <c r="BB69" s="313" t="str">
        <f>IF(OR($E69="",$G69=""),"",IF(AND($E$3=6),'Marks Entry 6th'!AF68,IF(AND($E$3=7),'Marks Entry 7th'!AF68,"")))</f>
        <v/>
      </c>
      <c r="BC69" s="120" t="str">
        <f>IF(OR($E69="",$G69=""),"",IF(AND($E$3=6),'Marks Entry 6th'!AG68,IF(AND($E$3=7),'Marks Entry 7th'!AG68,"")))</f>
        <v/>
      </c>
      <c r="BD69" s="120" t="str">
        <f>IF(OR($E69="",$G69=""),"",IF(AND($E$3=6),'Marks Entry 6th'!AH68,IF(AND($E$3=7),'Marks Entry 7th'!AH68,"")))</f>
        <v/>
      </c>
      <c r="BE69" s="120" t="str">
        <f>IF(OR($E69="",$G69=""),"",IF(AND($E$3=6),'Marks Entry 6th'!AI68,IF(AND($E$3=7),'Marks Entry 7th'!AI68,"")))</f>
        <v/>
      </c>
      <c r="BF69" s="120" t="str">
        <f>IF(OR($E69="",$G69=""),"",IF(AND($E$3=6),'Marks Entry 6th'!AJ68,IF(AND($E$3=7),'Marks Entry 7th'!AJ68,"")))</f>
        <v/>
      </c>
      <c r="BG69" s="120" t="str">
        <f>IF(OR($E69="",$G69=""),"",IF(AND($E$3=6),'Marks Entry 6th'!AK68,IF(AND($E$3=7),'Marks Entry 7th'!AK68,"")))</f>
        <v/>
      </c>
      <c r="BH69" s="120" t="str">
        <f>IF(OR($E69="",$G69=""),"",IF(AND($E$3=6),'Marks Entry 6th'!AL68,IF(AND($E$3=7),'Marks Entry 7th'!AL68,"")))</f>
        <v/>
      </c>
      <c r="BI69" s="428" t="str">
        <f t="shared" si="26"/>
        <v/>
      </c>
      <c r="BJ69" s="120" t="str">
        <f>IF(OR($E69="",$G69=""),"",IF(AND($E$3=6),'Marks Entry 6th'!AM68,IF(AND($E$3=7),'Marks Entry 7th'!AM68,"")))</f>
        <v/>
      </c>
      <c r="BK69" s="120" t="str">
        <f>IF(OR($E69="",$G69=""),"",IF(AND($E$3=6),'Marks Entry 6th'!AN68,IF(AND($E$3=7),'Marks Entry 7th'!AN68,"")))</f>
        <v/>
      </c>
      <c r="BL69" s="65" t="str">
        <f t="shared" si="27"/>
        <v/>
      </c>
      <c r="BM69" s="62">
        <f t="shared" si="28"/>
        <v>0</v>
      </c>
      <c r="BN69" s="67" t="str">
        <f>IF(OR($E69="",$G69=""),"",IF(AND($E$3=6),'Marks Entry 6th'!AO68,IF(AND($E$3=7),'Marks Entry 7th'!AO68,"")))</f>
        <v/>
      </c>
      <c r="BO69" s="67" t="str">
        <f>IF(OR($E69="",$G69=""),"",IF(AND($E$3=6),'Marks Entry 6th'!AP68,IF(AND($E$3=7),'Marks Entry 7th'!AP68,"")))</f>
        <v/>
      </c>
      <c r="BP69" s="65" t="str">
        <f t="shared" si="29"/>
        <v/>
      </c>
      <c r="BQ69" s="62" t="str">
        <f t="shared" si="30"/>
        <v/>
      </c>
      <c r="BR69" s="108">
        <f t="shared" si="31"/>
        <v>0</v>
      </c>
      <c r="BS69" s="108" t="str">
        <f t="shared" si="32"/>
        <v/>
      </c>
      <c r="BT69" s="108" t="str">
        <f t="shared" si="33"/>
        <v/>
      </c>
      <c r="BU69" s="108" t="str">
        <f t="shared" si="34"/>
        <v/>
      </c>
      <c r="BV69" s="108" t="str">
        <f t="shared" si="35"/>
        <v/>
      </c>
      <c r="BW69" s="110" t="str">
        <f t="shared" si="36"/>
        <v/>
      </c>
      <c r="BX69" s="120" t="str">
        <f>IF(OR($E69="",$G69=""),"",IF(AND($E$3=6),'Marks Entry 6th'!AQ68,IF(AND($E$3=7),'Marks Entry 7th'!AQ68,"")))</f>
        <v/>
      </c>
      <c r="BY69" s="120" t="str">
        <f>IF(OR($E69="",$G69=""),"",IF(AND($E$3=6),'Marks Entry 6th'!AR68,IF(AND($E$3=7),'Marks Entry 7th'!AR68,"")))</f>
        <v/>
      </c>
      <c r="BZ69" s="120" t="str">
        <f>IF(OR($E69="",$G69=""),"",IF(AND($E$3=6),'Marks Entry 6th'!AS68,IF(AND($E$3=7),'Marks Entry 7th'!AS68,"")))</f>
        <v/>
      </c>
      <c r="CA69" s="120" t="str">
        <f>IF(OR($E69="",$G69=""),"",IF(AND($E$3=6),'Marks Entry 6th'!AT68,IF(AND($E$3=7),'Marks Entry 7th'!AT68,"")))</f>
        <v/>
      </c>
      <c r="CB69" s="120" t="str">
        <f>IF(OR($E69="",$G69=""),"",IF(AND($E$3=6),'Marks Entry 6th'!AU68,IF(AND($E$3=7),'Marks Entry 7th'!AU68,"")))</f>
        <v/>
      </c>
      <c r="CC69" s="120" t="str">
        <f>IF(OR($E69="",$G69=""),"",IF(AND($E$3=6),'Marks Entry 6th'!AV68,IF(AND($E$3=7),'Marks Entry 7th'!AV68,"")))</f>
        <v/>
      </c>
      <c r="CD69" s="428" t="str">
        <f t="shared" si="37"/>
        <v/>
      </c>
      <c r="CE69" s="120" t="str">
        <f>IF(OR($E69="",$G69=""),"",IF(AND($E$3=6),'Marks Entry 6th'!AW68,IF(AND($E$3=7),'Marks Entry 7th'!AW68,"")))</f>
        <v/>
      </c>
      <c r="CF69" s="120" t="str">
        <f>IF(OR($E69="",$G69=""),"",IF(AND($E$3=6),'Marks Entry 6th'!AX68,IF(AND($E$3=7),'Marks Entry 7th'!AX68,"")))</f>
        <v/>
      </c>
      <c r="CG69" s="65" t="str">
        <f t="shared" si="38"/>
        <v/>
      </c>
      <c r="CH69" s="62">
        <f t="shared" si="39"/>
        <v>0</v>
      </c>
      <c r="CI69" s="67" t="str">
        <f>IF(OR($E69="",$G69=""),"",IF(AND($E$3=6),'Marks Entry 6th'!AY68,IF(AND($E$3=7),'Marks Entry 7th'!AY68,"")))</f>
        <v/>
      </c>
      <c r="CJ69" s="67" t="str">
        <f>IF(OR($E69="",$G69=""),"",IF(AND($E$3=6),'Marks Entry 6th'!AZ68,IF(AND($E$3=7),'Marks Entry 7th'!AZ68,"")))</f>
        <v/>
      </c>
      <c r="CK69" s="65" t="str">
        <f t="shared" si="40"/>
        <v/>
      </c>
      <c r="CL69" s="62" t="str">
        <f t="shared" si="41"/>
        <v/>
      </c>
      <c r="CM69" s="108">
        <f t="shared" si="42"/>
        <v>0</v>
      </c>
      <c r="CN69" s="108" t="str">
        <f t="shared" si="43"/>
        <v/>
      </c>
      <c r="CO69" s="108" t="str">
        <f t="shared" si="44"/>
        <v/>
      </c>
      <c r="CP69" s="108" t="str">
        <f t="shared" si="45"/>
        <v/>
      </c>
      <c r="CQ69" s="108" t="str">
        <f t="shared" si="46"/>
        <v/>
      </c>
      <c r="CR69" s="110" t="str">
        <f t="shared" si="47"/>
        <v/>
      </c>
      <c r="CS69" s="120" t="str">
        <f>IF(OR($E69="",$G69=""),"",IF(AND($E$3=6),'Marks Entry 6th'!BA68,IF(AND($E$3=7),'Marks Entry 7th'!BA68,"")))</f>
        <v/>
      </c>
      <c r="CT69" s="120" t="str">
        <f>IF(OR($E69="",$G69=""),"",IF(AND($E$3=6),'Marks Entry 6th'!BB68,IF(AND($E$3=7),'Marks Entry 7th'!BB68,"")))</f>
        <v/>
      </c>
      <c r="CU69" s="120" t="str">
        <f>IF(OR($E69="",$G69=""),"",IF(AND($E$3=6),'Marks Entry 6th'!BC68,IF(AND($E$3=7),'Marks Entry 7th'!BC68,"")))</f>
        <v/>
      </c>
      <c r="CV69" s="120" t="str">
        <f>IF(OR($E69="",$G69=""),"",IF(AND($E$3=6),'Marks Entry 6th'!BD68,IF(AND($E$3=7),'Marks Entry 7th'!BD68,"")))</f>
        <v/>
      </c>
      <c r="CW69" s="120" t="str">
        <f>IF(OR($E69="",$G69=""),"",IF(AND($E$3=6),'Marks Entry 6th'!BE68,IF(AND($E$3=7),'Marks Entry 7th'!BE68,"")))</f>
        <v/>
      </c>
      <c r="CX69" s="120" t="str">
        <f>IF(OR($E69="",$G69=""),"",IF(AND($E$3=6),'Marks Entry 6th'!BF68,IF(AND($E$3=7),'Marks Entry 7th'!BF68,"")))</f>
        <v/>
      </c>
      <c r="CY69" s="428" t="str">
        <f t="shared" si="48"/>
        <v/>
      </c>
      <c r="CZ69" s="120" t="str">
        <f>IF(OR($E69="",$G69=""),"",IF(AND($E$3=6),'Marks Entry 6th'!BG68,IF(AND($E$3=7),'Marks Entry 7th'!BG68,"")))</f>
        <v/>
      </c>
      <c r="DA69" s="120" t="str">
        <f>IF(OR($E69="",$G69=""),"",IF(AND($E$3=6),'Marks Entry 6th'!BH68,IF(AND($E$3=7),'Marks Entry 7th'!BH68,"")))</f>
        <v/>
      </c>
      <c r="DB69" s="65" t="str">
        <f t="shared" si="49"/>
        <v/>
      </c>
      <c r="DC69" s="62">
        <f t="shared" si="50"/>
        <v>0</v>
      </c>
      <c r="DD69" s="67" t="str">
        <f>IF(OR($E69="",$G69=""),"",IF(AND($E$3=6),'Marks Entry 6th'!BI68,IF(AND($E$3=7),'Marks Entry 7th'!BI68,"")))</f>
        <v/>
      </c>
      <c r="DE69" s="67" t="str">
        <f>IF(OR($E69="",$G69=""),"",IF(AND($E$3=6),'Marks Entry 6th'!BJ68,IF(AND($E$3=7),'Marks Entry 7th'!BJ68,"")))</f>
        <v/>
      </c>
      <c r="DF69" s="65" t="str">
        <f t="shared" si="51"/>
        <v/>
      </c>
      <c r="DG69" s="62" t="str">
        <f t="shared" si="52"/>
        <v/>
      </c>
      <c r="DH69" s="108">
        <f t="shared" si="53"/>
        <v>0</v>
      </c>
      <c r="DI69" s="108" t="str">
        <f t="shared" si="54"/>
        <v/>
      </c>
      <c r="DJ69" s="108" t="str">
        <f t="shared" si="55"/>
        <v/>
      </c>
      <c r="DK69" s="108" t="str">
        <f t="shared" si="56"/>
        <v/>
      </c>
      <c r="DL69" s="108" t="str">
        <f t="shared" si="57"/>
        <v/>
      </c>
      <c r="DM69" s="110" t="str">
        <f t="shared" si="58"/>
        <v/>
      </c>
      <c r="DN69" s="120" t="str">
        <f>IF(OR($E69="",$G69=""),"",IF(AND($E$3=6),'Marks Entry 6th'!BK68,IF(AND($E$3=7),'Marks Entry 7th'!BK68,"")))</f>
        <v/>
      </c>
      <c r="DO69" s="120" t="str">
        <f>IF(OR($E69="",$G69=""),"",IF(AND($E$3=6),'Marks Entry 6th'!BL68,IF(AND($E$3=7),'Marks Entry 7th'!BL68,"")))</f>
        <v/>
      </c>
      <c r="DP69" s="120" t="str">
        <f>IF(OR($E69="",$G69=""),"",IF(AND($E$3=6),'Marks Entry 6th'!BM68,IF(AND($E$3=7),'Marks Entry 7th'!BM68,"")))</f>
        <v/>
      </c>
      <c r="DQ69" s="120" t="str">
        <f>IF(OR($E69="",$G69=""),"",IF(AND($E$3=6),'Marks Entry 6th'!BN68,IF(AND($E$3=7),'Marks Entry 7th'!BN68,"")))</f>
        <v/>
      </c>
      <c r="DR69" s="120" t="str">
        <f>IF(OR($E69="",$G69=""),"",IF(AND($E$3=6),'Marks Entry 6th'!BO68,IF(AND($E$3=7),'Marks Entry 7th'!BO68,"")))</f>
        <v/>
      </c>
      <c r="DS69" s="120" t="str">
        <f>IF(OR($E69="",$G69=""),"",IF(AND($E$3=6),'Marks Entry 6th'!BP68,IF(AND($E$3=7),'Marks Entry 7th'!BP68,"")))</f>
        <v/>
      </c>
      <c r="DT69" s="428" t="str">
        <f t="shared" si="59"/>
        <v/>
      </c>
      <c r="DU69" s="120" t="str">
        <f>IF(OR($E69="",$G69=""),"",IF(AND($E$3=6),'Marks Entry 6th'!BQ68,IF(AND($E$3=7),'Marks Entry 7th'!BQ68,"")))</f>
        <v/>
      </c>
      <c r="DV69" s="120" t="str">
        <f>IF(OR($E69="",$G69=""),"",IF(AND($E$3=6),'Marks Entry 6th'!BR68,IF(AND($E$3=7),'Marks Entry 7th'!BR68,"")))</f>
        <v/>
      </c>
      <c r="DW69" s="65" t="str">
        <f t="shared" si="60"/>
        <v/>
      </c>
      <c r="DX69" s="62">
        <f t="shared" si="61"/>
        <v>0</v>
      </c>
      <c r="DY69" s="67" t="str">
        <f>IF(OR($E69="",$G69=""),"",IF(AND($E$3=6),'Marks Entry 6th'!BS68,IF(AND($E$3=7),'Marks Entry 7th'!BS68,"")))</f>
        <v/>
      </c>
      <c r="DZ69" s="67" t="str">
        <f>IF(OR($E69="",$G69=""),"",IF(AND($E$3=6),'Marks Entry 6th'!BT68,IF(AND($E$3=7),'Marks Entry 7th'!BT68,"")))</f>
        <v/>
      </c>
      <c r="EA69" s="65" t="str">
        <f t="shared" si="62"/>
        <v/>
      </c>
      <c r="EB69" s="62" t="str">
        <f t="shared" si="63"/>
        <v/>
      </c>
      <c r="EC69" s="108">
        <f t="shared" si="64"/>
        <v>0</v>
      </c>
      <c r="ED69" s="108" t="str">
        <f t="shared" si="65"/>
        <v/>
      </c>
      <c r="EE69" s="108" t="str">
        <f t="shared" si="66"/>
        <v/>
      </c>
      <c r="EF69" s="108" t="str">
        <f t="shared" si="67"/>
        <v/>
      </c>
      <c r="EG69" s="108" t="str">
        <f t="shared" si="68"/>
        <v/>
      </c>
      <c r="EH69" s="110" t="str">
        <f t="shared" si="69"/>
        <v/>
      </c>
      <c r="EI69" s="52" t="str">
        <f>IF(OR($E69="",$G69=""),"",IF(AND($E$3=6),'Marks Entry 6th'!BU68,IF(AND($E$3=7),'Marks Entry 7th'!BU68,"")))</f>
        <v/>
      </c>
      <c r="EJ69" s="52" t="str">
        <f>IF(OR($E69="",$G69=""),"",IF(AND($E$3=6),'Marks Entry 6th'!BV68,IF(AND($E$3=7),'Marks Entry 7th'!BV68,"")))</f>
        <v/>
      </c>
      <c r="EK69" s="52" t="str">
        <f>IF(OR($E69="",$G69=""),"",IF(AND($E$3=6),'Marks Entry 6th'!BW68,IF(AND($E$3=7),'Marks Entry 7th'!BW68,"")))</f>
        <v/>
      </c>
      <c r="EL69" s="52" t="str">
        <f>IF(OR($E69="",$G69=""),"",IF(AND($E$3=6),'Marks Entry 6th'!BX68,IF(AND($E$3=7),'Marks Entry 7th'!BX68,"")))</f>
        <v/>
      </c>
      <c r="EM69" s="52" t="str">
        <f>IF(OR($E69="",$G69=""),"",IF(AND($E$3=6),'Marks Entry 6th'!BY68,IF(AND($E$3=7),'Marks Entry 7th'!BY68,"")))</f>
        <v/>
      </c>
      <c r="EN69" s="121" t="str">
        <f t="shared" si="70"/>
        <v/>
      </c>
      <c r="EO69" s="122">
        <f t="shared" si="71"/>
        <v>0</v>
      </c>
      <c r="EP69" s="122" t="str">
        <f t="shared" si="72"/>
        <v/>
      </c>
      <c r="EQ69" s="122" t="str">
        <f t="shared" si="73"/>
        <v/>
      </c>
      <c r="ER69" s="109" t="str">
        <f t="shared" si="74"/>
        <v/>
      </c>
      <c r="ES69" s="52" t="str">
        <f>IF(OR($E69="",$G69=""),"",IF(AND($E$3=6),'Marks Entry 6th'!BZ68,IF(AND($E$3=7),'Marks Entry 7th'!BZ68,"")))</f>
        <v/>
      </c>
      <c r="ET69" s="52" t="str">
        <f>IF(OR($E69="",$G69=""),"",IF(AND($E$3=6),'Marks Entry 6th'!CA68,IF(AND($E$3=7),'Marks Entry 7th'!CA68,"")))</f>
        <v/>
      </c>
      <c r="EU69" s="52" t="str">
        <f>IF(OR($E69="",$G69=""),"",IF(AND($E$3=6),'Marks Entry 6th'!CB68,IF(AND($E$3=7),'Marks Entry 7th'!CB68,"")))</f>
        <v/>
      </c>
      <c r="EV69" s="52" t="str">
        <f>IF(OR($E69="",$G69=""),"",IF(AND($E$3=6),'Marks Entry 6th'!CC68,IF(AND($E$3=7),'Marks Entry 7th'!CC68,"")))</f>
        <v/>
      </c>
      <c r="EW69" s="52" t="str">
        <f>IF(OR($E69="",$G69=""),"",IF(AND($E$3=6),'Marks Entry 6th'!CD68,IF(AND($E$3=7),'Marks Entry 7th'!CD68,"")))</f>
        <v/>
      </c>
      <c r="EX69" s="121" t="str">
        <f t="shared" si="75"/>
        <v/>
      </c>
      <c r="EY69" s="122">
        <f t="shared" si="76"/>
        <v>0</v>
      </c>
      <c r="EZ69" s="122" t="str">
        <f t="shared" si="77"/>
        <v/>
      </c>
      <c r="FA69" s="122" t="str">
        <f t="shared" si="78"/>
        <v/>
      </c>
      <c r="FB69" s="109" t="str">
        <f t="shared" si="79"/>
        <v/>
      </c>
      <c r="FC69" s="52" t="str">
        <f>IF(OR($E69="",$G69=""),"",IF(AND($E$3=6),'Marks Entry 6th'!CE68,IF(AND($E$3=7),'Marks Entry 7th'!CE68,"")))</f>
        <v/>
      </c>
      <c r="FD69" s="52" t="str">
        <f>IF(OR($E69="",$G69=""),"",IF(AND($E$3=6),'Marks Entry 6th'!CF68,IF(AND($E$3=7),'Marks Entry 7th'!CF68,"")))</f>
        <v/>
      </c>
      <c r="FE69" s="52" t="str">
        <f>IF(OR($E69="",$G69=""),"",IF(AND($E$3=6),'Marks Entry 6th'!CG68,IF(AND($E$3=7),'Marks Entry 7th'!CG68,"")))</f>
        <v/>
      </c>
      <c r="FF69" s="52" t="str">
        <f>IF(OR($E69="",$G69=""),"",IF(AND($E$3=6),'Marks Entry 6th'!CH68,IF(AND($E$3=7),'Marks Entry 7th'!CH68,"")))</f>
        <v/>
      </c>
      <c r="FG69" s="52" t="str">
        <f>IF(OR($E69="",$G69=""),"",IF(AND($E$3=6),'Marks Entry 6th'!CI68,IF(AND($E$3=7),'Marks Entry 7th'!CI68,"")))</f>
        <v/>
      </c>
      <c r="FH69" s="121" t="str">
        <f t="shared" si="80"/>
        <v/>
      </c>
      <c r="FI69" s="122">
        <f t="shared" si="81"/>
        <v>0</v>
      </c>
      <c r="FJ69" s="122" t="str">
        <f t="shared" si="82"/>
        <v/>
      </c>
      <c r="FK69" s="122" t="str">
        <f t="shared" si="83"/>
        <v/>
      </c>
      <c r="FL69" s="109" t="str">
        <f t="shared" si="84"/>
        <v/>
      </c>
      <c r="FM69" s="370" t="str">
        <f>IF(OR($E69="",$G69=""),"",IF(AND('Marks Entry 6th'!CJ68="",'Marks Entry 7th'!CJ68=""),"",IF(AND($E$3=6),'Marks Entry 6th'!CJ68,IF(AND($E$3=7),'Marks Entry 7th'!CJ68,""))))</f>
        <v/>
      </c>
      <c r="FN69" s="370" t="str">
        <f>IF(OR($E69="",$G69=""),"",IF(AND('Marks Entry 6th'!CK68="",'Marks Entry 7th'!CK68=""),"",IF(AND($E$3=6),'Marks Entry 6th'!CK68,IF(AND($E$3=7),'Marks Entry 7th'!CK68,""))))</f>
        <v/>
      </c>
      <c r="FO69" s="371" t="str">
        <f t="shared" si="85"/>
        <v/>
      </c>
      <c r="FP69" s="109" t="str">
        <f t="shared" si="86"/>
        <v/>
      </c>
      <c r="FQ69" s="370" t="str">
        <f>IF(OR($E69="",$G69=""),"",IF(AND('Marks Entry 6th'!CL68="",'Marks Entry 7th'!CL68=""),"",IF(AND($E$3=6),'Marks Entry 6th'!CL68,IF(AND($E$3=7),'Marks Entry 7th'!CL68,""))))</f>
        <v/>
      </c>
      <c r="FR69" s="370" t="str">
        <f>IF(OR($E69="",$G69=""),"",IF(AND('Marks Entry 6th'!CM68="",'Marks Entry 7th'!CM68=""),"",IF(AND($E$3=6),'Marks Entry 6th'!CM68,IF(AND($E$3=7),'Marks Entry 7th'!CM68,""))))</f>
        <v/>
      </c>
      <c r="FS69" s="371" t="str">
        <f t="shared" si="87"/>
        <v/>
      </c>
      <c r="FT69" s="109" t="str">
        <f t="shared" si="88"/>
        <v/>
      </c>
      <c r="FU69" s="78" t="str">
        <f t="shared" si="89"/>
        <v/>
      </c>
      <c r="FV69" s="332" t="str">
        <f t="shared" si="90"/>
        <v/>
      </c>
      <c r="FW69" s="84" t="str">
        <f t="shared" si="91"/>
        <v/>
      </c>
      <c r="FX69" s="225" t="str">
        <f t="shared" si="92"/>
        <v/>
      </c>
      <c r="FY69" s="85" t="str">
        <f t="shared" si="93"/>
        <v/>
      </c>
      <c r="FZ69" s="331" t="str">
        <f>IFERROR(IF(B69="NSO","NSO",IF(OR(D69="",G69="",F69=""),"",IF(AND(FV69&gt;=36,'Master sheet'!$D$11="Hindi"),"कक्षा क्रमोन्नत",IF(AND(FV69&gt;=36,'Master sheet'!$D$11="English"),"Promoted",IF(AND(FV69&lt;36,'Master sheet'!$D$11="Hindi"),"पुनः परीक्षा","Re-Exam"))))),"")</f>
        <v/>
      </c>
      <c r="GA69" s="53" t="str">
        <f>IF(OR($E69="",$G69=""),"",IF(AND($E$3=6,'Marks Entry 6th'!CN68=""),"",IF(AND($E$3=7,'Marks Entry 7th'!CN68=""),"",IF(AND($E$3=6),'Marks Entry 6th'!CN68,IF(AND($E$3=7),'Marks Entry 7th'!CN68,"")))))</f>
        <v/>
      </c>
      <c r="GB69" s="53" t="str">
        <f>IF(OR($E69="",$G69=""),"",IF(AND($E$3=6,'Marks Entry 6th'!CO68=""),"",IF(AND($E$3=7,'Marks Entry 7th'!CO68=""),"",IF(AND($E$3=6),'Marks Entry 6th'!CO68,IF(AND($E$3=7),'Marks Entry 7th'!CO68,"")))))</f>
        <v/>
      </c>
      <c r="GC69" s="54"/>
      <c r="GK69" s="56">
        <f>IF(AND($E$3=6),'Marks Entry 6th'!I68,IF(AND($E$3=7),'Marks Entry 7th'!I68,""))</f>
        <v>0</v>
      </c>
      <c r="GL69" s="56">
        <f t="shared" si="94"/>
        <v>0</v>
      </c>
    </row>
    <row r="70" spans="1:194" ht="18.95" customHeight="1">
      <c r="A70" s="68">
        <v>63</v>
      </c>
      <c r="B70" s="68" t="str">
        <f>IF(OR(GK70=0,GK70=""),"",IF(AND($E$3=6),'Marks Entry 6th'!I69,IF(AND($E$3=7),'Marks Entry 7th'!I69,"")))</f>
        <v/>
      </c>
      <c r="C70" s="69" t="str">
        <f>IF(OR(B70=0,B70=""),"",IF(AND($E$3=6,'Marks Entry 6th'!B69=""),"",IF(AND($E$3=7,'Marks Entry 7th'!B69=""),"",IF(AND($E$3=6,'Marks Entry 6th'!B69),'Marks Entry 6th'!B69,IF(AND($E$3=7),'Marks Entry 7th'!B69,"")))))</f>
        <v/>
      </c>
      <c r="D70" s="69" t="str">
        <f>IF(OR(B70=0,B70=""),"",IF(AND($E$3=6,'Marks Entry 6th'!C69=""),"",IF(AND($E$3=7,'Marks Entry 7th'!C69=""),"",IF(AND($E$3=6),'Marks Entry 6th'!C69,IF(AND($E$3=7),'Marks Entry 7th'!C69,"")))))</f>
        <v/>
      </c>
      <c r="E70" s="306" t="str">
        <f>IF(OR(B70=0,B70=""),"",IF(AND($E$3=6,'Marks Entry 6th'!E69=""),"",IF(AND($E$3=7,'Marks Entry 7th'!E69=""),"",IF(AND($E$3=6),'Marks Entry 6th'!E69,IF(AND($E$3=7),'Marks Entry 7th'!E69,"")))))</f>
        <v/>
      </c>
      <c r="F70" s="69" t="str">
        <f>IF(OR(B70=0,B70=""),"",IF(AND($E$3=6,'Marks Entry 6th'!D69=""),"",IF(AND($E$3=7,'Marks Entry 7th'!D69=""),"",IF(AND($E$3=6),'Marks Entry 6th'!D69,IF(AND($E$3=7),'Marks Entry 7th'!D69,"")))))</f>
        <v/>
      </c>
      <c r="G70" s="305" t="str">
        <f>IF(OR(B70=0,B70=""),"",IF(AND($E$3=6,'Marks Entry 6th'!F69=""),"",IF(AND($E$3=7,'Marks Entry 7th'!F69=""),"",IF(AND($E$3=6),UPPER('Marks Entry 6th'!F69),IF(AND($E$3=7),UPPER('Marks Entry 7th'!F69),"")))))</f>
        <v/>
      </c>
      <c r="H70" s="305" t="str">
        <f>IF(OR(B70=0,B70=""),"",IF(AND($E$3=6,'Marks Entry 6th'!G69=""),"",IF(AND($E$3=7,'Marks Entry 7th'!G69=""),"",IF(AND($E$3=6),UPPER('Marks Entry 6th'!G69),IF(AND($E$3=7),UPPER('Marks Entry 7th'!G69),"")))))</f>
        <v/>
      </c>
      <c r="I70" s="305" t="str">
        <f>IF(OR(B70=0,B70=""),"",IF(AND($E$3=6,'Marks Entry 6th'!H69=""),"",IF(AND($E$3=7,'Marks Entry 7th'!H69=""),"",IF(AND($E$3=6),UPPER('Marks Entry 6th'!H69),IF(AND($E$3=7),UPPER('Marks Entry 7th'!H69),"")))))</f>
        <v/>
      </c>
      <c r="J70" s="64" t="str">
        <f>IF(OR(B70=0,B70=""),"",IF(AND($E$3=6,'Marks Entry 6th'!J69=""),"",IF(AND($E$3=7,'Marks Entry 7th'!J69=""),"",IF(AND($E$3=6),'Marks Entry 6th'!J69,IF(AND($E$3=7),'Marks Entry 7th'!J69,"")))))</f>
        <v/>
      </c>
      <c r="K70" s="64" t="str">
        <f>IF(OR(B70=0,B70=""),"",IF(AND($E$3=6,'Marks Entry 6th'!K69=""),"",IF(AND($E$3=7,'Marks Entry 7th'!K69=""),"",IF(AND($E$3=6),'Marks Entry 6th'!K69,IF(AND($E$3=7),'Marks Entry 7th'!K69,"")))))</f>
        <v/>
      </c>
      <c r="L70" s="120" t="str">
        <f>IF(OR($E70="",$G70=""),"",IF(AND($E$3=6),'Marks Entry 6th'!L69,IF(AND($E$3=7),'Marks Entry 7th'!L69,"")))</f>
        <v/>
      </c>
      <c r="M70" s="120" t="str">
        <f>IF(OR($E70="",$G70=""),"",IF(AND($E$3=6),'Marks Entry 6th'!M69,IF(AND($E$3=7),'Marks Entry 7th'!M69,"")))</f>
        <v/>
      </c>
      <c r="N70" s="120" t="str">
        <f>IF(OR($E70="",$G70=""),"",IF(AND($E$3=6),'Marks Entry 6th'!N69,IF(AND($E$3=7),'Marks Entry 7th'!N69,"")))</f>
        <v/>
      </c>
      <c r="O70" s="120" t="str">
        <f>IF(OR($E70="",$G70=""),"",IF(AND($E$3=6),'Marks Entry 6th'!O69,IF(AND($E$3=7),'Marks Entry 7th'!O69,"")))</f>
        <v/>
      </c>
      <c r="P70" s="120" t="str">
        <f>IF(OR($E70="",$G70=""),"",IF(AND($E$3=6),'Marks Entry 6th'!P69,IF(AND($E$3=7),'Marks Entry 7th'!P69,"")))</f>
        <v/>
      </c>
      <c r="Q70" s="120" t="str">
        <f>IF(OR($E70="",$G70=""),"",IF(AND($E$3=6),'Marks Entry 6th'!Q69,IF(AND($E$3=7),'Marks Entry 7th'!Q69,"")))</f>
        <v/>
      </c>
      <c r="R70" s="428" t="str">
        <f t="shared" si="4"/>
        <v/>
      </c>
      <c r="S70" s="120" t="str">
        <f>IF(OR($E70="",$G70=""),"",IF(AND($E$3=6),'Marks Entry 6th'!R69,IF(AND($E$3=7),'Marks Entry 7th'!R69,"")))</f>
        <v/>
      </c>
      <c r="T70" s="120" t="str">
        <f>IF(OR($E70="",$G70=""),"",IF(AND($E$3=6),'Marks Entry 6th'!S69,IF(AND($E$3=7),'Marks Entry 7th'!S69,"")))</f>
        <v/>
      </c>
      <c r="U70" s="65" t="str">
        <f t="shared" si="5"/>
        <v/>
      </c>
      <c r="V70" s="62">
        <f t="shared" si="6"/>
        <v>0</v>
      </c>
      <c r="W70" s="67" t="str">
        <f>IF(OR($E70="",$G70=""),"",IF(AND($E$3=6),'Marks Entry 6th'!T69,IF(AND($E$3=7),'Marks Entry 7th'!T69,"")))</f>
        <v/>
      </c>
      <c r="X70" s="67" t="str">
        <f>IF(OR($E70="",$G70=""),"",IF(AND($E$3=6),'Marks Entry 6th'!U69,IF(AND($E$3=7),'Marks Entry 7th'!U69,"")))</f>
        <v/>
      </c>
      <c r="Y70" s="66" t="str">
        <f t="shared" si="7"/>
        <v/>
      </c>
      <c r="Z70" s="62" t="str">
        <f t="shared" si="8"/>
        <v/>
      </c>
      <c r="AA70" s="108">
        <f t="shared" si="9"/>
        <v>0</v>
      </c>
      <c r="AB70" s="108" t="str">
        <f t="shared" si="10"/>
        <v/>
      </c>
      <c r="AC70" s="108" t="str">
        <f t="shared" si="11"/>
        <v/>
      </c>
      <c r="AD70" s="108" t="str">
        <f t="shared" si="12"/>
        <v/>
      </c>
      <c r="AE70" s="108" t="str">
        <f t="shared" si="13"/>
        <v/>
      </c>
      <c r="AF70" s="110" t="str">
        <f t="shared" si="14"/>
        <v/>
      </c>
      <c r="AG70" s="120" t="str">
        <f>IF(OR($E70="",$G70=""),"",IF(AND($E$3=6),'Marks Entry 6th'!V69,IF(AND($E$3=7),'Marks Entry 7th'!V69,"")))</f>
        <v/>
      </c>
      <c r="AH70" s="120" t="str">
        <f>IF(OR($E70="",$G70=""),"",IF(AND($E$3=6),'Marks Entry 6th'!W69,IF(AND($E$3=7),'Marks Entry 7th'!W69,"")))</f>
        <v/>
      </c>
      <c r="AI70" s="120" t="str">
        <f>IF(OR($E70="",$G70=""),"",IF(AND($E$3=6),'Marks Entry 6th'!X69,IF(AND($E$3=7),'Marks Entry 7th'!X69,"")))</f>
        <v/>
      </c>
      <c r="AJ70" s="120" t="str">
        <f>IF(OR($E70="",$G70=""),"",IF(AND($E$3=6),'Marks Entry 6th'!Y69,IF(AND($E$3=7),'Marks Entry 7th'!Y69,"")))</f>
        <v/>
      </c>
      <c r="AK70" s="120" t="str">
        <f>IF(OR($E70="",$G70=""),"",IF(AND($E$3=6),'Marks Entry 6th'!Z69,IF(AND($E$3=7),'Marks Entry 7th'!Z69,"")))</f>
        <v/>
      </c>
      <c r="AL70" s="120" t="str">
        <f>IF(OR($E70="",$G70=""),"",IF(AND($E$3=6),'Marks Entry 6th'!AA69,IF(AND($E$3=7),'Marks Entry 7th'!AA69,"")))</f>
        <v/>
      </c>
      <c r="AM70" s="428" t="str">
        <f t="shared" si="15"/>
        <v/>
      </c>
      <c r="AN70" s="120" t="str">
        <f>IF(OR($E70="",$G70=""),"",IF(AND($E$3=6),'Marks Entry 6th'!AB69,IF(AND($E$3=7),'Marks Entry 7th'!AB69,"")))</f>
        <v/>
      </c>
      <c r="AO70" s="120" t="str">
        <f>IF(OR($E70="",$G70=""),"",IF(AND($E$3=6),'Marks Entry 6th'!AC69,IF(AND($E$3=7),'Marks Entry 7th'!AC69,"")))</f>
        <v/>
      </c>
      <c r="AP70" s="65" t="str">
        <f t="shared" si="16"/>
        <v/>
      </c>
      <c r="AQ70" s="62">
        <f t="shared" si="17"/>
        <v>0</v>
      </c>
      <c r="AR70" s="67" t="str">
        <f>IF(OR($E70="",$G70=""),"",IF(AND($E$3=6),'Marks Entry 6th'!AD69,IF(AND($E$3=7),'Marks Entry 7th'!AD69,"")))</f>
        <v/>
      </c>
      <c r="AS70" s="67" t="str">
        <f>IF(OR($E70="",$G70=""),"",IF(AND($E$3=6),'Marks Entry 6th'!AE69,IF(AND($E$3=7),'Marks Entry 7th'!AE69,"")))</f>
        <v/>
      </c>
      <c r="AT70" s="65" t="str">
        <f t="shared" si="18"/>
        <v/>
      </c>
      <c r="AU70" s="62" t="str">
        <f t="shared" si="19"/>
        <v/>
      </c>
      <c r="AV70" s="108">
        <f t="shared" si="20"/>
        <v>0</v>
      </c>
      <c r="AW70" s="108" t="str">
        <f t="shared" si="21"/>
        <v/>
      </c>
      <c r="AX70" s="108" t="str">
        <f t="shared" si="22"/>
        <v/>
      </c>
      <c r="AY70" s="108" t="str">
        <f t="shared" si="23"/>
        <v/>
      </c>
      <c r="AZ70" s="108" t="str">
        <f t="shared" si="24"/>
        <v/>
      </c>
      <c r="BA70" s="110" t="str">
        <f t="shared" si="25"/>
        <v/>
      </c>
      <c r="BB70" s="313" t="str">
        <f>IF(OR($E70="",$G70=""),"",IF(AND($E$3=6),'Marks Entry 6th'!AF69,IF(AND($E$3=7),'Marks Entry 7th'!AF69,"")))</f>
        <v/>
      </c>
      <c r="BC70" s="120" t="str">
        <f>IF(OR($E70="",$G70=""),"",IF(AND($E$3=6),'Marks Entry 6th'!AG69,IF(AND($E$3=7),'Marks Entry 7th'!AG69,"")))</f>
        <v/>
      </c>
      <c r="BD70" s="120" t="str">
        <f>IF(OR($E70="",$G70=""),"",IF(AND($E$3=6),'Marks Entry 6th'!AH69,IF(AND($E$3=7),'Marks Entry 7th'!AH69,"")))</f>
        <v/>
      </c>
      <c r="BE70" s="120" t="str">
        <f>IF(OR($E70="",$G70=""),"",IF(AND($E$3=6),'Marks Entry 6th'!AI69,IF(AND($E$3=7),'Marks Entry 7th'!AI69,"")))</f>
        <v/>
      </c>
      <c r="BF70" s="120" t="str">
        <f>IF(OR($E70="",$G70=""),"",IF(AND($E$3=6),'Marks Entry 6th'!AJ69,IF(AND($E$3=7),'Marks Entry 7th'!AJ69,"")))</f>
        <v/>
      </c>
      <c r="BG70" s="120" t="str">
        <f>IF(OR($E70="",$G70=""),"",IF(AND($E$3=6),'Marks Entry 6th'!AK69,IF(AND($E$3=7),'Marks Entry 7th'!AK69,"")))</f>
        <v/>
      </c>
      <c r="BH70" s="120" t="str">
        <f>IF(OR($E70="",$G70=""),"",IF(AND($E$3=6),'Marks Entry 6th'!AL69,IF(AND($E$3=7),'Marks Entry 7th'!AL69,"")))</f>
        <v/>
      </c>
      <c r="BI70" s="428" t="str">
        <f t="shared" si="26"/>
        <v/>
      </c>
      <c r="BJ70" s="120" t="str">
        <f>IF(OR($E70="",$G70=""),"",IF(AND($E$3=6),'Marks Entry 6th'!AM69,IF(AND($E$3=7),'Marks Entry 7th'!AM69,"")))</f>
        <v/>
      </c>
      <c r="BK70" s="120" t="str">
        <f>IF(OR($E70="",$G70=""),"",IF(AND($E$3=6),'Marks Entry 6th'!AN69,IF(AND($E$3=7),'Marks Entry 7th'!AN69,"")))</f>
        <v/>
      </c>
      <c r="BL70" s="65" t="str">
        <f t="shared" si="27"/>
        <v/>
      </c>
      <c r="BM70" s="62">
        <f t="shared" si="28"/>
        <v>0</v>
      </c>
      <c r="BN70" s="67" t="str">
        <f>IF(OR($E70="",$G70=""),"",IF(AND($E$3=6),'Marks Entry 6th'!AO69,IF(AND($E$3=7),'Marks Entry 7th'!AO69,"")))</f>
        <v/>
      </c>
      <c r="BO70" s="67" t="str">
        <f>IF(OR($E70="",$G70=""),"",IF(AND($E$3=6),'Marks Entry 6th'!AP69,IF(AND($E$3=7),'Marks Entry 7th'!AP69,"")))</f>
        <v/>
      </c>
      <c r="BP70" s="65" t="str">
        <f t="shared" si="29"/>
        <v/>
      </c>
      <c r="BQ70" s="62" t="str">
        <f t="shared" si="30"/>
        <v/>
      </c>
      <c r="BR70" s="108">
        <f t="shared" si="31"/>
        <v>0</v>
      </c>
      <c r="BS70" s="108" t="str">
        <f t="shared" si="32"/>
        <v/>
      </c>
      <c r="BT70" s="108" t="str">
        <f t="shared" si="33"/>
        <v/>
      </c>
      <c r="BU70" s="108" t="str">
        <f t="shared" si="34"/>
        <v/>
      </c>
      <c r="BV70" s="108" t="str">
        <f t="shared" si="35"/>
        <v/>
      </c>
      <c r="BW70" s="110" t="str">
        <f t="shared" si="36"/>
        <v/>
      </c>
      <c r="BX70" s="120" t="str">
        <f>IF(OR($E70="",$G70=""),"",IF(AND($E$3=6),'Marks Entry 6th'!AQ69,IF(AND($E$3=7),'Marks Entry 7th'!AQ69,"")))</f>
        <v/>
      </c>
      <c r="BY70" s="120" t="str">
        <f>IF(OR($E70="",$G70=""),"",IF(AND($E$3=6),'Marks Entry 6th'!AR69,IF(AND($E$3=7),'Marks Entry 7th'!AR69,"")))</f>
        <v/>
      </c>
      <c r="BZ70" s="120" t="str">
        <f>IF(OR($E70="",$G70=""),"",IF(AND($E$3=6),'Marks Entry 6th'!AS69,IF(AND($E$3=7),'Marks Entry 7th'!AS69,"")))</f>
        <v/>
      </c>
      <c r="CA70" s="120" t="str">
        <f>IF(OR($E70="",$G70=""),"",IF(AND($E$3=6),'Marks Entry 6th'!AT69,IF(AND($E$3=7),'Marks Entry 7th'!AT69,"")))</f>
        <v/>
      </c>
      <c r="CB70" s="120" t="str">
        <f>IF(OR($E70="",$G70=""),"",IF(AND($E$3=6),'Marks Entry 6th'!AU69,IF(AND($E$3=7),'Marks Entry 7th'!AU69,"")))</f>
        <v/>
      </c>
      <c r="CC70" s="120" t="str">
        <f>IF(OR($E70="",$G70=""),"",IF(AND($E$3=6),'Marks Entry 6th'!AV69,IF(AND($E$3=7),'Marks Entry 7th'!AV69,"")))</f>
        <v/>
      </c>
      <c r="CD70" s="428" t="str">
        <f t="shared" si="37"/>
        <v/>
      </c>
      <c r="CE70" s="120" t="str">
        <f>IF(OR($E70="",$G70=""),"",IF(AND($E$3=6),'Marks Entry 6th'!AW69,IF(AND($E$3=7),'Marks Entry 7th'!AW69,"")))</f>
        <v/>
      </c>
      <c r="CF70" s="120" t="str">
        <f>IF(OR($E70="",$G70=""),"",IF(AND($E$3=6),'Marks Entry 6th'!AX69,IF(AND($E$3=7),'Marks Entry 7th'!AX69,"")))</f>
        <v/>
      </c>
      <c r="CG70" s="65" t="str">
        <f t="shared" si="38"/>
        <v/>
      </c>
      <c r="CH70" s="62">
        <f t="shared" si="39"/>
        <v>0</v>
      </c>
      <c r="CI70" s="67" t="str">
        <f>IF(OR($E70="",$G70=""),"",IF(AND($E$3=6),'Marks Entry 6th'!AY69,IF(AND($E$3=7),'Marks Entry 7th'!AY69,"")))</f>
        <v/>
      </c>
      <c r="CJ70" s="67" t="str">
        <f>IF(OR($E70="",$G70=""),"",IF(AND($E$3=6),'Marks Entry 6th'!AZ69,IF(AND($E$3=7),'Marks Entry 7th'!AZ69,"")))</f>
        <v/>
      </c>
      <c r="CK70" s="65" t="str">
        <f t="shared" si="40"/>
        <v/>
      </c>
      <c r="CL70" s="62" t="str">
        <f t="shared" si="41"/>
        <v/>
      </c>
      <c r="CM70" s="108">
        <f t="shared" si="42"/>
        <v>0</v>
      </c>
      <c r="CN70" s="108" t="str">
        <f t="shared" si="43"/>
        <v/>
      </c>
      <c r="CO70" s="108" t="str">
        <f t="shared" si="44"/>
        <v/>
      </c>
      <c r="CP70" s="108" t="str">
        <f t="shared" si="45"/>
        <v/>
      </c>
      <c r="CQ70" s="108" t="str">
        <f t="shared" si="46"/>
        <v/>
      </c>
      <c r="CR70" s="110" t="str">
        <f t="shared" si="47"/>
        <v/>
      </c>
      <c r="CS70" s="120" t="str">
        <f>IF(OR($E70="",$G70=""),"",IF(AND($E$3=6),'Marks Entry 6th'!BA69,IF(AND($E$3=7),'Marks Entry 7th'!BA69,"")))</f>
        <v/>
      </c>
      <c r="CT70" s="120" t="str">
        <f>IF(OR($E70="",$G70=""),"",IF(AND($E$3=6),'Marks Entry 6th'!BB69,IF(AND($E$3=7),'Marks Entry 7th'!BB69,"")))</f>
        <v/>
      </c>
      <c r="CU70" s="120" t="str">
        <f>IF(OR($E70="",$G70=""),"",IF(AND($E$3=6),'Marks Entry 6th'!BC69,IF(AND($E$3=7),'Marks Entry 7th'!BC69,"")))</f>
        <v/>
      </c>
      <c r="CV70" s="120" t="str">
        <f>IF(OR($E70="",$G70=""),"",IF(AND($E$3=6),'Marks Entry 6th'!BD69,IF(AND($E$3=7),'Marks Entry 7th'!BD69,"")))</f>
        <v/>
      </c>
      <c r="CW70" s="120" t="str">
        <f>IF(OR($E70="",$G70=""),"",IF(AND($E$3=6),'Marks Entry 6th'!BE69,IF(AND($E$3=7),'Marks Entry 7th'!BE69,"")))</f>
        <v/>
      </c>
      <c r="CX70" s="120" t="str">
        <f>IF(OR($E70="",$G70=""),"",IF(AND($E$3=6),'Marks Entry 6th'!BF69,IF(AND($E$3=7),'Marks Entry 7th'!BF69,"")))</f>
        <v/>
      </c>
      <c r="CY70" s="428" t="str">
        <f t="shared" si="48"/>
        <v/>
      </c>
      <c r="CZ70" s="120" t="str">
        <f>IF(OR($E70="",$G70=""),"",IF(AND($E$3=6),'Marks Entry 6th'!BG69,IF(AND($E$3=7),'Marks Entry 7th'!BG69,"")))</f>
        <v/>
      </c>
      <c r="DA70" s="120" t="str">
        <f>IF(OR($E70="",$G70=""),"",IF(AND($E$3=6),'Marks Entry 6th'!BH69,IF(AND($E$3=7),'Marks Entry 7th'!BH69,"")))</f>
        <v/>
      </c>
      <c r="DB70" s="65" t="str">
        <f t="shared" si="49"/>
        <v/>
      </c>
      <c r="DC70" s="62">
        <f t="shared" si="50"/>
        <v>0</v>
      </c>
      <c r="DD70" s="67" t="str">
        <f>IF(OR($E70="",$G70=""),"",IF(AND($E$3=6),'Marks Entry 6th'!BI69,IF(AND($E$3=7),'Marks Entry 7th'!BI69,"")))</f>
        <v/>
      </c>
      <c r="DE70" s="67" t="str">
        <f>IF(OR($E70="",$G70=""),"",IF(AND($E$3=6),'Marks Entry 6th'!BJ69,IF(AND($E$3=7),'Marks Entry 7th'!BJ69,"")))</f>
        <v/>
      </c>
      <c r="DF70" s="65" t="str">
        <f t="shared" si="51"/>
        <v/>
      </c>
      <c r="DG70" s="62" t="str">
        <f t="shared" si="52"/>
        <v/>
      </c>
      <c r="DH70" s="108">
        <f t="shared" si="53"/>
        <v>0</v>
      </c>
      <c r="DI70" s="108" t="str">
        <f t="shared" si="54"/>
        <v/>
      </c>
      <c r="DJ70" s="108" t="str">
        <f t="shared" si="55"/>
        <v/>
      </c>
      <c r="DK70" s="108" t="str">
        <f t="shared" si="56"/>
        <v/>
      </c>
      <c r="DL70" s="108" t="str">
        <f t="shared" si="57"/>
        <v/>
      </c>
      <c r="DM70" s="110" t="str">
        <f t="shared" si="58"/>
        <v/>
      </c>
      <c r="DN70" s="120" t="str">
        <f>IF(OR($E70="",$G70=""),"",IF(AND($E$3=6),'Marks Entry 6th'!BK69,IF(AND($E$3=7),'Marks Entry 7th'!BK69,"")))</f>
        <v/>
      </c>
      <c r="DO70" s="120" t="str">
        <f>IF(OR($E70="",$G70=""),"",IF(AND($E$3=6),'Marks Entry 6th'!BL69,IF(AND($E$3=7),'Marks Entry 7th'!BL69,"")))</f>
        <v/>
      </c>
      <c r="DP70" s="120" t="str">
        <f>IF(OR($E70="",$G70=""),"",IF(AND($E$3=6),'Marks Entry 6th'!BM69,IF(AND($E$3=7),'Marks Entry 7th'!BM69,"")))</f>
        <v/>
      </c>
      <c r="DQ70" s="120" t="str">
        <f>IF(OR($E70="",$G70=""),"",IF(AND($E$3=6),'Marks Entry 6th'!BN69,IF(AND($E$3=7),'Marks Entry 7th'!BN69,"")))</f>
        <v/>
      </c>
      <c r="DR70" s="120" t="str">
        <f>IF(OR($E70="",$G70=""),"",IF(AND($E$3=6),'Marks Entry 6th'!BO69,IF(AND($E$3=7),'Marks Entry 7th'!BO69,"")))</f>
        <v/>
      </c>
      <c r="DS70" s="120" t="str">
        <f>IF(OR($E70="",$G70=""),"",IF(AND($E$3=6),'Marks Entry 6th'!BP69,IF(AND($E$3=7),'Marks Entry 7th'!BP69,"")))</f>
        <v/>
      </c>
      <c r="DT70" s="428" t="str">
        <f t="shared" si="59"/>
        <v/>
      </c>
      <c r="DU70" s="120" t="str">
        <f>IF(OR($E70="",$G70=""),"",IF(AND($E$3=6),'Marks Entry 6th'!BQ69,IF(AND($E$3=7),'Marks Entry 7th'!BQ69,"")))</f>
        <v/>
      </c>
      <c r="DV70" s="120" t="str">
        <f>IF(OR($E70="",$G70=""),"",IF(AND($E$3=6),'Marks Entry 6th'!BR69,IF(AND($E$3=7),'Marks Entry 7th'!BR69,"")))</f>
        <v/>
      </c>
      <c r="DW70" s="65" t="str">
        <f t="shared" si="60"/>
        <v/>
      </c>
      <c r="DX70" s="62">
        <f t="shared" si="61"/>
        <v>0</v>
      </c>
      <c r="DY70" s="67" t="str">
        <f>IF(OR($E70="",$G70=""),"",IF(AND($E$3=6),'Marks Entry 6th'!BS69,IF(AND($E$3=7),'Marks Entry 7th'!BS69,"")))</f>
        <v/>
      </c>
      <c r="DZ70" s="67" t="str">
        <f>IF(OR($E70="",$G70=""),"",IF(AND($E$3=6),'Marks Entry 6th'!BT69,IF(AND($E$3=7),'Marks Entry 7th'!BT69,"")))</f>
        <v/>
      </c>
      <c r="EA70" s="65" t="str">
        <f t="shared" si="62"/>
        <v/>
      </c>
      <c r="EB70" s="62" t="str">
        <f t="shared" si="63"/>
        <v/>
      </c>
      <c r="EC70" s="108">
        <f t="shared" si="64"/>
        <v>0</v>
      </c>
      <c r="ED70" s="108" t="str">
        <f t="shared" si="65"/>
        <v/>
      </c>
      <c r="EE70" s="108" t="str">
        <f t="shared" si="66"/>
        <v/>
      </c>
      <c r="EF70" s="108" t="str">
        <f t="shared" si="67"/>
        <v/>
      </c>
      <c r="EG70" s="108" t="str">
        <f t="shared" si="68"/>
        <v/>
      </c>
      <c r="EH70" s="110" t="str">
        <f t="shared" si="69"/>
        <v/>
      </c>
      <c r="EI70" s="52" t="str">
        <f>IF(OR($E70="",$G70=""),"",IF(AND($E$3=6),'Marks Entry 6th'!BU69,IF(AND($E$3=7),'Marks Entry 7th'!BU69,"")))</f>
        <v/>
      </c>
      <c r="EJ70" s="52" t="str">
        <f>IF(OR($E70="",$G70=""),"",IF(AND($E$3=6),'Marks Entry 6th'!BV69,IF(AND($E$3=7),'Marks Entry 7th'!BV69,"")))</f>
        <v/>
      </c>
      <c r="EK70" s="52" t="str">
        <f>IF(OR($E70="",$G70=""),"",IF(AND($E$3=6),'Marks Entry 6th'!BW69,IF(AND($E$3=7),'Marks Entry 7th'!BW69,"")))</f>
        <v/>
      </c>
      <c r="EL70" s="52" t="str">
        <f>IF(OR($E70="",$G70=""),"",IF(AND($E$3=6),'Marks Entry 6th'!BX69,IF(AND($E$3=7),'Marks Entry 7th'!BX69,"")))</f>
        <v/>
      </c>
      <c r="EM70" s="52" t="str">
        <f>IF(OR($E70="",$G70=""),"",IF(AND($E$3=6),'Marks Entry 6th'!BY69,IF(AND($E$3=7),'Marks Entry 7th'!BY69,"")))</f>
        <v/>
      </c>
      <c r="EN70" s="121" t="str">
        <f t="shared" si="70"/>
        <v/>
      </c>
      <c r="EO70" s="122">
        <f t="shared" si="71"/>
        <v>0</v>
      </c>
      <c r="EP70" s="122" t="str">
        <f t="shared" si="72"/>
        <v/>
      </c>
      <c r="EQ70" s="122" t="str">
        <f t="shared" si="73"/>
        <v/>
      </c>
      <c r="ER70" s="109" t="str">
        <f t="shared" si="74"/>
        <v/>
      </c>
      <c r="ES70" s="52" t="str">
        <f>IF(OR($E70="",$G70=""),"",IF(AND($E$3=6),'Marks Entry 6th'!BZ69,IF(AND($E$3=7),'Marks Entry 7th'!BZ69,"")))</f>
        <v/>
      </c>
      <c r="ET70" s="52" t="str">
        <f>IF(OR($E70="",$G70=""),"",IF(AND($E$3=6),'Marks Entry 6th'!CA69,IF(AND($E$3=7),'Marks Entry 7th'!CA69,"")))</f>
        <v/>
      </c>
      <c r="EU70" s="52" t="str">
        <f>IF(OR($E70="",$G70=""),"",IF(AND($E$3=6),'Marks Entry 6th'!CB69,IF(AND($E$3=7),'Marks Entry 7th'!CB69,"")))</f>
        <v/>
      </c>
      <c r="EV70" s="52" t="str">
        <f>IF(OR($E70="",$G70=""),"",IF(AND($E$3=6),'Marks Entry 6th'!CC69,IF(AND($E$3=7),'Marks Entry 7th'!CC69,"")))</f>
        <v/>
      </c>
      <c r="EW70" s="52" t="str">
        <f>IF(OR($E70="",$G70=""),"",IF(AND($E$3=6),'Marks Entry 6th'!CD69,IF(AND($E$3=7),'Marks Entry 7th'!CD69,"")))</f>
        <v/>
      </c>
      <c r="EX70" s="121" t="str">
        <f t="shared" si="75"/>
        <v/>
      </c>
      <c r="EY70" s="122">
        <f t="shared" si="76"/>
        <v>0</v>
      </c>
      <c r="EZ70" s="122" t="str">
        <f t="shared" si="77"/>
        <v/>
      </c>
      <c r="FA70" s="122" t="str">
        <f t="shared" si="78"/>
        <v/>
      </c>
      <c r="FB70" s="109" t="str">
        <f t="shared" si="79"/>
        <v/>
      </c>
      <c r="FC70" s="52" t="str">
        <f>IF(OR($E70="",$G70=""),"",IF(AND($E$3=6),'Marks Entry 6th'!CE69,IF(AND($E$3=7),'Marks Entry 7th'!CE69,"")))</f>
        <v/>
      </c>
      <c r="FD70" s="52" t="str">
        <f>IF(OR($E70="",$G70=""),"",IF(AND($E$3=6),'Marks Entry 6th'!CF69,IF(AND($E$3=7),'Marks Entry 7th'!CF69,"")))</f>
        <v/>
      </c>
      <c r="FE70" s="52" t="str">
        <f>IF(OR($E70="",$G70=""),"",IF(AND($E$3=6),'Marks Entry 6th'!CG69,IF(AND($E$3=7),'Marks Entry 7th'!CG69,"")))</f>
        <v/>
      </c>
      <c r="FF70" s="52" t="str">
        <f>IF(OR($E70="",$G70=""),"",IF(AND($E$3=6),'Marks Entry 6th'!CH69,IF(AND($E$3=7),'Marks Entry 7th'!CH69,"")))</f>
        <v/>
      </c>
      <c r="FG70" s="52" t="str">
        <f>IF(OR($E70="",$G70=""),"",IF(AND($E$3=6),'Marks Entry 6th'!CI69,IF(AND($E$3=7),'Marks Entry 7th'!CI69,"")))</f>
        <v/>
      </c>
      <c r="FH70" s="121" t="str">
        <f t="shared" si="80"/>
        <v/>
      </c>
      <c r="FI70" s="122">
        <f t="shared" si="81"/>
        <v>0</v>
      </c>
      <c r="FJ70" s="122" t="str">
        <f t="shared" si="82"/>
        <v/>
      </c>
      <c r="FK70" s="122" t="str">
        <f t="shared" si="83"/>
        <v/>
      </c>
      <c r="FL70" s="109" t="str">
        <f t="shared" si="84"/>
        <v/>
      </c>
      <c r="FM70" s="370" t="str">
        <f>IF(OR($E70="",$G70=""),"",IF(AND('Marks Entry 6th'!CJ69="",'Marks Entry 7th'!CJ69=""),"",IF(AND($E$3=6),'Marks Entry 6th'!CJ69,IF(AND($E$3=7),'Marks Entry 7th'!CJ69,""))))</f>
        <v/>
      </c>
      <c r="FN70" s="370" t="str">
        <f>IF(OR($E70="",$G70=""),"",IF(AND('Marks Entry 6th'!CK69="",'Marks Entry 7th'!CK69=""),"",IF(AND($E$3=6),'Marks Entry 6th'!CK69,IF(AND($E$3=7),'Marks Entry 7th'!CK69,""))))</f>
        <v/>
      </c>
      <c r="FO70" s="371" t="str">
        <f t="shared" si="85"/>
        <v/>
      </c>
      <c r="FP70" s="109" t="str">
        <f t="shared" si="86"/>
        <v/>
      </c>
      <c r="FQ70" s="370" t="str">
        <f>IF(OR($E70="",$G70=""),"",IF(AND('Marks Entry 6th'!CL69="",'Marks Entry 7th'!CL69=""),"",IF(AND($E$3=6),'Marks Entry 6th'!CL69,IF(AND($E$3=7),'Marks Entry 7th'!CL69,""))))</f>
        <v/>
      </c>
      <c r="FR70" s="370" t="str">
        <f>IF(OR($E70="",$G70=""),"",IF(AND('Marks Entry 6th'!CM69="",'Marks Entry 7th'!CM69=""),"",IF(AND($E$3=6),'Marks Entry 6th'!CM69,IF(AND($E$3=7),'Marks Entry 7th'!CM69,""))))</f>
        <v/>
      </c>
      <c r="FS70" s="371" t="str">
        <f t="shared" si="87"/>
        <v/>
      </c>
      <c r="FT70" s="109" t="str">
        <f t="shared" si="88"/>
        <v/>
      </c>
      <c r="FU70" s="78" t="str">
        <f t="shared" si="89"/>
        <v/>
      </c>
      <c r="FV70" s="332" t="str">
        <f t="shared" si="90"/>
        <v/>
      </c>
      <c r="FW70" s="84" t="str">
        <f t="shared" si="91"/>
        <v/>
      </c>
      <c r="FX70" s="225" t="str">
        <f t="shared" si="92"/>
        <v/>
      </c>
      <c r="FY70" s="85" t="str">
        <f t="shared" si="93"/>
        <v/>
      </c>
      <c r="FZ70" s="331" t="str">
        <f>IFERROR(IF(B70="NSO","NSO",IF(OR(D70="",G70="",F70=""),"",IF(AND(FV70&gt;=36,'Master sheet'!$D$11="Hindi"),"कक्षा क्रमोन्नत",IF(AND(FV70&gt;=36,'Master sheet'!$D$11="English"),"Promoted",IF(AND(FV70&lt;36,'Master sheet'!$D$11="Hindi"),"पुनः परीक्षा","Re-Exam"))))),"")</f>
        <v/>
      </c>
      <c r="GA70" s="53" t="str">
        <f>IF(OR($E70="",$G70=""),"",IF(AND($E$3=6,'Marks Entry 6th'!CN69=""),"",IF(AND($E$3=7,'Marks Entry 7th'!CN69=""),"",IF(AND($E$3=6),'Marks Entry 6th'!CN69,IF(AND($E$3=7),'Marks Entry 7th'!CN69,"")))))</f>
        <v/>
      </c>
      <c r="GB70" s="53" t="str">
        <f>IF(OR($E70="",$G70=""),"",IF(AND($E$3=6,'Marks Entry 6th'!CO69=""),"",IF(AND($E$3=7,'Marks Entry 7th'!CO69=""),"",IF(AND($E$3=6),'Marks Entry 6th'!CO69,IF(AND($E$3=7),'Marks Entry 7th'!CO69,"")))))</f>
        <v/>
      </c>
      <c r="GC70" s="54"/>
      <c r="GK70" s="56">
        <f>IF(AND($E$3=6),'Marks Entry 6th'!I69,IF(AND($E$3=7),'Marks Entry 7th'!I69,""))</f>
        <v>0</v>
      </c>
      <c r="GL70" s="56">
        <f t="shared" si="94"/>
        <v>0</v>
      </c>
    </row>
    <row r="71" spans="1:194" ht="18.95" customHeight="1">
      <c r="A71" s="68">
        <v>64</v>
      </c>
      <c r="B71" s="68" t="str">
        <f>IF(OR(GK71=0,GK71=""),"",IF(AND($E$3=6),'Marks Entry 6th'!I70,IF(AND($E$3=7),'Marks Entry 7th'!I70,"")))</f>
        <v/>
      </c>
      <c r="C71" s="69" t="str">
        <f>IF(OR(B71=0,B71=""),"",IF(AND($E$3=6,'Marks Entry 6th'!B70=""),"",IF(AND($E$3=7,'Marks Entry 7th'!B70=""),"",IF(AND($E$3=6,'Marks Entry 6th'!B70),'Marks Entry 6th'!B70,IF(AND($E$3=7),'Marks Entry 7th'!B70,"")))))</f>
        <v/>
      </c>
      <c r="D71" s="69" t="str">
        <f>IF(OR(B71=0,B71=""),"",IF(AND($E$3=6,'Marks Entry 6th'!C70=""),"",IF(AND($E$3=7,'Marks Entry 7th'!C70=""),"",IF(AND($E$3=6),'Marks Entry 6th'!C70,IF(AND($E$3=7),'Marks Entry 7th'!C70,"")))))</f>
        <v/>
      </c>
      <c r="E71" s="306" t="str">
        <f>IF(OR(B71=0,B71=""),"",IF(AND($E$3=6,'Marks Entry 6th'!E70=""),"",IF(AND($E$3=7,'Marks Entry 7th'!E70=""),"",IF(AND($E$3=6),'Marks Entry 6th'!E70,IF(AND($E$3=7),'Marks Entry 7th'!E70,"")))))</f>
        <v/>
      </c>
      <c r="F71" s="69" t="str">
        <f>IF(OR(B71=0,B71=""),"",IF(AND($E$3=6,'Marks Entry 6th'!D70=""),"",IF(AND($E$3=7,'Marks Entry 7th'!D70=""),"",IF(AND($E$3=6),'Marks Entry 6th'!D70,IF(AND($E$3=7),'Marks Entry 7th'!D70,"")))))</f>
        <v/>
      </c>
      <c r="G71" s="305" t="str">
        <f>IF(OR(B71=0,B71=""),"",IF(AND($E$3=6,'Marks Entry 6th'!F70=""),"",IF(AND($E$3=7,'Marks Entry 7th'!F70=""),"",IF(AND($E$3=6),UPPER('Marks Entry 6th'!F70),IF(AND($E$3=7),UPPER('Marks Entry 7th'!F70),"")))))</f>
        <v/>
      </c>
      <c r="H71" s="305" t="str">
        <f>IF(OR(B71=0,B71=""),"",IF(AND($E$3=6,'Marks Entry 6th'!G70=""),"",IF(AND($E$3=7,'Marks Entry 7th'!G70=""),"",IF(AND($E$3=6),UPPER('Marks Entry 6th'!G70),IF(AND($E$3=7),UPPER('Marks Entry 7th'!G70),"")))))</f>
        <v/>
      </c>
      <c r="I71" s="305" t="str">
        <f>IF(OR(B71=0,B71=""),"",IF(AND($E$3=6,'Marks Entry 6th'!H70=""),"",IF(AND($E$3=7,'Marks Entry 7th'!H70=""),"",IF(AND($E$3=6),UPPER('Marks Entry 6th'!H70),IF(AND($E$3=7),UPPER('Marks Entry 7th'!H70),"")))))</f>
        <v/>
      </c>
      <c r="J71" s="64" t="str">
        <f>IF(OR(B71=0,B71=""),"",IF(AND($E$3=6,'Marks Entry 6th'!J70=""),"",IF(AND($E$3=7,'Marks Entry 7th'!J70=""),"",IF(AND($E$3=6),'Marks Entry 6th'!J70,IF(AND($E$3=7),'Marks Entry 7th'!J70,"")))))</f>
        <v/>
      </c>
      <c r="K71" s="64" t="str">
        <f>IF(OR(B71=0,B71=""),"",IF(AND($E$3=6,'Marks Entry 6th'!K70=""),"",IF(AND($E$3=7,'Marks Entry 7th'!K70=""),"",IF(AND($E$3=6),'Marks Entry 6th'!K70,IF(AND($E$3=7),'Marks Entry 7th'!K70,"")))))</f>
        <v/>
      </c>
      <c r="L71" s="120" t="str">
        <f>IF(OR($E71="",$G71=""),"",IF(AND($E$3=6),'Marks Entry 6th'!L70,IF(AND($E$3=7),'Marks Entry 7th'!L70,"")))</f>
        <v/>
      </c>
      <c r="M71" s="120" t="str">
        <f>IF(OR($E71="",$G71=""),"",IF(AND($E$3=6),'Marks Entry 6th'!M70,IF(AND($E$3=7),'Marks Entry 7th'!M70,"")))</f>
        <v/>
      </c>
      <c r="N71" s="120" t="str">
        <f>IF(OR($E71="",$G71=""),"",IF(AND($E$3=6),'Marks Entry 6th'!N70,IF(AND($E$3=7),'Marks Entry 7th'!N70,"")))</f>
        <v/>
      </c>
      <c r="O71" s="120" t="str">
        <f>IF(OR($E71="",$G71=""),"",IF(AND($E$3=6),'Marks Entry 6th'!O70,IF(AND($E$3=7),'Marks Entry 7th'!O70,"")))</f>
        <v/>
      </c>
      <c r="P71" s="120" t="str">
        <f>IF(OR($E71="",$G71=""),"",IF(AND($E$3=6),'Marks Entry 6th'!P70,IF(AND($E$3=7),'Marks Entry 7th'!P70,"")))</f>
        <v/>
      </c>
      <c r="Q71" s="120" t="str">
        <f>IF(OR($E71="",$G71=""),"",IF(AND($E$3=6),'Marks Entry 6th'!Q70,IF(AND($E$3=7),'Marks Entry 7th'!Q70,"")))</f>
        <v/>
      </c>
      <c r="R71" s="428" t="str">
        <f t="shared" si="4"/>
        <v/>
      </c>
      <c r="S71" s="120" t="str">
        <f>IF(OR($E71="",$G71=""),"",IF(AND($E$3=6),'Marks Entry 6th'!R70,IF(AND($E$3=7),'Marks Entry 7th'!R70,"")))</f>
        <v/>
      </c>
      <c r="T71" s="120" t="str">
        <f>IF(OR($E71="",$G71=""),"",IF(AND($E$3=6),'Marks Entry 6th'!S70,IF(AND($E$3=7),'Marks Entry 7th'!S70,"")))</f>
        <v/>
      </c>
      <c r="U71" s="65" t="str">
        <f t="shared" si="5"/>
        <v/>
      </c>
      <c r="V71" s="62">
        <f t="shared" si="6"/>
        <v>0</v>
      </c>
      <c r="W71" s="67" t="str">
        <f>IF(OR($E71="",$G71=""),"",IF(AND($E$3=6),'Marks Entry 6th'!T70,IF(AND($E$3=7),'Marks Entry 7th'!T70,"")))</f>
        <v/>
      </c>
      <c r="X71" s="67" t="str">
        <f>IF(OR($E71="",$G71=""),"",IF(AND($E$3=6),'Marks Entry 6th'!U70,IF(AND($E$3=7),'Marks Entry 7th'!U70,"")))</f>
        <v/>
      </c>
      <c r="Y71" s="66" t="str">
        <f t="shared" si="7"/>
        <v/>
      </c>
      <c r="Z71" s="62" t="str">
        <f t="shared" si="8"/>
        <v/>
      </c>
      <c r="AA71" s="108">
        <f t="shared" si="9"/>
        <v>0</v>
      </c>
      <c r="AB71" s="108" t="str">
        <f t="shared" si="10"/>
        <v/>
      </c>
      <c r="AC71" s="108" t="str">
        <f t="shared" si="11"/>
        <v/>
      </c>
      <c r="AD71" s="108" t="str">
        <f t="shared" si="12"/>
        <v/>
      </c>
      <c r="AE71" s="108" t="str">
        <f t="shared" si="13"/>
        <v/>
      </c>
      <c r="AF71" s="110" t="str">
        <f t="shared" si="14"/>
        <v/>
      </c>
      <c r="AG71" s="120" t="str">
        <f>IF(OR($E71="",$G71=""),"",IF(AND($E$3=6),'Marks Entry 6th'!V70,IF(AND($E$3=7),'Marks Entry 7th'!V70,"")))</f>
        <v/>
      </c>
      <c r="AH71" s="120" t="str">
        <f>IF(OR($E71="",$G71=""),"",IF(AND($E$3=6),'Marks Entry 6th'!W70,IF(AND($E$3=7),'Marks Entry 7th'!W70,"")))</f>
        <v/>
      </c>
      <c r="AI71" s="120" t="str">
        <f>IF(OR($E71="",$G71=""),"",IF(AND($E$3=6),'Marks Entry 6th'!X70,IF(AND($E$3=7),'Marks Entry 7th'!X70,"")))</f>
        <v/>
      </c>
      <c r="AJ71" s="120" t="str">
        <f>IF(OR($E71="",$G71=""),"",IF(AND($E$3=6),'Marks Entry 6th'!Y70,IF(AND($E$3=7),'Marks Entry 7th'!Y70,"")))</f>
        <v/>
      </c>
      <c r="AK71" s="120" t="str">
        <f>IF(OR($E71="",$G71=""),"",IF(AND($E$3=6),'Marks Entry 6th'!Z70,IF(AND($E$3=7),'Marks Entry 7th'!Z70,"")))</f>
        <v/>
      </c>
      <c r="AL71" s="120" t="str">
        <f>IF(OR($E71="",$G71=""),"",IF(AND($E$3=6),'Marks Entry 6th'!AA70,IF(AND($E$3=7),'Marks Entry 7th'!AA70,"")))</f>
        <v/>
      </c>
      <c r="AM71" s="428" t="str">
        <f t="shared" si="15"/>
        <v/>
      </c>
      <c r="AN71" s="120" t="str">
        <f>IF(OR($E71="",$G71=""),"",IF(AND($E$3=6),'Marks Entry 6th'!AB70,IF(AND($E$3=7),'Marks Entry 7th'!AB70,"")))</f>
        <v/>
      </c>
      <c r="AO71" s="120" t="str">
        <f>IF(OR($E71="",$G71=""),"",IF(AND($E$3=6),'Marks Entry 6th'!AC70,IF(AND($E$3=7),'Marks Entry 7th'!AC70,"")))</f>
        <v/>
      </c>
      <c r="AP71" s="65" t="str">
        <f t="shared" si="16"/>
        <v/>
      </c>
      <c r="AQ71" s="62">
        <f t="shared" si="17"/>
        <v>0</v>
      </c>
      <c r="AR71" s="67" t="str">
        <f>IF(OR($E71="",$G71=""),"",IF(AND($E$3=6),'Marks Entry 6th'!AD70,IF(AND($E$3=7),'Marks Entry 7th'!AD70,"")))</f>
        <v/>
      </c>
      <c r="AS71" s="67" t="str">
        <f>IF(OR($E71="",$G71=""),"",IF(AND($E$3=6),'Marks Entry 6th'!AE70,IF(AND($E$3=7),'Marks Entry 7th'!AE70,"")))</f>
        <v/>
      </c>
      <c r="AT71" s="65" t="str">
        <f t="shared" si="18"/>
        <v/>
      </c>
      <c r="AU71" s="62" t="str">
        <f t="shared" si="19"/>
        <v/>
      </c>
      <c r="AV71" s="108">
        <f t="shared" si="20"/>
        <v>0</v>
      </c>
      <c r="AW71" s="108" t="str">
        <f t="shared" si="21"/>
        <v/>
      </c>
      <c r="AX71" s="108" t="str">
        <f t="shared" si="22"/>
        <v/>
      </c>
      <c r="AY71" s="108" t="str">
        <f t="shared" si="23"/>
        <v/>
      </c>
      <c r="AZ71" s="108" t="str">
        <f t="shared" si="24"/>
        <v/>
      </c>
      <c r="BA71" s="110" t="str">
        <f t="shared" si="25"/>
        <v/>
      </c>
      <c r="BB71" s="313" t="str">
        <f>IF(OR($E71="",$G71=""),"",IF(AND($E$3=6),'Marks Entry 6th'!AF70,IF(AND($E$3=7),'Marks Entry 7th'!AF70,"")))</f>
        <v/>
      </c>
      <c r="BC71" s="120" t="str">
        <f>IF(OR($E71="",$G71=""),"",IF(AND($E$3=6),'Marks Entry 6th'!AG70,IF(AND($E$3=7),'Marks Entry 7th'!AG70,"")))</f>
        <v/>
      </c>
      <c r="BD71" s="120" t="str">
        <f>IF(OR($E71="",$G71=""),"",IF(AND($E$3=6),'Marks Entry 6th'!AH70,IF(AND($E$3=7),'Marks Entry 7th'!AH70,"")))</f>
        <v/>
      </c>
      <c r="BE71" s="120" t="str">
        <f>IF(OR($E71="",$G71=""),"",IF(AND($E$3=6),'Marks Entry 6th'!AI70,IF(AND($E$3=7),'Marks Entry 7th'!AI70,"")))</f>
        <v/>
      </c>
      <c r="BF71" s="120" t="str">
        <f>IF(OR($E71="",$G71=""),"",IF(AND($E$3=6),'Marks Entry 6th'!AJ70,IF(AND($E$3=7),'Marks Entry 7th'!AJ70,"")))</f>
        <v/>
      </c>
      <c r="BG71" s="120" t="str">
        <f>IF(OR($E71="",$G71=""),"",IF(AND($E$3=6),'Marks Entry 6th'!AK70,IF(AND($E$3=7),'Marks Entry 7th'!AK70,"")))</f>
        <v/>
      </c>
      <c r="BH71" s="120" t="str">
        <f>IF(OR($E71="",$G71=""),"",IF(AND($E$3=6),'Marks Entry 6th'!AL70,IF(AND($E$3=7),'Marks Entry 7th'!AL70,"")))</f>
        <v/>
      </c>
      <c r="BI71" s="428" t="str">
        <f t="shared" si="26"/>
        <v/>
      </c>
      <c r="BJ71" s="120" t="str">
        <f>IF(OR($E71="",$G71=""),"",IF(AND($E$3=6),'Marks Entry 6th'!AM70,IF(AND($E$3=7),'Marks Entry 7th'!AM70,"")))</f>
        <v/>
      </c>
      <c r="BK71" s="120" t="str">
        <f>IF(OR($E71="",$G71=""),"",IF(AND($E$3=6),'Marks Entry 6th'!AN70,IF(AND($E$3=7),'Marks Entry 7th'!AN70,"")))</f>
        <v/>
      </c>
      <c r="BL71" s="65" t="str">
        <f t="shared" si="27"/>
        <v/>
      </c>
      <c r="BM71" s="62">
        <f t="shared" si="28"/>
        <v>0</v>
      </c>
      <c r="BN71" s="67" t="str">
        <f>IF(OR($E71="",$G71=""),"",IF(AND($E$3=6),'Marks Entry 6th'!AO70,IF(AND($E$3=7),'Marks Entry 7th'!AO70,"")))</f>
        <v/>
      </c>
      <c r="BO71" s="67" t="str">
        <f>IF(OR($E71="",$G71=""),"",IF(AND($E$3=6),'Marks Entry 6th'!AP70,IF(AND($E$3=7),'Marks Entry 7th'!AP70,"")))</f>
        <v/>
      </c>
      <c r="BP71" s="65" t="str">
        <f t="shared" si="29"/>
        <v/>
      </c>
      <c r="BQ71" s="62" t="str">
        <f t="shared" si="30"/>
        <v/>
      </c>
      <c r="BR71" s="108">
        <f t="shared" si="31"/>
        <v>0</v>
      </c>
      <c r="BS71" s="108" t="str">
        <f t="shared" si="32"/>
        <v/>
      </c>
      <c r="BT71" s="108" t="str">
        <f t="shared" si="33"/>
        <v/>
      </c>
      <c r="BU71" s="108" t="str">
        <f t="shared" si="34"/>
        <v/>
      </c>
      <c r="BV71" s="108" t="str">
        <f t="shared" si="35"/>
        <v/>
      </c>
      <c r="BW71" s="110" t="str">
        <f t="shared" si="36"/>
        <v/>
      </c>
      <c r="BX71" s="120" t="str">
        <f>IF(OR($E71="",$G71=""),"",IF(AND($E$3=6),'Marks Entry 6th'!AQ70,IF(AND($E$3=7),'Marks Entry 7th'!AQ70,"")))</f>
        <v/>
      </c>
      <c r="BY71" s="120" t="str">
        <f>IF(OR($E71="",$G71=""),"",IF(AND($E$3=6),'Marks Entry 6th'!AR70,IF(AND($E$3=7),'Marks Entry 7th'!AR70,"")))</f>
        <v/>
      </c>
      <c r="BZ71" s="120" t="str">
        <f>IF(OR($E71="",$G71=""),"",IF(AND($E$3=6),'Marks Entry 6th'!AS70,IF(AND($E$3=7),'Marks Entry 7th'!AS70,"")))</f>
        <v/>
      </c>
      <c r="CA71" s="120" t="str">
        <f>IF(OR($E71="",$G71=""),"",IF(AND($E$3=6),'Marks Entry 6th'!AT70,IF(AND($E$3=7),'Marks Entry 7th'!AT70,"")))</f>
        <v/>
      </c>
      <c r="CB71" s="120" t="str">
        <f>IF(OR($E71="",$G71=""),"",IF(AND($E$3=6),'Marks Entry 6th'!AU70,IF(AND($E$3=7),'Marks Entry 7th'!AU70,"")))</f>
        <v/>
      </c>
      <c r="CC71" s="120" t="str">
        <f>IF(OR($E71="",$G71=""),"",IF(AND($E$3=6),'Marks Entry 6th'!AV70,IF(AND($E$3=7),'Marks Entry 7th'!AV70,"")))</f>
        <v/>
      </c>
      <c r="CD71" s="428" t="str">
        <f t="shared" si="37"/>
        <v/>
      </c>
      <c r="CE71" s="120" t="str">
        <f>IF(OR($E71="",$G71=""),"",IF(AND($E$3=6),'Marks Entry 6th'!AW70,IF(AND($E$3=7),'Marks Entry 7th'!AW70,"")))</f>
        <v/>
      </c>
      <c r="CF71" s="120" t="str">
        <f>IF(OR($E71="",$G71=""),"",IF(AND($E$3=6),'Marks Entry 6th'!AX70,IF(AND($E$3=7),'Marks Entry 7th'!AX70,"")))</f>
        <v/>
      </c>
      <c r="CG71" s="65" t="str">
        <f t="shared" si="38"/>
        <v/>
      </c>
      <c r="CH71" s="62">
        <f t="shared" si="39"/>
        <v>0</v>
      </c>
      <c r="CI71" s="67" t="str">
        <f>IF(OR($E71="",$G71=""),"",IF(AND($E$3=6),'Marks Entry 6th'!AY70,IF(AND($E$3=7),'Marks Entry 7th'!AY70,"")))</f>
        <v/>
      </c>
      <c r="CJ71" s="67" t="str">
        <f>IF(OR($E71="",$G71=""),"",IF(AND($E$3=6),'Marks Entry 6th'!AZ70,IF(AND($E$3=7),'Marks Entry 7th'!AZ70,"")))</f>
        <v/>
      </c>
      <c r="CK71" s="65" t="str">
        <f t="shared" si="40"/>
        <v/>
      </c>
      <c r="CL71" s="62" t="str">
        <f t="shared" si="41"/>
        <v/>
      </c>
      <c r="CM71" s="108">
        <f t="shared" si="42"/>
        <v>0</v>
      </c>
      <c r="CN71" s="108" t="str">
        <f t="shared" si="43"/>
        <v/>
      </c>
      <c r="CO71" s="108" t="str">
        <f t="shared" si="44"/>
        <v/>
      </c>
      <c r="CP71" s="108" t="str">
        <f t="shared" si="45"/>
        <v/>
      </c>
      <c r="CQ71" s="108" t="str">
        <f t="shared" si="46"/>
        <v/>
      </c>
      <c r="CR71" s="110" t="str">
        <f t="shared" si="47"/>
        <v/>
      </c>
      <c r="CS71" s="120" t="str">
        <f>IF(OR($E71="",$G71=""),"",IF(AND($E$3=6),'Marks Entry 6th'!BA70,IF(AND($E$3=7),'Marks Entry 7th'!BA70,"")))</f>
        <v/>
      </c>
      <c r="CT71" s="120" t="str">
        <f>IF(OR($E71="",$G71=""),"",IF(AND($E$3=6),'Marks Entry 6th'!BB70,IF(AND($E$3=7),'Marks Entry 7th'!BB70,"")))</f>
        <v/>
      </c>
      <c r="CU71" s="120" t="str">
        <f>IF(OR($E71="",$G71=""),"",IF(AND($E$3=6),'Marks Entry 6th'!BC70,IF(AND($E$3=7),'Marks Entry 7th'!BC70,"")))</f>
        <v/>
      </c>
      <c r="CV71" s="120" t="str">
        <f>IF(OR($E71="",$G71=""),"",IF(AND($E$3=6),'Marks Entry 6th'!BD70,IF(AND($E$3=7),'Marks Entry 7th'!BD70,"")))</f>
        <v/>
      </c>
      <c r="CW71" s="120" t="str">
        <f>IF(OR($E71="",$G71=""),"",IF(AND($E$3=6),'Marks Entry 6th'!BE70,IF(AND($E$3=7),'Marks Entry 7th'!BE70,"")))</f>
        <v/>
      </c>
      <c r="CX71" s="120" t="str">
        <f>IF(OR($E71="",$G71=""),"",IF(AND($E$3=6),'Marks Entry 6th'!BF70,IF(AND($E$3=7),'Marks Entry 7th'!BF70,"")))</f>
        <v/>
      </c>
      <c r="CY71" s="428" t="str">
        <f t="shared" si="48"/>
        <v/>
      </c>
      <c r="CZ71" s="120" t="str">
        <f>IF(OR($E71="",$G71=""),"",IF(AND($E$3=6),'Marks Entry 6th'!BG70,IF(AND($E$3=7),'Marks Entry 7th'!BG70,"")))</f>
        <v/>
      </c>
      <c r="DA71" s="120" t="str">
        <f>IF(OR($E71="",$G71=""),"",IF(AND($E$3=6),'Marks Entry 6th'!BH70,IF(AND($E$3=7),'Marks Entry 7th'!BH70,"")))</f>
        <v/>
      </c>
      <c r="DB71" s="65" t="str">
        <f t="shared" si="49"/>
        <v/>
      </c>
      <c r="DC71" s="62">
        <f t="shared" si="50"/>
        <v>0</v>
      </c>
      <c r="DD71" s="67" t="str">
        <f>IF(OR($E71="",$G71=""),"",IF(AND($E$3=6),'Marks Entry 6th'!BI70,IF(AND($E$3=7),'Marks Entry 7th'!BI70,"")))</f>
        <v/>
      </c>
      <c r="DE71" s="67" t="str">
        <f>IF(OR($E71="",$G71=""),"",IF(AND($E$3=6),'Marks Entry 6th'!BJ70,IF(AND($E$3=7),'Marks Entry 7th'!BJ70,"")))</f>
        <v/>
      </c>
      <c r="DF71" s="65" t="str">
        <f t="shared" si="51"/>
        <v/>
      </c>
      <c r="DG71" s="62" t="str">
        <f t="shared" si="52"/>
        <v/>
      </c>
      <c r="DH71" s="108">
        <f t="shared" si="53"/>
        <v>0</v>
      </c>
      <c r="DI71" s="108" t="str">
        <f t="shared" si="54"/>
        <v/>
      </c>
      <c r="DJ71" s="108" t="str">
        <f t="shared" si="55"/>
        <v/>
      </c>
      <c r="DK71" s="108" t="str">
        <f t="shared" si="56"/>
        <v/>
      </c>
      <c r="DL71" s="108" t="str">
        <f t="shared" si="57"/>
        <v/>
      </c>
      <c r="DM71" s="110" t="str">
        <f t="shared" si="58"/>
        <v/>
      </c>
      <c r="DN71" s="120" t="str">
        <f>IF(OR($E71="",$G71=""),"",IF(AND($E$3=6),'Marks Entry 6th'!BK70,IF(AND($E$3=7),'Marks Entry 7th'!BK70,"")))</f>
        <v/>
      </c>
      <c r="DO71" s="120" t="str">
        <f>IF(OR($E71="",$G71=""),"",IF(AND($E$3=6),'Marks Entry 6th'!BL70,IF(AND($E$3=7),'Marks Entry 7th'!BL70,"")))</f>
        <v/>
      </c>
      <c r="DP71" s="120" t="str">
        <f>IF(OR($E71="",$G71=""),"",IF(AND($E$3=6),'Marks Entry 6th'!BM70,IF(AND($E$3=7),'Marks Entry 7th'!BM70,"")))</f>
        <v/>
      </c>
      <c r="DQ71" s="120" t="str">
        <f>IF(OR($E71="",$G71=""),"",IF(AND($E$3=6),'Marks Entry 6th'!BN70,IF(AND($E$3=7),'Marks Entry 7th'!BN70,"")))</f>
        <v/>
      </c>
      <c r="DR71" s="120" t="str">
        <f>IF(OR($E71="",$G71=""),"",IF(AND($E$3=6),'Marks Entry 6th'!BO70,IF(AND($E$3=7),'Marks Entry 7th'!BO70,"")))</f>
        <v/>
      </c>
      <c r="DS71" s="120" t="str">
        <f>IF(OR($E71="",$G71=""),"",IF(AND($E$3=6),'Marks Entry 6th'!BP70,IF(AND($E$3=7),'Marks Entry 7th'!BP70,"")))</f>
        <v/>
      </c>
      <c r="DT71" s="428" t="str">
        <f t="shared" si="59"/>
        <v/>
      </c>
      <c r="DU71" s="120" t="str">
        <f>IF(OR($E71="",$G71=""),"",IF(AND($E$3=6),'Marks Entry 6th'!BQ70,IF(AND($E$3=7),'Marks Entry 7th'!BQ70,"")))</f>
        <v/>
      </c>
      <c r="DV71" s="120" t="str">
        <f>IF(OR($E71="",$G71=""),"",IF(AND($E$3=6),'Marks Entry 6th'!BR70,IF(AND($E$3=7),'Marks Entry 7th'!BR70,"")))</f>
        <v/>
      </c>
      <c r="DW71" s="65" t="str">
        <f t="shared" si="60"/>
        <v/>
      </c>
      <c r="DX71" s="62">
        <f t="shared" si="61"/>
        <v>0</v>
      </c>
      <c r="DY71" s="67" t="str">
        <f>IF(OR($E71="",$G71=""),"",IF(AND($E$3=6),'Marks Entry 6th'!BS70,IF(AND($E$3=7),'Marks Entry 7th'!BS70,"")))</f>
        <v/>
      </c>
      <c r="DZ71" s="67" t="str">
        <f>IF(OR($E71="",$G71=""),"",IF(AND($E$3=6),'Marks Entry 6th'!BT70,IF(AND($E$3=7),'Marks Entry 7th'!BT70,"")))</f>
        <v/>
      </c>
      <c r="EA71" s="65" t="str">
        <f t="shared" si="62"/>
        <v/>
      </c>
      <c r="EB71" s="62" t="str">
        <f t="shared" si="63"/>
        <v/>
      </c>
      <c r="EC71" s="108">
        <f t="shared" si="64"/>
        <v>0</v>
      </c>
      <c r="ED71" s="108" t="str">
        <f t="shared" si="65"/>
        <v/>
      </c>
      <c r="EE71" s="108" t="str">
        <f t="shared" si="66"/>
        <v/>
      </c>
      <c r="EF71" s="108" t="str">
        <f t="shared" si="67"/>
        <v/>
      </c>
      <c r="EG71" s="108" t="str">
        <f t="shared" si="68"/>
        <v/>
      </c>
      <c r="EH71" s="110" t="str">
        <f t="shared" si="69"/>
        <v/>
      </c>
      <c r="EI71" s="52" t="str">
        <f>IF(OR($E71="",$G71=""),"",IF(AND($E$3=6),'Marks Entry 6th'!BU70,IF(AND($E$3=7),'Marks Entry 7th'!BU70,"")))</f>
        <v/>
      </c>
      <c r="EJ71" s="52" t="str">
        <f>IF(OR($E71="",$G71=""),"",IF(AND($E$3=6),'Marks Entry 6th'!BV70,IF(AND($E$3=7),'Marks Entry 7th'!BV70,"")))</f>
        <v/>
      </c>
      <c r="EK71" s="52" t="str">
        <f>IF(OR($E71="",$G71=""),"",IF(AND($E$3=6),'Marks Entry 6th'!BW70,IF(AND($E$3=7),'Marks Entry 7th'!BW70,"")))</f>
        <v/>
      </c>
      <c r="EL71" s="52" t="str">
        <f>IF(OR($E71="",$G71=""),"",IF(AND($E$3=6),'Marks Entry 6th'!BX70,IF(AND($E$3=7),'Marks Entry 7th'!BX70,"")))</f>
        <v/>
      </c>
      <c r="EM71" s="52" t="str">
        <f>IF(OR($E71="",$G71=""),"",IF(AND($E$3=6),'Marks Entry 6th'!BY70,IF(AND($E$3=7),'Marks Entry 7th'!BY70,"")))</f>
        <v/>
      </c>
      <c r="EN71" s="121" t="str">
        <f t="shared" si="70"/>
        <v/>
      </c>
      <c r="EO71" s="122">
        <f t="shared" si="71"/>
        <v>0</v>
      </c>
      <c r="EP71" s="122" t="str">
        <f t="shared" si="72"/>
        <v/>
      </c>
      <c r="EQ71" s="122" t="str">
        <f t="shared" si="73"/>
        <v/>
      </c>
      <c r="ER71" s="109" t="str">
        <f t="shared" si="74"/>
        <v/>
      </c>
      <c r="ES71" s="52" t="str">
        <f>IF(OR($E71="",$G71=""),"",IF(AND($E$3=6),'Marks Entry 6th'!BZ70,IF(AND($E$3=7),'Marks Entry 7th'!BZ70,"")))</f>
        <v/>
      </c>
      <c r="ET71" s="52" t="str">
        <f>IF(OR($E71="",$G71=""),"",IF(AND($E$3=6),'Marks Entry 6th'!CA70,IF(AND($E$3=7),'Marks Entry 7th'!CA70,"")))</f>
        <v/>
      </c>
      <c r="EU71" s="52" t="str">
        <f>IF(OR($E71="",$G71=""),"",IF(AND($E$3=6),'Marks Entry 6th'!CB70,IF(AND($E$3=7),'Marks Entry 7th'!CB70,"")))</f>
        <v/>
      </c>
      <c r="EV71" s="52" t="str">
        <f>IF(OR($E71="",$G71=""),"",IF(AND($E$3=6),'Marks Entry 6th'!CC70,IF(AND($E$3=7),'Marks Entry 7th'!CC70,"")))</f>
        <v/>
      </c>
      <c r="EW71" s="52" t="str">
        <f>IF(OR($E71="",$G71=""),"",IF(AND($E$3=6),'Marks Entry 6th'!CD70,IF(AND($E$3=7),'Marks Entry 7th'!CD70,"")))</f>
        <v/>
      </c>
      <c r="EX71" s="121" t="str">
        <f t="shared" si="75"/>
        <v/>
      </c>
      <c r="EY71" s="122">
        <f t="shared" si="76"/>
        <v>0</v>
      </c>
      <c r="EZ71" s="122" t="str">
        <f t="shared" si="77"/>
        <v/>
      </c>
      <c r="FA71" s="122" t="str">
        <f t="shared" si="78"/>
        <v/>
      </c>
      <c r="FB71" s="109" t="str">
        <f t="shared" si="79"/>
        <v/>
      </c>
      <c r="FC71" s="52" t="str">
        <f>IF(OR($E71="",$G71=""),"",IF(AND($E$3=6),'Marks Entry 6th'!CE70,IF(AND($E$3=7),'Marks Entry 7th'!CE70,"")))</f>
        <v/>
      </c>
      <c r="FD71" s="52" t="str">
        <f>IF(OR($E71="",$G71=""),"",IF(AND($E$3=6),'Marks Entry 6th'!CF70,IF(AND($E$3=7),'Marks Entry 7th'!CF70,"")))</f>
        <v/>
      </c>
      <c r="FE71" s="52" t="str">
        <f>IF(OR($E71="",$G71=""),"",IF(AND($E$3=6),'Marks Entry 6th'!CG70,IF(AND($E$3=7),'Marks Entry 7th'!CG70,"")))</f>
        <v/>
      </c>
      <c r="FF71" s="52" t="str">
        <f>IF(OR($E71="",$G71=""),"",IF(AND($E$3=6),'Marks Entry 6th'!CH70,IF(AND($E$3=7),'Marks Entry 7th'!CH70,"")))</f>
        <v/>
      </c>
      <c r="FG71" s="52" t="str">
        <f>IF(OR($E71="",$G71=""),"",IF(AND($E$3=6),'Marks Entry 6th'!CI70,IF(AND($E$3=7),'Marks Entry 7th'!CI70,"")))</f>
        <v/>
      </c>
      <c r="FH71" s="121" t="str">
        <f t="shared" si="80"/>
        <v/>
      </c>
      <c r="FI71" s="122">
        <f t="shared" si="81"/>
        <v>0</v>
      </c>
      <c r="FJ71" s="122" t="str">
        <f t="shared" si="82"/>
        <v/>
      </c>
      <c r="FK71" s="122" t="str">
        <f t="shared" si="83"/>
        <v/>
      </c>
      <c r="FL71" s="109" t="str">
        <f t="shared" si="84"/>
        <v/>
      </c>
      <c r="FM71" s="370" t="str">
        <f>IF(OR($E71="",$G71=""),"",IF(AND('Marks Entry 6th'!CJ70="",'Marks Entry 7th'!CJ70=""),"",IF(AND($E$3=6),'Marks Entry 6th'!CJ70,IF(AND($E$3=7),'Marks Entry 7th'!CJ70,""))))</f>
        <v/>
      </c>
      <c r="FN71" s="370" t="str">
        <f>IF(OR($E71="",$G71=""),"",IF(AND('Marks Entry 6th'!CK70="",'Marks Entry 7th'!CK70=""),"",IF(AND($E$3=6),'Marks Entry 6th'!CK70,IF(AND($E$3=7),'Marks Entry 7th'!CK70,""))))</f>
        <v/>
      </c>
      <c r="FO71" s="371" t="str">
        <f t="shared" si="85"/>
        <v/>
      </c>
      <c r="FP71" s="109" t="str">
        <f t="shared" si="86"/>
        <v/>
      </c>
      <c r="FQ71" s="370" t="str">
        <f>IF(OR($E71="",$G71=""),"",IF(AND('Marks Entry 6th'!CL70="",'Marks Entry 7th'!CL70=""),"",IF(AND($E$3=6),'Marks Entry 6th'!CL70,IF(AND($E$3=7),'Marks Entry 7th'!CL70,""))))</f>
        <v/>
      </c>
      <c r="FR71" s="370" t="str">
        <f>IF(OR($E71="",$G71=""),"",IF(AND('Marks Entry 6th'!CM70="",'Marks Entry 7th'!CM70=""),"",IF(AND($E$3=6),'Marks Entry 6th'!CM70,IF(AND($E$3=7),'Marks Entry 7th'!CM70,""))))</f>
        <v/>
      </c>
      <c r="FS71" s="371" t="str">
        <f t="shared" si="87"/>
        <v/>
      </c>
      <c r="FT71" s="109" t="str">
        <f t="shared" si="88"/>
        <v/>
      </c>
      <c r="FU71" s="78" t="str">
        <f t="shared" si="89"/>
        <v/>
      </c>
      <c r="FV71" s="332" t="str">
        <f t="shared" si="90"/>
        <v/>
      </c>
      <c r="FW71" s="84" t="str">
        <f t="shared" si="91"/>
        <v/>
      </c>
      <c r="FX71" s="225" t="str">
        <f t="shared" si="92"/>
        <v/>
      </c>
      <c r="FY71" s="85" t="str">
        <f t="shared" si="93"/>
        <v/>
      </c>
      <c r="FZ71" s="331" t="str">
        <f>IFERROR(IF(B71="NSO","NSO",IF(OR(D71="",G71="",F71=""),"",IF(AND(FV71&gt;=36,'Master sheet'!$D$11="Hindi"),"कक्षा क्रमोन्नत",IF(AND(FV71&gt;=36,'Master sheet'!$D$11="English"),"Promoted",IF(AND(FV71&lt;36,'Master sheet'!$D$11="Hindi"),"पुनः परीक्षा","Re-Exam"))))),"")</f>
        <v/>
      </c>
      <c r="GA71" s="53" t="str">
        <f>IF(OR($E71="",$G71=""),"",IF(AND($E$3=6,'Marks Entry 6th'!CN70=""),"",IF(AND($E$3=7,'Marks Entry 7th'!CN70=""),"",IF(AND($E$3=6),'Marks Entry 6th'!CN70,IF(AND($E$3=7),'Marks Entry 7th'!CN70,"")))))</f>
        <v/>
      </c>
      <c r="GB71" s="53" t="str">
        <f>IF(OR($E71="",$G71=""),"",IF(AND($E$3=6,'Marks Entry 6th'!CO70=""),"",IF(AND($E$3=7,'Marks Entry 7th'!CO70=""),"",IF(AND($E$3=6),'Marks Entry 6th'!CO70,IF(AND($E$3=7),'Marks Entry 7th'!CO70,"")))))</f>
        <v/>
      </c>
      <c r="GC71" s="54"/>
      <c r="GK71" s="56">
        <f>IF(AND($E$3=6),'Marks Entry 6th'!I70,IF(AND($E$3=7),'Marks Entry 7th'!I70,""))</f>
        <v>0</v>
      </c>
      <c r="GL71" s="56">
        <f t="shared" si="94"/>
        <v>0</v>
      </c>
    </row>
    <row r="72" spans="1:194" ht="18.95" customHeight="1">
      <c r="A72" s="68">
        <v>65</v>
      </c>
      <c r="B72" s="68" t="str">
        <f>IF(OR(GK72=0,GK72=""),"",IF(AND($E$3=6),'Marks Entry 6th'!I71,IF(AND($E$3=7),'Marks Entry 7th'!I71,"")))</f>
        <v/>
      </c>
      <c r="C72" s="69" t="str">
        <f>IF(OR(B72=0,B72=""),"",IF(AND($E$3=6,'Marks Entry 6th'!B71=""),"",IF(AND($E$3=7,'Marks Entry 7th'!B71=""),"",IF(AND($E$3=6,'Marks Entry 6th'!B71),'Marks Entry 6th'!B71,IF(AND($E$3=7),'Marks Entry 7th'!B71,"")))))</f>
        <v/>
      </c>
      <c r="D72" s="69" t="str">
        <f>IF(OR(B72=0,B72=""),"",IF(AND($E$3=6,'Marks Entry 6th'!C71=""),"",IF(AND($E$3=7,'Marks Entry 7th'!C71=""),"",IF(AND($E$3=6),'Marks Entry 6th'!C71,IF(AND($E$3=7),'Marks Entry 7th'!C71,"")))))</f>
        <v/>
      </c>
      <c r="E72" s="306" t="str">
        <f>IF(OR(B72=0,B72=""),"",IF(AND($E$3=6,'Marks Entry 6th'!E71=""),"",IF(AND($E$3=7,'Marks Entry 7th'!E71=""),"",IF(AND($E$3=6),'Marks Entry 6th'!E71,IF(AND($E$3=7),'Marks Entry 7th'!E71,"")))))</f>
        <v/>
      </c>
      <c r="F72" s="69" t="str">
        <f>IF(OR(B72=0,B72=""),"",IF(AND($E$3=6,'Marks Entry 6th'!D71=""),"",IF(AND($E$3=7,'Marks Entry 7th'!D71=""),"",IF(AND($E$3=6),'Marks Entry 6th'!D71,IF(AND($E$3=7),'Marks Entry 7th'!D71,"")))))</f>
        <v/>
      </c>
      <c r="G72" s="305" t="str">
        <f>IF(OR(B72=0,B72=""),"",IF(AND($E$3=6,'Marks Entry 6th'!F71=""),"",IF(AND($E$3=7,'Marks Entry 7th'!F71=""),"",IF(AND($E$3=6),UPPER('Marks Entry 6th'!F71),IF(AND($E$3=7),UPPER('Marks Entry 7th'!F71),"")))))</f>
        <v/>
      </c>
      <c r="H72" s="305" t="str">
        <f>IF(OR(B72=0,B72=""),"",IF(AND($E$3=6,'Marks Entry 6th'!G71=""),"",IF(AND($E$3=7,'Marks Entry 7th'!G71=""),"",IF(AND($E$3=6),UPPER('Marks Entry 6th'!G71),IF(AND($E$3=7),UPPER('Marks Entry 7th'!G71),"")))))</f>
        <v/>
      </c>
      <c r="I72" s="305" t="str">
        <f>IF(OR(B72=0,B72=""),"",IF(AND($E$3=6,'Marks Entry 6th'!H71=""),"",IF(AND($E$3=7,'Marks Entry 7th'!H71=""),"",IF(AND($E$3=6),UPPER('Marks Entry 6th'!H71),IF(AND($E$3=7),UPPER('Marks Entry 7th'!H71),"")))))</f>
        <v/>
      </c>
      <c r="J72" s="64" t="str">
        <f>IF(OR(B72=0,B72=""),"",IF(AND($E$3=6,'Marks Entry 6th'!J71=""),"",IF(AND($E$3=7,'Marks Entry 7th'!J71=""),"",IF(AND($E$3=6),'Marks Entry 6th'!J71,IF(AND($E$3=7),'Marks Entry 7th'!J71,"")))))</f>
        <v/>
      </c>
      <c r="K72" s="64" t="str">
        <f>IF(OR(B72=0,B72=""),"",IF(AND($E$3=6,'Marks Entry 6th'!K71=""),"",IF(AND($E$3=7,'Marks Entry 7th'!K71=""),"",IF(AND($E$3=6),'Marks Entry 6th'!K71,IF(AND($E$3=7),'Marks Entry 7th'!K71,"")))))</f>
        <v/>
      </c>
      <c r="L72" s="120" t="str">
        <f>IF(OR($E72="",$G72=""),"",IF(AND($E$3=6),'Marks Entry 6th'!L71,IF(AND($E$3=7),'Marks Entry 7th'!L71,"")))</f>
        <v/>
      </c>
      <c r="M72" s="120" t="str">
        <f>IF(OR($E72="",$G72=""),"",IF(AND($E$3=6),'Marks Entry 6th'!M71,IF(AND($E$3=7),'Marks Entry 7th'!M71,"")))</f>
        <v/>
      </c>
      <c r="N72" s="120" t="str">
        <f>IF(OR($E72="",$G72=""),"",IF(AND($E$3=6),'Marks Entry 6th'!N71,IF(AND($E$3=7),'Marks Entry 7th'!N71,"")))</f>
        <v/>
      </c>
      <c r="O72" s="120" t="str">
        <f>IF(OR($E72="",$G72=""),"",IF(AND($E$3=6),'Marks Entry 6th'!O71,IF(AND($E$3=7),'Marks Entry 7th'!O71,"")))</f>
        <v/>
      </c>
      <c r="P72" s="120" t="str">
        <f>IF(OR($E72="",$G72=""),"",IF(AND($E$3=6),'Marks Entry 6th'!P71,IF(AND($E$3=7),'Marks Entry 7th'!P71,"")))</f>
        <v/>
      </c>
      <c r="Q72" s="120" t="str">
        <f>IF(OR($E72="",$G72=""),"",IF(AND($E$3=6),'Marks Entry 6th'!Q71,IF(AND($E$3=7),'Marks Entry 7th'!Q71,"")))</f>
        <v/>
      </c>
      <c r="R72" s="428" t="str">
        <f t="shared" si="4"/>
        <v/>
      </c>
      <c r="S72" s="120" t="str">
        <f>IF(OR($E72="",$G72=""),"",IF(AND($E$3=6),'Marks Entry 6th'!R71,IF(AND($E$3=7),'Marks Entry 7th'!R71,"")))</f>
        <v/>
      </c>
      <c r="T72" s="120" t="str">
        <f>IF(OR($E72="",$G72=""),"",IF(AND($E$3=6),'Marks Entry 6th'!S71,IF(AND($E$3=7),'Marks Entry 7th'!S71,"")))</f>
        <v/>
      </c>
      <c r="U72" s="65" t="str">
        <f t="shared" si="5"/>
        <v/>
      </c>
      <c r="V72" s="62">
        <f t="shared" si="6"/>
        <v>0</v>
      </c>
      <c r="W72" s="67" t="str">
        <f>IF(OR($E72="",$G72=""),"",IF(AND($E$3=6),'Marks Entry 6th'!T71,IF(AND($E$3=7),'Marks Entry 7th'!T71,"")))</f>
        <v/>
      </c>
      <c r="X72" s="67" t="str">
        <f>IF(OR($E72="",$G72=""),"",IF(AND($E$3=6),'Marks Entry 6th'!U71,IF(AND($E$3=7),'Marks Entry 7th'!U71,"")))</f>
        <v/>
      </c>
      <c r="Y72" s="66" t="str">
        <f t="shared" si="7"/>
        <v/>
      </c>
      <c r="Z72" s="62" t="str">
        <f t="shared" si="8"/>
        <v/>
      </c>
      <c r="AA72" s="108">
        <f t="shared" si="9"/>
        <v>0</v>
      </c>
      <c r="AB72" s="108" t="str">
        <f t="shared" si="10"/>
        <v/>
      </c>
      <c r="AC72" s="108" t="str">
        <f t="shared" si="11"/>
        <v/>
      </c>
      <c r="AD72" s="108" t="str">
        <f t="shared" si="12"/>
        <v/>
      </c>
      <c r="AE72" s="108" t="str">
        <f t="shared" si="13"/>
        <v/>
      </c>
      <c r="AF72" s="110" t="str">
        <f t="shared" si="14"/>
        <v/>
      </c>
      <c r="AG72" s="120" t="str">
        <f>IF(OR($E72="",$G72=""),"",IF(AND($E$3=6),'Marks Entry 6th'!V71,IF(AND($E$3=7),'Marks Entry 7th'!V71,"")))</f>
        <v/>
      </c>
      <c r="AH72" s="120" t="str">
        <f>IF(OR($E72="",$G72=""),"",IF(AND($E$3=6),'Marks Entry 6th'!W71,IF(AND($E$3=7),'Marks Entry 7th'!W71,"")))</f>
        <v/>
      </c>
      <c r="AI72" s="120" t="str">
        <f>IF(OR($E72="",$G72=""),"",IF(AND($E$3=6),'Marks Entry 6th'!X71,IF(AND($E$3=7),'Marks Entry 7th'!X71,"")))</f>
        <v/>
      </c>
      <c r="AJ72" s="120" t="str">
        <f>IF(OR($E72="",$G72=""),"",IF(AND($E$3=6),'Marks Entry 6th'!Y71,IF(AND($E$3=7),'Marks Entry 7th'!Y71,"")))</f>
        <v/>
      </c>
      <c r="AK72" s="120" t="str">
        <f>IF(OR($E72="",$G72=""),"",IF(AND($E$3=6),'Marks Entry 6th'!Z71,IF(AND($E$3=7),'Marks Entry 7th'!Z71,"")))</f>
        <v/>
      </c>
      <c r="AL72" s="120" t="str">
        <f>IF(OR($E72="",$G72=""),"",IF(AND($E$3=6),'Marks Entry 6th'!AA71,IF(AND($E$3=7),'Marks Entry 7th'!AA71,"")))</f>
        <v/>
      </c>
      <c r="AM72" s="428" t="str">
        <f t="shared" si="15"/>
        <v/>
      </c>
      <c r="AN72" s="120" t="str">
        <f>IF(OR($E72="",$G72=""),"",IF(AND($E$3=6),'Marks Entry 6th'!AB71,IF(AND($E$3=7),'Marks Entry 7th'!AB71,"")))</f>
        <v/>
      </c>
      <c r="AO72" s="120" t="str">
        <f>IF(OR($E72="",$G72=""),"",IF(AND($E$3=6),'Marks Entry 6th'!AC71,IF(AND($E$3=7),'Marks Entry 7th'!AC71,"")))</f>
        <v/>
      </c>
      <c r="AP72" s="65" t="str">
        <f t="shared" si="16"/>
        <v/>
      </c>
      <c r="AQ72" s="62">
        <f t="shared" si="17"/>
        <v>0</v>
      </c>
      <c r="AR72" s="67" t="str">
        <f>IF(OR($E72="",$G72=""),"",IF(AND($E$3=6),'Marks Entry 6th'!AD71,IF(AND($E$3=7),'Marks Entry 7th'!AD71,"")))</f>
        <v/>
      </c>
      <c r="AS72" s="67" t="str">
        <f>IF(OR($E72="",$G72=""),"",IF(AND($E$3=6),'Marks Entry 6th'!AE71,IF(AND($E$3=7),'Marks Entry 7th'!AE71,"")))</f>
        <v/>
      </c>
      <c r="AT72" s="65" t="str">
        <f t="shared" si="18"/>
        <v/>
      </c>
      <c r="AU72" s="62" t="str">
        <f t="shared" si="19"/>
        <v/>
      </c>
      <c r="AV72" s="108">
        <f t="shared" si="20"/>
        <v>0</v>
      </c>
      <c r="AW72" s="108" t="str">
        <f t="shared" si="21"/>
        <v/>
      </c>
      <c r="AX72" s="108" t="str">
        <f t="shared" si="22"/>
        <v/>
      </c>
      <c r="AY72" s="108" t="str">
        <f t="shared" si="23"/>
        <v/>
      </c>
      <c r="AZ72" s="108" t="str">
        <f t="shared" si="24"/>
        <v/>
      </c>
      <c r="BA72" s="110" t="str">
        <f t="shared" si="25"/>
        <v/>
      </c>
      <c r="BB72" s="313" t="str">
        <f>IF(OR($E72="",$G72=""),"",IF(AND($E$3=6),'Marks Entry 6th'!AF71,IF(AND($E$3=7),'Marks Entry 7th'!AF71,"")))</f>
        <v/>
      </c>
      <c r="BC72" s="120" t="str">
        <f>IF(OR($E72="",$G72=""),"",IF(AND($E$3=6),'Marks Entry 6th'!AG71,IF(AND($E$3=7),'Marks Entry 7th'!AG71,"")))</f>
        <v/>
      </c>
      <c r="BD72" s="120" t="str">
        <f>IF(OR($E72="",$G72=""),"",IF(AND($E$3=6),'Marks Entry 6th'!AH71,IF(AND($E$3=7),'Marks Entry 7th'!AH71,"")))</f>
        <v/>
      </c>
      <c r="BE72" s="120" t="str">
        <f>IF(OR($E72="",$G72=""),"",IF(AND($E$3=6),'Marks Entry 6th'!AI71,IF(AND($E$3=7),'Marks Entry 7th'!AI71,"")))</f>
        <v/>
      </c>
      <c r="BF72" s="120" t="str">
        <f>IF(OR($E72="",$G72=""),"",IF(AND($E$3=6),'Marks Entry 6th'!AJ71,IF(AND($E$3=7),'Marks Entry 7th'!AJ71,"")))</f>
        <v/>
      </c>
      <c r="BG72" s="120" t="str">
        <f>IF(OR($E72="",$G72=""),"",IF(AND($E$3=6),'Marks Entry 6th'!AK71,IF(AND($E$3=7),'Marks Entry 7th'!AK71,"")))</f>
        <v/>
      </c>
      <c r="BH72" s="120" t="str">
        <f>IF(OR($E72="",$G72=""),"",IF(AND($E$3=6),'Marks Entry 6th'!AL71,IF(AND($E$3=7),'Marks Entry 7th'!AL71,"")))</f>
        <v/>
      </c>
      <c r="BI72" s="428" t="str">
        <f t="shared" si="26"/>
        <v/>
      </c>
      <c r="BJ72" s="120" t="str">
        <f>IF(OR($E72="",$G72=""),"",IF(AND($E$3=6),'Marks Entry 6th'!AM71,IF(AND($E$3=7),'Marks Entry 7th'!AM71,"")))</f>
        <v/>
      </c>
      <c r="BK72" s="120" t="str">
        <f>IF(OR($E72="",$G72=""),"",IF(AND($E$3=6),'Marks Entry 6th'!AN71,IF(AND($E$3=7),'Marks Entry 7th'!AN71,"")))</f>
        <v/>
      </c>
      <c r="BL72" s="65" t="str">
        <f t="shared" si="27"/>
        <v/>
      </c>
      <c r="BM72" s="62">
        <f t="shared" si="28"/>
        <v>0</v>
      </c>
      <c r="BN72" s="67" t="str">
        <f>IF(OR($E72="",$G72=""),"",IF(AND($E$3=6),'Marks Entry 6th'!AO71,IF(AND($E$3=7),'Marks Entry 7th'!AO71,"")))</f>
        <v/>
      </c>
      <c r="BO72" s="67" t="str">
        <f>IF(OR($E72="",$G72=""),"",IF(AND($E$3=6),'Marks Entry 6th'!AP71,IF(AND($E$3=7),'Marks Entry 7th'!AP71,"")))</f>
        <v/>
      </c>
      <c r="BP72" s="65" t="str">
        <f t="shared" si="29"/>
        <v/>
      </c>
      <c r="BQ72" s="62" t="str">
        <f t="shared" si="30"/>
        <v/>
      </c>
      <c r="BR72" s="108">
        <f t="shared" si="31"/>
        <v>0</v>
      </c>
      <c r="BS72" s="108" t="str">
        <f t="shared" si="32"/>
        <v/>
      </c>
      <c r="BT72" s="108" t="str">
        <f t="shared" si="33"/>
        <v/>
      </c>
      <c r="BU72" s="108" t="str">
        <f t="shared" si="34"/>
        <v/>
      </c>
      <c r="BV72" s="108" t="str">
        <f t="shared" si="35"/>
        <v/>
      </c>
      <c r="BW72" s="110" t="str">
        <f t="shared" si="36"/>
        <v/>
      </c>
      <c r="BX72" s="120" t="str">
        <f>IF(OR($E72="",$G72=""),"",IF(AND($E$3=6),'Marks Entry 6th'!AQ71,IF(AND($E$3=7),'Marks Entry 7th'!AQ71,"")))</f>
        <v/>
      </c>
      <c r="BY72" s="120" t="str">
        <f>IF(OR($E72="",$G72=""),"",IF(AND($E$3=6),'Marks Entry 6th'!AR71,IF(AND($E$3=7),'Marks Entry 7th'!AR71,"")))</f>
        <v/>
      </c>
      <c r="BZ72" s="120" t="str">
        <f>IF(OR($E72="",$G72=""),"",IF(AND($E$3=6),'Marks Entry 6th'!AS71,IF(AND($E$3=7),'Marks Entry 7th'!AS71,"")))</f>
        <v/>
      </c>
      <c r="CA72" s="120" t="str">
        <f>IF(OR($E72="",$G72=""),"",IF(AND($E$3=6),'Marks Entry 6th'!AT71,IF(AND($E$3=7),'Marks Entry 7th'!AT71,"")))</f>
        <v/>
      </c>
      <c r="CB72" s="120" t="str">
        <f>IF(OR($E72="",$G72=""),"",IF(AND($E$3=6),'Marks Entry 6th'!AU71,IF(AND($E$3=7),'Marks Entry 7th'!AU71,"")))</f>
        <v/>
      </c>
      <c r="CC72" s="120" t="str">
        <f>IF(OR($E72="",$G72=""),"",IF(AND($E$3=6),'Marks Entry 6th'!AV71,IF(AND($E$3=7),'Marks Entry 7th'!AV71,"")))</f>
        <v/>
      </c>
      <c r="CD72" s="428" t="str">
        <f t="shared" si="37"/>
        <v/>
      </c>
      <c r="CE72" s="120" t="str">
        <f>IF(OR($E72="",$G72=""),"",IF(AND($E$3=6),'Marks Entry 6th'!AW71,IF(AND($E$3=7),'Marks Entry 7th'!AW71,"")))</f>
        <v/>
      </c>
      <c r="CF72" s="120" t="str">
        <f>IF(OR($E72="",$G72=""),"",IF(AND($E$3=6),'Marks Entry 6th'!AX71,IF(AND($E$3=7),'Marks Entry 7th'!AX71,"")))</f>
        <v/>
      </c>
      <c r="CG72" s="65" t="str">
        <f t="shared" si="38"/>
        <v/>
      </c>
      <c r="CH72" s="62">
        <f t="shared" si="39"/>
        <v>0</v>
      </c>
      <c r="CI72" s="67" t="str">
        <f>IF(OR($E72="",$G72=""),"",IF(AND($E$3=6),'Marks Entry 6th'!AY71,IF(AND($E$3=7),'Marks Entry 7th'!AY71,"")))</f>
        <v/>
      </c>
      <c r="CJ72" s="67" t="str">
        <f>IF(OR($E72="",$G72=""),"",IF(AND($E$3=6),'Marks Entry 6th'!AZ71,IF(AND($E$3=7),'Marks Entry 7th'!AZ71,"")))</f>
        <v/>
      </c>
      <c r="CK72" s="65" t="str">
        <f t="shared" si="40"/>
        <v/>
      </c>
      <c r="CL72" s="62" t="str">
        <f t="shared" si="41"/>
        <v/>
      </c>
      <c r="CM72" s="108">
        <f t="shared" si="42"/>
        <v>0</v>
      </c>
      <c r="CN72" s="108" t="str">
        <f t="shared" si="43"/>
        <v/>
      </c>
      <c r="CO72" s="108" t="str">
        <f t="shared" si="44"/>
        <v/>
      </c>
      <c r="CP72" s="108" t="str">
        <f t="shared" si="45"/>
        <v/>
      </c>
      <c r="CQ72" s="108" t="str">
        <f t="shared" si="46"/>
        <v/>
      </c>
      <c r="CR72" s="110" t="str">
        <f t="shared" si="47"/>
        <v/>
      </c>
      <c r="CS72" s="120" t="str">
        <f>IF(OR($E72="",$G72=""),"",IF(AND($E$3=6),'Marks Entry 6th'!BA71,IF(AND($E$3=7),'Marks Entry 7th'!BA71,"")))</f>
        <v/>
      </c>
      <c r="CT72" s="120" t="str">
        <f>IF(OR($E72="",$G72=""),"",IF(AND($E$3=6),'Marks Entry 6th'!BB71,IF(AND($E$3=7),'Marks Entry 7th'!BB71,"")))</f>
        <v/>
      </c>
      <c r="CU72" s="120" t="str">
        <f>IF(OR($E72="",$G72=""),"",IF(AND($E$3=6),'Marks Entry 6th'!BC71,IF(AND($E$3=7),'Marks Entry 7th'!BC71,"")))</f>
        <v/>
      </c>
      <c r="CV72" s="120" t="str">
        <f>IF(OR($E72="",$G72=""),"",IF(AND($E$3=6),'Marks Entry 6th'!BD71,IF(AND($E$3=7),'Marks Entry 7th'!BD71,"")))</f>
        <v/>
      </c>
      <c r="CW72" s="120" t="str">
        <f>IF(OR($E72="",$G72=""),"",IF(AND($E$3=6),'Marks Entry 6th'!BE71,IF(AND($E$3=7),'Marks Entry 7th'!BE71,"")))</f>
        <v/>
      </c>
      <c r="CX72" s="120" t="str">
        <f>IF(OR($E72="",$G72=""),"",IF(AND($E$3=6),'Marks Entry 6th'!BF71,IF(AND($E$3=7),'Marks Entry 7th'!BF71,"")))</f>
        <v/>
      </c>
      <c r="CY72" s="428" t="str">
        <f t="shared" si="48"/>
        <v/>
      </c>
      <c r="CZ72" s="120" t="str">
        <f>IF(OR($E72="",$G72=""),"",IF(AND($E$3=6),'Marks Entry 6th'!BG71,IF(AND($E$3=7),'Marks Entry 7th'!BG71,"")))</f>
        <v/>
      </c>
      <c r="DA72" s="120" t="str">
        <f>IF(OR($E72="",$G72=""),"",IF(AND($E$3=6),'Marks Entry 6th'!BH71,IF(AND($E$3=7),'Marks Entry 7th'!BH71,"")))</f>
        <v/>
      </c>
      <c r="DB72" s="65" t="str">
        <f t="shared" si="49"/>
        <v/>
      </c>
      <c r="DC72" s="62">
        <f t="shared" si="50"/>
        <v>0</v>
      </c>
      <c r="DD72" s="67" t="str">
        <f>IF(OR($E72="",$G72=""),"",IF(AND($E$3=6),'Marks Entry 6th'!BI71,IF(AND($E$3=7),'Marks Entry 7th'!BI71,"")))</f>
        <v/>
      </c>
      <c r="DE72" s="67" t="str">
        <f>IF(OR($E72="",$G72=""),"",IF(AND($E$3=6),'Marks Entry 6th'!BJ71,IF(AND($E$3=7),'Marks Entry 7th'!BJ71,"")))</f>
        <v/>
      </c>
      <c r="DF72" s="65" t="str">
        <f t="shared" si="51"/>
        <v/>
      </c>
      <c r="DG72" s="62" t="str">
        <f t="shared" si="52"/>
        <v/>
      </c>
      <c r="DH72" s="108">
        <f t="shared" si="53"/>
        <v>0</v>
      </c>
      <c r="DI72" s="108" t="str">
        <f t="shared" si="54"/>
        <v/>
      </c>
      <c r="DJ72" s="108" t="str">
        <f t="shared" si="55"/>
        <v/>
      </c>
      <c r="DK72" s="108" t="str">
        <f t="shared" si="56"/>
        <v/>
      </c>
      <c r="DL72" s="108" t="str">
        <f t="shared" si="57"/>
        <v/>
      </c>
      <c r="DM72" s="110" t="str">
        <f t="shared" si="58"/>
        <v/>
      </c>
      <c r="DN72" s="120" t="str">
        <f>IF(OR($E72="",$G72=""),"",IF(AND($E$3=6),'Marks Entry 6th'!BK71,IF(AND($E$3=7),'Marks Entry 7th'!BK71,"")))</f>
        <v/>
      </c>
      <c r="DO72" s="120" t="str">
        <f>IF(OR($E72="",$G72=""),"",IF(AND($E$3=6),'Marks Entry 6th'!BL71,IF(AND($E$3=7),'Marks Entry 7th'!BL71,"")))</f>
        <v/>
      </c>
      <c r="DP72" s="120" t="str">
        <f>IF(OR($E72="",$G72=""),"",IF(AND($E$3=6),'Marks Entry 6th'!BM71,IF(AND($E$3=7),'Marks Entry 7th'!BM71,"")))</f>
        <v/>
      </c>
      <c r="DQ72" s="120" t="str">
        <f>IF(OR($E72="",$G72=""),"",IF(AND($E$3=6),'Marks Entry 6th'!BN71,IF(AND($E$3=7),'Marks Entry 7th'!BN71,"")))</f>
        <v/>
      </c>
      <c r="DR72" s="120" t="str">
        <f>IF(OR($E72="",$G72=""),"",IF(AND($E$3=6),'Marks Entry 6th'!BO71,IF(AND($E$3=7),'Marks Entry 7th'!BO71,"")))</f>
        <v/>
      </c>
      <c r="DS72" s="120" t="str">
        <f>IF(OR($E72="",$G72=""),"",IF(AND($E$3=6),'Marks Entry 6th'!BP71,IF(AND($E$3=7),'Marks Entry 7th'!BP71,"")))</f>
        <v/>
      </c>
      <c r="DT72" s="428" t="str">
        <f t="shared" si="59"/>
        <v/>
      </c>
      <c r="DU72" s="120" t="str">
        <f>IF(OR($E72="",$G72=""),"",IF(AND($E$3=6),'Marks Entry 6th'!BQ71,IF(AND($E$3=7),'Marks Entry 7th'!BQ71,"")))</f>
        <v/>
      </c>
      <c r="DV72" s="120" t="str">
        <f>IF(OR($E72="",$G72=""),"",IF(AND($E$3=6),'Marks Entry 6th'!BR71,IF(AND($E$3=7),'Marks Entry 7th'!BR71,"")))</f>
        <v/>
      </c>
      <c r="DW72" s="65" t="str">
        <f t="shared" si="60"/>
        <v/>
      </c>
      <c r="DX72" s="62">
        <f t="shared" si="61"/>
        <v>0</v>
      </c>
      <c r="DY72" s="67" t="str">
        <f>IF(OR($E72="",$G72=""),"",IF(AND($E$3=6),'Marks Entry 6th'!BS71,IF(AND($E$3=7),'Marks Entry 7th'!BS71,"")))</f>
        <v/>
      </c>
      <c r="DZ72" s="67" t="str">
        <f>IF(OR($E72="",$G72=""),"",IF(AND($E$3=6),'Marks Entry 6th'!BT71,IF(AND($E$3=7),'Marks Entry 7th'!BT71,"")))</f>
        <v/>
      </c>
      <c r="EA72" s="65" t="str">
        <f t="shared" si="62"/>
        <v/>
      </c>
      <c r="EB72" s="62" t="str">
        <f t="shared" si="63"/>
        <v/>
      </c>
      <c r="EC72" s="108">
        <f t="shared" si="64"/>
        <v>0</v>
      </c>
      <c r="ED72" s="108" t="str">
        <f t="shared" si="65"/>
        <v/>
      </c>
      <c r="EE72" s="108" t="str">
        <f t="shared" si="66"/>
        <v/>
      </c>
      <c r="EF72" s="108" t="str">
        <f t="shared" si="67"/>
        <v/>
      </c>
      <c r="EG72" s="108" t="str">
        <f t="shared" si="68"/>
        <v/>
      </c>
      <c r="EH72" s="110" t="str">
        <f t="shared" si="69"/>
        <v/>
      </c>
      <c r="EI72" s="52" t="str">
        <f>IF(OR($E72="",$G72=""),"",IF(AND($E$3=6),'Marks Entry 6th'!BU71,IF(AND($E$3=7),'Marks Entry 7th'!BU71,"")))</f>
        <v/>
      </c>
      <c r="EJ72" s="52" t="str">
        <f>IF(OR($E72="",$G72=""),"",IF(AND($E$3=6),'Marks Entry 6th'!BV71,IF(AND($E$3=7),'Marks Entry 7th'!BV71,"")))</f>
        <v/>
      </c>
      <c r="EK72" s="52" t="str">
        <f>IF(OR($E72="",$G72=""),"",IF(AND($E$3=6),'Marks Entry 6th'!BW71,IF(AND($E$3=7),'Marks Entry 7th'!BW71,"")))</f>
        <v/>
      </c>
      <c r="EL72" s="52" t="str">
        <f>IF(OR($E72="",$G72=""),"",IF(AND($E$3=6),'Marks Entry 6th'!BX71,IF(AND($E$3=7),'Marks Entry 7th'!BX71,"")))</f>
        <v/>
      </c>
      <c r="EM72" s="52" t="str">
        <f>IF(OR($E72="",$G72=""),"",IF(AND($E$3=6),'Marks Entry 6th'!BY71,IF(AND($E$3=7),'Marks Entry 7th'!BY71,"")))</f>
        <v/>
      </c>
      <c r="EN72" s="121" t="str">
        <f t="shared" si="70"/>
        <v/>
      </c>
      <c r="EO72" s="122">
        <f t="shared" si="71"/>
        <v>0</v>
      </c>
      <c r="EP72" s="122" t="str">
        <f t="shared" si="72"/>
        <v/>
      </c>
      <c r="EQ72" s="122" t="str">
        <f t="shared" si="73"/>
        <v/>
      </c>
      <c r="ER72" s="109" t="str">
        <f t="shared" si="74"/>
        <v/>
      </c>
      <c r="ES72" s="52" t="str">
        <f>IF(OR($E72="",$G72=""),"",IF(AND($E$3=6),'Marks Entry 6th'!BZ71,IF(AND($E$3=7),'Marks Entry 7th'!BZ71,"")))</f>
        <v/>
      </c>
      <c r="ET72" s="52" t="str">
        <f>IF(OR($E72="",$G72=""),"",IF(AND($E$3=6),'Marks Entry 6th'!CA71,IF(AND($E$3=7),'Marks Entry 7th'!CA71,"")))</f>
        <v/>
      </c>
      <c r="EU72" s="52" t="str">
        <f>IF(OR($E72="",$G72=""),"",IF(AND($E$3=6),'Marks Entry 6th'!CB71,IF(AND($E$3=7),'Marks Entry 7th'!CB71,"")))</f>
        <v/>
      </c>
      <c r="EV72" s="52" t="str">
        <f>IF(OR($E72="",$G72=""),"",IF(AND($E$3=6),'Marks Entry 6th'!CC71,IF(AND($E$3=7),'Marks Entry 7th'!CC71,"")))</f>
        <v/>
      </c>
      <c r="EW72" s="52" t="str">
        <f>IF(OR($E72="",$G72=""),"",IF(AND($E$3=6),'Marks Entry 6th'!CD71,IF(AND($E$3=7),'Marks Entry 7th'!CD71,"")))</f>
        <v/>
      </c>
      <c r="EX72" s="121" t="str">
        <f t="shared" si="75"/>
        <v/>
      </c>
      <c r="EY72" s="122">
        <f t="shared" si="76"/>
        <v>0</v>
      </c>
      <c r="EZ72" s="122" t="str">
        <f t="shared" si="77"/>
        <v/>
      </c>
      <c r="FA72" s="122" t="str">
        <f t="shared" si="78"/>
        <v/>
      </c>
      <c r="FB72" s="109" t="str">
        <f t="shared" si="79"/>
        <v/>
      </c>
      <c r="FC72" s="52" t="str">
        <f>IF(OR($E72="",$G72=""),"",IF(AND($E$3=6),'Marks Entry 6th'!CE71,IF(AND($E$3=7),'Marks Entry 7th'!CE71,"")))</f>
        <v/>
      </c>
      <c r="FD72" s="52" t="str">
        <f>IF(OR($E72="",$G72=""),"",IF(AND($E$3=6),'Marks Entry 6th'!CF71,IF(AND($E$3=7),'Marks Entry 7th'!CF71,"")))</f>
        <v/>
      </c>
      <c r="FE72" s="52" t="str">
        <f>IF(OR($E72="",$G72=""),"",IF(AND($E$3=6),'Marks Entry 6th'!CG71,IF(AND($E$3=7),'Marks Entry 7th'!CG71,"")))</f>
        <v/>
      </c>
      <c r="FF72" s="52" t="str">
        <f>IF(OR($E72="",$G72=""),"",IF(AND($E$3=6),'Marks Entry 6th'!CH71,IF(AND($E$3=7),'Marks Entry 7th'!CH71,"")))</f>
        <v/>
      </c>
      <c r="FG72" s="52" t="str">
        <f>IF(OR($E72="",$G72=""),"",IF(AND($E$3=6),'Marks Entry 6th'!CI71,IF(AND($E$3=7),'Marks Entry 7th'!CI71,"")))</f>
        <v/>
      </c>
      <c r="FH72" s="121" t="str">
        <f t="shared" si="80"/>
        <v/>
      </c>
      <c r="FI72" s="122">
        <f t="shared" si="81"/>
        <v>0</v>
      </c>
      <c r="FJ72" s="122" t="str">
        <f t="shared" si="82"/>
        <v/>
      </c>
      <c r="FK72" s="122" t="str">
        <f t="shared" si="83"/>
        <v/>
      </c>
      <c r="FL72" s="109" t="str">
        <f t="shared" si="84"/>
        <v/>
      </c>
      <c r="FM72" s="370" t="str">
        <f>IF(OR($E72="",$G72=""),"",IF(AND('Marks Entry 6th'!CJ71="",'Marks Entry 7th'!CJ71=""),"",IF(AND($E$3=6),'Marks Entry 6th'!CJ71,IF(AND($E$3=7),'Marks Entry 7th'!CJ71,""))))</f>
        <v/>
      </c>
      <c r="FN72" s="370" t="str">
        <f>IF(OR($E72="",$G72=""),"",IF(AND('Marks Entry 6th'!CK71="",'Marks Entry 7th'!CK71=""),"",IF(AND($E$3=6),'Marks Entry 6th'!CK71,IF(AND($E$3=7),'Marks Entry 7th'!CK71,""))))</f>
        <v/>
      </c>
      <c r="FO72" s="371" t="str">
        <f t="shared" si="85"/>
        <v/>
      </c>
      <c r="FP72" s="109" t="str">
        <f t="shared" si="86"/>
        <v/>
      </c>
      <c r="FQ72" s="370" t="str">
        <f>IF(OR($E72="",$G72=""),"",IF(AND('Marks Entry 6th'!CL71="",'Marks Entry 7th'!CL71=""),"",IF(AND($E$3=6),'Marks Entry 6th'!CL71,IF(AND($E$3=7),'Marks Entry 7th'!CL71,""))))</f>
        <v/>
      </c>
      <c r="FR72" s="370" t="str">
        <f>IF(OR($E72="",$G72=""),"",IF(AND('Marks Entry 6th'!CM71="",'Marks Entry 7th'!CM71=""),"",IF(AND($E$3=6),'Marks Entry 6th'!CM71,IF(AND($E$3=7),'Marks Entry 7th'!CM71,""))))</f>
        <v/>
      </c>
      <c r="FS72" s="371" t="str">
        <f t="shared" si="87"/>
        <v/>
      </c>
      <c r="FT72" s="109" t="str">
        <f t="shared" si="88"/>
        <v/>
      </c>
      <c r="FU72" s="78" t="str">
        <f t="shared" si="89"/>
        <v/>
      </c>
      <c r="FV72" s="332" t="str">
        <f t="shared" si="90"/>
        <v/>
      </c>
      <c r="FW72" s="84" t="str">
        <f t="shared" si="91"/>
        <v/>
      </c>
      <c r="FX72" s="225" t="str">
        <f t="shared" si="92"/>
        <v/>
      </c>
      <c r="FY72" s="85" t="str">
        <f t="shared" si="93"/>
        <v/>
      </c>
      <c r="FZ72" s="331" t="str">
        <f>IFERROR(IF(B72="NSO","NSO",IF(OR(D72="",G72="",F72=""),"",IF(AND(FV72&gt;=36,'Master sheet'!$D$11="Hindi"),"कक्षा क्रमोन्नत",IF(AND(FV72&gt;=36,'Master sheet'!$D$11="English"),"Promoted",IF(AND(FV72&lt;36,'Master sheet'!$D$11="Hindi"),"पुनः परीक्षा","Re-Exam"))))),"")</f>
        <v/>
      </c>
      <c r="GA72" s="53" t="str">
        <f>IF(OR($E72="",$G72=""),"",IF(AND($E$3=6,'Marks Entry 6th'!CN71=""),"",IF(AND($E$3=7,'Marks Entry 7th'!CN71=""),"",IF(AND($E$3=6),'Marks Entry 6th'!CN71,IF(AND($E$3=7),'Marks Entry 7th'!CN71,"")))))</f>
        <v/>
      </c>
      <c r="GB72" s="53" t="str">
        <f>IF(OR($E72="",$G72=""),"",IF(AND($E$3=6,'Marks Entry 6th'!CO71=""),"",IF(AND($E$3=7,'Marks Entry 7th'!CO71=""),"",IF(AND($E$3=6),'Marks Entry 6th'!CO71,IF(AND($E$3=7),'Marks Entry 7th'!CO71,"")))))</f>
        <v/>
      </c>
      <c r="GC72" s="54"/>
      <c r="GK72" s="56">
        <f>IF(AND($E$3=6),'Marks Entry 6th'!I71,IF(AND($E$3=7),'Marks Entry 7th'!I71,""))</f>
        <v>0</v>
      </c>
      <c r="GL72" s="56">
        <f t="shared" si="94"/>
        <v>0</v>
      </c>
    </row>
    <row r="73" spans="1:194" ht="18.95" customHeight="1">
      <c r="A73" s="68">
        <v>66</v>
      </c>
      <c r="B73" s="68" t="str">
        <f>IF(OR(GK73=0,GK73=""),"",IF(AND($E$3=6),'Marks Entry 6th'!I72,IF(AND($E$3=7),'Marks Entry 7th'!I72,"")))</f>
        <v/>
      </c>
      <c r="C73" s="69" t="str">
        <f>IF(OR(B73=0,B73=""),"",IF(AND($E$3=6,'Marks Entry 6th'!B72=""),"",IF(AND($E$3=7,'Marks Entry 7th'!B72=""),"",IF(AND($E$3=6,'Marks Entry 6th'!B72),'Marks Entry 6th'!B72,IF(AND($E$3=7),'Marks Entry 7th'!B72,"")))))</f>
        <v/>
      </c>
      <c r="D73" s="69" t="str">
        <f>IF(OR(B73=0,B73=""),"",IF(AND($E$3=6,'Marks Entry 6th'!C72=""),"",IF(AND($E$3=7,'Marks Entry 7th'!C72=""),"",IF(AND($E$3=6),'Marks Entry 6th'!C72,IF(AND($E$3=7),'Marks Entry 7th'!C72,"")))))</f>
        <v/>
      </c>
      <c r="E73" s="306" t="str">
        <f>IF(OR(B73=0,B73=""),"",IF(AND($E$3=6,'Marks Entry 6th'!E72=""),"",IF(AND($E$3=7,'Marks Entry 7th'!E72=""),"",IF(AND($E$3=6),'Marks Entry 6th'!E72,IF(AND($E$3=7),'Marks Entry 7th'!E72,"")))))</f>
        <v/>
      </c>
      <c r="F73" s="69" t="str">
        <f>IF(OR(B73=0,B73=""),"",IF(AND($E$3=6,'Marks Entry 6th'!D72=""),"",IF(AND($E$3=7,'Marks Entry 7th'!D72=""),"",IF(AND($E$3=6),'Marks Entry 6th'!D72,IF(AND($E$3=7),'Marks Entry 7th'!D72,"")))))</f>
        <v/>
      </c>
      <c r="G73" s="305" t="str">
        <f>IF(OR(B73=0,B73=""),"",IF(AND($E$3=6,'Marks Entry 6th'!F72=""),"",IF(AND($E$3=7,'Marks Entry 7th'!F72=""),"",IF(AND($E$3=6),UPPER('Marks Entry 6th'!F72),IF(AND($E$3=7),UPPER('Marks Entry 7th'!F72),"")))))</f>
        <v/>
      </c>
      <c r="H73" s="305" t="str">
        <f>IF(OR(B73=0,B73=""),"",IF(AND($E$3=6,'Marks Entry 6th'!G72=""),"",IF(AND($E$3=7,'Marks Entry 7th'!G72=""),"",IF(AND($E$3=6),UPPER('Marks Entry 6th'!G72),IF(AND($E$3=7),UPPER('Marks Entry 7th'!G72),"")))))</f>
        <v/>
      </c>
      <c r="I73" s="305" t="str">
        <f>IF(OR(B73=0,B73=""),"",IF(AND($E$3=6,'Marks Entry 6th'!H72=""),"",IF(AND($E$3=7,'Marks Entry 7th'!H72=""),"",IF(AND($E$3=6),UPPER('Marks Entry 6th'!H72),IF(AND($E$3=7),UPPER('Marks Entry 7th'!H72),"")))))</f>
        <v/>
      </c>
      <c r="J73" s="64" t="str">
        <f>IF(OR(B73=0,B73=""),"",IF(AND($E$3=6,'Marks Entry 6th'!J72=""),"",IF(AND($E$3=7,'Marks Entry 7th'!J72=""),"",IF(AND($E$3=6),'Marks Entry 6th'!J72,IF(AND($E$3=7),'Marks Entry 7th'!J72,"")))))</f>
        <v/>
      </c>
      <c r="K73" s="64" t="str">
        <f>IF(OR(B73=0,B73=""),"",IF(AND($E$3=6,'Marks Entry 6th'!K72=""),"",IF(AND($E$3=7,'Marks Entry 7th'!K72=""),"",IF(AND($E$3=6),'Marks Entry 6th'!K72,IF(AND($E$3=7),'Marks Entry 7th'!K72,"")))))</f>
        <v/>
      </c>
      <c r="L73" s="120" t="str">
        <f>IF(OR($E73="",$G73=""),"",IF(AND($E$3=6),'Marks Entry 6th'!L72,IF(AND($E$3=7),'Marks Entry 7th'!L72,"")))</f>
        <v/>
      </c>
      <c r="M73" s="120" t="str">
        <f>IF(OR($E73="",$G73=""),"",IF(AND($E$3=6),'Marks Entry 6th'!M72,IF(AND($E$3=7),'Marks Entry 7th'!M72,"")))</f>
        <v/>
      </c>
      <c r="N73" s="120" t="str">
        <f>IF(OR($E73="",$G73=""),"",IF(AND($E$3=6),'Marks Entry 6th'!N72,IF(AND($E$3=7),'Marks Entry 7th'!N72,"")))</f>
        <v/>
      </c>
      <c r="O73" s="120" t="str">
        <f>IF(OR($E73="",$G73=""),"",IF(AND($E$3=6),'Marks Entry 6th'!O72,IF(AND($E$3=7),'Marks Entry 7th'!O72,"")))</f>
        <v/>
      </c>
      <c r="P73" s="120" t="str">
        <f>IF(OR($E73="",$G73=""),"",IF(AND($E$3=6),'Marks Entry 6th'!P72,IF(AND($E$3=7),'Marks Entry 7th'!P72,"")))</f>
        <v/>
      </c>
      <c r="Q73" s="120" t="str">
        <f>IF(OR($E73="",$G73=""),"",IF(AND($E$3=6),'Marks Entry 6th'!Q72,IF(AND($E$3=7),'Marks Entry 7th'!Q72,"")))</f>
        <v/>
      </c>
      <c r="R73" s="428" t="str">
        <f t="shared" ref="R73:R136" si="95">IF(AND(L73="",M73="",N73="",O73="",P73="",Q73=""),"",SUM(L73:Q73))</f>
        <v/>
      </c>
      <c r="S73" s="120" t="str">
        <f>IF(OR($E73="",$G73=""),"",IF(AND($E$3=6),'Marks Entry 6th'!R72,IF(AND($E$3=7),'Marks Entry 7th'!R72,"")))</f>
        <v/>
      </c>
      <c r="T73" s="120" t="str">
        <f>IF(OR($E73="",$G73=""),"",IF(AND($E$3=6),'Marks Entry 6th'!S72,IF(AND($E$3=7),'Marks Entry 7th'!S72,"")))</f>
        <v/>
      </c>
      <c r="U73" s="65" t="str">
        <f t="shared" ref="U73:U136" si="96">IF(AND(S73="",T73=""),"",IF(AND(S73="NA",T73="NA"),"NA",IF(AND(S73="AB",T73="AB"),"AB",IF(AND(S73="ML",T73="ML"),"ML",SUM(S73:T73)))))</f>
        <v/>
      </c>
      <c r="V73" s="62">
        <f t="shared" ref="V73:V136" si="97">IF(AND(R73="NA",U73="NA"),"NA",IF(AND(R73="AB",U73="AB"),"AB",IF(AND(R73="ML",U73="ML"),"ML",SUM(R73,U73))))</f>
        <v>0</v>
      </c>
      <c r="W73" s="67" t="str">
        <f>IF(OR($E73="",$G73=""),"",IF(AND($E$3=6),'Marks Entry 6th'!T72,IF(AND($E$3=7),'Marks Entry 7th'!T72,"")))</f>
        <v/>
      </c>
      <c r="X73" s="67" t="str">
        <f>IF(OR($E73="",$G73=""),"",IF(AND($E$3=6),'Marks Entry 6th'!U72,IF(AND($E$3=7),'Marks Entry 7th'!U72,"")))</f>
        <v/>
      </c>
      <c r="Y73" s="66" t="str">
        <f t="shared" ref="Y73:Y136" si="98">IF(AND(W73="",X73=""),"",IF(AND(W73="AB",X73="AB"),"AB",IF(AND(W73="ML",X73="ML"),"ML",SUM(W73:X73))))</f>
        <v/>
      </c>
      <c r="Z73" s="62" t="str">
        <f t="shared" ref="Z73:Z136" si="99">IF(Y73="","",IF(AND(V73="AB",Y73="AB"),"AB",SUM(V73,Y73)))</f>
        <v/>
      </c>
      <c r="AA73" s="108">
        <f t="shared" ref="AA73:AA136" si="100">COUNTIF(L73:O73,"NA")*5+(COUNTIF(L73:O73,"ML")*5)+(COUNTIF(S73,"ML")*$S$7)+(COUNTIF(W73,"ML")*$W$7)</f>
        <v>0</v>
      </c>
      <c r="AB73" s="108" t="str">
        <f t="shared" ref="AB73:AB136" si="101">IF(OR(B73="NSO",B73=0,B73=""),"",IF(AND(L73="",N73="",S73="",W73=""),"",IF(AND(N73="",L73="",M73="",O73=""),20-AA73,IF(AND(S73="",T73=""),$U$7-AA73,IF(AND(W73="",X73=""),$Y$7-AA73,$Z$7-AA73)))))</f>
        <v/>
      </c>
      <c r="AC73" s="108" t="str">
        <f t="shared" ref="AC73:AC136" si="102">IF(AND(OR(L73="ab",L73="ml"),OR(N73="ab",N73="ml"),OR(S73="ab",S73="ml")),"AB",IF(AND(OR(L73="ab",L73="ml"),OR(S73="ab",S73="ml"),OR(W73="ab",W73="ml")),"AB",IF(AND(OR(N73="ab",N73="ml"),OR(S73="ab",S73="ml"),OR(W73="ab",W73="ml")),"AB","")))</f>
        <v/>
      </c>
      <c r="AD73" s="108" t="str">
        <f t="shared" ref="AD73:AD136" si="103">IF(OR(B73="NSO",B73="",W73=""),"",IF(OR(AC73="AB",W73="ab"),"AB",IF(W73="ML","RE",IF(AND(Z73&gt;=36%*AB73,W73&gt;=$W$7*20%),"P",IF(AND(Z73&gt;=34%*AB73,W73&gt;=$W$7*20%),"G2",IF(AND(Z73&gt;=31%*AB73,W73&gt;=$W$7*20%),"G1",IF(Z73&gt;=25%*AB73,"S","F")))))))</f>
        <v/>
      </c>
      <c r="AE73" s="108" t="str">
        <f t="shared" ref="AE73:AE136" si="104">IF(OR(AD73="",AD73=0,AD73="S",AD73="RE",AD73="F",AD73="AB"),AD73,IF(Z73&gt;=75%*AB73,"D",IF(Z73&gt;=60%*AB73,"I",IF(Z73&gt;=48%*AB73,"II",IF(Z73&gt;=36%*AB73,"III",AD73)))))</f>
        <v/>
      </c>
      <c r="AF73" s="110" t="str">
        <f t="shared" ref="AF73:AF136" si="105">IF(Z73="","",IF(OR(AD73="",AD73=0,AD73="S",AD73="RE",AD73="F",AD73="AB"),"",IF(Z73&gt;=86%*AB73,"A",IF(Z73&gt;=71%*AB73,"B",IF(Z73&gt;=51%*AB73,"C",IF(Z73&gt;=31%*AB73,"D","E"))))))</f>
        <v/>
      </c>
      <c r="AG73" s="120" t="str">
        <f>IF(OR($E73="",$G73=""),"",IF(AND($E$3=6),'Marks Entry 6th'!V72,IF(AND($E$3=7),'Marks Entry 7th'!V72,"")))</f>
        <v/>
      </c>
      <c r="AH73" s="120" t="str">
        <f>IF(OR($E73="",$G73=""),"",IF(AND($E$3=6),'Marks Entry 6th'!W72,IF(AND($E$3=7),'Marks Entry 7th'!W72,"")))</f>
        <v/>
      </c>
      <c r="AI73" s="120" t="str">
        <f>IF(OR($E73="",$G73=""),"",IF(AND($E$3=6),'Marks Entry 6th'!X72,IF(AND($E$3=7),'Marks Entry 7th'!X72,"")))</f>
        <v/>
      </c>
      <c r="AJ73" s="120" t="str">
        <f>IF(OR($E73="",$G73=""),"",IF(AND($E$3=6),'Marks Entry 6th'!Y72,IF(AND($E$3=7),'Marks Entry 7th'!Y72,"")))</f>
        <v/>
      </c>
      <c r="AK73" s="120" t="str">
        <f>IF(OR($E73="",$G73=""),"",IF(AND($E$3=6),'Marks Entry 6th'!Z72,IF(AND($E$3=7),'Marks Entry 7th'!Z72,"")))</f>
        <v/>
      </c>
      <c r="AL73" s="120" t="str">
        <f>IF(OR($E73="",$G73=""),"",IF(AND($E$3=6),'Marks Entry 6th'!AA72,IF(AND($E$3=7),'Marks Entry 7th'!AA72,"")))</f>
        <v/>
      </c>
      <c r="AM73" s="428" t="str">
        <f t="shared" ref="AM73:AM136" si="106">IF(AND(AG73="",AH73="",AI73="",AJ73="",AK73="",AL73=""),"",SUM(AG73:AL73))</f>
        <v/>
      </c>
      <c r="AN73" s="120" t="str">
        <f>IF(OR($E73="",$G73=""),"",IF(AND($E$3=6),'Marks Entry 6th'!AB72,IF(AND($E$3=7),'Marks Entry 7th'!AB72,"")))</f>
        <v/>
      </c>
      <c r="AO73" s="120" t="str">
        <f>IF(OR($E73="",$G73=""),"",IF(AND($E$3=6),'Marks Entry 6th'!AC72,IF(AND($E$3=7),'Marks Entry 7th'!AC72,"")))</f>
        <v/>
      </c>
      <c r="AP73" s="65" t="str">
        <f t="shared" ref="AP73:AP136" si="107">IF(AND(AN73="",AO73=""),"",IF(AND(AN73="NA",AO73="NA"),"NA",IF(AND(AN73="AB",AO73="AB"),"AB",IF(AND(AN73="ML",AO73="ML"),"ML",SUM(AN73:AO73)))))</f>
        <v/>
      </c>
      <c r="AQ73" s="62">
        <f t="shared" ref="AQ73:AQ136" si="108">IF(AND(AM73="NA",AP73="NA"),"NA",IF(AND(AM73="AB",AP73="AB"),"AB",IF(AND(AM73="ML",AP73="ML"),"ML",SUM(AM73,AP73))))</f>
        <v>0</v>
      </c>
      <c r="AR73" s="67" t="str">
        <f>IF(OR($E73="",$G73=""),"",IF(AND($E$3=6),'Marks Entry 6th'!AD72,IF(AND($E$3=7),'Marks Entry 7th'!AD72,"")))</f>
        <v/>
      </c>
      <c r="AS73" s="67" t="str">
        <f>IF(OR($E73="",$G73=""),"",IF(AND($E$3=6),'Marks Entry 6th'!AE72,IF(AND($E$3=7),'Marks Entry 7th'!AE72,"")))</f>
        <v/>
      </c>
      <c r="AT73" s="65" t="str">
        <f t="shared" ref="AT73:AT136" si="109">IF(AND(AR73="",AS73=""),"",IF(AND(AR73="NA",AS73="NA"),"NA",IF(AND(AR73="AB",AS73="AB"),"AB",IF(AND(AR73="ML",AS73="ML"),"ML",SUM(AR73:AS73)))))</f>
        <v/>
      </c>
      <c r="AU73" s="62" t="str">
        <f t="shared" ref="AU73:AU136" si="110">IF(AT73="","",IF(AND(AQ73="AB",AT73="AB"),"AB",SUM(AQ73,AT73)))</f>
        <v/>
      </c>
      <c r="AV73" s="108">
        <f t="shared" ref="AV73:AV136" si="111">COUNTIF(AG73:AJ73,"NA")*5+(COUNTIF(AG73:AJ73,"ML")*5)+(COUNTIF(AN73,"ML")*$AN$7)+(COUNTIF(AR73,"ML")*$AR$7)</f>
        <v>0</v>
      </c>
      <c r="AW73" s="108" t="str">
        <f t="shared" ref="AW73:AW136" si="112">IF(OR(B73="NSO",B73=0,B73=""),"",IF(AND(AG73="",AI73="",AN73="",AR73=""),"",IF(AND(AI73="",AN73="",AH73="",AJ73=""),20-AV73,IF(AND(AN73="",AO73=""),$AP$7-AV73,IF(AND(AR73="",AS73=""),$AT$7-AV73,$AU$7-AV73)))))</f>
        <v/>
      </c>
      <c r="AX73" s="108" t="str">
        <f t="shared" ref="AX73:AX136" si="113">IF(AND(OR(AG73="ab",AG73="ml"),OR(AI73="ab",AI73="ml"),OR(AN73="ab",AN73="ml")),"AB",IF(AND(OR(AG73="ab",AG73="ml"),OR(AN73="ab",AN73="ml"),OR(AR73="ab",AR73="ml")),"AB",IF(AND(OR(AI73="ab",AI73="ml"),OR(AN73="ab",AN73="ml"),OR(AR73="ab",AR73="ml")),"AB","")))</f>
        <v/>
      </c>
      <c r="AY73" s="108" t="str">
        <f t="shared" ref="AY73:AY136" si="114">IF(OR(B73="NSO",B73="",AR73=""),"",IF(OR(AX73="AB",AR73="ab"),"AB",IF(AR73="ML","RE",IF(AND(AU73&gt;=36%*AW73,AR73&gt;=$AR$7*20%),"P",IF(AND(AU73&gt;=34%*AW73,AR73&gt;=$AR$7*20%),"G2",IF(AND(AU73&gt;=31%*AW73,AR73&gt;=$AR$7*20%),"G1",IF(AU73&gt;=25%*AW73,"S","F")))))))</f>
        <v/>
      </c>
      <c r="AZ73" s="108" t="str">
        <f t="shared" ref="AZ73:AZ136" si="115">IF(OR(AY73="",AY73=0,AY73="S",AY73="RE",AY73="F",AY73="AB"),AY73,IF(AU73&gt;=75%*AW73,"D",IF(AU73&gt;=60%*AW73,"I",IF(AU73&gt;=48%*AW73,"II",IF(AU73&gt;=36%*AW73,"III",AY73)))))</f>
        <v/>
      </c>
      <c r="BA73" s="110" t="str">
        <f t="shared" ref="BA73:BA136" si="116">IF(AU73="","",IF(OR(AY73="",AY73=0,AY73="S",AY73="RE",AY73="F",AY73="AB"),"",IF(AU73&gt;=86%*AW73,"A",IF(AU73&gt;=71%*AW73,"B",IF(AU73&gt;=51%*AW73,"C",IF(AU73&gt;=31%*AW73,"D","E"))))))</f>
        <v/>
      </c>
      <c r="BB73" s="313" t="str">
        <f>IF(OR($E73="",$G73=""),"",IF(AND($E$3=6),'Marks Entry 6th'!AF72,IF(AND($E$3=7),'Marks Entry 7th'!AF72,"")))</f>
        <v/>
      </c>
      <c r="BC73" s="120" t="str">
        <f>IF(OR($E73="",$G73=""),"",IF(AND($E$3=6),'Marks Entry 6th'!AG72,IF(AND($E$3=7),'Marks Entry 7th'!AG72,"")))</f>
        <v/>
      </c>
      <c r="BD73" s="120" t="str">
        <f>IF(OR($E73="",$G73=""),"",IF(AND($E$3=6),'Marks Entry 6th'!AH72,IF(AND($E$3=7),'Marks Entry 7th'!AH72,"")))</f>
        <v/>
      </c>
      <c r="BE73" s="120" t="str">
        <f>IF(OR($E73="",$G73=""),"",IF(AND($E$3=6),'Marks Entry 6th'!AI72,IF(AND($E$3=7),'Marks Entry 7th'!AI72,"")))</f>
        <v/>
      </c>
      <c r="BF73" s="120" t="str">
        <f>IF(OR($E73="",$G73=""),"",IF(AND($E$3=6),'Marks Entry 6th'!AJ72,IF(AND($E$3=7),'Marks Entry 7th'!AJ72,"")))</f>
        <v/>
      </c>
      <c r="BG73" s="120" t="str">
        <f>IF(OR($E73="",$G73=""),"",IF(AND($E$3=6),'Marks Entry 6th'!AK72,IF(AND($E$3=7),'Marks Entry 7th'!AK72,"")))</f>
        <v/>
      </c>
      <c r="BH73" s="120" t="str">
        <f>IF(OR($E73="",$G73=""),"",IF(AND($E$3=6),'Marks Entry 6th'!AL72,IF(AND($E$3=7),'Marks Entry 7th'!AL72,"")))</f>
        <v/>
      </c>
      <c r="BI73" s="428" t="str">
        <f t="shared" ref="BI73:BI136" si="117">IF(AND(BC73="",BD73="",BE73="",BF73="",BG73="",BH73=""),"",SUM(BC73:BH73))</f>
        <v/>
      </c>
      <c r="BJ73" s="120" t="str">
        <f>IF(OR($E73="",$G73=""),"",IF(AND($E$3=6),'Marks Entry 6th'!AM72,IF(AND($E$3=7),'Marks Entry 7th'!AM72,"")))</f>
        <v/>
      </c>
      <c r="BK73" s="120" t="str">
        <f>IF(OR($E73="",$G73=""),"",IF(AND($E$3=6),'Marks Entry 6th'!AN72,IF(AND($E$3=7),'Marks Entry 7th'!AN72,"")))</f>
        <v/>
      </c>
      <c r="BL73" s="65" t="str">
        <f t="shared" ref="BL73:BL136" si="118">IF(AND(BJ73="",BK73=""),"",IF(AND(BJ73="NA",BK73="NA"),"NA",IF(AND(BJ73="AB",BK73="AB"),"AB",IF(AND(BJ73="ML",BK73="ML"),"ML",SUM(BJ73:BK73)))))</f>
        <v/>
      </c>
      <c r="BM73" s="62">
        <f t="shared" ref="BM73:BM136" si="119">IF(AND(BI73="NA",BL73="NA"),"NA",IF(AND(BI73="AB",BL73="AB"),"AB",SUM(BI73,BL73)))</f>
        <v>0</v>
      </c>
      <c r="BN73" s="67" t="str">
        <f>IF(OR($E73="",$G73=""),"",IF(AND($E$3=6),'Marks Entry 6th'!AO72,IF(AND($E$3=7),'Marks Entry 7th'!AO72,"")))</f>
        <v/>
      </c>
      <c r="BO73" s="67" t="str">
        <f>IF(OR($E73="",$G73=""),"",IF(AND($E$3=6),'Marks Entry 6th'!AP72,IF(AND($E$3=7),'Marks Entry 7th'!AP72,"")))</f>
        <v/>
      </c>
      <c r="BP73" s="65" t="str">
        <f t="shared" ref="BP73:BP136" si="120">IF(AND(BN73="",BO73=""),"",IF(AND(BN73="NA",BO73="NA"),"NA",IF(AND(BN73="AB",BO73="AB"),"AB",IF(AND(BN73="ML",BO73="ML"),"ML",SUM(BN73:BO73)))))</f>
        <v/>
      </c>
      <c r="BQ73" s="62" t="str">
        <f t="shared" ref="BQ73:BQ136" si="121">IF(BP73="","",IF(AND(BM73="AB",BP73="AB"),"AB",SUM(BM73,BP73)))</f>
        <v/>
      </c>
      <c r="BR73" s="108">
        <f t="shared" ref="BR73:BR136" si="122">COUNTIF(BC73:BF73,"NA")*5+(COUNTIF(BC73:BF73,"ML")*5)+(COUNTIF(BJ73,"ML")*$BJ$7)+(COUNTIF(BN73,"ML")*$BN$7)</f>
        <v>0</v>
      </c>
      <c r="BS73" s="108" t="str">
        <f t="shared" ref="BS73:BS136" si="123">IF(OR($B73="NSO",$B73=0,$B73=""),"",IF(AND(BC73="",BE73="",BJ73="",BN73=""),"",IF(AND(BE73="",BC73="",BD73="",BF73=""),20-BR73,IF(AND(BJ73="",BK73=""),$BL$7-BR73,IF(AND(BN73="",BO73=""),$BP$7-BR73,$BQ$7-BR73)))))</f>
        <v/>
      </c>
      <c r="BT73" s="108" t="str">
        <f t="shared" ref="BT73:BT136" si="124">IF(AND(OR(BC73="ab",BC73="ml"),OR(BE73="ab",BE73="ml"),OR(BJ73="ab",BJ73="ml")),"AB",IF(AND(OR(BC73="ab",BC73="ml"),OR(BJ73="ab",BJ73="ml"),OR(BN73="ab",BN73="ml")),"AB",IF(AND(OR(BE73="ab",BE73="ml"),OR(BJ73="ab",BJ73="ml"),OR(BN73="ab",BN73="ml")),"AB","")))</f>
        <v/>
      </c>
      <c r="BU73" s="108" t="str">
        <f t="shared" ref="BU73:BU136" si="125">IF(OR($B73="NSO",$B73="",BN73=""),"",IF(OR(BT73="AB",BN73="ab"),"AB",IF(BN73="ML","RE",IF(AND(BQ73&gt;=36%*BS73,BN73&gt;=$BN$7*20%),"P",IF(AND(BQ73&gt;=34%*BS73,BN73&gt;=$BN$7*20%),"G2",IF(AND(BQ73&gt;=31%*BS73,BN73&gt;=$BN$7*20%),"G1",IF(BQ73&gt;=25%*BS73,"S","F")))))))</f>
        <v/>
      </c>
      <c r="BV73" s="108" t="str">
        <f t="shared" ref="BV73:BV136" si="126">IF(OR(BU73="",BU73=0,BU73="S",BU73="RE",BU73="F",BU73="AB"),BU73,IF(BQ73&gt;=75%*BS73,"D",IF(BQ73&gt;=60%*BS73,"I",IF(BQ73&gt;=48%*BS73,"II",IF(BQ73&gt;=36%*BS73,"III",BU73)))))</f>
        <v/>
      </c>
      <c r="BW73" s="110" t="str">
        <f t="shared" ref="BW73:BW136" si="127">IF(BQ73="","",IF(OR(BU73="",BU73=0,BU73="S",BU73="RE",BU73="F",BU73="AB"),"",IF(BQ73&gt;=86%*BS73,"A",IF(BQ73&gt;=71%*BS73,"B",IF(BQ73&gt;=51%*BS73,"C",IF(BQ73&gt;=31%*BS73,"D","E"))))))</f>
        <v/>
      </c>
      <c r="BX73" s="120" t="str">
        <f>IF(OR($E73="",$G73=""),"",IF(AND($E$3=6),'Marks Entry 6th'!AQ72,IF(AND($E$3=7),'Marks Entry 7th'!AQ72,"")))</f>
        <v/>
      </c>
      <c r="BY73" s="120" t="str">
        <f>IF(OR($E73="",$G73=""),"",IF(AND($E$3=6),'Marks Entry 6th'!AR72,IF(AND($E$3=7),'Marks Entry 7th'!AR72,"")))</f>
        <v/>
      </c>
      <c r="BZ73" s="120" t="str">
        <f>IF(OR($E73="",$G73=""),"",IF(AND($E$3=6),'Marks Entry 6th'!AS72,IF(AND($E$3=7),'Marks Entry 7th'!AS72,"")))</f>
        <v/>
      </c>
      <c r="CA73" s="120" t="str">
        <f>IF(OR($E73="",$G73=""),"",IF(AND($E$3=6),'Marks Entry 6th'!AT72,IF(AND($E$3=7),'Marks Entry 7th'!AT72,"")))</f>
        <v/>
      </c>
      <c r="CB73" s="120" t="str">
        <f>IF(OR($E73="",$G73=""),"",IF(AND($E$3=6),'Marks Entry 6th'!AU72,IF(AND($E$3=7),'Marks Entry 7th'!AU72,"")))</f>
        <v/>
      </c>
      <c r="CC73" s="120" t="str">
        <f>IF(OR($E73="",$G73=""),"",IF(AND($E$3=6),'Marks Entry 6th'!AV72,IF(AND($E$3=7),'Marks Entry 7th'!AV72,"")))</f>
        <v/>
      </c>
      <c r="CD73" s="428" t="str">
        <f t="shared" ref="CD73:CD136" si="128">IF(AND(BX73="",BY73="",BZ73="",CA73="",CB73="",CC73=""),"",SUM(BX73:CC73))</f>
        <v/>
      </c>
      <c r="CE73" s="120" t="str">
        <f>IF(OR($E73="",$G73=""),"",IF(AND($E$3=6),'Marks Entry 6th'!AW72,IF(AND($E$3=7),'Marks Entry 7th'!AW72,"")))</f>
        <v/>
      </c>
      <c r="CF73" s="120" t="str">
        <f>IF(OR($E73="",$G73=""),"",IF(AND($E$3=6),'Marks Entry 6th'!AX72,IF(AND($E$3=7),'Marks Entry 7th'!AX72,"")))</f>
        <v/>
      </c>
      <c r="CG73" s="65" t="str">
        <f t="shared" ref="CG73:CG136" si="129">IF(AND(CE73="",CF73=""),"",IF(AND(CE73="NA",CF73="NA"),"NA",IF(AND(CE73="AB",CF73="AB"),"AB",IF(AND(CE73="ML",CF73="ML"),"ML",SUM(CE73:CF73)))))</f>
        <v/>
      </c>
      <c r="CH73" s="62">
        <f t="shared" ref="CH73:CH136" si="130">IF(AND(CD73="NA",CG73="NA"),"NA",IF(AND(CD73="AB",CG73="AB"),"AB",SUM(CD73,CG73)))</f>
        <v>0</v>
      </c>
      <c r="CI73" s="67" t="str">
        <f>IF(OR($E73="",$G73=""),"",IF(AND($E$3=6),'Marks Entry 6th'!AY72,IF(AND($E$3=7),'Marks Entry 7th'!AY72,"")))</f>
        <v/>
      </c>
      <c r="CJ73" s="67" t="str">
        <f>IF(OR($E73="",$G73=""),"",IF(AND($E$3=6),'Marks Entry 6th'!AZ72,IF(AND($E$3=7),'Marks Entry 7th'!AZ72,"")))</f>
        <v/>
      </c>
      <c r="CK73" s="65" t="str">
        <f t="shared" ref="CK73:CK136" si="131">IF(AND(CI73="",CJ73=""),"",IF(AND(CI73="NA",CJ73="NA"),"NA",IF(AND(CI73="AB",CJ73="AB"),"AB",IF(AND(CI73="ML",CJ73="ML"),"ML",SUM(CI73:CJ73)))))</f>
        <v/>
      </c>
      <c r="CL73" s="62" t="str">
        <f t="shared" ref="CL73:CL136" si="132">IF(CK73="","",IF(AND(CH73="AB",CK73="AB"),"AB",SUM(CH73,CK73)))</f>
        <v/>
      </c>
      <c r="CM73" s="108">
        <f t="shared" ref="CM73:CM136" si="133">COUNTIF(BX73:CA73,"NA")*5+(COUNTIF(BX73:CA73,"ML")*5)+(COUNTIF(CE73,"ML")*$CE$7)+(COUNTIF(CI73,"ML")*$CI$7)</f>
        <v>0</v>
      </c>
      <c r="CN73" s="108" t="str">
        <f t="shared" ref="CN73:CN136" si="134">IF(OR($B73="NSO",$B73=0,$B73=""),"",IF(AND(BX73="",BZ73="",CE73="",CI73=""),"",IF(AND(BZ73="",BX73="",BY73="",CA73=""),20-CM73,IF(AND(CE73="",CF73=""),$CG$7-CM73,IF(AND(CI73="",CJ73=""),$CK$7-CM73,$CL$7-CM73)))))</f>
        <v/>
      </c>
      <c r="CO73" s="108" t="str">
        <f t="shared" ref="CO73:CO136" si="135">IF(AND(OR(BX73="ab",BX73="ml"),OR(BZ73="ab",BZ73="ml"),OR(CE73="ab",CE73="ml")),"AB",IF(AND(OR(BX73="ab",BX73="ml"),OR(CE73="ab",CE73="ml"),OR(CI73="ab",CI73="ml")),"AB",IF(AND(OR(BZ73="ab",BZ73="ml"),OR(CE73="ab",CE73="ml"),OR(CI73="ab",CI73="ml")),"AB","")))</f>
        <v/>
      </c>
      <c r="CP73" s="108" t="str">
        <f t="shared" ref="CP73:CP136" si="136">IF(OR($B73="NSO",$B73="",CI73=""),"",IF(OR(CO73="AB",CI73="ab"),"AB",IF(CI73="ML","RE",IF(AND(CL73&gt;=36%*CN73,CI73&gt;=$CI$7*20%),"P",IF(AND(CL73&gt;=34%*CN73,CI73&gt;=$CI$7*20%),"G2",IF(AND(CL73&gt;=31%*CN73,CI73&gt;=$CI$7*20%),"G1",IF(CL73&gt;=25%*CN73,"S","F")))))))</f>
        <v/>
      </c>
      <c r="CQ73" s="108" t="str">
        <f t="shared" ref="CQ73:CQ136" si="137">IF(OR(CP73="",CP73=0,CP73="S",CP73="RE",CP73="F",CP73="AB"),CP73,IF(CL73&gt;=75%*CN73,"D",IF(CL73&gt;=60%*CN73,"I",IF(CL73&gt;=48%*CN73,"II",IF(CL73&gt;=36%*CN73,"III",CP73)))))</f>
        <v/>
      </c>
      <c r="CR73" s="110" t="str">
        <f t="shared" ref="CR73:CR136" si="138">IF(CL73="","",IF(OR(CP73="",CP73=0,CP73="S",CP73="RE",CP73="F",CP73="AB"),"",IF(CL73&gt;=86%*CN73,"A",IF(CL73&gt;=71%*CN73,"B",IF(CL73&gt;=51%*CN73,"C",IF(CL73&gt;=31%*CN73,"D","E"))))))</f>
        <v/>
      </c>
      <c r="CS73" s="120" t="str">
        <f>IF(OR($E73="",$G73=""),"",IF(AND($E$3=6),'Marks Entry 6th'!BA72,IF(AND($E$3=7),'Marks Entry 7th'!BA72,"")))</f>
        <v/>
      </c>
      <c r="CT73" s="120" t="str">
        <f>IF(OR($E73="",$G73=""),"",IF(AND($E$3=6),'Marks Entry 6th'!BB72,IF(AND($E$3=7),'Marks Entry 7th'!BB72,"")))</f>
        <v/>
      </c>
      <c r="CU73" s="120" t="str">
        <f>IF(OR($E73="",$G73=""),"",IF(AND($E$3=6),'Marks Entry 6th'!BC72,IF(AND($E$3=7),'Marks Entry 7th'!BC72,"")))</f>
        <v/>
      </c>
      <c r="CV73" s="120" t="str">
        <f>IF(OR($E73="",$G73=""),"",IF(AND($E$3=6),'Marks Entry 6th'!BD72,IF(AND($E$3=7),'Marks Entry 7th'!BD72,"")))</f>
        <v/>
      </c>
      <c r="CW73" s="120" t="str">
        <f>IF(OR($E73="",$G73=""),"",IF(AND($E$3=6),'Marks Entry 6th'!BE72,IF(AND($E$3=7),'Marks Entry 7th'!BE72,"")))</f>
        <v/>
      </c>
      <c r="CX73" s="120" t="str">
        <f>IF(OR($E73="",$G73=""),"",IF(AND($E$3=6),'Marks Entry 6th'!BF72,IF(AND($E$3=7),'Marks Entry 7th'!BF72,"")))</f>
        <v/>
      </c>
      <c r="CY73" s="428" t="str">
        <f t="shared" ref="CY73:CY136" si="139">IF(AND(CS73="",CT73="",CU73="",CV73="",CW73="",CX73=""),"",SUM(CS73:CX73))</f>
        <v/>
      </c>
      <c r="CZ73" s="120" t="str">
        <f>IF(OR($E73="",$G73=""),"",IF(AND($E$3=6),'Marks Entry 6th'!BG72,IF(AND($E$3=7),'Marks Entry 7th'!BG72,"")))</f>
        <v/>
      </c>
      <c r="DA73" s="120" t="str">
        <f>IF(OR($E73="",$G73=""),"",IF(AND($E$3=6),'Marks Entry 6th'!BH72,IF(AND($E$3=7),'Marks Entry 7th'!BH72,"")))</f>
        <v/>
      </c>
      <c r="DB73" s="65" t="str">
        <f t="shared" ref="DB73:DB136" si="140">IF(AND(CZ73="",DA73=""),"",IF(AND(CZ73="NA",DA73="NA"),"NA",IF(AND(CZ73="AB",DA73="AB"),"AB",IF(AND(CZ73="ML",DA73="ML"),"ML",SUM(CZ73:DA73)))))</f>
        <v/>
      </c>
      <c r="DC73" s="62">
        <f t="shared" ref="DC73:DC136" si="141">IF(AND(CY73="NA",DB73="NA"),"NA",IF(AND(CY73="AB",DB73="AB"),"AB",SUM(CY73,DB73)))</f>
        <v>0</v>
      </c>
      <c r="DD73" s="67" t="str">
        <f>IF(OR($E73="",$G73=""),"",IF(AND($E$3=6),'Marks Entry 6th'!BI72,IF(AND($E$3=7),'Marks Entry 7th'!BI72,"")))</f>
        <v/>
      </c>
      <c r="DE73" s="67" t="str">
        <f>IF(OR($E73="",$G73=""),"",IF(AND($E$3=6),'Marks Entry 6th'!BJ72,IF(AND($E$3=7),'Marks Entry 7th'!BJ72,"")))</f>
        <v/>
      </c>
      <c r="DF73" s="65" t="str">
        <f t="shared" ref="DF73:DF136" si="142">IF(AND(DD73="",DE73=""),"",IF(AND(DD73="NA",DE73="NA"),"NA",IF(AND(DD73="AB",DE73="AB"),"AB",IF(AND(DD73="ML",DE73="ML"),"ML",SUM(DD73:DE73)))))</f>
        <v/>
      </c>
      <c r="DG73" s="62" t="str">
        <f t="shared" ref="DG73:DG136" si="143">IF(DF73="","",IF(AND(DC73="AB",DF73="AB"),"AB",SUM(DC73,DF73)))</f>
        <v/>
      </c>
      <c r="DH73" s="108">
        <f t="shared" ref="DH73:DH136" si="144">COUNTIF(CS73:CV73,"NA")*5+(COUNTIF(CS73:CV73,"ML")*5)+(COUNTIF(CZ73,"ML")*$CZ$7)+(COUNTIF(DD73,"ML")*$DD$7)</f>
        <v>0</v>
      </c>
      <c r="DI73" s="108" t="str">
        <f t="shared" ref="DI73:DI136" si="145">IF(OR($B73="NSO",$B73=0,$B73=""),"",IF(AND(CS73="",CU73="",CZ73="",DD73=""),"",IF(AND(CU73="",CS73="",CT73="",CV73=""),20-DH73,IF(AND(CZ73="",DA73=""),$DB$7-DH73,IF(AND(DD73="",DE73=""),$DF$7-DH73,$DG$7-DH73)))))</f>
        <v/>
      </c>
      <c r="DJ73" s="108" t="str">
        <f t="shared" ref="DJ73:DJ136" si="146">IF(AND(OR(CS73="ab",CS73="ml"),OR(CU73="ab",CU73="ml"),OR(CZ73="ab",CZ73="ml")),"AB",IF(AND(OR(CS73="ab",CS73="ml"),OR(CZ73="ab",CZ73="ml"),OR(DD73="ab",DD73="ml")),"AB",IF(AND(OR(CU73="ab",CU73="ml"),OR(CZ73="ab",CZ73="ml"),OR(DD73="ab",DD73="ml")),"AB","")))</f>
        <v/>
      </c>
      <c r="DK73" s="108" t="str">
        <f t="shared" ref="DK73:DK136" si="147">IF(OR($B73="NSO",$B73="",DD73=""),"",IF(OR(DJ73="AB",DD73="ab"),"AB",IF(DD73="ML","RE",IF(AND(DG73&gt;=36%*DI73,DD73&gt;=$DD$7*20%),"P",IF(AND(DG73&gt;=34%*DI73,DD73&gt;=$DD$7*20%),"G2",IF(AND(DG73&gt;=31%*DI73,DD73&gt;=$DD$7*20%),"G1",IF(DG73&gt;=25%*DI73,"S","F")))))))</f>
        <v/>
      </c>
      <c r="DL73" s="108" t="str">
        <f t="shared" ref="DL73:DL136" si="148">IF(OR(DK73="",DK73=0,DK73="S",DK73="RE",DK73="F",DK73="AB"),DK73,IF(DG73&gt;=75%*DI73,"D",IF(DG73&gt;=60%*DI73,"I",IF(DG73&gt;=48%*DI73,"II",IF(DG73&gt;=36%*DI73,"III",DK73)))))</f>
        <v/>
      </c>
      <c r="DM73" s="110" t="str">
        <f t="shared" ref="DM73:DM136" si="149">IF(DG73="","",IF(OR(DK73="",DK73=0,DK73="S",DK73="RE",DK73="F",DK73="AB"),"",IF(DG73&gt;=86%*DI73,"A",IF(DG73&gt;=71%*DI73,"B",IF(DG73&gt;=51%*DI73,"C",IF(DG73&gt;=31%*DI73,"D","E"))))))</f>
        <v/>
      </c>
      <c r="DN73" s="120" t="str">
        <f>IF(OR($E73="",$G73=""),"",IF(AND($E$3=6),'Marks Entry 6th'!BK72,IF(AND($E$3=7),'Marks Entry 7th'!BK72,"")))</f>
        <v/>
      </c>
      <c r="DO73" s="120" t="str">
        <f>IF(OR($E73="",$G73=""),"",IF(AND($E$3=6),'Marks Entry 6th'!BL72,IF(AND($E$3=7),'Marks Entry 7th'!BL72,"")))</f>
        <v/>
      </c>
      <c r="DP73" s="120" t="str">
        <f>IF(OR($E73="",$G73=""),"",IF(AND($E$3=6),'Marks Entry 6th'!BM72,IF(AND($E$3=7),'Marks Entry 7th'!BM72,"")))</f>
        <v/>
      </c>
      <c r="DQ73" s="120" t="str">
        <f>IF(OR($E73="",$G73=""),"",IF(AND($E$3=6),'Marks Entry 6th'!BN72,IF(AND($E$3=7),'Marks Entry 7th'!BN72,"")))</f>
        <v/>
      </c>
      <c r="DR73" s="120" t="str">
        <f>IF(OR($E73="",$G73=""),"",IF(AND($E$3=6),'Marks Entry 6th'!BO72,IF(AND($E$3=7),'Marks Entry 7th'!BO72,"")))</f>
        <v/>
      </c>
      <c r="DS73" s="120" t="str">
        <f>IF(OR($E73="",$G73=""),"",IF(AND($E$3=6),'Marks Entry 6th'!BP72,IF(AND($E$3=7),'Marks Entry 7th'!BP72,"")))</f>
        <v/>
      </c>
      <c r="DT73" s="428" t="str">
        <f t="shared" ref="DT73:DT136" si="150">IF(AND(DN73="",DO73="",DP73="",DQ73="",DR73="",DS73=""),"",SUM(DN73:DS73))</f>
        <v/>
      </c>
      <c r="DU73" s="120" t="str">
        <f>IF(OR($E73="",$G73=""),"",IF(AND($E$3=6),'Marks Entry 6th'!BQ72,IF(AND($E$3=7),'Marks Entry 7th'!BQ72,"")))</f>
        <v/>
      </c>
      <c r="DV73" s="120" t="str">
        <f>IF(OR($E73="",$G73=""),"",IF(AND($E$3=6),'Marks Entry 6th'!BR72,IF(AND($E$3=7),'Marks Entry 7th'!BR72,"")))</f>
        <v/>
      </c>
      <c r="DW73" s="65" t="str">
        <f t="shared" ref="DW73:DW136" si="151">IF(AND(DU73="",DV73=""),"",IF(AND(DU73="NA",DV73="NA"),"NA",IF(AND(DU73="AB",DV73="AB"),"AB",IF(AND(DU73="ML",DV73="ML"),"ML",SUM(DU73:DV73)))))</f>
        <v/>
      </c>
      <c r="DX73" s="62">
        <f t="shared" ref="DX73:DX136" si="152">IF(AND(DT73="NA",DW73="NA"),"NA",IF(AND(DT73="AB",DW73="AB"),"AB",SUM(DT73,DW73)))</f>
        <v>0</v>
      </c>
      <c r="DY73" s="67" t="str">
        <f>IF(OR($E73="",$G73=""),"",IF(AND($E$3=6),'Marks Entry 6th'!BS72,IF(AND($E$3=7),'Marks Entry 7th'!BS72,"")))</f>
        <v/>
      </c>
      <c r="DZ73" s="67" t="str">
        <f>IF(OR($E73="",$G73=""),"",IF(AND($E$3=6),'Marks Entry 6th'!BT72,IF(AND($E$3=7),'Marks Entry 7th'!BT72,"")))</f>
        <v/>
      </c>
      <c r="EA73" s="65" t="str">
        <f t="shared" ref="EA73:EA136" si="153">IF(AND(DY73="",DZ73=""),"",IF(AND(DY73="NA",DZ73="NA"),"NA",IF(AND(DY73="AB",DZ73="AB"),"AB",IF(AND(DY73="ML",DZ73="ML"),"ML",SUM(DY73:DZ73)))))</f>
        <v/>
      </c>
      <c r="EB73" s="62" t="str">
        <f t="shared" ref="EB73:EB136" si="154">IF(EA73="","",IF(AND(DX73="AB",EA73="AB"),"AB",SUM(DX73,EA73)))</f>
        <v/>
      </c>
      <c r="EC73" s="108">
        <f t="shared" ref="EC73:EC136" si="155">COUNTIF(DN73:DQ73,"NA")*5+(COUNTIF(DN73:DQ73,"ML")*5)+(COUNTIF(DU73,"ML")*$DU$7)+(COUNTIF(DY73,"ML")*$DY$7)</f>
        <v>0</v>
      </c>
      <c r="ED73" s="108" t="str">
        <f t="shared" ref="ED73:ED136" si="156">IF(OR($B73="NSO",$B73=0,$B73=""),"",IF(AND(DN73="",DP73="",DU73="",DY73=""),"",IF(AND(DP73="",DN73="",DO73="",DQ73=""),20-EC73,IF(AND(DU73="",DV73=""),$DW$7-EC73,IF(AND(DY73="",DZ73=""),$EA$7-EC73,$EB$7-EC73)))))</f>
        <v/>
      </c>
      <c r="EE73" s="108" t="str">
        <f t="shared" ref="EE73:EE136" si="157">IF(AND(OR(DN73="ab",DN73="ml"),OR(DP73="ab",DP73="ml"),OR(DU73="ab",DU73="ml")),"AB",IF(AND(OR(DN73="ab",DN73="ml"),OR(DU73="ab",DU73="ml"),OR(DY73="ab",DY73="ml")),"AB",IF(AND(OR(DP73="ab",DP73="ml"),OR(DU73="ab",DU73="ml"),OR(DY73="ab",DY73="ml")),"AB","")))</f>
        <v/>
      </c>
      <c r="EF73" s="108" t="str">
        <f t="shared" ref="EF73:EF136" si="158">IF(OR($B73="NSO",$B73="",DY73=""),"",IF(OR(EE73="AB",DY73="ab"),"AB",IF(DY73="ML","RE",IF(AND(EB73&gt;=36%*ED73,DY73&gt;=$DY$7*20%),"P",IF(AND(EB73&gt;=34%*ED73,DY73&gt;=$DY$7*20%),"G2",IF(AND(EB73&gt;=31%*ED73,DY73&gt;=$DY$7*20%),"G1",IF(EB73&gt;=25%*ED73,"S","F")))))))</f>
        <v/>
      </c>
      <c r="EG73" s="108" t="str">
        <f t="shared" ref="EG73:EG136" si="159">IF(OR(EF73="",EF73=0,EF73="S",EF73="RE",EF73="F",EF73="AB"),EF73,IF(EB73&gt;=75%*ED73,"D",IF(EB73&gt;=60%*ED73,"I",IF(EB73&gt;=48%*ED73,"II",IF(EB73&gt;=36%*ED73,"III",EF73)))))</f>
        <v/>
      </c>
      <c r="EH73" s="110" t="str">
        <f t="shared" ref="EH73:EH136" si="160">IF(EB73="","",IF(OR(EF73="",EF73=0,EF73="S",EF73="RE",EF73="F",EF73="AB"),"",IF(EB73&gt;=86%*ED73,"A",IF(EB73&gt;=71%*ED73,"B",IF(EB73&gt;=51%*ED73,"C",IF(EB73&gt;=31%*ED73,"D","E"))))))</f>
        <v/>
      </c>
      <c r="EI73" s="52" t="str">
        <f>IF(OR($E73="",$G73=""),"",IF(AND($E$3=6),'Marks Entry 6th'!BU72,IF(AND($E$3=7),'Marks Entry 7th'!BU72,"")))</f>
        <v/>
      </c>
      <c r="EJ73" s="52" t="str">
        <f>IF(OR($E73="",$G73=""),"",IF(AND($E$3=6),'Marks Entry 6th'!BV72,IF(AND($E$3=7),'Marks Entry 7th'!BV72,"")))</f>
        <v/>
      </c>
      <c r="EK73" s="52" t="str">
        <f>IF(OR($E73="",$G73=""),"",IF(AND($E$3=6),'Marks Entry 6th'!BW72,IF(AND($E$3=7),'Marks Entry 7th'!BW72,"")))</f>
        <v/>
      </c>
      <c r="EL73" s="52" t="str">
        <f>IF(OR($E73="",$G73=""),"",IF(AND($E$3=6),'Marks Entry 6th'!BX72,IF(AND($E$3=7),'Marks Entry 7th'!BX72,"")))</f>
        <v/>
      </c>
      <c r="EM73" s="52" t="str">
        <f>IF(OR($E73="",$G73=""),"",IF(AND($E$3=6),'Marks Entry 6th'!BY72,IF(AND($E$3=7),'Marks Entry 7th'!BY72,"")))</f>
        <v/>
      </c>
      <c r="EN73" s="121" t="str">
        <f t="shared" ref="EN73:EN136" si="161">IF(AND(EI73="",EJ73="",EK73="",EL73="",EM73=""),"",SUM(EI73:EM73))</f>
        <v/>
      </c>
      <c r="EO73" s="122">
        <f t="shared" ref="EO73:EO136" si="162">COUNTIF(EI73,"ML")*$EI$7+COUNTIF(EJ73,"ML")*$EJ$7+COUNTIF(EK73,"ML")*$EK$7+COUNTIF(EL73,"ML")*$EL$7+COUNTIF(EM73,"ML")*$EM$7</f>
        <v>0</v>
      </c>
      <c r="EP73" s="122" t="str">
        <f t="shared" ref="EP73:EP136" si="163">IF(OR($B73="NSO",$B73="",EN73="",EN73=0),"",IF(AND(EI73="",EJ73="",EK73="",EL73="",EM73=""),"",IF(AND(EJ73="",EI73=""),$EI$7-EO73,IF(EM73="",($EI$7+$EJ$7)-EO73,$EN$7-EO73))))</f>
        <v/>
      </c>
      <c r="EQ73" s="122" t="str">
        <f t="shared" ref="EQ73:EQ136" si="164">IF(OR($B73="NSO",$B73="",EN73="",EN73=0),"",IF(OR(EI73="AB",EK73="AB",EL73="AB",EM73="AB",EJ73="AB"),"AB",IF(EN73&gt;=36%*EP73,"P","S")))</f>
        <v/>
      </c>
      <c r="ER73" s="109" t="str">
        <f t="shared" ref="ER73:ER136" si="165">IF(EN73="","",IF(OR(EQ73="",EQ73=0,EQ73="S",EQ73="RE",EQ73="F",EQ73="AB"),"",IF(EN73&gt;=91%*EP73,"A+",IF(EN73&gt;=76%*EP73,"A",IF(EN73&gt;=61%*EP73,"B",IF(EN73&gt;=41%*EP73,"C","D"))))))</f>
        <v/>
      </c>
      <c r="ES73" s="52" t="str">
        <f>IF(OR($E73="",$G73=""),"",IF(AND($E$3=6),'Marks Entry 6th'!BZ72,IF(AND($E$3=7),'Marks Entry 7th'!BZ72,"")))</f>
        <v/>
      </c>
      <c r="ET73" s="52" t="str">
        <f>IF(OR($E73="",$G73=""),"",IF(AND($E$3=6),'Marks Entry 6th'!CA72,IF(AND($E$3=7),'Marks Entry 7th'!CA72,"")))</f>
        <v/>
      </c>
      <c r="EU73" s="52" t="str">
        <f>IF(OR($E73="",$G73=""),"",IF(AND($E$3=6),'Marks Entry 6th'!CB72,IF(AND($E$3=7),'Marks Entry 7th'!CB72,"")))</f>
        <v/>
      </c>
      <c r="EV73" s="52" t="str">
        <f>IF(OR($E73="",$G73=""),"",IF(AND($E$3=6),'Marks Entry 6th'!CC72,IF(AND($E$3=7),'Marks Entry 7th'!CC72,"")))</f>
        <v/>
      </c>
      <c r="EW73" s="52" t="str">
        <f>IF(OR($E73="",$G73=""),"",IF(AND($E$3=6),'Marks Entry 6th'!CD72,IF(AND($E$3=7),'Marks Entry 7th'!CD72,"")))</f>
        <v/>
      </c>
      <c r="EX73" s="121" t="str">
        <f t="shared" ref="EX73:EX136" si="166">IF(AND(ES73="",ET73="",EU73="",EV73="",EW73=""),"",SUM(ES73:EW73))</f>
        <v/>
      </c>
      <c r="EY73" s="122">
        <f t="shared" ref="EY73:EY136" si="167">COUNTIF(ES73,"ML")*$ES$7+COUNTIF(ET73,"ML")*$ET$7+COUNTIF(EU73,"ML")*$EU$7+COUNTIF(EV73,"ML")*$EV$7+COUNTIF(EW73,"ML")*$EW$7</f>
        <v>0</v>
      </c>
      <c r="EZ73" s="122" t="str">
        <f t="shared" ref="EZ73:EZ136" si="168">IF(OR($B73="NSO",$B73="",EX73="",EX73=0),"",IF(AND(ES73="",ET73="",EU73="",EV73="",EW73=""),"",IF(AND(ET73="",ES73=""),$ES$7-EY73,IF(EW73="",($ES$7+$ET$7)-EY73,$EX$7-EY73))))</f>
        <v/>
      </c>
      <c r="FA73" s="122" t="str">
        <f t="shared" ref="FA73:FA136" si="169">IF(OR($B73="NSO",$B73="",EX73="",EX73=0),"",IF(OR(ES73="AB",EU73="AB",EV73="AB",EW73="AB",ET73="AB"),"AB",IF(EX73&gt;=36%*EZ73,"P","S")))</f>
        <v/>
      </c>
      <c r="FB73" s="109" t="str">
        <f t="shared" ref="FB73:FB136" si="170">IF(EX73="","",IF(OR(FA73="",FA73=0,FA73="S",FA73="RE",FA73="F",FA73="AB"),"",IF(EX73&gt;=91%*EZ73,"A+",IF(EX73&gt;=76%*EZ73,"A",IF(EX73&gt;=61%*EZ73,"B",IF(EX73&gt;=41%*EZ73,"C","D"))))))</f>
        <v/>
      </c>
      <c r="FC73" s="52" t="str">
        <f>IF(OR($E73="",$G73=""),"",IF(AND($E$3=6),'Marks Entry 6th'!CE72,IF(AND($E$3=7),'Marks Entry 7th'!CE72,"")))</f>
        <v/>
      </c>
      <c r="FD73" s="52" t="str">
        <f>IF(OR($E73="",$G73=""),"",IF(AND($E$3=6),'Marks Entry 6th'!CF72,IF(AND($E$3=7),'Marks Entry 7th'!CF72,"")))</f>
        <v/>
      </c>
      <c r="FE73" s="52" t="str">
        <f>IF(OR($E73="",$G73=""),"",IF(AND($E$3=6),'Marks Entry 6th'!CG72,IF(AND($E$3=7),'Marks Entry 7th'!CG72,"")))</f>
        <v/>
      </c>
      <c r="FF73" s="52" t="str">
        <f>IF(OR($E73="",$G73=""),"",IF(AND($E$3=6),'Marks Entry 6th'!CH72,IF(AND($E$3=7),'Marks Entry 7th'!CH72,"")))</f>
        <v/>
      </c>
      <c r="FG73" s="52" t="str">
        <f>IF(OR($E73="",$G73=""),"",IF(AND($E$3=6),'Marks Entry 6th'!CI72,IF(AND($E$3=7),'Marks Entry 7th'!CI72,"")))</f>
        <v/>
      </c>
      <c r="FH73" s="121" t="str">
        <f t="shared" ref="FH73:FH136" si="171">IF(AND(FC73="",FD73="",FE73="",FF73="",FG73=""),"",SUM(FC73:FG73))</f>
        <v/>
      </c>
      <c r="FI73" s="122">
        <f t="shared" ref="FI73:FI136" si="172">COUNTIF(FC73,"ML")*$FC$7+COUNTIF(FD73,"ML")*$FD$7+COUNTIF(FE73,"ML")*$FE$7+COUNTIF(FF73,"ML")*$FF$7+COUNTIF(FG73,"ML")*$FG$7</f>
        <v>0</v>
      </c>
      <c r="FJ73" s="122" t="str">
        <f t="shared" ref="FJ73:FJ136" si="173">IF(OR($B73="NSO",$B73="",FH73="",FH73=0),"",IF(AND(FC73="",FD73="",FE73="",FF73="",FG73=""),"",IF(AND(FD73="",FC73=""),$FC$7-FI73,IF(FG73="",($FC$7+$FD$7)-FI73,$FH$7-FI73))))</f>
        <v/>
      </c>
      <c r="FK73" s="122" t="str">
        <f t="shared" ref="FK73:FK136" si="174">IF(OR($B73="NSO",$B73="",FH73="",FH73=0),"",IF(OR(FC73="AB",FE73="AB",FF73="AB",FG73="AB",FD73="AB"),"AB",IF(FH73&gt;=36%*FJ73,"P","S")))</f>
        <v/>
      </c>
      <c r="FL73" s="109" t="str">
        <f t="shared" ref="FL73:FL136" si="175">IF(FH73="","",IF(OR(FK73="",FK73=0,FK73="S",FK73="RE",FK73="F",FK73="AB"),"",IF(FH73&gt;=91%*FJ73,"A+",IF(FH73&gt;=76%*FJ73,"A",IF(FH73&gt;=61%*FJ73,"B",IF(FH73&gt;=41%*FJ73,"C","D"))))))</f>
        <v/>
      </c>
      <c r="FM73" s="370" t="str">
        <f>IF(OR($E73="",$G73=""),"",IF(AND('Marks Entry 6th'!CJ72="",'Marks Entry 7th'!CJ72=""),"",IF(AND($E$3=6),'Marks Entry 6th'!CJ72,IF(AND($E$3=7),'Marks Entry 7th'!CJ72,""))))</f>
        <v/>
      </c>
      <c r="FN73" s="370" t="str">
        <f>IF(OR($E73="",$G73=""),"",IF(AND('Marks Entry 6th'!CK72="",'Marks Entry 7th'!CK72=""),"",IF(AND($E$3=6),'Marks Entry 6th'!CK72,IF(AND($E$3=7),'Marks Entry 7th'!CK72,""))))</f>
        <v/>
      </c>
      <c r="FO73" s="371" t="str">
        <f t="shared" ref="FO73:FO136" si="176">IF(AND(FM73="",FN73=""),"",SUM(FM73:FN73))</f>
        <v/>
      </c>
      <c r="FP73" s="109" t="str">
        <f t="shared" ref="FP73:FP136" si="177">IF(FO73="","",IF(OR(FO73="",FO73=0,FO73="RE",FO73="AB"),"",IF(FO73&gt;91%*$FO$7,"A+",IF(FO73&gt;76%*$FO$7,"A",IF(FO73&gt;=61%*$FO$7,"B",IF(FO73&gt;=341%*$FO$7,"C","D"))))))</f>
        <v/>
      </c>
      <c r="FQ73" s="370" t="str">
        <f>IF(OR($E73="",$G73=""),"",IF(AND('Marks Entry 6th'!CL72="",'Marks Entry 7th'!CL72=""),"",IF(AND($E$3=6),'Marks Entry 6th'!CL72,IF(AND($E$3=7),'Marks Entry 7th'!CL72,""))))</f>
        <v/>
      </c>
      <c r="FR73" s="370" t="str">
        <f>IF(OR($E73="",$G73=""),"",IF(AND('Marks Entry 6th'!CM72="",'Marks Entry 7th'!CM72=""),"",IF(AND($E$3=6),'Marks Entry 6th'!CM72,IF(AND($E$3=7),'Marks Entry 7th'!CM72,""))))</f>
        <v/>
      </c>
      <c r="FS73" s="371" t="str">
        <f t="shared" ref="FS73:FS136" si="178">IF(AND(FQ73="",FR73=""),"",SUM(FQ73:FR73))</f>
        <v/>
      </c>
      <c r="FT73" s="109" t="str">
        <f t="shared" ref="FT73:FT136" si="179">IF(FS73="","",IF(OR(FS73="",FS73=0,FS73="RE",FS73="AB"),"",IF(FS73&gt;91%*$FS$7,"A+",IF(FS73&gt;76%*$FS$7,"A",IF(FS73&gt;=61%*$FS$7,"B",IF(FS73&gt;=41%*$FS$7,"C","D"))))))</f>
        <v/>
      </c>
      <c r="FU73" s="78" t="str">
        <f t="shared" ref="FU73:FU136" si="180">IF($E$3="","",IF(OR(E73="",G73=""),"",IF(AND(Z73="AB",AU73="AB",BQ73="AB",CL73="AB",DG73="AB",EB73="AB"),"AB",SUM(Z73,AU73,BQ73,CL73,DG73,EB73))))</f>
        <v/>
      </c>
      <c r="FV73" s="332" t="str">
        <f t="shared" ref="FV73:FV136" si="181">IFERROR(IF(FU73="","",FU73*100/SUM(AB73,AW73,BS73,CN73,DI73,ED73)),"")</f>
        <v/>
      </c>
      <c r="FW73" s="84" t="str">
        <f t="shared" ref="FW73:FW136" si="182">IFERROR(IF(FV73="","",IF(AND(FV73&gt;=60),"I",IF(AND(FV73&gt;=48),"II",IF(AND(FV73&gt;=36),"III","")))),"")</f>
        <v/>
      </c>
      <c r="FX73" s="225" t="str">
        <f t="shared" ref="FX73:FX136" si="183">IFERROR(IF(FU73="","",IF(OR(B73="",G73="",FV73=""),"",IF(FV73&gt;=86,"A",IF(FV73&gt;=71,"B",IF(FV73&gt;=51,"C",IF(FV73&gt;=31,"D","E")))))),"")</f>
        <v/>
      </c>
      <c r="FY73" s="85" t="str">
        <f t="shared" ref="FY73:FY136" si="184">IFERROR(IF(FV73="","",SUMPRODUCT((FV73&lt;$FV$8:$FV$207)/COUNTIF($FV$8:$FV$207,$FV$8:$FV$207))),"")</f>
        <v/>
      </c>
      <c r="FZ73" s="331" t="str">
        <f>IFERROR(IF(B73="NSO","NSO",IF(OR(D73="",G73="",F73=""),"",IF(AND(FV73&gt;=36,'Master sheet'!$D$11="Hindi"),"कक्षा क्रमोन्नत",IF(AND(FV73&gt;=36,'Master sheet'!$D$11="English"),"Promoted",IF(AND(FV73&lt;36,'Master sheet'!$D$11="Hindi"),"पुनः परीक्षा","Re-Exam"))))),"")</f>
        <v/>
      </c>
      <c r="GA73" s="53" t="str">
        <f>IF(OR($E73="",$G73=""),"",IF(AND($E$3=6,'Marks Entry 6th'!CN72=""),"",IF(AND($E$3=7,'Marks Entry 7th'!CN72=""),"",IF(AND($E$3=6),'Marks Entry 6th'!CN72,IF(AND($E$3=7),'Marks Entry 7th'!CN72,"")))))</f>
        <v/>
      </c>
      <c r="GB73" s="53" t="str">
        <f>IF(OR($E73="",$G73=""),"",IF(AND($E$3=6,'Marks Entry 6th'!CO72=""),"",IF(AND($E$3=7,'Marks Entry 7th'!CO72=""),"",IF(AND($E$3=6),'Marks Entry 6th'!CO72,IF(AND($E$3=7),'Marks Entry 7th'!CO72,"")))))</f>
        <v/>
      </c>
      <c r="GC73" s="54"/>
      <c r="GK73" s="56">
        <f>IF(AND($E$3=6),'Marks Entry 6th'!I72,IF(AND($E$3=7),'Marks Entry 7th'!I72,""))</f>
        <v>0</v>
      </c>
      <c r="GL73" s="56">
        <f t="shared" ref="GL73:GL136" si="185">SUM(AB73,AW73,BS73,CN73,DI73,ED73)</f>
        <v>0</v>
      </c>
    </row>
    <row r="74" spans="1:194" ht="18.95" customHeight="1">
      <c r="A74" s="68">
        <v>67</v>
      </c>
      <c r="B74" s="68" t="str">
        <f>IF(OR(GK74=0,GK74=""),"",IF(AND($E$3=6),'Marks Entry 6th'!I73,IF(AND($E$3=7),'Marks Entry 7th'!I73,"")))</f>
        <v/>
      </c>
      <c r="C74" s="69" t="str">
        <f>IF(OR(B74=0,B74=""),"",IF(AND($E$3=6,'Marks Entry 6th'!B73=""),"",IF(AND($E$3=7,'Marks Entry 7th'!B73=""),"",IF(AND($E$3=6,'Marks Entry 6th'!B73),'Marks Entry 6th'!B73,IF(AND($E$3=7),'Marks Entry 7th'!B73,"")))))</f>
        <v/>
      </c>
      <c r="D74" s="69" t="str">
        <f>IF(OR(B74=0,B74=""),"",IF(AND($E$3=6,'Marks Entry 6th'!C73=""),"",IF(AND($E$3=7,'Marks Entry 7th'!C73=""),"",IF(AND($E$3=6),'Marks Entry 6th'!C73,IF(AND($E$3=7),'Marks Entry 7th'!C73,"")))))</f>
        <v/>
      </c>
      <c r="E74" s="306" t="str">
        <f>IF(OR(B74=0,B74=""),"",IF(AND($E$3=6,'Marks Entry 6th'!E73=""),"",IF(AND($E$3=7,'Marks Entry 7th'!E73=""),"",IF(AND($E$3=6),'Marks Entry 6th'!E73,IF(AND($E$3=7),'Marks Entry 7th'!E73,"")))))</f>
        <v/>
      </c>
      <c r="F74" s="69" t="str">
        <f>IF(OR(B74=0,B74=""),"",IF(AND($E$3=6,'Marks Entry 6th'!D73=""),"",IF(AND($E$3=7,'Marks Entry 7th'!D73=""),"",IF(AND($E$3=6),'Marks Entry 6th'!D73,IF(AND($E$3=7),'Marks Entry 7th'!D73,"")))))</f>
        <v/>
      </c>
      <c r="G74" s="305" t="str">
        <f>IF(OR(B74=0,B74=""),"",IF(AND($E$3=6,'Marks Entry 6th'!F73=""),"",IF(AND($E$3=7,'Marks Entry 7th'!F73=""),"",IF(AND($E$3=6),UPPER('Marks Entry 6th'!F73),IF(AND($E$3=7),UPPER('Marks Entry 7th'!F73),"")))))</f>
        <v/>
      </c>
      <c r="H74" s="305" t="str">
        <f>IF(OR(B74=0,B74=""),"",IF(AND($E$3=6,'Marks Entry 6th'!G73=""),"",IF(AND($E$3=7,'Marks Entry 7th'!G73=""),"",IF(AND($E$3=6),UPPER('Marks Entry 6th'!G73),IF(AND($E$3=7),UPPER('Marks Entry 7th'!G73),"")))))</f>
        <v/>
      </c>
      <c r="I74" s="305" t="str">
        <f>IF(OR(B74=0,B74=""),"",IF(AND($E$3=6,'Marks Entry 6th'!H73=""),"",IF(AND($E$3=7,'Marks Entry 7th'!H73=""),"",IF(AND($E$3=6),UPPER('Marks Entry 6th'!H73),IF(AND($E$3=7),UPPER('Marks Entry 7th'!H73),"")))))</f>
        <v/>
      </c>
      <c r="J74" s="64" t="str">
        <f>IF(OR(B74=0,B74=""),"",IF(AND($E$3=6,'Marks Entry 6th'!J73=""),"",IF(AND($E$3=7,'Marks Entry 7th'!J73=""),"",IF(AND($E$3=6),'Marks Entry 6th'!J73,IF(AND($E$3=7),'Marks Entry 7th'!J73,"")))))</f>
        <v/>
      </c>
      <c r="K74" s="64" t="str">
        <f>IF(OR(B74=0,B74=""),"",IF(AND($E$3=6,'Marks Entry 6th'!K73=""),"",IF(AND($E$3=7,'Marks Entry 7th'!K73=""),"",IF(AND($E$3=6),'Marks Entry 6th'!K73,IF(AND($E$3=7),'Marks Entry 7th'!K73,"")))))</f>
        <v/>
      </c>
      <c r="L74" s="120" t="str">
        <f>IF(OR($E74="",$G74=""),"",IF(AND($E$3=6),'Marks Entry 6th'!L73,IF(AND($E$3=7),'Marks Entry 7th'!L73,"")))</f>
        <v/>
      </c>
      <c r="M74" s="120" t="str">
        <f>IF(OR($E74="",$G74=""),"",IF(AND($E$3=6),'Marks Entry 6th'!M73,IF(AND($E$3=7),'Marks Entry 7th'!M73,"")))</f>
        <v/>
      </c>
      <c r="N74" s="120" t="str">
        <f>IF(OR($E74="",$G74=""),"",IF(AND($E$3=6),'Marks Entry 6th'!N73,IF(AND($E$3=7),'Marks Entry 7th'!N73,"")))</f>
        <v/>
      </c>
      <c r="O74" s="120" t="str">
        <f>IF(OR($E74="",$G74=""),"",IF(AND($E$3=6),'Marks Entry 6th'!O73,IF(AND($E$3=7),'Marks Entry 7th'!O73,"")))</f>
        <v/>
      </c>
      <c r="P74" s="120" t="str">
        <f>IF(OR($E74="",$G74=""),"",IF(AND($E$3=6),'Marks Entry 6th'!P73,IF(AND($E$3=7),'Marks Entry 7th'!P73,"")))</f>
        <v/>
      </c>
      <c r="Q74" s="120" t="str">
        <f>IF(OR($E74="",$G74=""),"",IF(AND($E$3=6),'Marks Entry 6th'!Q73,IF(AND($E$3=7),'Marks Entry 7th'!Q73,"")))</f>
        <v/>
      </c>
      <c r="R74" s="428" t="str">
        <f t="shared" si="95"/>
        <v/>
      </c>
      <c r="S74" s="120" t="str">
        <f>IF(OR($E74="",$G74=""),"",IF(AND($E$3=6),'Marks Entry 6th'!R73,IF(AND($E$3=7),'Marks Entry 7th'!R73,"")))</f>
        <v/>
      </c>
      <c r="T74" s="120" t="str">
        <f>IF(OR($E74="",$G74=""),"",IF(AND($E$3=6),'Marks Entry 6th'!S73,IF(AND($E$3=7),'Marks Entry 7th'!S73,"")))</f>
        <v/>
      </c>
      <c r="U74" s="65" t="str">
        <f t="shared" si="96"/>
        <v/>
      </c>
      <c r="V74" s="62">
        <f t="shared" si="97"/>
        <v>0</v>
      </c>
      <c r="W74" s="67" t="str">
        <f>IF(OR($E74="",$G74=""),"",IF(AND($E$3=6),'Marks Entry 6th'!T73,IF(AND($E$3=7),'Marks Entry 7th'!T73,"")))</f>
        <v/>
      </c>
      <c r="X74" s="67" t="str">
        <f>IF(OR($E74="",$G74=""),"",IF(AND($E$3=6),'Marks Entry 6th'!U73,IF(AND($E$3=7),'Marks Entry 7th'!U73,"")))</f>
        <v/>
      </c>
      <c r="Y74" s="66" t="str">
        <f t="shared" si="98"/>
        <v/>
      </c>
      <c r="Z74" s="62" t="str">
        <f t="shared" si="99"/>
        <v/>
      </c>
      <c r="AA74" s="108">
        <f t="shared" si="100"/>
        <v>0</v>
      </c>
      <c r="AB74" s="108" t="str">
        <f t="shared" si="101"/>
        <v/>
      </c>
      <c r="AC74" s="108" t="str">
        <f t="shared" si="102"/>
        <v/>
      </c>
      <c r="AD74" s="108" t="str">
        <f t="shared" si="103"/>
        <v/>
      </c>
      <c r="AE74" s="108" t="str">
        <f t="shared" si="104"/>
        <v/>
      </c>
      <c r="AF74" s="110" t="str">
        <f t="shared" si="105"/>
        <v/>
      </c>
      <c r="AG74" s="120" t="str">
        <f>IF(OR($E74="",$G74=""),"",IF(AND($E$3=6),'Marks Entry 6th'!V73,IF(AND($E$3=7),'Marks Entry 7th'!V73,"")))</f>
        <v/>
      </c>
      <c r="AH74" s="120" t="str">
        <f>IF(OR($E74="",$G74=""),"",IF(AND($E$3=6),'Marks Entry 6th'!W73,IF(AND($E$3=7),'Marks Entry 7th'!W73,"")))</f>
        <v/>
      </c>
      <c r="AI74" s="120" t="str">
        <f>IF(OR($E74="",$G74=""),"",IF(AND($E$3=6),'Marks Entry 6th'!X73,IF(AND($E$3=7),'Marks Entry 7th'!X73,"")))</f>
        <v/>
      </c>
      <c r="AJ74" s="120" t="str">
        <f>IF(OR($E74="",$G74=""),"",IF(AND($E$3=6),'Marks Entry 6th'!Y73,IF(AND($E$3=7),'Marks Entry 7th'!Y73,"")))</f>
        <v/>
      </c>
      <c r="AK74" s="120" t="str">
        <f>IF(OR($E74="",$G74=""),"",IF(AND($E$3=6),'Marks Entry 6th'!Z73,IF(AND($E$3=7),'Marks Entry 7th'!Z73,"")))</f>
        <v/>
      </c>
      <c r="AL74" s="120" t="str">
        <f>IF(OR($E74="",$G74=""),"",IF(AND($E$3=6),'Marks Entry 6th'!AA73,IF(AND($E$3=7),'Marks Entry 7th'!AA73,"")))</f>
        <v/>
      </c>
      <c r="AM74" s="428" t="str">
        <f t="shared" si="106"/>
        <v/>
      </c>
      <c r="AN74" s="120" t="str">
        <f>IF(OR($E74="",$G74=""),"",IF(AND($E$3=6),'Marks Entry 6th'!AB73,IF(AND($E$3=7),'Marks Entry 7th'!AB73,"")))</f>
        <v/>
      </c>
      <c r="AO74" s="120" t="str">
        <f>IF(OR($E74="",$G74=""),"",IF(AND($E$3=6),'Marks Entry 6th'!AC73,IF(AND($E$3=7),'Marks Entry 7th'!AC73,"")))</f>
        <v/>
      </c>
      <c r="AP74" s="65" t="str">
        <f t="shared" si="107"/>
        <v/>
      </c>
      <c r="AQ74" s="62">
        <f t="shared" si="108"/>
        <v>0</v>
      </c>
      <c r="AR74" s="67" t="str">
        <f>IF(OR($E74="",$G74=""),"",IF(AND($E$3=6),'Marks Entry 6th'!AD73,IF(AND($E$3=7),'Marks Entry 7th'!AD73,"")))</f>
        <v/>
      </c>
      <c r="AS74" s="67" t="str">
        <f>IF(OR($E74="",$G74=""),"",IF(AND($E$3=6),'Marks Entry 6th'!AE73,IF(AND($E$3=7),'Marks Entry 7th'!AE73,"")))</f>
        <v/>
      </c>
      <c r="AT74" s="65" t="str">
        <f t="shared" si="109"/>
        <v/>
      </c>
      <c r="AU74" s="62" t="str">
        <f t="shared" si="110"/>
        <v/>
      </c>
      <c r="AV74" s="108">
        <f t="shared" si="111"/>
        <v>0</v>
      </c>
      <c r="AW74" s="108" t="str">
        <f t="shared" si="112"/>
        <v/>
      </c>
      <c r="AX74" s="108" t="str">
        <f t="shared" si="113"/>
        <v/>
      </c>
      <c r="AY74" s="108" t="str">
        <f t="shared" si="114"/>
        <v/>
      </c>
      <c r="AZ74" s="108" t="str">
        <f t="shared" si="115"/>
        <v/>
      </c>
      <c r="BA74" s="110" t="str">
        <f t="shared" si="116"/>
        <v/>
      </c>
      <c r="BB74" s="313" t="str">
        <f>IF(OR($E74="",$G74=""),"",IF(AND($E$3=6),'Marks Entry 6th'!AF73,IF(AND($E$3=7),'Marks Entry 7th'!AF73,"")))</f>
        <v/>
      </c>
      <c r="BC74" s="120" t="str">
        <f>IF(OR($E74="",$G74=""),"",IF(AND($E$3=6),'Marks Entry 6th'!AG73,IF(AND($E$3=7),'Marks Entry 7th'!AG73,"")))</f>
        <v/>
      </c>
      <c r="BD74" s="120" t="str">
        <f>IF(OR($E74="",$G74=""),"",IF(AND($E$3=6),'Marks Entry 6th'!AH73,IF(AND($E$3=7),'Marks Entry 7th'!AH73,"")))</f>
        <v/>
      </c>
      <c r="BE74" s="120" t="str">
        <f>IF(OR($E74="",$G74=""),"",IF(AND($E$3=6),'Marks Entry 6th'!AI73,IF(AND($E$3=7),'Marks Entry 7th'!AI73,"")))</f>
        <v/>
      </c>
      <c r="BF74" s="120" t="str">
        <f>IF(OR($E74="",$G74=""),"",IF(AND($E$3=6),'Marks Entry 6th'!AJ73,IF(AND($E$3=7),'Marks Entry 7th'!AJ73,"")))</f>
        <v/>
      </c>
      <c r="BG74" s="120" t="str">
        <f>IF(OR($E74="",$G74=""),"",IF(AND($E$3=6),'Marks Entry 6th'!AK73,IF(AND($E$3=7),'Marks Entry 7th'!AK73,"")))</f>
        <v/>
      </c>
      <c r="BH74" s="120" t="str">
        <f>IF(OR($E74="",$G74=""),"",IF(AND($E$3=6),'Marks Entry 6th'!AL73,IF(AND($E$3=7),'Marks Entry 7th'!AL73,"")))</f>
        <v/>
      </c>
      <c r="BI74" s="428" t="str">
        <f t="shared" si="117"/>
        <v/>
      </c>
      <c r="BJ74" s="120" t="str">
        <f>IF(OR($E74="",$G74=""),"",IF(AND($E$3=6),'Marks Entry 6th'!AM73,IF(AND($E$3=7),'Marks Entry 7th'!AM73,"")))</f>
        <v/>
      </c>
      <c r="BK74" s="120" t="str">
        <f>IF(OR($E74="",$G74=""),"",IF(AND($E$3=6),'Marks Entry 6th'!AN73,IF(AND($E$3=7),'Marks Entry 7th'!AN73,"")))</f>
        <v/>
      </c>
      <c r="BL74" s="65" t="str">
        <f t="shared" si="118"/>
        <v/>
      </c>
      <c r="BM74" s="62">
        <f t="shared" si="119"/>
        <v>0</v>
      </c>
      <c r="BN74" s="67" t="str">
        <f>IF(OR($E74="",$G74=""),"",IF(AND($E$3=6),'Marks Entry 6th'!AO73,IF(AND($E$3=7),'Marks Entry 7th'!AO73,"")))</f>
        <v/>
      </c>
      <c r="BO74" s="67" t="str">
        <f>IF(OR($E74="",$G74=""),"",IF(AND($E$3=6),'Marks Entry 6th'!AP73,IF(AND($E$3=7),'Marks Entry 7th'!AP73,"")))</f>
        <v/>
      </c>
      <c r="BP74" s="65" t="str">
        <f t="shared" si="120"/>
        <v/>
      </c>
      <c r="BQ74" s="62" t="str">
        <f t="shared" si="121"/>
        <v/>
      </c>
      <c r="BR74" s="108">
        <f t="shared" si="122"/>
        <v>0</v>
      </c>
      <c r="BS74" s="108" t="str">
        <f t="shared" si="123"/>
        <v/>
      </c>
      <c r="BT74" s="108" t="str">
        <f t="shared" si="124"/>
        <v/>
      </c>
      <c r="BU74" s="108" t="str">
        <f t="shared" si="125"/>
        <v/>
      </c>
      <c r="BV74" s="108" t="str">
        <f t="shared" si="126"/>
        <v/>
      </c>
      <c r="BW74" s="110" t="str">
        <f t="shared" si="127"/>
        <v/>
      </c>
      <c r="BX74" s="120" t="str">
        <f>IF(OR($E74="",$G74=""),"",IF(AND($E$3=6),'Marks Entry 6th'!AQ73,IF(AND($E$3=7),'Marks Entry 7th'!AQ73,"")))</f>
        <v/>
      </c>
      <c r="BY74" s="120" t="str">
        <f>IF(OR($E74="",$G74=""),"",IF(AND($E$3=6),'Marks Entry 6th'!AR73,IF(AND($E$3=7),'Marks Entry 7th'!AR73,"")))</f>
        <v/>
      </c>
      <c r="BZ74" s="120" t="str">
        <f>IF(OR($E74="",$G74=""),"",IF(AND($E$3=6),'Marks Entry 6th'!AS73,IF(AND($E$3=7),'Marks Entry 7th'!AS73,"")))</f>
        <v/>
      </c>
      <c r="CA74" s="120" t="str">
        <f>IF(OR($E74="",$G74=""),"",IF(AND($E$3=6),'Marks Entry 6th'!AT73,IF(AND($E$3=7),'Marks Entry 7th'!AT73,"")))</f>
        <v/>
      </c>
      <c r="CB74" s="120" t="str">
        <f>IF(OR($E74="",$G74=""),"",IF(AND($E$3=6),'Marks Entry 6th'!AU73,IF(AND($E$3=7),'Marks Entry 7th'!AU73,"")))</f>
        <v/>
      </c>
      <c r="CC74" s="120" t="str">
        <f>IF(OR($E74="",$G74=""),"",IF(AND($E$3=6),'Marks Entry 6th'!AV73,IF(AND($E$3=7),'Marks Entry 7th'!AV73,"")))</f>
        <v/>
      </c>
      <c r="CD74" s="428" t="str">
        <f t="shared" si="128"/>
        <v/>
      </c>
      <c r="CE74" s="120" t="str">
        <f>IF(OR($E74="",$G74=""),"",IF(AND($E$3=6),'Marks Entry 6th'!AW73,IF(AND($E$3=7),'Marks Entry 7th'!AW73,"")))</f>
        <v/>
      </c>
      <c r="CF74" s="120" t="str">
        <f>IF(OR($E74="",$G74=""),"",IF(AND($E$3=6),'Marks Entry 6th'!AX73,IF(AND($E$3=7),'Marks Entry 7th'!AX73,"")))</f>
        <v/>
      </c>
      <c r="CG74" s="65" t="str">
        <f t="shared" si="129"/>
        <v/>
      </c>
      <c r="CH74" s="62">
        <f t="shared" si="130"/>
        <v>0</v>
      </c>
      <c r="CI74" s="67" t="str">
        <f>IF(OR($E74="",$G74=""),"",IF(AND($E$3=6),'Marks Entry 6th'!AY73,IF(AND($E$3=7),'Marks Entry 7th'!AY73,"")))</f>
        <v/>
      </c>
      <c r="CJ74" s="67" t="str">
        <f>IF(OR($E74="",$G74=""),"",IF(AND($E$3=6),'Marks Entry 6th'!AZ73,IF(AND($E$3=7),'Marks Entry 7th'!AZ73,"")))</f>
        <v/>
      </c>
      <c r="CK74" s="65" t="str">
        <f t="shared" si="131"/>
        <v/>
      </c>
      <c r="CL74" s="62" t="str">
        <f t="shared" si="132"/>
        <v/>
      </c>
      <c r="CM74" s="108">
        <f t="shared" si="133"/>
        <v>0</v>
      </c>
      <c r="CN74" s="108" t="str">
        <f t="shared" si="134"/>
        <v/>
      </c>
      <c r="CO74" s="108" t="str">
        <f t="shared" si="135"/>
        <v/>
      </c>
      <c r="CP74" s="108" t="str">
        <f t="shared" si="136"/>
        <v/>
      </c>
      <c r="CQ74" s="108" t="str">
        <f t="shared" si="137"/>
        <v/>
      </c>
      <c r="CR74" s="110" t="str">
        <f t="shared" si="138"/>
        <v/>
      </c>
      <c r="CS74" s="120" t="str">
        <f>IF(OR($E74="",$G74=""),"",IF(AND($E$3=6),'Marks Entry 6th'!BA73,IF(AND($E$3=7),'Marks Entry 7th'!BA73,"")))</f>
        <v/>
      </c>
      <c r="CT74" s="120" t="str">
        <f>IF(OR($E74="",$G74=""),"",IF(AND($E$3=6),'Marks Entry 6th'!BB73,IF(AND($E$3=7),'Marks Entry 7th'!BB73,"")))</f>
        <v/>
      </c>
      <c r="CU74" s="120" t="str">
        <f>IF(OR($E74="",$G74=""),"",IF(AND($E$3=6),'Marks Entry 6th'!BC73,IF(AND($E$3=7),'Marks Entry 7th'!BC73,"")))</f>
        <v/>
      </c>
      <c r="CV74" s="120" t="str">
        <f>IF(OR($E74="",$G74=""),"",IF(AND($E$3=6),'Marks Entry 6th'!BD73,IF(AND($E$3=7),'Marks Entry 7th'!BD73,"")))</f>
        <v/>
      </c>
      <c r="CW74" s="120" t="str">
        <f>IF(OR($E74="",$G74=""),"",IF(AND($E$3=6),'Marks Entry 6th'!BE73,IF(AND($E$3=7),'Marks Entry 7th'!BE73,"")))</f>
        <v/>
      </c>
      <c r="CX74" s="120" t="str">
        <f>IF(OR($E74="",$G74=""),"",IF(AND($E$3=6),'Marks Entry 6th'!BF73,IF(AND($E$3=7),'Marks Entry 7th'!BF73,"")))</f>
        <v/>
      </c>
      <c r="CY74" s="428" t="str">
        <f t="shared" si="139"/>
        <v/>
      </c>
      <c r="CZ74" s="120" t="str">
        <f>IF(OR($E74="",$G74=""),"",IF(AND($E$3=6),'Marks Entry 6th'!BG73,IF(AND($E$3=7),'Marks Entry 7th'!BG73,"")))</f>
        <v/>
      </c>
      <c r="DA74" s="120" t="str">
        <f>IF(OR($E74="",$G74=""),"",IF(AND($E$3=6),'Marks Entry 6th'!BH73,IF(AND($E$3=7),'Marks Entry 7th'!BH73,"")))</f>
        <v/>
      </c>
      <c r="DB74" s="65" t="str">
        <f t="shared" si="140"/>
        <v/>
      </c>
      <c r="DC74" s="62">
        <f t="shared" si="141"/>
        <v>0</v>
      </c>
      <c r="DD74" s="67" t="str">
        <f>IF(OR($E74="",$G74=""),"",IF(AND($E$3=6),'Marks Entry 6th'!BI73,IF(AND($E$3=7),'Marks Entry 7th'!BI73,"")))</f>
        <v/>
      </c>
      <c r="DE74" s="67" t="str">
        <f>IF(OR($E74="",$G74=""),"",IF(AND($E$3=6),'Marks Entry 6th'!BJ73,IF(AND($E$3=7),'Marks Entry 7th'!BJ73,"")))</f>
        <v/>
      </c>
      <c r="DF74" s="65" t="str">
        <f t="shared" si="142"/>
        <v/>
      </c>
      <c r="DG74" s="62" t="str">
        <f t="shared" si="143"/>
        <v/>
      </c>
      <c r="DH74" s="108">
        <f t="shared" si="144"/>
        <v>0</v>
      </c>
      <c r="DI74" s="108" t="str">
        <f t="shared" si="145"/>
        <v/>
      </c>
      <c r="DJ74" s="108" t="str">
        <f t="shared" si="146"/>
        <v/>
      </c>
      <c r="DK74" s="108" t="str">
        <f t="shared" si="147"/>
        <v/>
      </c>
      <c r="DL74" s="108" t="str">
        <f t="shared" si="148"/>
        <v/>
      </c>
      <c r="DM74" s="110" t="str">
        <f t="shared" si="149"/>
        <v/>
      </c>
      <c r="DN74" s="120" t="str">
        <f>IF(OR($E74="",$G74=""),"",IF(AND($E$3=6),'Marks Entry 6th'!BK73,IF(AND($E$3=7),'Marks Entry 7th'!BK73,"")))</f>
        <v/>
      </c>
      <c r="DO74" s="120" t="str">
        <f>IF(OR($E74="",$G74=""),"",IF(AND($E$3=6),'Marks Entry 6th'!BL73,IF(AND($E$3=7),'Marks Entry 7th'!BL73,"")))</f>
        <v/>
      </c>
      <c r="DP74" s="120" t="str">
        <f>IF(OR($E74="",$G74=""),"",IF(AND($E$3=6),'Marks Entry 6th'!BM73,IF(AND($E$3=7),'Marks Entry 7th'!BM73,"")))</f>
        <v/>
      </c>
      <c r="DQ74" s="120" t="str">
        <f>IF(OR($E74="",$G74=""),"",IF(AND($E$3=6),'Marks Entry 6th'!BN73,IF(AND($E$3=7),'Marks Entry 7th'!BN73,"")))</f>
        <v/>
      </c>
      <c r="DR74" s="120" t="str">
        <f>IF(OR($E74="",$G74=""),"",IF(AND($E$3=6),'Marks Entry 6th'!BO73,IF(AND($E$3=7),'Marks Entry 7th'!BO73,"")))</f>
        <v/>
      </c>
      <c r="DS74" s="120" t="str">
        <f>IF(OR($E74="",$G74=""),"",IF(AND($E$3=6),'Marks Entry 6th'!BP73,IF(AND($E$3=7),'Marks Entry 7th'!BP73,"")))</f>
        <v/>
      </c>
      <c r="DT74" s="428" t="str">
        <f t="shared" si="150"/>
        <v/>
      </c>
      <c r="DU74" s="120" t="str">
        <f>IF(OR($E74="",$G74=""),"",IF(AND($E$3=6),'Marks Entry 6th'!BQ73,IF(AND($E$3=7),'Marks Entry 7th'!BQ73,"")))</f>
        <v/>
      </c>
      <c r="DV74" s="120" t="str">
        <f>IF(OR($E74="",$G74=""),"",IF(AND($E$3=6),'Marks Entry 6th'!BR73,IF(AND($E$3=7),'Marks Entry 7th'!BR73,"")))</f>
        <v/>
      </c>
      <c r="DW74" s="65" t="str">
        <f t="shared" si="151"/>
        <v/>
      </c>
      <c r="DX74" s="62">
        <f t="shared" si="152"/>
        <v>0</v>
      </c>
      <c r="DY74" s="67" t="str">
        <f>IF(OR($E74="",$G74=""),"",IF(AND($E$3=6),'Marks Entry 6th'!BS73,IF(AND($E$3=7),'Marks Entry 7th'!BS73,"")))</f>
        <v/>
      </c>
      <c r="DZ74" s="67" t="str">
        <f>IF(OR($E74="",$G74=""),"",IF(AND($E$3=6),'Marks Entry 6th'!BT73,IF(AND($E$3=7),'Marks Entry 7th'!BT73,"")))</f>
        <v/>
      </c>
      <c r="EA74" s="65" t="str">
        <f t="shared" si="153"/>
        <v/>
      </c>
      <c r="EB74" s="62" t="str">
        <f t="shared" si="154"/>
        <v/>
      </c>
      <c r="EC74" s="108">
        <f t="shared" si="155"/>
        <v>0</v>
      </c>
      <c r="ED74" s="108" t="str">
        <f t="shared" si="156"/>
        <v/>
      </c>
      <c r="EE74" s="108" t="str">
        <f t="shared" si="157"/>
        <v/>
      </c>
      <c r="EF74" s="108" t="str">
        <f t="shared" si="158"/>
        <v/>
      </c>
      <c r="EG74" s="108" t="str">
        <f t="shared" si="159"/>
        <v/>
      </c>
      <c r="EH74" s="110" t="str">
        <f t="shared" si="160"/>
        <v/>
      </c>
      <c r="EI74" s="52" t="str">
        <f>IF(OR($E74="",$G74=""),"",IF(AND($E$3=6),'Marks Entry 6th'!BU73,IF(AND($E$3=7),'Marks Entry 7th'!BU73,"")))</f>
        <v/>
      </c>
      <c r="EJ74" s="52" t="str">
        <f>IF(OR($E74="",$G74=""),"",IF(AND($E$3=6),'Marks Entry 6th'!BV73,IF(AND($E$3=7),'Marks Entry 7th'!BV73,"")))</f>
        <v/>
      </c>
      <c r="EK74" s="52" t="str">
        <f>IF(OR($E74="",$G74=""),"",IF(AND($E$3=6),'Marks Entry 6th'!BW73,IF(AND($E$3=7),'Marks Entry 7th'!BW73,"")))</f>
        <v/>
      </c>
      <c r="EL74" s="52" t="str">
        <f>IF(OR($E74="",$G74=""),"",IF(AND($E$3=6),'Marks Entry 6th'!BX73,IF(AND($E$3=7),'Marks Entry 7th'!BX73,"")))</f>
        <v/>
      </c>
      <c r="EM74" s="52" t="str">
        <f>IF(OR($E74="",$G74=""),"",IF(AND($E$3=6),'Marks Entry 6th'!BY73,IF(AND($E$3=7),'Marks Entry 7th'!BY73,"")))</f>
        <v/>
      </c>
      <c r="EN74" s="121" t="str">
        <f t="shared" si="161"/>
        <v/>
      </c>
      <c r="EO74" s="122">
        <f t="shared" si="162"/>
        <v>0</v>
      </c>
      <c r="EP74" s="122" t="str">
        <f t="shared" si="163"/>
        <v/>
      </c>
      <c r="EQ74" s="122" t="str">
        <f t="shared" si="164"/>
        <v/>
      </c>
      <c r="ER74" s="109" t="str">
        <f t="shared" si="165"/>
        <v/>
      </c>
      <c r="ES74" s="52" t="str">
        <f>IF(OR($E74="",$G74=""),"",IF(AND($E$3=6),'Marks Entry 6th'!BZ73,IF(AND($E$3=7),'Marks Entry 7th'!BZ73,"")))</f>
        <v/>
      </c>
      <c r="ET74" s="52" t="str">
        <f>IF(OR($E74="",$G74=""),"",IF(AND($E$3=6),'Marks Entry 6th'!CA73,IF(AND($E$3=7),'Marks Entry 7th'!CA73,"")))</f>
        <v/>
      </c>
      <c r="EU74" s="52" t="str">
        <f>IF(OR($E74="",$G74=""),"",IF(AND($E$3=6),'Marks Entry 6th'!CB73,IF(AND($E$3=7),'Marks Entry 7th'!CB73,"")))</f>
        <v/>
      </c>
      <c r="EV74" s="52" t="str">
        <f>IF(OR($E74="",$G74=""),"",IF(AND($E$3=6),'Marks Entry 6th'!CC73,IF(AND($E$3=7),'Marks Entry 7th'!CC73,"")))</f>
        <v/>
      </c>
      <c r="EW74" s="52" t="str">
        <f>IF(OR($E74="",$G74=""),"",IF(AND($E$3=6),'Marks Entry 6th'!CD73,IF(AND($E$3=7),'Marks Entry 7th'!CD73,"")))</f>
        <v/>
      </c>
      <c r="EX74" s="121" t="str">
        <f t="shared" si="166"/>
        <v/>
      </c>
      <c r="EY74" s="122">
        <f t="shared" si="167"/>
        <v>0</v>
      </c>
      <c r="EZ74" s="122" t="str">
        <f t="shared" si="168"/>
        <v/>
      </c>
      <c r="FA74" s="122" t="str">
        <f t="shared" si="169"/>
        <v/>
      </c>
      <c r="FB74" s="109" t="str">
        <f t="shared" si="170"/>
        <v/>
      </c>
      <c r="FC74" s="52" t="str">
        <f>IF(OR($E74="",$G74=""),"",IF(AND($E$3=6),'Marks Entry 6th'!CE73,IF(AND($E$3=7),'Marks Entry 7th'!CE73,"")))</f>
        <v/>
      </c>
      <c r="FD74" s="52" t="str">
        <f>IF(OR($E74="",$G74=""),"",IF(AND($E$3=6),'Marks Entry 6th'!CF73,IF(AND($E$3=7),'Marks Entry 7th'!CF73,"")))</f>
        <v/>
      </c>
      <c r="FE74" s="52" t="str">
        <f>IF(OR($E74="",$G74=""),"",IF(AND($E$3=6),'Marks Entry 6th'!CG73,IF(AND($E$3=7),'Marks Entry 7th'!CG73,"")))</f>
        <v/>
      </c>
      <c r="FF74" s="52" t="str">
        <f>IF(OR($E74="",$G74=""),"",IF(AND($E$3=6),'Marks Entry 6th'!CH73,IF(AND($E$3=7),'Marks Entry 7th'!CH73,"")))</f>
        <v/>
      </c>
      <c r="FG74" s="52" t="str">
        <f>IF(OR($E74="",$G74=""),"",IF(AND($E$3=6),'Marks Entry 6th'!CI73,IF(AND($E$3=7),'Marks Entry 7th'!CI73,"")))</f>
        <v/>
      </c>
      <c r="FH74" s="121" t="str">
        <f t="shared" si="171"/>
        <v/>
      </c>
      <c r="FI74" s="122">
        <f t="shared" si="172"/>
        <v>0</v>
      </c>
      <c r="FJ74" s="122" t="str">
        <f t="shared" si="173"/>
        <v/>
      </c>
      <c r="FK74" s="122" t="str">
        <f t="shared" si="174"/>
        <v/>
      </c>
      <c r="FL74" s="109" t="str">
        <f t="shared" si="175"/>
        <v/>
      </c>
      <c r="FM74" s="370" t="str">
        <f>IF(OR($E74="",$G74=""),"",IF(AND('Marks Entry 6th'!CJ73="",'Marks Entry 7th'!CJ73=""),"",IF(AND($E$3=6),'Marks Entry 6th'!CJ73,IF(AND($E$3=7),'Marks Entry 7th'!CJ73,""))))</f>
        <v/>
      </c>
      <c r="FN74" s="370" t="str">
        <f>IF(OR($E74="",$G74=""),"",IF(AND('Marks Entry 6th'!CK73="",'Marks Entry 7th'!CK73=""),"",IF(AND($E$3=6),'Marks Entry 6th'!CK73,IF(AND($E$3=7),'Marks Entry 7th'!CK73,""))))</f>
        <v/>
      </c>
      <c r="FO74" s="371" t="str">
        <f t="shared" si="176"/>
        <v/>
      </c>
      <c r="FP74" s="109" t="str">
        <f t="shared" si="177"/>
        <v/>
      </c>
      <c r="FQ74" s="370" t="str">
        <f>IF(OR($E74="",$G74=""),"",IF(AND('Marks Entry 6th'!CL73="",'Marks Entry 7th'!CL73=""),"",IF(AND($E$3=6),'Marks Entry 6th'!CL73,IF(AND($E$3=7),'Marks Entry 7th'!CL73,""))))</f>
        <v/>
      </c>
      <c r="FR74" s="370" t="str">
        <f>IF(OR($E74="",$G74=""),"",IF(AND('Marks Entry 6th'!CM73="",'Marks Entry 7th'!CM73=""),"",IF(AND($E$3=6),'Marks Entry 6th'!CM73,IF(AND($E$3=7),'Marks Entry 7th'!CM73,""))))</f>
        <v/>
      </c>
      <c r="FS74" s="371" t="str">
        <f t="shared" si="178"/>
        <v/>
      </c>
      <c r="FT74" s="109" t="str">
        <f t="shared" si="179"/>
        <v/>
      </c>
      <c r="FU74" s="78" t="str">
        <f t="shared" si="180"/>
        <v/>
      </c>
      <c r="FV74" s="332" t="str">
        <f t="shared" si="181"/>
        <v/>
      </c>
      <c r="FW74" s="84" t="str">
        <f t="shared" si="182"/>
        <v/>
      </c>
      <c r="FX74" s="225" t="str">
        <f t="shared" si="183"/>
        <v/>
      </c>
      <c r="FY74" s="85" t="str">
        <f t="shared" si="184"/>
        <v/>
      </c>
      <c r="FZ74" s="331" t="str">
        <f>IFERROR(IF(B74="NSO","NSO",IF(OR(D74="",G74="",F74=""),"",IF(AND(FV74&gt;=36,'Master sheet'!$D$11="Hindi"),"कक्षा क्रमोन्नत",IF(AND(FV74&gt;=36,'Master sheet'!$D$11="English"),"Promoted",IF(AND(FV74&lt;36,'Master sheet'!$D$11="Hindi"),"पुनः परीक्षा","Re-Exam"))))),"")</f>
        <v/>
      </c>
      <c r="GA74" s="53" t="str">
        <f>IF(OR($E74="",$G74=""),"",IF(AND($E$3=6,'Marks Entry 6th'!CN73=""),"",IF(AND($E$3=7,'Marks Entry 7th'!CN73=""),"",IF(AND($E$3=6),'Marks Entry 6th'!CN73,IF(AND($E$3=7),'Marks Entry 7th'!CN73,"")))))</f>
        <v/>
      </c>
      <c r="GB74" s="53" t="str">
        <f>IF(OR($E74="",$G74=""),"",IF(AND($E$3=6,'Marks Entry 6th'!CO73=""),"",IF(AND($E$3=7,'Marks Entry 7th'!CO73=""),"",IF(AND($E$3=6),'Marks Entry 6th'!CO73,IF(AND($E$3=7),'Marks Entry 7th'!CO73,"")))))</f>
        <v/>
      </c>
      <c r="GC74" s="54"/>
      <c r="GK74" s="56">
        <f>IF(AND($E$3=6),'Marks Entry 6th'!I73,IF(AND($E$3=7),'Marks Entry 7th'!I73,""))</f>
        <v>0</v>
      </c>
      <c r="GL74" s="56">
        <f t="shared" si="185"/>
        <v>0</v>
      </c>
    </row>
    <row r="75" spans="1:194" ht="18.95" customHeight="1">
      <c r="A75" s="68">
        <v>68</v>
      </c>
      <c r="B75" s="68" t="str">
        <f>IF(OR(GK75=0,GK75=""),"",IF(AND($E$3=6),'Marks Entry 6th'!I74,IF(AND($E$3=7),'Marks Entry 7th'!I74,"")))</f>
        <v/>
      </c>
      <c r="C75" s="69" t="str">
        <f>IF(OR(B75=0,B75=""),"",IF(AND($E$3=6,'Marks Entry 6th'!B74=""),"",IF(AND($E$3=7,'Marks Entry 7th'!B74=""),"",IF(AND($E$3=6,'Marks Entry 6th'!B74),'Marks Entry 6th'!B74,IF(AND($E$3=7),'Marks Entry 7th'!B74,"")))))</f>
        <v/>
      </c>
      <c r="D75" s="69" t="str">
        <f>IF(OR(B75=0,B75=""),"",IF(AND($E$3=6,'Marks Entry 6th'!C74=""),"",IF(AND($E$3=7,'Marks Entry 7th'!C74=""),"",IF(AND($E$3=6),'Marks Entry 6th'!C74,IF(AND($E$3=7),'Marks Entry 7th'!C74,"")))))</f>
        <v/>
      </c>
      <c r="E75" s="306" t="str">
        <f>IF(OR(B75=0,B75=""),"",IF(AND($E$3=6,'Marks Entry 6th'!E74=""),"",IF(AND($E$3=7,'Marks Entry 7th'!E74=""),"",IF(AND($E$3=6),'Marks Entry 6th'!E74,IF(AND($E$3=7),'Marks Entry 7th'!E74,"")))))</f>
        <v/>
      </c>
      <c r="F75" s="69" t="str">
        <f>IF(OR(B75=0,B75=""),"",IF(AND($E$3=6,'Marks Entry 6th'!D74=""),"",IF(AND($E$3=7,'Marks Entry 7th'!D74=""),"",IF(AND($E$3=6),'Marks Entry 6th'!D74,IF(AND($E$3=7),'Marks Entry 7th'!D74,"")))))</f>
        <v/>
      </c>
      <c r="G75" s="305" t="str">
        <f>IF(OR(B75=0,B75=""),"",IF(AND($E$3=6,'Marks Entry 6th'!F74=""),"",IF(AND($E$3=7,'Marks Entry 7th'!F74=""),"",IF(AND($E$3=6),UPPER('Marks Entry 6th'!F74),IF(AND($E$3=7),UPPER('Marks Entry 7th'!F74),"")))))</f>
        <v/>
      </c>
      <c r="H75" s="305" t="str">
        <f>IF(OR(B75=0,B75=""),"",IF(AND($E$3=6,'Marks Entry 6th'!G74=""),"",IF(AND($E$3=7,'Marks Entry 7th'!G74=""),"",IF(AND($E$3=6),UPPER('Marks Entry 6th'!G74),IF(AND($E$3=7),UPPER('Marks Entry 7th'!G74),"")))))</f>
        <v/>
      </c>
      <c r="I75" s="305" t="str">
        <f>IF(OR(B75=0,B75=""),"",IF(AND($E$3=6,'Marks Entry 6th'!H74=""),"",IF(AND($E$3=7,'Marks Entry 7th'!H74=""),"",IF(AND($E$3=6),UPPER('Marks Entry 6th'!H74),IF(AND($E$3=7),UPPER('Marks Entry 7th'!H74),"")))))</f>
        <v/>
      </c>
      <c r="J75" s="64" t="str">
        <f>IF(OR(B75=0,B75=""),"",IF(AND($E$3=6,'Marks Entry 6th'!J74=""),"",IF(AND($E$3=7,'Marks Entry 7th'!J74=""),"",IF(AND($E$3=6),'Marks Entry 6th'!J74,IF(AND($E$3=7),'Marks Entry 7th'!J74,"")))))</f>
        <v/>
      </c>
      <c r="K75" s="64" t="str">
        <f>IF(OR(B75=0,B75=""),"",IF(AND($E$3=6,'Marks Entry 6th'!K74=""),"",IF(AND($E$3=7,'Marks Entry 7th'!K74=""),"",IF(AND($E$3=6),'Marks Entry 6th'!K74,IF(AND($E$3=7),'Marks Entry 7th'!K74,"")))))</f>
        <v/>
      </c>
      <c r="L75" s="120" t="str">
        <f>IF(OR($E75="",$G75=""),"",IF(AND($E$3=6),'Marks Entry 6th'!L74,IF(AND($E$3=7),'Marks Entry 7th'!L74,"")))</f>
        <v/>
      </c>
      <c r="M75" s="120" t="str">
        <f>IF(OR($E75="",$G75=""),"",IF(AND($E$3=6),'Marks Entry 6th'!M74,IF(AND($E$3=7),'Marks Entry 7th'!M74,"")))</f>
        <v/>
      </c>
      <c r="N75" s="120" t="str">
        <f>IF(OR($E75="",$G75=""),"",IF(AND($E$3=6),'Marks Entry 6th'!N74,IF(AND($E$3=7),'Marks Entry 7th'!N74,"")))</f>
        <v/>
      </c>
      <c r="O75" s="120" t="str">
        <f>IF(OR($E75="",$G75=""),"",IF(AND($E$3=6),'Marks Entry 6th'!O74,IF(AND($E$3=7),'Marks Entry 7th'!O74,"")))</f>
        <v/>
      </c>
      <c r="P75" s="120" t="str">
        <f>IF(OR($E75="",$G75=""),"",IF(AND($E$3=6),'Marks Entry 6th'!P74,IF(AND($E$3=7),'Marks Entry 7th'!P74,"")))</f>
        <v/>
      </c>
      <c r="Q75" s="120" t="str">
        <f>IF(OR($E75="",$G75=""),"",IF(AND($E$3=6),'Marks Entry 6th'!Q74,IF(AND($E$3=7),'Marks Entry 7th'!Q74,"")))</f>
        <v/>
      </c>
      <c r="R75" s="428" t="str">
        <f t="shared" si="95"/>
        <v/>
      </c>
      <c r="S75" s="120" t="str">
        <f>IF(OR($E75="",$G75=""),"",IF(AND($E$3=6),'Marks Entry 6th'!R74,IF(AND($E$3=7),'Marks Entry 7th'!R74,"")))</f>
        <v/>
      </c>
      <c r="T75" s="120" t="str">
        <f>IF(OR($E75="",$G75=""),"",IF(AND($E$3=6),'Marks Entry 6th'!S74,IF(AND($E$3=7),'Marks Entry 7th'!S74,"")))</f>
        <v/>
      </c>
      <c r="U75" s="65" t="str">
        <f t="shared" si="96"/>
        <v/>
      </c>
      <c r="V75" s="62">
        <f t="shared" si="97"/>
        <v>0</v>
      </c>
      <c r="W75" s="67" t="str">
        <f>IF(OR($E75="",$G75=""),"",IF(AND($E$3=6),'Marks Entry 6th'!T74,IF(AND($E$3=7),'Marks Entry 7th'!T74,"")))</f>
        <v/>
      </c>
      <c r="X75" s="67" t="str">
        <f>IF(OR($E75="",$G75=""),"",IF(AND($E$3=6),'Marks Entry 6th'!U74,IF(AND($E$3=7),'Marks Entry 7th'!U74,"")))</f>
        <v/>
      </c>
      <c r="Y75" s="66" t="str">
        <f t="shared" si="98"/>
        <v/>
      </c>
      <c r="Z75" s="62" t="str">
        <f t="shared" si="99"/>
        <v/>
      </c>
      <c r="AA75" s="108">
        <f t="shared" si="100"/>
        <v>0</v>
      </c>
      <c r="AB75" s="108" t="str">
        <f t="shared" si="101"/>
        <v/>
      </c>
      <c r="AC75" s="108" t="str">
        <f t="shared" si="102"/>
        <v/>
      </c>
      <c r="AD75" s="108" t="str">
        <f t="shared" si="103"/>
        <v/>
      </c>
      <c r="AE75" s="108" t="str">
        <f t="shared" si="104"/>
        <v/>
      </c>
      <c r="AF75" s="110" t="str">
        <f t="shared" si="105"/>
        <v/>
      </c>
      <c r="AG75" s="120" t="str">
        <f>IF(OR($E75="",$G75=""),"",IF(AND($E$3=6),'Marks Entry 6th'!V74,IF(AND($E$3=7),'Marks Entry 7th'!V74,"")))</f>
        <v/>
      </c>
      <c r="AH75" s="120" t="str">
        <f>IF(OR($E75="",$G75=""),"",IF(AND($E$3=6),'Marks Entry 6th'!W74,IF(AND($E$3=7),'Marks Entry 7th'!W74,"")))</f>
        <v/>
      </c>
      <c r="AI75" s="120" t="str">
        <f>IF(OR($E75="",$G75=""),"",IF(AND($E$3=6),'Marks Entry 6th'!X74,IF(AND($E$3=7),'Marks Entry 7th'!X74,"")))</f>
        <v/>
      </c>
      <c r="AJ75" s="120" t="str">
        <f>IF(OR($E75="",$G75=""),"",IF(AND($E$3=6),'Marks Entry 6th'!Y74,IF(AND($E$3=7),'Marks Entry 7th'!Y74,"")))</f>
        <v/>
      </c>
      <c r="AK75" s="120" t="str">
        <f>IF(OR($E75="",$G75=""),"",IF(AND($E$3=6),'Marks Entry 6th'!Z74,IF(AND($E$3=7),'Marks Entry 7th'!Z74,"")))</f>
        <v/>
      </c>
      <c r="AL75" s="120" t="str">
        <f>IF(OR($E75="",$G75=""),"",IF(AND($E$3=6),'Marks Entry 6th'!AA74,IF(AND($E$3=7),'Marks Entry 7th'!AA74,"")))</f>
        <v/>
      </c>
      <c r="AM75" s="428" t="str">
        <f t="shared" si="106"/>
        <v/>
      </c>
      <c r="AN75" s="120" t="str">
        <f>IF(OR($E75="",$G75=""),"",IF(AND($E$3=6),'Marks Entry 6th'!AB74,IF(AND($E$3=7),'Marks Entry 7th'!AB74,"")))</f>
        <v/>
      </c>
      <c r="AO75" s="120" t="str">
        <f>IF(OR($E75="",$G75=""),"",IF(AND($E$3=6),'Marks Entry 6th'!AC74,IF(AND($E$3=7),'Marks Entry 7th'!AC74,"")))</f>
        <v/>
      </c>
      <c r="AP75" s="65" t="str">
        <f t="shared" si="107"/>
        <v/>
      </c>
      <c r="AQ75" s="62">
        <f t="shared" si="108"/>
        <v>0</v>
      </c>
      <c r="AR75" s="67" t="str">
        <f>IF(OR($E75="",$G75=""),"",IF(AND($E$3=6),'Marks Entry 6th'!AD74,IF(AND($E$3=7),'Marks Entry 7th'!AD74,"")))</f>
        <v/>
      </c>
      <c r="AS75" s="67" t="str">
        <f>IF(OR($E75="",$G75=""),"",IF(AND($E$3=6),'Marks Entry 6th'!AE74,IF(AND($E$3=7),'Marks Entry 7th'!AE74,"")))</f>
        <v/>
      </c>
      <c r="AT75" s="65" t="str">
        <f t="shared" si="109"/>
        <v/>
      </c>
      <c r="AU75" s="62" t="str">
        <f t="shared" si="110"/>
        <v/>
      </c>
      <c r="AV75" s="108">
        <f t="shared" si="111"/>
        <v>0</v>
      </c>
      <c r="AW75" s="108" t="str">
        <f t="shared" si="112"/>
        <v/>
      </c>
      <c r="AX75" s="108" t="str">
        <f t="shared" si="113"/>
        <v/>
      </c>
      <c r="AY75" s="108" t="str">
        <f t="shared" si="114"/>
        <v/>
      </c>
      <c r="AZ75" s="108" t="str">
        <f t="shared" si="115"/>
        <v/>
      </c>
      <c r="BA75" s="110" t="str">
        <f t="shared" si="116"/>
        <v/>
      </c>
      <c r="BB75" s="313" t="str">
        <f>IF(OR($E75="",$G75=""),"",IF(AND($E$3=6),'Marks Entry 6th'!AF74,IF(AND($E$3=7),'Marks Entry 7th'!AF74,"")))</f>
        <v/>
      </c>
      <c r="BC75" s="120" t="str">
        <f>IF(OR($E75="",$G75=""),"",IF(AND($E$3=6),'Marks Entry 6th'!AG74,IF(AND($E$3=7),'Marks Entry 7th'!AG74,"")))</f>
        <v/>
      </c>
      <c r="BD75" s="120" t="str">
        <f>IF(OR($E75="",$G75=""),"",IF(AND($E$3=6),'Marks Entry 6th'!AH74,IF(AND($E$3=7),'Marks Entry 7th'!AH74,"")))</f>
        <v/>
      </c>
      <c r="BE75" s="120" t="str">
        <f>IF(OR($E75="",$G75=""),"",IF(AND($E$3=6),'Marks Entry 6th'!AI74,IF(AND($E$3=7),'Marks Entry 7th'!AI74,"")))</f>
        <v/>
      </c>
      <c r="BF75" s="120" t="str">
        <f>IF(OR($E75="",$G75=""),"",IF(AND($E$3=6),'Marks Entry 6th'!AJ74,IF(AND($E$3=7),'Marks Entry 7th'!AJ74,"")))</f>
        <v/>
      </c>
      <c r="BG75" s="120" t="str">
        <f>IF(OR($E75="",$G75=""),"",IF(AND($E$3=6),'Marks Entry 6th'!AK74,IF(AND($E$3=7),'Marks Entry 7th'!AK74,"")))</f>
        <v/>
      </c>
      <c r="BH75" s="120" t="str">
        <f>IF(OR($E75="",$G75=""),"",IF(AND($E$3=6),'Marks Entry 6th'!AL74,IF(AND($E$3=7),'Marks Entry 7th'!AL74,"")))</f>
        <v/>
      </c>
      <c r="BI75" s="428" t="str">
        <f t="shared" si="117"/>
        <v/>
      </c>
      <c r="BJ75" s="120" t="str">
        <f>IF(OR($E75="",$G75=""),"",IF(AND($E$3=6),'Marks Entry 6th'!AM74,IF(AND($E$3=7),'Marks Entry 7th'!AM74,"")))</f>
        <v/>
      </c>
      <c r="BK75" s="120" t="str">
        <f>IF(OR($E75="",$G75=""),"",IF(AND($E$3=6),'Marks Entry 6th'!AN74,IF(AND($E$3=7),'Marks Entry 7th'!AN74,"")))</f>
        <v/>
      </c>
      <c r="BL75" s="65" t="str">
        <f t="shared" si="118"/>
        <v/>
      </c>
      <c r="BM75" s="62">
        <f t="shared" si="119"/>
        <v>0</v>
      </c>
      <c r="BN75" s="67" t="str">
        <f>IF(OR($E75="",$G75=""),"",IF(AND($E$3=6),'Marks Entry 6th'!AO74,IF(AND($E$3=7),'Marks Entry 7th'!AO74,"")))</f>
        <v/>
      </c>
      <c r="BO75" s="67" t="str">
        <f>IF(OR($E75="",$G75=""),"",IF(AND($E$3=6),'Marks Entry 6th'!AP74,IF(AND($E$3=7),'Marks Entry 7th'!AP74,"")))</f>
        <v/>
      </c>
      <c r="BP75" s="65" t="str">
        <f t="shared" si="120"/>
        <v/>
      </c>
      <c r="BQ75" s="62" t="str">
        <f t="shared" si="121"/>
        <v/>
      </c>
      <c r="BR75" s="108">
        <f t="shared" si="122"/>
        <v>0</v>
      </c>
      <c r="BS75" s="108" t="str">
        <f t="shared" si="123"/>
        <v/>
      </c>
      <c r="BT75" s="108" t="str">
        <f t="shared" si="124"/>
        <v/>
      </c>
      <c r="BU75" s="108" t="str">
        <f t="shared" si="125"/>
        <v/>
      </c>
      <c r="BV75" s="108" t="str">
        <f t="shared" si="126"/>
        <v/>
      </c>
      <c r="BW75" s="110" t="str">
        <f t="shared" si="127"/>
        <v/>
      </c>
      <c r="BX75" s="120" t="str">
        <f>IF(OR($E75="",$G75=""),"",IF(AND($E$3=6),'Marks Entry 6th'!AQ74,IF(AND($E$3=7),'Marks Entry 7th'!AQ74,"")))</f>
        <v/>
      </c>
      <c r="BY75" s="120" t="str">
        <f>IF(OR($E75="",$G75=""),"",IF(AND($E$3=6),'Marks Entry 6th'!AR74,IF(AND($E$3=7),'Marks Entry 7th'!AR74,"")))</f>
        <v/>
      </c>
      <c r="BZ75" s="120" t="str">
        <f>IF(OR($E75="",$G75=""),"",IF(AND($E$3=6),'Marks Entry 6th'!AS74,IF(AND($E$3=7),'Marks Entry 7th'!AS74,"")))</f>
        <v/>
      </c>
      <c r="CA75" s="120" t="str">
        <f>IF(OR($E75="",$G75=""),"",IF(AND($E$3=6),'Marks Entry 6th'!AT74,IF(AND($E$3=7),'Marks Entry 7th'!AT74,"")))</f>
        <v/>
      </c>
      <c r="CB75" s="120" t="str">
        <f>IF(OR($E75="",$G75=""),"",IF(AND($E$3=6),'Marks Entry 6th'!AU74,IF(AND($E$3=7),'Marks Entry 7th'!AU74,"")))</f>
        <v/>
      </c>
      <c r="CC75" s="120" t="str">
        <f>IF(OR($E75="",$G75=""),"",IF(AND($E$3=6),'Marks Entry 6th'!AV74,IF(AND($E$3=7),'Marks Entry 7th'!AV74,"")))</f>
        <v/>
      </c>
      <c r="CD75" s="428" t="str">
        <f t="shared" si="128"/>
        <v/>
      </c>
      <c r="CE75" s="120" t="str">
        <f>IF(OR($E75="",$G75=""),"",IF(AND($E$3=6),'Marks Entry 6th'!AW74,IF(AND($E$3=7),'Marks Entry 7th'!AW74,"")))</f>
        <v/>
      </c>
      <c r="CF75" s="120" t="str">
        <f>IF(OR($E75="",$G75=""),"",IF(AND($E$3=6),'Marks Entry 6th'!AX74,IF(AND($E$3=7),'Marks Entry 7th'!AX74,"")))</f>
        <v/>
      </c>
      <c r="CG75" s="65" t="str">
        <f t="shared" si="129"/>
        <v/>
      </c>
      <c r="CH75" s="62">
        <f t="shared" si="130"/>
        <v>0</v>
      </c>
      <c r="CI75" s="67" t="str">
        <f>IF(OR($E75="",$G75=""),"",IF(AND($E$3=6),'Marks Entry 6th'!AY74,IF(AND($E$3=7),'Marks Entry 7th'!AY74,"")))</f>
        <v/>
      </c>
      <c r="CJ75" s="67" t="str">
        <f>IF(OR($E75="",$G75=""),"",IF(AND($E$3=6),'Marks Entry 6th'!AZ74,IF(AND($E$3=7),'Marks Entry 7th'!AZ74,"")))</f>
        <v/>
      </c>
      <c r="CK75" s="65" t="str">
        <f t="shared" si="131"/>
        <v/>
      </c>
      <c r="CL75" s="62" t="str">
        <f t="shared" si="132"/>
        <v/>
      </c>
      <c r="CM75" s="108">
        <f t="shared" si="133"/>
        <v>0</v>
      </c>
      <c r="CN75" s="108" t="str">
        <f t="shared" si="134"/>
        <v/>
      </c>
      <c r="CO75" s="108" t="str">
        <f t="shared" si="135"/>
        <v/>
      </c>
      <c r="CP75" s="108" t="str">
        <f t="shared" si="136"/>
        <v/>
      </c>
      <c r="CQ75" s="108" t="str">
        <f t="shared" si="137"/>
        <v/>
      </c>
      <c r="CR75" s="110" t="str">
        <f t="shared" si="138"/>
        <v/>
      </c>
      <c r="CS75" s="120" t="str">
        <f>IF(OR($E75="",$G75=""),"",IF(AND($E$3=6),'Marks Entry 6th'!BA74,IF(AND($E$3=7),'Marks Entry 7th'!BA74,"")))</f>
        <v/>
      </c>
      <c r="CT75" s="120" t="str">
        <f>IF(OR($E75="",$G75=""),"",IF(AND($E$3=6),'Marks Entry 6th'!BB74,IF(AND($E$3=7),'Marks Entry 7th'!BB74,"")))</f>
        <v/>
      </c>
      <c r="CU75" s="120" t="str">
        <f>IF(OR($E75="",$G75=""),"",IF(AND($E$3=6),'Marks Entry 6th'!BC74,IF(AND($E$3=7),'Marks Entry 7th'!BC74,"")))</f>
        <v/>
      </c>
      <c r="CV75" s="120" t="str">
        <f>IF(OR($E75="",$G75=""),"",IF(AND($E$3=6),'Marks Entry 6th'!BD74,IF(AND($E$3=7),'Marks Entry 7th'!BD74,"")))</f>
        <v/>
      </c>
      <c r="CW75" s="120" t="str">
        <f>IF(OR($E75="",$G75=""),"",IF(AND($E$3=6),'Marks Entry 6th'!BE74,IF(AND($E$3=7),'Marks Entry 7th'!BE74,"")))</f>
        <v/>
      </c>
      <c r="CX75" s="120" t="str">
        <f>IF(OR($E75="",$G75=""),"",IF(AND($E$3=6),'Marks Entry 6th'!BF74,IF(AND($E$3=7),'Marks Entry 7th'!BF74,"")))</f>
        <v/>
      </c>
      <c r="CY75" s="428" t="str">
        <f t="shared" si="139"/>
        <v/>
      </c>
      <c r="CZ75" s="120" t="str">
        <f>IF(OR($E75="",$G75=""),"",IF(AND($E$3=6),'Marks Entry 6th'!BG74,IF(AND($E$3=7),'Marks Entry 7th'!BG74,"")))</f>
        <v/>
      </c>
      <c r="DA75" s="120" t="str">
        <f>IF(OR($E75="",$G75=""),"",IF(AND($E$3=6),'Marks Entry 6th'!BH74,IF(AND($E$3=7),'Marks Entry 7th'!BH74,"")))</f>
        <v/>
      </c>
      <c r="DB75" s="65" t="str">
        <f t="shared" si="140"/>
        <v/>
      </c>
      <c r="DC75" s="62">
        <f t="shared" si="141"/>
        <v>0</v>
      </c>
      <c r="DD75" s="67" t="str">
        <f>IF(OR($E75="",$G75=""),"",IF(AND($E$3=6),'Marks Entry 6th'!BI74,IF(AND($E$3=7),'Marks Entry 7th'!BI74,"")))</f>
        <v/>
      </c>
      <c r="DE75" s="67" t="str">
        <f>IF(OR($E75="",$G75=""),"",IF(AND($E$3=6),'Marks Entry 6th'!BJ74,IF(AND($E$3=7),'Marks Entry 7th'!BJ74,"")))</f>
        <v/>
      </c>
      <c r="DF75" s="65" t="str">
        <f t="shared" si="142"/>
        <v/>
      </c>
      <c r="DG75" s="62" t="str">
        <f t="shared" si="143"/>
        <v/>
      </c>
      <c r="DH75" s="108">
        <f t="shared" si="144"/>
        <v>0</v>
      </c>
      <c r="DI75" s="108" t="str">
        <f t="shared" si="145"/>
        <v/>
      </c>
      <c r="DJ75" s="108" t="str">
        <f t="shared" si="146"/>
        <v/>
      </c>
      <c r="DK75" s="108" t="str">
        <f t="shared" si="147"/>
        <v/>
      </c>
      <c r="DL75" s="108" t="str">
        <f t="shared" si="148"/>
        <v/>
      </c>
      <c r="DM75" s="110" t="str">
        <f t="shared" si="149"/>
        <v/>
      </c>
      <c r="DN75" s="120" t="str">
        <f>IF(OR($E75="",$G75=""),"",IF(AND($E$3=6),'Marks Entry 6th'!BK74,IF(AND($E$3=7),'Marks Entry 7th'!BK74,"")))</f>
        <v/>
      </c>
      <c r="DO75" s="120" t="str">
        <f>IF(OR($E75="",$G75=""),"",IF(AND($E$3=6),'Marks Entry 6th'!BL74,IF(AND($E$3=7),'Marks Entry 7th'!BL74,"")))</f>
        <v/>
      </c>
      <c r="DP75" s="120" t="str">
        <f>IF(OR($E75="",$G75=""),"",IF(AND($E$3=6),'Marks Entry 6th'!BM74,IF(AND($E$3=7),'Marks Entry 7th'!BM74,"")))</f>
        <v/>
      </c>
      <c r="DQ75" s="120" t="str">
        <f>IF(OR($E75="",$G75=""),"",IF(AND($E$3=6),'Marks Entry 6th'!BN74,IF(AND($E$3=7),'Marks Entry 7th'!BN74,"")))</f>
        <v/>
      </c>
      <c r="DR75" s="120" t="str">
        <f>IF(OR($E75="",$G75=""),"",IF(AND($E$3=6),'Marks Entry 6th'!BO74,IF(AND($E$3=7),'Marks Entry 7th'!BO74,"")))</f>
        <v/>
      </c>
      <c r="DS75" s="120" t="str">
        <f>IF(OR($E75="",$G75=""),"",IF(AND($E$3=6),'Marks Entry 6th'!BP74,IF(AND($E$3=7),'Marks Entry 7th'!BP74,"")))</f>
        <v/>
      </c>
      <c r="DT75" s="428" t="str">
        <f t="shared" si="150"/>
        <v/>
      </c>
      <c r="DU75" s="120" t="str">
        <f>IF(OR($E75="",$G75=""),"",IF(AND($E$3=6),'Marks Entry 6th'!BQ74,IF(AND($E$3=7),'Marks Entry 7th'!BQ74,"")))</f>
        <v/>
      </c>
      <c r="DV75" s="120" t="str">
        <f>IF(OR($E75="",$G75=""),"",IF(AND($E$3=6),'Marks Entry 6th'!BR74,IF(AND($E$3=7),'Marks Entry 7th'!BR74,"")))</f>
        <v/>
      </c>
      <c r="DW75" s="65" t="str">
        <f t="shared" si="151"/>
        <v/>
      </c>
      <c r="DX75" s="62">
        <f t="shared" si="152"/>
        <v>0</v>
      </c>
      <c r="DY75" s="67" t="str">
        <f>IF(OR($E75="",$G75=""),"",IF(AND($E$3=6),'Marks Entry 6th'!BS74,IF(AND($E$3=7),'Marks Entry 7th'!BS74,"")))</f>
        <v/>
      </c>
      <c r="DZ75" s="67" t="str">
        <f>IF(OR($E75="",$G75=""),"",IF(AND($E$3=6),'Marks Entry 6th'!BT74,IF(AND($E$3=7),'Marks Entry 7th'!BT74,"")))</f>
        <v/>
      </c>
      <c r="EA75" s="65" t="str">
        <f t="shared" si="153"/>
        <v/>
      </c>
      <c r="EB75" s="62" t="str">
        <f t="shared" si="154"/>
        <v/>
      </c>
      <c r="EC75" s="108">
        <f t="shared" si="155"/>
        <v>0</v>
      </c>
      <c r="ED75" s="108" t="str">
        <f t="shared" si="156"/>
        <v/>
      </c>
      <c r="EE75" s="108" t="str">
        <f t="shared" si="157"/>
        <v/>
      </c>
      <c r="EF75" s="108" t="str">
        <f t="shared" si="158"/>
        <v/>
      </c>
      <c r="EG75" s="108" t="str">
        <f t="shared" si="159"/>
        <v/>
      </c>
      <c r="EH75" s="110" t="str">
        <f t="shared" si="160"/>
        <v/>
      </c>
      <c r="EI75" s="52" t="str">
        <f>IF(OR($E75="",$G75=""),"",IF(AND($E$3=6),'Marks Entry 6th'!BU74,IF(AND($E$3=7),'Marks Entry 7th'!BU74,"")))</f>
        <v/>
      </c>
      <c r="EJ75" s="52" t="str">
        <f>IF(OR($E75="",$G75=""),"",IF(AND($E$3=6),'Marks Entry 6th'!BV74,IF(AND($E$3=7),'Marks Entry 7th'!BV74,"")))</f>
        <v/>
      </c>
      <c r="EK75" s="52" t="str">
        <f>IF(OR($E75="",$G75=""),"",IF(AND($E$3=6),'Marks Entry 6th'!BW74,IF(AND($E$3=7),'Marks Entry 7th'!BW74,"")))</f>
        <v/>
      </c>
      <c r="EL75" s="52" t="str">
        <f>IF(OR($E75="",$G75=""),"",IF(AND($E$3=6),'Marks Entry 6th'!BX74,IF(AND($E$3=7),'Marks Entry 7th'!BX74,"")))</f>
        <v/>
      </c>
      <c r="EM75" s="52" t="str">
        <f>IF(OR($E75="",$G75=""),"",IF(AND($E$3=6),'Marks Entry 6th'!BY74,IF(AND($E$3=7),'Marks Entry 7th'!BY74,"")))</f>
        <v/>
      </c>
      <c r="EN75" s="121" t="str">
        <f t="shared" si="161"/>
        <v/>
      </c>
      <c r="EO75" s="122">
        <f t="shared" si="162"/>
        <v>0</v>
      </c>
      <c r="EP75" s="122" t="str">
        <f t="shared" si="163"/>
        <v/>
      </c>
      <c r="EQ75" s="122" t="str">
        <f t="shared" si="164"/>
        <v/>
      </c>
      <c r="ER75" s="109" t="str">
        <f t="shared" si="165"/>
        <v/>
      </c>
      <c r="ES75" s="52" t="str">
        <f>IF(OR($E75="",$G75=""),"",IF(AND($E$3=6),'Marks Entry 6th'!BZ74,IF(AND($E$3=7),'Marks Entry 7th'!BZ74,"")))</f>
        <v/>
      </c>
      <c r="ET75" s="52" t="str">
        <f>IF(OR($E75="",$G75=""),"",IF(AND($E$3=6),'Marks Entry 6th'!CA74,IF(AND($E$3=7),'Marks Entry 7th'!CA74,"")))</f>
        <v/>
      </c>
      <c r="EU75" s="52" t="str">
        <f>IF(OR($E75="",$G75=""),"",IF(AND($E$3=6),'Marks Entry 6th'!CB74,IF(AND($E$3=7),'Marks Entry 7th'!CB74,"")))</f>
        <v/>
      </c>
      <c r="EV75" s="52" t="str">
        <f>IF(OR($E75="",$G75=""),"",IF(AND($E$3=6),'Marks Entry 6th'!CC74,IF(AND($E$3=7),'Marks Entry 7th'!CC74,"")))</f>
        <v/>
      </c>
      <c r="EW75" s="52" t="str">
        <f>IF(OR($E75="",$G75=""),"",IF(AND($E$3=6),'Marks Entry 6th'!CD74,IF(AND($E$3=7),'Marks Entry 7th'!CD74,"")))</f>
        <v/>
      </c>
      <c r="EX75" s="121" t="str">
        <f t="shared" si="166"/>
        <v/>
      </c>
      <c r="EY75" s="122">
        <f t="shared" si="167"/>
        <v>0</v>
      </c>
      <c r="EZ75" s="122" t="str">
        <f t="shared" si="168"/>
        <v/>
      </c>
      <c r="FA75" s="122" t="str">
        <f t="shared" si="169"/>
        <v/>
      </c>
      <c r="FB75" s="109" t="str">
        <f t="shared" si="170"/>
        <v/>
      </c>
      <c r="FC75" s="52" t="str">
        <f>IF(OR($E75="",$G75=""),"",IF(AND($E$3=6),'Marks Entry 6th'!CE74,IF(AND($E$3=7),'Marks Entry 7th'!CE74,"")))</f>
        <v/>
      </c>
      <c r="FD75" s="52" t="str">
        <f>IF(OR($E75="",$G75=""),"",IF(AND($E$3=6),'Marks Entry 6th'!CF74,IF(AND($E$3=7),'Marks Entry 7th'!CF74,"")))</f>
        <v/>
      </c>
      <c r="FE75" s="52" t="str">
        <f>IF(OR($E75="",$G75=""),"",IF(AND($E$3=6),'Marks Entry 6th'!CG74,IF(AND($E$3=7),'Marks Entry 7th'!CG74,"")))</f>
        <v/>
      </c>
      <c r="FF75" s="52" t="str">
        <f>IF(OR($E75="",$G75=""),"",IF(AND($E$3=6),'Marks Entry 6th'!CH74,IF(AND($E$3=7),'Marks Entry 7th'!CH74,"")))</f>
        <v/>
      </c>
      <c r="FG75" s="52" t="str">
        <f>IF(OR($E75="",$G75=""),"",IF(AND($E$3=6),'Marks Entry 6th'!CI74,IF(AND($E$3=7),'Marks Entry 7th'!CI74,"")))</f>
        <v/>
      </c>
      <c r="FH75" s="121" t="str">
        <f t="shared" si="171"/>
        <v/>
      </c>
      <c r="FI75" s="122">
        <f t="shared" si="172"/>
        <v>0</v>
      </c>
      <c r="FJ75" s="122" t="str">
        <f t="shared" si="173"/>
        <v/>
      </c>
      <c r="FK75" s="122" t="str">
        <f t="shared" si="174"/>
        <v/>
      </c>
      <c r="FL75" s="109" t="str">
        <f t="shared" si="175"/>
        <v/>
      </c>
      <c r="FM75" s="370" t="str">
        <f>IF(OR($E75="",$G75=""),"",IF(AND('Marks Entry 6th'!CJ74="",'Marks Entry 7th'!CJ74=""),"",IF(AND($E$3=6),'Marks Entry 6th'!CJ74,IF(AND($E$3=7),'Marks Entry 7th'!CJ74,""))))</f>
        <v/>
      </c>
      <c r="FN75" s="370" t="str">
        <f>IF(OR($E75="",$G75=""),"",IF(AND('Marks Entry 6th'!CK74="",'Marks Entry 7th'!CK74=""),"",IF(AND($E$3=6),'Marks Entry 6th'!CK74,IF(AND($E$3=7),'Marks Entry 7th'!CK74,""))))</f>
        <v/>
      </c>
      <c r="FO75" s="371" t="str">
        <f t="shared" si="176"/>
        <v/>
      </c>
      <c r="FP75" s="109" t="str">
        <f t="shared" si="177"/>
        <v/>
      </c>
      <c r="FQ75" s="370" t="str">
        <f>IF(OR($E75="",$G75=""),"",IF(AND('Marks Entry 6th'!CL74="",'Marks Entry 7th'!CL74=""),"",IF(AND($E$3=6),'Marks Entry 6th'!CL74,IF(AND($E$3=7),'Marks Entry 7th'!CL74,""))))</f>
        <v/>
      </c>
      <c r="FR75" s="370" t="str">
        <f>IF(OR($E75="",$G75=""),"",IF(AND('Marks Entry 6th'!CM74="",'Marks Entry 7th'!CM74=""),"",IF(AND($E$3=6),'Marks Entry 6th'!CM74,IF(AND($E$3=7),'Marks Entry 7th'!CM74,""))))</f>
        <v/>
      </c>
      <c r="FS75" s="371" t="str">
        <f t="shared" si="178"/>
        <v/>
      </c>
      <c r="FT75" s="109" t="str">
        <f t="shared" si="179"/>
        <v/>
      </c>
      <c r="FU75" s="78" t="str">
        <f t="shared" si="180"/>
        <v/>
      </c>
      <c r="FV75" s="332" t="str">
        <f t="shared" si="181"/>
        <v/>
      </c>
      <c r="FW75" s="84" t="str">
        <f t="shared" si="182"/>
        <v/>
      </c>
      <c r="FX75" s="225" t="str">
        <f t="shared" si="183"/>
        <v/>
      </c>
      <c r="FY75" s="85" t="str">
        <f t="shared" si="184"/>
        <v/>
      </c>
      <c r="FZ75" s="331" t="str">
        <f>IFERROR(IF(B75="NSO","NSO",IF(OR(D75="",G75="",F75=""),"",IF(AND(FV75&gt;=36,'Master sheet'!$D$11="Hindi"),"कक्षा क्रमोन्नत",IF(AND(FV75&gt;=36,'Master sheet'!$D$11="English"),"Promoted",IF(AND(FV75&lt;36,'Master sheet'!$D$11="Hindi"),"पुनः परीक्षा","Re-Exam"))))),"")</f>
        <v/>
      </c>
      <c r="GA75" s="53" t="str">
        <f>IF(OR($E75="",$G75=""),"",IF(AND($E$3=6,'Marks Entry 6th'!CN74=""),"",IF(AND($E$3=7,'Marks Entry 7th'!CN74=""),"",IF(AND($E$3=6),'Marks Entry 6th'!CN74,IF(AND($E$3=7),'Marks Entry 7th'!CN74,"")))))</f>
        <v/>
      </c>
      <c r="GB75" s="53" t="str">
        <f>IF(OR($E75="",$G75=""),"",IF(AND($E$3=6,'Marks Entry 6th'!CO74=""),"",IF(AND($E$3=7,'Marks Entry 7th'!CO74=""),"",IF(AND($E$3=6),'Marks Entry 6th'!CO74,IF(AND($E$3=7),'Marks Entry 7th'!CO74,"")))))</f>
        <v/>
      </c>
      <c r="GC75" s="54"/>
      <c r="GK75" s="56">
        <f>IF(AND($E$3=6),'Marks Entry 6th'!I74,IF(AND($E$3=7),'Marks Entry 7th'!I74,""))</f>
        <v>0</v>
      </c>
      <c r="GL75" s="56">
        <f t="shared" si="185"/>
        <v>0</v>
      </c>
    </row>
    <row r="76" spans="1:194" ht="18.95" customHeight="1">
      <c r="A76" s="68">
        <v>69</v>
      </c>
      <c r="B76" s="68" t="str">
        <f>IF(OR(GK76=0,GK76=""),"",IF(AND($E$3=6),'Marks Entry 6th'!I75,IF(AND($E$3=7),'Marks Entry 7th'!I75,"")))</f>
        <v/>
      </c>
      <c r="C76" s="69" t="str">
        <f>IF(OR(B76=0,B76=""),"",IF(AND($E$3=6,'Marks Entry 6th'!B75=""),"",IF(AND($E$3=7,'Marks Entry 7th'!B75=""),"",IF(AND($E$3=6,'Marks Entry 6th'!B75),'Marks Entry 6th'!B75,IF(AND($E$3=7),'Marks Entry 7th'!B75,"")))))</f>
        <v/>
      </c>
      <c r="D76" s="69" t="str">
        <f>IF(OR(B76=0,B76=""),"",IF(AND($E$3=6,'Marks Entry 6th'!C75=""),"",IF(AND($E$3=7,'Marks Entry 7th'!C75=""),"",IF(AND($E$3=6),'Marks Entry 6th'!C75,IF(AND($E$3=7),'Marks Entry 7th'!C75,"")))))</f>
        <v/>
      </c>
      <c r="E76" s="306" t="str">
        <f>IF(OR(B76=0,B76=""),"",IF(AND($E$3=6,'Marks Entry 6th'!E75=""),"",IF(AND($E$3=7,'Marks Entry 7th'!E75=""),"",IF(AND($E$3=6),'Marks Entry 6th'!E75,IF(AND($E$3=7),'Marks Entry 7th'!E75,"")))))</f>
        <v/>
      </c>
      <c r="F76" s="69" t="str">
        <f>IF(OR(B76=0,B76=""),"",IF(AND($E$3=6,'Marks Entry 6th'!D75=""),"",IF(AND($E$3=7,'Marks Entry 7th'!D75=""),"",IF(AND($E$3=6),'Marks Entry 6th'!D75,IF(AND($E$3=7),'Marks Entry 7th'!D75,"")))))</f>
        <v/>
      </c>
      <c r="G76" s="305" t="str">
        <f>IF(OR(B76=0,B76=""),"",IF(AND($E$3=6,'Marks Entry 6th'!F75=""),"",IF(AND($E$3=7,'Marks Entry 7th'!F75=""),"",IF(AND($E$3=6),UPPER('Marks Entry 6th'!F75),IF(AND($E$3=7),UPPER('Marks Entry 7th'!F75),"")))))</f>
        <v/>
      </c>
      <c r="H76" s="305" t="str">
        <f>IF(OR(B76=0,B76=""),"",IF(AND($E$3=6,'Marks Entry 6th'!G75=""),"",IF(AND($E$3=7,'Marks Entry 7th'!G75=""),"",IF(AND($E$3=6),UPPER('Marks Entry 6th'!G75),IF(AND($E$3=7),UPPER('Marks Entry 7th'!G75),"")))))</f>
        <v/>
      </c>
      <c r="I76" s="305" t="str">
        <f>IF(OR(B76=0,B76=""),"",IF(AND($E$3=6,'Marks Entry 6th'!H75=""),"",IF(AND($E$3=7,'Marks Entry 7th'!H75=""),"",IF(AND($E$3=6),UPPER('Marks Entry 6th'!H75),IF(AND($E$3=7),UPPER('Marks Entry 7th'!H75),"")))))</f>
        <v/>
      </c>
      <c r="J76" s="64" t="str">
        <f>IF(OR(B76=0,B76=""),"",IF(AND($E$3=6,'Marks Entry 6th'!J75=""),"",IF(AND($E$3=7,'Marks Entry 7th'!J75=""),"",IF(AND($E$3=6),'Marks Entry 6th'!J75,IF(AND($E$3=7),'Marks Entry 7th'!J75,"")))))</f>
        <v/>
      </c>
      <c r="K76" s="64" t="str">
        <f>IF(OR(B76=0,B76=""),"",IF(AND($E$3=6,'Marks Entry 6th'!K75=""),"",IF(AND($E$3=7,'Marks Entry 7th'!K75=""),"",IF(AND($E$3=6),'Marks Entry 6th'!K75,IF(AND($E$3=7),'Marks Entry 7th'!K75,"")))))</f>
        <v/>
      </c>
      <c r="L76" s="120" t="str">
        <f>IF(OR($E76="",$G76=""),"",IF(AND($E$3=6),'Marks Entry 6th'!L75,IF(AND($E$3=7),'Marks Entry 7th'!L75,"")))</f>
        <v/>
      </c>
      <c r="M76" s="120" t="str">
        <f>IF(OR($E76="",$G76=""),"",IF(AND($E$3=6),'Marks Entry 6th'!M75,IF(AND($E$3=7),'Marks Entry 7th'!M75,"")))</f>
        <v/>
      </c>
      <c r="N76" s="120" t="str">
        <f>IF(OR($E76="",$G76=""),"",IF(AND($E$3=6),'Marks Entry 6th'!N75,IF(AND($E$3=7),'Marks Entry 7th'!N75,"")))</f>
        <v/>
      </c>
      <c r="O76" s="120" t="str">
        <f>IF(OR($E76="",$G76=""),"",IF(AND($E$3=6),'Marks Entry 6th'!O75,IF(AND($E$3=7),'Marks Entry 7th'!O75,"")))</f>
        <v/>
      </c>
      <c r="P76" s="120" t="str">
        <f>IF(OR($E76="",$G76=""),"",IF(AND($E$3=6),'Marks Entry 6th'!P75,IF(AND($E$3=7),'Marks Entry 7th'!P75,"")))</f>
        <v/>
      </c>
      <c r="Q76" s="120" t="str">
        <f>IF(OR($E76="",$G76=""),"",IF(AND($E$3=6),'Marks Entry 6th'!Q75,IF(AND($E$3=7),'Marks Entry 7th'!Q75,"")))</f>
        <v/>
      </c>
      <c r="R76" s="428" t="str">
        <f t="shared" si="95"/>
        <v/>
      </c>
      <c r="S76" s="120" t="str">
        <f>IF(OR($E76="",$G76=""),"",IF(AND($E$3=6),'Marks Entry 6th'!R75,IF(AND($E$3=7),'Marks Entry 7th'!R75,"")))</f>
        <v/>
      </c>
      <c r="T76" s="120" t="str">
        <f>IF(OR($E76="",$G76=""),"",IF(AND($E$3=6),'Marks Entry 6th'!S75,IF(AND($E$3=7),'Marks Entry 7th'!S75,"")))</f>
        <v/>
      </c>
      <c r="U76" s="65" t="str">
        <f t="shared" si="96"/>
        <v/>
      </c>
      <c r="V76" s="62">
        <f t="shared" si="97"/>
        <v>0</v>
      </c>
      <c r="W76" s="67" t="str">
        <f>IF(OR($E76="",$G76=""),"",IF(AND($E$3=6),'Marks Entry 6th'!T75,IF(AND($E$3=7),'Marks Entry 7th'!T75,"")))</f>
        <v/>
      </c>
      <c r="X76" s="67" t="str">
        <f>IF(OR($E76="",$G76=""),"",IF(AND($E$3=6),'Marks Entry 6th'!U75,IF(AND($E$3=7),'Marks Entry 7th'!U75,"")))</f>
        <v/>
      </c>
      <c r="Y76" s="66" t="str">
        <f t="shared" si="98"/>
        <v/>
      </c>
      <c r="Z76" s="62" t="str">
        <f t="shared" si="99"/>
        <v/>
      </c>
      <c r="AA76" s="108">
        <f t="shared" si="100"/>
        <v>0</v>
      </c>
      <c r="AB76" s="108" t="str">
        <f t="shared" si="101"/>
        <v/>
      </c>
      <c r="AC76" s="108" t="str">
        <f t="shared" si="102"/>
        <v/>
      </c>
      <c r="AD76" s="108" t="str">
        <f t="shared" si="103"/>
        <v/>
      </c>
      <c r="AE76" s="108" t="str">
        <f t="shared" si="104"/>
        <v/>
      </c>
      <c r="AF76" s="110" t="str">
        <f t="shared" si="105"/>
        <v/>
      </c>
      <c r="AG76" s="120" t="str">
        <f>IF(OR($E76="",$G76=""),"",IF(AND($E$3=6),'Marks Entry 6th'!V75,IF(AND($E$3=7),'Marks Entry 7th'!V75,"")))</f>
        <v/>
      </c>
      <c r="AH76" s="120" t="str">
        <f>IF(OR($E76="",$G76=""),"",IF(AND($E$3=6),'Marks Entry 6th'!W75,IF(AND($E$3=7),'Marks Entry 7th'!W75,"")))</f>
        <v/>
      </c>
      <c r="AI76" s="120" t="str">
        <f>IF(OR($E76="",$G76=""),"",IF(AND($E$3=6),'Marks Entry 6th'!X75,IF(AND($E$3=7),'Marks Entry 7th'!X75,"")))</f>
        <v/>
      </c>
      <c r="AJ76" s="120" t="str">
        <f>IF(OR($E76="",$G76=""),"",IF(AND($E$3=6),'Marks Entry 6th'!Y75,IF(AND($E$3=7),'Marks Entry 7th'!Y75,"")))</f>
        <v/>
      </c>
      <c r="AK76" s="120" t="str">
        <f>IF(OR($E76="",$G76=""),"",IF(AND($E$3=6),'Marks Entry 6th'!Z75,IF(AND($E$3=7),'Marks Entry 7th'!Z75,"")))</f>
        <v/>
      </c>
      <c r="AL76" s="120" t="str">
        <f>IF(OR($E76="",$G76=""),"",IF(AND($E$3=6),'Marks Entry 6th'!AA75,IF(AND($E$3=7),'Marks Entry 7th'!AA75,"")))</f>
        <v/>
      </c>
      <c r="AM76" s="428" t="str">
        <f t="shared" si="106"/>
        <v/>
      </c>
      <c r="AN76" s="120" t="str">
        <f>IF(OR($E76="",$G76=""),"",IF(AND($E$3=6),'Marks Entry 6th'!AB75,IF(AND($E$3=7),'Marks Entry 7th'!AB75,"")))</f>
        <v/>
      </c>
      <c r="AO76" s="120" t="str">
        <f>IF(OR($E76="",$G76=""),"",IF(AND($E$3=6),'Marks Entry 6th'!AC75,IF(AND($E$3=7),'Marks Entry 7th'!AC75,"")))</f>
        <v/>
      </c>
      <c r="AP76" s="65" t="str">
        <f t="shared" si="107"/>
        <v/>
      </c>
      <c r="AQ76" s="62">
        <f t="shared" si="108"/>
        <v>0</v>
      </c>
      <c r="AR76" s="67" t="str">
        <f>IF(OR($E76="",$G76=""),"",IF(AND($E$3=6),'Marks Entry 6th'!AD75,IF(AND($E$3=7),'Marks Entry 7th'!AD75,"")))</f>
        <v/>
      </c>
      <c r="AS76" s="67" t="str">
        <f>IF(OR($E76="",$G76=""),"",IF(AND($E$3=6),'Marks Entry 6th'!AE75,IF(AND($E$3=7),'Marks Entry 7th'!AE75,"")))</f>
        <v/>
      </c>
      <c r="AT76" s="65" t="str">
        <f t="shared" si="109"/>
        <v/>
      </c>
      <c r="AU76" s="62" t="str">
        <f t="shared" si="110"/>
        <v/>
      </c>
      <c r="AV76" s="108">
        <f t="shared" si="111"/>
        <v>0</v>
      </c>
      <c r="AW76" s="108" t="str">
        <f t="shared" si="112"/>
        <v/>
      </c>
      <c r="AX76" s="108" t="str">
        <f t="shared" si="113"/>
        <v/>
      </c>
      <c r="AY76" s="108" t="str">
        <f t="shared" si="114"/>
        <v/>
      </c>
      <c r="AZ76" s="108" t="str">
        <f t="shared" si="115"/>
        <v/>
      </c>
      <c r="BA76" s="110" t="str">
        <f t="shared" si="116"/>
        <v/>
      </c>
      <c r="BB76" s="313" t="str">
        <f>IF(OR($E76="",$G76=""),"",IF(AND($E$3=6),'Marks Entry 6th'!AF75,IF(AND($E$3=7),'Marks Entry 7th'!AF75,"")))</f>
        <v/>
      </c>
      <c r="BC76" s="120" t="str">
        <f>IF(OR($E76="",$G76=""),"",IF(AND($E$3=6),'Marks Entry 6th'!AG75,IF(AND($E$3=7),'Marks Entry 7th'!AG75,"")))</f>
        <v/>
      </c>
      <c r="BD76" s="120" t="str">
        <f>IF(OR($E76="",$G76=""),"",IF(AND($E$3=6),'Marks Entry 6th'!AH75,IF(AND($E$3=7),'Marks Entry 7th'!AH75,"")))</f>
        <v/>
      </c>
      <c r="BE76" s="120" t="str">
        <f>IF(OR($E76="",$G76=""),"",IF(AND($E$3=6),'Marks Entry 6th'!AI75,IF(AND($E$3=7),'Marks Entry 7th'!AI75,"")))</f>
        <v/>
      </c>
      <c r="BF76" s="120" t="str">
        <f>IF(OR($E76="",$G76=""),"",IF(AND($E$3=6),'Marks Entry 6th'!AJ75,IF(AND($E$3=7),'Marks Entry 7th'!AJ75,"")))</f>
        <v/>
      </c>
      <c r="BG76" s="120" t="str">
        <f>IF(OR($E76="",$G76=""),"",IF(AND($E$3=6),'Marks Entry 6th'!AK75,IF(AND($E$3=7),'Marks Entry 7th'!AK75,"")))</f>
        <v/>
      </c>
      <c r="BH76" s="120" t="str">
        <f>IF(OR($E76="",$G76=""),"",IF(AND($E$3=6),'Marks Entry 6th'!AL75,IF(AND($E$3=7),'Marks Entry 7th'!AL75,"")))</f>
        <v/>
      </c>
      <c r="BI76" s="428" t="str">
        <f t="shared" si="117"/>
        <v/>
      </c>
      <c r="BJ76" s="120" t="str">
        <f>IF(OR($E76="",$G76=""),"",IF(AND($E$3=6),'Marks Entry 6th'!AM75,IF(AND($E$3=7),'Marks Entry 7th'!AM75,"")))</f>
        <v/>
      </c>
      <c r="BK76" s="120" t="str">
        <f>IF(OR($E76="",$G76=""),"",IF(AND($E$3=6),'Marks Entry 6th'!AN75,IF(AND($E$3=7),'Marks Entry 7th'!AN75,"")))</f>
        <v/>
      </c>
      <c r="BL76" s="65" t="str">
        <f t="shared" si="118"/>
        <v/>
      </c>
      <c r="BM76" s="62">
        <f t="shared" si="119"/>
        <v>0</v>
      </c>
      <c r="BN76" s="67" t="str">
        <f>IF(OR($E76="",$G76=""),"",IF(AND($E$3=6),'Marks Entry 6th'!AO75,IF(AND($E$3=7),'Marks Entry 7th'!AO75,"")))</f>
        <v/>
      </c>
      <c r="BO76" s="67" t="str">
        <f>IF(OR($E76="",$G76=""),"",IF(AND($E$3=6),'Marks Entry 6th'!AP75,IF(AND($E$3=7),'Marks Entry 7th'!AP75,"")))</f>
        <v/>
      </c>
      <c r="BP76" s="65" t="str">
        <f t="shared" si="120"/>
        <v/>
      </c>
      <c r="BQ76" s="62" t="str">
        <f t="shared" si="121"/>
        <v/>
      </c>
      <c r="BR76" s="108">
        <f t="shared" si="122"/>
        <v>0</v>
      </c>
      <c r="BS76" s="108" t="str">
        <f t="shared" si="123"/>
        <v/>
      </c>
      <c r="BT76" s="108" t="str">
        <f t="shared" si="124"/>
        <v/>
      </c>
      <c r="BU76" s="108" t="str">
        <f t="shared" si="125"/>
        <v/>
      </c>
      <c r="BV76" s="108" t="str">
        <f t="shared" si="126"/>
        <v/>
      </c>
      <c r="BW76" s="110" t="str">
        <f t="shared" si="127"/>
        <v/>
      </c>
      <c r="BX76" s="120" t="str">
        <f>IF(OR($E76="",$G76=""),"",IF(AND($E$3=6),'Marks Entry 6th'!AQ75,IF(AND($E$3=7),'Marks Entry 7th'!AQ75,"")))</f>
        <v/>
      </c>
      <c r="BY76" s="120" t="str">
        <f>IF(OR($E76="",$G76=""),"",IF(AND($E$3=6),'Marks Entry 6th'!AR75,IF(AND($E$3=7),'Marks Entry 7th'!AR75,"")))</f>
        <v/>
      </c>
      <c r="BZ76" s="120" t="str">
        <f>IF(OR($E76="",$G76=""),"",IF(AND($E$3=6),'Marks Entry 6th'!AS75,IF(AND($E$3=7),'Marks Entry 7th'!AS75,"")))</f>
        <v/>
      </c>
      <c r="CA76" s="120" t="str">
        <f>IF(OR($E76="",$G76=""),"",IF(AND($E$3=6),'Marks Entry 6th'!AT75,IF(AND($E$3=7),'Marks Entry 7th'!AT75,"")))</f>
        <v/>
      </c>
      <c r="CB76" s="120" t="str">
        <f>IF(OR($E76="",$G76=""),"",IF(AND($E$3=6),'Marks Entry 6th'!AU75,IF(AND($E$3=7),'Marks Entry 7th'!AU75,"")))</f>
        <v/>
      </c>
      <c r="CC76" s="120" t="str">
        <f>IF(OR($E76="",$G76=""),"",IF(AND($E$3=6),'Marks Entry 6th'!AV75,IF(AND($E$3=7),'Marks Entry 7th'!AV75,"")))</f>
        <v/>
      </c>
      <c r="CD76" s="428" t="str">
        <f t="shared" si="128"/>
        <v/>
      </c>
      <c r="CE76" s="120" t="str">
        <f>IF(OR($E76="",$G76=""),"",IF(AND($E$3=6),'Marks Entry 6th'!AW75,IF(AND($E$3=7),'Marks Entry 7th'!AW75,"")))</f>
        <v/>
      </c>
      <c r="CF76" s="120" t="str">
        <f>IF(OR($E76="",$G76=""),"",IF(AND($E$3=6),'Marks Entry 6th'!AX75,IF(AND($E$3=7),'Marks Entry 7th'!AX75,"")))</f>
        <v/>
      </c>
      <c r="CG76" s="65" t="str">
        <f t="shared" si="129"/>
        <v/>
      </c>
      <c r="CH76" s="62">
        <f t="shared" si="130"/>
        <v>0</v>
      </c>
      <c r="CI76" s="67" t="str">
        <f>IF(OR($E76="",$G76=""),"",IF(AND($E$3=6),'Marks Entry 6th'!AY75,IF(AND($E$3=7),'Marks Entry 7th'!AY75,"")))</f>
        <v/>
      </c>
      <c r="CJ76" s="67" t="str">
        <f>IF(OR($E76="",$G76=""),"",IF(AND($E$3=6),'Marks Entry 6th'!AZ75,IF(AND($E$3=7),'Marks Entry 7th'!AZ75,"")))</f>
        <v/>
      </c>
      <c r="CK76" s="65" t="str">
        <f t="shared" si="131"/>
        <v/>
      </c>
      <c r="CL76" s="62" t="str">
        <f t="shared" si="132"/>
        <v/>
      </c>
      <c r="CM76" s="108">
        <f t="shared" si="133"/>
        <v>0</v>
      </c>
      <c r="CN76" s="108" t="str">
        <f t="shared" si="134"/>
        <v/>
      </c>
      <c r="CO76" s="108" t="str">
        <f t="shared" si="135"/>
        <v/>
      </c>
      <c r="CP76" s="108" t="str">
        <f t="shared" si="136"/>
        <v/>
      </c>
      <c r="CQ76" s="108" t="str">
        <f t="shared" si="137"/>
        <v/>
      </c>
      <c r="CR76" s="110" t="str">
        <f t="shared" si="138"/>
        <v/>
      </c>
      <c r="CS76" s="120" t="str">
        <f>IF(OR($E76="",$G76=""),"",IF(AND($E$3=6),'Marks Entry 6th'!BA75,IF(AND($E$3=7),'Marks Entry 7th'!BA75,"")))</f>
        <v/>
      </c>
      <c r="CT76" s="120" t="str">
        <f>IF(OR($E76="",$G76=""),"",IF(AND($E$3=6),'Marks Entry 6th'!BB75,IF(AND($E$3=7),'Marks Entry 7th'!BB75,"")))</f>
        <v/>
      </c>
      <c r="CU76" s="120" t="str">
        <f>IF(OR($E76="",$G76=""),"",IF(AND($E$3=6),'Marks Entry 6th'!BC75,IF(AND($E$3=7),'Marks Entry 7th'!BC75,"")))</f>
        <v/>
      </c>
      <c r="CV76" s="120" t="str">
        <f>IF(OR($E76="",$G76=""),"",IF(AND($E$3=6),'Marks Entry 6th'!BD75,IF(AND($E$3=7),'Marks Entry 7th'!BD75,"")))</f>
        <v/>
      </c>
      <c r="CW76" s="120" t="str">
        <f>IF(OR($E76="",$G76=""),"",IF(AND($E$3=6),'Marks Entry 6th'!BE75,IF(AND($E$3=7),'Marks Entry 7th'!BE75,"")))</f>
        <v/>
      </c>
      <c r="CX76" s="120" t="str">
        <f>IF(OR($E76="",$G76=""),"",IF(AND($E$3=6),'Marks Entry 6th'!BF75,IF(AND($E$3=7),'Marks Entry 7th'!BF75,"")))</f>
        <v/>
      </c>
      <c r="CY76" s="428" t="str">
        <f t="shared" si="139"/>
        <v/>
      </c>
      <c r="CZ76" s="120" t="str">
        <f>IF(OR($E76="",$G76=""),"",IF(AND($E$3=6),'Marks Entry 6th'!BG75,IF(AND($E$3=7),'Marks Entry 7th'!BG75,"")))</f>
        <v/>
      </c>
      <c r="DA76" s="120" t="str">
        <f>IF(OR($E76="",$G76=""),"",IF(AND($E$3=6),'Marks Entry 6th'!BH75,IF(AND($E$3=7),'Marks Entry 7th'!BH75,"")))</f>
        <v/>
      </c>
      <c r="DB76" s="65" t="str">
        <f t="shared" si="140"/>
        <v/>
      </c>
      <c r="DC76" s="62">
        <f t="shared" si="141"/>
        <v>0</v>
      </c>
      <c r="DD76" s="67" t="str">
        <f>IF(OR($E76="",$G76=""),"",IF(AND($E$3=6),'Marks Entry 6th'!BI75,IF(AND($E$3=7),'Marks Entry 7th'!BI75,"")))</f>
        <v/>
      </c>
      <c r="DE76" s="67" t="str">
        <f>IF(OR($E76="",$G76=""),"",IF(AND($E$3=6),'Marks Entry 6th'!BJ75,IF(AND($E$3=7),'Marks Entry 7th'!BJ75,"")))</f>
        <v/>
      </c>
      <c r="DF76" s="65" t="str">
        <f t="shared" si="142"/>
        <v/>
      </c>
      <c r="DG76" s="62" t="str">
        <f t="shared" si="143"/>
        <v/>
      </c>
      <c r="DH76" s="108">
        <f t="shared" si="144"/>
        <v>0</v>
      </c>
      <c r="DI76" s="108" t="str">
        <f t="shared" si="145"/>
        <v/>
      </c>
      <c r="DJ76" s="108" t="str">
        <f t="shared" si="146"/>
        <v/>
      </c>
      <c r="DK76" s="108" t="str">
        <f t="shared" si="147"/>
        <v/>
      </c>
      <c r="DL76" s="108" t="str">
        <f t="shared" si="148"/>
        <v/>
      </c>
      <c r="DM76" s="110" t="str">
        <f t="shared" si="149"/>
        <v/>
      </c>
      <c r="DN76" s="120" t="str">
        <f>IF(OR($E76="",$G76=""),"",IF(AND($E$3=6),'Marks Entry 6th'!BK75,IF(AND($E$3=7),'Marks Entry 7th'!BK75,"")))</f>
        <v/>
      </c>
      <c r="DO76" s="120" t="str">
        <f>IF(OR($E76="",$G76=""),"",IF(AND($E$3=6),'Marks Entry 6th'!BL75,IF(AND($E$3=7),'Marks Entry 7th'!BL75,"")))</f>
        <v/>
      </c>
      <c r="DP76" s="120" t="str">
        <f>IF(OR($E76="",$G76=""),"",IF(AND($E$3=6),'Marks Entry 6th'!BM75,IF(AND($E$3=7),'Marks Entry 7th'!BM75,"")))</f>
        <v/>
      </c>
      <c r="DQ76" s="120" t="str">
        <f>IF(OR($E76="",$G76=""),"",IF(AND($E$3=6),'Marks Entry 6th'!BN75,IF(AND($E$3=7),'Marks Entry 7th'!BN75,"")))</f>
        <v/>
      </c>
      <c r="DR76" s="120" t="str">
        <f>IF(OR($E76="",$G76=""),"",IF(AND($E$3=6),'Marks Entry 6th'!BO75,IF(AND($E$3=7),'Marks Entry 7th'!BO75,"")))</f>
        <v/>
      </c>
      <c r="DS76" s="120" t="str">
        <f>IF(OR($E76="",$G76=""),"",IF(AND($E$3=6),'Marks Entry 6th'!BP75,IF(AND($E$3=7),'Marks Entry 7th'!BP75,"")))</f>
        <v/>
      </c>
      <c r="DT76" s="428" t="str">
        <f t="shared" si="150"/>
        <v/>
      </c>
      <c r="DU76" s="120" t="str">
        <f>IF(OR($E76="",$G76=""),"",IF(AND($E$3=6),'Marks Entry 6th'!BQ75,IF(AND($E$3=7),'Marks Entry 7th'!BQ75,"")))</f>
        <v/>
      </c>
      <c r="DV76" s="120" t="str">
        <f>IF(OR($E76="",$G76=""),"",IF(AND($E$3=6),'Marks Entry 6th'!BR75,IF(AND($E$3=7),'Marks Entry 7th'!BR75,"")))</f>
        <v/>
      </c>
      <c r="DW76" s="65" t="str">
        <f t="shared" si="151"/>
        <v/>
      </c>
      <c r="DX76" s="62">
        <f t="shared" si="152"/>
        <v>0</v>
      </c>
      <c r="DY76" s="67" t="str">
        <f>IF(OR($E76="",$G76=""),"",IF(AND($E$3=6),'Marks Entry 6th'!BS75,IF(AND($E$3=7),'Marks Entry 7th'!BS75,"")))</f>
        <v/>
      </c>
      <c r="DZ76" s="67" t="str">
        <f>IF(OR($E76="",$G76=""),"",IF(AND($E$3=6),'Marks Entry 6th'!BT75,IF(AND($E$3=7),'Marks Entry 7th'!BT75,"")))</f>
        <v/>
      </c>
      <c r="EA76" s="65" t="str">
        <f t="shared" si="153"/>
        <v/>
      </c>
      <c r="EB76" s="62" t="str">
        <f t="shared" si="154"/>
        <v/>
      </c>
      <c r="EC76" s="108">
        <f t="shared" si="155"/>
        <v>0</v>
      </c>
      <c r="ED76" s="108" t="str">
        <f t="shared" si="156"/>
        <v/>
      </c>
      <c r="EE76" s="108" t="str">
        <f t="shared" si="157"/>
        <v/>
      </c>
      <c r="EF76" s="108" t="str">
        <f t="shared" si="158"/>
        <v/>
      </c>
      <c r="EG76" s="108" t="str">
        <f t="shared" si="159"/>
        <v/>
      </c>
      <c r="EH76" s="110" t="str">
        <f t="shared" si="160"/>
        <v/>
      </c>
      <c r="EI76" s="52" t="str">
        <f>IF(OR($E76="",$G76=""),"",IF(AND($E$3=6),'Marks Entry 6th'!BU75,IF(AND($E$3=7),'Marks Entry 7th'!BU75,"")))</f>
        <v/>
      </c>
      <c r="EJ76" s="52" t="str">
        <f>IF(OR($E76="",$G76=""),"",IF(AND($E$3=6),'Marks Entry 6th'!BV75,IF(AND($E$3=7),'Marks Entry 7th'!BV75,"")))</f>
        <v/>
      </c>
      <c r="EK76" s="52" t="str">
        <f>IF(OR($E76="",$G76=""),"",IF(AND($E$3=6),'Marks Entry 6th'!BW75,IF(AND($E$3=7),'Marks Entry 7th'!BW75,"")))</f>
        <v/>
      </c>
      <c r="EL76" s="52" t="str">
        <f>IF(OR($E76="",$G76=""),"",IF(AND($E$3=6),'Marks Entry 6th'!BX75,IF(AND($E$3=7),'Marks Entry 7th'!BX75,"")))</f>
        <v/>
      </c>
      <c r="EM76" s="52" t="str">
        <f>IF(OR($E76="",$G76=""),"",IF(AND($E$3=6),'Marks Entry 6th'!BY75,IF(AND($E$3=7),'Marks Entry 7th'!BY75,"")))</f>
        <v/>
      </c>
      <c r="EN76" s="121" t="str">
        <f t="shared" si="161"/>
        <v/>
      </c>
      <c r="EO76" s="122">
        <f t="shared" si="162"/>
        <v>0</v>
      </c>
      <c r="EP76" s="122" t="str">
        <f t="shared" si="163"/>
        <v/>
      </c>
      <c r="EQ76" s="122" t="str">
        <f t="shared" si="164"/>
        <v/>
      </c>
      <c r="ER76" s="109" t="str">
        <f t="shared" si="165"/>
        <v/>
      </c>
      <c r="ES76" s="52" t="str">
        <f>IF(OR($E76="",$G76=""),"",IF(AND($E$3=6),'Marks Entry 6th'!BZ75,IF(AND($E$3=7),'Marks Entry 7th'!BZ75,"")))</f>
        <v/>
      </c>
      <c r="ET76" s="52" t="str">
        <f>IF(OR($E76="",$G76=""),"",IF(AND($E$3=6),'Marks Entry 6th'!CA75,IF(AND($E$3=7),'Marks Entry 7th'!CA75,"")))</f>
        <v/>
      </c>
      <c r="EU76" s="52" t="str">
        <f>IF(OR($E76="",$G76=""),"",IF(AND($E$3=6),'Marks Entry 6th'!CB75,IF(AND($E$3=7),'Marks Entry 7th'!CB75,"")))</f>
        <v/>
      </c>
      <c r="EV76" s="52" t="str">
        <f>IF(OR($E76="",$G76=""),"",IF(AND($E$3=6),'Marks Entry 6th'!CC75,IF(AND($E$3=7),'Marks Entry 7th'!CC75,"")))</f>
        <v/>
      </c>
      <c r="EW76" s="52" t="str">
        <f>IF(OR($E76="",$G76=""),"",IF(AND($E$3=6),'Marks Entry 6th'!CD75,IF(AND($E$3=7),'Marks Entry 7th'!CD75,"")))</f>
        <v/>
      </c>
      <c r="EX76" s="121" t="str">
        <f t="shared" si="166"/>
        <v/>
      </c>
      <c r="EY76" s="122">
        <f t="shared" si="167"/>
        <v>0</v>
      </c>
      <c r="EZ76" s="122" t="str">
        <f t="shared" si="168"/>
        <v/>
      </c>
      <c r="FA76" s="122" t="str">
        <f t="shared" si="169"/>
        <v/>
      </c>
      <c r="FB76" s="109" t="str">
        <f t="shared" si="170"/>
        <v/>
      </c>
      <c r="FC76" s="52" t="str">
        <f>IF(OR($E76="",$G76=""),"",IF(AND($E$3=6),'Marks Entry 6th'!CE75,IF(AND($E$3=7),'Marks Entry 7th'!CE75,"")))</f>
        <v/>
      </c>
      <c r="FD76" s="52" t="str">
        <f>IF(OR($E76="",$G76=""),"",IF(AND($E$3=6),'Marks Entry 6th'!CF75,IF(AND($E$3=7),'Marks Entry 7th'!CF75,"")))</f>
        <v/>
      </c>
      <c r="FE76" s="52" t="str">
        <f>IF(OR($E76="",$G76=""),"",IF(AND($E$3=6),'Marks Entry 6th'!CG75,IF(AND($E$3=7),'Marks Entry 7th'!CG75,"")))</f>
        <v/>
      </c>
      <c r="FF76" s="52" t="str">
        <f>IF(OR($E76="",$G76=""),"",IF(AND($E$3=6),'Marks Entry 6th'!CH75,IF(AND($E$3=7),'Marks Entry 7th'!CH75,"")))</f>
        <v/>
      </c>
      <c r="FG76" s="52" t="str">
        <f>IF(OR($E76="",$G76=""),"",IF(AND($E$3=6),'Marks Entry 6th'!CI75,IF(AND($E$3=7),'Marks Entry 7th'!CI75,"")))</f>
        <v/>
      </c>
      <c r="FH76" s="121" t="str">
        <f t="shared" si="171"/>
        <v/>
      </c>
      <c r="FI76" s="122">
        <f t="shared" si="172"/>
        <v>0</v>
      </c>
      <c r="FJ76" s="122" t="str">
        <f t="shared" si="173"/>
        <v/>
      </c>
      <c r="FK76" s="122" t="str">
        <f t="shared" si="174"/>
        <v/>
      </c>
      <c r="FL76" s="109" t="str">
        <f t="shared" si="175"/>
        <v/>
      </c>
      <c r="FM76" s="370" t="str">
        <f>IF(OR($E76="",$G76=""),"",IF(AND('Marks Entry 6th'!CJ75="",'Marks Entry 7th'!CJ75=""),"",IF(AND($E$3=6),'Marks Entry 6th'!CJ75,IF(AND($E$3=7),'Marks Entry 7th'!CJ75,""))))</f>
        <v/>
      </c>
      <c r="FN76" s="370" t="str">
        <f>IF(OR($E76="",$G76=""),"",IF(AND('Marks Entry 6th'!CK75="",'Marks Entry 7th'!CK75=""),"",IF(AND($E$3=6),'Marks Entry 6th'!CK75,IF(AND($E$3=7),'Marks Entry 7th'!CK75,""))))</f>
        <v/>
      </c>
      <c r="FO76" s="371" t="str">
        <f t="shared" si="176"/>
        <v/>
      </c>
      <c r="FP76" s="109" t="str">
        <f t="shared" si="177"/>
        <v/>
      </c>
      <c r="FQ76" s="370" t="str">
        <f>IF(OR($E76="",$G76=""),"",IF(AND('Marks Entry 6th'!CL75="",'Marks Entry 7th'!CL75=""),"",IF(AND($E$3=6),'Marks Entry 6th'!CL75,IF(AND($E$3=7),'Marks Entry 7th'!CL75,""))))</f>
        <v/>
      </c>
      <c r="FR76" s="370" t="str">
        <f>IF(OR($E76="",$G76=""),"",IF(AND('Marks Entry 6th'!CM75="",'Marks Entry 7th'!CM75=""),"",IF(AND($E$3=6),'Marks Entry 6th'!CM75,IF(AND($E$3=7),'Marks Entry 7th'!CM75,""))))</f>
        <v/>
      </c>
      <c r="FS76" s="371" t="str">
        <f t="shared" si="178"/>
        <v/>
      </c>
      <c r="FT76" s="109" t="str">
        <f t="shared" si="179"/>
        <v/>
      </c>
      <c r="FU76" s="78" t="str">
        <f t="shared" si="180"/>
        <v/>
      </c>
      <c r="FV76" s="332" t="str">
        <f t="shared" si="181"/>
        <v/>
      </c>
      <c r="FW76" s="84" t="str">
        <f t="shared" si="182"/>
        <v/>
      </c>
      <c r="FX76" s="225" t="str">
        <f t="shared" si="183"/>
        <v/>
      </c>
      <c r="FY76" s="85" t="str">
        <f t="shared" si="184"/>
        <v/>
      </c>
      <c r="FZ76" s="331" t="str">
        <f>IFERROR(IF(B76="NSO","NSO",IF(OR(D76="",G76="",F76=""),"",IF(AND(FV76&gt;=36,'Master sheet'!$D$11="Hindi"),"कक्षा क्रमोन्नत",IF(AND(FV76&gt;=36,'Master sheet'!$D$11="English"),"Promoted",IF(AND(FV76&lt;36,'Master sheet'!$D$11="Hindi"),"पुनः परीक्षा","Re-Exam"))))),"")</f>
        <v/>
      </c>
      <c r="GA76" s="53" t="str">
        <f>IF(OR($E76="",$G76=""),"",IF(AND($E$3=6,'Marks Entry 6th'!CN75=""),"",IF(AND($E$3=7,'Marks Entry 7th'!CN75=""),"",IF(AND($E$3=6),'Marks Entry 6th'!CN75,IF(AND($E$3=7),'Marks Entry 7th'!CN75,"")))))</f>
        <v/>
      </c>
      <c r="GB76" s="53" t="str">
        <f>IF(OR($E76="",$G76=""),"",IF(AND($E$3=6,'Marks Entry 6th'!CO75=""),"",IF(AND($E$3=7,'Marks Entry 7th'!CO75=""),"",IF(AND($E$3=6),'Marks Entry 6th'!CO75,IF(AND($E$3=7),'Marks Entry 7th'!CO75,"")))))</f>
        <v/>
      </c>
      <c r="GC76" s="54"/>
      <c r="GK76" s="56">
        <f>IF(AND($E$3=6),'Marks Entry 6th'!I75,IF(AND($E$3=7),'Marks Entry 7th'!I75,""))</f>
        <v>0</v>
      </c>
      <c r="GL76" s="56">
        <f t="shared" si="185"/>
        <v>0</v>
      </c>
    </row>
    <row r="77" spans="1:194" ht="18.95" customHeight="1">
      <c r="A77" s="68">
        <v>70</v>
      </c>
      <c r="B77" s="68" t="str">
        <f>IF(OR(GK77=0,GK77=""),"",IF(AND($E$3=6),'Marks Entry 6th'!I76,IF(AND($E$3=7),'Marks Entry 7th'!I76,"")))</f>
        <v/>
      </c>
      <c r="C77" s="69" t="str">
        <f>IF(OR(B77=0,B77=""),"",IF(AND($E$3=6,'Marks Entry 6th'!B76=""),"",IF(AND($E$3=7,'Marks Entry 7th'!B76=""),"",IF(AND($E$3=6,'Marks Entry 6th'!B76),'Marks Entry 6th'!B76,IF(AND($E$3=7),'Marks Entry 7th'!B76,"")))))</f>
        <v/>
      </c>
      <c r="D77" s="69" t="str">
        <f>IF(OR(B77=0,B77=""),"",IF(AND($E$3=6,'Marks Entry 6th'!C76=""),"",IF(AND($E$3=7,'Marks Entry 7th'!C76=""),"",IF(AND($E$3=6),'Marks Entry 6th'!C76,IF(AND($E$3=7),'Marks Entry 7th'!C76,"")))))</f>
        <v/>
      </c>
      <c r="E77" s="306" t="str">
        <f>IF(OR(B77=0,B77=""),"",IF(AND($E$3=6,'Marks Entry 6th'!E76=""),"",IF(AND($E$3=7,'Marks Entry 7th'!E76=""),"",IF(AND($E$3=6),'Marks Entry 6th'!E76,IF(AND($E$3=7),'Marks Entry 7th'!E76,"")))))</f>
        <v/>
      </c>
      <c r="F77" s="69" t="str">
        <f>IF(OR(B77=0,B77=""),"",IF(AND($E$3=6,'Marks Entry 6th'!D76=""),"",IF(AND($E$3=7,'Marks Entry 7th'!D76=""),"",IF(AND($E$3=6),'Marks Entry 6th'!D76,IF(AND($E$3=7),'Marks Entry 7th'!D76,"")))))</f>
        <v/>
      </c>
      <c r="G77" s="305" t="str">
        <f>IF(OR(B77=0,B77=""),"",IF(AND($E$3=6,'Marks Entry 6th'!F76=""),"",IF(AND($E$3=7,'Marks Entry 7th'!F76=""),"",IF(AND($E$3=6),UPPER('Marks Entry 6th'!F76),IF(AND($E$3=7),UPPER('Marks Entry 7th'!F76),"")))))</f>
        <v/>
      </c>
      <c r="H77" s="305" t="str">
        <f>IF(OR(B77=0,B77=""),"",IF(AND($E$3=6,'Marks Entry 6th'!G76=""),"",IF(AND($E$3=7,'Marks Entry 7th'!G76=""),"",IF(AND($E$3=6),UPPER('Marks Entry 6th'!G76),IF(AND($E$3=7),UPPER('Marks Entry 7th'!G76),"")))))</f>
        <v/>
      </c>
      <c r="I77" s="305" t="str">
        <f>IF(OR(B77=0,B77=""),"",IF(AND($E$3=6,'Marks Entry 6th'!H76=""),"",IF(AND($E$3=7,'Marks Entry 7th'!H76=""),"",IF(AND($E$3=6),UPPER('Marks Entry 6th'!H76),IF(AND($E$3=7),UPPER('Marks Entry 7th'!H76),"")))))</f>
        <v/>
      </c>
      <c r="J77" s="64" t="str">
        <f>IF(OR(B77=0,B77=""),"",IF(AND($E$3=6,'Marks Entry 6th'!J76=""),"",IF(AND($E$3=7,'Marks Entry 7th'!J76=""),"",IF(AND($E$3=6),'Marks Entry 6th'!J76,IF(AND($E$3=7),'Marks Entry 7th'!J76,"")))))</f>
        <v/>
      </c>
      <c r="K77" s="64" t="str">
        <f>IF(OR(B77=0,B77=""),"",IF(AND($E$3=6,'Marks Entry 6th'!K76=""),"",IF(AND($E$3=7,'Marks Entry 7th'!K76=""),"",IF(AND($E$3=6),'Marks Entry 6th'!K76,IF(AND($E$3=7),'Marks Entry 7th'!K76,"")))))</f>
        <v/>
      </c>
      <c r="L77" s="120" t="str">
        <f>IF(OR($E77="",$G77=""),"",IF(AND($E$3=6),'Marks Entry 6th'!L76,IF(AND($E$3=7),'Marks Entry 7th'!L76,"")))</f>
        <v/>
      </c>
      <c r="M77" s="120" t="str">
        <f>IF(OR($E77="",$G77=""),"",IF(AND($E$3=6),'Marks Entry 6th'!M76,IF(AND($E$3=7),'Marks Entry 7th'!M76,"")))</f>
        <v/>
      </c>
      <c r="N77" s="120" t="str">
        <f>IF(OR($E77="",$G77=""),"",IF(AND($E$3=6),'Marks Entry 6th'!N76,IF(AND($E$3=7),'Marks Entry 7th'!N76,"")))</f>
        <v/>
      </c>
      <c r="O77" s="120" t="str">
        <f>IF(OR($E77="",$G77=""),"",IF(AND($E$3=6),'Marks Entry 6th'!O76,IF(AND($E$3=7),'Marks Entry 7th'!O76,"")))</f>
        <v/>
      </c>
      <c r="P77" s="120" t="str">
        <f>IF(OR($E77="",$G77=""),"",IF(AND($E$3=6),'Marks Entry 6th'!P76,IF(AND($E$3=7),'Marks Entry 7th'!P76,"")))</f>
        <v/>
      </c>
      <c r="Q77" s="120" t="str">
        <f>IF(OR($E77="",$G77=""),"",IF(AND($E$3=6),'Marks Entry 6th'!Q76,IF(AND($E$3=7),'Marks Entry 7th'!Q76,"")))</f>
        <v/>
      </c>
      <c r="R77" s="428" t="str">
        <f t="shared" si="95"/>
        <v/>
      </c>
      <c r="S77" s="120" t="str">
        <f>IF(OR($E77="",$G77=""),"",IF(AND($E$3=6),'Marks Entry 6th'!R76,IF(AND($E$3=7),'Marks Entry 7th'!R76,"")))</f>
        <v/>
      </c>
      <c r="T77" s="120" t="str">
        <f>IF(OR($E77="",$G77=""),"",IF(AND($E$3=6),'Marks Entry 6th'!S76,IF(AND($E$3=7),'Marks Entry 7th'!S76,"")))</f>
        <v/>
      </c>
      <c r="U77" s="65" t="str">
        <f t="shared" si="96"/>
        <v/>
      </c>
      <c r="V77" s="62">
        <f t="shared" si="97"/>
        <v>0</v>
      </c>
      <c r="W77" s="67" t="str">
        <f>IF(OR($E77="",$G77=""),"",IF(AND($E$3=6),'Marks Entry 6th'!T76,IF(AND($E$3=7),'Marks Entry 7th'!T76,"")))</f>
        <v/>
      </c>
      <c r="X77" s="67" t="str">
        <f>IF(OR($E77="",$G77=""),"",IF(AND($E$3=6),'Marks Entry 6th'!U76,IF(AND($E$3=7),'Marks Entry 7th'!U76,"")))</f>
        <v/>
      </c>
      <c r="Y77" s="66" t="str">
        <f t="shared" si="98"/>
        <v/>
      </c>
      <c r="Z77" s="62" t="str">
        <f t="shared" si="99"/>
        <v/>
      </c>
      <c r="AA77" s="108">
        <f t="shared" si="100"/>
        <v>0</v>
      </c>
      <c r="AB77" s="108" t="str">
        <f t="shared" si="101"/>
        <v/>
      </c>
      <c r="AC77" s="108" t="str">
        <f t="shared" si="102"/>
        <v/>
      </c>
      <c r="AD77" s="108" t="str">
        <f t="shared" si="103"/>
        <v/>
      </c>
      <c r="AE77" s="108" t="str">
        <f t="shared" si="104"/>
        <v/>
      </c>
      <c r="AF77" s="110" t="str">
        <f t="shared" si="105"/>
        <v/>
      </c>
      <c r="AG77" s="120" t="str">
        <f>IF(OR($E77="",$G77=""),"",IF(AND($E$3=6),'Marks Entry 6th'!V76,IF(AND($E$3=7),'Marks Entry 7th'!V76,"")))</f>
        <v/>
      </c>
      <c r="AH77" s="120" t="str">
        <f>IF(OR($E77="",$G77=""),"",IF(AND($E$3=6),'Marks Entry 6th'!W76,IF(AND($E$3=7),'Marks Entry 7th'!W76,"")))</f>
        <v/>
      </c>
      <c r="AI77" s="120" t="str">
        <f>IF(OR($E77="",$G77=""),"",IF(AND($E$3=6),'Marks Entry 6th'!X76,IF(AND($E$3=7),'Marks Entry 7th'!X76,"")))</f>
        <v/>
      </c>
      <c r="AJ77" s="120" t="str">
        <f>IF(OR($E77="",$G77=""),"",IF(AND($E$3=6),'Marks Entry 6th'!Y76,IF(AND($E$3=7),'Marks Entry 7th'!Y76,"")))</f>
        <v/>
      </c>
      <c r="AK77" s="120" t="str">
        <f>IF(OR($E77="",$G77=""),"",IF(AND($E$3=6),'Marks Entry 6th'!Z76,IF(AND($E$3=7),'Marks Entry 7th'!Z76,"")))</f>
        <v/>
      </c>
      <c r="AL77" s="120" t="str">
        <f>IF(OR($E77="",$G77=""),"",IF(AND($E$3=6),'Marks Entry 6th'!AA76,IF(AND($E$3=7),'Marks Entry 7th'!AA76,"")))</f>
        <v/>
      </c>
      <c r="AM77" s="428" t="str">
        <f t="shared" si="106"/>
        <v/>
      </c>
      <c r="AN77" s="120" t="str">
        <f>IF(OR($E77="",$G77=""),"",IF(AND($E$3=6),'Marks Entry 6th'!AB76,IF(AND($E$3=7),'Marks Entry 7th'!AB76,"")))</f>
        <v/>
      </c>
      <c r="AO77" s="120" t="str">
        <f>IF(OR($E77="",$G77=""),"",IF(AND($E$3=6),'Marks Entry 6th'!AC76,IF(AND($E$3=7),'Marks Entry 7th'!AC76,"")))</f>
        <v/>
      </c>
      <c r="AP77" s="65" t="str">
        <f t="shared" si="107"/>
        <v/>
      </c>
      <c r="AQ77" s="62">
        <f t="shared" si="108"/>
        <v>0</v>
      </c>
      <c r="AR77" s="67" t="str">
        <f>IF(OR($E77="",$G77=""),"",IF(AND($E$3=6),'Marks Entry 6th'!AD76,IF(AND($E$3=7),'Marks Entry 7th'!AD76,"")))</f>
        <v/>
      </c>
      <c r="AS77" s="67" t="str">
        <f>IF(OR($E77="",$G77=""),"",IF(AND($E$3=6),'Marks Entry 6th'!AE76,IF(AND($E$3=7),'Marks Entry 7th'!AE76,"")))</f>
        <v/>
      </c>
      <c r="AT77" s="65" t="str">
        <f t="shared" si="109"/>
        <v/>
      </c>
      <c r="AU77" s="62" t="str">
        <f t="shared" si="110"/>
        <v/>
      </c>
      <c r="AV77" s="108">
        <f t="shared" si="111"/>
        <v>0</v>
      </c>
      <c r="AW77" s="108" t="str">
        <f t="shared" si="112"/>
        <v/>
      </c>
      <c r="AX77" s="108" t="str">
        <f t="shared" si="113"/>
        <v/>
      </c>
      <c r="AY77" s="108" t="str">
        <f t="shared" si="114"/>
        <v/>
      </c>
      <c r="AZ77" s="108" t="str">
        <f t="shared" si="115"/>
        <v/>
      </c>
      <c r="BA77" s="110" t="str">
        <f t="shared" si="116"/>
        <v/>
      </c>
      <c r="BB77" s="313" t="str">
        <f>IF(OR($E77="",$G77=""),"",IF(AND($E$3=6),'Marks Entry 6th'!AF76,IF(AND($E$3=7),'Marks Entry 7th'!AF76,"")))</f>
        <v/>
      </c>
      <c r="BC77" s="120" t="str">
        <f>IF(OR($E77="",$G77=""),"",IF(AND($E$3=6),'Marks Entry 6th'!AG76,IF(AND($E$3=7),'Marks Entry 7th'!AG76,"")))</f>
        <v/>
      </c>
      <c r="BD77" s="120" t="str">
        <f>IF(OR($E77="",$G77=""),"",IF(AND($E$3=6),'Marks Entry 6th'!AH76,IF(AND($E$3=7),'Marks Entry 7th'!AH76,"")))</f>
        <v/>
      </c>
      <c r="BE77" s="120" t="str">
        <f>IF(OR($E77="",$G77=""),"",IF(AND($E$3=6),'Marks Entry 6th'!AI76,IF(AND($E$3=7),'Marks Entry 7th'!AI76,"")))</f>
        <v/>
      </c>
      <c r="BF77" s="120" t="str">
        <f>IF(OR($E77="",$G77=""),"",IF(AND($E$3=6),'Marks Entry 6th'!AJ76,IF(AND($E$3=7),'Marks Entry 7th'!AJ76,"")))</f>
        <v/>
      </c>
      <c r="BG77" s="120" t="str">
        <f>IF(OR($E77="",$G77=""),"",IF(AND($E$3=6),'Marks Entry 6th'!AK76,IF(AND($E$3=7),'Marks Entry 7th'!AK76,"")))</f>
        <v/>
      </c>
      <c r="BH77" s="120" t="str">
        <f>IF(OR($E77="",$G77=""),"",IF(AND($E$3=6),'Marks Entry 6th'!AL76,IF(AND($E$3=7),'Marks Entry 7th'!AL76,"")))</f>
        <v/>
      </c>
      <c r="BI77" s="428" t="str">
        <f t="shared" si="117"/>
        <v/>
      </c>
      <c r="BJ77" s="120" t="str">
        <f>IF(OR($E77="",$G77=""),"",IF(AND($E$3=6),'Marks Entry 6th'!AM76,IF(AND($E$3=7),'Marks Entry 7th'!AM76,"")))</f>
        <v/>
      </c>
      <c r="BK77" s="120" t="str">
        <f>IF(OR($E77="",$G77=""),"",IF(AND($E$3=6),'Marks Entry 6th'!AN76,IF(AND($E$3=7),'Marks Entry 7th'!AN76,"")))</f>
        <v/>
      </c>
      <c r="BL77" s="65" t="str">
        <f t="shared" si="118"/>
        <v/>
      </c>
      <c r="BM77" s="62">
        <f t="shared" si="119"/>
        <v>0</v>
      </c>
      <c r="BN77" s="67" t="str">
        <f>IF(OR($E77="",$G77=""),"",IF(AND($E$3=6),'Marks Entry 6th'!AO76,IF(AND($E$3=7),'Marks Entry 7th'!AO76,"")))</f>
        <v/>
      </c>
      <c r="BO77" s="67" t="str">
        <f>IF(OR($E77="",$G77=""),"",IF(AND($E$3=6),'Marks Entry 6th'!AP76,IF(AND($E$3=7),'Marks Entry 7th'!AP76,"")))</f>
        <v/>
      </c>
      <c r="BP77" s="65" t="str">
        <f t="shared" si="120"/>
        <v/>
      </c>
      <c r="BQ77" s="62" t="str">
        <f t="shared" si="121"/>
        <v/>
      </c>
      <c r="BR77" s="108">
        <f t="shared" si="122"/>
        <v>0</v>
      </c>
      <c r="BS77" s="108" t="str">
        <f t="shared" si="123"/>
        <v/>
      </c>
      <c r="BT77" s="108" t="str">
        <f t="shared" si="124"/>
        <v/>
      </c>
      <c r="BU77" s="108" t="str">
        <f t="shared" si="125"/>
        <v/>
      </c>
      <c r="BV77" s="108" t="str">
        <f t="shared" si="126"/>
        <v/>
      </c>
      <c r="BW77" s="110" t="str">
        <f t="shared" si="127"/>
        <v/>
      </c>
      <c r="BX77" s="120" t="str">
        <f>IF(OR($E77="",$G77=""),"",IF(AND($E$3=6),'Marks Entry 6th'!AQ76,IF(AND($E$3=7),'Marks Entry 7th'!AQ76,"")))</f>
        <v/>
      </c>
      <c r="BY77" s="120" t="str">
        <f>IF(OR($E77="",$G77=""),"",IF(AND($E$3=6),'Marks Entry 6th'!AR76,IF(AND($E$3=7),'Marks Entry 7th'!AR76,"")))</f>
        <v/>
      </c>
      <c r="BZ77" s="120" t="str">
        <f>IF(OR($E77="",$G77=""),"",IF(AND($E$3=6),'Marks Entry 6th'!AS76,IF(AND($E$3=7),'Marks Entry 7th'!AS76,"")))</f>
        <v/>
      </c>
      <c r="CA77" s="120" t="str">
        <f>IF(OR($E77="",$G77=""),"",IF(AND($E$3=6),'Marks Entry 6th'!AT76,IF(AND($E$3=7),'Marks Entry 7th'!AT76,"")))</f>
        <v/>
      </c>
      <c r="CB77" s="120" t="str">
        <f>IF(OR($E77="",$G77=""),"",IF(AND($E$3=6),'Marks Entry 6th'!AU76,IF(AND($E$3=7),'Marks Entry 7th'!AU76,"")))</f>
        <v/>
      </c>
      <c r="CC77" s="120" t="str">
        <f>IF(OR($E77="",$G77=""),"",IF(AND($E$3=6),'Marks Entry 6th'!AV76,IF(AND($E$3=7),'Marks Entry 7th'!AV76,"")))</f>
        <v/>
      </c>
      <c r="CD77" s="428" t="str">
        <f t="shared" si="128"/>
        <v/>
      </c>
      <c r="CE77" s="120" t="str">
        <f>IF(OR($E77="",$G77=""),"",IF(AND($E$3=6),'Marks Entry 6th'!AW76,IF(AND($E$3=7),'Marks Entry 7th'!AW76,"")))</f>
        <v/>
      </c>
      <c r="CF77" s="120" t="str">
        <f>IF(OR($E77="",$G77=""),"",IF(AND($E$3=6),'Marks Entry 6th'!AX76,IF(AND($E$3=7),'Marks Entry 7th'!AX76,"")))</f>
        <v/>
      </c>
      <c r="CG77" s="65" t="str">
        <f t="shared" si="129"/>
        <v/>
      </c>
      <c r="CH77" s="62">
        <f t="shared" si="130"/>
        <v>0</v>
      </c>
      <c r="CI77" s="67" t="str">
        <f>IF(OR($E77="",$G77=""),"",IF(AND($E$3=6),'Marks Entry 6th'!AY76,IF(AND($E$3=7),'Marks Entry 7th'!AY76,"")))</f>
        <v/>
      </c>
      <c r="CJ77" s="67" t="str">
        <f>IF(OR($E77="",$G77=""),"",IF(AND($E$3=6),'Marks Entry 6th'!AZ76,IF(AND($E$3=7),'Marks Entry 7th'!AZ76,"")))</f>
        <v/>
      </c>
      <c r="CK77" s="65" t="str">
        <f t="shared" si="131"/>
        <v/>
      </c>
      <c r="CL77" s="62" t="str">
        <f t="shared" si="132"/>
        <v/>
      </c>
      <c r="CM77" s="108">
        <f t="shared" si="133"/>
        <v>0</v>
      </c>
      <c r="CN77" s="108" t="str">
        <f t="shared" si="134"/>
        <v/>
      </c>
      <c r="CO77" s="108" t="str">
        <f t="shared" si="135"/>
        <v/>
      </c>
      <c r="CP77" s="108" t="str">
        <f t="shared" si="136"/>
        <v/>
      </c>
      <c r="CQ77" s="108" t="str">
        <f t="shared" si="137"/>
        <v/>
      </c>
      <c r="CR77" s="110" t="str">
        <f t="shared" si="138"/>
        <v/>
      </c>
      <c r="CS77" s="120" t="str">
        <f>IF(OR($E77="",$G77=""),"",IF(AND($E$3=6),'Marks Entry 6th'!BA76,IF(AND($E$3=7),'Marks Entry 7th'!BA76,"")))</f>
        <v/>
      </c>
      <c r="CT77" s="120" t="str">
        <f>IF(OR($E77="",$G77=""),"",IF(AND($E$3=6),'Marks Entry 6th'!BB76,IF(AND($E$3=7),'Marks Entry 7th'!BB76,"")))</f>
        <v/>
      </c>
      <c r="CU77" s="120" t="str">
        <f>IF(OR($E77="",$G77=""),"",IF(AND($E$3=6),'Marks Entry 6th'!BC76,IF(AND($E$3=7),'Marks Entry 7th'!BC76,"")))</f>
        <v/>
      </c>
      <c r="CV77" s="120" t="str">
        <f>IF(OR($E77="",$G77=""),"",IF(AND($E$3=6),'Marks Entry 6th'!BD76,IF(AND($E$3=7),'Marks Entry 7th'!BD76,"")))</f>
        <v/>
      </c>
      <c r="CW77" s="120" t="str">
        <f>IF(OR($E77="",$G77=""),"",IF(AND($E$3=6),'Marks Entry 6th'!BE76,IF(AND($E$3=7),'Marks Entry 7th'!BE76,"")))</f>
        <v/>
      </c>
      <c r="CX77" s="120" t="str">
        <f>IF(OR($E77="",$G77=""),"",IF(AND($E$3=6),'Marks Entry 6th'!BF76,IF(AND($E$3=7),'Marks Entry 7th'!BF76,"")))</f>
        <v/>
      </c>
      <c r="CY77" s="428" t="str">
        <f t="shared" si="139"/>
        <v/>
      </c>
      <c r="CZ77" s="120" t="str">
        <f>IF(OR($E77="",$G77=""),"",IF(AND($E$3=6),'Marks Entry 6th'!BG76,IF(AND($E$3=7),'Marks Entry 7th'!BG76,"")))</f>
        <v/>
      </c>
      <c r="DA77" s="120" t="str">
        <f>IF(OR($E77="",$G77=""),"",IF(AND($E$3=6),'Marks Entry 6th'!BH76,IF(AND($E$3=7),'Marks Entry 7th'!BH76,"")))</f>
        <v/>
      </c>
      <c r="DB77" s="65" t="str">
        <f t="shared" si="140"/>
        <v/>
      </c>
      <c r="DC77" s="62">
        <f t="shared" si="141"/>
        <v>0</v>
      </c>
      <c r="DD77" s="67" t="str">
        <f>IF(OR($E77="",$G77=""),"",IF(AND($E$3=6),'Marks Entry 6th'!BI76,IF(AND($E$3=7),'Marks Entry 7th'!BI76,"")))</f>
        <v/>
      </c>
      <c r="DE77" s="67" t="str">
        <f>IF(OR($E77="",$G77=""),"",IF(AND($E$3=6),'Marks Entry 6th'!BJ76,IF(AND($E$3=7),'Marks Entry 7th'!BJ76,"")))</f>
        <v/>
      </c>
      <c r="DF77" s="65" t="str">
        <f t="shared" si="142"/>
        <v/>
      </c>
      <c r="DG77" s="62" t="str">
        <f t="shared" si="143"/>
        <v/>
      </c>
      <c r="DH77" s="108">
        <f t="shared" si="144"/>
        <v>0</v>
      </c>
      <c r="DI77" s="108" t="str">
        <f t="shared" si="145"/>
        <v/>
      </c>
      <c r="DJ77" s="108" t="str">
        <f t="shared" si="146"/>
        <v/>
      </c>
      <c r="DK77" s="108" t="str">
        <f t="shared" si="147"/>
        <v/>
      </c>
      <c r="DL77" s="108" t="str">
        <f t="shared" si="148"/>
        <v/>
      </c>
      <c r="DM77" s="110" t="str">
        <f t="shared" si="149"/>
        <v/>
      </c>
      <c r="DN77" s="120" t="str">
        <f>IF(OR($E77="",$G77=""),"",IF(AND($E$3=6),'Marks Entry 6th'!BK76,IF(AND($E$3=7),'Marks Entry 7th'!BK76,"")))</f>
        <v/>
      </c>
      <c r="DO77" s="120" t="str">
        <f>IF(OR($E77="",$G77=""),"",IF(AND($E$3=6),'Marks Entry 6th'!BL76,IF(AND($E$3=7),'Marks Entry 7th'!BL76,"")))</f>
        <v/>
      </c>
      <c r="DP77" s="120" t="str">
        <f>IF(OR($E77="",$G77=""),"",IF(AND($E$3=6),'Marks Entry 6th'!BM76,IF(AND($E$3=7),'Marks Entry 7th'!BM76,"")))</f>
        <v/>
      </c>
      <c r="DQ77" s="120" t="str">
        <f>IF(OR($E77="",$G77=""),"",IF(AND($E$3=6),'Marks Entry 6th'!BN76,IF(AND($E$3=7),'Marks Entry 7th'!BN76,"")))</f>
        <v/>
      </c>
      <c r="DR77" s="120" t="str">
        <f>IF(OR($E77="",$G77=""),"",IF(AND($E$3=6),'Marks Entry 6th'!BO76,IF(AND($E$3=7),'Marks Entry 7th'!BO76,"")))</f>
        <v/>
      </c>
      <c r="DS77" s="120" t="str">
        <f>IF(OR($E77="",$G77=""),"",IF(AND($E$3=6),'Marks Entry 6th'!BP76,IF(AND($E$3=7),'Marks Entry 7th'!BP76,"")))</f>
        <v/>
      </c>
      <c r="DT77" s="428" t="str">
        <f t="shared" si="150"/>
        <v/>
      </c>
      <c r="DU77" s="120" t="str">
        <f>IF(OR($E77="",$G77=""),"",IF(AND($E$3=6),'Marks Entry 6th'!BQ76,IF(AND($E$3=7),'Marks Entry 7th'!BQ76,"")))</f>
        <v/>
      </c>
      <c r="DV77" s="120" t="str">
        <f>IF(OR($E77="",$G77=""),"",IF(AND($E$3=6),'Marks Entry 6th'!BR76,IF(AND($E$3=7),'Marks Entry 7th'!BR76,"")))</f>
        <v/>
      </c>
      <c r="DW77" s="65" t="str">
        <f t="shared" si="151"/>
        <v/>
      </c>
      <c r="DX77" s="62">
        <f t="shared" si="152"/>
        <v>0</v>
      </c>
      <c r="DY77" s="67" t="str">
        <f>IF(OR($E77="",$G77=""),"",IF(AND($E$3=6),'Marks Entry 6th'!BS76,IF(AND($E$3=7),'Marks Entry 7th'!BS76,"")))</f>
        <v/>
      </c>
      <c r="DZ77" s="67" t="str">
        <f>IF(OR($E77="",$G77=""),"",IF(AND($E$3=6),'Marks Entry 6th'!BT76,IF(AND($E$3=7),'Marks Entry 7th'!BT76,"")))</f>
        <v/>
      </c>
      <c r="EA77" s="65" t="str">
        <f t="shared" si="153"/>
        <v/>
      </c>
      <c r="EB77" s="62" t="str">
        <f t="shared" si="154"/>
        <v/>
      </c>
      <c r="EC77" s="108">
        <f t="shared" si="155"/>
        <v>0</v>
      </c>
      <c r="ED77" s="108" t="str">
        <f t="shared" si="156"/>
        <v/>
      </c>
      <c r="EE77" s="108" t="str">
        <f t="shared" si="157"/>
        <v/>
      </c>
      <c r="EF77" s="108" t="str">
        <f t="shared" si="158"/>
        <v/>
      </c>
      <c r="EG77" s="108" t="str">
        <f t="shared" si="159"/>
        <v/>
      </c>
      <c r="EH77" s="110" t="str">
        <f t="shared" si="160"/>
        <v/>
      </c>
      <c r="EI77" s="52" t="str">
        <f>IF(OR($E77="",$G77=""),"",IF(AND($E$3=6),'Marks Entry 6th'!BU76,IF(AND($E$3=7),'Marks Entry 7th'!BU76,"")))</f>
        <v/>
      </c>
      <c r="EJ77" s="52" t="str">
        <f>IF(OR($E77="",$G77=""),"",IF(AND($E$3=6),'Marks Entry 6th'!BV76,IF(AND($E$3=7),'Marks Entry 7th'!BV76,"")))</f>
        <v/>
      </c>
      <c r="EK77" s="52" t="str">
        <f>IF(OR($E77="",$G77=""),"",IF(AND($E$3=6),'Marks Entry 6th'!BW76,IF(AND($E$3=7),'Marks Entry 7th'!BW76,"")))</f>
        <v/>
      </c>
      <c r="EL77" s="52" t="str">
        <f>IF(OR($E77="",$G77=""),"",IF(AND($E$3=6),'Marks Entry 6th'!BX76,IF(AND($E$3=7),'Marks Entry 7th'!BX76,"")))</f>
        <v/>
      </c>
      <c r="EM77" s="52" t="str">
        <f>IF(OR($E77="",$G77=""),"",IF(AND($E$3=6),'Marks Entry 6th'!BY76,IF(AND($E$3=7),'Marks Entry 7th'!BY76,"")))</f>
        <v/>
      </c>
      <c r="EN77" s="121" t="str">
        <f t="shared" si="161"/>
        <v/>
      </c>
      <c r="EO77" s="122">
        <f t="shared" si="162"/>
        <v>0</v>
      </c>
      <c r="EP77" s="122" t="str">
        <f t="shared" si="163"/>
        <v/>
      </c>
      <c r="EQ77" s="122" t="str">
        <f t="shared" si="164"/>
        <v/>
      </c>
      <c r="ER77" s="109" t="str">
        <f t="shared" si="165"/>
        <v/>
      </c>
      <c r="ES77" s="52" t="str">
        <f>IF(OR($E77="",$G77=""),"",IF(AND($E$3=6),'Marks Entry 6th'!BZ76,IF(AND($E$3=7),'Marks Entry 7th'!BZ76,"")))</f>
        <v/>
      </c>
      <c r="ET77" s="52" t="str">
        <f>IF(OR($E77="",$G77=""),"",IF(AND($E$3=6),'Marks Entry 6th'!CA76,IF(AND($E$3=7),'Marks Entry 7th'!CA76,"")))</f>
        <v/>
      </c>
      <c r="EU77" s="52" t="str">
        <f>IF(OR($E77="",$G77=""),"",IF(AND($E$3=6),'Marks Entry 6th'!CB76,IF(AND($E$3=7),'Marks Entry 7th'!CB76,"")))</f>
        <v/>
      </c>
      <c r="EV77" s="52" t="str">
        <f>IF(OR($E77="",$G77=""),"",IF(AND($E$3=6),'Marks Entry 6th'!CC76,IF(AND($E$3=7),'Marks Entry 7th'!CC76,"")))</f>
        <v/>
      </c>
      <c r="EW77" s="52" t="str">
        <f>IF(OR($E77="",$G77=""),"",IF(AND($E$3=6),'Marks Entry 6th'!CD76,IF(AND($E$3=7),'Marks Entry 7th'!CD76,"")))</f>
        <v/>
      </c>
      <c r="EX77" s="121" t="str">
        <f t="shared" si="166"/>
        <v/>
      </c>
      <c r="EY77" s="122">
        <f t="shared" si="167"/>
        <v>0</v>
      </c>
      <c r="EZ77" s="122" t="str">
        <f t="shared" si="168"/>
        <v/>
      </c>
      <c r="FA77" s="122" t="str">
        <f t="shared" si="169"/>
        <v/>
      </c>
      <c r="FB77" s="109" t="str">
        <f t="shared" si="170"/>
        <v/>
      </c>
      <c r="FC77" s="52" t="str">
        <f>IF(OR($E77="",$G77=""),"",IF(AND($E$3=6),'Marks Entry 6th'!CE76,IF(AND($E$3=7),'Marks Entry 7th'!CE76,"")))</f>
        <v/>
      </c>
      <c r="FD77" s="52" t="str">
        <f>IF(OR($E77="",$G77=""),"",IF(AND($E$3=6),'Marks Entry 6th'!CF76,IF(AND($E$3=7),'Marks Entry 7th'!CF76,"")))</f>
        <v/>
      </c>
      <c r="FE77" s="52" t="str">
        <f>IF(OR($E77="",$G77=""),"",IF(AND($E$3=6),'Marks Entry 6th'!CG76,IF(AND($E$3=7),'Marks Entry 7th'!CG76,"")))</f>
        <v/>
      </c>
      <c r="FF77" s="52" t="str">
        <f>IF(OR($E77="",$G77=""),"",IF(AND($E$3=6),'Marks Entry 6th'!CH76,IF(AND($E$3=7),'Marks Entry 7th'!CH76,"")))</f>
        <v/>
      </c>
      <c r="FG77" s="52" t="str">
        <f>IF(OR($E77="",$G77=""),"",IF(AND($E$3=6),'Marks Entry 6th'!CI76,IF(AND($E$3=7),'Marks Entry 7th'!CI76,"")))</f>
        <v/>
      </c>
      <c r="FH77" s="121" t="str">
        <f t="shared" si="171"/>
        <v/>
      </c>
      <c r="FI77" s="122">
        <f t="shared" si="172"/>
        <v>0</v>
      </c>
      <c r="FJ77" s="122" t="str">
        <f t="shared" si="173"/>
        <v/>
      </c>
      <c r="FK77" s="122" t="str">
        <f t="shared" si="174"/>
        <v/>
      </c>
      <c r="FL77" s="109" t="str">
        <f t="shared" si="175"/>
        <v/>
      </c>
      <c r="FM77" s="370" t="str">
        <f>IF(OR($E77="",$G77=""),"",IF(AND('Marks Entry 6th'!CJ76="",'Marks Entry 7th'!CJ76=""),"",IF(AND($E$3=6),'Marks Entry 6th'!CJ76,IF(AND($E$3=7),'Marks Entry 7th'!CJ76,""))))</f>
        <v/>
      </c>
      <c r="FN77" s="370" t="str">
        <f>IF(OR($E77="",$G77=""),"",IF(AND('Marks Entry 6th'!CK76="",'Marks Entry 7th'!CK76=""),"",IF(AND($E$3=6),'Marks Entry 6th'!CK76,IF(AND($E$3=7),'Marks Entry 7th'!CK76,""))))</f>
        <v/>
      </c>
      <c r="FO77" s="371" t="str">
        <f t="shared" si="176"/>
        <v/>
      </c>
      <c r="FP77" s="109" t="str">
        <f t="shared" si="177"/>
        <v/>
      </c>
      <c r="FQ77" s="370" t="str">
        <f>IF(OR($E77="",$G77=""),"",IF(AND('Marks Entry 6th'!CL76="",'Marks Entry 7th'!CL76=""),"",IF(AND($E$3=6),'Marks Entry 6th'!CL76,IF(AND($E$3=7),'Marks Entry 7th'!CL76,""))))</f>
        <v/>
      </c>
      <c r="FR77" s="370" t="str">
        <f>IF(OR($E77="",$G77=""),"",IF(AND('Marks Entry 6th'!CM76="",'Marks Entry 7th'!CM76=""),"",IF(AND($E$3=6),'Marks Entry 6th'!CM76,IF(AND($E$3=7),'Marks Entry 7th'!CM76,""))))</f>
        <v/>
      </c>
      <c r="FS77" s="371" t="str">
        <f t="shared" si="178"/>
        <v/>
      </c>
      <c r="FT77" s="109" t="str">
        <f t="shared" si="179"/>
        <v/>
      </c>
      <c r="FU77" s="78" t="str">
        <f t="shared" si="180"/>
        <v/>
      </c>
      <c r="FV77" s="332" t="str">
        <f t="shared" si="181"/>
        <v/>
      </c>
      <c r="FW77" s="84" t="str">
        <f t="shared" si="182"/>
        <v/>
      </c>
      <c r="FX77" s="225" t="str">
        <f t="shared" si="183"/>
        <v/>
      </c>
      <c r="FY77" s="85" t="str">
        <f t="shared" si="184"/>
        <v/>
      </c>
      <c r="FZ77" s="331" t="str">
        <f>IFERROR(IF(B77="NSO","NSO",IF(OR(D77="",G77="",F77=""),"",IF(AND(FV77&gt;=36,'Master sheet'!$D$11="Hindi"),"कक्षा क्रमोन्नत",IF(AND(FV77&gt;=36,'Master sheet'!$D$11="English"),"Promoted",IF(AND(FV77&lt;36,'Master sheet'!$D$11="Hindi"),"पुनः परीक्षा","Re-Exam"))))),"")</f>
        <v/>
      </c>
      <c r="GA77" s="53" t="str">
        <f>IF(OR($E77="",$G77=""),"",IF(AND($E$3=6,'Marks Entry 6th'!CN76=""),"",IF(AND($E$3=7,'Marks Entry 7th'!CN76=""),"",IF(AND($E$3=6),'Marks Entry 6th'!CN76,IF(AND($E$3=7),'Marks Entry 7th'!CN76,"")))))</f>
        <v/>
      </c>
      <c r="GB77" s="53" t="str">
        <f>IF(OR($E77="",$G77=""),"",IF(AND($E$3=6,'Marks Entry 6th'!CO76=""),"",IF(AND($E$3=7,'Marks Entry 7th'!CO76=""),"",IF(AND($E$3=6),'Marks Entry 6th'!CO76,IF(AND($E$3=7),'Marks Entry 7th'!CO76,"")))))</f>
        <v/>
      </c>
      <c r="GC77" s="54"/>
      <c r="GK77" s="56">
        <f>IF(AND($E$3=6),'Marks Entry 6th'!I76,IF(AND($E$3=7),'Marks Entry 7th'!I76,""))</f>
        <v>0</v>
      </c>
      <c r="GL77" s="56">
        <f t="shared" si="185"/>
        <v>0</v>
      </c>
    </row>
    <row r="78" spans="1:194" ht="18.95" customHeight="1">
      <c r="A78" s="68">
        <v>71</v>
      </c>
      <c r="B78" s="68" t="str">
        <f>IF(OR(GK78=0,GK78=""),"",IF(AND($E$3=6),'Marks Entry 6th'!I77,IF(AND($E$3=7),'Marks Entry 7th'!I77,"")))</f>
        <v/>
      </c>
      <c r="C78" s="69" t="str">
        <f>IF(OR(B78=0,B78=""),"",IF(AND($E$3=6,'Marks Entry 6th'!B77=""),"",IF(AND($E$3=7,'Marks Entry 7th'!B77=""),"",IF(AND($E$3=6,'Marks Entry 6th'!B77),'Marks Entry 6th'!B77,IF(AND($E$3=7),'Marks Entry 7th'!B77,"")))))</f>
        <v/>
      </c>
      <c r="D78" s="69" t="str">
        <f>IF(OR(B78=0,B78=""),"",IF(AND($E$3=6,'Marks Entry 6th'!C77=""),"",IF(AND($E$3=7,'Marks Entry 7th'!C77=""),"",IF(AND($E$3=6),'Marks Entry 6th'!C77,IF(AND($E$3=7),'Marks Entry 7th'!C77,"")))))</f>
        <v/>
      </c>
      <c r="E78" s="306" t="str">
        <f>IF(OR(B78=0,B78=""),"",IF(AND($E$3=6,'Marks Entry 6th'!E77=""),"",IF(AND($E$3=7,'Marks Entry 7th'!E77=""),"",IF(AND($E$3=6),'Marks Entry 6th'!E77,IF(AND($E$3=7),'Marks Entry 7th'!E77,"")))))</f>
        <v/>
      </c>
      <c r="F78" s="69" t="str">
        <f>IF(OR(B78=0,B78=""),"",IF(AND($E$3=6,'Marks Entry 6th'!D77=""),"",IF(AND($E$3=7,'Marks Entry 7th'!D77=""),"",IF(AND($E$3=6),'Marks Entry 6th'!D77,IF(AND($E$3=7),'Marks Entry 7th'!D77,"")))))</f>
        <v/>
      </c>
      <c r="G78" s="305" t="str">
        <f>IF(OR(B78=0,B78=""),"",IF(AND($E$3=6,'Marks Entry 6th'!F77=""),"",IF(AND($E$3=7,'Marks Entry 7th'!F77=""),"",IF(AND($E$3=6),UPPER('Marks Entry 6th'!F77),IF(AND($E$3=7),UPPER('Marks Entry 7th'!F77),"")))))</f>
        <v/>
      </c>
      <c r="H78" s="305" t="str">
        <f>IF(OR(B78=0,B78=""),"",IF(AND($E$3=6,'Marks Entry 6th'!G77=""),"",IF(AND($E$3=7,'Marks Entry 7th'!G77=""),"",IF(AND($E$3=6),UPPER('Marks Entry 6th'!G77),IF(AND($E$3=7),UPPER('Marks Entry 7th'!G77),"")))))</f>
        <v/>
      </c>
      <c r="I78" s="305" t="str">
        <f>IF(OR(B78=0,B78=""),"",IF(AND($E$3=6,'Marks Entry 6th'!H77=""),"",IF(AND($E$3=7,'Marks Entry 7th'!H77=""),"",IF(AND($E$3=6),UPPER('Marks Entry 6th'!H77),IF(AND($E$3=7),UPPER('Marks Entry 7th'!H77),"")))))</f>
        <v/>
      </c>
      <c r="J78" s="64" t="str">
        <f>IF(OR(B78=0,B78=""),"",IF(AND($E$3=6,'Marks Entry 6th'!J77=""),"",IF(AND($E$3=7,'Marks Entry 7th'!J77=""),"",IF(AND($E$3=6),'Marks Entry 6th'!J77,IF(AND($E$3=7),'Marks Entry 7th'!J77,"")))))</f>
        <v/>
      </c>
      <c r="K78" s="64" t="str">
        <f>IF(OR(B78=0,B78=""),"",IF(AND($E$3=6,'Marks Entry 6th'!K77=""),"",IF(AND($E$3=7,'Marks Entry 7th'!K77=""),"",IF(AND($E$3=6),'Marks Entry 6th'!K77,IF(AND($E$3=7),'Marks Entry 7th'!K77,"")))))</f>
        <v/>
      </c>
      <c r="L78" s="120" t="str">
        <f>IF(OR($E78="",$G78=""),"",IF(AND($E$3=6),'Marks Entry 6th'!L77,IF(AND($E$3=7),'Marks Entry 7th'!L77,"")))</f>
        <v/>
      </c>
      <c r="M78" s="120" t="str">
        <f>IF(OR($E78="",$G78=""),"",IF(AND($E$3=6),'Marks Entry 6th'!M77,IF(AND($E$3=7),'Marks Entry 7th'!M77,"")))</f>
        <v/>
      </c>
      <c r="N78" s="120" t="str">
        <f>IF(OR($E78="",$G78=""),"",IF(AND($E$3=6),'Marks Entry 6th'!N77,IF(AND($E$3=7),'Marks Entry 7th'!N77,"")))</f>
        <v/>
      </c>
      <c r="O78" s="120" t="str">
        <f>IF(OR($E78="",$G78=""),"",IF(AND($E$3=6),'Marks Entry 6th'!O77,IF(AND($E$3=7),'Marks Entry 7th'!O77,"")))</f>
        <v/>
      </c>
      <c r="P78" s="120" t="str">
        <f>IF(OR($E78="",$G78=""),"",IF(AND($E$3=6),'Marks Entry 6th'!P77,IF(AND($E$3=7),'Marks Entry 7th'!P77,"")))</f>
        <v/>
      </c>
      <c r="Q78" s="120" t="str">
        <f>IF(OR($E78="",$G78=""),"",IF(AND($E$3=6),'Marks Entry 6th'!Q77,IF(AND($E$3=7),'Marks Entry 7th'!Q77,"")))</f>
        <v/>
      </c>
      <c r="R78" s="428" t="str">
        <f t="shared" si="95"/>
        <v/>
      </c>
      <c r="S78" s="120" t="str">
        <f>IF(OR($E78="",$G78=""),"",IF(AND($E$3=6),'Marks Entry 6th'!R77,IF(AND($E$3=7),'Marks Entry 7th'!R77,"")))</f>
        <v/>
      </c>
      <c r="T78" s="120" t="str">
        <f>IF(OR($E78="",$G78=""),"",IF(AND($E$3=6),'Marks Entry 6th'!S77,IF(AND($E$3=7),'Marks Entry 7th'!S77,"")))</f>
        <v/>
      </c>
      <c r="U78" s="65" t="str">
        <f t="shared" si="96"/>
        <v/>
      </c>
      <c r="V78" s="62">
        <f t="shared" si="97"/>
        <v>0</v>
      </c>
      <c r="W78" s="67" t="str">
        <f>IF(OR($E78="",$G78=""),"",IF(AND($E$3=6),'Marks Entry 6th'!T77,IF(AND($E$3=7),'Marks Entry 7th'!T77,"")))</f>
        <v/>
      </c>
      <c r="X78" s="67" t="str">
        <f>IF(OR($E78="",$G78=""),"",IF(AND($E$3=6),'Marks Entry 6th'!U77,IF(AND($E$3=7),'Marks Entry 7th'!U77,"")))</f>
        <v/>
      </c>
      <c r="Y78" s="66" t="str">
        <f t="shared" si="98"/>
        <v/>
      </c>
      <c r="Z78" s="62" t="str">
        <f t="shared" si="99"/>
        <v/>
      </c>
      <c r="AA78" s="108">
        <f t="shared" si="100"/>
        <v>0</v>
      </c>
      <c r="AB78" s="108" t="str">
        <f t="shared" si="101"/>
        <v/>
      </c>
      <c r="AC78" s="108" t="str">
        <f t="shared" si="102"/>
        <v/>
      </c>
      <c r="AD78" s="108" t="str">
        <f t="shared" si="103"/>
        <v/>
      </c>
      <c r="AE78" s="108" t="str">
        <f t="shared" si="104"/>
        <v/>
      </c>
      <c r="AF78" s="110" t="str">
        <f t="shared" si="105"/>
        <v/>
      </c>
      <c r="AG78" s="120" t="str">
        <f>IF(OR($E78="",$G78=""),"",IF(AND($E$3=6),'Marks Entry 6th'!V77,IF(AND($E$3=7),'Marks Entry 7th'!V77,"")))</f>
        <v/>
      </c>
      <c r="AH78" s="120" t="str">
        <f>IF(OR($E78="",$G78=""),"",IF(AND($E$3=6),'Marks Entry 6th'!W77,IF(AND($E$3=7),'Marks Entry 7th'!W77,"")))</f>
        <v/>
      </c>
      <c r="AI78" s="120" t="str">
        <f>IF(OR($E78="",$G78=""),"",IF(AND($E$3=6),'Marks Entry 6th'!X77,IF(AND($E$3=7),'Marks Entry 7th'!X77,"")))</f>
        <v/>
      </c>
      <c r="AJ78" s="120" t="str">
        <f>IF(OR($E78="",$G78=""),"",IF(AND($E$3=6),'Marks Entry 6th'!Y77,IF(AND($E$3=7),'Marks Entry 7th'!Y77,"")))</f>
        <v/>
      </c>
      <c r="AK78" s="120" t="str">
        <f>IF(OR($E78="",$G78=""),"",IF(AND($E$3=6),'Marks Entry 6th'!Z77,IF(AND($E$3=7),'Marks Entry 7th'!Z77,"")))</f>
        <v/>
      </c>
      <c r="AL78" s="120" t="str">
        <f>IF(OR($E78="",$G78=""),"",IF(AND($E$3=6),'Marks Entry 6th'!AA77,IF(AND($E$3=7),'Marks Entry 7th'!AA77,"")))</f>
        <v/>
      </c>
      <c r="AM78" s="428" t="str">
        <f t="shared" si="106"/>
        <v/>
      </c>
      <c r="AN78" s="120" t="str">
        <f>IF(OR($E78="",$G78=""),"",IF(AND($E$3=6),'Marks Entry 6th'!AB77,IF(AND($E$3=7),'Marks Entry 7th'!AB77,"")))</f>
        <v/>
      </c>
      <c r="AO78" s="120" t="str">
        <f>IF(OR($E78="",$G78=""),"",IF(AND($E$3=6),'Marks Entry 6th'!AC77,IF(AND($E$3=7),'Marks Entry 7th'!AC77,"")))</f>
        <v/>
      </c>
      <c r="AP78" s="65" t="str">
        <f t="shared" si="107"/>
        <v/>
      </c>
      <c r="AQ78" s="62">
        <f t="shared" si="108"/>
        <v>0</v>
      </c>
      <c r="AR78" s="67" t="str">
        <f>IF(OR($E78="",$G78=""),"",IF(AND($E$3=6),'Marks Entry 6th'!AD77,IF(AND($E$3=7),'Marks Entry 7th'!AD77,"")))</f>
        <v/>
      </c>
      <c r="AS78" s="67" t="str">
        <f>IF(OR($E78="",$G78=""),"",IF(AND($E$3=6),'Marks Entry 6th'!AE77,IF(AND($E$3=7),'Marks Entry 7th'!AE77,"")))</f>
        <v/>
      </c>
      <c r="AT78" s="65" t="str">
        <f t="shared" si="109"/>
        <v/>
      </c>
      <c r="AU78" s="62" t="str">
        <f t="shared" si="110"/>
        <v/>
      </c>
      <c r="AV78" s="108">
        <f t="shared" si="111"/>
        <v>0</v>
      </c>
      <c r="AW78" s="108" t="str">
        <f t="shared" si="112"/>
        <v/>
      </c>
      <c r="AX78" s="108" t="str">
        <f t="shared" si="113"/>
        <v/>
      </c>
      <c r="AY78" s="108" t="str">
        <f t="shared" si="114"/>
        <v/>
      </c>
      <c r="AZ78" s="108" t="str">
        <f t="shared" si="115"/>
        <v/>
      </c>
      <c r="BA78" s="110" t="str">
        <f t="shared" si="116"/>
        <v/>
      </c>
      <c r="BB78" s="313" t="str">
        <f>IF(OR($E78="",$G78=""),"",IF(AND($E$3=6),'Marks Entry 6th'!AF77,IF(AND($E$3=7),'Marks Entry 7th'!AF77,"")))</f>
        <v/>
      </c>
      <c r="BC78" s="120" t="str">
        <f>IF(OR($E78="",$G78=""),"",IF(AND($E$3=6),'Marks Entry 6th'!AG77,IF(AND($E$3=7),'Marks Entry 7th'!AG77,"")))</f>
        <v/>
      </c>
      <c r="BD78" s="120" t="str">
        <f>IF(OR($E78="",$G78=""),"",IF(AND($E$3=6),'Marks Entry 6th'!AH77,IF(AND($E$3=7),'Marks Entry 7th'!AH77,"")))</f>
        <v/>
      </c>
      <c r="BE78" s="120" t="str">
        <f>IF(OR($E78="",$G78=""),"",IF(AND($E$3=6),'Marks Entry 6th'!AI77,IF(AND($E$3=7),'Marks Entry 7th'!AI77,"")))</f>
        <v/>
      </c>
      <c r="BF78" s="120" t="str">
        <f>IF(OR($E78="",$G78=""),"",IF(AND($E$3=6),'Marks Entry 6th'!AJ77,IF(AND($E$3=7),'Marks Entry 7th'!AJ77,"")))</f>
        <v/>
      </c>
      <c r="BG78" s="120" t="str">
        <f>IF(OR($E78="",$G78=""),"",IF(AND($E$3=6),'Marks Entry 6th'!AK77,IF(AND($E$3=7),'Marks Entry 7th'!AK77,"")))</f>
        <v/>
      </c>
      <c r="BH78" s="120" t="str">
        <f>IF(OR($E78="",$G78=""),"",IF(AND($E$3=6),'Marks Entry 6th'!AL77,IF(AND($E$3=7),'Marks Entry 7th'!AL77,"")))</f>
        <v/>
      </c>
      <c r="BI78" s="428" t="str">
        <f t="shared" si="117"/>
        <v/>
      </c>
      <c r="BJ78" s="120" t="str">
        <f>IF(OR($E78="",$G78=""),"",IF(AND($E$3=6),'Marks Entry 6th'!AM77,IF(AND($E$3=7),'Marks Entry 7th'!AM77,"")))</f>
        <v/>
      </c>
      <c r="BK78" s="120" t="str">
        <f>IF(OR($E78="",$G78=""),"",IF(AND($E$3=6),'Marks Entry 6th'!AN77,IF(AND($E$3=7),'Marks Entry 7th'!AN77,"")))</f>
        <v/>
      </c>
      <c r="BL78" s="65" t="str">
        <f t="shared" si="118"/>
        <v/>
      </c>
      <c r="BM78" s="62">
        <f t="shared" si="119"/>
        <v>0</v>
      </c>
      <c r="BN78" s="67" t="str">
        <f>IF(OR($E78="",$G78=""),"",IF(AND($E$3=6),'Marks Entry 6th'!AO77,IF(AND($E$3=7),'Marks Entry 7th'!AO77,"")))</f>
        <v/>
      </c>
      <c r="BO78" s="67" t="str">
        <f>IF(OR($E78="",$G78=""),"",IF(AND($E$3=6),'Marks Entry 6th'!AP77,IF(AND($E$3=7),'Marks Entry 7th'!AP77,"")))</f>
        <v/>
      </c>
      <c r="BP78" s="65" t="str">
        <f t="shared" si="120"/>
        <v/>
      </c>
      <c r="BQ78" s="62" t="str">
        <f t="shared" si="121"/>
        <v/>
      </c>
      <c r="BR78" s="108">
        <f t="shared" si="122"/>
        <v>0</v>
      </c>
      <c r="BS78" s="108" t="str">
        <f t="shared" si="123"/>
        <v/>
      </c>
      <c r="BT78" s="108" t="str">
        <f t="shared" si="124"/>
        <v/>
      </c>
      <c r="BU78" s="108" t="str">
        <f t="shared" si="125"/>
        <v/>
      </c>
      <c r="BV78" s="108" t="str">
        <f t="shared" si="126"/>
        <v/>
      </c>
      <c r="BW78" s="110" t="str">
        <f t="shared" si="127"/>
        <v/>
      </c>
      <c r="BX78" s="120" t="str">
        <f>IF(OR($E78="",$G78=""),"",IF(AND($E$3=6),'Marks Entry 6th'!AQ77,IF(AND($E$3=7),'Marks Entry 7th'!AQ77,"")))</f>
        <v/>
      </c>
      <c r="BY78" s="120" t="str">
        <f>IF(OR($E78="",$G78=""),"",IF(AND($E$3=6),'Marks Entry 6th'!AR77,IF(AND($E$3=7),'Marks Entry 7th'!AR77,"")))</f>
        <v/>
      </c>
      <c r="BZ78" s="120" t="str">
        <f>IF(OR($E78="",$G78=""),"",IF(AND($E$3=6),'Marks Entry 6th'!AS77,IF(AND($E$3=7),'Marks Entry 7th'!AS77,"")))</f>
        <v/>
      </c>
      <c r="CA78" s="120" t="str">
        <f>IF(OR($E78="",$G78=""),"",IF(AND($E$3=6),'Marks Entry 6th'!AT77,IF(AND($E$3=7),'Marks Entry 7th'!AT77,"")))</f>
        <v/>
      </c>
      <c r="CB78" s="120" t="str">
        <f>IF(OR($E78="",$G78=""),"",IF(AND($E$3=6),'Marks Entry 6th'!AU77,IF(AND($E$3=7),'Marks Entry 7th'!AU77,"")))</f>
        <v/>
      </c>
      <c r="CC78" s="120" t="str">
        <f>IF(OR($E78="",$G78=""),"",IF(AND($E$3=6),'Marks Entry 6th'!AV77,IF(AND($E$3=7),'Marks Entry 7th'!AV77,"")))</f>
        <v/>
      </c>
      <c r="CD78" s="428" t="str">
        <f t="shared" si="128"/>
        <v/>
      </c>
      <c r="CE78" s="120" t="str">
        <f>IF(OR($E78="",$G78=""),"",IF(AND($E$3=6),'Marks Entry 6th'!AW77,IF(AND($E$3=7),'Marks Entry 7th'!AW77,"")))</f>
        <v/>
      </c>
      <c r="CF78" s="120" t="str">
        <f>IF(OR($E78="",$G78=""),"",IF(AND($E$3=6),'Marks Entry 6th'!AX77,IF(AND($E$3=7),'Marks Entry 7th'!AX77,"")))</f>
        <v/>
      </c>
      <c r="CG78" s="65" t="str">
        <f t="shared" si="129"/>
        <v/>
      </c>
      <c r="CH78" s="62">
        <f t="shared" si="130"/>
        <v>0</v>
      </c>
      <c r="CI78" s="67" t="str">
        <f>IF(OR($E78="",$G78=""),"",IF(AND($E$3=6),'Marks Entry 6th'!AY77,IF(AND($E$3=7),'Marks Entry 7th'!AY77,"")))</f>
        <v/>
      </c>
      <c r="CJ78" s="67" t="str">
        <f>IF(OR($E78="",$G78=""),"",IF(AND($E$3=6),'Marks Entry 6th'!AZ77,IF(AND($E$3=7),'Marks Entry 7th'!AZ77,"")))</f>
        <v/>
      </c>
      <c r="CK78" s="65" t="str">
        <f t="shared" si="131"/>
        <v/>
      </c>
      <c r="CL78" s="62" t="str">
        <f t="shared" si="132"/>
        <v/>
      </c>
      <c r="CM78" s="108">
        <f t="shared" si="133"/>
        <v>0</v>
      </c>
      <c r="CN78" s="108" t="str">
        <f t="shared" si="134"/>
        <v/>
      </c>
      <c r="CO78" s="108" t="str">
        <f t="shared" si="135"/>
        <v/>
      </c>
      <c r="CP78" s="108" t="str">
        <f t="shared" si="136"/>
        <v/>
      </c>
      <c r="CQ78" s="108" t="str">
        <f t="shared" si="137"/>
        <v/>
      </c>
      <c r="CR78" s="110" t="str">
        <f t="shared" si="138"/>
        <v/>
      </c>
      <c r="CS78" s="120" t="str">
        <f>IF(OR($E78="",$G78=""),"",IF(AND($E$3=6),'Marks Entry 6th'!BA77,IF(AND($E$3=7),'Marks Entry 7th'!BA77,"")))</f>
        <v/>
      </c>
      <c r="CT78" s="120" t="str">
        <f>IF(OR($E78="",$G78=""),"",IF(AND($E$3=6),'Marks Entry 6th'!BB77,IF(AND($E$3=7),'Marks Entry 7th'!BB77,"")))</f>
        <v/>
      </c>
      <c r="CU78" s="120" t="str">
        <f>IF(OR($E78="",$G78=""),"",IF(AND($E$3=6),'Marks Entry 6th'!BC77,IF(AND($E$3=7),'Marks Entry 7th'!BC77,"")))</f>
        <v/>
      </c>
      <c r="CV78" s="120" t="str">
        <f>IF(OR($E78="",$G78=""),"",IF(AND($E$3=6),'Marks Entry 6th'!BD77,IF(AND($E$3=7),'Marks Entry 7th'!BD77,"")))</f>
        <v/>
      </c>
      <c r="CW78" s="120" t="str">
        <f>IF(OR($E78="",$G78=""),"",IF(AND($E$3=6),'Marks Entry 6th'!BE77,IF(AND($E$3=7),'Marks Entry 7th'!BE77,"")))</f>
        <v/>
      </c>
      <c r="CX78" s="120" t="str">
        <f>IF(OR($E78="",$G78=""),"",IF(AND($E$3=6),'Marks Entry 6th'!BF77,IF(AND($E$3=7),'Marks Entry 7th'!BF77,"")))</f>
        <v/>
      </c>
      <c r="CY78" s="428" t="str">
        <f t="shared" si="139"/>
        <v/>
      </c>
      <c r="CZ78" s="120" t="str">
        <f>IF(OR($E78="",$G78=""),"",IF(AND($E$3=6),'Marks Entry 6th'!BG77,IF(AND($E$3=7),'Marks Entry 7th'!BG77,"")))</f>
        <v/>
      </c>
      <c r="DA78" s="120" t="str">
        <f>IF(OR($E78="",$G78=""),"",IF(AND($E$3=6),'Marks Entry 6th'!BH77,IF(AND($E$3=7),'Marks Entry 7th'!BH77,"")))</f>
        <v/>
      </c>
      <c r="DB78" s="65" t="str">
        <f t="shared" si="140"/>
        <v/>
      </c>
      <c r="DC78" s="62">
        <f t="shared" si="141"/>
        <v>0</v>
      </c>
      <c r="DD78" s="67" t="str">
        <f>IF(OR($E78="",$G78=""),"",IF(AND($E$3=6),'Marks Entry 6th'!BI77,IF(AND($E$3=7),'Marks Entry 7th'!BI77,"")))</f>
        <v/>
      </c>
      <c r="DE78" s="67" t="str">
        <f>IF(OR($E78="",$G78=""),"",IF(AND($E$3=6),'Marks Entry 6th'!BJ77,IF(AND($E$3=7),'Marks Entry 7th'!BJ77,"")))</f>
        <v/>
      </c>
      <c r="DF78" s="65" t="str">
        <f t="shared" si="142"/>
        <v/>
      </c>
      <c r="DG78" s="62" t="str">
        <f t="shared" si="143"/>
        <v/>
      </c>
      <c r="DH78" s="108">
        <f t="shared" si="144"/>
        <v>0</v>
      </c>
      <c r="DI78" s="108" t="str">
        <f t="shared" si="145"/>
        <v/>
      </c>
      <c r="DJ78" s="108" t="str">
        <f t="shared" si="146"/>
        <v/>
      </c>
      <c r="DK78" s="108" t="str">
        <f t="shared" si="147"/>
        <v/>
      </c>
      <c r="DL78" s="108" t="str">
        <f t="shared" si="148"/>
        <v/>
      </c>
      <c r="DM78" s="110" t="str">
        <f t="shared" si="149"/>
        <v/>
      </c>
      <c r="DN78" s="120" t="str">
        <f>IF(OR($E78="",$G78=""),"",IF(AND($E$3=6),'Marks Entry 6th'!BK77,IF(AND($E$3=7),'Marks Entry 7th'!BK77,"")))</f>
        <v/>
      </c>
      <c r="DO78" s="120" t="str">
        <f>IF(OR($E78="",$G78=""),"",IF(AND($E$3=6),'Marks Entry 6th'!BL77,IF(AND($E$3=7),'Marks Entry 7th'!BL77,"")))</f>
        <v/>
      </c>
      <c r="DP78" s="120" t="str">
        <f>IF(OR($E78="",$G78=""),"",IF(AND($E$3=6),'Marks Entry 6th'!BM77,IF(AND($E$3=7),'Marks Entry 7th'!BM77,"")))</f>
        <v/>
      </c>
      <c r="DQ78" s="120" t="str">
        <f>IF(OR($E78="",$G78=""),"",IF(AND($E$3=6),'Marks Entry 6th'!BN77,IF(AND($E$3=7),'Marks Entry 7th'!BN77,"")))</f>
        <v/>
      </c>
      <c r="DR78" s="120" t="str">
        <f>IF(OR($E78="",$G78=""),"",IF(AND($E$3=6),'Marks Entry 6th'!BO77,IF(AND($E$3=7),'Marks Entry 7th'!BO77,"")))</f>
        <v/>
      </c>
      <c r="DS78" s="120" t="str">
        <f>IF(OR($E78="",$G78=""),"",IF(AND($E$3=6),'Marks Entry 6th'!BP77,IF(AND($E$3=7),'Marks Entry 7th'!BP77,"")))</f>
        <v/>
      </c>
      <c r="DT78" s="428" t="str">
        <f t="shared" si="150"/>
        <v/>
      </c>
      <c r="DU78" s="120" t="str">
        <f>IF(OR($E78="",$G78=""),"",IF(AND($E$3=6),'Marks Entry 6th'!BQ77,IF(AND($E$3=7),'Marks Entry 7th'!BQ77,"")))</f>
        <v/>
      </c>
      <c r="DV78" s="120" t="str">
        <f>IF(OR($E78="",$G78=""),"",IF(AND($E$3=6),'Marks Entry 6th'!BR77,IF(AND($E$3=7),'Marks Entry 7th'!BR77,"")))</f>
        <v/>
      </c>
      <c r="DW78" s="65" t="str">
        <f t="shared" si="151"/>
        <v/>
      </c>
      <c r="DX78" s="62">
        <f t="shared" si="152"/>
        <v>0</v>
      </c>
      <c r="DY78" s="67" t="str">
        <f>IF(OR($E78="",$G78=""),"",IF(AND($E$3=6),'Marks Entry 6th'!BS77,IF(AND($E$3=7),'Marks Entry 7th'!BS77,"")))</f>
        <v/>
      </c>
      <c r="DZ78" s="67" t="str">
        <f>IF(OR($E78="",$G78=""),"",IF(AND($E$3=6),'Marks Entry 6th'!BT77,IF(AND($E$3=7),'Marks Entry 7th'!BT77,"")))</f>
        <v/>
      </c>
      <c r="EA78" s="65" t="str">
        <f t="shared" si="153"/>
        <v/>
      </c>
      <c r="EB78" s="62" t="str">
        <f t="shared" si="154"/>
        <v/>
      </c>
      <c r="EC78" s="108">
        <f t="shared" si="155"/>
        <v>0</v>
      </c>
      <c r="ED78" s="108" t="str">
        <f t="shared" si="156"/>
        <v/>
      </c>
      <c r="EE78" s="108" t="str">
        <f t="shared" si="157"/>
        <v/>
      </c>
      <c r="EF78" s="108" t="str">
        <f t="shared" si="158"/>
        <v/>
      </c>
      <c r="EG78" s="108" t="str">
        <f t="shared" si="159"/>
        <v/>
      </c>
      <c r="EH78" s="110" t="str">
        <f t="shared" si="160"/>
        <v/>
      </c>
      <c r="EI78" s="52" t="str">
        <f>IF(OR($E78="",$G78=""),"",IF(AND($E$3=6),'Marks Entry 6th'!BU77,IF(AND($E$3=7),'Marks Entry 7th'!BU77,"")))</f>
        <v/>
      </c>
      <c r="EJ78" s="52" t="str">
        <f>IF(OR($E78="",$G78=""),"",IF(AND($E$3=6),'Marks Entry 6th'!BV77,IF(AND($E$3=7),'Marks Entry 7th'!BV77,"")))</f>
        <v/>
      </c>
      <c r="EK78" s="52" t="str">
        <f>IF(OR($E78="",$G78=""),"",IF(AND($E$3=6),'Marks Entry 6th'!BW77,IF(AND($E$3=7),'Marks Entry 7th'!BW77,"")))</f>
        <v/>
      </c>
      <c r="EL78" s="52" t="str">
        <f>IF(OR($E78="",$G78=""),"",IF(AND($E$3=6),'Marks Entry 6th'!BX77,IF(AND($E$3=7),'Marks Entry 7th'!BX77,"")))</f>
        <v/>
      </c>
      <c r="EM78" s="52" t="str">
        <f>IF(OR($E78="",$G78=""),"",IF(AND($E$3=6),'Marks Entry 6th'!BY77,IF(AND($E$3=7),'Marks Entry 7th'!BY77,"")))</f>
        <v/>
      </c>
      <c r="EN78" s="121" t="str">
        <f t="shared" si="161"/>
        <v/>
      </c>
      <c r="EO78" s="122">
        <f t="shared" si="162"/>
        <v>0</v>
      </c>
      <c r="EP78" s="122" t="str">
        <f t="shared" si="163"/>
        <v/>
      </c>
      <c r="EQ78" s="122" t="str">
        <f t="shared" si="164"/>
        <v/>
      </c>
      <c r="ER78" s="109" t="str">
        <f t="shared" si="165"/>
        <v/>
      </c>
      <c r="ES78" s="52" t="str">
        <f>IF(OR($E78="",$G78=""),"",IF(AND($E$3=6),'Marks Entry 6th'!BZ77,IF(AND($E$3=7),'Marks Entry 7th'!BZ77,"")))</f>
        <v/>
      </c>
      <c r="ET78" s="52" t="str">
        <f>IF(OR($E78="",$G78=""),"",IF(AND($E$3=6),'Marks Entry 6th'!CA77,IF(AND($E$3=7),'Marks Entry 7th'!CA77,"")))</f>
        <v/>
      </c>
      <c r="EU78" s="52" t="str">
        <f>IF(OR($E78="",$G78=""),"",IF(AND($E$3=6),'Marks Entry 6th'!CB77,IF(AND($E$3=7),'Marks Entry 7th'!CB77,"")))</f>
        <v/>
      </c>
      <c r="EV78" s="52" t="str">
        <f>IF(OR($E78="",$G78=""),"",IF(AND($E$3=6),'Marks Entry 6th'!CC77,IF(AND($E$3=7),'Marks Entry 7th'!CC77,"")))</f>
        <v/>
      </c>
      <c r="EW78" s="52" t="str">
        <f>IF(OR($E78="",$G78=""),"",IF(AND($E$3=6),'Marks Entry 6th'!CD77,IF(AND($E$3=7),'Marks Entry 7th'!CD77,"")))</f>
        <v/>
      </c>
      <c r="EX78" s="121" t="str">
        <f t="shared" si="166"/>
        <v/>
      </c>
      <c r="EY78" s="122">
        <f t="shared" si="167"/>
        <v>0</v>
      </c>
      <c r="EZ78" s="122" t="str">
        <f t="shared" si="168"/>
        <v/>
      </c>
      <c r="FA78" s="122" t="str">
        <f t="shared" si="169"/>
        <v/>
      </c>
      <c r="FB78" s="109" t="str">
        <f t="shared" si="170"/>
        <v/>
      </c>
      <c r="FC78" s="52" t="str">
        <f>IF(OR($E78="",$G78=""),"",IF(AND($E$3=6),'Marks Entry 6th'!CE77,IF(AND($E$3=7),'Marks Entry 7th'!CE77,"")))</f>
        <v/>
      </c>
      <c r="FD78" s="52" t="str">
        <f>IF(OR($E78="",$G78=""),"",IF(AND($E$3=6),'Marks Entry 6th'!CF77,IF(AND($E$3=7),'Marks Entry 7th'!CF77,"")))</f>
        <v/>
      </c>
      <c r="FE78" s="52" t="str">
        <f>IF(OR($E78="",$G78=""),"",IF(AND($E$3=6),'Marks Entry 6th'!CG77,IF(AND($E$3=7),'Marks Entry 7th'!CG77,"")))</f>
        <v/>
      </c>
      <c r="FF78" s="52" t="str">
        <f>IF(OR($E78="",$G78=""),"",IF(AND($E$3=6),'Marks Entry 6th'!CH77,IF(AND($E$3=7),'Marks Entry 7th'!CH77,"")))</f>
        <v/>
      </c>
      <c r="FG78" s="52" t="str">
        <f>IF(OR($E78="",$G78=""),"",IF(AND($E$3=6),'Marks Entry 6th'!CI77,IF(AND($E$3=7),'Marks Entry 7th'!CI77,"")))</f>
        <v/>
      </c>
      <c r="FH78" s="121" t="str">
        <f t="shared" si="171"/>
        <v/>
      </c>
      <c r="FI78" s="122">
        <f t="shared" si="172"/>
        <v>0</v>
      </c>
      <c r="FJ78" s="122" t="str">
        <f t="shared" si="173"/>
        <v/>
      </c>
      <c r="FK78" s="122" t="str">
        <f t="shared" si="174"/>
        <v/>
      </c>
      <c r="FL78" s="109" t="str">
        <f t="shared" si="175"/>
        <v/>
      </c>
      <c r="FM78" s="370" t="str">
        <f>IF(OR($E78="",$G78=""),"",IF(AND('Marks Entry 6th'!CJ77="",'Marks Entry 7th'!CJ77=""),"",IF(AND($E$3=6),'Marks Entry 6th'!CJ77,IF(AND($E$3=7),'Marks Entry 7th'!CJ77,""))))</f>
        <v/>
      </c>
      <c r="FN78" s="370" t="str">
        <f>IF(OR($E78="",$G78=""),"",IF(AND('Marks Entry 6th'!CK77="",'Marks Entry 7th'!CK77=""),"",IF(AND($E$3=6),'Marks Entry 6th'!CK77,IF(AND($E$3=7),'Marks Entry 7th'!CK77,""))))</f>
        <v/>
      </c>
      <c r="FO78" s="371" t="str">
        <f t="shared" si="176"/>
        <v/>
      </c>
      <c r="FP78" s="109" t="str">
        <f t="shared" si="177"/>
        <v/>
      </c>
      <c r="FQ78" s="370" t="str">
        <f>IF(OR($E78="",$G78=""),"",IF(AND('Marks Entry 6th'!CL77="",'Marks Entry 7th'!CL77=""),"",IF(AND($E$3=6),'Marks Entry 6th'!CL77,IF(AND($E$3=7),'Marks Entry 7th'!CL77,""))))</f>
        <v/>
      </c>
      <c r="FR78" s="370" t="str">
        <f>IF(OR($E78="",$G78=""),"",IF(AND('Marks Entry 6th'!CM77="",'Marks Entry 7th'!CM77=""),"",IF(AND($E$3=6),'Marks Entry 6th'!CM77,IF(AND($E$3=7),'Marks Entry 7th'!CM77,""))))</f>
        <v/>
      </c>
      <c r="FS78" s="371" t="str">
        <f t="shared" si="178"/>
        <v/>
      </c>
      <c r="FT78" s="109" t="str">
        <f t="shared" si="179"/>
        <v/>
      </c>
      <c r="FU78" s="78" t="str">
        <f t="shared" si="180"/>
        <v/>
      </c>
      <c r="FV78" s="332" t="str">
        <f t="shared" si="181"/>
        <v/>
      </c>
      <c r="FW78" s="84" t="str">
        <f t="shared" si="182"/>
        <v/>
      </c>
      <c r="FX78" s="225" t="str">
        <f t="shared" si="183"/>
        <v/>
      </c>
      <c r="FY78" s="85" t="str">
        <f t="shared" si="184"/>
        <v/>
      </c>
      <c r="FZ78" s="331" t="str">
        <f>IFERROR(IF(B78="NSO","NSO",IF(OR(D78="",G78="",F78=""),"",IF(AND(FV78&gt;=36,'Master sheet'!$D$11="Hindi"),"कक्षा क्रमोन्नत",IF(AND(FV78&gt;=36,'Master sheet'!$D$11="English"),"Promoted",IF(AND(FV78&lt;36,'Master sheet'!$D$11="Hindi"),"पुनः परीक्षा","Re-Exam"))))),"")</f>
        <v/>
      </c>
      <c r="GA78" s="53" t="str">
        <f>IF(OR($E78="",$G78=""),"",IF(AND($E$3=6,'Marks Entry 6th'!CN77=""),"",IF(AND($E$3=7,'Marks Entry 7th'!CN77=""),"",IF(AND($E$3=6),'Marks Entry 6th'!CN77,IF(AND($E$3=7),'Marks Entry 7th'!CN77,"")))))</f>
        <v/>
      </c>
      <c r="GB78" s="53" t="str">
        <f>IF(OR($E78="",$G78=""),"",IF(AND($E$3=6,'Marks Entry 6th'!CO77=""),"",IF(AND($E$3=7,'Marks Entry 7th'!CO77=""),"",IF(AND($E$3=6),'Marks Entry 6th'!CO77,IF(AND($E$3=7),'Marks Entry 7th'!CO77,"")))))</f>
        <v/>
      </c>
      <c r="GC78" s="54"/>
      <c r="GK78" s="56">
        <f>IF(AND($E$3=6),'Marks Entry 6th'!I77,IF(AND($E$3=7),'Marks Entry 7th'!I77,""))</f>
        <v>0</v>
      </c>
      <c r="GL78" s="56">
        <f t="shared" si="185"/>
        <v>0</v>
      </c>
    </row>
    <row r="79" spans="1:194" ht="18.95" customHeight="1">
      <c r="A79" s="68">
        <v>72</v>
      </c>
      <c r="B79" s="68" t="str">
        <f>IF(OR(GK79=0,GK79=""),"",IF(AND($E$3=6),'Marks Entry 6th'!I78,IF(AND($E$3=7),'Marks Entry 7th'!I78,"")))</f>
        <v/>
      </c>
      <c r="C79" s="69" t="str">
        <f>IF(OR(B79=0,B79=""),"",IF(AND($E$3=6,'Marks Entry 6th'!B78=""),"",IF(AND($E$3=7,'Marks Entry 7th'!B78=""),"",IF(AND($E$3=6,'Marks Entry 6th'!B78),'Marks Entry 6th'!B78,IF(AND($E$3=7),'Marks Entry 7th'!B78,"")))))</f>
        <v/>
      </c>
      <c r="D79" s="69" t="str">
        <f>IF(OR(B79=0,B79=""),"",IF(AND($E$3=6,'Marks Entry 6th'!C78=""),"",IF(AND($E$3=7,'Marks Entry 7th'!C78=""),"",IF(AND($E$3=6),'Marks Entry 6th'!C78,IF(AND($E$3=7),'Marks Entry 7th'!C78,"")))))</f>
        <v/>
      </c>
      <c r="E79" s="306" t="str">
        <f>IF(OR(B79=0,B79=""),"",IF(AND($E$3=6,'Marks Entry 6th'!E78=""),"",IF(AND($E$3=7,'Marks Entry 7th'!E78=""),"",IF(AND($E$3=6),'Marks Entry 6th'!E78,IF(AND($E$3=7),'Marks Entry 7th'!E78,"")))))</f>
        <v/>
      </c>
      <c r="F79" s="69" t="str">
        <f>IF(OR(B79=0,B79=""),"",IF(AND($E$3=6,'Marks Entry 6th'!D78=""),"",IF(AND($E$3=7,'Marks Entry 7th'!D78=""),"",IF(AND($E$3=6),'Marks Entry 6th'!D78,IF(AND($E$3=7),'Marks Entry 7th'!D78,"")))))</f>
        <v/>
      </c>
      <c r="G79" s="305" t="str">
        <f>IF(OR(B79=0,B79=""),"",IF(AND($E$3=6,'Marks Entry 6th'!F78=""),"",IF(AND($E$3=7,'Marks Entry 7th'!F78=""),"",IF(AND($E$3=6),UPPER('Marks Entry 6th'!F78),IF(AND($E$3=7),UPPER('Marks Entry 7th'!F78),"")))))</f>
        <v/>
      </c>
      <c r="H79" s="305" t="str">
        <f>IF(OR(B79=0,B79=""),"",IF(AND($E$3=6,'Marks Entry 6th'!G78=""),"",IF(AND($E$3=7,'Marks Entry 7th'!G78=""),"",IF(AND($E$3=6),UPPER('Marks Entry 6th'!G78),IF(AND($E$3=7),UPPER('Marks Entry 7th'!G78),"")))))</f>
        <v/>
      </c>
      <c r="I79" s="305" t="str">
        <f>IF(OR(B79=0,B79=""),"",IF(AND($E$3=6,'Marks Entry 6th'!H78=""),"",IF(AND($E$3=7,'Marks Entry 7th'!H78=""),"",IF(AND($E$3=6),UPPER('Marks Entry 6th'!H78),IF(AND($E$3=7),UPPER('Marks Entry 7th'!H78),"")))))</f>
        <v/>
      </c>
      <c r="J79" s="64" t="str">
        <f>IF(OR(B79=0,B79=""),"",IF(AND($E$3=6,'Marks Entry 6th'!J78=""),"",IF(AND($E$3=7,'Marks Entry 7th'!J78=""),"",IF(AND($E$3=6),'Marks Entry 6th'!J78,IF(AND($E$3=7),'Marks Entry 7th'!J78,"")))))</f>
        <v/>
      </c>
      <c r="K79" s="64" t="str">
        <f>IF(OR(B79=0,B79=""),"",IF(AND($E$3=6,'Marks Entry 6th'!K78=""),"",IF(AND($E$3=7,'Marks Entry 7th'!K78=""),"",IF(AND($E$3=6),'Marks Entry 6th'!K78,IF(AND($E$3=7),'Marks Entry 7th'!K78,"")))))</f>
        <v/>
      </c>
      <c r="L79" s="120" t="str">
        <f>IF(OR($E79="",$G79=""),"",IF(AND($E$3=6),'Marks Entry 6th'!L78,IF(AND($E$3=7),'Marks Entry 7th'!L78,"")))</f>
        <v/>
      </c>
      <c r="M79" s="120" t="str">
        <f>IF(OR($E79="",$G79=""),"",IF(AND($E$3=6),'Marks Entry 6th'!M78,IF(AND($E$3=7),'Marks Entry 7th'!M78,"")))</f>
        <v/>
      </c>
      <c r="N79" s="120" t="str">
        <f>IF(OR($E79="",$G79=""),"",IF(AND($E$3=6),'Marks Entry 6th'!N78,IF(AND($E$3=7),'Marks Entry 7th'!N78,"")))</f>
        <v/>
      </c>
      <c r="O79" s="120" t="str">
        <f>IF(OR($E79="",$G79=""),"",IF(AND($E$3=6),'Marks Entry 6th'!O78,IF(AND($E$3=7),'Marks Entry 7th'!O78,"")))</f>
        <v/>
      </c>
      <c r="P79" s="120" t="str">
        <f>IF(OR($E79="",$G79=""),"",IF(AND($E$3=6),'Marks Entry 6th'!P78,IF(AND($E$3=7),'Marks Entry 7th'!P78,"")))</f>
        <v/>
      </c>
      <c r="Q79" s="120" t="str">
        <f>IF(OR($E79="",$G79=""),"",IF(AND($E$3=6),'Marks Entry 6th'!Q78,IF(AND($E$3=7),'Marks Entry 7th'!Q78,"")))</f>
        <v/>
      </c>
      <c r="R79" s="428" t="str">
        <f t="shared" si="95"/>
        <v/>
      </c>
      <c r="S79" s="120" t="str">
        <f>IF(OR($E79="",$G79=""),"",IF(AND($E$3=6),'Marks Entry 6th'!R78,IF(AND($E$3=7),'Marks Entry 7th'!R78,"")))</f>
        <v/>
      </c>
      <c r="T79" s="120" t="str">
        <f>IF(OR($E79="",$G79=""),"",IF(AND($E$3=6),'Marks Entry 6th'!S78,IF(AND($E$3=7),'Marks Entry 7th'!S78,"")))</f>
        <v/>
      </c>
      <c r="U79" s="65" t="str">
        <f t="shared" si="96"/>
        <v/>
      </c>
      <c r="V79" s="62">
        <f t="shared" si="97"/>
        <v>0</v>
      </c>
      <c r="W79" s="67" t="str">
        <f>IF(OR($E79="",$G79=""),"",IF(AND($E$3=6),'Marks Entry 6th'!T78,IF(AND($E$3=7),'Marks Entry 7th'!T78,"")))</f>
        <v/>
      </c>
      <c r="X79" s="67" t="str">
        <f>IF(OR($E79="",$G79=""),"",IF(AND($E$3=6),'Marks Entry 6th'!U78,IF(AND($E$3=7),'Marks Entry 7th'!U78,"")))</f>
        <v/>
      </c>
      <c r="Y79" s="66" t="str">
        <f t="shared" si="98"/>
        <v/>
      </c>
      <c r="Z79" s="62" t="str">
        <f t="shared" si="99"/>
        <v/>
      </c>
      <c r="AA79" s="108">
        <f t="shared" si="100"/>
        <v>0</v>
      </c>
      <c r="AB79" s="108" t="str">
        <f t="shared" si="101"/>
        <v/>
      </c>
      <c r="AC79" s="108" t="str">
        <f t="shared" si="102"/>
        <v/>
      </c>
      <c r="AD79" s="108" t="str">
        <f t="shared" si="103"/>
        <v/>
      </c>
      <c r="AE79" s="108" t="str">
        <f t="shared" si="104"/>
        <v/>
      </c>
      <c r="AF79" s="110" t="str">
        <f t="shared" si="105"/>
        <v/>
      </c>
      <c r="AG79" s="120" t="str">
        <f>IF(OR($E79="",$G79=""),"",IF(AND($E$3=6),'Marks Entry 6th'!V78,IF(AND($E$3=7),'Marks Entry 7th'!V78,"")))</f>
        <v/>
      </c>
      <c r="AH79" s="120" t="str">
        <f>IF(OR($E79="",$G79=""),"",IF(AND($E$3=6),'Marks Entry 6th'!W78,IF(AND($E$3=7),'Marks Entry 7th'!W78,"")))</f>
        <v/>
      </c>
      <c r="AI79" s="120" t="str">
        <f>IF(OR($E79="",$G79=""),"",IF(AND($E$3=6),'Marks Entry 6th'!X78,IF(AND($E$3=7),'Marks Entry 7th'!X78,"")))</f>
        <v/>
      </c>
      <c r="AJ79" s="120" t="str">
        <f>IF(OR($E79="",$G79=""),"",IF(AND($E$3=6),'Marks Entry 6th'!Y78,IF(AND($E$3=7),'Marks Entry 7th'!Y78,"")))</f>
        <v/>
      </c>
      <c r="AK79" s="120" t="str">
        <f>IF(OR($E79="",$G79=""),"",IF(AND($E$3=6),'Marks Entry 6th'!Z78,IF(AND($E$3=7),'Marks Entry 7th'!Z78,"")))</f>
        <v/>
      </c>
      <c r="AL79" s="120" t="str">
        <f>IF(OR($E79="",$G79=""),"",IF(AND($E$3=6),'Marks Entry 6th'!AA78,IF(AND($E$3=7),'Marks Entry 7th'!AA78,"")))</f>
        <v/>
      </c>
      <c r="AM79" s="428" t="str">
        <f t="shared" si="106"/>
        <v/>
      </c>
      <c r="AN79" s="120" t="str">
        <f>IF(OR($E79="",$G79=""),"",IF(AND($E$3=6),'Marks Entry 6th'!AB78,IF(AND($E$3=7),'Marks Entry 7th'!AB78,"")))</f>
        <v/>
      </c>
      <c r="AO79" s="120" t="str">
        <f>IF(OR($E79="",$G79=""),"",IF(AND($E$3=6),'Marks Entry 6th'!AC78,IF(AND($E$3=7),'Marks Entry 7th'!AC78,"")))</f>
        <v/>
      </c>
      <c r="AP79" s="65" t="str">
        <f t="shared" si="107"/>
        <v/>
      </c>
      <c r="AQ79" s="62">
        <f t="shared" si="108"/>
        <v>0</v>
      </c>
      <c r="AR79" s="67" t="str">
        <f>IF(OR($E79="",$G79=""),"",IF(AND($E$3=6),'Marks Entry 6th'!AD78,IF(AND($E$3=7),'Marks Entry 7th'!AD78,"")))</f>
        <v/>
      </c>
      <c r="AS79" s="67" t="str">
        <f>IF(OR($E79="",$G79=""),"",IF(AND($E$3=6),'Marks Entry 6th'!AE78,IF(AND($E$3=7),'Marks Entry 7th'!AE78,"")))</f>
        <v/>
      </c>
      <c r="AT79" s="65" t="str">
        <f t="shared" si="109"/>
        <v/>
      </c>
      <c r="AU79" s="62" t="str">
        <f t="shared" si="110"/>
        <v/>
      </c>
      <c r="AV79" s="108">
        <f t="shared" si="111"/>
        <v>0</v>
      </c>
      <c r="AW79" s="108" t="str">
        <f t="shared" si="112"/>
        <v/>
      </c>
      <c r="AX79" s="108" t="str">
        <f t="shared" si="113"/>
        <v/>
      </c>
      <c r="AY79" s="108" t="str">
        <f t="shared" si="114"/>
        <v/>
      </c>
      <c r="AZ79" s="108" t="str">
        <f t="shared" si="115"/>
        <v/>
      </c>
      <c r="BA79" s="110" t="str">
        <f t="shared" si="116"/>
        <v/>
      </c>
      <c r="BB79" s="313" t="str">
        <f>IF(OR($E79="",$G79=""),"",IF(AND($E$3=6),'Marks Entry 6th'!AF78,IF(AND($E$3=7),'Marks Entry 7th'!AF78,"")))</f>
        <v/>
      </c>
      <c r="BC79" s="120" t="str">
        <f>IF(OR($E79="",$G79=""),"",IF(AND($E$3=6),'Marks Entry 6th'!AG78,IF(AND($E$3=7),'Marks Entry 7th'!AG78,"")))</f>
        <v/>
      </c>
      <c r="BD79" s="120" t="str">
        <f>IF(OR($E79="",$G79=""),"",IF(AND($E$3=6),'Marks Entry 6th'!AH78,IF(AND($E$3=7),'Marks Entry 7th'!AH78,"")))</f>
        <v/>
      </c>
      <c r="BE79" s="120" t="str">
        <f>IF(OR($E79="",$G79=""),"",IF(AND($E$3=6),'Marks Entry 6th'!AI78,IF(AND($E$3=7),'Marks Entry 7th'!AI78,"")))</f>
        <v/>
      </c>
      <c r="BF79" s="120" t="str">
        <f>IF(OR($E79="",$G79=""),"",IF(AND($E$3=6),'Marks Entry 6th'!AJ78,IF(AND($E$3=7),'Marks Entry 7th'!AJ78,"")))</f>
        <v/>
      </c>
      <c r="BG79" s="120" t="str">
        <f>IF(OR($E79="",$G79=""),"",IF(AND($E$3=6),'Marks Entry 6th'!AK78,IF(AND($E$3=7),'Marks Entry 7th'!AK78,"")))</f>
        <v/>
      </c>
      <c r="BH79" s="120" t="str">
        <f>IF(OR($E79="",$G79=""),"",IF(AND($E$3=6),'Marks Entry 6th'!AL78,IF(AND($E$3=7),'Marks Entry 7th'!AL78,"")))</f>
        <v/>
      </c>
      <c r="BI79" s="428" t="str">
        <f t="shared" si="117"/>
        <v/>
      </c>
      <c r="BJ79" s="120" t="str">
        <f>IF(OR($E79="",$G79=""),"",IF(AND($E$3=6),'Marks Entry 6th'!AM78,IF(AND($E$3=7),'Marks Entry 7th'!AM78,"")))</f>
        <v/>
      </c>
      <c r="BK79" s="120" t="str">
        <f>IF(OR($E79="",$G79=""),"",IF(AND($E$3=6),'Marks Entry 6th'!AN78,IF(AND($E$3=7),'Marks Entry 7th'!AN78,"")))</f>
        <v/>
      </c>
      <c r="BL79" s="65" t="str">
        <f t="shared" si="118"/>
        <v/>
      </c>
      <c r="BM79" s="62">
        <f t="shared" si="119"/>
        <v>0</v>
      </c>
      <c r="BN79" s="67" t="str">
        <f>IF(OR($E79="",$G79=""),"",IF(AND($E$3=6),'Marks Entry 6th'!AO78,IF(AND($E$3=7),'Marks Entry 7th'!AO78,"")))</f>
        <v/>
      </c>
      <c r="BO79" s="67" t="str">
        <f>IF(OR($E79="",$G79=""),"",IF(AND($E$3=6),'Marks Entry 6th'!AP78,IF(AND($E$3=7),'Marks Entry 7th'!AP78,"")))</f>
        <v/>
      </c>
      <c r="BP79" s="65" t="str">
        <f t="shared" si="120"/>
        <v/>
      </c>
      <c r="BQ79" s="62" t="str">
        <f t="shared" si="121"/>
        <v/>
      </c>
      <c r="BR79" s="108">
        <f t="shared" si="122"/>
        <v>0</v>
      </c>
      <c r="BS79" s="108" t="str">
        <f t="shared" si="123"/>
        <v/>
      </c>
      <c r="BT79" s="108" t="str">
        <f t="shared" si="124"/>
        <v/>
      </c>
      <c r="BU79" s="108" t="str">
        <f t="shared" si="125"/>
        <v/>
      </c>
      <c r="BV79" s="108" t="str">
        <f t="shared" si="126"/>
        <v/>
      </c>
      <c r="BW79" s="110" t="str">
        <f t="shared" si="127"/>
        <v/>
      </c>
      <c r="BX79" s="120" t="str">
        <f>IF(OR($E79="",$G79=""),"",IF(AND($E$3=6),'Marks Entry 6th'!AQ78,IF(AND($E$3=7),'Marks Entry 7th'!AQ78,"")))</f>
        <v/>
      </c>
      <c r="BY79" s="120" t="str">
        <f>IF(OR($E79="",$G79=""),"",IF(AND($E$3=6),'Marks Entry 6th'!AR78,IF(AND($E$3=7),'Marks Entry 7th'!AR78,"")))</f>
        <v/>
      </c>
      <c r="BZ79" s="120" t="str">
        <f>IF(OR($E79="",$G79=""),"",IF(AND($E$3=6),'Marks Entry 6th'!AS78,IF(AND($E$3=7),'Marks Entry 7th'!AS78,"")))</f>
        <v/>
      </c>
      <c r="CA79" s="120" t="str">
        <f>IF(OR($E79="",$G79=""),"",IF(AND($E$3=6),'Marks Entry 6th'!AT78,IF(AND($E$3=7),'Marks Entry 7th'!AT78,"")))</f>
        <v/>
      </c>
      <c r="CB79" s="120" t="str">
        <f>IF(OR($E79="",$G79=""),"",IF(AND($E$3=6),'Marks Entry 6th'!AU78,IF(AND($E$3=7),'Marks Entry 7th'!AU78,"")))</f>
        <v/>
      </c>
      <c r="CC79" s="120" t="str">
        <f>IF(OR($E79="",$G79=""),"",IF(AND($E$3=6),'Marks Entry 6th'!AV78,IF(AND($E$3=7),'Marks Entry 7th'!AV78,"")))</f>
        <v/>
      </c>
      <c r="CD79" s="428" t="str">
        <f t="shared" si="128"/>
        <v/>
      </c>
      <c r="CE79" s="120" t="str">
        <f>IF(OR($E79="",$G79=""),"",IF(AND($E$3=6),'Marks Entry 6th'!AW78,IF(AND($E$3=7),'Marks Entry 7th'!AW78,"")))</f>
        <v/>
      </c>
      <c r="CF79" s="120" t="str">
        <f>IF(OR($E79="",$G79=""),"",IF(AND($E$3=6),'Marks Entry 6th'!AX78,IF(AND($E$3=7),'Marks Entry 7th'!AX78,"")))</f>
        <v/>
      </c>
      <c r="CG79" s="65" t="str">
        <f t="shared" si="129"/>
        <v/>
      </c>
      <c r="CH79" s="62">
        <f t="shared" si="130"/>
        <v>0</v>
      </c>
      <c r="CI79" s="67" t="str">
        <f>IF(OR($E79="",$G79=""),"",IF(AND($E$3=6),'Marks Entry 6th'!AY78,IF(AND($E$3=7),'Marks Entry 7th'!AY78,"")))</f>
        <v/>
      </c>
      <c r="CJ79" s="67" t="str">
        <f>IF(OR($E79="",$G79=""),"",IF(AND($E$3=6),'Marks Entry 6th'!AZ78,IF(AND($E$3=7),'Marks Entry 7th'!AZ78,"")))</f>
        <v/>
      </c>
      <c r="CK79" s="65" t="str">
        <f t="shared" si="131"/>
        <v/>
      </c>
      <c r="CL79" s="62" t="str">
        <f t="shared" si="132"/>
        <v/>
      </c>
      <c r="CM79" s="108">
        <f t="shared" si="133"/>
        <v>0</v>
      </c>
      <c r="CN79" s="108" t="str">
        <f t="shared" si="134"/>
        <v/>
      </c>
      <c r="CO79" s="108" t="str">
        <f t="shared" si="135"/>
        <v/>
      </c>
      <c r="CP79" s="108" t="str">
        <f t="shared" si="136"/>
        <v/>
      </c>
      <c r="CQ79" s="108" t="str">
        <f t="shared" si="137"/>
        <v/>
      </c>
      <c r="CR79" s="110" t="str">
        <f t="shared" si="138"/>
        <v/>
      </c>
      <c r="CS79" s="120" t="str">
        <f>IF(OR($E79="",$G79=""),"",IF(AND($E$3=6),'Marks Entry 6th'!BA78,IF(AND($E$3=7),'Marks Entry 7th'!BA78,"")))</f>
        <v/>
      </c>
      <c r="CT79" s="120" t="str">
        <f>IF(OR($E79="",$G79=""),"",IF(AND($E$3=6),'Marks Entry 6th'!BB78,IF(AND($E$3=7),'Marks Entry 7th'!BB78,"")))</f>
        <v/>
      </c>
      <c r="CU79" s="120" t="str">
        <f>IF(OR($E79="",$G79=""),"",IF(AND($E$3=6),'Marks Entry 6th'!BC78,IF(AND($E$3=7),'Marks Entry 7th'!BC78,"")))</f>
        <v/>
      </c>
      <c r="CV79" s="120" t="str">
        <f>IF(OR($E79="",$G79=""),"",IF(AND($E$3=6),'Marks Entry 6th'!BD78,IF(AND($E$3=7),'Marks Entry 7th'!BD78,"")))</f>
        <v/>
      </c>
      <c r="CW79" s="120" t="str">
        <f>IF(OR($E79="",$G79=""),"",IF(AND($E$3=6),'Marks Entry 6th'!BE78,IF(AND($E$3=7),'Marks Entry 7th'!BE78,"")))</f>
        <v/>
      </c>
      <c r="CX79" s="120" t="str">
        <f>IF(OR($E79="",$G79=""),"",IF(AND($E$3=6),'Marks Entry 6th'!BF78,IF(AND($E$3=7),'Marks Entry 7th'!BF78,"")))</f>
        <v/>
      </c>
      <c r="CY79" s="428" t="str">
        <f t="shared" si="139"/>
        <v/>
      </c>
      <c r="CZ79" s="120" t="str">
        <f>IF(OR($E79="",$G79=""),"",IF(AND($E$3=6),'Marks Entry 6th'!BG78,IF(AND($E$3=7),'Marks Entry 7th'!BG78,"")))</f>
        <v/>
      </c>
      <c r="DA79" s="120" t="str">
        <f>IF(OR($E79="",$G79=""),"",IF(AND($E$3=6),'Marks Entry 6th'!BH78,IF(AND($E$3=7),'Marks Entry 7th'!BH78,"")))</f>
        <v/>
      </c>
      <c r="DB79" s="65" t="str">
        <f t="shared" si="140"/>
        <v/>
      </c>
      <c r="DC79" s="62">
        <f t="shared" si="141"/>
        <v>0</v>
      </c>
      <c r="DD79" s="67" t="str">
        <f>IF(OR($E79="",$G79=""),"",IF(AND($E$3=6),'Marks Entry 6th'!BI78,IF(AND($E$3=7),'Marks Entry 7th'!BI78,"")))</f>
        <v/>
      </c>
      <c r="DE79" s="67" t="str">
        <f>IF(OR($E79="",$G79=""),"",IF(AND($E$3=6),'Marks Entry 6th'!BJ78,IF(AND($E$3=7),'Marks Entry 7th'!BJ78,"")))</f>
        <v/>
      </c>
      <c r="DF79" s="65" t="str">
        <f t="shared" si="142"/>
        <v/>
      </c>
      <c r="DG79" s="62" t="str">
        <f t="shared" si="143"/>
        <v/>
      </c>
      <c r="DH79" s="108">
        <f t="shared" si="144"/>
        <v>0</v>
      </c>
      <c r="DI79" s="108" t="str">
        <f t="shared" si="145"/>
        <v/>
      </c>
      <c r="DJ79" s="108" t="str">
        <f t="shared" si="146"/>
        <v/>
      </c>
      <c r="DK79" s="108" t="str">
        <f t="shared" si="147"/>
        <v/>
      </c>
      <c r="DL79" s="108" t="str">
        <f t="shared" si="148"/>
        <v/>
      </c>
      <c r="DM79" s="110" t="str">
        <f t="shared" si="149"/>
        <v/>
      </c>
      <c r="DN79" s="120" t="str">
        <f>IF(OR($E79="",$G79=""),"",IF(AND($E$3=6),'Marks Entry 6th'!BK78,IF(AND($E$3=7),'Marks Entry 7th'!BK78,"")))</f>
        <v/>
      </c>
      <c r="DO79" s="120" t="str">
        <f>IF(OR($E79="",$G79=""),"",IF(AND($E$3=6),'Marks Entry 6th'!BL78,IF(AND($E$3=7),'Marks Entry 7th'!BL78,"")))</f>
        <v/>
      </c>
      <c r="DP79" s="120" t="str">
        <f>IF(OR($E79="",$G79=""),"",IF(AND($E$3=6),'Marks Entry 6th'!BM78,IF(AND($E$3=7),'Marks Entry 7th'!BM78,"")))</f>
        <v/>
      </c>
      <c r="DQ79" s="120" t="str">
        <f>IF(OR($E79="",$G79=""),"",IF(AND($E$3=6),'Marks Entry 6th'!BN78,IF(AND($E$3=7),'Marks Entry 7th'!BN78,"")))</f>
        <v/>
      </c>
      <c r="DR79" s="120" t="str">
        <f>IF(OR($E79="",$G79=""),"",IF(AND($E$3=6),'Marks Entry 6th'!BO78,IF(AND($E$3=7),'Marks Entry 7th'!BO78,"")))</f>
        <v/>
      </c>
      <c r="DS79" s="120" t="str">
        <f>IF(OR($E79="",$G79=""),"",IF(AND($E$3=6),'Marks Entry 6th'!BP78,IF(AND($E$3=7),'Marks Entry 7th'!BP78,"")))</f>
        <v/>
      </c>
      <c r="DT79" s="428" t="str">
        <f t="shared" si="150"/>
        <v/>
      </c>
      <c r="DU79" s="120" t="str">
        <f>IF(OR($E79="",$G79=""),"",IF(AND($E$3=6),'Marks Entry 6th'!BQ78,IF(AND($E$3=7),'Marks Entry 7th'!BQ78,"")))</f>
        <v/>
      </c>
      <c r="DV79" s="120" t="str">
        <f>IF(OR($E79="",$G79=""),"",IF(AND($E$3=6),'Marks Entry 6th'!BR78,IF(AND($E$3=7),'Marks Entry 7th'!BR78,"")))</f>
        <v/>
      </c>
      <c r="DW79" s="65" t="str">
        <f t="shared" si="151"/>
        <v/>
      </c>
      <c r="DX79" s="62">
        <f t="shared" si="152"/>
        <v>0</v>
      </c>
      <c r="DY79" s="67" t="str">
        <f>IF(OR($E79="",$G79=""),"",IF(AND($E$3=6),'Marks Entry 6th'!BS78,IF(AND($E$3=7),'Marks Entry 7th'!BS78,"")))</f>
        <v/>
      </c>
      <c r="DZ79" s="67" t="str">
        <f>IF(OR($E79="",$G79=""),"",IF(AND($E$3=6),'Marks Entry 6th'!BT78,IF(AND($E$3=7),'Marks Entry 7th'!BT78,"")))</f>
        <v/>
      </c>
      <c r="EA79" s="65" t="str">
        <f t="shared" si="153"/>
        <v/>
      </c>
      <c r="EB79" s="62" t="str">
        <f t="shared" si="154"/>
        <v/>
      </c>
      <c r="EC79" s="108">
        <f t="shared" si="155"/>
        <v>0</v>
      </c>
      <c r="ED79" s="108" t="str">
        <f t="shared" si="156"/>
        <v/>
      </c>
      <c r="EE79" s="108" t="str">
        <f t="shared" si="157"/>
        <v/>
      </c>
      <c r="EF79" s="108" t="str">
        <f t="shared" si="158"/>
        <v/>
      </c>
      <c r="EG79" s="108" t="str">
        <f t="shared" si="159"/>
        <v/>
      </c>
      <c r="EH79" s="110" t="str">
        <f t="shared" si="160"/>
        <v/>
      </c>
      <c r="EI79" s="52" t="str">
        <f>IF(OR($E79="",$G79=""),"",IF(AND($E$3=6),'Marks Entry 6th'!BU78,IF(AND($E$3=7),'Marks Entry 7th'!BU78,"")))</f>
        <v/>
      </c>
      <c r="EJ79" s="52" t="str">
        <f>IF(OR($E79="",$G79=""),"",IF(AND($E$3=6),'Marks Entry 6th'!BV78,IF(AND($E$3=7),'Marks Entry 7th'!BV78,"")))</f>
        <v/>
      </c>
      <c r="EK79" s="52" t="str">
        <f>IF(OR($E79="",$G79=""),"",IF(AND($E$3=6),'Marks Entry 6th'!BW78,IF(AND($E$3=7),'Marks Entry 7th'!BW78,"")))</f>
        <v/>
      </c>
      <c r="EL79" s="52" t="str">
        <f>IF(OR($E79="",$G79=""),"",IF(AND($E$3=6),'Marks Entry 6th'!BX78,IF(AND($E$3=7),'Marks Entry 7th'!BX78,"")))</f>
        <v/>
      </c>
      <c r="EM79" s="52" t="str">
        <f>IF(OR($E79="",$G79=""),"",IF(AND($E$3=6),'Marks Entry 6th'!BY78,IF(AND($E$3=7),'Marks Entry 7th'!BY78,"")))</f>
        <v/>
      </c>
      <c r="EN79" s="121" t="str">
        <f t="shared" si="161"/>
        <v/>
      </c>
      <c r="EO79" s="122">
        <f t="shared" si="162"/>
        <v>0</v>
      </c>
      <c r="EP79" s="122" t="str">
        <f t="shared" si="163"/>
        <v/>
      </c>
      <c r="EQ79" s="122" t="str">
        <f t="shared" si="164"/>
        <v/>
      </c>
      <c r="ER79" s="109" t="str">
        <f t="shared" si="165"/>
        <v/>
      </c>
      <c r="ES79" s="52" t="str">
        <f>IF(OR($E79="",$G79=""),"",IF(AND($E$3=6),'Marks Entry 6th'!BZ78,IF(AND($E$3=7),'Marks Entry 7th'!BZ78,"")))</f>
        <v/>
      </c>
      <c r="ET79" s="52" t="str">
        <f>IF(OR($E79="",$G79=""),"",IF(AND($E$3=6),'Marks Entry 6th'!CA78,IF(AND($E$3=7),'Marks Entry 7th'!CA78,"")))</f>
        <v/>
      </c>
      <c r="EU79" s="52" t="str">
        <f>IF(OR($E79="",$G79=""),"",IF(AND($E$3=6),'Marks Entry 6th'!CB78,IF(AND($E$3=7),'Marks Entry 7th'!CB78,"")))</f>
        <v/>
      </c>
      <c r="EV79" s="52" t="str">
        <f>IF(OR($E79="",$G79=""),"",IF(AND($E$3=6),'Marks Entry 6th'!CC78,IF(AND($E$3=7),'Marks Entry 7th'!CC78,"")))</f>
        <v/>
      </c>
      <c r="EW79" s="52" t="str">
        <f>IF(OR($E79="",$G79=""),"",IF(AND($E$3=6),'Marks Entry 6th'!CD78,IF(AND($E$3=7),'Marks Entry 7th'!CD78,"")))</f>
        <v/>
      </c>
      <c r="EX79" s="121" t="str">
        <f t="shared" si="166"/>
        <v/>
      </c>
      <c r="EY79" s="122">
        <f t="shared" si="167"/>
        <v>0</v>
      </c>
      <c r="EZ79" s="122" t="str">
        <f t="shared" si="168"/>
        <v/>
      </c>
      <c r="FA79" s="122" t="str">
        <f t="shared" si="169"/>
        <v/>
      </c>
      <c r="FB79" s="109" t="str">
        <f t="shared" si="170"/>
        <v/>
      </c>
      <c r="FC79" s="52" t="str">
        <f>IF(OR($E79="",$G79=""),"",IF(AND($E$3=6),'Marks Entry 6th'!CE78,IF(AND($E$3=7),'Marks Entry 7th'!CE78,"")))</f>
        <v/>
      </c>
      <c r="FD79" s="52" t="str">
        <f>IF(OR($E79="",$G79=""),"",IF(AND($E$3=6),'Marks Entry 6th'!CF78,IF(AND($E$3=7),'Marks Entry 7th'!CF78,"")))</f>
        <v/>
      </c>
      <c r="FE79" s="52" t="str">
        <f>IF(OR($E79="",$G79=""),"",IF(AND($E$3=6),'Marks Entry 6th'!CG78,IF(AND($E$3=7),'Marks Entry 7th'!CG78,"")))</f>
        <v/>
      </c>
      <c r="FF79" s="52" t="str">
        <f>IF(OR($E79="",$G79=""),"",IF(AND($E$3=6),'Marks Entry 6th'!CH78,IF(AND($E$3=7),'Marks Entry 7th'!CH78,"")))</f>
        <v/>
      </c>
      <c r="FG79" s="52" t="str">
        <f>IF(OR($E79="",$G79=""),"",IF(AND($E$3=6),'Marks Entry 6th'!CI78,IF(AND($E$3=7),'Marks Entry 7th'!CI78,"")))</f>
        <v/>
      </c>
      <c r="FH79" s="121" t="str">
        <f t="shared" si="171"/>
        <v/>
      </c>
      <c r="FI79" s="122">
        <f t="shared" si="172"/>
        <v>0</v>
      </c>
      <c r="FJ79" s="122" t="str">
        <f t="shared" si="173"/>
        <v/>
      </c>
      <c r="FK79" s="122" t="str">
        <f t="shared" si="174"/>
        <v/>
      </c>
      <c r="FL79" s="109" t="str">
        <f t="shared" si="175"/>
        <v/>
      </c>
      <c r="FM79" s="370" t="str">
        <f>IF(OR($E79="",$G79=""),"",IF(AND('Marks Entry 6th'!CJ78="",'Marks Entry 7th'!CJ78=""),"",IF(AND($E$3=6),'Marks Entry 6th'!CJ78,IF(AND($E$3=7),'Marks Entry 7th'!CJ78,""))))</f>
        <v/>
      </c>
      <c r="FN79" s="370" t="str">
        <f>IF(OR($E79="",$G79=""),"",IF(AND('Marks Entry 6th'!CK78="",'Marks Entry 7th'!CK78=""),"",IF(AND($E$3=6),'Marks Entry 6th'!CK78,IF(AND($E$3=7),'Marks Entry 7th'!CK78,""))))</f>
        <v/>
      </c>
      <c r="FO79" s="371" t="str">
        <f t="shared" si="176"/>
        <v/>
      </c>
      <c r="FP79" s="109" t="str">
        <f t="shared" si="177"/>
        <v/>
      </c>
      <c r="FQ79" s="370" t="str">
        <f>IF(OR($E79="",$G79=""),"",IF(AND('Marks Entry 6th'!CL78="",'Marks Entry 7th'!CL78=""),"",IF(AND($E$3=6),'Marks Entry 6th'!CL78,IF(AND($E$3=7),'Marks Entry 7th'!CL78,""))))</f>
        <v/>
      </c>
      <c r="FR79" s="370" t="str">
        <f>IF(OR($E79="",$G79=""),"",IF(AND('Marks Entry 6th'!CM78="",'Marks Entry 7th'!CM78=""),"",IF(AND($E$3=6),'Marks Entry 6th'!CM78,IF(AND($E$3=7),'Marks Entry 7th'!CM78,""))))</f>
        <v/>
      </c>
      <c r="FS79" s="371" t="str">
        <f t="shared" si="178"/>
        <v/>
      </c>
      <c r="FT79" s="109" t="str">
        <f t="shared" si="179"/>
        <v/>
      </c>
      <c r="FU79" s="78" t="str">
        <f t="shared" si="180"/>
        <v/>
      </c>
      <c r="FV79" s="332" t="str">
        <f t="shared" si="181"/>
        <v/>
      </c>
      <c r="FW79" s="84" t="str">
        <f t="shared" si="182"/>
        <v/>
      </c>
      <c r="FX79" s="225" t="str">
        <f t="shared" si="183"/>
        <v/>
      </c>
      <c r="FY79" s="85" t="str">
        <f t="shared" si="184"/>
        <v/>
      </c>
      <c r="FZ79" s="331" t="str">
        <f>IFERROR(IF(B79="NSO","NSO",IF(OR(D79="",G79="",F79=""),"",IF(AND(FV79&gt;=36,'Master sheet'!$D$11="Hindi"),"कक्षा क्रमोन्नत",IF(AND(FV79&gt;=36,'Master sheet'!$D$11="English"),"Promoted",IF(AND(FV79&lt;36,'Master sheet'!$D$11="Hindi"),"पुनः परीक्षा","Re-Exam"))))),"")</f>
        <v/>
      </c>
      <c r="GA79" s="53" t="str">
        <f>IF(OR($E79="",$G79=""),"",IF(AND($E$3=6,'Marks Entry 6th'!CN78=""),"",IF(AND($E$3=7,'Marks Entry 7th'!CN78=""),"",IF(AND($E$3=6),'Marks Entry 6th'!CN78,IF(AND($E$3=7),'Marks Entry 7th'!CN78,"")))))</f>
        <v/>
      </c>
      <c r="GB79" s="53" t="str">
        <f>IF(OR($E79="",$G79=""),"",IF(AND($E$3=6,'Marks Entry 6th'!CO78=""),"",IF(AND($E$3=7,'Marks Entry 7th'!CO78=""),"",IF(AND($E$3=6),'Marks Entry 6th'!CO78,IF(AND($E$3=7),'Marks Entry 7th'!CO78,"")))))</f>
        <v/>
      </c>
      <c r="GC79" s="54"/>
      <c r="GK79" s="56">
        <f>IF(AND($E$3=6),'Marks Entry 6th'!I78,IF(AND($E$3=7),'Marks Entry 7th'!I78,""))</f>
        <v>0</v>
      </c>
      <c r="GL79" s="56">
        <f t="shared" si="185"/>
        <v>0</v>
      </c>
    </row>
    <row r="80" spans="1:194" ht="18.95" customHeight="1">
      <c r="A80" s="68">
        <v>73</v>
      </c>
      <c r="B80" s="68" t="str">
        <f>IF(OR(GK80=0,GK80=""),"",IF(AND($E$3=6),'Marks Entry 6th'!I79,IF(AND($E$3=7),'Marks Entry 7th'!I79,"")))</f>
        <v/>
      </c>
      <c r="C80" s="69" t="str">
        <f>IF(OR(B80=0,B80=""),"",IF(AND($E$3=6,'Marks Entry 6th'!B79=""),"",IF(AND($E$3=7,'Marks Entry 7th'!B79=""),"",IF(AND($E$3=6,'Marks Entry 6th'!B79),'Marks Entry 6th'!B79,IF(AND($E$3=7),'Marks Entry 7th'!B79,"")))))</f>
        <v/>
      </c>
      <c r="D80" s="69" t="str">
        <f>IF(OR(B80=0,B80=""),"",IF(AND($E$3=6,'Marks Entry 6th'!C79=""),"",IF(AND($E$3=7,'Marks Entry 7th'!C79=""),"",IF(AND($E$3=6),'Marks Entry 6th'!C79,IF(AND($E$3=7),'Marks Entry 7th'!C79,"")))))</f>
        <v/>
      </c>
      <c r="E80" s="306" t="str">
        <f>IF(OR(B80=0,B80=""),"",IF(AND($E$3=6,'Marks Entry 6th'!E79=""),"",IF(AND($E$3=7,'Marks Entry 7th'!E79=""),"",IF(AND($E$3=6),'Marks Entry 6th'!E79,IF(AND($E$3=7),'Marks Entry 7th'!E79,"")))))</f>
        <v/>
      </c>
      <c r="F80" s="69" t="str">
        <f>IF(OR(B80=0,B80=""),"",IF(AND($E$3=6,'Marks Entry 6th'!D79=""),"",IF(AND($E$3=7,'Marks Entry 7th'!D79=""),"",IF(AND($E$3=6),'Marks Entry 6th'!D79,IF(AND($E$3=7),'Marks Entry 7th'!D79,"")))))</f>
        <v/>
      </c>
      <c r="G80" s="305" t="str">
        <f>IF(OR(B80=0,B80=""),"",IF(AND($E$3=6,'Marks Entry 6th'!F79=""),"",IF(AND($E$3=7,'Marks Entry 7th'!F79=""),"",IF(AND($E$3=6),UPPER('Marks Entry 6th'!F79),IF(AND($E$3=7),UPPER('Marks Entry 7th'!F79),"")))))</f>
        <v/>
      </c>
      <c r="H80" s="305" t="str">
        <f>IF(OR(B80=0,B80=""),"",IF(AND($E$3=6,'Marks Entry 6th'!G79=""),"",IF(AND($E$3=7,'Marks Entry 7th'!G79=""),"",IF(AND($E$3=6),UPPER('Marks Entry 6th'!G79),IF(AND($E$3=7),UPPER('Marks Entry 7th'!G79),"")))))</f>
        <v/>
      </c>
      <c r="I80" s="305" t="str">
        <f>IF(OR(B80=0,B80=""),"",IF(AND($E$3=6,'Marks Entry 6th'!H79=""),"",IF(AND($E$3=7,'Marks Entry 7th'!H79=""),"",IF(AND($E$3=6),UPPER('Marks Entry 6th'!H79),IF(AND($E$3=7),UPPER('Marks Entry 7th'!H79),"")))))</f>
        <v/>
      </c>
      <c r="J80" s="64" t="str">
        <f>IF(OR(B80=0,B80=""),"",IF(AND($E$3=6,'Marks Entry 6th'!J79=""),"",IF(AND($E$3=7,'Marks Entry 7th'!J79=""),"",IF(AND($E$3=6),'Marks Entry 6th'!J79,IF(AND($E$3=7),'Marks Entry 7th'!J79,"")))))</f>
        <v/>
      </c>
      <c r="K80" s="64" t="str">
        <f>IF(OR(B80=0,B80=""),"",IF(AND($E$3=6,'Marks Entry 6th'!K79=""),"",IF(AND($E$3=7,'Marks Entry 7th'!K79=""),"",IF(AND($E$3=6),'Marks Entry 6th'!K79,IF(AND($E$3=7),'Marks Entry 7th'!K79,"")))))</f>
        <v/>
      </c>
      <c r="L80" s="120" t="str">
        <f>IF(OR($E80="",$G80=""),"",IF(AND($E$3=6),'Marks Entry 6th'!L79,IF(AND($E$3=7),'Marks Entry 7th'!L79,"")))</f>
        <v/>
      </c>
      <c r="M80" s="120" t="str">
        <f>IF(OR($E80="",$G80=""),"",IF(AND($E$3=6),'Marks Entry 6th'!M79,IF(AND($E$3=7),'Marks Entry 7th'!M79,"")))</f>
        <v/>
      </c>
      <c r="N80" s="120" t="str">
        <f>IF(OR($E80="",$G80=""),"",IF(AND($E$3=6),'Marks Entry 6th'!N79,IF(AND($E$3=7),'Marks Entry 7th'!N79,"")))</f>
        <v/>
      </c>
      <c r="O80" s="120" t="str">
        <f>IF(OR($E80="",$G80=""),"",IF(AND($E$3=6),'Marks Entry 6th'!O79,IF(AND($E$3=7),'Marks Entry 7th'!O79,"")))</f>
        <v/>
      </c>
      <c r="P80" s="120" t="str">
        <f>IF(OR($E80="",$G80=""),"",IF(AND($E$3=6),'Marks Entry 6th'!P79,IF(AND($E$3=7),'Marks Entry 7th'!P79,"")))</f>
        <v/>
      </c>
      <c r="Q80" s="120" t="str">
        <f>IF(OR($E80="",$G80=""),"",IF(AND($E$3=6),'Marks Entry 6th'!Q79,IF(AND($E$3=7),'Marks Entry 7th'!Q79,"")))</f>
        <v/>
      </c>
      <c r="R80" s="428" t="str">
        <f t="shared" si="95"/>
        <v/>
      </c>
      <c r="S80" s="120" t="str">
        <f>IF(OR($E80="",$G80=""),"",IF(AND($E$3=6),'Marks Entry 6th'!R79,IF(AND($E$3=7),'Marks Entry 7th'!R79,"")))</f>
        <v/>
      </c>
      <c r="T80" s="120" t="str">
        <f>IF(OR($E80="",$G80=""),"",IF(AND($E$3=6),'Marks Entry 6th'!S79,IF(AND($E$3=7),'Marks Entry 7th'!S79,"")))</f>
        <v/>
      </c>
      <c r="U80" s="65" t="str">
        <f t="shared" si="96"/>
        <v/>
      </c>
      <c r="V80" s="62">
        <f t="shared" si="97"/>
        <v>0</v>
      </c>
      <c r="W80" s="67" t="str">
        <f>IF(OR($E80="",$G80=""),"",IF(AND($E$3=6),'Marks Entry 6th'!T79,IF(AND($E$3=7),'Marks Entry 7th'!T79,"")))</f>
        <v/>
      </c>
      <c r="X80" s="67" t="str">
        <f>IF(OR($E80="",$G80=""),"",IF(AND($E$3=6),'Marks Entry 6th'!U79,IF(AND($E$3=7),'Marks Entry 7th'!U79,"")))</f>
        <v/>
      </c>
      <c r="Y80" s="66" t="str">
        <f t="shared" si="98"/>
        <v/>
      </c>
      <c r="Z80" s="62" t="str">
        <f t="shared" si="99"/>
        <v/>
      </c>
      <c r="AA80" s="108">
        <f t="shared" si="100"/>
        <v>0</v>
      </c>
      <c r="AB80" s="108" t="str">
        <f t="shared" si="101"/>
        <v/>
      </c>
      <c r="AC80" s="108" t="str">
        <f t="shared" si="102"/>
        <v/>
      </c>
      <c r="AD80" s="108" t="str">
        <f t="shared" si="103"/>
        <v/>
      </c>
      <c r="AE80" s="108" t="str">
        <f t="shared" si="104"/>
        <v/>
      </c>
      <c r="AF80" s="110" t="str">
        <f t="shared" si="105"/>
        <v/>
      </c>
      <c r="AG80" s="120" t="str">
        <f>IF(OR($E80="",$G80=""),"",IF(AND($E$3=6),'Marks Entry 6th'!V79,IF(AND($E$3=7),'Marks Entry 7th'!V79,"")))</f>
        <v/>
      </c>
      <c r="AH80" s="120" t="str">
        <f>IF(OR($E80="",$G80=""),"",IF(AND($E$3=6),'Marks Entry 6th'!W79,IF(AND($E$3=7),'Marks Entry 7th'!W79,"")))</f>
        <v/>
      </c>
      <c r="AI80" s="120" t="str">
        <f>IF(OR($E80="",$G80=""),"",IF(AND($E$3=6),'Marks Entry 6th'!X79,IF(AND($E$3=7),'Marks Entry 7th'!X79,"")))</f>
        <v/>
      </c>
      <c r="AJ80" s="120" t="str">
        <f>IF(OR($E80="",$G80=""),"",IF(AND($E$3=6),'Marks Entry 6th'!Y79,IF(AND($E$3=7),'Marks Entry 7th'!Y79,"")))</f>
        <v/>
      </c>
      <c r="AK80" s="120" t="str">
        <f>IF(OR($E80="",$G80=""),"",IF(AND($E$3=6),'Marks Entry 6th'!Z79,IF(AND($E$3=7),'Marks Entry 7th'!Z79,"")))</f>
        <v/>
      </c>
      <c r="AL80" s="120" t="str">
        <f>IF(OR($E80="",$G80=""),"",IF(AND($E$3=6),'Marks Entry 6th'!AA79,IF(AND($E$3=7),'Marks Entry 7th'!AA79,"")))</f>
        <v/>
      </c>
      <c r="AM80" s="428" t="str">
        <f t="shared" si="106"/>
        <v/>
      </c>
      <c r="AN80" s="120" t="str">
        <f>IF(OR($E80="",$G80=""),"",IF(AND($E$3=6),'Marks Entry 6th'!AB79,IF(AND($E$3=7),'Marks Entry 7th'!AB79,"")))</f>
        <v/>
      </c>
      <c r="AO80" s="120" t="str">
        <f>IF(OR($E80="",$G80=""),"",IF(AND($E$3=6),'Marks Entry 6th'!AC79,IF(AND($E$3=7),'Marks Entry 7th'!AC79,"")))</f>
        <v/>
      </c>
      <c r="AP80" s="65" t="str">
        <f t="shared" si="107"/>
        <v/>
      </c>
      <c r="AQ80" s="62">
        <f t="shared" si="108"/>
        <v>0</v>
      </c>
      <c r="AR80" s="67" t="str">
        <f>IF(OR($E80="",$G80=""),"",IF(AND($E$3=6),'Marks Entry 6th'!AD79,IF(AND($E$3=7),'Marks Entry 7th'!AD79,"")))</f>
        <v/>
      </c>
      <c r="AS80" s="67" t="str">
        <f>IF(OR($E80="",$G80=""),"",IF(AND($E$3=6),'Marks Entry 6th'!AE79,IF(AND($E$3=7),'Marks Entry 7th'!AE79,"")))</f>
        <v/>
      </c>
      <c r="AT80" s="65" t="str">
        <f t="shared" si="109"/>
        <v/>
      </c>
      <c r="AU80" s="62" t="str">
        <f t="shared" si="110"/>
        <v/>
      </c>
      <c r="AV80" s="108">
        <f t="shared" si="111"/>
        <v>0</v>
      </c>
      <c r="AW80" s="108" t="str">
        <f t="shared" si="112"/>
        <v/>
      </c>
      <c r="AX80" s="108" t="str">
        <f t="shared" si="113"/>
        <v/>
      </c>
      <c r="AY80" s="108" t="str">
        <f t="shared" si="114"/>
        <v/>
      </c>
      <c r="AZ80" s="108" t="str">
        <f t="shared" si="115"/>
        <v/>
      </c>
      <c r="BA80" s="110" t="str">
        <f t="shared" si="116"/>
        <v/>
      </c>
      <c r="BB80" s="313" t="str">
        <f>IF(OR($E80="",$G80=""),"",IF(AND($E$3=6),'Marks Entry 6th'!AF79,IF(AND($E$3=7),'Marks Entry 7th'!AF79,"")))</f>
        <v/>
      </c>
      <c r="BC80" s="120" t="str">
        <f>IF(OR($E80="",$G80=""),"",IF(AND($E$3=6),'Marks Entry 6th'!AG79,IF(AND($E$3=7),'Marks Entry 7th'!AG79,"")))</f>
        <v/>
      </c>
      <c r="BD80" s="120" t="str">
        <f>IF(OR($E80="",$G80=""),"",IF(AND($E$3=6),'Marks Entry 6th'!AH79,IF(AND($E$3=7),'Marks Entry 7th'!AH79,"")))</f>
        <v/>
      </c>
      <c r="BE80" s="120" t="str">
        <f>IF(OR($E80="",$G80=""),"",IF(AND($E$3=6),'Marks Entry 6th'!AI79,IF(AND($E$3=7),'Marks Entry 7th'!AI79,"")))</f>
        <v/>
      </c>
      <c r="BF80" s="120" t="str">
        <f>IF(OR($E80="",$G80=""),"",IF(AND($E$3=6),'Marks Entry 6th'!AJ79,IF(AND($E$3=7),'Marks Entry 7th'!AJ79,"")))</f>
        <v/>
      </c>
      <c r="BG80" s="120" t="str">
        <f>IF(OR($E80="",$G80=""),"",IF(AND($E$3=6),'Marks Entry 6th'!AK79,IF(AND($E$3=7),'Marks Entry 7th'!AK79,"")))</f>
        <v/>
      </c>
      <c r="BH80" s="120" t="str">
        <f>IF(OR($E80="",$G80=""),"",IF(AND($E$3=6),'Marks Entry 6th'!AL79,IF(AND($E$3=7),'Marks Entry 7th'!AL79,"")))</f>
        <v/>
      </c>
      <c r="BI80" s="428" t="str">
        <f t="shared" si="117"/>
        <v/>
      </c>
      <c r="BJ80" s="120" t="str">
        <f>IF(OR($E80="",$G80=""),"",IF(AND($E$3=6),'Marks Entry 6th'!AM79,IF(AND($E$3=7),'Marks Entry 7th'!AM79,"")))</f>
        <v/>
      </c>
      <c r="BK80" s="120" t="str">
        <f>IF(OR($E80="",$G80=""),"",IF(AND($E$3=6),'Marks Entry 6th'!AN79,IF(AND($E$3=7),'Marks Entry 7th'!AN79,"")))</f>
        <v/>
      </c>
      <c r="BL80" s="65" t="str">
        <f t="shared" si="118"/>
        <v/>
      </c>
      <c r="BM80" s="62">
        <f t="shared" si="119"/>
        <v>0</v>
      </c>
      <c r="BN80" s="67" t="str">
        <f>IF(OR($E80="",$G80=""),"",IF(AND($E$3=6),'Marks Entry 6th'!AO79,IF(AND($E$3=7),'Marks Entry 7th'!AO79,"")))</f>
        <v/>
      </c>
      <c r="BO80" s="67" t="str">
        <f>IF(OR($E80="",$G80=""),"",IF(AND($E$3=6),'Marks Entry 6th'!AP79,IF(AND($E$3=7),'Marks Entry 7th'!AP79,"")))</f>
        <v/>
      </c>
      <c r="BP80" s="65" t="str">
        <f t="shared" si="120"/>
        <v/>
      </c>
      <c r="BQ80" s="62" t="str">
        <f t="shared" si="121"/>
        <v/>
      </c>
      <c r="BR80" s="108">
        <f t="shared" si="122"/>
        <v>0</v>
      </c>
      <c r="BS80" s="108" t="str">
        <f t="shared" si="123"/>
        <v/>
      </c>
      <c r="BT80" s="108" t="str">
        <f t="shared" si="124"/>
        <v/>
      </c>
      <c r="BU80" s="108" t="str">
        <f t="shared" si="125"/>
        <v/>
      </c>
      <c r="BV80" s="108" t="str">
        <f t="shared" si="126"/>
        <v/>
      </c>
      <c r="BW80" s="110" t="str">
        <f t="shared" si="127"/>
        <v/>
      </c>
      <c r="BX80" s="120" t="str">
        <f>IF(OR($E80="",$G80=""),"",IF(AND($E$3=6),'Marks Entry 6th'!AQ79,IF(AND($E$3=7),'Marks Entry 7th'!AQ79,"")))</f>
        <v/>
      </c>
      <c r="BY80" s="120" t="str">
        <f>IF(OR($E80="",$G80=""),"",IF(AND($E$3=6),'Marks Entry 6th'!AR79,IF(AND($E$3=7),'Marks Entry 7th'!AR79,"")))</f>
        <v/>
      </c>
      <c r="BZ80" s="120" t="str">
        <f>IF(OR($E80="",$G80=""),"",IF(AND($E$3=6),'Marks Entry 6th'!AS79,IF(AND($E$3=7),'Marks Entry 7th'!AS79,"")))</f>
        <v/>
      </c>
      <c r="CA80" s="120" t="str">
        <f>IF(OR($E80="",$G80=""),"",IF(AND($E$3=6),'Marks Entry 6th'!AT79,IF(AND($E$3=7),'Marks Entry 7th'!AT79,"")))</f>
        <v/>
      </c>
      <c r="CB80" s="120" t="str">
        <f>IF(OR($E80="",$G80=""),"",IF(AND($E$3=6),'Marks Entry 6th'!AU79,IF(AND($E$3=7),'Marks Entry 7th'!AU79,"")))</f>
        <v/>
      </c>
      <c r="CC80" s="120" t="str">
        <f>IF(OR($E80="",$G80=""),"",IF(AND($E$3=6),'Marks Entry 6th'!AV79,IF(AND($E$3=7),'Marks Entry 7th'!AV79,"")))</f>
        <v/>
      </c>
      <c r="CD80" s="428" t="str">
        <f t="shared" si="128"/>
        <v/>
      </c>
      <c r="CE80" s="120" t="str">
        <f>IF(OR($E80="",$G80=""),"",IF(AND($E$3=6),'Marks Entry 6th'!AW79,IF(AND($E$3=7),'Marks Entry 7th'!AW79,"")))</f>
        <v/>
      </c>
      <c r="CF80" s="120" t="str">
        <f>IF(OR($E80="",$G80=""),"",IF(AND($E$3=6),'Marks Entry 6th'!AX79,IF(AND($E$3=7),'Marks Entry 7th'!AX79,"")))</f>
        <v/>
      </c>
      <c r="CG80" s="65" t="str">
        <f t="shared" si="129"/>
        <v/>
      </c>
      <c r="CH80" s="62">
        <f t="shared" si="130"/>
        <v>0</v>
      </c>
      <c r="CI80" s="67" t="str">
        <f>IF(OR($E80="",$G80=""),"",IF(AND($E$3=6),'Marks Entry 6th'!AY79,IF(AND($E$3=7),'Marks Entry 7th'!AY79,"")))</f>
        <v/>
      </c>
      <c r="CJ80" s="67" t="str">
        <f>IF(OR($E80="",$G80=""),"",IF(AND($E$3=6),'Marks Entry 6th'!AZ79,IF(AND($E$3=7),'Marks Entry 7th'!AZ79,"")))</f>
        <v/>
      </c>
      <c r="CK80" s="65" t="str">
        <f t="shared" si="131"/>
        <v/>
      </c>
      <c r="CL80" s="62" t="str">
        <f t="shared" si="132"/>
        <v/>
      </c>
      <c r="CM80" s="108">
        <f t="shared" si="133"/>
        <v>0</v>
      </c>
      <c r="CN80" s="108" t="str">
        <f t="shared" si="134"/>
        <v/>
      </c>
      <c r="CO80" s="108" t="str">
        <f t="shared" si="135"/>
        <v/>
      </c>
      <c r="CP80" s="108" t="str">
        <f t="shared" si="136"/>
        <v/>
      </c>
      <c r="CQ80" s="108" t="str">
        <f t="shared" si="137"/>
        <v/>
      </c>
      <c r="CR80" s="110" t="str">
        <f t="shared" si="138"/>
        <v/>
      </c>
      <c r="CS80" s="120" t="str">
        <f>IF(OR($E80="",$G80=""),"",IF(AND($E$3=6),'Marks Entry 6th'!BA79,IF(AND($E$3=7),'Marks Entry 7th'!BA79,"")))</f>
        <v/>
      </c>
      <c r="CT80" s="120" t="str">
        <f>IF(OR($E80="",$G80=""),"",IF(AND($E$3=6),'Marks Entry 6th'!BB79,IF(AND($E$3=7),'Marks Entry 7th'!BB79,"")))</f>
        <v/>
      </c>
      <c r="CU80" s="120" t="str">
        <f>IF(OR($E80="",$G80=""),"",IF(AND($E$3=6),'Marks Entry 6th'!BC79,IF(AND($E$3=7),'Marks Entry 7th'!BC79,"")))</f>
        <v/>
      </c>
      <c r="CV80" s="120" t="str">
        <f>IF(OR($E80="",$G80=""),"",IF(AND($E$3=6),'Marks Entry 6th'!BD79,IF(AND($E$3=7),'Marks Entry 7th'!BD79,"")))</f>
        <v/>
      </c>
      <c r="CW80" s="120" t="str">
        <f>IF(OR($E80="",$G80=""),"",IF(AND($E$3=6),'Marks Entry 6th'!BE79,IF(AND($E$3=7),'Marks Entry 7th'!BE79,"")))</f>
        <v/>
      </c>
      <c r="CX80" s="120" t="str">
        <f>IF(OR($E80="",$G80=""),"",IF(AND($E$3=6),'Marks Entry 6th'!BF79,IF(AND($E$3=7),'Marks Entry 7th'!BF79,"")))</f>
        <v/>
      </c>
      <c r="CY80" s="428" t="str">
        <f t="shared" si="139"/>
        <v/>
      </c>
      <c r="CZ80" s="120" t="str">
        <f>IF(OR($E80="",$G80=""),"",IF(AND($E$3=6),'Marks Entry 6th'!BG79,IF(AND($E$3=7),'Marks Entry 7th'!BG79,"")))</f>
        <v/>
      </c>
      <c r="DA80" s="120" t="str">
        <f>IF(OR($E80="",$G80=""),"",IF(AND($E$3=6),'Marks Entry 6th'!BH79,IF(AND($E$3=7),'Marks Entry 7th'!BH79,"")))</f>
        <v/>
      </c>
      <c r="DB80" s="65" t="str">
        <f t="shared" si="140"/>
        <v/>
      </c>
      <c r="DC80" s="62">
        <f t="shared" si="141"/>
        <v>0</v>
      </c>
      <c r="DD80" s="67" t="str">
        <f>IF(OR($E80="",$G80=""),"",IF(AND($E$3=6),'Marks Entry 6th'!BI79,IF(AND($E$3=7),'Marks Entry 7th'!BI79,"")))</f>
        <v/>
      </c>
      <c r="DE80" s="67" t="str">
        <f>IF(OR($E80="",$G80=""),"",IF(AND($E$3=6),'Marks Entry 6th'!BJ79,IF(AND($E$3=7),'Marks Entry 7th'!BJ79,"")))</f>
        <v/>
      </c>
      <c r="DF80" s="65" t="str">
        <f t="shared" si="142"/>
        <v/>
      </c>
      <c r="DG80" s="62" t="str">
        <f t="shared" si="143"/>
        <v/>
      </c>
      <c r="DH80" s="108">
        <f t="shared" si="144"/>
        <v>0</v>
      </c>
      <c r="DI80" s="108" t="str">
        <f t="shared" si="145"/>
        <v/>
      </c>
      <c r="DJ80" s="108" t="str">
        <f t="shared" si="146"/>
        <v/>
      </c>
      <c r="DK80" s="108" t="str">
        <f t="shared" si="147"/>
        <v/>
      </c>
      <c r="DL80" s="108" t="str">
        <f t="shared" si="148"/>
        <v/>
      </c>
      <c r="DM80" s="110" t="str">
        <f t="shared" si="149"/>
        <v/>
      </c>
      <c r="DN80" s="120" t="str">
        <f>IF(OR($E80="",$G80=""),"",IF(AND($E$3=6),'Marks Entry 6th'!BK79,IF(AND($E$3=7),'Marks Entry 7th'!BK79,"")))</f>
        <v/>
      </c>
      <c r="DO80" s="120" t="str">
        <f>IF(OR($E80="",$G80=""),"",IF(AND($E$3=6),'Marks Entry 6th'!BL79,IF(AND($E$3=7),'Marks Entry 7th'!BL79,"")))</f>
        <v/>
      </c>
      <c r="DP80" s="120" t="str">
        <f>IF(OR($E80="",$G80=""),"",IF(AND($E$3=6),'Marks Entry 6th'!BM79,IF(AND($E$3=7),'Marks Entry 7th'!BM79,"")))</f>
        <v/>
      </c>
      <c r="DQ80" s="120" t="str">
        <f>IF(OR($E80="",$G80=""),"",IF(AND($E$3=6),'Marks Entry 6th'!BN79,IF(AND($E$3=7),'Marks Entry 7th'!BN79,"")))</f>
        <v/>
      </c>
      <c r="DR80" s="120" t="str">
        <f>IF(OR($E80="",$G80=""),"",IF(AND($E$3=6),'Marks Entry 6th'!BO79,IF(AND($E$3=7),'Marks Entry 7th'!BO79,"")))</f>
        <v/>
      </c>
      <c r="DS80" s="120" t="str">
        <f>IF(OR($E80="",$G80=""),"",IF(AND($E$3=6),'Marks Entry 6th'!BP79,IF(AND($E$3=7),'Marks Entry 7th'!BP79,"")))</f>
        <v/>
      </c>
      <c r="DT80" s="428" t="str">
        <f t="shared" si="150"/>
        <v/>
      </c>
      <c r="DU80" s="120" t="str">
        <f>IF(OR($E80="",$G80=""),"",IF(AND($E$3=6),'Marks Entry 6th'!BQ79,IF(AND($E$3=7),'Marks Entry 7th'!BQ79,"")))</f>
        <v/>
      </c>
      <c r="DV80" s="120" t="str">
        <f>IF(OR($E80="",$G80=""),"",IF(AND($E$3=6),'Marks Entry 6th'!BR79,IF(AND($E$3=7),'Marks Entry 7th'!BR79,"")))</f>
        <v/>
      </c>
      <c r="DW80" s="65" t="str">
        <f t="shared" si="151"/>
        <v/>
      </c>
      <c r="DX80" s="62">
        <f t="shared" si="152"/>
        <v>0</v>
      </c>
      <c r="DY80" s="67" t="str">
        <f>IF(OR($E80="",$G80=""),"",IF(AND($E$3=6),'Marks Entry 6th'!BS79,IF(AND($E$3=7),'Marks Entry 7th'!BS79,"")))</f>
        <v/>
      </c>
      <c r="DZ80" s="67" t="str">
        <f>IF(OR($E80="",$G80=""),"",IF(AND($E$3=6),'Marks Entry 6th'!BT79,IF(AND($E$3=7),'Marks Entry 7th'!BT79,"")))</f>
        <v/>
      </c>
      <c r="EA80" s="65" t="str">
        <f t="shared" si="153"/>
        <v/>
      </c>
      <c r="EB80" s="62" t="str">
        <f t="shared" si="154"/>
        <v/>
      </c>
      <c r="EC80" s="108">
        <f t="shared" si="155"/>
        <v>0</v>
      </c>
      <c r="ED80" s="108" t="str">
        <f t="shared" si="156"/>
        <v/>
      </c>
      <c r="EE80" s="108" t="str">
        <f t="shared" si="157"/>
        <v/>
      </c>
      <c r="EF80" s="108" t="str">
        <f t="shared" si="158"/>
        <v/>
      </c>
      <c r="EG80" s="108" t="str">
        <f t="shared" si="159"/>
        <v/>
      </c>
      <c r="EH80" s="110" t="str">
        <f t="shared" si="160"/>
        <v/>
      </c>
      <c r="EI80" s="52" t="str">
        <f>IF(OR($E80="",$G80=""),"",IF(AND($E$3=6),'Marks Entry 6th'!BU79,IF(AND($E$3=7),'Marks Entry 7th'!BU79,"")))</f>
        <v/>
      </c>
      <c r="EJ80" s="52" t="str">
        <f>IF(OR($E80="",$G80=""),"",IF(AND($E$3=6),'Marks Entry 6th'!BV79,IF(AND($E$3=7),'Marks Entry 7th'!BV79,"")))</f>
        <v/>
      </c>
      <c r="EK80" s="52" t="str">
        <f>IF(OR($E80="",$G80=""),"",IF(AND($E$3=6),'Marks Entry 6th'!BW79,IF(AND($E$3=7),'Marks Entry 7th'!BW79,"")))</f>
        <v/>
      </c>
      <c r="EL80" s="52" t="str">
        <f>IF(OR($E80="",$G80=""),"",IF(AND($E$3=6),'Marks Entry 6th'!BX79,IF(AND($E$3=7),'Marks Entry 7th'!BX79,"")))</f>
        <v/>
      </c>
      <c r="EM80" s="52" t="str">
        <f>IF(OR($E80="",$G80=""),"",IF(AND($E$3=6),'Marks Entry 6th'!BY79,IF(AND($E$3=7),'Marks Entry 7th'!BY79,"")))</f>
        <v/>
      </c>
      <c r="EN80" s="121" t="str">
        <f t="shared" si="161"/>
        <v/>
      </c>
      <c r="EO80" s="122">
        <f t="shared" si="162"/>
        <v>0</v>
      </c>
      <c r="EP80" s="122" t="str">
        <f t="shared" si="163"/>
        <v/>
      </c>
      <c r="EQ80" s="122" t="str">
        <f t="shared" si="164"/>
        <v/>
      </c>
      <c r="ER80" s="109" t="str">
        <f t="shared" si="165"/>
        <v/>
      </c>
      <c r="ES80" s="52" t="str">
        <f>IF(OR($E80="",$G80=""),"",IF(AND($E$3=6),'Marks Entry 6th'!BZ79,IF(AND($E$3=7),'Marks Entry 7th'!BZ79,"")))</f>
        <v/>
      </c>
      <c r="ET80" s="52" t="str">
        <f>IF(OR($E80="",$G80=""),"",IF(AND($E$3=6),'Marks Entry 6th'!CA79,IF(AND($E$3=7),'Marks Entry 7th'!CA79,"")))</f>
        <v/>
      </c>
      <c r="EU80" s="52" t="str">
        <f>IF(OR($E80="",$G80=""),"",IF(AND($E$3=6),'Marks Entry 6th'!CB79,IF(AND($E$3=7),'Marks Entry 7th'!CB79,"")))</f>
        <v/>
      </c>
      <c r="EV80" s="52" t="str">
        <f>IF(OR($E80="",$G80=""),"",IF(AND($E$3=6),'Marks Entry 6th'!CC79,IF(AND($E$3=7),'Marks Entry 7th'!CC79,"")))</f>
        <v/>
      </c>
      <c r="EW80" s="52" t="str">
        <f>IF(OR($E80="",$G80=""),"",IF(AND($E$3=6),'Marks Entry 6th'!CD79,IF(AND($E$3=7),'Marks Entry 7th'!CD79,"")))</f>
        <v/>
      </c>
      <c r="EX80" s="121" t="str">
        <f t="shared" si="166"/>
        <v/>
      </c>
      <c r="EY80" s="122">
        <f t="shared" si="167"/>
        <v>0</v>
      </c>
      <c r="EZ80" s="122" t="str">
        <f t="shared" si="168"/>
        <v/>
      </c>
      <c r="FA80" s="122" t="str">
        <f t="shared" si="169"/>
        <v/>
      </c>
      <c r="FB80" s="109" t="str">
        <f t="shared" si="170"/>
        <v/>
      </c>
      <c r="FC80" s="52" t="str">
        <f>IF(OR($E80="",$G80=""),"",IF(AND($E$3=6),'Marks Entry 6th'!CE79,IF(AND($E$3=7),'Marks Entry 7th'!CE79,"")))</f>
        <v/>
      </c>
      <c r="FD80" s="52" t="str">
        <f>IF(OR($E80="",$G80=""),"",IF(AND($E$3=6),'Marks Entry 6th'!CF79,IF(AND($E$3=7),'Marks Entry 7th'!CF79,"")))</f>
        <v/>
      </c>
      <c r="FE80" s="52" t="str">
        <f>IF(OR($E80="",$G80=""),"",IF(AND($E$3=6),'Marks Entry 6th'!CG79,IF(AND($E$3=7),'Marks Entry 7th'!CG79,"")))</f>
        <v/>
      </c>
      <c r="FF80" s="52" t="str">
        <f>IF(OR($E80="",$G80=""),"",IF(AND($E$3=6),'Marks Entry 6th'!CH79,IF(AND($E$3=7),'Marks Entry 7th'!CH79,"")))</f>
        <v/>
      </c>
      <c r="FG80" s="52" t="str">
        <f>IF(OR($E80="",$G80=""),"",IF(AND($E$3=6),'Marks Entry 6th'!CI79,IF(AND($E$3=7),'Marks Entry 7th'!CI79,"")))</f>
        <v/>
      </c>
      <c r="FH80" s="121" t="str">
        <f t="shared" si="171"/>
        <v/>
      </c>
      <c r="FI80" s="122">
        <f t="shared" si="172"/>
        <v>0</v>
      </c>
      <c r="FJ80" s="122" t="str">
        <f t="shared" si="173"/>
        <v/>
      </c>
      <c r="FK80" s="122" t="str">
        <f t="shared" si="174"/>
        <v/>
      </c>
      <c r="FL80" s="109" t="str">
        <f t="shared" si="175"/>
        <v/>
      </c>
      <c r="FM80" s="370" t="str">
        <f>IF(OR($E80="",$G80=""),"",IF(AND('Marks Entry 6th'!CJ79="",'Marks Entry 7th'!CJ79=""),"",IF(AND($E$3=6),'Marks Entry 6th'!CJ79,IF(AND($E$3=7),'Marks Entry 7th'!CJ79,""))))</f>
        <v/>
      </c>
      <c r="FN80" s="370" t="str">
        <f>IF(OR($E80="",$G80=""),"",IF(AND('Marks Entry 6th'!CK79="",'Marks Entry 7th'!CK79=""),"",IF(AND($E$3=6),'Marks Entry 6th'!CK79,IF(AND($E$3=7),'Marks Entry 7th'!CK79,""))))</f>
        <v/>
      </c>
      <c r="FO80" s="371" t="str">
        <f t="shared" si="176"/>
        <v/>
      </c>
      <c r="FP80" s="109" t="str">
        <f t="shared" si="177"/>
        <v/>
      </c>
      <c r="FQ80" s="370" t="str">
        <f>IF(OR($E80="",$G80=""),"",IF(AND('Marks Entry 6th'!CL79="",'Marks Entry 7th'!CL79=""),"",IF(AND($E$3=6),'Marks Entry 6th'!CL79,IF(AND($E$3=7),'Marks Entry 7th'!CL79,""))))</f>
        <v/>
      </c>
      <c r="FR80" s="370" t="str">
        <f>IF(OR($E80="",$G80=""),"",IF(AND('Marks Entry 6th'!CM79="",'Marks Entry 7th'!CM79=""),"",IF(AND($E$3=6),'Marks Entry 6th'!CM79,IF(AND($E$3=7),'Marks Entry 7th'!CM79,""))))</f>
        <v/>
      </c>
      <c r="FS80" s="371" t="str">
        <f t="shared" si="178"/>
        <v/>
      </c>
      <c r="FT80" s="109" t="str">
        <f t="shared" si="179"/>
        <v/>
      </c>
      <c r="FU80" s="78" t="str">
        <f t="shared" si="180"/>
        <v/>
      </c>
      <c r="FV80" s="332" t="str">
        <f t="shared" si="181"/>
        <v/>
      </c>
      <c r="FW80" s="84" t="str">
        <f t="shared" si="182"/>
        <v/>
      </c>
      <c r="FX80" s="225" t="str">
        <f t="shared" si="183"/>
        <v/>
      </c>
      <c r="FY80" s="85" t="str">
        <f t="shared" si="184"/>
        <v/>
      </c>
      <c r="FZ80" s="331" t="str">
        <f>IFERROR(IF(B80="NSO","NSO",IF(OR(D80="",G80="",F80=""),"",IF(AND(FV80&gt;=36,'Master sheet'!$D$11="Hindi"),"कक्षा क्रमोन्नत",IF(AND(FV80&gt;=36,'Master sheet'!$D$11="English"),"Promoted",IF(AND(FV80&lt;36,'Master sheet'!$D$11="Hindi"),"पुनः परीक्षा","Re-Exam"))))),"")</f>
        <v/>
      </c>
      <c r="GA80" s="53" t="str">
        <f>IF(OR($E80="",$G80=""),"",IF(AND($E$3=6,'Marks Entry 6th'!CN79=""),"",IF(AND($E$3=7,'Marks Entry 7th'!CN79=""),"",IF(AND($E$3=6),'Marks Entry 6th'!CN79,IF(AND($E$3=7),'Marks Entry 7th'!CN79,"")))))</f>
        <v/>
      </c>
      <c r="GB80" s="53" t="str">
        <f>IF(OR($E80="",$G80=""),"",IF(AND($E$3=6,'Marks Entry 6th'!CO79=""),"",IF(AND($E$3=7,'Marks Entry 7th'!CO79=""),"",IF(AND($E$3=6),'Marks Entry 6th'!CO79,IF(AND($E$3=7),'Marks Entry 7th'!CO79,"")))))</f>
        <v/>
      </c>
      <c r="GC80" s="54"/>
      <c r="GK80" s="56">
        <f>IF(AND($E$3=6),'Marks Entry 6th'!I79,IF(AND($E$3=7),'Marks Entry 7th'!I79,""))</f>
        <v>0</v>
      </c>
      <c r="GL80" s="56">
        <f t="shared" si="185"/>
        <v>0</v>
      </c>
    </row>
    <row r="81" spans="1:194" ht="18.95" customHeight="1">
      <c r="A81" s="68">
        <v>74</v>
      </c>
      <c r="B81" s="68" t="str">
        <f>IF(OR(GK81=0,GK81=""),"",IF(AND($E$3=6),'Marks Entry 6th'!I80,IF(AND($E$3=7),'Marks Entry 7th'!I80,"")))</f>
        <v/>
      </c>
      <c r="C81" s="69" t="str">
        <f>IF(OR(B81=0,B81=""),"",IF(AND($E$3=6,'Marks Entry 6th'!B80=""),"",IF(AND($E$3=7,'Marks Entry 7th'!B80=""),"",IF(AND($E$3=6,'Marks Entry 6th'!B80),'Marks Entry 6th'!B80,IF(AND($E$3=7),'Marks Entry 7th'!B80,"")))))</f>
        <v/>
      </c>
      <c r="D81" s="69" t="str">
        <f>IF(OR(B81=0,B81=""),"",IF(AND($E$3=6,'Marks Entry 6th'!C80=""),"",IF(AND($E$3=7,'Marks Entry 7th'!C80=""),"",IF(AND($E$3=6),'Marks Entry 6th'!C80,IF(AND($E$3=7),'Marks Entry 7th'!C80,"")))))</f>
        <v/>
      </c>
      <c r="E81" s="306" t="str">
        <f>IF(OR(B81=0,B81=""),"",IF(AND($E$3=6,'Marks Entry 6th'!E80=""),"",IF(AND($E$3=7,'Marks Entry 7th'!E80=""),"",IF(AND($E$3=6),'Marks Entry 6th'!E80,IF(AND($E$3=7),'Marks Entry 7th'!E80,"")))))</f>
        <v/>
      </c>
      <c r="F81" s="69" t="str">
        <f>IF(OR(B81=0,B81=""),"",IF(AND($E$3=6,'Marks Entry 6th'!D80=""),"",IF(AND($E$3=7,'Marks Entry 7th'!D80=""),"",IF(AND($E$3=6),'Marks Entry 6th'!D80,IF(AND($E$3=7),'Marks Entry 7th'!D80,"")))))</f>
        <v/>
      </c>
      <c r="G81" s="305" t="str">
        <f>IF(OR(B81=0,B81=""),"",IF(AND($E$3=6,'Marks Entry 6th'!F80=""),"",IF(AND($E$3=7,'Marks Entry 7th'!F80=""),"",IF(AND($E$3=6),UPPER('Marks Entry 6th'!F80),IF(AND($E$3=7),UPPER('Marks Entry 7th'!F80),"")))))</f>
        <v/>
      </c>
      <c r="H81" s="305" t="str">
        <f>IF(OR(B81=0,B81=""),"",IF(AND($E$3=6,'Marks Entry 6th'!G80=""),"",IF(AND($E$3=7,'Marks Entry 7th'!G80=""),"",IF(AND($E$3=6),UPPER('Marks Entry 6th'!G80),IF(AND($E$3=7),UPPER('Marks Entry 7th'!G80),"")))))</f>
        <v/>
      </c>
      <c r="I81" s="305" t="str">
        <f>IF(OR(B81=0,B81=""),"",IF(AND($E$3=6,'Marks Entry 6th'!H80=""),"",IF(AND($E$3=7,'Marks Entry 7th'!H80=""),"",IF(AND($E$3=6),UPPER('Marks Entry 6th'!H80),IF(AND($E$3=7),UPPER('Marks Entry 7th'!H80),"")))))</f>
        <v/>
      </c>
      <c r="J81" s="64" t="str">
        <f>IF(OR(B81=0,B81=""),"",IF(AND($E$3=6,'Marks Entry 6th'!J80=""),"",IF(AND($E$3=7,'Marks Entry 7th'!J80=""),"",IF(AND($E$3=6),'Marks Entry 6th'!J80,IF(AND($E$3=7),'Marks Entry 7th'!J80,"")))))</f>
        <v/>
      </c>
      <c r="K81" s="64" t="str">
        <f>IF(OR(B81=0,B81=""),"",IF(AND($E$3=6,'Marks Entry 6th'!K80=""),"",IF(AND($E$3=7,'Marks Entry 7th'!K80=""),"",IF(AND($E$3=6),'Marks Entry 6th'!K80,IF(AND($E$3=7),'Marks Entry 7th'!K80,"")))))</f>
        <v/>
      </c>
      <c r="L81" s="120" t="str">
        <f>IF(OR($E81="",$G81=""),"",IF(AND($E$3=6),'Marks Entry 6th'!L80,IF(AND($E$3=7),'Marks Entry 7th'!L80,"")))</f>
        <v/>
      </c>
      <c r="M81" s="120" t="str">
        <f>IF(OR($E81="",$G81=""),"",IF(AND($E$3=6),'Marks Entry 6th'!M80,IF(AND($E$3=7),'Marks Entry 7th'!M80,"")))</f>
        <v/>
      </c>
      <c r="N81" s="120" t="str">
        <f>IF(OR($E81="",$G81=""),"",IF(AND($E$3=6),'Marks Entry 6th'!N80,IF(AND($E$3=7),'Marks Entry 7th'!N80,"")))</f>
        <v/>
      </c>
      <c r="O81" s="120" t="str">
        <f>IF(OR($E81="",$G81=""),"",IF(AND($E$3=6),'Marks Entry 6th'!O80,IF(AND($E$3=7),'Marks Entry 7th'!O80,"")))</f>
        <v/>
      </c>
      <c r="P81" s="120" t="str">
        <f>IF(OR($E81="",$G81=""),"",IF(AND($E$3=6),'Marks Entry 6th'!P80,IF(AND($E$3=7),'Marks Entry 7th'!P80,"")))</f>
        <v/>
      </c>
      <c r="Q81" s="120" t="str">
        <f>IF(OR($E81="",$G81=""),"",IF(AND($E$3=6),'Marks Entry 6th'!Q80,IF(AND($E$3=7),'Marks Entry 7th'!Q80,"")))</f>
        <v/>
      </c>
      <c r="R81" s="428" t="str">
        <f t="shared" si="95"/>
        <v/>
      </c>
      <c r="S81" s="120" t="str">
        <f>IF(OR($E81="",$G81=""),"",IF(AND($E$3=6),'Marks Entry 6th'!R80,IF(AND($E$3=7),'Marks Entry 7th'!R80,"")))</f>
        <v/>
      </c>
      <c r="T81" s="120" t="str">
        <f>IF(OR($E81="",$G81=""),"",IF(AND($E$3=6),'Marks Entry 6th'!S80,IF(AND($E$3=7),'Marks Entry 7th'!S80,"")))</f>
        <v/>
      </c>
      <c r="U81" s="65" t="str">
        <f t="shared" si="96"/>
        <v/>
      </c>
      <c r="V81" s="62">
        <f t="shared" si="97"/>
        <v>0</v>
      </c>
      <c r="W81" s="67" t="str">
        <f>IF(OR($E81="",$G81=""),"",IF(AND($E$3=6),'Marks Entry 6th'!T80,IF(AND($E$3=7),'Marks Entry 7th'!T80,"")))</f>
        <v/>
      </c>
      <c r="X81" s="67" t="str">
        <f>IF(OR($E81="",$G81=""),"",IF(AND($E$3=6),'Marks Entry 6th'!U80,IF(AND($E$3=7),'Marks Entry 7th'!U80,"")))</f>
        <v/>
      </c>
      <c r="Y81" s="66" t="str">
        <f t="shared" si="98"/>
        <v/>
      </c>
      <c r="Z81" s="62" t="str">
        <f t="shared" si="99"/>
        <v/>
      </c>
      <c r="AA81" s="108">
        <f t="shared" si="100"/>
        <v>0</v>
      </c>
      <c r="AB81" s="108" t="str">
        <f t="shared" si="101"/>
        <v/>
      </c>
      <c r="AC81" s="108" t="str">
        <f t="shared" si="102"/>
        <v/>
      </c>
      <c r="AD81" s="108" t="str">
        <f t="shared" si="103"/>
        <v/>
      </c>
      <c r="AE81" s="108" t="str">
        <f t="shared" si="104"/>
        <v/>
      </c>
      <c r="AF81" s="110" t="str">
        <f t="shared" si="105"/>
        <v/>
      </c>
      <c r="AG81" s="120" t="str">
        <f>IF(OR($E81="",$G81=""),"",IF(AND($E$3=6),'Marks Entry 6th'!V80,IF(AND($E$3=7),'Marks Entry 7th'!V80,"")))</f>
        <v/>
      </c>
      <c r="AH81" s="120" t="str">
        <f>IF(OR($E81="",$G81=""),"",IF(AND($E$3=6),'Marks Entry 6th'!W80,IF(AND($E$3=7),'Marks Entry 7th'!W80,"")))</f>
        <v/>
      </c>
      <c r="AI81" s="120" t="str">
        <f>IF(OR($E81="",$G81=""),"",IF(AND($E$3=6),'Marks Entry 6th'!X80,IF(AND($E$3=7),'Marks Entry 7th'!X80,"")))</f>
        <v/>
      </c>
      <c r="AJ81" s="120" t="str">
        <f>IF(OR($E81="",$G81=""),"",IF(AND($E$3=6),'Marks Entry 6th'!Y80,IF(AND($E$3=7),'Marks Entry 7th'!Y80,"")))</f>
        <v/>
      </c>
      <c r="AK81" s="120" t="str">
        <f>IF(OR($E81="",$G81=""),"",IF(AND($E$3=6),'Marks Entry 6th'!Z80,IF(AND($E$3=7),'Marks Entry 7th'!Z80,"")))</f>
        <v/>
      </c>
      <c r="AL81" s="120" t="str">
        <f>IF(OR($E81="",$G81=""),"",IF(AND($E$3=6),'Marks Entry 6th'!AA80,IF(AND($E$3=7),'Marks Entry 7th'!AA80,"")))</f>
        <v/>
      </c>
      <c r="AM81" s="428" t="str">
        <f t="shared" si="106"/>
        <v/>
      </c>
      <c r="AN81" s="120" t="str">
        <f>IF(OR($E81="",$G81=""),"",IF(AND($E$3=6),'Marks Entry 6th'!AB80,IF(AND($E$3=7),'Marks Entry 7th'!AB80,"")))</f>
        <v/>
      </c>
      <c r="AO81" s="120" t="str">
        <f>IF(OR($E81="",$G81=""),"",IF(AND($E$3=6),'Marks Entry 6th'!AC80,IF(AND($E$3=7),'Marks Entry 7th'!AC80,"")))</f>
        <v/>
      </c>
      <c r="AP81" s="65" t="str">
        <f t="shared" si="107"/>
        <v/>
      </c>
      <c r="AQ81" s="62">
        <f t="shared" si="108"/>
        <v>0</v>
      </c>
      <c r="AR81" s="67" t="str">
        <f>IF(OR($E81="",$G81=""),"",IF(AND($E$3=6),'Marks Entry 6th'!AD80,IF(AND($E$3=7),'Marks Entry 7th'!AD80,"")))</f>
        <v/>
      </c>
      <c r="AS81" s="67" t="str">
        <f>IF(OR($E81="",$G81=""),"",IF(AND($E$3=6),'Marks Entry 6th'!AE80,IF(AND($E$3=7),'Marks Entry 7th'!AE80,"")))</f>
        <v/>
      </c>
      <c r="AT81" s="65" t="str">
        <f t="shared" si="109"/>
        <v/>
      </c>
      <c r="AU81" s="62" t="str">
        <f t="shared" si="110"/>
        <v/>
      </c>
      <c r="AV81" s="108">
        <f t="shared" si="111"/>
        <v>0</v>
      </c>
      <c r="AW81" s="108" t="str">
        <f t="shared" si="112"/>
        <v/>
      </c>
      <c r="AX81" s="108" t="str">
        <f t="shared" si="113"/>
        <v/>
      </c>
      <c r="AY81" s="108" t="str">
        <f t="shared" si="114"/>
        <v/>
      </c>
      <c r="AZ81" s="108" t="str">
        <f t="shared" si="115"/>
        <v/>
      </c>
      <c r="BA81" s="110" t="str">
        <f t="shared" si="116"/>
        <v/>
      </c>
      <c r="BB81" s="313" t="str">
        <f>IF(OR($E81="",$G81=""),"",IF(AND($E$3=6),'Marks Entry 6th'!AF80,IF(AND($E$3=7),'Marks Entry 7th'!AF80,"")))</f>
        <v/>
      </c>
      <c r="BC81" s="120" t="str">
        <f>IF(OR($E81="",$G81=""),"",IF(AND($E$3=6),'Marks Entry 6th'!AG80,IF(AND($E$3=7),'Marks Entry 7th'!AG80,"")))</f>
        <v/>
      </c>
      <c r="BD81" s="120" t="str">
        <f>IF(OR($E81="",$G81=""),"",IF(AND($E$3=6),'Marks Entry 6th'!AH80,IF(AND($E$3=7),'Marks Entry 7th'!AH80,"")))</f>
        <v/>
      </c>
      <c r="BE81" s="120" t="str">
        <f>IF(OR($E81="",$G81=""),"",IF(AND($E$3=6),'Marks Entry 6th'!AI80,IF(AND($E$3=7),'Marks Entry 7th'!AI80,"")))</f>
        <v/>
      </c>
      <c r="BF81" s="120" t="str">
        <f>IF(OR($E81="",$G81=""),"",IF(AND($E$3=6),'Marks Entry 6th'!AJ80,IF(AND($E$3=7),'Marks Entry 7th'!AJ80,"")))</f>
        <v/>
      </c>
      <c r="BG81" s="120" t="str">
        <f>IF(OR($E81="",$G81=""),"",IF(AND($E$3=6),'Marks Entry 6th'!AK80,IF(AND($E$3=7),'Marks Entry 7th'!AK80,"")))</f>
        <v/>
      </c>
      <c r="BH81" s="120" t="str">
        <f>IF(OR($E81="",$G81=""),"",IF(AND($E$3=6),'Marks Entry 6th'!AL80,IF(AND($E$3=7),'Marks Entry 7th'!AL80,"")))</f>
        <v/>
      </c>
      <c r="BI81" s="428" t="str">
        <f t="shared" si="117"/>
        <v/>
      </c>
      <c r="BJ81" s="120" t="str">
        <f>IF(OR($E81="",$G81=""),"",IF(AND($E$3=6),'Marks Entry 6th'!AM80,IF(AND($E$3=7),'Marks Entry 7th'!AM80,"")))</f>
        <v/>
      </c>
      <c r="BK81" s="120" t="str">
        <f>IF(OR($E81="",$G81=""),"",IF(AND($E$3=6),'Marks Entry 6th'!AN80,IF(AND($E$3=7),'Marks Entry 7th'!AN80,"")))</f>
        <v/>
      </c>
      <c r="BL81" s="65" t="str">
        <f t="shared" si="118"/>
        <v/>
      </c>
      <c r="BM81" s="62">
        <f t="shared" si="119"/>
        <v>0</v>
      </c>
      <c r="BN81" s="67" t="str">
        <f>IF(OR($E81="",$G81=""),"",IF(AND($E$3=6),'Marks Entry 6th'!AO80,IF(AND($E$3=7),'Marks Entry 7th'!AO80,"")))</f>
        <v/>
      </c>
      <c r="BO81" s="67" t="str">
        <f>IF(OR($E81="",$G81=""),"",IF(AND($E$3=6),'Marks Entry 6th'!AP80,IF(AND($E$3=7),'Marks Entry 7th'!AP80,"")))</f>
        <v/>
      </c>
      <c r="BP81" s="65" t="str">
        <f t="shared" si="120"/>
        <v/>
      </c>
      <c r="BQ81" s="62" t="str">
        <f t="shared" si="121"/>
        <v/>
      </c>
      <c r="BR81" s="108">
        <f t="shared" si="122"/>
        <v>0</v>
      </c>
      <c r="BS81" s="108" t="str">
        <f t="shared" si="123"/>
        <v/>
      </c>
      <c r="BT81" s="108" t="str">
        <f t="shared" si="124"/>
        <v/>
      </c>
      <c r="BU81" s="108" t="str">
        <f t="shared" si="125"/>
        <v/>
      </c>
      <c r="BV81" s="108" t="str">
        <f t="shared" si="126"/>
        <v/>
      </c>
      <c r="BW81" s="110" t="str">
        <f t="shared" si="127"/>
        <v/>
      </c>
      <c r="BX81" s="120" t="str">
        <f>IF(OR($E81="",$G81=""),"",IF(AND($E$3=6),'Marks Entry 6th'!AQ80,IF(AND($E$3=7),'Marks Entry 7th'!AQ80,"")))</f>
        <v/>
      </c>
      <c r="BY81" s="120" t="str">
        <f>IF(OR($E81="",$G81=""),"",IF(AND($E$3=6),'Marks Entry 6th'!AR80,IF(AND($E$3=7),'Marks Entry 7th'!AR80,"")))</f>
        <v/>
      </c>
      <c r="BZ81" s="120" t="str">
        <f>IF(OR($E81="",$G81=""),"",IF(AND($E$3=6),'Marks Entry 6th'!AS80,IF(AND($E$3=7),'Marks Entry 7th'!AS80,"")))</f>
        <v/>
      </c>
      <c r="CA81" s="120" t="str">
        <f>IF(OR($E81="",$G81=""),"",IF(AND($E$3=6),'Marks Entry 6th'!AT80,IF(AND($E$3=7),'Marks Entry 7th'!AT80,"")))</f>
        <v/>
      </c>
      <c r="CB81" s="120" t="str">
        <f>IF(OR($E81="",$G81=""),"",IF(AND($E$3=6),'Marks Entry 6th'!AU80,IF(AND($E$3=7),'Marks Entry 7th'!AU80,"")))</f>
        <v/>
      </c>
      <c r="CC81" s="120" t="str">
        <f>IF(OR($E81="",$G81=""),"",IF(AND($E$3=6),'Marks Entry 6th'!AV80,IF(AND($E$3=7),'Marks Entry 7th'!AV80,"")))</f>
        <v/>
      </c>
      <c r="CD81" s="428" t="str">
        <f t="shared" si="128"/>
        <v/>
      </c>
      <c r="CE81" s="120" t="str">
        <f>IF(OR($E81="",$G81=""),"",IF(AND($E$3=6),'Marks Entry 6th'!AW80,IF(AND($E$3=7),'Marks Entry 7th'!AW80,"")))</f>
        <v/>
      </c>
      <c r="CF81" s="120" t="str">
        <f>IF(OR($E81="",$G81=""),"",IF(AND($E$3=6),'Marks Entry 6th'!AX80,IF(AND($E$3=7),'Marks Entry 7th'!AX80,"")))</f>
        <v/>
      </c>
      <c r="CG81" s="65" t="str">
        <f t="shared" si="129"/>
        <v/>
      </c>
      <c r="CH81" s="62">
        <f t="shared" si="130"/>
        <v>0</v>
      </c>
      <c r="CI81" s="67" t="str">
        <f>IF(OR($E81="",$G81=""),"",IF(AND($E$3=6),'Marks Entry 6th'!AY80,IF(AND($E$3=7),'Marks Entry 7th'!AY80,"")))</f>
        <v/>
      </c>
      <c r="CJ81" s="67" t="str">
        <f>IF(OR($E81="",$G81=""),"",IF(AND($E$3=6),'Marks Entry 6th'!AZ80,IF(AND($E$3=7),'Marks Entry 7th'!AZ80,"")))</f>
        <v/>
      </c>
      <c r="CK81" s="65" t="str">
        <f t="shared" si="131"/>
        <v/>
      </c>
      <c r="CL81" s="62" t="str">
        <f t="shared" si="132"/>
        <v/>
      </c>
      <c r="CM81" s="108">
        <f t="shared" si="133"/>
        <v>0</v>
      </c>
      <c r="CN81" s="108" t="str">
        <f t="shared" si="134"/>
        <v/>
      </c>
      <c r="CO81" s="108" t="str">
        <f t="shared" si="135"/>
        <v/>
      </c>
      <c r="CP81" s="108" t="str">
        <f t="shared" si="136"/>
        <v/>
      </c>
      <c r="CQ81" s="108" t="str">
        <f t="shared" si="137"/>
        <v/>
      </c>
      <c r="CR81" s="110" t="str">
        <f t="shared" si="138"/>
        <v/>
      </c>
      <c r="CS81" s="120" t="str">
        <f>IF(OR($E81="",$G81=""),"",IF(AND($E$3=6),'Marks Entry 6th'!BA80,IF(AND($E$3=7),'Marks Entry 7th'!BA80,"")))</f>
        <v/>
      </c>
      <c r="CT81" s="120" t="str">
        <f>IF(OR($E81="",$G81=""),"",IF(AND($E$3=6),'Marks Entry 6th'!BB80,IF(AND($E$3=7),'Marks Entry 7th'!BB80,"")))</f>
        <v/>
      </c>
      <c r="CU81" s="120" t="str">
        <f>IF(OR($E81="",$G81=""),"",IF(AND($E$3=6),'Marks Entry 6th'!BC80,IF(AND($E$3=7),'Marks Entry 7th'!BC80,"")))</f>
        <v/>
      </c>
      <c r="CV81" s="120" t="str">
        <f>IF(OR($E81="",$G81=""),"",IF(AND($E$3=6),'Marks Entry 6th'!BD80,IF(AND($E$3=7),'Marks Entry 7th'!BD80,"")))</f>
        <v/>
      </c>
      <c r="CW81" s="120" t="str">
        <f>IF(OR($E81="",$G81=""),"",IF(AND($E$3=6),'Marks Entry 6th'!BE80,IF(AND($E$3=7),'Marks Entry 7th'!BE80,"")))</f>
        <v/>
      </c>
      <c r="CX81" s="120" t="str">
        <f>IF(OR($E81="",$G81=""),"",IF(AND($E$3=6),'Marks Entry 6th'!BF80,IF(AND($E$3=7),'Marks Entry 7th'!BF80,"")))</f>
        <v/>
      </c>
      <c r="CY81" s="428" t="str">
        <f t="shared" si="139"/>
        <v/>
      </c>
      <c r="CZ81" s="120" t="str">
        <f>IF(OR($E81="",$G81=""),"",IF(AND($E$3=6),'Marks Entry 6th'!BG80,IF(AND($E$3=7),'Marks Entry 7th'!BG80,"")))</f>
        <v/>
      </c>
      <c r="DA81" s="120" t="str">
        <f>IF(OR($E81="",$G81=""),"",IF(AND($E$3=6),'Marks Entry 6th'!BH80,IF(AND($E$3=7),'Marks Entry 7th'!BH80,"")))</f>
        <v/>
      </c>
      <c r="DB81" s="65" t="str">
        <f t="shared" si="140"/>
        <v/>
      </c>
      <c r="DC81" s="62">
        <f t="shared" si="141"/>
        <v>0</v>
      </c>
      <c r="DD81" s="67" t="str">
        <f>IF(OR($E81="",$G81=""),"",IF(AND($E$3=6),'Marks Entry 6th'!BI80,IF(AND($E$3=7),'Marks Entry 7th'!BI80,"")))</f>
        <v/>
      </c>
      <c r="DE81" s="67" t="str">
        <f>IF(OR($E81="",$G81=""),"",IF(AND($E$3=6),'Marks Entry 6th'!BJ80,IF(AND($E$3=7),'Marks Entry 7th'!BJ80,"")))</f>
        <v/>
      </c>
      <c r="DF81" s="65" t="str">
        <f t="shared" si="142"/>
        <v/>
      </c>
      <c r="DG81" s="62" t="str">
        <f t="shared" si="143"/>
        <v/>
      </c>
      <c r="DH81" s="108">
        <f t="shared" si="144"/>
        <v>0</v>
      </c>
      <c r="DI81" s="108" t="str">
        <f t="shared" si="145"/>
        <v/>
      </c>
      <c r="DJ81" s="108" t="str">
        <f t="shared" si="146"/>
        <v/>
      </c>
      <c r="DK81" s="108" t="str">
        <f t="shared" si="147"/>
        <v/>
      </c>
      <c r="DL81" s="108" t="str">
        <f t="shared" si="148"/>
        <v/>
      </c>
      <c r="DM81" s="110" t="str">
        <f t="shared" si="149"/>
        <v/>
      </c>
      <c r="DN81" s="120" t="str">
        <f>IF(OR($E81="",$G81=""),"",IF(AND($E$3=6),'Marks Entry 6th'!BK80,IF(AND($E$3=7),'Marks Entry 7th'!BK80,"")))</f>
        <v/>
      </c>
      <c r="DO81" s="120" t="str">
        <f>IF(OR($E81="",$G81=""),"",IF(AND($E$3=6),'Marks Entry 6th'!BL80,IF(AND($E$3=7),'Marks Entry 7th'!BL80,"")))</f>
        <v/>
      </c>
      <c r="DP81" s="120" t="str">
        <f>IF(OR($E81="",$G81=""),"",IF(AND($E$3=6),'Marks Entry 6th'!BM80,IF(AND($E$3=7),'Marks Entry 7th'!BM80,"")))</f>
        <v/>
      </c>
      <c r="DQ81" s="120" t="str">
        <f>IF(OR($E81="",$G81=""),"",IF(AND($E$3=6),'Marks Entry 6th'!BN80,IF(AND($E$3=7),'Marks Entry 7th'!BN80,"")))</f>
        <v/>
      </c>
      <c r="DR81" s="120" t="str">
        <f>IF(OR($E81="",$G81=""),"",IF(AND($E$3=6),'Marks Entry 6th'!BO80,IF(AND($E$3=7),'Marks Entry 7th'!BO80,"")))</f>
        <v/>
      </c>
      <c r="DS81" s="120" t="str">
        <f>IF(OR($E81="",$G81=""),"",IF(AND($E$3=6),'Marks Entry 6th'!BP80,IF(AND($E$3=7),'Marks Entry 7th'!BP80,"")))</f>
        <v/>
      </c>
      <c r="DT81" s="428" t="str">
        <f t="shared" si="150"/>
        <v/>
      </c>
      <c r="DU81" s="120" t="str">
        <f>IF(OR($E81="",$G81=""),"",IF(AND($E$3=6),'Marks Entry 6th'!BQ80,IF(AND($E$3=7),'Marks Entry 7th'!BQ80,"")))</f>
        <v/>
      </c>
      <c r="DV81" s="120" t="str">
        <f>IF(OR($E81="",$G81=""),"",IF(AND($E$3=6),'Marks Entry 6th'!BR80,IF(AND($E$3=7),'Marks Entry 7th'!BR80,"")))</f>
        <v/>
      </c>
      <c r="DW81" s="65" t="str">
        <f t="shared" si="151"/>
        <v/>
      </c>
      <c r="DX81" s="62">
        <f t="shared" si="152"/>
        <v>0</v>
      </c>
      <c r="DY81" s="67" t="str">
        <f>IF(OR($E81="",$G81=""),"",IF(AND($E$3=6),'Marks Entry 6th'!BS80,IF(AND($E$3=7),'Marks Entry 7th'!BS80,"")))</f>
        <v/>
      </c>
      <c r="DZ81" s="67" t="str">
        <f>IF(OR($E81="",$G81=""),"",IF(AND($E$3=6),'Marks Entry 6th'!BT80,IF(AND($E$3=7),'Marks Entry 7th'!BT80,"")))</f>
        <v/>
      </c>
      <c r="EA81" s="65" t="str">
        <f t="shared" si="153"/>
        <v/>
      </c>
      <c r="EB81" s="62" t="str">
        <f t="shared" si="154"/>
        <v/>
      </c>
      <c r="EC81" s="108">
        <f t="shared" si="155"/>
        <v>0</v>
      </c>
      <c r="ED81" s="108" t="str">
        <f t="shared" si="156"/>
        <v/>
      </c>
      <c r="EE81" s="108" t="str">
        <f t="shared" si="157"/>
        <v/>
      </c>
      <c r="EF81" s="108" t="str">
        <f t="shared" si="158"/>
        <v/>
      </c>
      <c r="EG81" s="108" t="str">
        <f t="shared" si="159"/>
        <v/>
      </c>
      <c r="EH81" s="110" t="str">
        <f t="shared" si="160"/>
        <v/>
      </c>
      <c r="EI81" s="52" t="str">
        <f>IF(OR($E81="",$G81=""),"",IF(AND($E$3=6),'Marks Entry 6th'!BU80,IF(AND($E$3=7),'Marks Entry 7th'!BU80,"")))</f>
        <v/>
      </c>
      <c r="EJ81" s="52" t="str">
        <f>IF(OR($E81="",$G81=""),"",IF(AND($E$3=6),'Marks Entry 6th'!BV80,IF(AND($E$3=7),'Marks Entry 7th'!BV80,"")))</f>
        <v/>
      </c>
      <c r="EK81" s="52" t="str">
        <f>IF(OR($E81="",$G81=""),"",IF(AND($E$3=6),'Marks Entry 6th'!BW80,IF(AND($E$3=7),'Marks Entry 7th'!BW80,"")))</f>
        <v/>
      </c>
      <c r="EL81" s="52" t="str">
        <f>IF(OR($E81="",$G81=""),"",IF(AND($E$3=6),'Marks Entry 6th'!BX80,IF(AND($E$3=7),'Marks Entry 7th'!BX80,"")))</f>
        <v/>
      </c>
      <c r="EM81" s="52" t="str">
        <f>IF(OR($E81="",$G81=""),"",IF(AND($E$3=6),'Marks Entry 6th'!BY80,IF(AND($E$3=7),'Marks Entry 7th'!BY80,"")))</f>
        <v/>
      </c>
      <c r="EN81" s="121" t="str">
        <f t="shared" si="161"/>
        <v/>
      </c>
      <c r="EO81" s="122">
        <f t="shared" si="162"/>
        <v>0</v>
      </c>
      <c r="EP81" s="122" t="str">
        <f t="shared" si="163"/>
        <v/>
      </c>
      <c r="EQ81" s="122" t="str">
        <f t="shared" si="164"/>
        <v/>
      </c>
      <c r="ER81" s="109" t="str">
        <f t="shared" si="165"/>
        <v/>
      </c>
      <c r="ES81" s="52" t="str">
        <f>IF(OR($E81="",$G81=""),"",IF(AND($E$3=6),'Marks Entry 6th'!BZ80,IF(AND($E$3=7),'Marks Entry 7th'!BZ80,"")))</f>
        <v/>
      </c>
      <c r="ET81" s="52" t="str">
        <f>IF(OR($E81="",$G81=""),"",IF(AND($E$3=6),'Marks Entry 6th'!CA80,IF(AND($E$3=7),'Marks Entry 7th'!CA80,"")))</f>
        <v/>
      </c>
      <c r="EU81" s="52" t="str">
        <f>IF(OR($E81="",$G81=""),"",IF(AND($E$3=6),'Marks Entry 6th'!CB80,IF(AND($E$3=7),'Marks Entry 7th'!CB80,"")))</f>
        <v/>
      </c>
      <c r="EV81" s="52" t="str">
        <f>IF(OR($E81="",$G81=""),"",IF(AND($E$3=6),'Marks Entry 6th'!CC80,IF(AND($E$3=7),'Marks Entry 7th'!CC80,"")))</f>
        <v/>
      </c>
      <c r="EW81" s="52" t="str">
        <f>IF(OR($E81="",$G81=""),"",IF(AND($E$3=6),'Marks Entry 6th'!CD80,IF(AND($E$3=7),'Marks Entry 7th'!CD80,"")))</f>
        <v/>
      </c>
      <c r="EX81" s="121" t="str">
        <f t="shared" si="166"/>
        <v/>
      </c>
      <c r="EY81" s="122">
        <f t="shared" si="167"/>
        <v>0</v>
      </c>
      <c r="EZ81" s="122" t="str">
        <f t="shared" si="168"/>
        <v/>
      </c>
      <c r="FA81" s="122" t="str">
        <f t="shared" si="169"/>
        <v/>
      </c>
      <c r="FB81" s="109" t="str">
        <f t="shared" si="170"/>
        <v/>
      </c>
      <c r="FC81" s="52" t="str">
        <f>IF(OR($E81="",$G81=""),"",IF(AND($E$3=6),'Marks Entry 6th'!CE80,IF(AND($E$3=7),'Marks Entry 7th'!CE80,"")))</f>
        <v/>
      </c>
      <c r="FD81" s="52" t="str">
        <f>IF(OR($E81="",$G81=""),"",IF(AND($E$3=6),'Marks Entry 6th'!CF80,IF(AND($E$3=7),'Marks Entry 7th'!CF80,"")))</f>
        <v/>
      </c>
      <c r="FE81" s="52" t="str">
        <f>IF(OR($E81="",$G81=""),"",IF(AND($E$3=6),'Marks Entry 6th'!CG80,IF(AND($E$3=7),'Marks Entry 7th'!CG80,"")))</f>
        <v/>
      </c>
      <c r="FF81" s="52" t="str">
        <f>IF(OR($E81="",$G81=""),"",IF(AND($E$3=6),'Marks Entry 6th'!CH80,IF(AND($E$3=7),'Marks Entry 7th'!CH80,"")))</f>
        <v/>
      </c>
      <c r="FG81" s="52" t="str">
        <f>IF(OR($E81="",$G81=""),"",IF(AND($E$3=6),'Marks Entry 6th'!CI80,IF(AND($E$3=7),'Marks Entry 7th'!CI80,"")))</f>
        <v/>
      </c>
      <c r="FH81" s="121" t="str">
        <f t="shared" si="171"/>
        <v/>
      </c>
      <c r="FI81" s="122">
        <f t="shared" si="172"/>
        <v>0</v>
      </c>
      <c r="FJ81" s="122" t="str">
        <f t="shared" si="173"/>
        <v/>
      </c>
      <c r="FK81" s="122" t="str">
        <f t="shared" si="174"/>
        <v/>
      </c>
      <c r="FL81" s="109" t="str">
        <f t="shared" si="175"/>
        <v/>
      </c>
      <c r="FM81" s="370" t="str">
        <f>IF(OR($E81="",$G81=""),"",IF(AND('Marks Entry 6th'!CJ80="",'Marks Entry 7th'!CJ80=""),"",IF(AND($E$3=6),'Marks Entry 6th'!CJ80,IF(AND($E$3=7),'Marks Entry 7th'!CJ80,""))))</f>
        <v/>
      </c>
      <c r="FN81" s="370" t="str">
        <f>IF(OR($E81="",$G81=""),"",IF(AND('Marks Entry 6th'!CK80="",'Marks Entry 7th'!CK80=""),"",IF(AND($E$3=6),'Marks Entry 6th'!CK80,IF(AND($E$3=7),'Marks Entry 7th'!CK80,""))))</f>
        <v/>
      </c>
      <c r="FO81" s="371" t="str">
        <f t="shared" si="176"/>
        <v/>
      </c>
      <c r="FP81" s="109" t="str">
        <f t="shared" si="177"/>
        <v/>
      </c>
      <c r="FQ81" s="370" t="str">
        <f>IF(OR($E81="",$G81=""),"",IF(AND('Marks Entry 6th'!CL80="",'Marks Entry 7th'!CL80=""),"",IF(AND($E$3=6),'Marks Entry 6th'!CL80,IF(AND($E$3=7),'Marks Entry 7th'!CL80,""))))</f>
        <v/>
      </c>
      <c r="FR81" s="370" t="str">
        <f>IF(OR($E81="",$G81=""),"",IF(AND('Marks Entry 6th'!CM80="",'Marks Entry 7th'!CM80=""),"",IF(AND($E$3=6),'Marks Entry 6th'!CM80,IF(AND($E$3=7),'Marks Entry 7th'!CM80,""))))</f>
        <v/>
      </c>
      <c r="FS81" s="371" t="str">
        <f t="shared" si="178"/>
        <v/>
      </c>
      <c r="FT81" s="109" t="str">
        <f t="shared" si="179"/>
        <v/>
      </c>
      <c r="FU81" s="78" t="str">
        <f t="shared" si="180"/>
        <v/>
      </c>
      <c r="FV81" s="332" t="str">
        <f t="shared" si="181"/>
        <v/>
      </c>
      <c r="FW81" s="84" t="str">
        <f t="shared" si="182"/>
        <v/>
      </c>
      <c r="FX81" s="225" t="str">
        <f t="shared" si="183"/>
        <v/>
      </c>
      <c r="FY81" s="85" t="str">
        <f t="shared" si="184"/>
        <v/>
      </c>
      <c r="FZ81" s="331" t="str">
        <f>IFERROR(IF(B81="NSO","NSO",IF(OR(D81="",G81="",F81=""),"",IF(AND(FV81&gt;=36,'Master sheet'!$D$11="Hindi"),"कक्षा क्रमोन्नत",IF(AND(FV81&gt;=36,'Master sheet'!$D$11="English"),"Promoted",IF(AND(FV81&lt;36,'Master sheet'!$D$11="Hindi"),"पुनः परीक्षा","Re-Exam"))))),"")</f>
        <v/>
      </c>
      <c r="GA81" s="53" t="str">
        <f>IF(OR($E81="",$G81=""),"",IF(AND($E$3=6,'Marks Entry 6th'!CN80=""),"",IF(AND($E$3=7,'Marks Entry 7th'!CN80=""),"",IF(AND($E$3=6),'Marks Entry 6th'!CN80,IF(AND($E$3=7),'Marks Entry 7th'!CN80,"")))))</f>
        <v/>
      </c>
      <c r="GB81" s="53" t="str">
        <f>IF(OR($E81="",$G81=""),"",IF(AND($E$3=6,'Marks Entry 6th'!CO80=""),"",IF(AND($E$3=7,'Marks Entry 7th'!CO80=""),"",IF(AND($E$3=6),'Marks Entry 6th'!CO80,IF(AND($E$3=7),'Marks Entry 7th'!CO80,"")))))</f>
        <v/>
      </c>
      <c r="GC81" s="54"/>
      <c r="GK81" s="56">
        <f>IF(AND($E$3=6),'Marks Entry 6th'!I80,IF(AND($E$3=7),'Marks Entry 7th'!I80,""))</f>
        <v>0</v>
      </c>
      <c r="GL81" s="56">
        <f t="shared" si="185"/>
        <v>0</v>
      </c>
    </row>
    <row r="82" spans="1:194" ht="18.95" customHeight="1">
      <c r="A82" s="68">
        <v>75</v>
      </c>
      <c r="B82" s="68" t="str">
        <f>IF(OR(GK82=0,GK82=""),"",IF(AND($E$3=6),'Marks Entry 6th'!I81,IF(AND($E$3=7),'Marks Entry 7th'!I81,"")))</f>
        <v/>
      </c>
      <c r="C82" s="69" t="str">
        <f>IF(OR(B82=0,B82=""),"",IF(AND($E$3=6,'Marks Entry 6th'!B81=""),"",IF(AND($E$3=7,'Marks Entry 7th'!B81=""),"",IF(AND($E$3=6,'Marks Entry 6th'!B81),'Marks Entry 6th'!B81,IF(AND($E$3=7),'Marks Entry 7th'!B81,"")))))</f>
        <v/>
      </c>
      <c r="D82" s="69" t="str">
        <f>IF(OR(B82=0,B82=""),"",IF(AND($E$3=6,'Marks Entry 6th'!C81=""),"",IF(AND($E$3=7,'Marks Entry 7th'!C81=""),"",IF(AND($E$3=6),'Marks Entry 6th'!C81,IF(AND($E$3=7),'Marks Entry 7th'!C81,"")))))</f>
        <v/>
      </c>
      <c r="E82" s="306" t="str">
        <f>IF(OR(B82=0,B82=""),"",IF(AND($E$3=6,'Marks Entry 6th'!E81=""),"",IF(AND($E$3=7,'Marks Entry 7th'!E81=""),"",IF(AND($E$3=6),'Marks Entry 6th'!E81,IF(AND($E$3=7),'Marks Entry 7th'!E81,"")))))</f>
        <v/>
      </c>
      <c r="F82" s="69" t="str">
        <f>IF(OR(B82=0,B82=""),"",IF(AND($E$3=6,'Marks Entry 6th'!D81=""),"",IF(AND($E$3=7,'Marks Entry 7th'!D81=""),"",IF(AND($E$3=6),'Marks Entry 6th'!D81,IF(AND($E$3=7),'Marks Entry 7th'!D81,"")))))</f>
        <v/>
      </c>
      <c r="G82" s="305" t="str">
        <f>IF(OR(B82=0,B82=""),"",IF(AND($E$3=6,'Marks Entry 6th'!F81=""),"",IF(AND($E$3=7,'Marks Entry 7th'!F81=""),"",IF(AND($E$3=6),UPPER('Marks Entry 6th'!F81),IF(AND($E$3=7),UPPER('Marks Entry 7th'!F81),"")))))</f>
        <v/>
      </c>
      <c r="H82" s="305" t="str">
        <f>IF(OR(B82=0,B82=""),"",IF(AND($E$3=6,'Marks Entry 6th'!G81=""),"",IF(AND($E$3=7,'Marks Entry 7th'!G81=""),"",IF(AND($E$3=6),UPPER('Marks Entry 6th'!G81),IF(AND($E$3=7),UPPER('Marks Entry 7th'!G81),"")))))</f>
        <v/>
      </c>
      <c r="I82" s="305" t="str">
        <f>IF(OR(B82=0,B82=""),"",IF(AND($E$3=6,'Marks Entry 6th'!H81=""),"",IF(AND($E$3=7,'Marks Entry 7th'!H81=""),"",IF(AND($E$3=6),UPPER('Marks Entry 6th'!H81),IF(AND($E$3=7),UPPER('Marks Entry 7th'!H81),"")))))</f>
        <v/>
      </c>
      <c r="J82" s="64" t="str">
        <f>IF(OR(B82=0,B82=""),"",IF(AND($E$3=6,'Marks Entry 6th'!J81=""),"",IF(AND($E$3=7,'Marks Entry 7th'!J81=""),"",IF(AND($E$3=6),'Marks Entry 6th'!J81,IF(AND($E$3=7),'Marks Entry 7th'!J81,"")))))</f>
        <v/>
      </c>
      <c r="K82" s="64" t="str">
        <f>IF(OR(B82=0,B82=""),"",IF(AND($E$3=6,'Marks Entry 6th'!K81=""),"",IF(AND($E$3=7,'Marks Entry 7th'!K81=""),"",IF(AND($E$3=6),'Marks Entry 6th'!K81,IF(AND($E$3=7),'Marks Entry 7th'!K81,"")))))</f>
        <v/>
      </c>
      <c r="L82" s="120" t="str">
        <f>IF(OR($E82="",$G82=""),"",IF(AND($E$3=6),'Marks Entry 6th'!L81,IF(AND($E$3=7),'Marks Entry 7th'!L81,"")))</f>
        <v/>
      </c>
      <c r="M82" s="120" t="str">
        <f>IF(OR($E82="",$G82=""),"",IF(AND($E$3=6),'Marks Entry 6th'!M81,IF(AND($E$3=7),'Marks Entry 7th'!M81,"")))</f>
        <v/>
      </c>
      <c r="N82" s="120" t="str">
        <f>IF(OR($E82="",$G82=""),"",IF(AND($E$3=6),'Marks Entry 6th'!N81,IF(AND($E$3=7),'Marks Entry 7th'!N81,"")))</f>
        <v/>
      </c>
      <c r="O82" s="120" t="str">
        <f>IF(OR($E82="",$G82=""),"",IF(AND($E$3=6),'Marks Entry 6th'!O81,IF(AND($E$3=7),'Marks Entry 7th'!O81,"")))</f>
        <v/>
      </c>
      <c r="P82" s="120" t="str">
        <f>IF(OR($E82="",$G82=""),"",IF(AND($E$3=6),'Marks Entry 6th'!P81,IF(AND($E$3=7),'Marks Entry 7th'!P81,"")))</f>
        <v/>
      </c>
      <c r="Q82" s="120" t="str">
        <f>IF(OR($E82="",$G82=""),"",IF(AND($E$3=6),'Marks Entry 6th'!Q81,IF(AND($E$3=7),'Marks Entry 7th'!Q81,"")))</f>
        <v/>
      </c>
      <c r="R82" s="428" t="str">
        <f t="shared" si="95"/>
        <v/>
      </c>
      <c r="S82" s="120" t="str">
        <f>IF(OR($E82="",$G82=""),"",IF(AND($E$3=6),'Marks Entry 6th'!R81,IF(AND($E$3=7),'Marks Entry 7th'!R81,"")))</f>
        <v/>
      </c>
      <c r="T82" s="120" t="str">
        <f>IF(OR($E82="",$G82=""),"",IF(AND($E$3=6),'Marks Entry 6th'!S81,IF(AND($E$3=7),'Marks Entry 7th'!S81,"")))</f>
        <v/>
      </c>
      <c r="U82" s="65" t="str">
        <f t="shared" si="96"/>
        <v/>
      </c>
      <c r="V82" s="62">
        <f t="shared" si="97"/>
        <v>0</v>
      </c>
      <c r="W82" s="67" t="str">
        <f>IF(OR($E82="",$G82=""),"",IF(AND($E$3=6),'Marks Entry 6th'!T81,IF(AND($E$3=7),'Marks Entry 7th'!T81,"")))</f>
        <v/>
      </c>
      <c r="X82" s="67" t="str">
        <f>IF(OR($E82="",$G82=""),"",IF(AND($E$3=6),'Marks Entry 6th'!U81,IF(AND($E$3=7),'Marks Entry 7th'!U81,"")))</f>
        <v/>
      </c>
      <c r="Y82" s="66" t="str">
        <f t="shared" si="98"/>
        <v/>
      </c>
      <c r="Z82" s="62" t="str">
        <f t="shared" si="99"/>
        <v/>
      </c>
      <c r="AA82" s="108">
        <f t="shared" si="100"/>
        <v>0</v>
      </c>
      <c r="AB82" s="108" t="str">
        <f t="shared" si="101"/>
        <v/>
      </c>
      <c r="AC82" s="108" t="str">
        <f t="shared" si="102"/>
        <v/>
      </c>
      <c r="AD82" s="108" t="str">
        <f t="shared" si="103"/>
        <v/>
      </c>
      <c r="AE82" s="108" t="str">
        <f t="shared" si="104"/>
        <v/>
      </c>
      <c r="AF82" s="110" t="str">
        <f t="shared" si="105"/>
        <v/>
      </c>
      <c r="AG82" s="120" t="str">
        <f>IF(OR($E82="",$G82=""),"",IF(AND($E$3=6),'Marks Entry 6th'!V81,IF(AND($E$3=7),'Marks Entry 7th'!V81,"")))</f>
        <v/>
      </c>
      <c r="AH82" s="120" t="str">
        <f>IF(OR($E82="",$G82=""),"",IF(AND($E$3=6),'Marks Entry 6th'!W81,IF(AND($E$3=7),'Marks Entry 7th'!W81,"")))</f>
        <v/>
      </c>
      <c r="AI82" s="120" t="str">
        <f>IF(OR($E82="",$G82=""),"",IF(AND($E$3=6),'Marks Entry 6th'!X81,IF(AND($E$3=7),'Marks Entry 7th'!X81,"")))</f>
        <v/>
      </c>
      <c r="AJ82" s="120" t="str">
        <f>IF(OR($E82="",$G82=""),"",IF(AND($E$3=6),'Marks Entry 6th'!Y81,IF(AND($E$3=7),'Marks Entry 7th'!Y81,"")))</f>
        <v/>
      </c>
      <c r="AK82" s="120" t="str">
        <f>IF(OR($E82="",$G82=""),"",IF(AND($E$3=6),'Marks Entry 6th'!Z81,IF(AND($E$3=7),'Marks Entry 7th'!Z81,"")))</f>
        <v/>
      </c>
      <c r="AL82" s="120" t="str">
        <f>IF(OR($E82="",$G82=""),"",IF(AND($E$3=6),'Marks Entry 6th'!AA81,IF(AND($E$3=7),'Marks Entry 7th'!AA81,"")))</f>
        <v/>
      </c>
      <c r="AM82" s="428" t="str">
        <f t="shared" si="106"/>
        <v/>
      </c>
      <c r="AN82" s="120" t="str">
        <f>IF(OR($E82="",$G82=""),"",IF(AND($E$3=6),'Marks Entry 6th'!AB81,IF(AND($E$3=7),'Marks Entry 7th'!AB81,"")))</f>
        <v/>
      </c>
      <c r="AO82" s="120" t="str">
        <f>IF(OR($E82="",$G82=""),"",IF(AND($E$3=6),'Marks Entry 6th'!AC81,IF(AND($E$3=7),'Marks Entry 7th'!AC81,"")))</f>
        <v/>
      </c>
      <c r="AP82" s="65" t="str">
        <f t="shared" si="107"/>
        <v/>
      </c>
      <c r="AQ82" s="62">
        <f t="shared" si="108"/>
        <v>0</v>
      </c>
      <c r="AR82" s="67" t="str">
        <f>IF(OR($E82="",$G82=""),"",IF(AND($E$3=6),'Marks Entry 6th'!AD81,IF(AND($E$3=7),'Marks Entry 7th'!AD81,"")))</f>
        <v/>
      </c>
      <c r="AS82" s="67" t="str">
        <f>IF(OR($E82="",$G82=""),"",IF(AND($E$3=6),'Marks Entry 6th'!AE81,IF(AND($E$3=7),'Marks Entry 7th'!AE81,"")))</f>
        <v/>
      </c>
      <c r="AT82" s="65" t="str">
        <f t="shared" si="109"/>
        <v/>
      </c>
      <c r="AU82" s="62" t="str">
        <f t="shared" si="110"/>
        <v/>
      </c>
      <c r="AV82" s="108">
        <f t="shared" si="111"/>
        <v>0</v>
      </c>
      <c r="AW82" s="108" t="str">
        <f t="shared" si="112"/>
        <v/>
      </c>
      <c r="AX82" s="108" t="str">
        <f t="shared" si="113"/>
        <v/>
      </c>
      <c r="AY82" s="108" t="str">
        <f t="shared" si="114"/>
        <v/>
      </c>
      <c r="AZ82" s="108" t="str">
        <f t="shared" si="115"/>
        <v/>
      </c>
      <c r="BA82" s="110" t="str">
        <f t="shared" si="116"/>
        <v/>
      </c>
      <c r="BB82" s="313" t="str">
        <f>IF(OR($E82="",$G82=""),"",IF(AND($E$3=6),'Marks Entry 6th'!AF81,IF(AND($E$3=7),'Marks Entry 7th'!AF81,"")))</f>
        <v/>
      </c>
      <c r="BC82" s="120" t="str">
        <f>IF(OR($E82="",$G82=""),"",IF(AND($E$3=6),'Marks Entry 6th'!AG81,IF(AND($E$3=7),'Marks Entry 7th'!AG81,"")))</f>
        <v/>
      </c>
      <c r="BD82" s="120" t="str">
        <f>IF(OR($E82="",$G82=""),"",IF(AND($E$3=6),'Marks Entry 6th'!AH81,IF(AND($E$3=7),'Marks Entry 7th'!AH81,"")))</f>
        <v/>
      </c>
      <c r="BE82" s="120" t="str">
        <f>IF(OR($E82="",$G82=""),"",IF(AND($E$3=6),'Marks Entry 6th'!AI81,IF(AND($E$3=7),'Marks Entry 7th'!AI81,"")))</f>
        <v/>
      </c>
      <c r="BF82" s="120" t="str">
        <f>IF(OR($E82="",$G82=""),"",IF(AND($E$3=6),'Marks Entry 6th'!AJ81,IF(AND($E$3=7),'Marks Entry 7th'!AJ81,"")))</f>
        <v/>
      </c>
      <c r="BG82" s="120" t="str">
        <f>IF(OR($E82="",$G82=""),"",IF(AND($E$3=6),'Marks Entry 6th'!AK81,IF(AND($E$3=7),'Marks Entry 7th'!AK81,"")))</f>
        <v/>
      </c>
      <c r="BH82" s="120" t="str">
        <f>IF(OR($E82="",$G82=""),"",IF(AND($E$3=6),'Marks Entry 6th'!AL81,IF(AND($E$3=7),'Marks Entry 7th'!AL81,"")))</f>
        <v/>
      </c>
      <c r="BI82" s="428" t="str">
        <f t="shared" si="117"/>
        <v/>
      </c>
      <c r="BJ82" s="120" t="str">
        <f>IF(OR($E82="",$G82=""),"",IF(AND($E$3=6),'Marks Entry 6th'!AM81,IF(AND($E$3=7),'Marks Entry 7th'!AM81,"")))</f>
        <v/>
      </c>
      <c r="BK82" s="120" t="str">
        <f>IF(OR($E82="",$G82=""),"",IF(AND($E$3=6),'Marks Entry 6th'!AN81,IF(AND($E$3=7),'Marks Entry 7th'!AN81,"")))</f>
        <v/>
      </c>
      <c r="BL82" s="65" t="str">
        <f t="shared" si="118"/>
        <v/>
      </c>
      <c r="BM82" s="62">
        <f t="shared" si="119"/>
        <v>0</v>
      </c>
      <c r="BN82" s="67" t="str">
        <f>IF(OR($E82="",$G82=""),"",IF(AND($E$3=6),'Marks Entry 6th'!AO81,IF(AND($E$3=7),'Marks Entry 7th'!AO81,"")))</f>
        <v/>
      </c>
      <c r="BO82" s="67" t="str">
        <f>IF(OR($E82="",$G82=""),"",IF(AND($E$3=6),'Marks Entry 6th'!AP81,IF(AND($E$3=7),'Marks Entry 7th'!AP81,"")))</f>
        <v/>
      </c>
      <c r="BP82" s="65" t="str">
        <f t="shared" si="120"/>
        <v/>
      </c>
      <c r="BQ82" s="62" t="str">
        <f t="shared" si="121"/>
        <v/>
      </c>
      <c r="BR82" s="108">
        <f t="shared" si="122"/>
        <v>0</v>
      </c>
      <c r="BS82" s="108" t="str">
        <f t="shared" si="123"/>
        <v/>
      </c>
      <c r="BT82" s="108" t="str">
        <f t="shared" si="124"/>
        <v/>
      </c>
      <c r="BU82" s="108" t="str">
        <f t="shared" si="125"/>
        <v/>
      </c>
      <c r="BV82" s="108" t="str">
        <f t="shared" si="126"/>
        <v/>
      </c>
      <c r="BW82" s="110" t="str">
        <f t="shared" si="127"/>
        <v/>
      </c>
      <c r="BX82" s="120" t="str">
        <f>IF(OR($E82="",$G82=""),"",IF(AND($E$3=6),'Marks Entry 6th'!AQ81,IF(AND($E$3=7),'Marks Entry 7th'!AQ81,"")))</f>
        <v/>
      </c>
      <c r="BY82" s="120" t="str">
        <f>IF(OR($E82="",$G82=""),"",IF(AND($E$3=6),'Marks Entry 6th'!AR81,IF(AND($E$3=7),'Marks Entry 7th'!AR81,"")))</f>
        <v/>
      </c>
      <c r="BZ82" s="120" t="str">
        <f>IF(OR($E82="",$G82=""),"",IF(AND($E$3=6),'Marks Entry 6th'!AS81,IF(AND($E$3=7),'Marks Entry 7th'!AS81,"")))</f>
        <v/>
      </c>
      <c r="CA82" s="120" t="str">
        <f>IF(OR($E82="",$G82=""),"",IF(AND($E$3=6),'Marks Entry 6th'!AT81,IF(AND($E$3=7),'Marks Entry 7th'!AT81,"")))</f>
        <v/>
      </c>
      <c r="CB82" s="120" t="str">
        <f>IF(OR($E82="",$G82=""),"",IF(AND($E$3=6),'Marks Entry 6th'!AU81,IF(AND($E$3=7),'Marks Entry 7th'!AU81,"")))</f>
        <v/>
      </c>
      <c r="CC82" s="120" t="str">
        <f>IF(OR($E82="",$G82=""),"",IF(AND($E$3=6),'Marks Entry 6th'!AV81,IF(AND($E$3=7),'Marks Entry 7th'!AV81,"")))</f>
        <v/>
      </c>
      <c r="CD82" s="428" t="str">
        <f t="shared" si="128"/>
        <v/>
      </c>
      <c r="CE82" s="120" t="str">
        <f>IF(OR($E82="",$G82=""),"",IF(AND($E$3=6),'Marks Entry 6th'!AW81,IF(AND($E$3=7),'Marks Entry 7th'!AW81,"")))</f>
        <v/>
      </c>
      <c r="CF82" s="120" t="str">
        <f>IF(OR($E82="",$G82=""),"",IF(AND($E$3=6),'Marks Entry 6th'!AX81,IF(AND($E$3=7),'Marks Entry 7th'!AX81,"")))</f>
        <v/>
      </c>
      <c r="CG82" s="65" t="str">
        <f t="shared" si="129"/>
        <v/>
      </c>
      <c r="CH82" s="62">
        <f t="shared" si="130"/>
        <v>0</v>
      </c>
      <c r="CI82" s="67" t="str">
        <f>IF(OR($E82="",$G82=""),"",IF(AND($E$3=6),'Marks Entry 6th'!AY81,IF(AND($E$3=7),'Marks Entry 7th'!AY81,"")))</f>
        <v/>
      </c>
      <c r="CJ82" s="67" t="str">
        <f>IF(OR($E82="",$G82=""),"",IF(AND($E$3=6),'Marks Entry 6th'!AZ81,IF(AND($E$3=7),'Marks Entry 7th'!AZ81,"")))</f>
        <v/>
      </c>
      <c r="CK82" s="65" t="str">
        <f t="shared" si="131"/>
        <v/>
      </c>
      <c r="CL82" s="62" t="str">
        <f t="shared" si="132"/>
        <v/>
      </c>
      <c r="CM82" s="108">
        <f t="shared" si="133"/>
        <v>0</v>
      </c>
      <c r="CN82" s="108" t="str">
        <f t="shared" si="134"/>
        <v/>
      </c>
      <c r="CO82" s="108" t="str">
        <f t="shared" si="135"/>
        <v/>
      </c>
      <c r="CP82" s="108" t="str">
        <f t="shared" si="136"/>
        <v/>
      </c>
      <c r="CQ82" s="108" t="str">
        <f t="shared" si="137"/>
        <v/>
      </c>
      <c r="CR82" s="110" t="str">
        <f t="shared" si="138"/>
        <v/>
      </c>
      <c r="CS82" s="120" t="str">
        <f>IF(OR($E82="",$G82=""),"",IF(AND($E$3=6),'Marks Entry 6th'!BA81,IF(AND($E$3=7),'Marks Entry 7th'!BA81,"")))</f>
        <v/>
      </c>
      <c r="CT82" s="120" t="str">
        <f>IF(OR($E82="",$G82=""),"",IF(AND($E$3=6),'Marks Entry 6th'!BB81,IF(AND($E$3=7),'Marks Entry 7th'!BB81,"")))</f>
        <v/>
      </c>
      <c r="CU82" s="120" t="str">
        <f>IF(OR($E82="",$G82=""),"",IF(AND($E$3=6),'Marks Entry 6th'!BC81,IF(AND($E$3=7),'Marks Entry 7th'!BC81,"")))</f>
        <v/>
      </c>
      <c r="CV82" s="120" t="str">
        <f>IF(OR($E82="",$G82=""),"",IF(AND($E$3=6),'Marks Entry 6th'!BD81,IF(AND($E$3=7),'Marks Entry 7th'!BD81,"")))</f>
        <v/>
      </c>
      <c r="CW82" s="120" t="str">
        <f>IF(OR($E82="",$G82=""),"",IF(AND($E$3=6),'Marks Entry 6th'!BE81,IF(AND($E$3=7),'Marks Entry 7th'!BE81,"")))</f>
        <v/>
      </c>
      <c r="CX82" s="120" t="str">
        <f>IF(OR($E82="",$G82=""),"",IF(AND($E$3=6),'Marks Entry 6th'!BF81,IF(AND($E$3=7),'Marks Entry 7th'!BF81,"")))</f>
        <v/>
      </c>
      <c r="CY82" s="428" t="str">
        <f t="shared" si="139"/>
        <v/>
      </c>
      <c r="CZ82" s="120" t="str">
        <f>IF(OR($E82="",$G82=""),"",IF(AND($E$3=6),'Marks Entry 6th'!BG81,IF(AND($E$3=7),'Marks Entry 7th'!BG81,"")))</f>
        <v/>
      </c>
      <c r="DA82" s="120" t="str">
        <f>IF(OR($E82="",$G82=""),"",IF(AND($E$3=6),'Marks Entry 6th'!BH81,IF(AND($E$3=7),'Marks Entry 7th'!BH81,"")))</f>
        <v/>
      </c>
      <c r="DB82" s="65" t="str">
        <f t="shared" si="140"/>
        <v/>
      </c>
      <c r="DC82" s="62">
        <f t="shared" si="141"/>
        <v>0</v>
      </c>
      <c r="DD82" s="67" t="str">
        <f>IF(OR($E82="",$G82=""),"",IF(AND($E$3=6),'Marks Entry 6th'!BI81,IF(AND($E$3=7),'Marks Entry 7th'!BI81,"")))</f>
        <v/>
      </c>
      <c r="DE82" s="67" t="str">
        <f>IF(OR($E82="",$G82=""),"",IF(AND($E$3=6),'Marks Entry 6th'!BJ81,IF(AND($E$3=7),'Marks Entry 7th'!BJ81,"")))</f>
        <v/>
      </c>
      <c r="DF82" s="65" t="str">
        <f t="shared" si="142"/>
        <v/>
      </c>
      <c r="DG82" s="62" t="str">
        <f t="shared" si="143"/>
        <v/>
      </c>
      <c r="DH82" s="108">
        <f t="shared" si="144"/>
        <v>0</v>
      </c>
      <c r="DI82" s="108" t="str">
        <f t="shared" si="145"/>
        <v/>
      </c>
      <c r="DJ82" s="108" t="str">
        <f t="shared" si="146"/>
        <v/>
      </c>
      <c r="DK82" s="108" t="str">
        <f t="shared" si="147"/>
        <v/>
      </c>
      <c r="DL82" s="108" t="str">
        <f t="shared" si="148"/>
        <v/>
      </c>
      <c r="DM82" s="110" t="str">
        <f t="shared" si="149"/>
        <v/>
      </c>
      <c r="DN82" s="120" t="str">
        <f>IF(OR($E82="",$G82=""),"",IF(AND($E$3=6),'Marks Entry 6th'!BK81,IF(AND($E$3=7),'Marks Entry 7th'!BK81,"")))</f>
        <v/>
      </c>
      <c r="DO82" s="120" t="str">
        <f>IF(OR($E82="",$G82=""),"",IF(AND($E$3=6),'Marks Entry 6th'!BL81,IF(AND($E$3=7),'Marks Entry 7th'!BL81,"")))</f>
        <v/>
      </c>
      <c r="DP82" s="120" t="str">
        <f>IF(OR($E82="",$G82=""),"",IF(AND($E$3=6),'Marks Entry 6th'!BM81,IF(AND($E$3=7),'Marks Entry 7th'!BM81,"")))</f>
        <v/>
      </c>
      <c r="DQ82" s="120" t="str">
        <f>IF(OR($E82="",$G82=""),"",IF(AND($E$3=6),'Marks Entry 6th'!BN81,IF(AND($E$3=7),'Marks Entry 7th'!BN81,"")))</f>
        <v/>
      </c>
      <c r="DR82" s="120" t="str">
        <f>IF(OR($E82="",$G82=""),"",IF(AND($E$3=6),'Marks Entry 6th'!BO81,IF(AND($E$3=7),'Marks Entry 7th'!BO81,"")))</f>
        <v/>
      </c>
      <c r="DS82" s="120" t="str">
        <f>IF(OR($E82="",$G82=""),"",IF(AND($E$3=6),'Marks Entry 6th'!BP81,IF(AND($E$3=7),'Marks Entry 7th'!BP81,"")))</f>
        <v/>
      </c>
      <c r="DT82" s="428" t="str">
        <f t="shared" si="150"/>
        <v/>
      </c>
      <c r="DU82" s="120" t="str">
        <f>IF(OR($E82="",$G82=""),"",IF(AND($E$3=6),'Marks Entry 6th'!BQ81,IF(AND($E$3=7),'Marks Entry 7th'!BQ81,"")))</f>
        <v/>
      </c>
      <c r="DV82" s="120" t="str">
        <f>IF(OR($E82="",$G82=""),"",IF(AND($E$3=6),'Marks Entry 6th'!BR81,IF(AND($E$3=7),'Marks Entry 7th'!BR81,"")))</f>
        <v/>
      </c>
      <c r="DW82" s="65" t="str">
        <f t="shared" si="151"/>
        <v/>
      </c>
      <c r="DX82" s="62">
        <f t="shared" si="152"/>
        <v>0</v>
      </c>
      <c r="DY82" s="67" t="str">
        <f>IF(OR($E82="",$G82=""),"",IF(AND($E$3=6),'Marks Entry 6th'!BS81,IF(AND($E$3=7),'Marks Entry 7th'!BS81,"")))</f>
        <v/>
      </c>
      <c r="DZ82" s="67" t="str">
        <f>IF(OR($E82="",$G82=""),"",IF(AND($E$3=6),'Marks Entry 6th'!BT81,IF(AND($E$3=7),'Marks Entry 7th'!BT81,"")))</f>
        <v/>
      </c>
      <c r="EA82" s="65" t="str">
        <f t="shared" si="153"/>
        <v/>
      </c>
      <c r="EB82" s="62" t="str">
        <f t="shared" si="154"/>
        <v/>
      </c>
      <c r="EC82" s="108">
        <f t="shared" si="155"/>
        <v>0</v>
      </c>
      <c r="ED82" s="108" t="str">
        <f t="shared" si="156"/>
        <v/>
      </c>
      <c r="EE82" s="108" t="str">
        <f t="shared" si="157"/>
        <v/>
      </c>
      <c r="EF82" s="108" t="str">
        <f t="shared" si="158"/>
        <v/>
      </c>
      <c r="EG82" s="108" t="str">
        <f t="shared" si="159"/>
        <v/>
      </c>
      <c r="EH82" s="110" t="str">
        <f t="shared" si="160"/>
        <v/>
      </c>
      <c r="EI82" s="52" t="str">
        <f>IF(OR($E82="",$G82=""),"",IF(AND($E$3=6),'Marks Entry 6th'!BU81,IF(AND($E$3=7),'Marks Entry 7th'!BU81,"")))</f>
        <v/>
      </c>
      <c r="EJ82" s="52" t="str">
        <f>IF(OR($E82="",$G82=""),"",IF(AND($E$3=6),'Marks Entry 6th'!BV81,IF(AND($E$3=7),'Marks Entry 7th'!BV81,"")))</f>
        <v/>
      </c>
      <c r="EK82" s="52" t="str">
        <f>IF(OR($E82="",$G82=""),"",IF(AND($E$3=6),'Marks Entry 6th'!BW81,IF(AND($E$3=7),'Marks Entry 7th'!BW81,"")))</f>
        <v/>
      </c>
      <c r="EL82" s="52" t="str">
        <f>IF(OR($E82="",$G82=""),"",IF(AND($E$3=6),'Marks Entry 6th'!BX81,IF(AND($E$3=7),'Marks Entry 7th'!BX81,"")))</f>
        <v/>
      </c>
      <c r="EM82" s="52" t="str">
        <f>IF(OR($E82="",$G82=""),"",IF(AND($E$3=6),'Marks Entry 6th'!BY81,IF(AND($E$3=7),'Marks Entry 7th'!BY81,"")))</f>
        <v/>
      </c>
      <c r="EN82" s="121" t="str">
        <f t="shared" si="161"/>
        <v/>
      </c>
      <c r="EO82" s="122">
        <f t="shared" si="162"/>
        <v>0</v>
      </c>
      <c r="EP82" s="122" t="str">
        <f t="shared" si="163"/>
        <v/>
      </c>
      <c r="EQ82" s="122" t="str">
        <f t="shared" si="164"/>
        <v/>
      </c>
      <c r="ER82" s="109" t="str">
        <f t="shared" si="165"/>
        <v/>
      </c>
      <c r="ES82" s="52" t="str">
        <f>IF(OR($E82="",$G82=""),"",IF(AND($E$3=6),'Marks Entry 6th'!BZ81,IF(AND($E$3=7),'Marks Entry 7th'!BZ81,"")))</f>
        <v/>
      </c>
      <c r="ET82" s="52" t="str">
        <f>IF(OR($E82="",$G82=""),"",IF(AND($E$3=6),'Marks Entry 6th'!CA81,IF(AND($E$3=7),'Marks Entry 7th'!CA81,"")))</f>
        <v/>
      </c>
      <c r="EU82" s="52" t="str">
        <f>IF(OR($E82="",$G82=""),"",IF(AND($E$3=6),'Marks Entry 6th'!CB81,IF(AND($E$3=7),'Marks Entry 7th'!CB81,"")))</f>
        <v/>
      </c>
      <c r="EV82" s="52" t="str">
        <f>IF(OR($E82="",$G82=""),"",IF(AND($E$3=6),'Marks Entry 6th'!CC81,IF(AND($E$3=7),'Marks Entry 7th'!CC81,"")))</f>
        <v/>
      </c>
      <c r="EW82" s="52" t="str">
        <f>IF(OR($E82="",$G82=""),"",IF(AND($E$3=6),'Marks Entry 6th'!CD81,IF(AND($E$3=7),'Marks Entry 7th'!CD81,"")))</f>
        <v/>
      </c>
      <c r="EX82" s="121" t="str">
        <f t="shared" si="166"/>
        <v/>
      </c>
      <c r="EY82" s="122">
        <f t="shared" si="167"/>
        <v>0</v>
      </c>
      <c r="EZ82" s="122" t="str">
        <f t="shared" si="168"/>
        <v/>
      </c>
      <c r="FA82" s="122" t="str">
        <f t="shared" si="169"/>
        <v/>
      </c>
      <c r="FB82" s="109" t="str">
        <f t="shared" si="170"/>
        <v/>
      </c>
      <c r="FC82" s="52" t="str">
        <f>IF(OR($E82="",$G82=""),"",IF(AND($E$3=6),'Marks Entry 6th'!CE81,IF(AND($E$3=7),'Marks Entry 7th'!CE81,"")))</f>
        <v/>
      </c>
      <c r="FD82" s="52" t="str">
        <f>IF(OR($E82="",$G82=""),"",IF(AND($E$3=6),'Marks Entry 6th'!CF81,IF(AND($E$3=7),'Marks Entry 7th'!CF81,"")))</f>
        <v/>
      </c>
      <c r="FE82" s="52" t="str">
        <f>IF(OR($E82="",$G82=""),"",IF(AND($E$3=6),'Marks Entry 6th'!CG81,IF(AND($E$3=7),'Marks Entry 7th'!CG81,"")))</f>
        <v/>
      </c>
      <c r="FF82" s="52" t="str">
        <f>IF(OR($E82="",$G82=""),"",IF(AND($E$3=6),'Marks Entry 6th'!CH81,IF(AND($E$3=7),'Marks Entry 7th'!CH81,"")))</f>
        <v/>
      </c>
      <c r="FG82" s="52" t="str">
        <f>IF(OR($E82="",$G82=""),"",IF(AND($E$3=6),'Marks Entry 6th'!CI81,IF(AND($E$3=7),'Marks Entry 7th'!CI81,"")))</f>
        <v/>
      </c>
      <c r="FH82" s="121" t="str">
        <f t="shared" si="171"/>
        <v/>
      </c>
      <c r="FI82" s="122">
        <f t="shared" si="172"/>
        <v>0</v>
      </c>
      <c r="FJ82" s="122" t="str">
        <f t="shared" si="173"/>
        <v/>
      </c>
      <c r="FK82" s="122" t="str">
        <f t="shared" si="174"/>
        <v/>
      </c>
      <c r="FL82" s="109" t="str">
        <f t="shared" si="175"/>
        <v/>
      </c>
      <c r="FM82" s="370" t="str">
        <f>IF(OR($E82="",$G82=""),"",IF(AND('Marks Entry 6th'!CJ81="",'Marks Entry 7th'!CJ81=""),"",IF(AND($E$3=6),'Marks Entry 6th'!CJ81,IF(AND($E$3=7),'Marks Entry 7th'!CJ81,""))))</f>
        <v/>
      </c>
      <c r="FN82" s="370" t="str">
        <f>IF(OR($E82="",$G82=""),"",IF(AND('Marks Entry 6th'!CK81="",'Marks Entry 7th'!CK81=""),"",IF(AND($E$3=6),'Marks Entry 6th'!CK81,IF(AND($E$3=7),'Marks Entry 7th'!CK81,""))))</f>
        <v/>
      </c>
      <c r="FO82" s="371" t="str">
        <f t="shared" si="176"/>
        <v/>
      </c>
      <c r="FP82" s="109" t="str">
        <f t="shared" si="177"/>
        <v/>
      </c>
      <c r="FQ82" s="370" t="str">
        <f>IF(OR($E82="",$G82=""),"",IF(AND('Marks Entry 6th'!CL81="",'Marks Entry 7th'!CL81=""),"",IF(AND($E$3=6),'Marks Entry 6th'!CL81,IF(AND($E$3=7),'Marks Entry 7th'!CL81,""))))</f>
        <v/>
      </c>
      <c r="FR82" s="370" t="str">
        <f>IF(OR($E82="",$G82=""),"",IF(AND('Marks Entry 6th'!CM81="",'Marks Entry 7th'!CM81=""),"",IF(AND($E$3=6),'Marks Entry 6th'!CM81,IF(AND($E$3=7),'Marks Entry 7th'!CM81,""))))</f>
        <v/>
      </c>
      <c r="FS82" s="371" t="str">
        <f t="shared" si="178"/>
        <v/>
      </c>
      <c r="FT82" s="109" t="str">
        <f t="shared" si="179"/>
        <v/>
      </c>
      <c r="FU82" s="78" t="str">
        <f t="shared" si="180"/>
        <v/>
      </c>
      <c r="FV82" s="332" t="str">
        <f t="shared" si="181"/>
        <v/>
      </c>
      <c r="FW82" s="84" t="str">
        <f t="shared" si="182"/>
        <v/>
      </c>
      <c r="FX82" s="225" t="str">
        <f t="shared" si="183"/>
        <v/>
      </c>
      <c r="FY82" s="85" t="str">
        <f t="shared" si="184"/>
        <v/>
      </c>
      <c r="FZ82" s="331" t="str">
        <f>IFERROR(IF(B82="NSO","NSO",IF(OR(D82="",G82="",F82=""),"",IF(AND(FV82&gt;=36,'Master sheet'!$D$11="Hindi"),"कक्षा क्रमोन्नत",IF(AND(FV82&gt;=36,'Master sheet'!$D$11="English"),"Promoted",IF(AND(FV82&lt;36,'Master sheet'!$D$11="Hindi"),"पुनः परीक्षा","Re-Exam"))))),"")</f>
        <v/>
      </c>
      <c r="GA82" s="53" t="str">
        <f>IF(OR($E82="",$G82=""),"",IF(AND($E$3=6,'Marks Entry 6th'!CN81=""),"",IF(AND($E$3=7,'Marks Entry 7th'!CN81=""),"",IF(AND($E$3=6),'Marks Entry 6th'!CN81,IF(AND($E$3=7),'Marks Entry 7th'!CN81,"")))))</f>
        <v/>
      </c>
      <c r="GB82" s="53" t="str">
        <f>IF(OR($E82="",$G82=""),"",IF(AND($E$3=6,'Marks Entry 6th'!CO81=""),"",IF(AND($E$3=7,'Marks Entry 7th'!CO81=""),"",IF(AND($E$3=6),'Marks Entry 6th'!CO81,IF(AND($E$3=7),'Marks Entry 7th'!CO81,"")))))</f>
        <v/>
      </c>
      <c r="GC82" s="54"/>
      <c r="GK82" s="56">
        <f>IF(AND($E$3=6),'Marks Entry 6th'!I81,IF(AND($E$3=7),'Marks Entry 7th'!I81,""))</f>
        <v>0</v>
      </c>
      <c r="GL82" s="56">
        <f t="shared" si="185"/>
        <v>0</v>
      </c>
    </row>
    <row r="83" spans="1:194" ht="18.95" customHeight="1">
      <c r="A83" s="68">
        <v>76</v>
      </c>
      <c r="B83" s="68" t="str">
        <f>IF(OR(GK83=0,GK83=""),"",IF(AND($E$3=6),'Marks Entry 6th'!I82,IF(AND($E$3=7),'Marks Entry 7th'!I82,"")))</f>
        <v/>
      </c>
      <c r="C83" s="69" t="str">
        <f>IF(OR(B83=0,B83=""),"",IF(AND($E$3=6,'Marks Entry 6th'!B82=""),"",IF(AND($E$3=7,'Marks Entry 7th'!B82=""),"",IF(AND($E$3=6,'Marks Entry 6th'!B82),'Marks Entry 6th'!B82,IF(AND($E$3=7),'Marks Entry 7th'!B82,"")))))</f>
        <v/>
      </c>
      <c r="D83" s="69" t="str">
        <f>IF(OR(B83=0,B83=""),"",IF(AND($E$3=6,'Marks Entry 6th'!C82=""),"",IF(AND($E$3=7,'Marks Entry 7th'!C82=""),"",IF(AND($E$3=6),'Marks Entry 6th'!C82,IF(AND($E$3=7),'Marks Entry 7th'!C82,"")))))</f>
        <v/>
      </c>
      <c r="E83" s="306" t="str">
        <f>IF(OR(B83=0,B83=""),"",IF(AND($E$3=6,'Marks Entry 6th'!E82=""),"",IF(AND($E$3=7,'Marks Entry 7th'!E82=""),"",IF(AND($E$3=6),'Marks Entry 6th'!E82,IF(AND($E$3=7),'Marks Entry 7th'!E82,"")))))</f>
        <v/>
      </c>
      <c r="F83" s="69" t="str">
        <f>IF(OR(B83=0,B83=""),"",IF(AND($E$3=6,'Marks Entry 6th'!D82=""),"",IF(AND($E$3=7,'Marks Entry 7th'!D82=""),"",IF(AND($E$3=6),'Marks Entry 6th'!D82,IF(AND($E$3=7),'Marks Entry 7th'!D82,"")))))</f>
        <v/>
      </c>
      <c r="G83" s="305" t="str">
        <f>IF(OR(B83=0,B83=""),"",IF(AND($E$3=6,'Marks Entry 6th'!F82=""),"",IF(AND($E$3=7,'Marks Entry 7th'!F82=""),"",IF(AND($E$3=6),UPPER('Marks Entry 6th'!F82),IF(AND($E$3=7),UPPER('Marks Entry 7th'!F82),"")))))</f>
        <v/>
      </c>
      <c r="H83" s="305" t="str">
        <f>IF(OR(B83=0,B83=""),"",IF(AND($E$3=6,'Marks Entry 6th'!G82=""),"",IF(AND($E$3=7,'Marks Entry 7th'!G82=""),"",IF(AND($E$3=6),UPPER('Marks Entry 6th'!G82),IF(AND($E$3=7),UPPER('Marks Entry 7th'!G82),"")))))</f>
        <v/>
      </c>
      <c r="I83" s="305" t="str">
        <f>IF(OR(B83=0,B83=""),"",IF(AND($E$3=6,'Marks Entry 6th'!H82=""),"",IF(AND($E$3=7,'Marks Entry 7th'!H82=""),"",IF(AND($E$3=6),UPPER('Marks Entry 6th'!H82),IF(AND($E$3=7),UPPER('Marks Entry 7th'!H82),"")))))</f>
        <v/>
      </c>
      <c r="J83" s="64" t="str">
        <f>IF(OR(B83=0,B83=""),"",IF(AND($E$3=6,'Marks Entry 6th'!J82=""),"",IF(AND($E$3=7,'Marks Entry 7th'!J82=""),"",IF(AND($E$3=6),'Marks Entry 6th'!J82,IF(AND($E$3=7),'Marks Entry 7th'!J82,"")))))</f>
        <v/>
      </c>
      <c r="K83" s="64" t="str">
        <f>IF(OR(B83=0,B83=""),"",IF(AND($E$3=6,'Marks Entry 6th'!K82=""),"",IF(AND($E$3=7,'Marks Entry 7th'!K82=""),"",IF(AND($E$3=6),'Marks Entry 6th'!K82,IF(AND($E$3=7),'Marks Entry 7th'!K82,"")))))</f>
        <v/>
      </c>
      <c r="L83" s="120" t="str">
        <f>IF(OR($E83="",$G83=""),"",IF(AND($E$3=6),'Marks Entry 6th'!L82,IF(AND($E$3=7),'Marks Entry 7th'!L82,"")))</f>
        <v/>
      </c>
      <c r="M83" s="120" t="str">
        <f>IF(OR($E83="",$G83=""),"",IF(AND($E$3=6),'Marks Entry 6th'!M82,IF(AND($E$3=7),'Marks Entry 7th'!M82,"")))</f>
        <v/>
      </c>
      <c r="N83" s="120" t="str">
        <f>IF(OR($E83="",$G83=""),"",IF(AND($E$3=6),'Marks Entry 6th'!N82,IF(AND($E$3=7),'Marks Entry 7th'!N82,"")))</f>
        <v/>
      </c>
      <c r="O83" s="120" t="str">
        <f>IF(OR($E83="",$G83=""),"",IF(AND($E$3=6),'Marks Entry 6th'!O82,IF(AND($E$3=7),'Marks Entry 7th'!O82,"")))</f>
        <v/>
      </c>
      <c r="P83" s="120" t="str">
        <f>IF(OR($E83="",$G83=""),"",IF(AND($E$3=6),'Marks Entry 6th'!P82,IF(AND($E$3=7),'Marks Entry 7th'!P82,"")))</f>
        <v/>
      </c>
      <c r="Q83" s="120" t="str">
        <f>IF(OR($E83="",$G83=""),"",IF(AND($E$3=6),'Marks Entry 6th'!Q82,IF(AND($E$3=7),'Marks Entry 7th'!Q82,"")))</f>
        <v/>
      </c>
      <c r="R83" s="428" t="str">
        <f t="shared" si="95"/>
        <v/>
      </c>
      <c r="S83" s="120" t="str">
        <f>IF(OR($E83="",$G83=""),"",IF(AND($E$3=6),'Marks Entry 6th'!R82,IF(AND($E$3=7),'Marks Entry 7th'!R82,"")))</f>
        <v/>
      </c>
      <c r="T83" s="120" t="str">
        <f>IF(OR($E83="",$G83=""),"",IF(AND($E$3=6),'Marks Entry 6th'!S82,IF(AND($E$3=7),'Marks Entry 7th'!S82,"")))</f>
        <v/>
      </c>
      <c r="U83" s="65" t="str">
        <f t="shared" si="96"/>
        <v/>
      </c>
      <c r="V83" s="62">
        <f t="shared" si="97"/>
        <v>0</v>
      </c>
      <c r="W83" s="67" t="str">
        <f>IF(OR($E83="",$G83=""),"",IF(AND($E$3=6),'Marks Entry 6th'!T82,IF(AND($E$3=7),'Marks Entry 7th'!T82,"")))</f>
        <v/>
      </c>
      <c r="X83" s="67" t="str">
        <f>IF(OR($E83="",$G83=""),"",IF(AND($E$3=6),'Marks Entry 6th'!U82,IF(AND($E$3=7),'Marks Entry 7th'!U82,"")))</f>
        <v/>
      </c>
      <c r="Y83" s="66" t="str">
        <f t="shared" si="98"/>
        <v/>
      </c>
      <c r="Z83" s="62" t="str">
        <f t="shared" si="99"/>
        <v/>
      </c>
      <c r="AA83" s="108">
        <f t="shared" si="100"/>
        <v>0</v>
      </c>
      <c r="AB83" s="108" t="str">
        <f t="shared" si="101"/>
        <v/>
      </c>
      <c r="AC83" s="108" t="str">
        <f t="shared" si="102"/>
        <v/>
      </c>
      <c r="AD83" s="108" t="str">
        <f t="shared" si="103"/>
        <v/>
      </c>
      <c r="AE83" s="108" t="str">
        <f t="shared" si="104"/>
        <v/>
      </c>
      <c r="AF83" s="110" t="str">
        <f t="shared" si="105"/>
        <v/>
      </c>
      <c r="AG83" s="120" t="str">
        <f>IF(OR($E83="",$G83=""),"",IF(AND($E$3=6),'Marks Entry 6th'!V82,IF(AND($E$3=7),'Marks Entry 7th'!V82,"")))</f>
        <v/>
      </c>
      <c r="AH83" s="120" t="str">
        <f>IF(OR($E83="",$G83=""),"",IF(AND($E$3=6),'Marks Entry 6th'!W82,IF(AND($E$3=7),'Marks Entry 7th'!W82,"")))</f>
        <v/>
      </c>
      <c r="AI83" s="120" t="str">
        <f>IF(OR($E83="",$G83=""),"",IF(AND($E$3=6),'Marks Entry 6th'!X82,IF(AND($E$3=7),'Marks Entry 7th'!X82,"")))</f>
        <v/>
      </c>
      <c r="AJ83" s="120" t="str">
        <f>IF(OR($E83="",$G83=""),"",IF(AND($E$3=6),'Marks Entry 6th'!Y82,IF(AND($E$3=7),'Marks Entry 7th'!Y82,"")))</f>
        <v/>
      </c>
      <c r="AK83" s="120" t="str">
        <f>IF(OR($E83="",$G83=""),"",IF(AND($E$3=6),'Marks Entry 6th'!Z82,IF(AND($E$3=7),'Marks Entry 7th'!Z82,"")))</f>
        <v/>
      </c>
      <c r="AL83" s="120" t="str">
        <f>IF(OR($E83="",$G83=""),"",IF(AND($E$3=6),'Marks Entry 6th'!AA82,IF(AND($E$3=7),'Marks Entry 7th'!AA82,"")))</f>
        <v/>
      </c>
      <c r="AM83" s="428" t="str">
        <f t="shared" si="106"/>
        <v/>
      </c>
      <c r="AN83" s="120" t="str">
        <f>IF(OR($E83="",$G83=""),"",IF(AND($E$3=6),'Marks Entry 6th'!AB82,IF(AND($E$3=7),'Marks Entry 7th'!AB82,"")))</f>
        <v/>
      </c>
      <c r="AO83" s="120" t="str">
        <f>IF(OR($E83="",$G83=""),"",IF(AND($E$3=6),'Marks Entry 6th'!AC82,IF(AND($E$3=7),'Marks Entry 7th'!AC82,"")))</f>
        <v/>
      </c>
      <c r="AP83" s="65" t="str">
        <f t="shared" si="107"/>
        <v/>
      </c>
      <c r="AQ83" s="62">
        <f t="shared" si="108"/>
        <v>0</v>
      </c>
      <c r="AR83" s="67" t="str">
        <f>IF(OR($E83="",$G83=""),"",IF(AND($E$3=6),'Marks Entry 6th'!AD82,IF(AND($E$3=7),'Marks Entry 7th'!AD82,"")))</f>
        <v/>
      </c>
      <c r="AS83" s="67" t="str">
        <f>IF(OR($E83="",$G83=""),"",IF(AND($E$3=6),'Marks Entry 6th'!AE82,IF(AND($E$3=7),'Marks Entry 7th'!AE82,"")))</f>
        <v/>
      </c>
      <c r="AT83" s="65" t="str">
        <f t="shared" si="109"/>
        <v/>
      </c>
      <c r="AU83" s="62" t="str">
        <f t="shared" si="110"/>
        <v/>
      </c>
      <c r="AV83" s="108">
        <f t="shared" si="111"/>
        <v>0</v>
      </c>
      <c r="AW83" s="108" t="str">
        <f t="shared" si="112"/>
        <v/>
      </c>
      <c r="AX83" s="108" t="str">
        <f t="shared" si="113"/>
        <v/>
      </c>
      <c r="AY83" s="108" t="str">
        <f t="shared" si="114"/>
        <v/>
      </c>
      <c r="AZ83" s="108" t="str">
        <f t="shared" si="115"/>
        <v/>
      </c>
      <c r="BA83" s="110" t="str">
        <f t="shared" si="116"/>
        <v/>
      </c>
      <c r="BB83" s="313" t="str">
        <f>IF(OR($E83="",$G83=""),"",IF(AND($E$3=6),'Marks Entry 6th'!AF82,IF(AND($E$3=7),'Marks Entry 7th'!AF82,"")))</f>
        <v/>
      </c>
      <c r="BC83" s="120" t="str">
        <f>IF(OR($E83="",$G83=""),"",IF(AND($E$3=6),'Marks Entry 6th'!AG82,IF(AND($E$3=7),'Marks Entry 7th'!AG82,"")))</f>
        <v/>
      </c>
      <c r="BD83" s="120" t="str">
        <f>IF(OR($E83="",$G83=""),"",IF(AND($E$3=6),'Marks Entry 6th'!AH82,IF(AND($E$3=7),'Marks Entry 7th'!AH82,"")))</f>
        <v/>
      </c>
      <c r="BE83" s="120" t="str">
        <f>IF(OR($E83="",$G83=""),"",IF(AND($E$3=6),'Marks Entry 6th'!AI82,IF(AND($E$3=7),'Marks Entry 7th'!AI82,"")))</f>
        <v/>
      </c>
      <c r="BF83" s="120" t="str">
        <f>IF(OR($E83="",$G83=""),"",IF(AND($E$3=6),'Marks Entry 6th'!AJ82,IF(AND($E$3=7),'Marks Entry 7th'!AJ82,"")))</f>
        <v/>
      </c>
      <c r="BG83" s="120" t="str">
        <f>IF(OR($E83="",$G83=""),"",IF(AND($E$3=6),'Marks Entry 6th'!AK82,IF(AND($E$3=7),'Marks Entry 7th'!AK82,"")))</f>
        <v/>
      </c>
      <c r="BH83" s="120" t="str">
        <f>IF(OR($E83="",$G83=""),"",IF(AND($E$3=6),'Marks Entry 6th'!AL82,IF(AND($E$3=7),'Marks Entry 7th'!AL82,"")))</f>
        <v/>
      </c>
      <c r="BI83" s="428" t="str">
        <f t="shared" si="117"/>
        <v/>
      </c>
      <c r="BJ83" s="120" t="str">
        <f>IF(OR($E83="",$G83=""),"",IF(AND($E$3=6),'Marks Entry 6th'!AM82,IF(AND($E$3=7),'Marks Entry 7th'!AM82,"")))</f>
        <v/>
      </c>
      <c r="BK83" s="120" t="str">
        <f>IF(OR($E83="",$G83=""),"",IF(AND($E$3=6),'Marks Entry 6th'!AN82,IF(AND($E$3=7),'Marks Entry 7th'!AN82,"")))</f>
        <v/>
      </c>
      <c r="BL83" s="65" t="str">
        <f t="shared" si="118"/>
        <v/>
      </c>
      <c r="BM83" s="62">
        <f t="shared" si="119"/>
        <v>0</v>
      </c>
      <c r="BN83" s="67" t="str">
        <f>IF(OR($E83="",$G83=""),"",IF(AND($E$3=6),'Marks Entry 6th'!AO82,IF(AND($E$3=7),'Marks Entry 7th'!AO82,"")))</f>
        <v/>
      </c>
      <c r="BO83" s="67" t="str">
        <f>IF(OR($E83="",$G83=""),"",IF(AND($E$3=6),'Marks Entry 6th'!AP82,IF(AND($E$3=7),'Marks Entry 7th'!AP82,"")))</f>
        <v/>
      </c>
      <c r="BP83" s="65" t="str">
        <f t="shared" si="120"/>
        <v/>
      </c>
      <c r="BQ83" s="62" t="str">
        <f t="shared" si="121"/>
        <v/>
      </c>
      <c r="BR83" s="108">
        <f t="shared" si="122"/>
        <v>0</v>
      </c>
      <c r="BS83" s="108" t="str">
        <f t="shared" si="123"/>
        <v/>
      </c>
      <c r="BT83" s="108" t="str">
        <f t="shared" si="124"/>
        <v/>
      </c>
      <c r="BU83" s="108" t="str">
        <f t="shared" si="125"/>
        <v/>
      </c>
      <c r="BV83" s="108" t="str">
        <f t="shared" si="126"/>
        <v/>
      </c>
      <c r="BW83" s="110" t="str">
        <f t="shared" si="127"/>
        <v/>
      </c>
      <c r="BX83" s="120" t="str">
        <f>IF(OR($E83="",$G83=""),"",IF(AND($E$3=6),'Marks Entry 6th'!AQ82,IF(AND($E$3=7),'Marks Entry 7th'!AQ82,"")))</f>
        <v/>
      </c>
      <c r="BY83" s="120" t="str">
        <f>IF(OR($E83="",$G83=""),"",IF(AND($E$3=6),'Marks Entry 6th'!AR82,IF(AND($E$3=7),'Marks Entry 7th'!AR82,"")))</f>
        <v/>
      </c>
      <c r="BZ83" s="120" t="str">
        <f>IF(OR($E83="",$G83=""),"",IF(AND($E$3=6),'Marks Entry 6th'!AS82,IF(AND($E$3=7),'Marks Entry 7th'!AS82,"")))</f>
        <v/>
      </c>
      <c r="CA83" s="120" t="str">
        <f>IF(OR($E83="",$G83=""),"",IF(AND($E$3=6),'Marks Entry 6th'!AT82,IF(AND($E$3=7),'Marks Entry 7th'!AT82,"")))</f>
        <v/>
      </c>
      <c r="CB83" s="120" t="str">
        <f>IF(OR($E83="",$G83=""),"",IF(AND($E$3=6),'Marks Entry 6th'!AU82,IF(AND($E$3=7),'Marks Entry 7th'!AU82,"")))</f>
        <v/>
      </c>
      <c r="CC83" s="120" t="str">
        <f>IF(OR($E83="",$G83=""),"",IF(AND($E$3=6),'Marks Entry 6th'!AV82,IF(AND($E$3=7),'Marks Entry 7th'!AV82,"")))</f>
        <v/>
      </c>
      <c r="CD83" s="428" t="str">
        <f t="shared" si="128"/>
        <v/>
      </c>
      <c r="CE83" s="120" t="str">
        <f>IF(OR($E83="",$G83=""),"",IF(AND($E$3=6),'Marks Entry 6th'!AW82,IF(AND($E$3=7),'Marks Entry 7th'!AW82,"")))</f>
        <v/>
      </c>
      <c r="CF83" s="120" t="str">
        <f>IF(OR($E83="",$G83=""),"",IF(AND($E$3=6),'Marks Entry 6th'!AX82,IF(AND($E$3=7),'Marks Entry 7th'!AX82,"")))</f>
        <v/>
      </c>
      <c r="CG83" s="65" t="str">
        <f t="shared" si="129"/>
        <v/>
      </c>
      <c r="CH83" s="62">
        <f t="shared" si="130"/>
        <v>0</v>
      </c>
      <c r="CI83" s="67" t="str">
        <f>IF(OR($E83="",$G83=""),"",IF(AND($E$3=6),'Marks Entry 6th'!AY82,IF(AND($E$3=7),'Marks Entry 7th'!AY82,"")))</f>
        <v/>
      </c>
      <c r="CJ83" s="67" t="str">
        <f>IF(OR($E83="",$G83=""),"",IF(AND($E$3=6),'Marks Entry 6th'!AZ82,IF(AND($E$3=7),'Marks Entry 7th'!AZ82,"")))</f>
        <v/>
      </c>
      <c r="CK83" s="65" t="str">
        <f t="shared" si="131"/>
        <v/>
      </c>
      <c r="CL83" s="62" t="str">
        <f t="shared" si="132"/>
        <v/>
      </c>
      <c r="CM83" s="108">
        <f t="shared" si="133"/>
        <v>0</v>
      </c>
      <c r="CN83" s="108" t="str">
        <f t="shared" si="134"/>
        <v/>
      </c>
      <c r="CO83" s="108" t="str">
        <f t="shared" si="135"/>
        <v/>
      </c>
      <c r="CP83" s="108" t="str">
        <f t="shared" si="136"/>
        <v/>
      </c>
      <c r="CQ83" s="108" t="str">
        <f t="shared" si="137"/>
        <v/>
      </c>
      <c r="CR83" s="110" t="str">
        <f t="shared" si="138"/>
        <v/>
      </c>
      <c r="CS83" s="120" t="str">
        <f>IF(OR($E83="",$G83=""),"",IF(AND($E$3=6),'Marks Entry 6th'!BA82,IF(AND($E$3=7),'Marks Entry 7th'!BA82,"")))</f>
        <v/>
      </c>
      <c r="CT83" s="120" t="str">
        <f>IF(OR($E83="",$G83=""),"",IF(AND($E$3=6),'Marks Entry 6th'!BB82,IF(AND($E$3=7),'Marks Entry 7th'!BB82,"")))</f>
        <v/>
      </c>
      <c r="CU83" s="120" t="str">
        <f>IF(OR($E83="",$G83=""),"",IF(AND($E$3=6),'Marks Entry 6th'!BC82,IF(AND($E$3=7),'Marks Entry 7th'!BC82,"")))</f>
        <v/>
      </c>
      <c r="CV83" s="120" t="str">
        <f>IF(OR($E83="",$G83=""),"",IF(AND($E$3=6),'Marks Entry 6th'!BD82,IF(AND($E$3=7),'Marks Entry 7th'!BD82,"")))</f>
        <v/>
      </c>
      <c r="CW83" s="120" t="str">
        <f>IF(OR($E83="",$G83=""),"",IF(AND($E$3=6),'Marks Entry 6th'!BE82,IF(AND($E$3=7),'Marks Entry 7th'!BE82,"")))</f>
        <v/>
      </c>
      <c r="CX83" s="120" t="str">
        <f>IF(OR($E83="",$G83=""),"",IF(AND($E$3=6),'Marks Entry 6th'!BF82,IF(AND($E$3=7),'Marks Entry 7th'!BF82,"")))</f>
        <v/>
      </c>
      <c r="CY83" s="428" t="str">
        <f t="shared" si="139"/>
        <v/>
      </c>
      <c r="CZ83" s="120" t="str">
        <f>IF(OR($E83="",$G83=""),"",IF(AND($E$3=6),'Marks Entry 6th'!BG82,IF(AND($E$3=7),'Marks Entry 7th'!BG82,"")))</f>
        <v/>
      </c>
      <c r="DA83" s="120" t="str">
        <f>IF(OR($E83="",$G83=""),"",IF(AND($E$3=6),'Marks Entry 6th'!BH82,IF(AND($E$3=7),'Marks Entry 7th'!BH82,"")))</f>
        <v/>
      </c>
      <c r="DB83" s="65" t="str">
        <f t="shared" si="140"/>
        <v/>
      </c>
      <c r="DC83" s="62">
        <f t="shared" si="141"/>
        <v>0</v>
      </c>
      <c r="DD83" s="67" t="str">
        <f>IF(OR($E83="",$G83=""),"",IF(AND($E$3=6),'Marks Entry 6th'!BI82,IF(AND($E$3=7),'Marks Entry 7th'!BI82,"")))</f>
        <v/>
      </c>
      <c r="DE83" s="67" t="str">
        <f>IF(OR($E83="",$G83=""),"",IF(AND($E$3=6),'Marks Entry 6th'!BJ82,IF(AND($E$3=7),'Marks Entry 7th'!BJ82,"")))</f>
        <v/>
      </c>
      <c r="DF83" s="65" t="str">
        <f t="shared" si="142"/>
        <v/>
      </c>
      <c r="DG83" s="62" t="str">
        <f t="shared" si="143"/>
        <v/>
      </c>
      <c r="DH83" s="108">
        <f t="shared" si="144"/>
        <v>0</v>
      </c>
      <c r="DI83" s="108" t="str">
        <f t="shared" si="145"/>
        <v/>
      </c>
      <c r="DJ83" s="108" t="str">
        <f t="shared" si="146"/>
        <v/>
      </c>
      <c r="DK83" s="108" t="str">
        <f t="shared" si="147"/>
        <v/>
      </c>
      <c r="DL83" s="108" t="str">
        <f t="shared" si="148"/>
        <v/>
      </c>
      <c r="DM83" s="110" t="str">
        <f t="shared" si="149"/>
        <v/>
      </c>
      <c r="DN83" s="120" t="str">
        <f>IF(OR($E83="",$G83=""),"",IF(AND($E$3=6),'Marks Entry 6th'!BK82,IF(AND($E$3=7),'Marks Entry 7th'!BK82,"")))</f>
        <v/>
      </c>
      <c r="DO83" s="120" t="str">
        <f>IF(OR($E83="",$G83=""),"",IF(AND($E$3=6),'Marks Entry 6th'!BL82,IF(AND($E$3=7),'Marks Entry 7th'!BL82,"")))</f>
        <v/>
      </c>
      <c r="DP83" s="120" t="str">
        <f>IF(OR($E83="",$G83=""),"",IF(AND($E$3=6),'Marks Entry 6th'!BM82,IF(AND($E$3=7),'Marks Entry 7th'!BM82,"")))</f>
        <v/>
      </c>
      <c r="DQ83" s="120" t="str">
        <f>IF(OR($E83="",$G83=""),"",IF(AND($E$3=6),'Marks Entry 6th'!BN82,IF(AND($E$3=7),'Marks Entry 7th'!BN82,"")))</f>
        <v/>
      </c>
      <c r="DR83" s="120" t="str">
        <f>IF(OR($E83="",$G83=""),"",IF(AND($E$3=6),'Marks Entry 6th'!BO82,IF(AND($E$3=7),'Marks Entry 7th'!BO82,"")))</f>
        <v/>
      </c>
      <c r="DS83" s="120" t="str">
        <f>IF(OR($E83="",$G83=""),"",IF(AND($E$3=6),'Marks Entry 6th'!BP82,IF(AND($E$3=7),'Marks Entry 7th'!BP82,"")))</f>
        <v/>
      </c>
      <c r="DT83" s="428" t="str">
        <f t="shared" si="150"/>
        <v/>
      </c>
      <c r="DU83" s="120" t="str">
        <f>IF(OR($E83="",$G83=""),"",IF(AND($E$3=6),'Marks Entry 6th'!BQ82,IF(AND($E$3=7),'Marks Entry 7th'!BQ82,"")))</f>
        <v/>
      </c>
      <c r="DV83" s="120" t="str">
        <f>IF(OR($E83="",$G83=""),"",IF(AND($E$3=6),'Marks Entry 6th'!BR82,IF(AND($E$3=7),'Marks Entry 7th'!BR82,"")))</f>
        <v/>
      </c>
      <c r="DW83" s="65" t="str">
        <f t="shared" si="151"/>
        <v/>
      </c>
      <c r="DX83" s="62">
        <f t="shared" si="152"/>
        <v>0</v>
      </c>
      <c r="DY83" s="67" t="str">
        <f>IF(OR($E83="",$G83=""),"",IF(AND($E$3=6),'Marks Entry 6th'!BS82,IF(AND($E$3=7),'Marks Entry 7th'!BS82,"")))</f>
        <v/>
      </c>
      <c r="DZ83" s="67" t="str">
        <f>IF(OR($E83="",$G83=""),"",IF(AND($E$3=6),'Marks Entry 6th'!BT82,IF(AND($E$3=7),'Marks Entry 7th'!BT82,"")))</f>
        <v/>
      </c>
      <c r="EA83" s="65" t="str">
        <f t="shared" si="153"/>
        <v/>
      </c>
      <c r="EB83" s="62" t="str">
        <f t="shared" si="154"/>
        <v/>
      </c>
      <c r="EC83" s="108">
        <f t="shared" si="155"/>
        <v>0</v>
      </c>
      <c r="ED83" s="108" t="str">
        <f t="shared" si="156"/>
        <v/>
      </c>
      <c r="EE83" s="108" t="str">
        <f t="shared" si="157"/>
        <v/>
      </c>
      <c r="EF83" s="108" t="str">
        <f t="shared" si="158"/>
        <v/>
      </c>
      <c r="EG83" s="108" t="str">
        <f t="shared" si="159"/>
        <v/>
      </c>
      <c r="EH83" s="110" t="str">
        <f t="shared" si="160"/>
        <v/>
      </c>
      <c r="EI83" s="52" t="str">
        <f>IF(OR($E83="",$G83=""),"",IF(AND($E$3=6),'Marks Entry 6th'!BU82,IF(AND($E$3=7),'Marks Entry 7th'!BU82,"")))</f>
        <v/>
      </c>
      <c r="EJ83" s="52" t="str">
        <f>IF(OR($E83="",$G83=""),"",IF(AND($E$3=6),'Marks Entry 6th'!BV82,IF(AND($E$3=7),'Marks Entry 7th'!BV82,"")))</f>
        <v/>
      </c>
      <c r="EK83" s="52" t="str">
        <f>IF(OR($E83="",$G83=""),"",IF(AND($E$3=6),'Marks Entry 6th'!BW82,IF(AND($E$3=7),'Marks Entry 7th'!BW82,"")))</f>
        <v/>
      </c>
      <c r="EL83" s="52" t="str">
        <f>IF(OR($E83="",$G83=""),"",IF(AND($E$3=6),'Marks Entry 6th'!BX82,IF(AND($E$3=7),'Marks Entry 7th'!BX82,"")))</f>
        <v/>
      </c>
      <c r="EM83" s="52" t="str">
        <f>IF(OR($E83="",$G83=""),"",IF(AND($E$3=6),'Marks Entry 6th'!BY82,IF(AND($E$3=7),'Marks Entry 7th'!BY82,"")))</f>
        <v/>
      </c>
      <c r="EN83" s="121" t="str">
        <f t="shared" si="161"/>
        <v/>
      </c>
      <c r="EO83" s="122">
        <f t="shared" si="162"/>
        <v>0</v>
      </c>
      <c r="EP83" s="122" t="str">
        <f t="shared" si="163"/>
        <v/>
      </c>
      <c r="EQ83" s="122" t="str">
        <f t="shared" si="164"/>
        <v/>
      </c>
      <c r="ER83" s="109" t="str">
        <f t="shared" si="165"/>
        <v/>
      </c>
      <c r="ES83" s="52" t="str">
        <f>IF(OR($E83="",$G83=""),"",IF(AND($E$3=6),'Marks Entry 6th'!BZ82,IF(AND($E$3=7),'Marks Entry 7th'!BZ82,"")))</f>
        <v/>
      </c>
      <c r="ET83" s="52" t="str">
        <f>IF(OR($E83="",$G83=""),"",IF(AND($E$3=6),'Marks Entry 6th'!CA82,IF(AND($E$3=7),'Marks Entry 7th'!CA82,"")))</f>
        <v/>
      </c>
      <c r="EU83" s="52" t="str">
        <f>IF(OR($E83="",$G83=""),"",IF(AND($E$3=6),'Marks Entry 6th'!CB82,IF(AND($E$3=7),'Marks Entry 7th'!CB82,"")))</f>
        <v/>
      </c>
      <c r="EV83" s="52" t="str">
        <f>IF(OR($E83="",$G83=""),"",IF(AND($E$3=6),'Marks Entry 6th'!CC82,IF(AND($E$3=7),'Marks Entry 7th'!CC82,"")))</f>
        <v/>
      </c>
      <c r="EW83" s="52" t="str">
        <f>IF(OR($E83="",$G83=""),"",IF(AND($E$3=6),'Marks Entry 6th'!CD82,IF(AND($E$3=7),'Marks Entry 7th'!CD82,"")))</f>
        <v/>
      </c>
      <c r="EX83" s="121" t="str">
        <f t="shared" si="166"/>
        <v/>
      </c>
      <c r="EY83" s="122">
        <f t="shared" si="167"/>
        <v>0</v>
      </c>
      <c r="EZ83" s="122" t="str">
        <f t="shared" si="168"/>
        <v/>
      </c>
      <c r="FA83" s="122" t="str">
        <f t="shared" si="169"/>
        <v/>
      </c>
      <c r="FB83" s="109" t="str">
        <f t="shared" si="170"/>
        <v/>
      </c>
      <c r="FC83" s="52" t="str">
        <f>IF(OR($E83="",$G83=""),"",IF(AND($E$3=6),'Marks Entry 6th'!CE82,IF(AND($E$3=7),'Marks Entry 7th'!CE82,"")))</f>
        <v/>
      </c>
      <c r="FD83" s="52" t="str">
        <f>IF(OR($E83="",$G83=""),"",IF(AND($E$3=6),'Marks Entry 6th'!CF82,IF(AND($E$3=7),'Marks Entry 7th'!CF82,"")))</f>
        <v/>
      </c>
      <c r="FE83" s="52" t="str">
        <f>IF(OR($E83="",$G83=""),"",IF(AND($E$3=6),'Marks Entry 6th'!CG82,IF(AND($E$3=7),'Marks Entry 7th'!CG82,"")))</f>
        <v/>
      </c>
      <c r="FF83" s="52" t="str">
        <f>IF(OR($E83="",$G83=""),"",IF(AND($E$3=6),'Marks Entry 6th'!CH82,IF(AND($E$3=7),'Marks Entry 7th'!CH82,"")))</f>
        <v/>
      </c>
      <c r="FG83" s="52" t="str">
        <f>IF(OR($E83="",$G83=""),"",IF(AND($E$3=6),'Marks Entry 6th'!CI82,IF(AND($E$3=7),'Marks Entry 7th'!CI82,"")))</f>
        <v/>
      </c>
      <c r="FH83" s="121" t="str">
        <f t="shared" si="171"/>
        <v/>
      </c>
      <c r="FI83" s="122">
        <f t="shared" si="172"/>
        <v>0</v>
      </c>
      <c r="FJ83" s="122" t="str">
        <f t="shared" si="173"/>
        <v/>
      </c>
      <c r="FK83" s="122" t="str">
        <f t="shared" si="174"/>
        <v/>
      </c>
      <c r="FL83" s="109" t="str">
        <f t="shared" si="175"/>
        <v/>
      </c>
      <c r="FM83" s="370" t="str">
        <f>IF(OR($E83="",$G83=""),"",IF(AND('Marks Entry 6th'!CJ82="",'Marks Entry 7th'!CJ82=""),"",IF(AND($E$3=6),'Marks Entry 6th'!CJ82,IF(AND($E$3=7),'Marks Entry 7th'!CJ82,""))))</f>
        <v/>
      </c>
      <c r="FN83" s="370" t="str">
        <f>IF(OR($E83="",$G83=""),"",IF(AND('Marks Entry 6th'!CK82="",'Marks Entry 7th'!CK82=""),"",IF(AND($E$3=6),'Marks Entry 6th'!CK82,IF(AND($E$3=7),'Marks Entry 7th'!CK82,""))))</f>
        <v/>
      </c>
      <c r="FO83" s="371" t="str">
        <f t="shared" si="176"/>
        <v/>
      </c>
      <c r="FP83" s="109" t="str">
        <f t="shared" si="177"/>
        <v/>
      </c>
      <c r="FQ83" s="370" t="str">
        <f>IF(OR($E83="",$G83=""),"",IF(AND('Marks Entry 6th'!CL82="",'Marks Entry 7th'!CL82=""),"",IF(AND($E$3=6),'Marks Entry 6th'!CL82,IF(AND($E$3=7),'Marks Entry 7th'!CL82,""))))</f>
        <v/>
      </c>
      <c r="FR83" s="370" t="str">
        <f>IF(OR($E83="",$G83=""),"",IF(AND('Marks Entry 6th'!CM82="",'Marks Entry 7th'!CM82=""),"",IF(AND($E$3=6),'Marks Entry 6th'!CM82,IF(AND($E$3=7),'Marks Entry 7th'!CM82,""))))</f>
        <v/>
      </c>
      <c r="FS83" s="371" t="str">
        <f t="shared" si="178"/>
        <v/>
      </c>
      <c r="FT83" s="109" t="str">
        <f t="shared" si="179"/>
        <v/>
      </c>
      <c r="FU83" s="78" t="str">
        <f t="shared" si="180"/>
        <v/>
      </c>
      <c r="FV83" s="332" t="str">
        <f t="shared" si="181"/>
        <v/>
      </c>
      <c r="FW83" s="84" t="str">
        <f t="shared" si="182"/>
        <v/>
      </c>
      <c r="FX83" s="225" t="str">
        <f t="shared" si="183"/>
        <v/>
      </c>
      <c r="FY83" s="85" t="str">
        <f t="shared" si="184"/>
        <v/>
      </c>
      <c r="FZ83" s="331" t="str">
        <f>IFERROR(IF(B83="NSO","NSO",IF(OR(D83="",G83="",F83=""),"",IF(AND(FV83&gt;=36,'Master sheet'!$D$11="Hindi"),"कक्षा क्रमोन्नत",IF(AND(FV83&gt;=36,'Master sheet'!$D$11="English"),"Promoted",IF(AND(FV83&lt;36,'Master sheet'!$D$11="Hindi"),"पुनः परीक्षा","Re-Exam"))))),"")</f>
        <v/>
      </c>
      <c r="GA83" s="53" t="str">
        <f>IF(OR($E83="",$G83=""),"",IF(AND($E$3=6,'Marks Entry 6th'!CN82=""),"",IF(AND($E$3=7,'Marks Entry 7th'!CN82=""),"",IF(AND($E$3=6),'Marks Entry 6th'!CN82,IF(AND($E$3=7),'Marks Entry 7th'!CN82,"")))))</f>
        <v/>
      </c>
      <c r="GB83" s="53" t="str">
        <f>IF(OR($E83="",$G83=""),"",IF(AND($E$3=6,'Marks Entry 6th'!CO82=""),"",IF(AND($E$3=7,'Marks Entry 7th'!CO82=""),"",IF(AND($E$3=6),'Marks Entry 6th'!CO82,IF(AND($E$3=7),'Marks Entry 7th'!CO82,"")))))</f>
        <v/>
      </c>
      <c r="GC83" s="54"/>
      <c r="GK83" s="56">
        <f>IF(AND($E$3=6),'Marks Entry 6th'!I82,IF(AND($E$3=7),'Marks Entry 7th'!I82,""))</f>
        <v>0</v>
      </c>
      <c r="GL83" s="56">
        <f t="shared" si="185"/>
        <v>0</v>
      </c>
    </row>
    <row r="84" spans="1:194" ht="18.95" customHeight="1">
      <c r="A84" s="68">
        <v>77</v>
      </c>
      <c r="B84" s="68" t="str">
        <f>IF(OR(GK84=0,GK84=""),"",IF(AND($E$3=6),'Marks Entry 6th'!I83,IF(AND($E$3=7),'Marks Entry 7th'!I83,"")))</f>
        <v/>
      </c>
      <c r="C84" s="69" t="str">
        <f>IF(OR(B84=0,B84=""),"",IF(AND($E$3=6,'Marks Entry 6th'!B83=""),"",IF(AND($E$3=7,'Marks Entry 7th'!B83=""),"",IF(AND($E$3=6,'Marks Entry 6th'!B83),'Marks Entry 6th'!B83,IF(AND($E$3=7),'Marks Entry 7th'!B83,"")))))</f>
        <v/>
      </c>
      <c r="D84" s="69" t="str">
        <f>IF(OR(B84=0,B84=""),"",IF(AND($E$3=6,'Marks Entry 6th'!C83=""),"",IF(AND($E$3=7,'Marks Entry 7th'!C83=""),"",IF(AND($E$3=6),'Marks Entry 6th'!C83,IF(AND($E$3=7),'Marks Entry 7th'!C83,"")))))</f>
        <v/>
      </c>
      <c r="E84" s="306" t="str">
        <f>IF(OR(B84=0,B84=""),"",IF(AND($E$3=6,'Marks Entry 6th'!E83=""),"",IF(AND($E$3=7,'Marks Entry 7th'!E83=""),"",IF(AND($E$3=6),'Marks Entry 6th'!E83,IF(AND($E$3=7),'Marks Entry 7th'!E83,"")))))</f>
        <v/>
      </c>
      <c r="F84" s="69" t="str">
        <f>IF(OR(B84=0,B84=""),"",IF(AND($E$3=6,'Marks Entry 6th'!D83=""),"",IF(AND($E$3=7,'Marks Entry 7th'!D83=""),"",IF(AND($E$3=6),'Marks Entry 6th'!D83,IF(AND($E$3=7),'Marks Entry 7th'!D83,"")))))</f>
        <v/>
      </c>
      <c r="G84" s="305" t="str">
        <f>IF(OR(B84=0,B84=""),"",IF(AND($E$3=6,'Marks Entry 6th'!F83=""),"",IF(AND($E$3=7,'Marks Entry 7th'!F83=""),"",IF(AND($E$3=6),UPPER('Marks Entry 6th'!F83),IF(AND($E$3=7),UPPER('Marks Entry 7th'!F83),"")))))</f>
        <v/>
      </c>
      <c r="H84" s="305" t="str">
        <f>IF(OR(B84=0,B84=""),"",IF(AND($E$3=6,'Marks Entry 6th'!G83=""),"",IF(AND($E$3=7,'Marks Entry 7th'!G83=""),"",IF(AND($E$3=6),UPPER('Marks Entry 6th'!G83),IF(AND($E$3=7),UPPER('Marks Entry 7th'!G83),"")))))</f>
        <v/>
      </c>
      <c r="I84" s="305" t="str">
        <f>IF(OR(B84=0,B84=""),"",IF(AND($E$3=6,'Marks Entry 6th'!H83=""),"",IF(AND($E$3=7,'Marks Entry 7th'!H83=""),"",IF(AND($E$3=6),UPPER('Marks Entry 6th'!H83),IF(AND($E$3=7),UPPER('Marks Entry 7th'!H83),"")))))</f>
        <v/>
      </c>
      <c r="J84" s="64" t="str">
        <f>IF(OR(B84=0,B84=""),"",IF(AND($E$3=6,'Marks Entry 6th'!J83=""),"",IF(AND($E$3=7,'Marks Entry 7th'!J83=""),"",IF(AND($E$3=6),'Marks Entry 6th'!J83,IF(AND($E$3=7),'Marks Entry 7th'!J83,"")))))</f>
        <v/>
      </c>
      <c r="K84" s="64" t="str">
        <f>IF(OR(B84=0,B84=""),"",IF(AND($E$3=6,'Marks Entry 6th'!K83=""),"",IF(AND($E$3=7,'Marks Entry 7th'!K83=""),"",IF(AND($E$3=6),'Marks Entry 6th'!K83,IF(AND($E$3=7),'Marks Entry 7th'!K83,"")))))</f>
        <v/>
      </c>
      <c r="L84" s="120" t="str">
        <f>IF(OR($E84="",$G84=""),"",IF(AND($E$3=6),'Marks Entry 6th'!L83,IF(AND($E$3=7),'Marks Entry 7th'!L83,"")))</f>
        <v/>
      </c>
      <c r="M84" s="120" t="str">
        <f>IF(OR($E84="",$G84=""),"",IF(AND($E$3=6),'Marks Entry 6th'!M83,IF(AND($E$3=7),'Marks Entry 7th'!M83,"")))</f>
        <v/>
      </c>
      <c r="N84" s="120" t="str">
        <f>IF(OR($E84="",$G84=""),"",IF(AND($E$3=6),'Marks Entry 6th'!N83,IF(AND($E$3=7),'Marks Entry 7th'!N83,"")))</f>
        <v/>
      </c>
      <c r="O84" s="120" t="str">
        <f>IF(OR($E84="",$G84=""),"",IF(AND($E$3=6),'Marks Entry 6th'!O83,IF(AND($E$3=7),'Marks Entry 7th'!O83,"")))</f>
        <v/>
      </c>
      <c r="P84" s="120" t="str">
        <f>IF(OR($E84="",$G84=""),"",IF(AND($E$3=6),'Marks Entry 6th'!P83,IF(AND($E$3=7),'Marks Entry 7th'!P83,"")))</f>
        <v/>
      </c>
      <c r="Q84" s="120" t="str">
        <f>IF(OR($E84="",$G84=""),"",IF(AND($E$3=6),'Marks Entry 6th'!Q83,IF(AND($E$3=7),'Marks Entry 7th'!Q83,"")))</f>
        <v/>
      </c>
      <c r="R84" s="428" t="str">
        <f t="shared" si="95"/>
        <v/>
      </c>
      <c r="S84" s="120" t="str">
        <f>IF(OR($E84="",$G84=""),"",IF(AND($E$3=6),'Marks Entry 6th'!R83,IF(AND($E$3=7),'Marks Entry 7th'!R83,"")))</f>
        <v/>
      </c>
      <c r="T84" s="120" t="str">
        <f>IF(OR($E84="",$G84=""),"",IF(AND($E$3=6),'Marks Entry 6th'!S83,IF(AND($E$3=7),'Marks Entry 7th'!S83,"")))</f>
        <v/>
      </c>
      <c r="U84" s="65" t="str">
        <f t="shared" si="96"/>
        <v/>
      </c>
      <c r="V84" s="62">
        <f t="shared" si="97"/>
        <v>0</v>
      </c>
      <c r="W84" s="67" t="str">
        <f>IF(OR($E84="",$G84=""),"",IF(AND($E$3=6),'Marks Entry 6th'!T83,IF(AND($E$3=7),'Marks Entry 7th'!T83,"")))</f>
        <v/>
      </c>
      <c r="X84" s="67" t="str">
        <f>IF(OR($E84="",$G84=""),"",IF(AND($E$3=6),'Marks Entry 6th'!U83,IF(AND($E$3=7),'Marks Entry 7th'!U83,"")))</f>
        <v/>
      </c>
      <c r="Y84" s="66" t="str">
        <f t="shared" si="98"/>
        <v/>
      </c>
      <c r="Z84" s="62" t="str">
        <f t="shared" si="99"/>
        <v/>
      </c>
      <c r="AA84" s="108">
        <f t="shared" si="100"/>
        <v>0</v>
      </c>
      <c r="AB84" s="108" t="str">
        <f t="shared" si="101"/>
        <v/>
      </c>
      <c r="AC84" s="108" t="str">
        <f t="shared" si="102"/>
        <v/>
      </c>
      <c r="AD84" s="108" t="str">
        <f t="shared" si="103"/>
        <v/>
      </c>
      <c r="AE84" s="108" t="str">
        <f t="shared" si="104"/>
        <v/>
      </c>
      <c r="AF84" s="110" t="str">
        <f t="shared" si="105"/>
        <v/>
      </c>
      <c r="AG84" s="120" t="str">
        <f>IF(OR($E84="",$G84=""),"",IF(AND($E$3=6),'Marks Entry 6th'!V83,IF(AND($E$3=7),'Marks Entry 7th'!V83,"")))</f>
        <v/>
      </c>
      <c r="AH84" s="120" t="str">
        <f>IF(OR($E84="",$G84=""),"",IF(AND($E$3=6),'Marks Entry 6th'!W83,IF(AND($E$3=7),'Marks Entry 7th'!W83,"")))</f>
        <v/>
      </c>
      <c r="AI84" s="120" t="str">
        <f>IF(OR($E84="",$G84=""),"",IF(AND($E$3=6),'Marks Entry 6th'!X83,IF(AND($E$3=7),'Marks Entry 7th'!X83,"")))</f>
        <v/>
      </c>
      <c r="AJ84" s="120" t="str">
        <f>IF(OR($E84="",$G84=""),"",IF(AND($E$3=6),'Marks Entry 6th'!Y83,IF(AND($E$3=7),'Marks Entry 7th'!Y83,"")))</f>
        <v/>
      </c>
      <c r="AK84" s="120" t="str">
        <f>IF(OR($E84="",$G84=""),"",IF(AND($E$3=6),'Marks Entry 6th'!Z83,IF(AND($E$3=7),'Marks Entry 7th'!Z83,"")))</f>
        <v/>
      </c>
      <c r="AL84" s="120" t="str">
        <f>IF(OR($E84="",$G84=""),"",IF(AND($E$3=6),'Marks Entry 6th'!AA83,IF(AND($E$3=7),'Marks Entry 7th'!AA83,"")))</f>
        <v/>
      </c>
      <c r="AM84" s="428" t="str">
        <f t="shared" si="106"/>
        <v/>
      </c>
      <c r="AN84" s="120" t="str">
        <f>IF(OR($E84="",$G84=""),"",IF(AND($E$3=6),'Marks Entry 6th'!AB83,IF(AND($E$3=7),'Marks Entry 7th'!AB83,"")))</f>
        <v/>
      </c>
      <c r="AO84" s="120" t="str">
        <f>IF(OR($E84="",$G84=""),"",IF(AND($E$3=6),'Marks Entry 6th'!AC83,IF(AND($E$3=7),'Marks Entry 7th'!AC83,"")))</f>
        <v/>
      </c>
      <c r="AP84" s="65" t="str">
        <f t="shared" si="107"/>
        <v/>
      </c>
      <c r="AQ84" s="62">
        <f t="shared" si="108"/>
        <v>0</v>
      </c>
      <c r="AR84" s="67" t="str">
        <f>IF(OR($E84="",$G84=""),"",IF(AND($E$3=6),'Marks Entry 6th'!AD83,IF(AND($E$3=7),'Marks Entry 7th'!AD83,"")))</f>
        <v/>
      </c>
      <c r="AS84" s="67" t="str">
        <f>IF(OR($E84="",$G84=""),"",IF(AND($E$3=6),'Marks Entry 6th'!AE83,IF(AND($E$3=7),'Marks Entry 7th'!AE83,"")))</f>
        <v/>
      </c>
      <c r="AT84" s="65" t="str">
        <f t="shared" si="109"/>
        <v/>
      </c>
      <c r="AU84" s="62" t="str">
        <f t="shared" si="110"/>
        <v/>
      </c>
      <c r="AV84" s="108">
        <f t="shared" si="111"/>
        <v>0</v>
      </c>
      <c r="AW84" s="108" t="str">
        <f t="shared" si="112"/>
        <v/>
      </c>
      <c r="AX84" s="108" t="str">
        <f t="shared" si="113"/>
        <v/>
      </c>
      <c r="AY84" s="108" t="str">
        <f t="shared" si="114"/>
        <v/>
      </c>
      <c r="AZ84" s="108" t="str">
        <f t="shared" si="115"/>
        <v/>
      </c>
      <c r="BA84" s="110" t="str">
        <f t="shared" si="116"/>
        <v/>
      </c>
      <c r="BB84" s="313" t="str">
        <f>IF(OR($E84="",$G84=""),"",IF(AND($E$3=6),'Marks Entry 6th'!AF83,IF(AND($E$3=7),'Marks Entry 7th'!AF83,"")))</f>
        <v/>
      </c>
      <c r="BC84" s="120" t="str">
        <f>IF(OR($E84="",$G84=""),"",IF(AND($E$3=6),'Marks Entry 6th'!AG83,IF(AND($E$3=7),'Marks Entry 7th'!AG83,"")))</f>
        <v/>
      </c>
      <c r="BD84" s="120" t="str">
        <f>IF(OR($E84="",$G84=""),"",IF(AND($E$3=6),'Marks Entry 6th'!AH83,IF(AND($E$3=7),'Marks Entry 7th'!AH83,"")))</f>
        <v/>
      </c>
      <c r="BE84" s="120" t="str">
        <f>IF(OR($E84="",$G84=""),"",IF(AND($E$3=6),'Marks Entry 6th'!AI83,IF(AND($E$3=7),'Marks Entry 7th'!AI83,"")))</f>
        <v/>
      </c>
      <c r="BF84" s="120" t="str">
        <f>IF(OR($E84="",$G84=""),"",IF(AND($E$3=6),'Marks Entry 6th'!AJ83,IF(AND($E$3=7),'Marks Entry 7th'!AJ83,"")))</f>
        <v/>
      </c>
      <c r="BG84" s="120" t="str">
        <f>IF(OR($E84="",$G84=""),"",IF(AND($E$3=6),'Marks Entry 6th'!AK83,IF(AND($E$3=7),'Marks Entry 7th'!AK83,"")))</f>
        <v/>
      </c>
      <c r="BH84" s="120" t="str">
        <f>IF(OR($E84="",$G84=""),"",IF(AND($E$3=6),'Marks Entry 6th'!AL83,IF(AND($E$3=7),'Marks Entry 7th'!AL83,"")))</f>
        <v/>
      </c>
      <c r="BI84" s="428" t="str">
        <f t="shared" si="117"/>
        <v/>
      </c>
      <c r="BJ84" s="120" t="str">
        <f>IF(OR($E84="",$G84=""),"",IF(AND($E$3=6),'Marks Entry 6th'!AM83,IF(AND($E$3=7),'Marks Entry 7th'!AM83,"")))</f>
        <v/>
      </c>
      <c r="BK84" s="120" t="str">
        <f>IF(OR($E84="",$G84=""),"",IF(AND($E$3=6),'Marks Entry 6th'!AN83,IF(AND($E$3=7),'Marks Entry 7th'!AN83,"")))</f>
        <v/>
      </c>
      <c r="BL84" s="65" t="str">
        <f t="shared" si="118"/>
        <v/>
      </c>
      <c r="BM84" s="62">
        <f t="shared" si="119"/>
        <v>0</v>
      </c>
      <c r="BN84" s="67" t="str">
        <f>IF(OR($E84="",$G84=""),"",IF(AND($E$3=6),'Marks Entry 6th'!AO83,IF(AND($E$3=7),'Marks Entry 7th'!AO83,"")))</f>
        <v/>
      </c>
      <c r="BO84" s="67" t="str">
        <f>IF(OR($E84="",$G84=""),"",IF(AND($E$3=6),'Marks Entry 6th'!AP83,IF(AND($E$3=7),'Marks Entry 7th'!AP83,"")))</f>
        <v/>
      </c>
      <c r="BP84" s="65" t="str">
        <f t="shared" si="120"/>
        <v/>
      </c>
      <c r="BQ84" s="62" t="str">
        <f t="shared" si="121"/>
        <v/>
      </c>
      <c r="BR84" s="108">
        <f t="shared" si="122"/>
        <v>0</v>
      </c>
      <c r="BS84" s="108" t="str">
        <f t="shared" si="123"/>
        <v/>
      </c>
      <c r="BT84" s="108" t="str">
        <f t="shared" si="124"/>
        <v/>
      </c>
      <c r="BU84" s="108" t="str">
        <f t="shared" si="125"/>
        <v/>
      </c>
      <c r="BV84" s="108" t="str">
        <f t="shared" si="126"/>
        <v/>
      </c>
      <c r="BW84" s="110" t="str">
        <f t="shared" si="127"/>
        <v/>
      </c>
      <c r="BX84" s="120" t="str">
        <f>IF(OR($E84="",$G84=""),"",IF(AND($E$3=6),'Marks Entry 6th'!AQ83,IF(AND($E$3=7),'Marks Entry 7th'!AQ83,"")))</f>
        <v/>
      </c>
      <c r="BY84" s="120" t="str">
        <f>IF(OR($E84="",$G84=""),"",IF(AND($E$3=6),'Marks Entry 6th'!AR83,IF(AND($E$3=7),'Marks Entry 7th'!AR83,"")))</f>
        <v/>
      </c>
      <c r="BZ84" s="120" t="str">
        <f>IF(OR($E84="",$G84=""),"",IF(AND($E$3=6),'Marks Entry 6th'!AS83,IF(AND($E$3=7),'Marks Entry 7th'!AS83,"")))</f>
        <v/>
      </c>
      <c r="CA84" s="120" t="str">
        <f>IF(OR($E84="",$G84=""),"",IF(AND($E$3=6),'Marks Entry 6th'!AT83,IF(AND($E$3=7),'Marks Entry 7th'!AT83,"")))</f>
        <v/>
      </c>
      <c r="CB84" s="120" t="str">
        <f>IF(OR($E84="",$G84=""),"",IF(AND($E$3=6),'Marks Entry 6th'!AU83,IF(AND($E$3=7),'Marks Entry 7th'!AU83,"")))</f>
        <v/>
      </c>
      <c r="CC84" s="120" t="str">
        <f>IF(OR($E84="",$G84=""),"",IF(AND($E$3=6),'Marks Entry 6th'!AV83,IF(AND($E$3=7),'Marks Entry 7th'!AV83,"")))</f>
        <v/>
      </c>
      <c r="CD84" s="428" t="str">
        <f t="shared" si="128"/>
        <v/>
      </c>
      <c r="CE84" s="120" t="str">
        <f>IF(OR($E84="",$G84=""),"",IF(AND($E$3=6),'Marks Entry 6th'!AW83,IF(AND($E$3=7),'Marks Entry 7th'!AW83,"")))</f>
        <v/>
      </c>
      <c r="CF84" s="120" t="str">
        <f>IF(OR($E84="",$G84=""),"",IF(AND($E$3=6),'Marks Entry 6th'!AX83,IF(AND($E$3=7),'Marks Entry 7th'!AX83,"")))</f>
        <v/>
      </c>
      <c r="CG84" s="65" t="str">
        <f t="shared" si="129"/>
        <v/>
      </c>
      <c r="CH84" s="62">
        <f t="shared" si="130"/>
        <v>0</v>
      </c>
      <c r="CI84" s="67" t="str">
        <f>IF(OR($E84="",$G84=""),"",IF(AND($E$3=6),'Marks Entry 6th'!AY83,IF(AND($E$3=7),'Marks Entry 7th'!AY83,"")))</f>
        <v/>
      </c>
      <c r="CJ84" s="67" t="str">
        <f>IF(OR($E84="",$G84=""),"",IF(AND($E$3=6),'Marks Entry 6th'!AZ83,IF(AND($E$3=7),'Marks Entry 7th'!AZ83,"")))</f>
        <v/>
      </c>
      <c r="CK84" s="65" t="str">
        <f t="shared" si="131"/>
        <v/>
      </c>
      <c r="CL84" s="62" t="str">
        <f t="shared" si="132"/>
        <v/>
      </c>
      <c r="CM84" s="108">
        <f t="shared" si="133"/>
        <v>0</v>
      </c>
      <c r="CN84" s="108" t="str">
        <f t="shared" si="134"/>
        <v/>
      </c>
      <c r="CO84" s="108" t="str">
        <f t="shared" si="135"/>
        <v/>
      </c>
      <c r="CP84" s="108" t="str">
        <f t="shared" si="136"/>
        <v/>
      </c>
      <c r="CQ84" s="108" t="str">
        <f t="shared" si="137"/>
        <v/>
      </c>
      <c r="CR84" s="110" t="str">
        <f t="shared" si="138"/>
        <v/>
      </c>
      <c r="CS84" s="120" t="str">
        <f>IF(OR($E84="",$G84=""),"",IF(AND($E$3=6),'Marks Entry 6th'!BA83,IF(AND($E$3=7),'Marks Entry 7th'!BA83,"")))</f>
        <v/>
      </c>
      <c r="CT84" s="120" t="str">
        <f>IF(OR($E84="",$G84=""),"",IF(AND($E$3=6),'Marks Entry 6th'!BB83,IF(AND($E$3=7),'Marks Entry 7th'!BB83,"")))</f>
        <v/>
      </c>
      <c r="CU84" s="120" t="str">
        <f>IF(OR($E84="",$G84=""),"",IF(AND($E$3=6),'Marks Entry 6th'!BC83,IF(AND($E$3=7),'Marks Entry 7th'!BC83,"")))</f>
        <v/>
      </c>
      <c r="CV84" s="120" t="str">
        <f>IF(OR($E84="",$G84=""),"",IF(AND($E$3=6),'Marks Entry 6th'!BD83,IF(AND($E$3=7),'Marks Entry 7th'!BD83,"")))</f>
        <v/>
      </c>
      <c r="CW84" s="120" t="str">
        <f>IF(OR($E84="",$G84=""),"",IF(AND($E$3=6),'Marks Entry 6th'!BE83,IF(AND($E$3=7),'Marks Entry 7th'!BE83,"")))</f>
        <v/>
      </c>
      <c r="CX84" s="120" t="str">
        <f>IF(OR($E84="",$G84=""),"",IF(AND($E$3=6),'Marks Entry 6th'!BF83,IF(AND($E$3=7),'Marks Entry 7th'!BF83,"")))</f>
        <v/>
      </c>
      <c r="CY84" s="428" t="str">
        <f t="shared" si="139"/>
        <v/>
      </c>
      <c r="CZ84" s="120" t="str">
        <f>IF(OR($E84="",$G84=""),"",IF(AND($E$3=6),'Marks Entry 6th'!BG83,IF(AND($E$3=7),'Marks Entry 7th'!BG83,"")))</f>
        <v/>
      </c>
      <c r="DA84" s="120" t="str">
        <f>IF(OR($E84="",$G84=""),"",IF(AND($E$3=6),'Marks Entry 6th'!BH83,IF(AND($E$3=7),'Marks Entry 7th'!BH83,"")))</f>
        <v/>
      </c>
      <c r="DB84" s="65" t="str">
        <f t="shared" si="140"/>
        <v/>
      </c>
      <c r="DC84" s="62">
        <f t="shared" si="141"/>
        <v>0</v>
      </c>
      <c r="DD84" s="67" t="str">
        <f>IF(OR($E84="",$G84=""),"",IF(AND($E$3=6),'Marks Entry 6th'!BI83,IF(AND($E$3=7),'Marks Entry 7th'!BI83,"")))</f>
        <v/>
      </c>
      <c r="DE84" s="67" t="str">
        <f>IF(OR($E84="",$G84=""),"",IF(AND($E$3=6),'Marks Entry 6th'!BJ83,IF(AND($E$3=7),'Marks Entry 7th'!BJ83,"")))</f>
        <v/>
      </c>
      <c r="DF84" s="65" t="str">
        <f t="shared" si="142"/>
        <v/>
      </c>
      <c r="DG84" s="62" t="str">
        <f t="shared" si="143"/>
        <v/>
      </c>
      <c r="DH84" s="108">
        <f t="shared" si="144"/>
        <v>0</v>
      </c>
      <c r="DI84" s="108" t="str">
        <f t="shared" si="145"/>
        <v/>
      </c>
      <c r="DJ84" s="108" t="str">
        <f t="shared" si="146"/>
        <v/>
      </c>
      <c r="DK84" s="108" t="str">
        <f t="shared" si="147"/>
        <v/>
      </c>
      <c r="DL84" s="108" t="str">
        <f t="shared" si="148"/>
        <v/>
      </c>
      <c r="DM84" s="110" t="str">
        <f t="shared" si="149"/>
        <v/>
      </c>
      <c r="DN84" s="120" t="str">
        <f>IF(OR($E84="",$G84=""),"",IF(AND($E$3=6),'Marks Entry 6th'!BK83,IF(AND($E$3=7),'Marks Entry 7th'!BK83,"")))</f>
        <v/>
      </c>
      <c r="DO84" s="120" t="str">
        <f>IF(OR($E84="",$G84=""),"",IF(AND($E$3=6),'Marks Entry 6th'!BL83,IF(AND($E$3=7),'Marks Entry 7th'!BL83,"")))</f>
        <v/>
      </c>
      <c r="DP84" s="120" t="str">
        <f>IF(OR($E84="",$G84=""),"",IF(AND($E$3=6),'Marks Entry 6th'!BM83,IF(AND($E$3=7),'Marks Entry 7th'!BM83,"")))</f>
        <v/>
      </c>
      <c r="DQ84" s="120" t="str">
        <f>IF(OR($E84="",$G84=""),"",IF(AND($E$3=6),'Marks Entry 6th'!BN83,IF(AND($E$3=7),'Marks Entry 7th'!BN83,"")))</f>
        <v/>
      </c>
      <c r="DR84" s="120" t="str">
        <f>IF(OR($E84="",$G84=""),"",IF(AND($E$3=6),'Marks Entry 6th'!BO83,IF(AND($E$3=7),'Marks Entry 7th'!BO83,"")))</f>
        <v/>
      </c>
      <c r="DS84" s="120" t="str">
        <f>IF(OR($E84="",$G84=""),"",IF(AND($E$3=6),'Marks Entry 6th'!BP83,IF(AND($E$3=7),'Marks Entry 7th'!BP83,"")))</f>
        <v/>
      </c>
      <c r="DT84" s="428" t="str">
        <f t="shared" si="150"/>
        <v/>
      </c>
      <c r="DU84" s="120" t="str">
        <f>IF(OR($E84="",$G84=""),"",IF(AND($E$3=6),'Marks Entry 6th'!BQ83,IF(AND($E$3=7),'Marks Entry 7th'!BQ83,"")))</f>
        <v/>
      </c>
      <c r="DV84" s="120" t="str">
        <f>IF(OR($E84="",$G84=""),"",IF(AND($E$3=6),'Marks Entry 6th'!BR83,IF(AND($E$3=7),'Marks Entry 7th'!BR83,"")))</f>
        <v/>
      </c>
      <c r="DW84" s="65" t="str">
        <f t="shared" si="151"/>
        <v/>
      </c>
      <c r="DX84" s="62">
        <f t="shared" si="152"/>
        <v>0</v>
      </c>
      <c r="DY84" s="67" t="str">
        <f>IF(OR($E84="",$G84=""),"",IF(AND($E$3=6),'Marks Entry 6th'!BS83,IF(AND($E$3=7),'Marks Entry 7th'!BS83,"")))</f>
        <v/>
      </c>
      <c r="DZ84" s="67" t="str">
        <f>IF(OR($E84="",$G84=""),"",IF(AND($E$3=6),'Marks Entry 6th'!BT83,IF(AND($E$3=7),'Marks Entry 7th'!BT83,"")))</f>
        <v/>
      </c>
      <c r="EA84" s="65" t="str">
        <f t="shared" si="153"/>
        <v/>
      </c>
      <c r="EB84" s="62" t="str">
        <f t="shared" si="154"/>
        <v/>
      </c>
      <c r="EC84" s="108">
        <f t="shared" si="155"/>
        <v>0</v>
      </c>
      <c r="ED84" s="108" t="str">
        <f t="shared" si="156"/>
        <v/>
      </c>
      <c r="EE84" s="108" t="str">
        <f t="shared" si="157"/>
        <v/>
      </c>
      <c r="EF84" s="108" t="str">
        <f t="shared" si="158"/>
        <v/>
      </c>
      <c r="EG84" s="108" t="str">
        <f t="shared" si="159"/>
        <v/>
      </c>
      <c r="EH84" s="110" t="str">
        <f t="shared" si="160"/>
        <v/>
      </c>
      <c r="EI84" s="52" t="str">
        <f>IF(OR($E84="",$G84=""),"",IF(AND($E$3=6),'Marks Entry 6th'!BU83,IF(AND($E$3=7),'Marks Entry 7th'!BU83,"")))</f>
        <v/>
      </c>
      <c r="EJ84" s="52" t="str">
        <f>IF(OR($E84="",$G84=""),"",IF(AND($E$3=6),'Marks Entry 6th'!BV83,IF(AND($E$3=7),'Marks Entry 7th'!BV83,"")))</f>
        <v/>
      </c>
      <c r="EK84" s="52" t="str">
        <f>IF(OR($E84="",$G84=""),"",IF(AND($E$3=6),'Marks Entry 6th'!BW83,IF(AND($E$3=7),'Marks Entry 7th'!BW83,"")))</f>
        <v/>
      </c>
      <c r="EL84" s="52" t="str">
        <f>IF(OR($E84="",$G84=""),"",IF(AND($E$3=6),'Marks Entry 6th'!BX83,IF(AND($E$3=7),'Marks Entry 7th'!BX83,"")))</f>
        <v/>
      </c>
      <c r="EM84" s="52" t="str">
        <f>IF(OR($E84="",$G84=""),"",IF(AND($E$3=6),'Marks Entry 6th'!BY83,IF(AND($E$3=7),'Marks Entry 7th'!BY83,"")))</f>
        <v/>
      </c>
      <c r="EN84" s="121" t="str">
        <f t="shared" si="161"/>
        <v/>
      </c>
      <c r="EO84" s="122">
        <f t="shared" si="162"/>
        <v>0</v>
      </c>
      <c r="EP84" s="122" t="str">
        <f t="shared" si="163"/>
        <v/>
      </c>
      <c r="EQ84" s="122" t="str">
        <f t="shared" si="164"/>
        <v/>
      </c>
      <c r="ER84" s="109" t="str">
        <f t="shared" si="165"/>
        <v/>
      </c>
      <c r="ES84" s="52" t="str">
        <f>IF(OR($E84="",$G84=""),"",IF(AND($E$3=6),'Marks Entry 6th'!BZ83,IF(AND($E$3=7),'Marks Entry 7th'!BZ83,"")))</f>
        <v/>
      </c>
      <c r="ET84" s="52" t="str">
        <f>IF(OR($E84="",$G84=""),"",IF(AND($E$3=6),'Marks Entry 6th'!CA83,IF(AND($E$3=7),'Marks Entry 7th'!CA83,"")))</f>
        <v/>
      </c>
      <c r="EU84" s="52" t="str">
        <f>IF(OR($E84="",$G84=""),"",IF(AND($E$3=6),'Marks Entry 6th'!CB83,IF(AND($E$3=7),'Marks Entry 7th'!CB83,"")))</f>
        <v/>
      </c>
      <c r="EV84" s="52" t="str">
        <f>IF(OR($E84="",$G84=""),"",IF(AND($E$3=6),'Marks Entry 6th'!CC83,IF(AND($E$3=7),'Marks Entry 7th'!CC83,"")))</f>
        <v/>
      </c>
      <c r="EW84" s="52" t="str">
        <f>IF(OR($E84="",$G84=""),"",IF(AND($E$3=6),'Marks Entry 6th'!CD83,IF(AND($E$3=7),'Marks Entry 7th'!CD83,"")))</f>
        <v/>
      </c>
      <c r="EX84" s="121" t="str">
        <f t="shared" si="166"/>
        <v/>
      </c>
      <c r="EY84" s="122">
        <f t="shared" si="167"/>
        <v>0</v>
      </c>
      <c r="EZ84" s="122" t="str">
        <f t="shared" si="168"/>
        <v/>
      </c>
      <c r="FA84" s="122" t="str">
        <f t="shared" si="169"/>
        <v/>
      </c>
      <c r="FB84" s="109" t="str">
        <f t="shared" si="170"/>
        <v/>
      </c>
      <c r="FC84" s="52" t="str">
        <f>IF(OR($E84="",$G84=""),"",IF(AND($E$3=6),'Marks Entry 6th'!CE83,IF(AND($E$3=7),'Marks Entry 7th'!CE83,"")))</f>
        <v/>
      </c>
      <c r="FD84" s="52" t="str">
        <f>IF(OR($E84="",$G84=""),"",IF(AND($E$3=6),'Marks Entry 6th'!CF83,IF(AND($E$3=7),'Marks Entry 7th'!CF83,"")))</f>
        <v/>
      </c>
      <c r="FE84" s="52" t="str">
        <f>IF(OR($E84="",$G84=""),"",IF(AND($E$3=6),'Marks Entry 6th'!CG83,IF(AND($E$3=7),'Marks Entry 7th'!CG83,"")))</f>
        <v/>
      </c>
      <c r="FF84" s="52" t="str">
        <f>IF(OR($E84="",$G84=""),"",IF(AND($E$3=6),'Marks Entry 6th'!CH83,IF(AND($E$3=7),'Marks Entry 7th'!CH83,"")))</f>
        <v/>
      </c>
      <c r="FG84" s="52" t="str">
        <f>IF(OR($E84="",$G84=""),"",IF(AND($E$3=6),'Marks Entry 6th'!CI83,IF(AND($E$3=7),'Marks Entry 7th'!CI83,"")))</f>
        <v/>
      </c>
      <c r="FH84" s="121" t="str">
        <f t="shared" si="171"/>
        <v/>
      </c>
      <c r="FI84" s="122">
        <f t="shared" si="172"/>
        <v>0</v>
      </c>
      <c r="FJ84" s="122" t="str">
        <f t="shared" si="173"/>
        <v/>
      </c>
      <c r="FK84" s="122" t="str">
        <f t="shared" si="174"/>
        <v/>
      </c>
      <c r="FL84" s="109" t="str">
        <f t="shared" si="175"/>
        <v/>
      </c>
      <c r="FM84" s="370" t="str">
        <f>IF(OR($E84="",$G84=""),"",IF(AND('Marks Entry 6th'!CJ83="",'Marks Entry 7th'!CJ83=""),"",IF(AND($E$3=6),'Marks Entry 6th'!CJ83,IF(AND($E$3=7),'Marks Entry 7th'!CJ83,""))))</f>
        <v/>
      </c>
      <c r="FN84" s="370" t="str">
        <f>IF(OR($E84="",$G84=""),"",IF(AND('Marks Entry 6th'!CK83="",'Marks Entry 7th'!CK83=""),"",IF(AND($E$3=6),'Marks Entry 6th'!CK83,IF(AND($E$3=7),'Marks Entry 7th'!CK83,""))))</f>
        <v/>
      </c>
      <c r="FO84" s="371" t="str">
        <f t="shared" si="176"/>
        <v/>
      </c>
      <c r="FP84" s="109" t="str">
        <f t="shared" si="177"/>
        <v/>
      </c>
      <c r="FQ84" s="370" t="str">
        <f>IF(OR($E84="",$G84=""),"",IF(AND('Marks Entry 6th'!CL83="",'Marks Entry 7th'!CL83=""),"",IF(AND($E$3=6),'Marks Entry 6th'!CL83,IF(AND($E$3=7),'Marks Entry 7th'!CL83,""))))</f>
        <v/>
      </c>
      <c r="FR84" s="370" t="str">
        <f>IF(OR($E84="",$G84=""),"",IF(AND('Marks Entry 6th'!CM83="",'Marks Entry 7th'!CM83=""),"",IF(AND($E$3=6),'Marks Entry 6th'!CM83,IF(AND($E$3=7),'Marks Entry 7th'!CM83,""))))</f>
        <v/>
      </c>
      <c r="FS84" s="371" t="str">
        <f t="shared" si="178"/>
        <v/>
      </c>
      <c r="FT84" s="109" t="str">
        <f t="shared" si="179"/>
        <v/>
      </c>
      <c r="FU84" s="78" t="str">
        <f t="shared" si="180"/>
        <v/>
      </c>
      <c r="FV84" s="332" t="str">
        <f t="shared" si="181"/>
        <v/>
      </c>
      <c r="FW84" s="84" t="str">
        <f t="shared" si="182"/>
        <v/>
      </c>
      <c r="FX84" s="225" t="str">
        <f t="shared" si="183"/>
        <v/>
      </c>
      <c r="FY84" s="85" t="str">
        <f t="shared" si="184"/>
        <v/>
      </c>
      <c r="FZ84" s="331" t="str">
        <f>IFERROR(IF(B84="NSO","NSO",IF(OR(D84="",G84="",F84=""),"",IF(AND(FV84&gt;=36,'Master sheet'!$D$11="Hindi"),"कक्षा क्रमोन्नत",IF(AND(FV84&gt;=36,'Master sheet'!$D$11="English"),"Promoted",IF(AND(FV84&lt;36,'Master sheet'!$D$11="Hindi"),"पुनः परीक्षा","Re-Exam"))))),"")</f>
        <v/>
      </c>
      <c r="GA84" s="53" t="str">
        <f>IF(OR($E84="",$G84=""),"",IF(AND($E$3=6,'Marks Entry 6th'!CN83=""),"",IF(AND($E$3=7,'Marks Entry 7th'!CN83=""),"",IF(AND($E$3=6),'Marks Entry 6th'!CN83,IF(AND($E$3=7),'Marks Entry 7th'!CN83,"")))))</f>
        <v/>
      </c>
      <c r="GB84" s="53" t="str">
        <f>IF(OR($E84="",$G84=""),"",IF(AND($E$3=6,'Marks Entry 6th'!CO83=""),"",IF(AND($E$3=7,'Marks Entry 7th'!CO83=""),"",IF(AND($E$3=6),'Marks Entry 6th'!CO83,IF(AND($E$3=7),'Marks Entry 7th'!CO83,"")))))</f>
        <v/>
      </c>
      <c r="GC84" s="54"/>
      <c r="GK84" s="56">
        <f>IF(AND($E$3=6),'Marks Entry 6th'!I83,IF(AND($E$3=7),'Marks Entry 7th'!I83,""))</f>
        <v>0</v>
      </c>
      <c r="GL84" s="56">
        <f t="shared" si="185"/>
        <v>0</v>
      </c>
    </row>
    <row r="85" spans="1:194" ht="18.95" customHeight="1">
      <c r="A85" s="68">
        <v>78</v>
      </c>
      <c r="B85" s="68" t="str">
        <f>IF(OR(GK85=0,GK85=""),"",IF(AND($E$3=6),'Marks Entry 6th'!I84,IF(AND($E$3=7),'Marks Entry 7th'!I84,"")))</f>
        <v/>
      </c>
      <c r="C85" s="69" t="str">
        <f>IF(OR(B85=0,B85=""),"",IF(AND($E$3=6,'Marks Entry 6th'!B84=""),"",IF(AND($E$3=7,'Marks Entry 7th'!B84=""),"",IF(AND($E$3=6,'Marks Entry 6th'!B84),'Marks Entry 6th'!B84,IF(AND($E$3=7),'Marks Entry 7th'!B84,"")))))</f>
        <v/>
      </c>
      <c r="D85" s="69" t="str">
        <f>IF(OR(B85=0,B85=""),"",IF(AND($E$3=6,'Marks Entry 6th'!C84=""),"",IF(AND($E$3=7,'Marks Entry 7th'!C84=""),"",IF(AND($E$3=6),'Marks Entry 6th'!C84,IF(AND($E$3=7),'Marks Entry 7th'!C84,"")))))</f>
        <v/>
      </c>
      <c r="E85" s="306" t="str">
        <f>IF(OR(B85=0,B85=""),"",IF(AND($E$3=6,'Marks Entry 6th'!E84=""),"",IF(AND($E$3=7,'Marks Entry 7th'!E84=""),"",IF(AND($E$3=6),'Marks Entry 6th'!E84,IF(AND($E$3=7),'Marks Entry 7th'!E84,"")))))</f>
        <v/>
      </c>
      <c r="F85" s="69" t="str">
        <f>IF(OR(B85=0,B85=""),"",IF(AND($E$3=6,'Marks Entry 6th'!D84=""),"",IF(AND($E$3=7,'Marks Entry 7th'!D84=""),"",IF(AND($E$3=6),'Marks Entry 6th'!D84,IF(AND($E$3=7),'Marks Entry 7th'!D84,"")))))</f>
        <v/>
      </c>
      <c r="G85" s="305" t="str">
        <f>IF(OR(B85=0,B85=""),"",IF(AND($E$3=6,'Marks Entry 6th'!F84=""),"",IF(AND($E$3=7,'Marks Entry 7th'!F84=""),"",IF(AND($E$3=6),UPPER('Marks Entry 6th'!F84),IF(AND($E$3=7),UPPER('Marks Entry 7th'!F84),"")))))</f>
        <v/>
      </c>
      <c r="H85" s="305" t="str">
        <f>IF(OR(B85=0,B85=""),"",IF(AND($E$3=6,'Marks Entry 6th'!G84=""),"",IF(AND($E$3=7,'Marks Entry 7th'!G84=""),"",IF(AND($E$3=6),UPPER('Marks Entry 6th'!G84),IF(AND($E$3=7),UPPER('Marks Entry 7th'!G84),"")))))</f>
        <v/>
      </c>
      <c r="I85" s="305" t="str">
        <f>IF(OR(B85=0,B85=""),"",IF(AND($E$3=6,'Marks Entry 6th'!H84=""),"",IF(AND($E$3=7,'Marks Entry 7th'!H84=""),"",IF(AND($E$3=6),UPPER('Marks Entry 6th'!H84),IF(AND($E$3=7),UPPER('Marks Entry 7th'!H84),"")))))</f>
        <v/>
      </c>
      <c r="J85" s="64" t="str">
        <f>IF(OR(B85=0,B85=""),"",IF(AND($E$3=6,'Marks Entry 6th'!J84=""),"",IF(AND($E$3=7,'Marks Entry 7th'!J84=""),"",IF(AND($E$3=6),'Marks Entry 6th'!J84,IF(AND($E$3=7),'Marks Entry 7th'!J84,"")))))</f>
        <v/>
      </c>
      <c r="K85" s="64" t="str">
        <f>IF(OR(B85=0,B85=""),"",IF(AND($E$3=6,'Marks Entry 6th'!K84=""),"",IF(AND($E$3=7,'Marks Entry 7th'!K84=""),"",IF(AND($E$3=6),'Marks Entry 6th'!K84,IF(AND($E$3=7),'Marks Entry 7th'!K84,"")))))</f>
        <v/>
      </c>
      <c r="L85" s="120" t="str">
        <f>IF(OR($E85="",$G85=""),"",IF(AND($E$3=6),'Marks Entry 6th'!L84,IF(AND($E$3=7),'Marks Entry 7th'!L84,"")))</f>
        <v/>
      </c>
      <c r="M85" s="120" t="str">
        <f>IF(OR($E85="",$G85=""),"",IF(AND($E$3=6),'Marks Entry 6th'!M84,IF(AND($E$3=7),'Marks Entry 7th'!M84,"")))</f>
        <v/>
      </c>
      <c r="N85" s="120" t="str">
        <f>IF(OR($E85="",$G85=""),"",IF(AND($E$3=6),'Marks Entry 6th'!N84,IF(AND($E$3=7),'Marks Entry 7th'!N84,"")))</f>
        <v/>
      </c>
      <c r="O85" s="120" t="str">
        <f>IF(OR($E85="",$G85=""),"",IF(AND($E$3=6),'Marks Entry 6th'!O84,IF(AND($E$3=7),'Marks Entry 7th'!O84,"")))</f>
        <v/>
      </c>
      <c r="P85" s="120" t="str">
        <f>IF(OR($E85="",$G85=""),"",IF(AND($E$3=6),'Marks Entry 6th'!P84,IF(AND($E$3=7),'Marks Entry 7th'!P84,"")))</f>
        <v/>
      </c>
      <c r="Q85" s="120" t="str">
        <f>IF(OR($E85="",$G85=""),"",IF(AND($E$3=6),'Marks Entry 6th'!Q84,IF(AND($E$3=7),'Marks Entry 7th'!Q84,"")))</f>
        <v/>
      </c>
      <c r="R85" s="428" t="str">
        <f t="shared" si="95"/>
        <v/>
      </c>
      <c r="S85" s="120" t="str">
        <f>IF(OR($E85="",$G85=""),"",IF(AND($E$3=6),'Marks Entry 6th'!R84,IF(AND($E$3=7),'Marks Entry 7th'!R84,"")))</f>
        <v/>
      </c>
      <c r="T85" s="120" t="str">
        <f>IF(OR($E85="",$G85=""),"",IF(AND($E$3=6),'Marks Entry 6th'!S84,IF(AND($E$3=7),'Marks Entry 7th'!S84,"")))</f>
        <v/>
      </c>
      <c r="U85" s="65" t="str">
        <f t="shared" si="96"/>
        <v/>
      </c>
      <c r="V85" s="62">
        <f t="shared" si="97"/>
        <v>0</v>
      </c>
      <c r="W85" s="67" t="str">
        <f>IF(OR($E85="",$G85=""),"",IF(AND($E$3=6),'Marks Entry 6th'!T84,IF(AND($E$3=7),'Marks Entry 7th'!T84,"")))</f>
        <v/>
      </c>
      <c r="X85" s="67" t="str">
        <f>IF(OR($E85="",$G85=""),"",IF(AND($E$3=6),'Marks Entry 6th'!U84,IF(AND($E$3=7),'Marks Entry 7th'!U84,"")))</f>
        <v/>
      </c>
      <c r="Y85" s="66" t="str">
        <f t="shared" si="98"/>
        <v/>
      </c>
      <c r="Z85" s="62" t="str">
        <f t="shared" si="99"/>
        <v/>
      </c>
      <c r="AA85" s="108">
        <f t="shared" si="100"/>
        <v>0</v>
      </c>
      <c r="AB85" s="108" t="str">
        <f t="shared" si="101"/>
        <v/>
      </c>
      <c r="AC85" s="108" t="str">
        <f t="shared" si="102"/>
        <v/>
      </c>
      <c r="AD85" s="108" t="str">
        <f t="shared" si="103"/>
        <v/>
      </c>
      <c r="AE85" s="108" t="str">
        <f t="shared" si="104"/>
        <v/>
      </c>
      <c r="AF85" s="110" t="str">
        <f t="shared" si="105"/>
        <v/>
      </c>
      <c r="AG85" s="120" t="str">
        <f>IF(OR($E85="",$G85=""),"",IF(AND($E$3=6),'Marks Entry 6th'!V84,IF(AND($E$3=7),'Marks Entry 7th'!V84,"")))</f>
        <v/>
      </c>
      <c r="AH85" s="120" t="str">
        <f>IF(OR($E85="",$G85=""),"",IF(AND($E$3=6),'Marks Entry 6th'!W84,IF(AND($E$3=7),'Marks Entry 7th'!W84,"")))</f>
        <v/>
      </c>
      <c r="AI85" s="120" t="str">
        <f>IF(OR($E85="",$G85=""),"",IF(AND($E$3=6),'Marks Entry 6th'!X84,IF(AND($E$3=7),'Marks Entry 7th'!X84,"")))</f>
        <v/>
      </c>
      <c r="AJ85" s="120" t="str">
        <f>IF(OR($E85="",$G85=""),"",IF(AND($E$3=6),'Marks Entry 6th'!Y84,IF(AND($E$3=7),'Marks Entry 7th'!Y84,"")))</f>
        <v/>
      </c>
      <c r="AK85" s="120" t="str">
        <f>IF(OR($E85="",$G85=""),"",IF(AND($E$3=6),'Marks Entry 6th'!Z84,IF(AND($E$3=7),'Marks Entry 7th'!Z84,"")))</f>
        <v/>
      </c>
      <c r="AL85" s="120" t="str">
        <f>IF(OR($E85="",$G85=""),"",IF(AND($E$3=6),'Marks Entry 6th'!AA84,IF(AND($E$3=7),'Marks Entry 7th'!AA84,"")))</f>
        <v/>
      </c>
      <c r="AM85" s="428" t="str">
        <f t="shared" si="106"/>
        <v/>
      </c>
      <c r="AN85" s="120" t="str">
        <f>IF(OR($E85="",$G85=""),"",IF(AND($E$3=6),'Marks Entry 6th'!AB84,IF(AND($E$3=7),'Marks Entry 7th'!AB84,"")))</f>
        <v/>
      </c>
      <c r="AO85" s="120" t="str">
        <f>IF(OR($E85="",$G85=""),"",IF(AND($E$3=6),'Marks Entry 6th'!AC84,IF(AND($E$3=7),'Marks Entry 7th'!AC84,"")))</f>
        <v/>
      </c>
      <c r="AP85" s="65" t="str">
        <f t="shared" si="107"/>
        <v/>
      </c>
      <c r="AQ85" s="62">
        <f t="shared" si="108"/>
        <v>0</v>
      </c>
      <c r="AR85" s="67" t="str">
        <f>IF(OR($E85="",$G85=""),"",IF(AND($E$3=6),'Marks Entry 6th'!AD84,IF(AND($E$3=7),'Marks Entry 7th'!AD84,"")))</f>
        <v/>
      </c>
      <c r="AS85" s="67" t="str">
        <f>IF(OR($E85="",$G85=""),"",IF(AND($E$3=6),'Marks Entry 6th'!AE84,IF(AND($E$3=7),'Marks Entry 7th'!AE84,"")))</f>
        <v/>
      </c>
      <c r="AT85" s="65" t="str">
        <f t="shared" si="109"/>
        <v/>
      </c>
      <c r="AU85" s="62" t="str">
        <f t="shared" si="110"/>
        <v/>
      </c>
      <c r="AV85" s="108">
        <f t="shared" si="111"/>
        <v>0</v>
      </c>
      <c r="AW85" s="108" t="str">
        <f t="shared" si="112"/>
        <v/>
      </c>
      <c r="AX85" s="108" t="str">
        <f t="shared" si="113"/>
        <v/>
      </c>
      <c r="AY85" s="108" t="str">
        <f t="shared" si="114"/>
        <v/>
      </c>
      <c r="AZ85" s="108" t="str">
        <f t="shared" si="115"/>
        <v/>
      </c>
      <c r="BA85" s="110" t="str">
        <f t="shared" si="116"/>
        <v/>
      </c>
      <c r="BB85" s="313" t="str">
        <f>IF(OR($E85="",$G85=""),"",IF(AND($E$3=6),'Marks Entry 6th'!AF84,IF(AND($E$3=7),'Marks Entry 7th'!AF84,"")))</f>
        <v/>
      </c>
      <c r="BC85" s="120" t="str">
        <f>IF(OR($E85="",$G85=""),"",IF(AND($E$3=6),'Marks Entry 6th'!AG84,IF(AND($E$3=7),'Marks Entry 7th'!AG84,"")))</f>
        <v/>
      </c>
      <c r="BD85" s="120" t="str">
        <f>IF(OR($E85="",$G85=""),"",IF(AND($E$3=6),'Marks Entry 6th'!AH84,IF(AND($E$3=7),'Marks Entry 7th'!AH84,"")))</f>
        <v/>
      </c>
      <c r="BE85" s="120" t="str">
        <f>IF(OR($E85="",$G85=""),"",IF(AND($E$3=6),'Marks Entry 6th'!AI84,IF(AND($E$3=7),'Marks Entry 7th'!AI84,"")))</f>
        <v/>
      </c>
      <c r="BF85" s="120" t="str">
        <f>IF(OR($E85="",$G85=""),"",IF(AND($E$3=6),'Marks Entry 6th'!AJ84,IF(AND($E$3=7),'Marks Entry 7th'!AJ84,"")))</f>
        <v/>
      </c>
      <c r="BG85" s="120" t="str">
        <f>IF(OR($E85="",$G85=""),"",IF(AND($E$3=6),'Marks Entry 6th'!AK84,IF(AND($E$3=7),'Marks Entry 7th'!AK84,"")))</f>
        <v/>
      </c>
      <c r="BH85" s="120" t="str">
        <f>IF(OR($E85="",$G85=""),"",IF(AND($E$3=6),'Marks Entry 6th'!AL84,IF(AND($E$3=7),'Marks Entry 7th'!AL84,"")))</f>
        <v/>
      </c>
      <c r="BI85" s="428" t="str">
        <f t="shared" si="117"/>
        <v/>
      </c>
      <c r="BJ85" s="120" t="str">
        <f>IF(OR($E85="",$G85=""),"",IF(AND($E$3=6),'Marks Entry 6th'!AM84,IF(AND($E$3=7),'Marks Entry 7th'!AM84,"")))</f>
        <v/>
      </c>
      <c r="BK85" s="120" t="str">
        <f>IF(OR($E85="",$G85=""),"",IF(AND($E$3=6),'Marks Entry 6th'!AN84,IF(AND($E$3=7),'Marks Entry 7th'!AN84,"")))</f>
        <v/>
      </c>
      <c r="BL85" s="65" t="str">
        <f t="shared" si="118"/>
        <v/>
      </c>
      <c r="BM85" s="62">
        <f t="shared" si="119"/>
        <v>0</v>
      </c>
      <c r="BN85" s="67" t="str">
        <f>IF(OR($E85="",$G85=""),"",IF(AND($E$3=6),'Marks Entry 6th'!AO84,IF(AND($E$3=7),'Marks Entry 7th'!AO84,"")))</f>
        <v/>
      </c>
      <c r="BO85" s="67" t="str">
        <f>IF(OR($E85="",$G85=""),"",IF(AND($E$3=6),'Marks Entry 6th'!AP84,IF(AND($E$3=7),'Marks Entry 7th'!AP84,"")))</f>
        <v/>
      </c>
      <c r="BP85" s="65" t="str">
        <f t="shared" si="120"/>
        <v/>
      </c>
      <c r="BQ85" s="62" t="str">
        <f t="shared" si="121"/>
        <v/>
      </c>
      <c r="BR85" s="108">
        <f t="shared" si="122"/>
        <v>0</v>
      </c>
      <c r="BS85" s="108" t="str">
        <f t="shared" si="123"/>
        <v/>
      </c>
      <c r="BT85" s="108" t="str">
        <f t="shared" si="124"/>
        <v/>
      </c>
      <c r="BU85" s="108" t="str">
        <f t="shared" si="125"/>
        <v/>
      </c>
      <c r="BV85" s="108" t="str">
        <f t="shared" si="126"/>
        <v/>
      </c>
      <c r="BW85" s="110" t="str">
        <f t="shared" si="127"/>
        <v/>
      </c>
      <c r="BX85" s="120" t="str">
        <f>IF(OR($E85="",$G85=""),"",IF(AND($E$3=6),'Marks Entry 6th'!AQ84,IF(AND($E$3=7),'Marks Entry 7th'!AQ84,"")))</f>
        <v/>
      </c>
      <c r="BY85" s="120" t="str">
        <f>IF(OR($E85="",$G85=""),"",IF(AND($E$3=6),'Marks Entry 6th'!AR84,IF(AND($E$3=7),'Marks Entry 7th'!AR84,"")))</f>
        <v/>
      </c>
      <c r="BZ85" s="120" t="str">
        <f>IF(OR($E85="",$G85=""),"",IF(AND($E$3=6),'Marks Entry 6th'!AS84,IF(AND($E$3=7),'Marks Entry 7th'!AS84,"")))</f>
        <v/>
      </c>
      <c r="CA85" s="120" t="str">
        <f>IF(OR($E85="",$G85=""),"",IF(AND($E$3=6),'Marks Entry 6th'!AT84,IF(AND($E$3=7),'Marks Entry 7th'!AT84,"")))</f>
        <v/>
      </c>
      <c r="CB85" s="120" t="str">
        <f>IF(OR($E85="",$G85=""),"",IF(AND($E$3=6),'Marks Entry 6th'!AU84,IF(AND($E$3=7),'Marks Entry 7th'!AU84,"")))</f>
        <v/>
      </c>
      <c r="CC85" s="120" t="str">
        <f>IF(OR($E85="",$G85=""),"",IF(AND($E$3=6),'Marks Entry 6th'!AV84,IF(AND($E$3=7),'Marks Entry 7th'!AV84,"")))</f>
        <v/>
      </c>
      <c r="CD85" s="428" t="str">
        <f t="shared" si="128"/>
        <v/>
      </c>
      <c r="CE85" s="120" t="str">
        <f>IF(OR($E85="",$G85=""),"",IF(AND($E$3=6),'Marks Entry 6th'!AW84,IF(AND($E$3=7),'Marks Entry 7th'!AW84,"")))</f>
        <v/>
      </c>
      <c r="CF85" s="120" t="str">
        <f>IF(OR($E85="",$G85=""),"",IF(AND($E$3=6),'Marks Entry 6th'!AX84,IF(AND($E$3=7),'Marks Entry 7th'!AX84,"")))</f>
        <v/>
      </c>
      <c r="CG85" s="65" t="str">
        <f t="shared" si="129"/>
        <v/>
      </c>
      <c r="CH85" s="62">
        <f t="shared" si="130"/>
        <v>0</v>
      </c>
      <c r="CI85" s="67" t="str">
        <f>IF(OR($E85="",$G85=""),"",IF(AND($E$3=6),'Marks Entry 6th'!AY84,IF(AND($E$3=7),'Marks Entry 7th'!AY84,"")))</f>
        <v/>
      </c>
      <c r="CJ85" s="67" t="str">
        <f>IF(OR($E85="",$G85=""),"",IF(AND($E$3=6),'Marks Entry 6th'!AZ84,IF(AND($E$3=7),'Marks Entry 7th'!AZ84,"")))</f>
        <v/>
      </c>
      <c r="CK85" s="65" t="str">
        <f t="shared" si="131"/>
        <v/>
      </c>
      <c r="CL85" s="62" t="str">
        <f t="shared" si="132"/>
        <v/>
      </c>
      <c r="CM85" s="108">
        <f t="shared" si="133"/>
        <v>0</v>
      </c>
      <c r="CN85" s="108" t="str">
        <f t="shared" si="134"/>
        <v/>
      </c>
      <c r="CO85" s="108" t="str">
        <f t="shared" si="135"/>
        <v/>
      </c>
      <c r="CP85" s="108" t="str">
        <f t="shared" si="136"/>
        <v/>
      </c>
      <c r="CQ85" s="108" t="str">
        <f t="shared" si="137"/>
        <v/>
      </c>
      <c r="CR85" s="110" t="str">
        <f t="shared" si="138"/>
        <v/>
      </c>
      <c r="CS85" s="120" t="str">
        <f>IF(OR($E85="",$G85=""),"",IF(AND($E$3=6),'Marks Entry 6th'!BA84,IF(AND($E$3=7),'Marks Entry 7th'!BA84,"")))</f>
        <v/>
      </c>
      <c r="CT85" s="120" t="str">
        <f>IF(OR($E85="",$G85=""),"",IF(AND($E$3=6),'Marks Entry 6th'!BB84,IF(AND($E$3=7),'Marks Entry 7th'!BB84,"")))</f>
        <v/>
      </c>
      <c r="CU85" s="120" t="str">
        <f>IF(OR($E85="",$G85=""),"",IF(AND($E$3=6),'Marks Entry 6th'!BC84,IF(AND($E$3=7),'Marks Entry 7th'!BC84,"")))</f>
        <v/>
      </c>
      <c r="CV85" s="120" t="str">
        <f>IF(OR($E85="",$G85=""),"",IF(AND($E$3=6),'Marks Entry 6th'!BD84,IF(AND($E$3=7),'Marks Entry 7th'!BD84,"")))</f>
        <v/>
      </c>
      <c r="CW85" s="120" t="str">
        <f>IF(OR($E85="",$G85=""),"",IF(AND($E$3=6),'Marks Entry 6th'!BE84,IF(AND($E$3=7),'Marks Entry 7th'!BE84,"")))</f>
        <v/>
      </c>
      <c r="CX85" s="120" t="str">
        <f>IF(OR($E85="",$G85=""),"",IF(AND($E$3=6),'Marks Entry 6th'!BF84,IF(AND($E$3=7),'Marks Entry 7th'!BF84,"")))</f>
        <v/>
      </c>
      <c r="CY85" s="428" t="str">
        <f t="shared" si="139"/>
        <v/>
      </c>
      <c r="CZ85" s="120" t="str">
        <f>IF(OR($E85="",$G85=""),"",IF(AND($E$3=6),'Marks Entry 6th'!BG84,IF(AND($E$3=7),'Marks Entry 7th'!BG84,"")))</f>
        <v/>
      </c>
      <c r="DA85" s="120" t="str">
        <f>IF(OR($E85="",$G85=""),"",IF(AND($E$3=6),'Marks Entry 6th'!BH84,IF(AND($E$3=7),'Marks Entry 7th'!BH84,"")))</f>
        <v/>
      </c>
      <c r="DB85" s="65" t="str">
        <f t="shared" si="140"/>
        <v/>
      </c>
      <c r="DC85" s="62">
        <f t="shared" si="141"/>
        <v>0</v>
      </c>
      <c r="DD85" s="67" t="str">
        <f>IF(OR($E85="",$G85=""),"",IF(AND($E$3=6),'Marks Entry 6th'!BI84,IF(AND($E$3=7),'Marks Entry 7th'!BI84,"")))</f>
        <v/>
      </c>
      <c r="DE85" s="67" t="str">
        <f>IF(OR($E85="",$G85=""),"",IF(AND($E$3=6),'Marks Entry 6th'!BJ84,IF(AND($E$3=7),'Marks Entry 7th'!BJ84,"")))</f>
        <v/>
      </c>
      <c r="DF85" s="65" t="str">
        <f t="shared" si="142"/>
        <v/>
      </c>
      <c r="DG85" s="62" t="str">
        <f t="shared" si="143"/>
        <v/>
      </c>
      <c r="DH85" s="108">
        <f t="shared" si="144"/>
        <v>0</v>
      </c>
      <c r="DI85" s="108" t="str">
        <f t="shared" si="145"/>
        <v/>
      </c>
      <c r="DJ85" s="108" t="str">
        <f t="shared" si="146"/>
        <v/>
      </c>
      <c r="DK85" s="108" t="str">
        <f t="shared" si="147"/>
        <v/>
      </c>
      <c r="DL85" s="108" t="str">
        <f t="shared" si="148"/>
        <v/>
      </c>
      <c r="DM85" s="110" t="str">
        <f t="shared" si="149"/>
        <v/>
      </c>
      <c r="DN85" s="120" t="str">
        <f>IF(OR($E85="",$G85=""),"",IF(AND($E$3=6),'Marks Entry 6th'!BK84,IF(AND($E$3=7),'Marks Entry 7th'!BK84,"")))</f>
        <v/>
      </c>
      <c r="DO85" s="120" t="str">
        <f>IF(OR($E85="",$G85=""),"",IF(AND($E$3=6),'Marks Entry 6th'!BL84,IF(AND($E$3=7),'Marks Entry 7th'!BL84,"")))</f>
        <v/>
      </c>
      <c r="DP85" s="120" t="str">
        <f>IF(OR($E85="",$G85=""),"",IF(AND($E$3=6),'Marks Entry 6th'!BM84,IF(AND($E$3=7),'Marks Entry 7th'!BM84,"")))</f>
        <v/>
      </c>
      <c r="DQ85" s="120" t="str">
        <f>IF(OR($E85="",$G85=""),"",IF(AND($E$3=6),'Marks Entry 6th'!BN84,IF(AND($E$3=7),'Marks Entry 7th'!BN84,"")))</f>
        <v/>
      </c>
      <c r="DR85" s="120" t="str">
        <f>IF(OR($E85="",$G85=""),"",IF(AND($E$3=6),'Marks Entry 6th'!BO84,IF(AND($E$3=7),'Marks Entry 7th'!BO84,"")))</f>
        <v/>
      </c>
      <c r="DS85" s="120" t="str">
        <f>IF(OR($E85="",$G85=""),"",IF(AND($E$3=6),'Marks Entry 6th'!BP84,IF(AND($E$3=7),'Marks Entry 7th'!BP84,"")))</f>
        <v/>
      </c>
      <c r="DT85" s="428" t="str">
        <f t="shared" si="150"/>
        <v/>
      </c>
      <c r="DU85" s="120" t="str">
        <f>IF(OR($E85="",$G85=""),"",IF(AND($E$3=6),'Marks Entry 6th'!BQ84,IF(AND($E$3=7),'Marks Entry 7th'!BQ84,"")))</f>
        <v/>
      </c>
      <c r="DV85" s="120" t="str">
        <f>IF(OR($E85="",$G85=""),"",IF(AND($E$3=6),'Marks Entry 6th'!BR84,IF(AND($E$3=7),'Marks Entry 7th'!BR84,"")))</f>
        <v/>
      </c>
      <c r="DW85" s="65" t="str">
        <f t="shared" si="151"/>
        <v/>
      </c>
      <c r="DX85" s="62">
        <f t="shared" si="152"/>
        <v>0</v>
      </c>
      <c r="DY85" s="67" t="str">
        <f>IF(OR($E85="",$G85=""),"",IF(AND($E$3=6),'Marks Entry 6th'!BS84,IF(AND($E$3=7),'Marks Entry 7th'!BS84,"")))</f>
        <v/>
      </c>
      <c r="DZ85" s="67" t="str">
        <f>IF(OR($E85="",$G85=""),"",IF(AND($E$3=6),'Marks Entry 6th'!BT84,IF(AND($E$3=7),'Marks Entry 7th'!BT84,"")))</f>
        <v/>
      </c>
      <c r="EA85" s="65" t="str">
        <f t="shared" si="153"/>
        <v/>
      </c>
      <c r="EB85" s="62" t="str">
        <f t="shared" si="154"/>
        <v/>
      </c>
      <c r="EC85" s="108">
        <f t="shared" si="155"/>
        <v>0</v>
      </c>
      <c r="ED85" s="108" t="str">
        <f t="shared" si="156"/>
        <v/>
      </c>
      <c r="EE85" s="108" t="str">
        <f t="shared" si="157"/>
        <v/>
      </c>
      <c r="EF85" s="108" t="str">
        <f t="shared" si="158"/>
        <v/>
      </c>
      <c r="EG85" s="108" t="str">
        <f t="shared" si="159"/>
        <v/>
      </c>
      <c r="EH85" s="110" t="str">
        <f t="shared" si="160"/>
        <v/>
      </c>
      <c r="EI85" s="52" t="str">
        <f>IF(OR($E85="",$G85=""),"",IF(AND($E$3=6),'Marks Entry 6th'!BU84,IF(AND($E$3=7),'Marks Entry 7th'!BU84,"")))</f>
        <v/>
      </c>
      <c r="EJ85" s="52" t="str">
        <f>IF(OR($E85="",$G85=""),"",IF(AND($E$3=6),'Marks Entry 6th'!BV84,IF(AND($E$3=7),'Marks Entry 7th'!BV84,"")))</f>
        <v/>
      </c>
      <c r="EK85" s="52" t="str">
        <f>IF(OR($E85="",$G85=""),"",IF(AND($E$3=6),'Marks Entry 6th'!BW84,IF(AND($E$3=7),'Marks Entry 7th'!BW84,"")))</f>
        <v/>
      </c>
      <c r="EL85" s="52" t="str">
        <f>IF(OR($E85="",$G85=""),"",IF(AND($E$3=6),'Marks Entry 6th'!BX84,IF(AND($E$3=7),'Marks Entry 7th'!BX84,"")))</f>
        <v/>
      </c>
      <c r="EM85" s="52" t="str">
        <f>IF(OR($E85="",$G85=""),"",IF(AND($E$3=6),'Marks Entry 6th'!BY84,IF(AND($E$3=7),'Marks Entry 7th'!BY84,"")))</f>
        <v/>
      </c>
      <c r="EN85" s="121" t="str">
        <f t="shared" si="161"/>
        <v/>
      </c>
      <c r="EO85" s="122">
        <f t="shared" si="162"/>
        <v>0</v>
      </c>
      <c r="EP85" s="122" t="str">
        <f t="shared" si="163"/>
        <v/>
      </c>
      <c r="EQ85" s="122" t="str">
        <f t="shared" si="164"/>
        <v/>
      </c>
      <c r="ER85" s="109" t="str">
        <f t="shared" si="165"/>
        <v/>
      </c>
      <c r="ES85" s="52" t="str">
        <f>IF(OR($E85="",$G85=""),"",IF(AND($E$3=6),'Marks Entry 6th'!BZ84,IF(AND($E$3=7),'Marks Entry 7th'!BZ84,"")))</f>
        <v/>
      </c>
      <c r="ET85" s="52" t="str">
        <f>IF(OR($E85="",$G85=""),"",IF(AND($E$3=6),'Marks Entry 6th'!CA84,IF(AND($E$3=7),'Marks Entry 7th'!CA84,"")))</f>
        <v/>
      </c>
      <c r="EU85" s="52" t="str">
        <f>IF(OR($E85="",$G85=""),"",IF(AND($E$3=6),'Marks Entry 6th'!CB84,IF(AND($E$3=7),'Marks Entry 7th'!CB84,"")))</f>
        <v/>
      </c>
      <c r="EV85" s="52" t="str">
        <f>IF(OR($E85="",$G85=""),"",IF(AND($E$3=6),'Marks Entry 6th'!CC84,IF(AND($E$3=7),'Marks Entry 7th'!CC84,"")))</f>
        <v/>
      </c>
      <c r="EW85" s="52" t="str">
        <f>IF(OR($E85="",$G85=""),"",IF(AND($E$3=6),'Marks Entry 6th'!CD84,IF(AND($E$3=7),'Marks Entry 7th'!CD84,"")))</f>
        <v/>
      </c>
      <c r="EX85" s="121" t="str">
        <f t="shared" si="166"/>
        <v/>
      </c>
      <c r="EY85" s="122">
        <f t="shared" si="167"/>
        <v>0</v>
      </c>
      <c r="EZ85" s="122" t="str">
        <f t="shared" si="168"/>
        <v/>
      </c>
      <c r="FA85" s="122" t="str">
        <f t="shared" si="169"/>
        <v/>
      </c>
      <c r="FB85" s="109" t="str">
        <f t="shared" si="170"/>
        <v/>
      </c>
      <c r="FC85" s="52" t="str">
        <f>IF(OR($E85="",$G85=""),"",IF(AND($E$3=6),'Marks Entry 6th'!CE84,IF(AND($E$3=7),'Marks Entry 7th'!CE84,"")))</f>
        <v/>
      </c>
      <c r="FD85" s="52" t="str">
        <f>IF(OR($E85="",$G85=""),"",IF(AND($E$3=6),'Marks Entry 6th'!CF84,IF(AND($E$3=7),'Marks Entry 7th'!CF84,"")))</f>
        <v/>
      </c>
      <c r="FE85" s="52" t="str">
        <f>IF(OR($E85="",$G85=""),"",IF(AND($E$3=6),'Marks Entry 6th'!CG84,IF(AND($E$3=7),'Marks Entry 7th'!CG84,"")))</f>
        <v/>
      </c>
      <c r="FF85" s="52" t="str">
        <f>IF(OR($E85="",$G85=""),"",IF(AND($E$3=6),'Marks Entry 6th'!CH84,IF(AND($E$3=7),'Marks Entry 7th'!CH84,"")))</f>
        <v/>
      </c>
      <c r="FG85" s="52" t="str">
        <f>IF(OR($E85="",$G85=""),"",IF(AND($E$3=6),'Marks Entry 6th'!CI84,IF(AND($E$3=7),'Marks Entry 7th'!CI84,"")))</f>
        <v/>
      </c>
      <c r="FH85" s="121" t="str">
        <f t="shared" si="171"/>
        <v/>
      </c>
      <c r="FI85" s="122">
        <f t="shared" si="172"/>
        <v>0</v>
      </c>
      <c r="FJ85" s="122" t="str">
        <f t="shared" si="173"/>
        <v/>
      </c>
      <c r="FK85" s="122" t="str">
        <f t="shared" si="174"/>
        <v/>
      </c>
      <c r="FL85" s="109" t="str">
        <f t="shared" si="175"/>
        <v/>
      </c>
      <c r="FM85" s="370" t="str">
        <f>IF(OR($E85="",$G85=""),"",IF(AND('Marks Entry 6th'!CJ84="",'Marks Entry 7th'!CJ84=""),"",IF(AND($E$3=6),'Marks Entry 6th'!CJ84,IF(AND($E$3=7),'Marks Entry 7th'!CJ84,""))))</f>
        <v/>
      </c>
      <c r="FN85" s="370" t="str">
        <f>IF(OR($E85="",$G85=""),"",IF(AND('Marks Entry 6th'!CK84="",'Marks Entry 7th'!CK84=""),"",IF(AND($E$3=6),'Marks Entry 6th'!CK84,IF(AND($E$3=7),'Marks Entry 7th'!CK84,""))))</f>
        <v/>
      </c>
      <c r="FO85" s="371" t="str">
        <f t="shared" si="176"/>
        <v/>
      </c>
      <c r="FP85" s="109" t="str">
        <f t="shared" si="177"/>
        <v/>
      </c>
      <c r="FQ85" s="370" t="str">
        <f>IF(OR($E85="",$G85=""),"",IF(AND('Marks Entry 6th'!CL84="",'Marks Entry 7th'!CL84=""),"",IF(AND($E$3=6),'Marks Entry 6th'!CL84,IF(AND($E$3=7),'Marks Entry 7th'!CL84,""))))</f>
        <v/>
      </c>
      <c r="FR85" s="370" t="str">
        <f>IF(OR($E85="",$G85=""),"",IF(AND('Marks Entry 6th'!CM84="",'Marks Entry 7th'!CM84=""),"",IF(AND($E$3=6),'Marks Entry 6th'!CM84,IF(AND($E$3=7),'Marks Entry 7th'!CM84,""))))</f>
        <v/>
      </c>
      <c r="FS85" s="371" t="str">
        <f t="shared" si="178"/>
        <v/>
      </c>
      <c r="FT85" s="109" t="str">
        <f t="shared" si="179"/>
        <v/>
      </c>
      <c r="FU85" s="78" t="str">
        <f t="shared" si="180"/>
        <v/>
      </c>
      <c r="FV85" s="332" t="str">
        <f t="shared" si="181"/>
        <v/>
      </c>
      <c r="FW85" s="84" t="str">
        <f t="shared" si="182"/>
        <v/>
      </c>
      <c r="FX85" s="225" t="str">
        <f t="shared" si="183"/>
        <v/>
      </c>
      <c r="FY85" s="85" t="str">
        <f t="shared" si="184"/>
        <v/>
      </c>
      <c r="FZ85" s="331" t="str">
        <f>IFERROR(IF(B85="NSO","NSO",IF(OR(D85="",G85="",F85=""),"",IF(AND(FV85&gt;=36,'Master sheet'!$D$11="Hindi"),"कक्षा क्रमोन्नत",IF(AND(FV85&gt;=36,'Master sheet'!$D$11="English"),"Promoted",IF(AND(FV85&lt;36,'Master sheet'!$D$11="Hindi"),"पुनः परीक्षा","Re-Exam"))))),"")</f>
        <v/>
      </c>
      <c r="GA85" s="53" t="str">
        <f>IF(OR($E85="",$G85=""),"",IF(AND($E$3=6,'Marks Entry 6th'!CN84=""),"",IF(AND($E$3=7,'Marks Entry 7th'!CN84=""),"",IF(AND($E$3=6),'Marks Entry 6th'!CN84,IF(AND($E$3=7),'Marks Entry 7th'!CN84,"")))))</f>
        <v/>
      </c>
      <c r="GB85" s="53" t="str">
        <f>IF(OR($E85="",$G85=""),"",IF(AND($E$3=6,'Marks Entry 6th'!CO84=""),"",IF(AND($E$3=7,'Marks Entry 7th'!CO84=""),"",IF(AND($E$3=6),'Marks Entry 6th'!CO84,IF(AND($E$3=7),'Marks Entry 7th'!CO84,"")))))</f>
        <v/>
      </c>
      <c r="GC85" s="54"/>
      <c r="GK85" s="56">
        <f>IF(AND($E$3=6),'Marks Entry 6th'!I84,IF(AND($E$3=7),'Marks Entry 7th'!I84,""))</f>
        <v>0</v>
      </c>
      <c r="GL85" s="56">
        <f t="shared" si="185"/>
        <v>0</v>
      </c>
    </row>
    <row r="86" spans="1:194" ht="18.95" customHeight="1">
      <c r="A86" s="68">
        <v>79</v>
      </c>
      <c r="B86" s="68" t="str">
        <f>IF(OR(GK86=0,GK86=""),"",IF(AND($E$3=6),'Marks Entry 6th'!I85,IF(AND($E$3=7),'Marks Entry 7th'!I85,"")))</f>
        <v/>
      </c>
      <c r="C86" s="69" t="str">
        <f>IF(OR(B86=0,B86=""),"",IF(AND($E$3=6,'Marks Entry 6th'!B85=""),"",IF(AND($E$3=7,'Marks Entry 7th'!B85=""),"",IF(AND($E$3=6,'Marks Entry 6th'!B85),'Marks Entry 6th'!B85,IF(AND($E$3=7),'Marks Entry 7th'!B85,"")))))</f>
        <v/>
      </c>
      <c r="D86" s="69" t="str">
        <f>IF(OR(B86=0,B86=""),"",IF(AND($E$3=6,'Marks Entry 6th'!C85=""),"",IF(AND($E$3=7,'Marks Entry 7th'!C85=""),"",IF(AND($E$3=6),'Marks Entry 6th'!C85,IF(AND($E$3=7),'Marks Entry 7th'!C85,"")))))</f>
        <v/>
      </c>
      <c r="E86" s="306" t="str">
        <f>IF(OR(B86=0,B86=""),"",IF(AND($E$3=6,'Marks Entry 6th'!E85=""),"",IF(AND($E$3=7,'Marks Entry 7th'!E85=""),"",IF(AND($E$3=6),'Marks Entry 6th'!E85,IF(AND($E$3=7),'Marks Entry 7th'!E85,"")))))</f>
        <v/>
      </c>
      <c r="F86" s="69" t="str">
        <f>IF(OR(B86=0,B86=""),"",IF(AND($E$3=6,'Marks Entry 6th'!D85=""),"",IF(AND($E$3=7,'Marks Entry 7th'!D85=""),"",IF(AND($E$3=6),'Marks Entry 6th'!D85,IF(AND($E$3=7),'Marks Entry 7th'!D85,"")))))</f>
        <v/>
      </c>
      <c r="G86" s="305" t="str">
        <f>IF(OR(B86=0,B86=""),"",IF(AND($E$3=6,'Marks Entry 6th'!F85=""),"",IF(AND($E$3=7,'Marks Entry 7th'!F85=""),"",IF(AND($E$3=6),UPPER('Marks Entry 6th'!F85),IF(AND($E$3=7),UPPER('Marks Entry 7th'!F85),"")))))</f>
        <v/>
      </c>
      <c r="H86" s="305" t="str">
        <f>IF(OR(B86=0,B86=""),"",IF(AND($E$3=6,'Marks Entry 6th'!G85=""),"",IF(AND($E$3=7,'Marks Entry 7th'!G85=""),"",IF(AND($E$3=6),UPPER('Marks Entry 6th'!G85),IF(AND($E$3=7),UPPER('Marks Entry 7th'!G85),"")))))</f>
        <v/>
      </c>
      <c r="I86" s="305" t="str">
        <f>IF(OR(B86=0,B86=""),"",IF(AND($E$3=6,'Marks Entry 6th'!H85=""),"",IF(AND($E$3=7,'Marks Entry 7th'!H85=""),"",IF(AND($E$3=6),UPPER('Marks Entry 6th'!H85),IF(AND($E$3=7),UPPER('Marks Entry 7th'!H85),"")))))</f>
        <v/>
      </c>
      <c r="J86" s="64" t="str">
        <f>IF(OR(B86=0,B86=""),"",IF(AND($E$3=6,'Marks Entry 6th'!J85=""),"",IF(AND($E$3=7,'Marks Entry 7th'!J85=""),"",IF(AND($E$3=6),'Marks Entry 6th'!J85,IF(AND($E$3=7),'Marks Entry 7th'!J85,"")))))</f>
        <v/>
      </c>
      <c r="K86" s="64" t="str">
        <f>IF(OR(B86=0,B86=""),"",IF(AND($E$3=6,'Marks Entry 6th'!K85=""),"",IF(AND($E$3=7,'Marks Entry 7th'!K85=""),"",IF(AND($E$3=6),'Marks Entry 6th'!K85,IF(AND($E$3=7),'Marks Entry 7th'!K85,"")))))</f>
        <v/>
      </c>
      <c r="L86" s="120" t="str">
        <f>IF(OR($E86="",$G86=""),"",IF(AND($E$3=6),'Marks Entry 6th'!L85,IF(AND($E$3=7),'Marks Entry 7th'!L85,"")))</f>
        <v/>
      </c>
      <c r="M86" s="120" t="str">
        <f>IF(OR($E86="",$G86=""),"",IF(AND($E$3=6),'Marks Entry 6th'!M85,IF(AND($E$3=7),'Marks Entry 7th'!M85,"")))</f>
        <v/>
      </c>
      <c r="N86" s="120" t="str">
        <f>IF(OR($E86="",$G86=""),"",IF(AND($E$3=6),'Marks Entry 6th'!N85,IF(AND($E$3=7),'Marks Entry 7th'!N85,"")))</f>
        <v/>
      </c>
      <c r="O86" s="120" t="str">
        <f>IF(OR($E86="",$G86=""),"",IF(AND($E$3=6),'Marks Entry 6th'!O85,IF(AND($E$3=7),'Marks Entry 7th'!O85,"")))</f>
        <v/>
      </c>
      <c r="P86" s="120" t="str">
        <f>IF(OR($E86="",$G86=""),"",IF(AND($E$3=6),'Marks Entry 6th'!P85,IF(AND($E$3=7),'Marks Entry 7th'!P85,"")))</f>
        <v/>
      </c>
      <c r="Q86" s="120" t="str">
        <f>IF(OR($E86="",$G86=""),"",IF(AND($E$3=6),'Marks Entry 6th'!Q85,IF(AND($E$3=7),'Marks Entry 7th'!Q85,"")))</f>
        <v/>
      </c>
      <c r="R86" s="428" t="str">
        <f t="shared" si="95"/>
        <v/>
      </c>
      <c r="S86" s="120" t="str">
        <f>IF(OR($E86="",$G86=""),"",IF(AND($E$3=6),'Marks Entry 6th'!R85,IF(AND($E$3=7),'Marks Entry 7th'!R85,"")))</f>
        <v/>
      </c>
      <c r="T86" s="120" t="str">
        <f>IF(OR($E86="",$G86=""),"",IF(AND($E$3=6),'Marks Entry 6th'!S85,IF(AND($E$3=7),'Marks Entry 7th'!S85,"")))</f>
        <v/>
      </c>
      <c r="U86" s="65" t="str">
        <f t="shared" si="96"/>
        <v/>
      </c>
      <c r="V86" s="62">
        <f t="shared" si="97"/>
        <v>0</v>
      </c>
      <c r="W86" s="67" t="str">
        <f>IF(OR($E86="",$G86=""),"",IF(AND($E$3=6),'Marks Entry 6th'!T85,IF(AND($E$3=7),'Marks Entry 7th'!T85,"")))</f>
        <v/>
      </c>
      <c r="X86" s="67" t="str">
        <f>IF(OR($E86="",$G86=""),"",IF(AND($E$3=6),'Marks Entry 6th'!U85,IF(AND($E$3=7),'Marks Entry 7th'!U85,"")))</f>
        <v/>
      </c>
      <c r="Y86" s="66" t="str">
        <f t="shared" si="98"/>
        <v/>
      </c>
      <c r="Z86" s="62" t="str">
        <f t="shared" si="99"/>
        <v/>
      </c>
      <c r="AA86" s="108">
        <f t="shared" si="100"/>
        <v>0</v>
      </c>
      <c r="AB86" s="108" t="str">
        <f t="shared" si="101"/>
        <v/>
      </c>
      <c r="AC86" s="108" t="str">
        <f t="shared" si="102"/>
        <v/>
      </c>
      <c r="AD86" s="108" t="str">
        <f t="shared" si="103"/>
        <v/>
      </c>
      <c r="AE86" s="108" t="str">
        <f t="shared" si="104"/>
        <v/>
      </c>
      <c r="AF86" s="110" t="str">
        <f t="shared" si="105"/>
        <v/>
      </c>
      <c r="AG86" s="120" t="str">
        <f>IF(OR($E86="",$G86=""),"",IF(AND($E$3=6),'Marks Entry 6th'!V85,IF(AND($E$3=7),'Marks Entry 7th'!V85,"")))</f>
        <v/>
      </c>
      <c r="AH86" s="120" t="str">
        <f>IF(OR($E86="",$G86=""),"",IF(AND($E$3=6),'Marks Entry 6th'!W85,IF(AND($E$3=7),'Marks Entry 7th'!W85,"")))</f>
        <v/>
      </c>
      <c r="AI86" s="120" t="str">
        <f>IF(OR($E86="",$G86=""),"",IF(AND($E$3=6),'Marks Entry 6th'!X85,IF(AND($E$3=7),'Marks Entry 7th'!X85,"")))</f>
        <v/>
      </c>
      <c r="AJ86" s="120" t="str">
        <f>IF(OR($E86="",$G86=""),"",IF(AND($E$3=6),'Marks Entry 6th'!Y85,IF(AND($E$3=7),'Marks Entry 7th'!Y85,"")))</f>
        <v/>
      </c>
      <c r="AK86" s="120" t="str">
        <f>IF(OR($E86="",$G86=""),"",IF(AND($E$3=6),'Marks Entry 6th'!Z85,IF(AND($E$3=7),'Marks Entry 7th'!Z85,"")))</f>
        <v/>
      </c>
      <c r="AL86" s="120" t="str">
        <f>IF(OR($E86="",$G86=""),"",IF(AND($E$3=6),'Marks Entry 6th'!AA85,IF(AND($E$3=7),'Marks Entry 7th'!AA85,"")))</f>
        <v/>
      </c>
      <c r="AM86" s="428" t="str">
        <f t="shared" si="106"/>
        <v/>
      </c>
      <c r="AN86" s="120" t="str">
        <f>IF(OR($E86="",$G86=""),"",IF(AND($E$3=6),'Marks Entry 6th'!AB85,IF(AND($E$3=7),'Marks Entry 7th'!AB85,"")))</f>
        <v/>
      </c>
      <c r="AO86" s="120" t="str">
        <f>IF(OR($E86="",$G86=""),"",IF(AND($E$3=6),'Marks Entry 6th'!AC85,IF(AND($E$3=7),'Marks Entry 7th'!AC85,"")))</f>
        <v/>
      </c>
      <c r="AP86" s="65" t="str">
        <f t="shared" si="107"/>
        <v/>
      </c>
      <c r="AQ86" s="62">
        <f t="shared" si="108"/>
        <v>0</v>
      </c>
      <c r="AR86" s="67" t="str">
        <f>IF(OR($E86="",$G86=""),"",IF(AND($E$3=6),'Marks Entry 6th'!AD85,IF(AND($E$3=7),'Marks Entry 7th'!AD85,"")))</f>
        <v/>
      </c>
      <c r="AS86" s="67" t="str">
        <f>IF(OR($E86="",$G86=""),"",IF(AND($E$3=6),'Marks Entry 6th'!AE85,IF(AND($E$3=7),'Marks Entry 7th'!AE85,"")))</f>
        <v/>
      </c>
      <c r="AT86" s="65" t="str">
        <f t="shared" si="109"/>
        <v/>
      </c>
      <c r="AU86" s="62" t="str">
        <f t="shared" si="110"/>
        <v/>
      </c>
      <c r="AV86" s="108">
        <f t="shared" si="111"/>
        <v>0</v>
      </c>
      <c r="AW86" s="108" t="str">
        <f t="shared" si="112"/>
        <v/>
      </c>
      <c r="AX86" s="108" t="str">
        <f t="shared" si="113"/>
        <v/>
      </c>
      <c r="AY86" s="108" t="str">
        <f t="shared" si="114"/>
        <v/>
      </c>
      <c r="AZ86" s="108" t="str">
        <f t="shared" si="115"/>
        <v/>
      </c>
      <c r="BA86" s="110" t="str">
        <f t="shared" si="116"/>
        <v/>
      </c>
      <c r="BB86" s="313" t="str">
        <f>IF(OR($E86="",$G86=""),"",IF(AND($E$3=6),'Marks Entry 6th'!AF85,IF(AND($E$3=7),'Marks Entry 7th'!AF85,"")))</f>
        <v/>
      </c>
      <c r="BC86" s="120" t="str">
        <f>IF(OR($E86="",$G86=""),"",IF(AND($E$3=6),'Marks Entry 6th'!AG85,IF(AND($E$3=7),'Marks Entry 7th'!AG85,"")))</f>
        <v/>
      </c>
      <c r="BD86" s="120" t="str">
        <f>IF(OR($E86="",$G86=""),"",IF(AND($E$3=6),'Marks Entry 6th'!AH85,IF(AND($E$3=7),'Marks Entry 7th'!AH85,"")))</f>
        <v/>
      </c>
      <c r="BE86" s="120" t="str">
        <f>IF(OR($E86="",$G86=""),"",IF(AND($E$3=6),'Marks Entry 6th'!AI85,IF(AND($E$3=7),'Marks Entry 7th'!AI85,"")))</f>
        <v/>
      </c>
      <c r="BF86" s="120" t="str">
        <f>IF(OR($E86="",$G86=""),"",IF(AND($E$3=6),'Marks Entry 6th'!AJ85,IF(AND($E$3=7),'Marks Entry 7th'!AJ85,"")))</f>
        <v/>
      </c>
      <c r="BG86" s="120" t="str">
        <f>IF(OR($E86="",$G86=""),"",IF(AND($E$3=6),'Marks Entry 6th'!AK85,IF(AND($E$3=7),'Marks Entry 7th'!AK85,"")))</f>
        <v/>
      </c>
      <c r="BH86" s="120" t="str">
        <f>IF(OR($E86="",$G86=""),"",IF(AND($E$3=6),'Marks Entry 6th'!AL85,IF(AND($E$3=7),'Marks Entry 7th'!AL85,"")))</f>
        <v/>
      </c>
      <c r="BI86" s="428" t="str">
        <f t="shared" si="117"/>
        <v/>
      </c>
      <c r="BJ86" s="120" t="str">
        <f>IF(OR($E86="",$G86=""),"",IF(AND($E$3=6),'Marks Entry 6th'!AM85,IF(AND($E$3=7),'Marks Entry 7th'!AM85,"")))</f>
        <v/>
      </c>
      <c r="BK86" s="120" t="str">
        <f>IF(OR($E86="",$G86=""),"",IF(AND($E$3=6),'Marks Entry 6th'!AN85,IF(AND($E$3=7),'Marks Entry 7th'!AN85,"")))</f>
        <v/>
      </c>
      <c r="BL86" s="65" t="str">
        <f t="shared" si="118"/>
        <v/>
      </c>
      <c r="BM86" s="62">
        <f t="shared" si="119"/>
        <v>0</v>
      </c>
      <c r="BN86" s="67" t="str">
        <f>IF(OR($E86="",$G86=""),"",IF(AND($E$3=6),'Marks Entry 6th'!AO85,IF(AND($E$3=7),'Marks Entry 7th'!AO85,"")))</f>
        <v/>
      </c>
      <c r="BO86" s="67" t="str">
        <f>IF(OR($E86="",$G86=""),"",IF(AND($E$3=6),'Marks Entry 6th'!AP85,IF(AND($E$3=7),'Marks Entry 7th'!AP85,"")))</f>
        <v/>
      </c>
      <c r="BP86" s="65" t="str">
        <f t="shared" si="120"/>
        <v/>
      </c>
      <c r="BQ86" s="62" t="str">
        <f t="shared" si="121"/>
        <v/>
      </c>
      <c r="BR86" s="108">
        <f t="shared" si="122"/>
        <v>0</v>
      </c>
      <c r="BS86" s="108" t="str">
        <f t="shared" si="123"/>
        <v/>
      </c>
      <c r="BT86" s="108" t="str">
        <f t="shared" si="124"/>
        <v/>
      </c>
      <c r="BU86" s="108" t="str">
        <f t="shared" si="125"/>
        <v/>
      </c>
      <c r="BV86" s="108" t="str">
        <f t="shared" si="126"/>
        <v/>
      </c>
      <c r="BW86" s="110" t="str">
        <f t="shared" si="127"/>
        <v/>
      </c>
      <c r="BX86" s="120" t="str">
        <f>IF(OR($E86="",$G86=""),"",IF(AND($E$3=6),'Marks Entry 6th'!AQ85,IF(AND($E$3=7),'Marks Entry 7th'!AQ85,"")))</f>
        <v/>
      </c>
      <c r="BY86" s="120" t="str">
        <f>IF(OR($E86="",$G86=""),"",IF(AND($E$3=6),'Marks Entry 6th'!AR85,IF(AND($E$3=7),'Marks Entry 7th'!AR85,"")))</f>
        <v/>
      </c>
      <c r="BZ86" s="120" t="str">
        <f>IF(OR($E86="",$G86=""),"",IF(AND($E$3=6),'Marks Entry 6th'!AS85,IF(AND($E$3=7),'Marks Entry 7th'!AS85,"")))</f>
        <v/>
      </c>
      <c r="CA86" s="120" t="str">
        <f>IF(OR($E86="",$G86=""),"",IF(AND($E$3=6),'Marks Entry 6th'!AT85,IF(AND($E$3=7),'Marks Entry 7th'!AT85,"")))</f>
        <v/>
      </c>
      <c r="CB86" s="120" t="str">
        <f>IF(OR($E86="",$G86=""),"",IF(AND($E$3=6),'Marks Entry 6th'!AU85,IF(AND($E$3=7),'Marks Entry 7th'!AU85,"")))</f>
        <v/>
      </c>
      <c r="CC86" s="120" t="str">
        <f>IF(OR($E86="",$G86=""),"",IF(AND($E$3=6),'Marks Entry 6th'!AV85,IF(AND($E$3=7),'Marks Entry 7th'!AV85,"")))</f>
        <v/>
      </c>
      <c r="CD86" s="428" t="str">
        <f t="shared" si="128"/>
        <v/>
      </c>
      <c r="CE86" s="120" t="str">
        <f>IF(OR($E86="",$G86=""),"",IF(AND($E$3=6),'Marks Entry 6th'!AW85,IF(AND($E$3=7),'Marks Entry 7th'!AW85,"")))</f>
        <v/>
      </c>
      <c r="CF86" s="120" t="str">
        <f>IF(OR($E86="",$G86=""),"",IF(AND($E$3=6),'Marks Entry 6th'!AX85,IF(AND($E$3=7),'Marks Entry 7th'!AX85,"")))</f>
        <v/>
      </c>
      <c r="CG86" s="65" t="str">
        <f t="shared" si="129"/>
        <v/>
      </c>
      <c r="CH86" s="62">
        <f t="shared" si="130"/>
        <v>0</v>
      </c>
      <c r="CI86" s="67" t="str">
        <f>IF(OR($E86="",$G86=""),"",IF(AND($E$3=6),'Marks Entry 6th'!AY85,IF(AND($E$3=7),'Marks Entry 7th'!AY85,"")))</f>
        <v/>
      </c>
      <c r="CJ86" s="67" t="str">
        <f>IF(OR($E86="",$G86=""),"",IF(AND($E$3=6),'Marks Entry 6th'!AZ85,IF(AND($E$3=7),'Marks Entry 7th'!AZ85,"")))</f>
        <v/>
      </c>
      <c r="CK86" s="65" t="str">
        <f t="shared" si="131"/>
        <v/>
      </c>
      <c r="CL86" s="62" t="str">
        <f t="shared" si="132"/>
        <v/>
      </c>
      <c r="CM86" s="108">
        <f t="shared" si="133"/>
        <v>0</v>
      </c>
      <c r="CN86" s="108" t="str">
        <f t="shared" si="134"/>
        <v/>
      </c>
      <c r="CO86" s="108" t="str">
        <f t="shared" si="135"/>
        <v/>
      </c>
      <c r="CP86" s="108" t="str">
        <f t="shared" si="136"/>
        <v/>
      </c>
      <c r="CQ86" s="108" t="str">
        <f t="shared" si="137"/>
        <v/>
      </c>
      <c r="CR86" s="110" t="str">
        <f t="shared" si="138"/>
        <v/>
      </c>
      <c r="CS86" s="120" t="str">
        <f>IF(OR($E86="",$G86=""),"",IF(AND($E$3=6),'Marks Entry 6th'!BA85,IF(AND($E$3=7),'Marks Entry 7th'!BA85,"")))</f>
        <v/>
      </c>
      <c r="CT86" s="120" t="str">
        <f>IF(OR($E86="",$G86=""),"",IF(AND($E$3=6),'Marks Entry 6th'!BB85,IF(AND($E$3=7),'Marks Entry 7th'!BB85,"")))</f>
        <v/>
      </c>
      <c r="CU86" s="120" t="str">
        <f>IF(OR($E86="",$G86=""),"",IF(AND($E$3=6),'Marks Entry 6th'!BC85,IF(AND($E$3=7),'Marks Entry 7th'!BC85,"")))</f>
        <v/>
      </c>
      <c r="CV86" s="120" t="str">
        <f>IF(OR($E86="",$G86=""),"",IF(AND($E$3=6),'Marks Entry 6th'!BD85,IF(AND($E$3=7),'Marks Entry 7th'!BD85,"")))</f>
        <v/>
      </c>
      <c r="CW86" s="120" t="str">
        <f>IF(OR($E86="",$G86=""),"",IF(AND($E$3=6),'Marks Entry 6th'!BE85,IF(AND($E$3=7),'Marks Entry 7th'!BE85,"")))</f>
        <v/>
      </c>
      <c r="CX86" s="120" t="str">
        <f>IF(OR($E86="",$G86=""),"",IF(AND($E$3=6),'Marks Entry 6th'!BF85,IF(AND($E$3=7),'Marks Entry 7th'!BF85,"")))</f>
        <v/>
      </c>
      <c r="CY86" s="428" t="str">
        <f t="shared" si="139"/>
        <v/>
      </c>
      <c r="CZ86" s="120" t="str">
        <f>IF(OR($E86="",$G86=""),"",IF(AND($E$3=6),'Marks Entry 6th'!BG85,IF(AND($E$3=7),'Marks Entry 7th'!BG85,"")))</f>
        <v/>
      </c>
      <c r="DA86" s="120" t="str">
        <f>IF(OR($E86="",$G86=""),"",IF(AND($E$3=6),'Marks Entry 6th'!BH85,IF(AND($E$3=7),'Marks Entry 7th'!BH85,"")))</f>
        <v/>
      </c>
      <c r="DB86" s="65" t="str">
        <f t="shared" si="140"/>
        <v/>
      </c>
      <c r="DC86" s="62">
        <f t="shared" si="141"/>
        <v>0</v>
      </c>
      <c r="DD86" s="67" t="str">
        <f>IF(OR($E86="",$G86=""),"",IF(AND($E$3=6),'Marks Entry 6th'!BI85,IF(AND($E$3=7),'Marks Entry 7th'!BI85,"")))</f>
        <v/>
      </c>
      <c r="DE86" s="67" t="str">
        <f>IF(OR($E86="",$G86=""),"",IF(AND($E$3=6),'Marks Entry 6th'!BJ85,IF(AND($E$3=7),'Marks Entry 7th'!BJ85,"")))</f>
        <v/>
      </c>
      <c r="DF86" s="65" t="str">
        <f t="shared" si="142"/>
        <v/>
      </c>
      <c r="DG86" s="62" t="str">
        <f t="shared" si="143"/>
        <v/>
      </c>
      <c r="DH86" s="108">
        <f t="shared" si="144"/>
        <v>0</v>
      </c>
      <c r="DI86" s="108" t="str">
        <f t="shared" si="145"/>
        <v/>
      </c>
      <c r="DJ86" s="108" t="str">
        <f t="shared" si="146"/>
        <v/>
      </c>
      <c r="DK86" s="108" t="str">
        <f t="shared" si="147"/>
        <v/>
      </c>
      <c r="DL86" s="108" t="str">
        <f t="shared" si="148"/>
        <v/>
      </c>
      <c r="DM86" s="110" t="str">
        <f t="shared" si="149"/>
        <v/>
      </c>
      <c r="DN86" s="120" t="str">
        <f>IF(OR($E86="",$G86=""),"",IF(AND($E$3=6),'Marks Entry 6th'!BK85,IF(AND($E$3=7),'Marks Entry 7th'!BK85,"")))</f>
        <v/>
      </c>
      <c r="DO86" s="120" t="str">
        <f>IF(OR($E86="",$G86=""),"",IF(AND($E$3=6),'Marks Entry 6th'!BL85,IF(AND($E$3=7),'Marks Entry 7th'!BL85,"")))</f>
        <v/>
      </c>
      <c r="DP86" s="120" t="str">
        <f>IF(OR($E86="",$G86=""),"",IF(AND($E$3=6),'Marks Entry 6th'!BM85,IF(AND($E$3=7),'Marks Entry 7th'!BM85,"")))</f>
        <v/>
      </c>
      <c r="DQ86" s="120" t="str">
        <f>IF(OR($E86="",$G86=""),"",IF(AND($E$3=6),'Marks Entry 6th'!BN85,IF(AND($E$3=7),'Marks Entry 7th'!BN85,"")))</f>
        <v/>
      </c>
      <c r="DR86" s="120" t="str">
        <f>IF(OR($E86="",$G86=""),"",IF(AND($E$3=6),'Marks Entry 6th'!BO85,IF(AND($E$3=7),'Marks Entry 7th'!BO85,"")))</f>
        <v/>
      </c>
      <c r="DS86" s="120" t="str">
        <f>IF(OR($E86="",$G86=""),"",IF(AND($E$3=6),'Marks Entry 6th'!BP85,IF(AND($E$3=7),'Marks Entry 7th'!BP85,"")))</f>
        <v/>
      </c>
      <c r="DT86" s="428" t="str">
        <f t="shared" si="150"/>
        <v/>
      </c>
      <c r="DU86" s="120" t="str">
        <f>IF(OR($E86="",$G86=""),"",IF(AND($E$3=6),'Marks Entry 6th'!BQ85,IF(AND($E$3=7),'Marks Entry 7th'!BQ85,"")))</f>
        <v/>
      </c>
      <c r="DV86" s="120" t="str">
        <f>IF(OR($E86="",$G86=""),"",IF(AND($E$3=6),'Marks Entry 6th'!BR85,IF(AND($E$3=7),'Marks Entry 7th'!BR85,"")))</f>
        <v/>
      </c>
      <c r="DW86" s="65" t="str">
        <f t="shared" si="151"/>
        <v/>
      </c>
      <c r="DX86" s="62">
        <f t="shared" si="152"/>
        <v>0</v>
      </c>
      <c r="DY86" s="67" t="str">
        <f>IF(OR($E86="",$G86=""),"",IF(AND($E$3=6),'Marks Entry 6th'!BS85,IF(AND($E$3=7),'Marks Entry 7th'!BS85,"")))</f>
        <v/>
      </c>
      <c r="DZ86" s="67" t="str">
        <f>IF(OR($E86="",$G86=""),"",IF(AND($E$3=6),'Marks Entry 6th'!BT85,IF(AND($E$3=7),'Marks Entry 7th'!BT85,"")))</f>
        <v/>
      </c>
      <c r="EA86" s="65" t="str">
        <f t="shared" si="153"/>
        <v/>
      </c>
      <c r="EB86" s="62" t="str">
        <f t="shared" si="154"/>
        <v/>
      </c>
      <c r="EC86" s="108">
        <f t="shared" si="155"/>
        <v>0</v>
      </c>
      <c r="ED86" s="108" t="str">
        <f t="shared" si="156"/>
        <v/>
      </c>
      <c r="EE86" s="108" t="str">
        <f t="shared" si="157"/>
        <v/>
      </c>
      <c r="EF86" s="108" t="str">
        <f t="shared" si="158"/>
        <v/>
      </c>
      <c r="EG86" s="108" t="str">
        <f t="shared" si="159"/>
        <v/>
      </c>
      <c r="EH86" s="110" t="str">
        <f t="shared" si="160"/>
        <v/>
      </c>
      <c r="EI86" s="52" t="str">
        <f>IF(OR($E86="",$G86=""),"",IF(AND($E$3=6),'Marks Entry 6th'!BU85,IF(AND($E$3=7),'Marks Entry 7th'!BU85,"")))</f>
        <v/>
      </c>
      <c r="EJ86" s="52" t="str">
        <f>IF(OR($E86="",$G86=""),"",IF(AND($E$3=6),'Marks Entry 6th'!BV85,IF(AND($E$3=7),'Marks Entry 7th'!BV85,"")))</f>
        <v/>
      </c>
      <c r="EK86" s="52" t="str">
        <f>IF(OR($E86="",$G86=""),"",IF(AND($E$3=6),'Marks Entry 6th'!BW85,IF(AND($E$3=7),'Marks Entry 7th'!BW85,"")))</f>
        <v/>
      </c>
      <c r="EL86" s="52" t="str">
        <f>IF(OR($E86="",$G86=""),"",IF(AND($E$3=6),'Marks Entry 6th'!BX85,IF(AND($E$3=7),'Marks Entry 7th'!BX85,"")))</f>
        <v/>
      </c>
      <c r="EM86" s="52" t="str">
        <f>IF(OR($E86="",$G86=""),"",IF(AND($E$3=6),'Marks Entry 6th'!BY85,IF(AND($E$3=7),'Marks Entry 7th'!BY85,"")))</f>
        <v/>
      </c>
      <c r="EN86" s="121" t="str">
        <f t="shared" si="161"/>
        <v/>
      </c>
      <c r="EO86" s="122">
        <f t="shared" si="162"/>
        <v>0</v>
      </c>
      <c r="EP86" s="122" t="str">
        <f t="shared" si="163"/>
        <v/>
      </c>
      <c r="EQ86" s="122" t="str">
        <f t="shared" si="164"/>
        <v/>
      </c>
      <c r="ER86" s="109" t="str">
        <f t="shared" si="165"/>
        <v/>
      </c>
      <c r="ES86" s="52" t="str">
        <f>IF(OR($E86="",$G86=""),"",IF(AND($E$3=6),'Marks Entry 6th'!BZ85,IF(AND($E$3=7),'Marks Entry 7th'!BZ85,"")))</f>
        <v/>
      </c>
      <c r="ET86" s="52" t="str">
        <f>IF(OR($E86="",$G86=""),"",IF(AND($E$3=6),'Marks Entry 6th'!CA85,IF(AND($E$3=7),'Marks Entry 7th'!CA85,"")))</f>
        <v/>
      </c>
      <c r="EU86" s="52" t="str">
        <f>IF(OR($E86="",$G86=""),"",IF(AND($E$3=6),'Marks Entry 6th'!CB85,IF(AND($E$3=7),'Marks Entry 7th'!CB85,"")))</f>
        <v/>
      </c>
      <c r="EV86" s="52" t="str">
        <f>IF(OR($E86="",$G86=""),"",IF(AND($E$3=6),'Marks Entry 6th'!CC85,IF(AND($E$3=7),'Marks Entry 7th'!CC85,"")))</f>
        <v/>
      </c>
      <c r="EW86" s="52" t="str">
        <f>IF(OR($E86="",$G86=""),"",IF(AND($E$3=6),'Marks Entry 6th'!CD85,IF(AND($E$3=7),'Marks Entry 7th'!CD85,"")))</f>
        <v/>
      </c>
      <c r="EX86" s="121" t="str">
        <f t="shared" si="166"/>
        <v/>
      </c>
      <c r="EY86" s="122">
        <f t="shared" si="167"/>
        <v>0</v>
      </c>
      <c r="EZ86" s="122" t="str">
        <f t="shared" si="168"/>
        <v/>
      </c>
      <c r="FA86" s="122" t="str">
        <f t="shared" si="169"/>
        <v/>
      </c>
      <c r="FB86" s="109" t="str">
        <f t="shared" si="170"/>
        <v/>
      </c>
      <c r="FC86" s="52" t="str">
        <f>IF(OR($E86="",$G86=""),"",IF(AND($E$3=6),'Marks Entry 6th'!CE85,IF(AND($E$3=7),'Marks Entry 7th'!CE85,"")))</f>
        <v/>
      </c>
      <c r="FD86" s="52" t="str">
        <f>IF(OR($E86="",$G86=""),"",IF(AND($E$3=6),'Marks Entry 6th'!CF85,IF(AND($E$3=7),'Marks Entry 7th'!CF85,"")))</f>
        <v/>
      </c>
      <c r="FE86" s="52" t="str">
        <f>IF(OR($E86="",$G86=""),"",IF(AND($E$3=6),'Marks Entry 6th'!CG85,IF(AND($E$3=7),'Marks Entry 7th'!CG85,"")))</f>
        <v/>
      </c>
      <c r="FF86" s="52" t="str">
        <f>IF(OR($E86="",$G86=""),"",IF(AND($E$3=6),'Marks Entry 6th'!CH85,IF(AND($E$3=7),'Marks Entry 7th'!CH85,"")))</f>
        <v/>
      </c>
      <c r="FG86" s="52" t="str">
        <f>IF(OR($E86="",$G86=""),"",IF(AND($E$3=6),'Marks Entry 6th'!CI85,IF(AND($E$3=7),'Marks Entry 7th'!CI85,"")))</f>
        <v/>
      </c>
      <c r="FH86" s="121" t="str">
        <f t="shared" si="171"/>
        <v/>
      </c>
      <c r="FI86" s="122">
        <f t="shared" si="172"/>
        <v>0</v>
      </c>
      <c r="FJ86" s="122" t="str">
        <f t="shared" si="173"/>
        <v/>
      </c>
      <c r="FK86" s="122" t="str">
        <f t="shared" si="174"/>
        <v/>
      </c>
      <c r="FL86" s="109" t="str">
        <f t="shared" si="175"/>
        <v/>
      </c>
      <c r="FM86" s="370" t="str">
        <f>IF(OR($E86="",$G86=""),"",IF(AND('Marks Entry 6th'!CJ85="",'Marks Entry 7th'!CJ85=""),"",IF(AND($E$3=6),'Marks Entry 6th'!CJ85,IF(AND($E$3=7),'Marks Entry 7th'!CJ85,""))))</f>
        <v/>
      </c>
      <c r="FN86" s="370" t="str">
        <f>IF(OR($E86="",$G86=""),"",IF(AND('Marks Entry 6th'!CK85="",'Marks Entry 7th'!CK85=""),"",IF(AND($E$3=6),'Marks Entry 6th'!CK85,IF(AND($E$3=7),'Marks Entry 7th'!CK85,""))))</f>
        <v/>
      </c>
      <c r="FO86" s="371" t="str">
        <f t="shared" si="176"/>
        <v/>
      </c>
      <c r="FP86" s="109" t="str">
        <f t="shared" si="177"/>
        <v/>
      </c>
      <c r="FQ86" s="370" t="str">
        <f>IF(OR($E86="",$G86=""),"",IF(AND('Marks Entry 6th'!CL85="",'Marks Entry 7th'!CL85=""),"",IF(AND($E$3=6),'Marks Entry 6th'!CL85,IF(AND($E$3=7),'Marks Entry 7th'!CL85,""))))</f>
        <v/>
      </c>
      <c r="FR86" s="370" t="str">
        <f>IF(OR($E86="",$G86=""),"",IF(AND('Marks Entry 6th'!CM85="",'Marks Entry 7th'!CM85=""),"",IF(AND($E$3=6),'Marks Entry 6th'!CM85,IF(AND($E$3=7),'Marks Entry 7th'!CM85,""))))</f>
        <v/>
      </c>
      <c r="FS86" s="371" t="str">
        <f t="shared" si="178"/>
        <v/>
      </c>
      <c r="FT86" s="109" t="str">
        <f t="shared" si="179"/>
        <v/>
      </c>
      <c r="FU86" s="78" t="str">
        <f t="shared" si="180"/>
        <v/>
      </c>
      <c r="FV86" s="332" t="str">
        <f t="shared" si="181"/>
        <v/>
      </c>
      <c r="FW86" s="84" t="str">
        <f t="shared" si="182"/>
        <v/>
      </c>
      <c r="FX86" s="225" t="str">
        <f t="shared" si="183"/>
        <v/>
      </c>
      <c r="FY86" s="85" t="str">
        <f t="shared" si="184"/>
        <v/>
      </c>
      <c r="FZ86" s="331" t="str">
        <f>IFERROR(IF(B86="NSO","NSO",IF(OR(D86="",G86="",F86=""),"",IF(AND(FV86&gt;=36,'Master sheet'!$D$11="Hindi"),"कक्षा क्रमोन्नत",IF(AND(FV86&gt;=36,'Master sheet'!$D$11="English"),"Promoted",IF(AND(FV86&lt;36,'Master sheet'!$D$11="Hindi"),"पुनः परीक्षा","Re-Exam"))))),"")</f>
        <v/>
      </c>
      <c r="GA86" s="53" t="str">
        <f>IF(OR($E86="",$G86=""),"",IF(AND($E$3=6,'Marks Entry 6th'!CN85=""),"",IF(AND($E$3=7,'Marks Entry 7th'!CN85=""),"",IF(AND($E$3=6),'Marks Entry 6th'!CN85,IF(AND($E$3=7),'Marks Entry 7th'!CN85,"")))))</f>
        <v/>
      </c>
      <c r="GB86" s="53" t="str">
        <f>IF(OR($E86="",$G86=""),"",IF(AND($E$3=6,'Marks Entry 6th'!CO85=""),"",IF(AND($E$3=7,'Marks Entry 7th'!CO85=""),"",IF(AND($E$3=6),'Marks Entry 6th'!CO85,IF(AND($E$3=7),'Marks Entry 7th'!CO85,"")))))</f>
        <v/>
      </c>
      <c r="GC86" s="54"/>
      <c r="GK86" s="56">
        <f>IF(AND($E$3=6),'Marks Entry 6th'!I85,IF(AND($E$3=7),'Marks Entry 7th'!I85,""))</f>
        <v>0</v>
      </c>
      <c r="GL86" s="56">
        <f t="shared" si="185"/>
        <v>0</v>
      </c>
    </row>
    <row r="87" spans="1:194" ht="18.95" customHeight="1">
      <c r="A87" s="68">
        <v>80</v>
      </c>
      <c r="B87" s="68" t="str">
        <f>IF(OR(GK87=0,GK87=""),"",IF(AND($E$3=6),'Marks Entry 6th'!I86,IF(AND($E$3=7),'Marks Entry 7th'!I86,"")))</f>
        <v/>
      </c>
      <c r="C87" s="69" t="str">
        <f>IF(OR(B87=0,B87=""),"",IF(AND($E$3=6,'Marks Entry 6th'!B86=""),"",IF(AND($E$3=7,'Marks Entry 7th'!B86=""),"",IF(AND($E$3=6,'Marks Entry 6th'!B86),'Marks Entry 6th'!B86,IF(AND($E$3=7),'Marks Entry 7th'!B86,"")))))</f>
        <v/>
      </c>
      <c r="D87" s="69" t="str">
        <f>IF(OR(B87=0,B87=""),"",IF(AND($E$3=6,'Marks Entry 6th'!C86=""),"",IF(AND($E$3=7,'Marks Entry 7th'!C86=""),"",IF(AND($E$3=6),'Marks Entry 6th'!C86,IF(AND($E$3=7),'Marks Entry 7th'!C86,"")))))</f>
        <v/>
      </c>
      <c r="E87" s="306" t="str">
        <f>IF(OR(B87=0,B87=""),"",IF(AND($E$3=6,'Marks Entry 6th'!E86=""),"",IF(AND($E$3=7,'Marks Entry 7th'!E86=""),"",IF(AND($E$3=6),'Marks Entry 6th'!E86,IF(AND($E$3=7),'Marks Entry 7th'!E86,"")))))</f>
        <v/>
      </c>
      <c r="F87" s="69" t="str">
        <f>IF(OR(B87=0,B87=""),"",IF(AND($E$3=6,'Marks Entry 6th'!D86=""),"",IF(AND($E$3=7,'Marks Entry 7th'!D86=""),"",IF(AND($E$3=6),'Marks Entry 6th'!D86,IF(AND($E$3=7),'Marks Entry 7th'!D86,"")))))</f>
        <v/>
      </c>
      <c r="G87" s="305" t="str">
        <f>IF(OR(B87=0,B87=""),"",IF(AND($E$3=6,'Marks Entry 6th'!F86=""),"",IF(AND($E$3=7,'Marks Entry 7th'!F86=""),"",IF(AND($E$3=6),UPPER('Marks Entry 6th'!F86),IF(AND($E$3=7),UPPER('Marks Entry 7th'!F86),"")))))</f>
        <v/>
      </c>
      <c r="H87" s="305" t="str">
        <f>IF(OR(B87=0,B87=""),"",IF(AND($E$3=6,'Marks Entry 6th'!G86=""),"",IF(AND($E$3=7,'Marks Entry 7th'!G86=""),"",IF(AND($E$3=6),UPPER('Marks Entry 6th'!G86),IF(AND($E$3=7),UPPER('Marks Entry 7th'!G86),"")))))</f>
        <v/>
      </c>
      <c r="I87" s="305" t="str">
        <f>IF(OR(B87=0,B87=""),"",IF(AND($E$3=6,'Marks Entry 6th'!H86=""),"",IF(AND($E$3=7,'Marks Entry 7th'!H86=""),"",IF(AND($E$3=6),UPPER('Marks Entry 6th'!H86),IF(AND($E$3=7),UPPER('Marks Entry 7th'!H86),"")))))</f>
        <v/>
      </c>
      <c r="J87" s="64" t="str">
        <f>IF(OR(B87=0,B87=""),"",IF(AND($E$3=6,'Marks Entry 6th'!J86=""),"",IF(AND($E$3=7,'Marks Entry 7th'!J86=""),"",IF(AND($E$3=6),'Marks Entry 6th'!J86,IF(AND($E$3=7),'Marks Entry 7th'!J86,"")))))</f>
        <v/>
      </c>
      <c r="K87" s="64" t="str">
        <f>IF(OR(B87=0,B87=""),"",IF(AND($E$3=6,'Marks Entry 6th'!K86=""),"",IF(AND($E$3=7,'Marks Entry 7th'!K86=""),"",IF(AND($E$3=6),'Marks Entry 6th'!K86,IF(AND($E$3=7),'Marks Entry 7th'!K86,"")))))</f>
        <v/>
      </c>
      <c r="L87" s="120" t="str">
        <f>IF(OR($E87="",$G87=""),"",IF(AND($E$3=6),'Marks Entry 6th'!L86,IF(AND($E$3=7),'Marks Entry 7th'!L86,"")))</f>
        <v/>
      </c>
      <c r="M87" s="120" t="str">
        <f>IF(OR($E87="",$G87=""),"",IF(AND($E$3=6),'Marks Entry 6th'!M86,IF(AND($E$3=7),'Marks Entry 7th'!M86,"")))</f>
        <v/>
      </c>
      <c r="N87" s="120" t="str">
        <f>IF(OR($E87="",$G87=""),"",IF(AND($E$3=6),'Marks Entry 6th'!N86,IF(AND($E$3=7),'Marks Entry 7th'!N86,"")))</f>
        <v/>
      </c>
      <c r="O87" s="120" t="str">
        <f>IF(OR($E87="",$G87=""),"",IF(AND($E$3=6),'Marks Entry 6th'!O86,IF(AND($E$3=7),'Marks Entry 7th'!O86,"")))</f>
        <v/>
      </c>
      <c r="P87" s="120" t="str">
        <f>IF(OR($E87="",$G87=""),"",IF(AND($E$3=6),'Marks Entry 6th'!P86,IF(AND($E$3=7),'Marks Entry 7th'!P86,"")))</f>
        <v/>
      </c>
      <c r="Q87" s="120" t="str">
        <f>IF(OR($E87="",$G87=""),"",IF(AND($E$3=6),'Marks Entry 6th'!Q86,IF(AND($E$3=7),'Marks Entry 7th'!Q86,"")))</f>
        <v/>
      </c>
      <c r="R87" s="428" t="str">
        <f t="shared" si="95"/>
        <v/>
      </c>
      <c r="S87" s="120" t="str">
        <f>IF(OR($E87="",$G87=""),"",IF(AND($E$3=6),'Marks Entry 6th'!R86,IF(AND($E$3=7),'Marks Entry 7th'!R86,"")))</f>
        <v/>
      </c>
      <c r="T87" s="120" t="str">
        <f>IF(OR($E87="",$G87=""),"",IF(AND($E$3=6),'Marks Entry 6th'!S86,IF(AND($E$3=7),'Marks Entry 7th'!S86,"")))</f>
        <v/>
      </c>
      <c r="U87" s="65" t="str">
        <f t="shared" si="96"/>
        <v/>
      </c>
      <c r="V87" s="62">
        <f t="shared" si="97"/>
        <v>0</v>
      </c>
      <c r="W87" s="67" t="str">
        <f>IF(OR($E87="",$G87=""),"",IF(AND($E$3=6),'Marks Entry 6th'!T86,IF(AND($E$3=7),'Marks Entry 7th'!T86,"")))</f>
        <v/>
      </c>
      <c r="X87" s="67" t="str">
        <f>IF(OR($E87="",$G87=""),"",IF(AND($E$3=6),'Marks Entry 6th'!U86,IF(AND($E$3=7),'Marks Entry 7th'!U86,"")))</f>
        <v/>
      </c>
      <c r="Y87" s="66" t="str">
        <f t="shared" si="98"/>
        <v/>
      </c>
      <c r="Z87" s="62" t="str">
        <f t="shared" si="99"/>
        <v/>
      </c>
      <c r="AA87" s="108">
        <f t="shared" si="100"/>
        <v>0</v>
      </c>
      <c r="AB87" s="108" t="str">
        <f t="shared" si="101"/>
        <v/>
      </c>
      <c r="AC87" s="108" t="str">
        <f t="shared" si="102"/>
        <v/>
      </c>
      <c r="AD87" s="108" t="str">
        <f t="shared" si="103"/>
        <v/>
      </c>
      <c r="AE87" s="108" t="str">
        <f t="shared" si="104"/>
        <v/>
      </c>
      <c r="AF87" s="110" t="str">
        <f t="shared" si="105"/>
        <v/>
      </c>
      <c r="AG87" s="120" t="str">
        <f>IF(OR($E87="",$G87=""),"",IF(AND($E$3=6),'Marks Entry 6th'!V86,IF(AND($E$3=7),'Marks Entry 7th'!V86,"")))</f>
        <v/>
      </c>
      <c r="AH87" s="120" t="str">
        <f>IF(OR($E87="",$G87=""),"",IF(AND($E$3=6),'Marks Entry 6th'!W86,IF(AND($E$3=7),'Marks Entry 7th'!W86,"")))</f>
        <v/>
      </c>
      <c r="AI87" s="120" t="str">
        <f>IF(OR($E87="",$G87=""),"",IF(AND($E$3=6),'Marks Entry 6th'!X86,IF(AND($E$3=7),'Marks Entry 7th'!X86,"")))</f>
        <v/>
      </c>
      <c r="AJ87" s="120" t="str">
        <f>IF(OR($E87="",$G87=""),"",IF(AND($E$3=6),'Marks Entry 6th'!Y86,IF(AND($E$3=7),'Marks Entry 7th'!Y86,"")))</f>
        <v/>
      </c>
      <c r="AK87" s="120" t="str">
        <f>IF(OR($E87="",$G87=""),"",IF(AND($E$3=6),'Marks Entry 6th'!Z86,IF(AND($E$3=7),'Marks Entry 7th'!Z86,"")))</f>
        <v/>
      </c>
      <c r="AL87" s="120" t="str">
        <f>IF(OR($E87="",$G87=""),"",IF(AND($E$3=6),'Marks Entry 6th'!AA86,IF(AND($E$3=7),'Marks Entry 7th'!AA86,"")))</f>
        <v/>
      </c>
      <c r="AM87" s="428" t="str">
        <f t="shared" si="106"/>
        <v/>
      </c>
      <c r="AN87" s="120" t="str">
        <f>IF(OR($E87="",$G87=""),"",IF(AND($E$3=6),'Marks Entry 6th'!AB86,IF(AND($E$3=7),'Marks Entry 7th'!AB86,"")))</f>
        <v/>
      </c>
      <c r="AO87" s="120" t="str">
        <f>IF(OR($E87="",$G87=""),"",IF(AND($E$3=6),'Marks Entry 6th'!AC86,IF(AND($E$3=7),'Marks Entry 7th'!AC86,"")))</f>
        <v/>
      </c>
      <c r="AP87" s="65" t="str">
        <f t="shared" si="107"/>
        <v/>
      </c>
      <c r="AQ87" s="62">
        <f t="shared" si="108"/>
        <v>0</v>
      </c>
      <c r="AR87" s="67" t="str">
        <f>IF(OR($E87="",$G87=""),"",IF(AND($E$3=6),'Marks Entry 6th'!AD86,IF(AND($E$3=7),'Marks Entry 7th'!AD86,"")))</f>
        <v/>
      </c>
      <c r="AS87" s="67" t="str">
        <f>IF(OR($E87="",$G87=""),"",IF(AND($E$3=6),'Marks Entry 6th'!AE86,IF(AND($E$3=7),'Marks Entry 7th'!AE86,"")))</f>
        <v/>
      </c>
      <c r="AT87" s="65" t="str">
        <f t="shared" si="109"/>
        <v/>
      </c>
      <c r="AU87" s="62" t="str">
        <f t="shared" si="110"/>
        <v/>
      </c>
      <c r="AV87" s="108">
        <f t="shared" si="111"/>
        <v>0</v>
      </c>
      <c r="AW87" s="108" t="str">
        <f t="shared" si="112"/>
        <v/>
      </c>
      <c r="AX87" s="108" t="str">
        <f t="shared" si="113"/>
        <v/>
      </c>
      <c r="AY87" s="108" t="str">
        <f t="shared" si="114"/>
        <v/>
      </c>
      <c r="AZ87" s="108" t="str">
        <f t="shared" si="115"/>
        <v/>
      </c>
      <c r="BA87" s="110" t="str">
        <f t="shared" si="116"/>
        <v/>
      </c>
      <c r="BB87" s="313" t="str">
        <f>IF(OR($E87="",$G87=""),"",IF(AND($E$3=6),'Marks Entry 6th'!AF86,IF(AND($E$3=7),'Marks Entry 7th'!AF86,"")))</f>
        <v/>
      </c>
      <c r="BC87" s="120" t="str">
        <f>IF(OR($E87="",$G87=""),"",IF(AND($E$3=6),'Marks Entry 6th'!AG86,IF(AND($E$3=7),'Marks Entry 7th'!AG86,"")))</f>
        <v/>
      </c>
      <c r="BD87" s="120" t="str">
        <f>IF(OR($E87="",$G87=""),"",IF(AND($E$3=6),'Marks Entry 6th'!AH86,IF(AND($E$3=7),'Marks Entry 7th'!AH86,"")))</f>
        <v/>
      </c>
      <c r="BE87" s="120" t="str">
        <f>IF(OR($E87="",$G87=""),"",IF(AND($E$3=6),'Marks Entry 6th'!AI86,IF(AND($E$3=7),'Marks Entry 7th'!AI86,"")))</f>
        <v/>
      </c>
      <c r="BF87" s="120" t="str">
        <f>IF(OR($E87="",$G87=""),"",IF(AND($E$3=6),'Marks Entry 6th'!AJ86,IF(AND($E$3=7),'Marks Entry 7th'!AJ86,"")))</f>
        <v/>
      </c>
      <c r="BG87" s="120" t="str">
        <f>IF(OR($E87="",$G87=""),"",IF(AND($E$3=6),'Marks Entry 6th'!AK86,IF(AND($E$3=7),'Marks Entry 7th'!AK86,"")))</f>
        <v/>
      </c>
      <c r="BH87" s="120" t="str">
        <f>IF(OR($E87="",$G87=""),"",IF(AND($E$3=6),'Marks Entry 6th'!AL86,IF(AND($E$3=7),'Marks Entry 7th'!AL86,"")))</f>
        <v/>
      </c>
      <c r="BI87" s="428" t="str">
        <f t="shared" si="117"/>
        <v/>
      </c>
      <c r="BJ87" s="120" t="str">
        <f>IF(OR($E87="",$G87=""),"",IF(AND($E$3=6),'Marks Entry 6th'!AM86,IF(AND($E$3=7),'Marks Entry 7th'!AM86,"")))</f>
        <v/>
      </c>
      <c r="BK87" s="120" t="str">
        <f>IF(OR($E87="",$G87=""),"",IF(AND($E$3=6),'Marks Entry 6th'!AN86,IF(AND($E$3=7),'Marks Entry 7th'!AN86,"")))</f>
        <v/>
      </c>
      <c r="BL87" s="65" t="str">
        <f t="shared" si="118"/>
        <v/>
      </c>
      <c r="BM87" s="62">
        <f t="shared" si="119"/>
        <v>0</v>
      </c>
      <c r="BN87" s="67" t="str">
        <f>IF(OR($E87="",$G87=""),"",IF(AND($E$3=6),'Marks Entry 6th'!AO86,IF(AND($E$3=7),'Marks Entry 7th'!AO86,"")))</f>
        <v/>
      </c>
      <c r="BO87" s="67" t="str">
        <f>IF(OR($E87="",$G87=""),"",IF(AND($E$3=6),'Marks Entry 6th'!AP86,IF(AND($E$3=7),'Marks Entry 7th'!AP86,"")))</f>
        <v/>
      </c>
      <c r="BP87" s="65" t="str">
        <f t="shared" si="120"/>
        <v/>
      </c>
      <c r="BQ87" s="62" t="str">
        <f t="shared" si="121"/>
        <v/>
      </c>
      <c r="BR87" s="108">
        <f t="shared" si="122"/>
        <v>0</v>
      </c>
      <c r="BS87" s="108" t="str">
        <f t="shared" si="123"/>
        <v/>
      </c>
      <c r="BT87" s="108" t="str">
        <f t="shared" si="124"/>
        <v/>
      </c>
      <c r="BU87" s="108" t="str">
        <f t="shared" si="125"/>
        <v/>
      </c>
      <c r="BV87" s="108" t="str">
        <f t="shared" si="126"/>
        <v/>
      </c>
      <c r="BW87" s="110" t="str">
        <f t="shared" si="127"/>
        <v/>
      </c>
      <c r="BX87" s="120" t="str">
        <f>IF(OR($E87="",$G87=""),"",IF(AND($E$3=6),'Marks Entry 6th'!AQ86,IF(AND($E$3=7),'Marks Entry 7th'!AQ86,"")))</f>
        <v/>
      </c>
      <c r="BY87" s="120" t="str">
        <f>IF(OR($E87="",$G87=""),"",IF(AND($E$3=6),'Marks Entry 6th'!AR86,IF(AND($E$3=7),'Marks Entry 7th'!AR86,"")))</f>
        <v/>
      </c>
      <c r="BZ87" s="120" t="str">
        <f>IF(OR($E87="",$G87=""),"",IF(AND($E$3=6),'Marks Entry 6th'!AS86,IF(AND($E$3=7),'Marks Entry 7th'!AS86,"")))</f>
        <v/>
      </c>
      <c r="CA87" s="120" t="str">
        <f>IF(OR($E87="",$G87=""),"",IF(AND($E$3=6),'Marks Entry 6th'!AT86,IF(AND($E$3=7),'Marks Entry 7th'!AT86,"")))</f>
        <v/>
      </c>
      <c r="CB87" s="120" t="str">
        <f>IF(OR($E87="",$G87=""),"",IF(AND($E$3=6),'Marks Entry 6th'!AU86,IF(AND($E$3=7),'Marks Entry 7th'!AU86,"")))</f>
        <v/>
      </c>
      <c r="CC87" s="120" t="str">
        <f>IF(OR($E87="",$G87=""),"",IF(AND($E$3=6),'Marks Entry 6th'!AV86,IF(AND($E$3=7),'Marks Entry 7th'!AV86,"")))</f>
        <v/>
      </c>
      <c r="CD87" s="428" t="str">
        <f t="shared" si="128"/>
        <v/>
      </c>
      <c r="CE87" s="120" t="str">
        <f>IF(OR($E87="",$G87=""),"",IF(AND($E$3=6),'Marks Entry 6th'!AW86,IF(AND($E$3=7),'Marks Entry 7th'!AW86,"")))</f>
        <v/>
      </c>
      <c r="CF87" s="120" t="str">
        <f>IF(OR($E87="",$G87=""),"",IF(AND($E$3=6),'Marks Entry 6th'!AX86,IF(AND($E$3=7),'Marks Entry 7th'!AX86,"")))</f>
        <v/>
      </c>
      <c r="CG87" s="65" t="str">
        <f t="shared" si="129"/>
        <v/>
      </c>
      <c r="CH87" s="62">
        <f t="shared" si="130"/>
        <v>0</v>
      </c>
      <c r="CI87" s="67" t="str">
        <f>IF(OR($E87="",$G87=""),"",IF(AND($E$3=6),'Marks Entry 6th'!AY86,IF(AND($E$3=7),'Marks Entry 7th'!AY86,"")))</f>
        <v/>
      </c>
      <c r="CJ87" s="67" t="str">
        <f>IF(OR($E87="",$G87=""),"",IF(AND($E$3=6),'Marks Entry 6th'!AZ86,IF(AND($E$3=7),'Marks Entry 7th'!AZ86,"")))</f>
        <v/>
      </c>
      <c r="CK87" s="65" t="str">
        <f t="shared" si="131"/>
        <v/>
      </c>
      <c r="CL87" s="62" t="str">
        <f t="shared" si="132"/>
        <v/>
      </c>
      <c r="CM87" s="108">
        <f t="shared" si="133"/>
        <v>0</v>
      </c>
      <c r="CN87" s="108" t="str">
        <f t="shared" si="134"/>
        <v/>
      </c>
      <c r="CO87" s="108" t="str">
        <f t="shared" si="135"/>
        <v/>
      </c>
      <c r="CP87" s="108" t="str">
        <f t="shared" si="136"/>
        <v/>
      </c>
      <c r="CQ87" s="108" t="str">
        <f t="shared" si="137"/>
        <v/>
      </c>
      <c r="CR87" s="110" t="str">
        <f t="shared" si="138"/>
        <v/>
      </c>
      <c r="CS87" s="120" t="str">
        <f>IF(OR($E87="",$G87=""),"",IF(AND($E$3=6),'Marks Entry 6th'!BA86,IF(AND($E$3=7),'Marks Entry 7th'!BA86,"")))</f>
        <v/>
      </c>
      <c r="CT87" s="120" t="str">
        <f>IF(OR($E87="",$G87=""),"",IF(AND($E$3=6),'Marks Entry 6th'!BB86,IF(AND($E$3=7),'Marks Entry 7th'!BB86,"")))</f>
        <v/>
      </c>
      <c r="CU87" s="120" t="str">
        <f>IF(OR($E87="",$G87=""),"",IF(AND($E$3=6),'Marks Entry 6th'!BC86,IF(AND($E$3=7),'Marks Entry 7th'!BC86,"")))</f>
        <v/>
      </c>
      <c r="CV87" s="120" t="str">
        <f>IF(OR($E87="",$G87=""),"",IF(AND($E$3=6),'Marks Entry 6th'!BD86,IF(AND($E$3=7),'Marks Entry 7th'!BD86,"")))</f>
        <v/>
      </c>
      <c r="CW87" s="120" t="str">
        <f>IF(OR($E87="",$G87=""),"",IF(AND($E$3=6),'Marks Entry 6th'!BE86,IF(AND($E$3=7),'Marks Entry 7th'!BE86,"")))</f>
        <v/>
      </c>
      <c r="CX87" s="120" t="str">
        <f>IF(OR($E87="",$G87=""),"",IF(AND($E$3=6),'Marks Entry 6th'!BF86,IF(AND($E$3=7),'Marks Entry 7th'!BF86,"")))</f>
        <v/>
      </c>
      <c r="CY87" s="428" t="str">
        <f t="shared" si="139"/>
        <v/>
      </c>
      <c r="CZ87" s="120" t="str">
        <f>IF(OR($E87="",$G87=""),"",IF(AND($E$3=6),'Marks Entry 6th'!BG86,IF(AND($E$3=7),'Marks Entry 7th'!BG86,"")))</f>
        <v/>
      </c>
      <c r="DA87" s="120" t="str">
        <f>IF(OR($E87="",$G87=""),"",IF(AND($E$3=6),'Marks Entry 6th'!BH86,IF(AND($E$3=7),'Marks Entry 7th'!BH86,"")))</f>
        <v/>
      </c>
      <c r="DB87" s="65" t="str">
        <f t="shared" si="140"/>
        <v/>
      </c>
      <c r="DC87" s="62">
        <f t="shared" si="141"/>
        <v>0</v>
      </c>
      <c r="DD87" s="67" t="str">
        <f>IF(OR($E87="",$G87=""),"",IF(AND($E$3=6),'Marks Entry 6th'!BI86,IF(AND($E$3=7),'Marks Entry 7th'!BI86,"")))</f>
        <v/>
      </c>
      <c r="DE87" s="67" t="str">
        <f>IF(OR($E87="",$G87=""),"",IF(AND($E$3=6),'Marks Entry 6th'!BJ86,IF(AND($E$3=7),'Marks Entry 7th'!BJ86,"")))</f>
        <v/>
      </c>
      <c r="DF87" s="65" t="str">
        <f t="shared" si="142"/>
        <v/>
      </c>
      <c r="DG87" s="62" t="str">
        <f t="shared" si="143"/>
        <v/>
      </c>
      <c r="DH87" s="108">
        <f t="shared" si="144"/>
        <v>0</v>
      </c>
      <c r="DI87" s="108" t="str">
        <f t="shared" si="145"/>
        <v/>
      </c>
      <c r="DJ87" s="108" t="str">
        <f t="shared" si="146"/>
        <v/>
      </c>
      <c r="DK87" s="108" t="str">
        <f t="shared" si="147"/>
        <v/>
      </c>
      <c r="DL87" s="108" t="str">
        <f t="shared" si="148"/>
        <v/>
      </c>
      <c r="DM87" s="110" t="str">
        <f t="shared" si="149"/>
        <v/>
      </c>
      <c r="DN87" s="120" t="str">
        <f>IF(OR($E87="",$G87=""),"",IF(AND($E$3=6),'Marks Entry 6th'!BK86,IF(AND($E$3=7),'Marks Entry 7th'!BK86,"")))</f>
        <v/>
      </c>
      <c r="DO87" s="120" t="str">
        <f>IF(OR($E87="",$G87=""),"",IF(AND($E$3=6),'Marks Entry 6th'!BL86,IF(AND($E$3=7),'Marks Entry 7th'!BL86,"")))</f>
        <v/>
      </c>
      <c r="DP87" s="120" t="str">
        <f>IF(OR($E87="",$G87=""),"",IF(AND($E$3=6),'Marks Entry 6th'!BM86,IF(AND($E$3=7),'Marks Entry 7th'!BM86,"")))</f>
        <v/>
      </c>
      <c r="DQ87" s="120" t="str">
        <f>IF(OR($E87="",$G87=""),"",IF(AND($E$3=6),'Marks Entry 6th'!BN86,IF(AND($E$3=7),'Marks Entry 7th'!BN86,"")))</f>
        <v/>
      </c>
      <c r="DR87" s="120" t="str">
        <f>IF(OR($E87="",$G87=""),"",IF(AND($E$3=6),'Marks Entry 6th'!BO86,IF(AND($E$3=7),'Marks Entry 7th'!BO86,"")))</f>
        <v/>
      </c>
      <c r="DS87" s="120" t="str">
        <f>IF(OR($E87="",$G87=""),"",IF(AND($E$3=6),'Marks Entry 6th'!BP86,IF(AND($E$3=7),'Marks Entry 7th'!BP86,"")))</f>
        <v/>
      </c>
      <c r="DT87" s="428" t="str">
        <f t="shared" si="150"/>
        <v/>
      </c>
      <c r="DU87" s="120" t="str">
        <f>IF(OR($E87="",$G87=""),"",IF(AND($E$3=6),'Marks Entry 6th'!BQ86,IF(AND($E$3=7),'Marks Entry 7th'!BQ86,"")))</f>
        <v/>
      </c>
      <c r="DV87" s="120" t="str">
        <f>IF(OR($E87="",$G87=""),"",IF(AND($E$3=6),'Marks Entry 6th'!BR86,IF(AND($E$3=7),'Marks Entry 7th'!BR86,"")))</f>
        <v/>
      </c>
      <c r="DW87" s="65" t="str">
        <f t="shared" si="151"/>
        <v/>
      </c>
      <c r="DX87" s="62">
        <f t="shared" si="152"/>
        <v>0</v>
      </c>
      <c r="DY87" s="67" t="str">
        <f>IF(OR($E87="",$G87=""),"",IF(AND($E$3=6),'Marks Entry 6th'!BS86,IF(AND($E$3=7),'Marks Entry 7th'!BS86,"")))</f>
        <v/>
      </c>
      <c r="DZ87" s="67" t="str">
        <f>IF(OR($E87="",$G87=""),"",IF(AND($E$3=6),'Marks Entry 6th'!BT86,IF(AND($E$3=7),'Marks Entry 7th'!BT86,"")))</f>
        <v/>
      </c>
      <c r="EA87" s="65" t="str">
        <f t="shared" si="153"/>
        <v/>
      </c>
      <c r="EB87" s="62" t="str">
        <f t="shared" si="154"/>
        <v/>
      </c>
      <c r="EC87" s="108">
        <f t="shared" si="155"/>
        <v>0</v>
      </c>
      <c r="ED87" s="108" t="str">
        <f t="shared" si="156"/>
        <v/>
      </c>
      <c r="EE87" s="108" t="str">
        <f t="shared" si="157"/>
        <v/>
      </c>
      <c r="EF87" s="108" t="str">
        <f t="shared" si="158"/>
        <v/>
      </c>
      <c r="EG87" s="108" t="str">
        <f t="shared" si="159"/>
        <v/>
      </c>
      <c r="EH87" s="110" t="str">
        <f t="shared" si="160"/>
        <v/>
      </c>
      <c r="EI87" s="52" t="str">
        <f>IF(OR($E87="",$G87=""),"",IF(AND($E$3=6),'Marks Entry 6th'!BU86,IF(AND($E$3=7),'Marks Entry 7th'!BU86,"")))</f>
        <v/>
      </c>
      <c r="EJ87" s="52" t="str">
        <f>IF(OR($E87="",$G87=""),"",IF(AND($E$3=6),'Marks Entry 6th'!BV86,IF(AND($E$3=7),'Marks Entry 7th'!BV86,"")))</f>
        <v/>
      </c>
      <c r="EK87" s="52" t="str">
        <f>IF(OR($E87="",$G87=""),"",IF(AND($E$3=6),'Marks Entry 6th'!BW86,IF(AND($E$3=7),'Marks Entry 7th'!BW86,"")))</f>
        <v/>
      </c>
      <c r="EL87" s="52" t="str">
        <f>IF(OR($E87="",$G87=""),"",IF(AND($E$3=6),'Marks Entry 6th'!BX86,IF(AND($E$3=7),'Marks Entry 7th'!BX86,"")))</f>
        <v/>
      </c>
      <c r="EM87" s="52" t="str">
        <f>IF(OR($E87="",$G87=""),"",IF(AND($E$3=6),'Marks Entry 6th'!BY86,IF(AND($E$3=7),'Marks Entry 7th'!BY86,"")))</f>
        <v/>
      </c>
      <c r="EN87" s="121" t="str">
        <f t="shared" si="161"/>
        <v/>
      </c>
      <c r="EO87" s="122">
        <f t="shared" si="162"/>
        <v>0</v>
      </c>
      <c r="EP87" s="122" t="str">
        <f t="shared" si="163"/>
        <v/>
      </c>
      <c r="EQ87" s="122" t="str">
        <f t="shared" si="164"/>
        <v/>
      </c>
      <c r="ER87" s="109" t="str">
        <f t="shared" si="165"/>
        <v/>
      </c>
      <c r="ES87" s="52" t="str">
        <f>IF(OR($E87="",$G87=""),"",IF(AND($E$3=6),'Marks Entry 6th'!BZ86,IF(AND($E$3=7),'Marks Entry 7th'!BZ86,"")))</f>
        <v/>
      </c>
      <c r="ET87" s="52" t="str">
        <f>IF(OR($E87="",$G87=""),"",IF(AND($E$3=6),'Marks Entry 6th'!CA86,IF(AND($E$3=7),'Marks Entry 7th'!CA86,"")))</f>
        <v/>
      </c>
      <c r="EU87" s="52" t="str">
        <f>IF(OR($E87="",$G87=""),"",IF(AND($E$3=6),'Marks Entry 6th'!CB86,IF(AND($E$3=7),'Marks Entry 7th'!CB86,"")))</f>
        <v/>
      </c>
      <c r="EV87" s="52" t="str">
        <f>IF(OR($E87="",$G87=""),"",IF(AND($E$3=6),'Marks Entry 6th'!CC86,IF(AND($E$3=7),'Marks Entry 7th'!CC86,"")))</f>
        <v/>
      </c>
      <c r="EW87" s="52" t="str">
        <f>IF(OR($E87="",$G87=""),"",IF(AND($E$3=6),'Marks Entry 6th'!CD86,IF(AND($E$3=7),'Marks Entry 7th'!CD86,"")))</f>
        <v/>
      </c>
      <c r="EX87" s="121" t="str">
        <f t="shared" si="166"/>
        <v/>
      </c>
      <c r="EY87" s="122">
        <f t="shared" si="167"/>
        <v>0</v>
      </c>
      <c r="EZ87" s="122" t="str">
        <f t="shared" si="168"/>
        <v/>
      </c>
      <c r="FA87" s="122" t="str">
        <f t="shared" si="169"/>
        <v/>
      </c>
      <c r="FB87" s="109" t="str">
        <f t="shared" si="170"/>
        <v/>
      </c>
      <c r="FC87" s="52" t="str">
        <f>IF(OR($E87="",$G87=""),"",IF(AND($E$3=6),'Marks Entry 6th'!CE86,IF(AND($E$3=7),'Marks Entry 7th'!CE86,"")))</f>
        <v/>
      </c>
      <c r="FD87" s="52" t="str">
        <f>IF(OR($E87="",$G87=""),"",IF(AND($E$3=6),'Marks Entry 6th'!CF86,IF(AND($E$3=7),'Marks Entry 7th'!CF86,"")))</f>
        <v/>
      </c>
      <c r="FE87" s="52" t="str">
        <f>IF(OR($E87="",$G87=""),"",IF(AND($E$3=6),'Marks Entry 6th'!CG86,IF(AND($E$3=7),'Marks Entry 7th'!CG86,"")))</f>
        <v/>
      </c>
      <c r="FF87" s="52" t="str">
        <f>IF(OR($E87="",$G87=""),"",IF(AND($E$3=6),'Marks Entry 6th'!CH86,IF(AND($E$3=7),'Marks Entry 7th'!CH86,"")))</f>
        <v/>
      </c>
      <c r="FG87" s="52" t="str">
        <f>IF(OR($E87="",$G87=""),"",IF(AND($E$3=6),'Marks Entry 6th'!CI86,IF(AND($E$3=7),'Marks Entry 7th'!CI86,"")))</f>
        <v/>
      </c>
      <c r="FH87" s="121" t="str">
        <f t="shared" si="171"/>
        <v/>
      </c>
      <c r="FI87" s="122">
        <f t="shared" si="172"/>
        <v>0</v>
      </c>
      <c r="FJ87" s="122" t="str">
        <f t="shared" si="173"/>
        <v/>
      </c>
      <c r="FK87" s="122" t="str">
        <f t="shared" si="174"/>
        <v/>
      </c>
      <c r="FL87" s="109" t="str">
        <f t="shared" si="175"/>
        <v/>
      </c>
      <c r="FM87" s="370" t="str">
        <f>IF(OR($E87="",$G87=""),"",IF(AND('Marks Entry 6th'!CJ86="",'Marks Entry 7th'!CJ86=""),"",IF(AND($E$3=6),'Marks Entry 6th'!CJ86,IF(AND($E$3=7),'Marks Entry 7th'!CJ86,""))))</f>
        <v/>
      </c>
      <c r="FN87" s="370" t="str">
        <f>IF(OR($E87="",$G87=""),"",IF(AND('Marks Entry 6th'!CK86="",'Marks Entry 7th'!CK86=""),"",IF(AND($E$3=6),'Marks Entry 6th'!CK86,IF(AND($E$3=7),'Marks Entry 7th'!CK86,""))))</f>
        <v/>
      </c>
      <c r="FO87" s="371" t="str">
        <f t="shared" si="176"/>
        <v/>
      </c>
      <c r="FP87" s="109" t="str">
        <f t="shared" si="177"/>
        <v/>
      </c>
      <c r="FQ87" s="370" t="str">
        <f>IF(OR($E87="",$G87=""),"",IF(AND('Marks Entry 6th'!CL86="",'Marks Entry 7th'!CL86=""),"",IF(AND($E$3=6),'Marks Entry 6th'!CL86,IF(AND($E$3=7),'Marks Entry 7th'!CL86,""))))</f>
        <v/>
      </c>
      <c r="FR87" s="370" t="str">
        <f>IF(OR($E87="",$G87=""),"",IF(AND('Marks Entry 6th'!CM86="",'Marks Entry 7th'!CM86=""),"",IF(AND($E$3=6),'Marks Entry 6th'!CM86,IF(AND($E$3=7),'Marks Entry 7th'!CM86,""))))</f>
        <v/>
      </c>
      <c r="FS87" s="371" t="str">
        <f t="shared" si="178"/>
        <v/>
      </c>
      <c r="FT87" s="109" t="str">
        <f t="shared" si="179"/>
        <v/>
      </c>
      <c r="FU87" s="78" t="str">
        <f t="shared" si="180"/>
        <v/>
      </c>
      <c r="FV87" s="332" t="str">
        <f t="shared" si="181"/>
        <v/>
      </c>
      <c r="FW87" s="84" t="str">
        <f t="shared" si="182"/>
        <v/>
      </c>
      <c r="FX87" s="225" t="str">
        <f t="shared" si="183"/>
        <v/>
      </c>
      <c r="FY87" s="85" t="str">
        <f t="shared" si="184"/>
        <v/>
      </c>
      <c r="FZ87" s="331" t="str">
        <f>IFERROR(IF(B87="NSO","NSO",IF(OR(D87="",G87="",F87=""),"",IF(AND(FV87&gt;=36,'Master sheet'!$D$11="Hindi"),"कक्षा क्रमोन्नत",IF(AND(FV87&gt;=36,'Master sheet'!$D$11="English"),"Promoted",IF(AND(FV87&lt;36,'Master sheet'!$D$11="Hindi"),"पुनः परीक्षा","Re-Exam"))))),"")</f>
        <v/>
      </c>
      <c r="GA87" s="53" t="str">
        <f>IF(OR($E87="",$G87=""),"",IF(AND($E$3=6,'Marks Entry 6th'!CN86=""),"",IF(AND($E$3=7,'Marks Entry 7th'!CN86=""),"",IF(AND($E$3=6),'Marks Entry 6th'!CN86,IF(AND($E$3=7),'Marks Entry 7th'!CN86,"")))))</f>
        <v/>
      </c>
      <c r="GB87" s="53" t="str">
        <f>IF(OR($E87="",$G87=""),"",IF(AND($E$3=6,'Marks Entry 6th'!CO86=""),"",IF(AND($E$3=7,'Marks Entry 7th'!CO86=""),"",IF(AND($E$3=6),'Marks Entry 6th'!CO86,IF(AND($E$3=7),'Marks Entry 7th'!CO86,"")))))</f>
        <v/>
      </c>
      <c r="GC87" s="54"/>
      <c r="GK87" s="56">
        <f>IF(AND($E$3=6),'Marks Entry 6th'!I86,IF(AND($E$3=7),'Marks Entry 7th'!I86,""))</f>
        <v>0</v>
      </c>
      <c r="GL87" s="56">
        <f t="shared" si="185"/>
        <v>0</v>
      </c>
    </row>
    <row r="88" spans="1:194" ht="18.95" customHeight="1">
      <c r="A88" s="68">
        <v>81</v>
      </c>
      <c r="B88" s="68" t="str">
        <f>IF(OR(GK88=0,GK88=""),"",IF(AND($E$3=6),'Marks Entry 6th'!I87,IF(AND($E$3=7),'Marks Entry 7th'!I87,"")))</f>
        <v/>
      </c>
      <c r="C88" s="69" t="str">
        <f>IF(OR(B88=0,B88=""),"",IF(AND($E$3=6,'Marks Entry 6th'!B87=""),"",IF(AND($E$3=7,'Marks Entry 7th'!B87=""),"",IF(AND($E$3=6,'Marks Entry 6th'!B87),'Marks Entry 6th'!B87,IF(AND($E$3=7),'Marks Entry 7th'!B87,"")))))</f>
        <v/>
      </c>
      <c r="D88" s="69" t="str">
        <f>IF(OR(B88=0,B88=""),"",IF(AND($E$3=6,'Marks Entry 6th'!C87=""),"",IF(AND($E$3=7,'Marks Entry 7th'!C87=""),"",IF(AND($E$3=6),'Marks Entry 6th'!C87,IF(AND($E$3=7),'Marks Entry 7th'!C87,"")))))</f>
        <v/>
      </c>
      <c r="E88" s="306" t="str">
        <f>IF(OR(B88=0,B88=""),"",IF(AND($E$3=6,'Marks Entry 6th'!E87=""),"",IF(AND($E$3=7,'Marks Entry 7th'!E87=""),"",IF(AND($E$3=6),'Marks Entry 6th'!E87,IF(AND($E$3=7),'Marks Entry 7th'!E87,"")))))</f>
        <v/>
      </c>
      <c r="F88" s="69" t="str">
        <f>IF(OR(B88=0,B88=""),"",IF(AND($E$3=6,'Marks Entry 6th'!D87=""),"",IF(AND($E$3=7,'Marks Entry 7th'!D87=""),"",IF(AND($E$3=6),'Marks Entry 6th'!D87,IF(AND($E$3=7),'Marks Entry 7th'!D87,"")))))</f>
        <v/>
      </c>
      <c r="G88" s="305" t="str">
        <f>IF(OR(B88=0,B88=""),"",IF(AND($E$3=6,'Marks Entry 6th'!F87=""),"",IF(AND($E$3=7,'Marks Entry 7th'!F87=""),"",IF(AND($E$3=6),UPPER('Marks Entry 6th'!F87),IF(AND($E$3=7),UPPER('Marks Entry 7th'!F87),"")))))</f>
        <v/>
      </c>
      <c r="H88" s="305" t="str">
        <f>IF(OR(B88=0,B88=""),"",IF(AND($E$3=6,'Marks Entry 6th'!G87=""),"",IF(AND($E$3=7,'Marks Entry 7th'!G87=""),"",IF(AND($E$3=6),UPPER('Marks Entry 6th'!G87),IF(AND($E$3=7),UPPER('Marks Entry 7th'!G87),"")))))</f>
        <v/>
      </c>
      <c r="I88" s="305" t="str">
        <f>IF(OR(B88=0,B88=""),"",IF(AND($E$3=6,'Marks Entry 6th'!H87=""),"",IF(AND($E$3=7,'Marks Entry 7th'!H87=""),"",IF(AND($E$3=6),UPPER('Marks Entry 6th'!H87),IF(AND($E$3=7),UPPER('Marks Entry 7th'!H87),"")))))</f>
        <v/>
      </c>
      <c r="J88" s="64" t="str">
        <f>IF(OR(B88=0,B88=""),"",IF(AND($E$3=6,'Marks Entry 6th'!J87=""),"",IF(AND($E$3=7,'Marks Entry 7th'!J87=""),"",IF(AND($E$3=6),'Marks Entry 6th'!J87,IF(AND($E$3=7),'Marks Entry 7th'!J87,"")))))</f>
        <v/>
      </c>
      <c r="K88" s="64" t="str">
        <f>IF(OR(B88=0,B88=""),"",IF(AND($E$3=6,'Marks Entry 6th'!K87=""),"",IF(AND($E$3=7,'Marks Entry 7th'!K87=""),"",IF(AND($E$3=6),'Marks Entry 6th'!K87,IF(AND($E$3=7),'Marks Entry 7th'!K87,"")))))</f>
        <v/>
      </c>
      <c r="L88" s="120" t="str">
        <f>IF(OR($E88="",$G88=""),"",IF(AND($E$3=6),'Marks Entry 6th'!L87,IF(AND($E$3=7),'Marks Entry 7th'!L87,"")))</f>
        <v/>
      </c>
      <c r="M88" s="120" t="str">
        <f>IF(OR($E88="",$G88=""),"",IF(AND($E$3=6),'Marks Entry 6th'!M87,IF(AND($E$3=7),'Marks Entry 7th'!M87,"")))</f>
        <v/>
      </c>
      <c r="N88" s="120" t="str">
        <f>IF(OR($E88="",$G88=""),"",IF(AND($E$3=6),'Marks Entry 6th'!N87,IF(AND($E$3=7),'Marks Entry 7th'!N87,"")))</f>
        <v/>
      </c>
      <c r="O88" s="120" t="str">
        <f>IF(OR($E88="",$G88=""),"",IF(AND($E$3=6),'Marks Entry 6th'!O87,IF(AND($E$3=7),'Marks Entry 7th'!O87,"")))</f>
        <v/>
      </c>
      <c r="P88" s="120" t="str">
        <f>IF(OR($E88="",$G88=""),"",IF(AND($E$3=6),'Marks Entry 6th'!P87,IF(AND($E$3=7),'Marks Entry 7th'!P87,"")))</f>
        <v/>
      </c>
      <c r="Q88" s="120" t="str">
        <f>IF(OR($E88="",$G88=""),"",IF(AND($E$3=6),'Marks Entry 6th'!Q87,IF(AND($E$3=7),'Marks Entry 7th'!Q87,"")))</f>
        <v/>
      </c>
      <c r="R88" s="428" t="str">
        <f t="shared" si="95"/>
        <v/>
      </c>
      <c r="S88" s="120" t="str">
        <f>IF(OR($E88="",$G88=""),"",IF(AND($E$3=6),'Marks Entry 6th'!R87,IF(AND($E$3=7),'Marks Entry 7th'!R87,"")))</f>
        <v/>
      </c>
      <c r="T88" s="120" t="str">
        <f>IF(OR($E88="",$G88=""),"",IF(AND($E$3=6),'Marks Entry 6th'!S87,IF(AND($E$3=7),'Marks Entry 7th'!S87,"")))</f>
        <v/>
      </c>
      <c r="U88" s="65" t="str">
        <f t="shared" si="96"/>
        <v/>
      </c>
      <c r="V88" s="62">
        <f t="shared" si="97"/>
        <v>0</v>
      </c>
      <c r="W88" s="67" t="str">
        <f>IF(OR($E88="",$G88=""),"",IF(AND($E$3=6),'Marks Entry 6th'!T87,IF(AND($E$3=7),'Marks Entry 7th'!T87,"")))</f>
        <v/>
      </c>
      <c r="X88" s="67" t="str">
        <f>IF(OR($E88="",$G88=""),"",IF(AND($E$3=6),'Marks Entry 6th'!U87,IF(AND($E$3=7),'Marks Entry 7th'!U87,"")))</f>
        <v/>
      </c>
      <c r="Y88" s="66" t="str">
        <f t="shared" si="98"/>
        <v/>
      </c>
      <c r="Z88" s="62" t="str">
        <f t="shared" si="99"/>
        <v/>
      </c>
      <c r="AA88" s="108">
        <f t="shared" si="100"/>
        <v>0</v>
      </c>
      <c r="AB88" s="108" t="str">
        <f t="shared" si="101"/>
        <v/>
      </c>
      <c r="AC88" s="108" t="str">
        <f t="shared" si="102"/>
        <v/>
      </c>
      <c r="AD88" s="108" t="str">
        <f t="shared" si="103"/>
        <v/>
      </c>
      <c r="AE88" s="108" t="str">
        <f t="shared" si="104"/>
        <v/>
      </c>
      <c r="AF88" s="110" t="str">
        <f t="shared" si="105"/>
        <v/>
      </c>
      <c r="AG88" s="120" t="str">
        <f>IF(OR($E88="",$G88=""),"",IF(AND($E$3=6),'Marks Entry 6th'!V87,IF(AND($E$3=7),'Marks Entry 7th'!V87,"")))</f>
        <v/>
      </c>
      <c r="AH88" s="120" t="str">
        <f>IF(OR($E88="",$G88=""),"",IF(AND($E$3=6),'Marks Entry 6th'!W87,IF(AND($E$3=7),'Marks Entry 7th'!W87,"")))</f>
        <v/>
      </c>
      <c r="AI88" s="120" t="str">
        <f>IF(OR($E88="",$G88=""),"",IF(AND($E$3=6),'Marks Entry 6th'!X87,IF(AND($E$3=7),'Marks Entry 7th'!X87,"")))</f>
        <v/>
      </c>
      <c r="AJ88" s="120" t="str">
        <f>IF(OR($E88="",$G88=""),"",IF(AND($E$3=6),'Marks Entry 6th'!Y87,IF(AND($E$3=7),'Marks Entry 7th'!Y87,"")))</f>
        <v/>
      </c>
      <c r="AK88" s="120" t="str">
        <f>IF(OR($E88="",$G88=""),"",IF(AND($E$3=6),'Marks Entry 6th'!Z87,IF(AND($E$3=7),'Marks Entry 7th'!Z87,"")))</f>
        <v/>
      </c>
      <c r="AL88" s="120" t="str">
        <f>IF(OR($E88="",$G88=""),"",IF(AND($E$3=6),'Marks Entry 6th'!AA87,IF(AND($E$3=7),'Marks Entry 7th'!AA87,"")))</f>
        <v/>
      </c>
      <c r="AM88" s="428" t="str">
        <f t="shared" si="106"/>
        <v/>
      </c>
      <c r="AN88" s="120" t="str">
        <f>IF(OR($E88="",$G88=""),"",IF(AND($E$3=6),'Marks Entry 6th'!AB87,IF(AND($E$3=7),'Marks Entry 7th'!AB87,"")))</f>
        <v/>
      </c>
      <c r="AO88" s="120" t="str">
        <f>IF(OR($E88="",$G88=""),"",IF(AND($E$3=6),'Marks Entry 6th'!AC87,IF(AND($E$3=7),'Marks Entry 7th'!AC87,"")))</f>
        <v/>
      </c>
      <c r="AP88" s="65" t="str">
        <f t="shared" si="107"/>
        <v/>
      </c>
      <c r="AQ88" s="62">
        <f t="shared" si="108"/>
        <v>0</v>
      </c>
      <c r="AR88" s="67" t="str">
        <f>IF(OR($E88="",$G88=""),"",IF(AND($E$3=6),'Marks Entry 6th'!AD87,IF(AND($E$3=7),'Marks Entry 7th'!AD87,"")))</f>
        <v/>
      </c>
      <c r="AS88" s="67" t="str">
        <f>IF(OR($E88="",$G88=""),"",IF(AND($E$3=6),'Marks Entry 6th'!AE87,IF(AND($E$3=7),'Marks Entry 7th'!AE87,"")))</f>
        <v/>
      </c>
      <c r="AT88" s="65" t="str">
        <f t="shared" si="109"/>
        <v/>
      </c>
      <c r="AU88" s="62" t="str">
        <f t="shared" si="110"/>
        <v/>
      </c>
      <c r="AV88" s="108">
        <f t="shared" si="111"/>
        <v>0</v>
      </c>
      <c r="AW88" s="108" t="str">
        <f t="shared" si="112"/>
        <v/>
      </c>
      <c r="AX88" s="108" t="str">
        <f t="shared" si="113"/>
        <v/>
      </c>
      <c r="AY88" s="108" t="str">
        <f t="shared" si="114"/>
        <v/>
      </c>
      <c r="AZ88" s="108" t="str">
        <f t="shared" si="115"/>
        <v/>
      </c>
      <c r="BA88" s="110" t="str">
        <f t="shared" si="116"/>
        <v/>
      </c>
      <c r="BB88" s="313" t="str">
        <f>IF(OR($E88="",$G88=""),"",IF(AND($E$3=6),'Marks Entry 6th'!AF87,IF(AND($E$3=7),'Marks Entry 7th'!AF87,"")))</f>
        <v/>
      </c>
      <c r="BC88" s="120" t="str">
        <f>IF(OR($E88="",$G88=""),"",IF(AND($E$3=6),'Marks Entry 6th'!AG87,IF(AND($E$3=7),'Marks Entry 7th'!AG87,"")))</f>
        <v/>
      </c>
      <c r="BD88" s="120" t="str">
        <f>IF(OR($E88="",$G88=""),"",IF(AND($E$3=6),'Marks Entry 6th'!AH87,IF(AND($E$3=7),'Marks Entry 7th'!AH87,"")))</f>
        <v/>
      </c>
      <c r="BE88" s="120" t="str">
        <f>IF(OR($E88="",$G88=""),"",IF(AND($E$3=6),'Marks Entry 6th'!AI87,IF(AND($E$3=7),'Marks Entry 7th'!AI87,"")))</f>
        <v/>
      </c>
      <c r="BF88" s="120" t="str">
        <f>IF(OR($E88="",$G88=""),"",IF(AND($E$3=6),'Marks Entry 6th'!AJ87,IF(AND($E$3=7),'Marks Entry 7th'!AJ87,"")))</f>
        <v/>
      </c>
      <c r="BG88" s="120" t="str">
        <f>IF(OR($E88="",$G88=""),"",IF(AND($E$3=6),'Marks Entry 6th'!AK87,IF(AND($E$3=7),'Marks Entry 7th'!AK87,"")))</f>
        <v/>
      </c>
      <c r="BH88" s="120" t="str">
        <f>IF(OR($E88="",$G88=""),"",IF(AND($E$3=6),'Marks Entry 6th'!AL87,IF(AND($E$3=7),'Marks Entry 7th'!AL87,"")))</f>
        <v/>
      </c>
      <c r="BI88" s="428" t="str">
        <f t="shared" si="117"/>
        <v/>
      </c>
      <c r="BJ88" s="120" t="str">
        <f>IF(OR($E88="",$G88=""),"",IF(AND($E$3=6),'Marks Entry 6th'!AM87,IF(AND($E$3=7),'Marks Entry 7th'!AM87,"")))</f>
        <v/>
      </c>
      <c r="BK88" s="120" t="str">
        <f>IF(OR($E88="",$G88=""),"",IF(AND($E$3=6),'Marks Entry 6th'!AN87,IF(AND($E$3=7),'Marks Entry 7th'!AN87,"")))</f>
        <v/>
      </c>
      <c r="BL88" s="65" t="str">
        <f t="shared" si="118"/>
        <v/>
      </c>
      <c r="BM88" s="62">
        <f t="shared" si="119"/>
        <v>0</v>
      </c>
      <c r="BN88" s="67" t="str">
        <f>IF(OR($E88="",$G88=""),"",IF(AND($E$3=6),'Marks Entry 6th'!AO87,IF(AND($E$3=7),'Marks Entry 7th'!AO87,"")))</f>
        <v/>
      </c>
      <c r="BO88" s="67" t="str">
        <f>IF(OR($E88="",$G88=""),"",IF(AND($E$3=6),'Marks Entry 6th'!AP87,IF(AND($E$3=7),'Marks Entry 7th'!AP87,"")))</f>
        <v/>
      </c>
      <c r="BP88" s="65" t="str">
        <f t="shared" si="120"/>
        <v/>
      </c>
      <c r="BQ88" s="62" t="str">
        <f t="shared" si="121"/>
        <v/>
      </c>
      <c r="BR88" s="108">
        <f t="shared" si="122"/>
        <v>0</v>
      </c>
      <c r="BS88" s="108" t="str">
        <f t="shared" si="123"/>
        <v/>
      </c>
      <c r="BT88" s="108" t="str">
        <f t="shared" si="124"/>
        <v/>
      </c>
      <c r="BU88" s="108" t="str">
        <f t="shared" si="125"/>
        <v/>
      </c>
      <c r="BV88" s="108" t="str">
        <f t="shared" si="126"/>
        <v/>
      </c>
      <c r="BW88" s="110" t="str">
        <f t="shared" si="127"/>
        <v/>
      </c>
      <c r="BX88" s="120" t="str">
        <f>IF(OR($E88="",$G88=""),"",IF(AND($E$3=6),'Marks Entry 6th'!AQ87,IF(AND($E$3=7),'Marks Entry 7th'!AQ87,"")))</f>
        <v/>
      </c>
      <c r="BY88" s="120" t="str">
        <f>IF(OR($E88="",$G88=""),"",IF(AND($E$3=6),'Marks Entry 6th'!AR87,IF(AND($E$3=7),'Marks Entry 7th'!AR87,"")))</f>
        <v/>
      </c>
      <c r="BZ88" s="120" t="str">
        <f>IF(OR($E88="",$G88=""),"",IF(AND($E$3=6),'Marks Entry 6th'!AS87,IF(AND($E$3=7),'Marks Entry 7th'!AS87,"")))</f>
        <v/>
      </c>
      <c r="CA88" s="120" t="str">
        <f>IF(OR($E88="",$G88=""),"",IF(AND($E$3=6),'Marks Entry 6th'!AT87,IF(AND($E$3=7),'Marks Entry 7th'!AT87,"")))</f>
        <v/>
      </c>
      <c r="CB88" s="120" t="str">
        <f>IF(OR($E88="",$G88=""),"",IF(AND($E$3=6),'Marks Entry 6th'!AU87,IF(AND($E$3=7),'Marks Entry 7th'!AU87,"")))</f>
        <v/>
      </c>
      <c r="CC88" s="120" t="str">
        <f>IF(OR($E88="",$G88=""),"",IF(AND($E$3=6),'Marks Entry 6th'!AV87,IF(AND($E$3=7),'Marks Entry 7th'!AV87,"")))</f>
        <v/>
      </c>
      <c r="CD88" s="428" t="str">
        <f t="shared" si="128"/>
        <v/>
      </c>
      <c r="CE88" s="120" t="str">
        <f>IF(OR($E88="",$G88=""),"",IF(AND($E$3=6),'Marks Entry 6th'!AW87,IF(AND($E$3=7),'Marks Entry 7th'!AW87,"")))</f>
        <v/>
      </c>
      <c r="CF88" s="120" t="str">
        <f>IF(OR($E88="",$G88=""),"",IF(AND($E$3=6),'Marks Entry 6th'!AX87,IF(AND($E$3=7),'Marks Entry 7th'!AX87,"")))</f>
        <v/>
      </c>
      <c r="CG88" s="65" t="str">
        <f t="shared" si="129"/>
        <v/>
      </c>
      <c r="CH88" s="62">
        <f t="shared" si="130"/>
        <v>0</v>
      </c>
      <c r="CI88" s="67" t="str">
        <f>IF(OR($E88="",$G88=""),"",IF(AND($E$3=6),'Marks Entry 6th'!AY87,IF(AND($E$3=7),'Marks Entry 7th'!AY87,"")))</f>
        <v/>
      </c>
      <c r="CJ88" s="67" t="str">
        <f>IF(OR($E88="",$G88=""),"",IF(AND($E$3=6),'Marks Entry 6th'!AZ87,IF(AND($E$3=7),'Marks Entry 7th'!AZ87,"")))</f>
        <v/>
      </c>
      <c r="CK88" s="65" t="str">
        <f t="shared" si="131"/>
        <v/>
      </c>
      <c r="CL88" s="62" t="str">
        <f t="shared" si="132"/>
        <v/>
      </c>
      <c r="CM88" s="108">
        <f t="shared" si="133"/>
        <v>0</v>
      </c>
      <c r="CN88" s="108" t="str">
        <f t="shared" si="134"/>
        <v/>
      </c>
      <c r="CO88" s="108" t="str">
        <f t="shared" si="135"/>
        <v/>
      </c>
      <c r="CP88" s="108" t="str">
        <f t="shared" si="136"/>
        <v/>
      </c>
      <c r="CQ88" s="108" t="str">
        <f t="shared" si="137"/>
        <v/>
      </c>
      <c r="CR88" s="110" t="str">
        <f t="shared" si="138"/>
        <v/>
      </c>
      <c r="CS88" s="120" t="str">
        <f>IF(OR($E88="",$G88=""),"",IF(AND($E$3=6),'Marks Entry 6th'!BA87,IF(AND($E$3=7),'Marks Entry 7th'!BA87,"")))</f>
        <v/>
      </c>
      <c r="CT88" s="120" t="str">
        <f>IF(OR($E88="",$G88=""),"",IF(AND($E$3=6),'Marks Entry 6th'!BB87,IF(AND($E$3=7),'Marks Entry 7th'!BB87,"")))</f>
        <v/>
      </c>
      <c r="CU88" s="120" t="str">
        <f>IF(OR($E88="",$G88=""),"",IF(AND($E$3=6),'Marks Entry 6th'!BC87,IF(AND($E$3=7),'Marks Entry 7th'!BC87,"")))</f>
        <v/>
      </c>
      <c r="CV88" s="120" t="str">
        <f>IF(OR($E88="",$G88=""),"",IF(AND($E$3=6),'Marks Entry 6th'!BD87,IF(AND($E$3=7),'Marks Entry 7th'!BD87,"")))</f>
        <v/>
      </c>
      <c r="CW88" s="120" t="str">
        <f>IF(OR($E88="",$G88=""),"",IF(AND($E$3=6),'Marks Entry 6th'!BE87,IF(AND($E$3=7),'Marks Entry 7th'!BE87,"")))</f>
        <v/>
      </c>
      <c r="CX88" s="120" t="str">
        <f>IF(OR($E88="",$G88=""),"",IF(AND($E$3=6),'Marks Entry 6th'!BF87,IF(AND($E$3=7),'Marks Entry 7th'!BF87,"")))</f>
        <v/>
      </c>
      <c r="CY88" s="428" t="str">
        <f t="shared" si="139"/>
        <v/>
      </c>
      <c r="CZ88" s="120" t="str">
        <f>IF(OR($E88="",$G88=""),"",IF(AND($E$3=6),'Marks Entry 6th'!BG87,IF(AND($E$3=7),'Marks Entry 7th'!BG87,"")))</f>
        <v/>
      </c>
      <c r="DA88" s="120" t="str">
        <f>IF(OR($E88="",$G88=""),"",IF(AND($E$3=6),'Marks Entry 6th'!BH87,IF(AND($E$3=7),'Marks Entry 7th'!BH87,"")))</f>
        <v/>
      </c>
      <c r="DB88" s="65" t="str">
        <f t="shared" si="140"/>
        <v/>
      </c>
      <c r="DC88" s="62">
        <f t="shared" si="141"/>
        <v>0</v>
      </c>
      <c r="DD88" s="67" t="str">
        <f>IF(OR($E88="",$G88=""),"",IF(AND($E$3=6),'Marks Entry 6th'!BI87,IF(AND($E$3=7),'Marks Entry 7th'!BI87,"")))</f>
        <v/>
      </c>
      <c r="DE88" s="67" t="str">
        <f>IF(OR($E88="",$G88=""),"",IF(AND($E$3=6),'Marks Entry 6th'!BJ87,IF(AND($E$3=7),'Marks Entry 7th'!BJ87,"")))</f>
        <v/>
      </c>
      <c r="DF88" s="65" t="str">
        <f t="shared" si="142"/>
        <v/>
      </c>
      <c r="DG88" s="62" t="str">
        <f t="shared" si="143"/>
        <v/>
      </c>
      <c r="DH88" s="108">
        <f t="shared" si="144"/>
        <v>0</v>
      </c>
      <c r="DI88" s="108" t="str">
        <f t="shared" si="145"/>
        <v/>
      </c>
      <c r="DJ88" s="108" t="str">
        <f t="shared" si="146"/>
        <v/>
      </c>
      <c r="DK88" s="108" t="str">
        <f t="shared" si="147"/>
        <v/>
      </c>
      <c r="DL88" s="108" t="str">
        <f t="shared" si="148"/>
        <v/>
      </c>
      <c r="DM88" s="110" t="str">
        <f t="shared" si="149"/>
        <v/>
      </c>
      <c r="DN88" s="120" t="str">
        <f>IF(OR($E88="",$G88=""),"",IF(AND($E$3=6),'Marks Entry 6th'!BK87,IF(AND($E$3=7),'Marks Entry 7th'!BK87,"")))</f>
        <v/>
      </c>
      <c r="DO88" s="120" t="str">
        <f>IF(OR($E88="",$G88=""),"",IF(AND($E$3=6),'Marks Entry 6th'!BL87,IF(AND($E$3=7),'Marks Entry 7th'!BL87,"")))</f>
        <v/>
      </c>
      <c r="DP88" s="120" t="str">
        <f>IF(OR($E88="",$G88=""),"",IF(AND($E$3=6),'Marks Entry 6th'!BM87,IF(AND($E$3=7),'Marks Entry 7th'!BM87,"")))</f>
        <v/>
      </c>
      <c r="DQ88" s="120" t="str">
        <f>IF(OR($E88="",$G88=""),"",IF(AND($E$3=6),'Marks Entry 6th'!BN87,IF(AND($E$3=7),'Marks Entry 7th'!BN87,"")))</f>
        <v/>
      </c>
      <c r="DR88" s="120" t="str">
        <f>IF(OR($E88="",$G88=""),"",IF(AND($E$3=6),'Marks Entry 6th'!BO87,IF(AND($E$3=7),'Marks Entry 7th'!BO87,"")))</f>
        <v/>
      </c>
      <c r="DS88" s="120" t="str">
        <f>IF(OR($E88="",$G88=""),"",IF(AND($E$3=6),'Marks Entry 6th'!BP87,IF(AND($E$3=7),'Marks Entry 7th'!BP87,"")))</f>
        <v/>
      </c>
      <c r="DT88" s="428" t="str">
        <f t="shared" si="150"/>
        <v/>
      </c>
      <c r="DU88" s="120" t="str">
        <f>IF(OR($E88="",$G88=""),"",IF(AND($E$3=6),'Marks Entry 6th'!BQ87,IF(AND($E$3=7),'Marks Entry 7th'!BQ87,"")))</f>
        <v/>
      </c>
      <c r="DV88" s="120" t="str">
        <f>IF(OR($E88="",$G88=""),"",IF(AND($E$3=6),'Marks Entry 6th'!BR87,IF(AND($E$3=7),'Marks Entry 7th'!BR87,"")))</f>
        <v/>
      </c>
      <c r="DW88" s="65" t="str">
        <f t="shared" si="151"/>
        <v/>
      </c>
      <c r="DX88" s="62">
        <f t="shared" si="152"/>
        <v>0</v>
      </c>
      <c r="DY88" s="67" t="str">
        <f>IF(OR($E88="",$G88=""),"",IF(AND($E$3=6),'Marks Entry 6th'!BS87,IF(AND($E$3=7),'Marks Entry 7th'!BS87,"")))</f>
        <v/>
      </c>
      <c r="DZ88" s="67" t="str">
        <f>IF(OR($E88="",$G88=""),"",IF(AND($E$3=6),'Marks Entry 6th'!BT87,IF(AND($E$3=7),'Marks Entry 7th'!BT87,"")))</f>
        <v/>
      </c>
      <c r="EA88" s="65" t="str">
        <f t="shared" si="153"/>
        <v/>
      </c>
      <c r="EB88" s="62" t="str">
        <f t="shared" si="154"/>
        <v/>
      </c>
      <c r="EC88" s="108">
        <f t="shared" si="155"/>
        <v>0</v>
      </c>
      <c r="ED88" s="108" t="str">
        <f t="shared" si="156"/>
        <v/>
      </c>
      <c r="EE88" s="108" t="str">
        <f t="shared" si="157"/>
        <v/>
      </c>
      <c r="EF88" s="108" t="str">
        <f t="shared" si="158"/>
        <v/>
      </c>
      <c r="EG88" s="108" t="str">
        <f t="shared" si="159"/>
        <v/>
      </c>
      <c r="EH88" s="110" t="str">
        <f t="shared" si="160"/>
        <v/>
      </c>
      <c r="EI88" s="52" t="str">
        <f>IF(OR($E88="",$G88=""),"",IF(AND($E$3=6),'Marks Entry 6th'!BU87,IF(AND($E$3=7),'Marks Entry 7th'!BU87,"")))</f>
        <v/>
      </c>
      <c r="EJ88" s="52" t="str">
        <f>IF(OR($E88="",$G88=""),"",IF(AND($E$3=6),'Marks Entry 6th'!BV87,IF(AND($E$3=7),'Marks Entry 7th'!BV87,"")))</f>
        <v/>
      </c>
      <c r="EK88" s="52" t="str">
        <f>IF(OR($E88="",$G88=""),"",IF(AND($E$3=6),'Marks Entry 6th'!BW87,IF(AND($E$3=7),'Marks Entry 7th'!BW87,"")))</f>
        <v/>
      </c>
      <c r="EL88" s="52" t="str">
        <f>IF(OR($E88="",$G88=""),"",IF(AND($E$3=6),'Marks Entry 6th'!BX87,IF(AND($E$3=7),'Marks Entry 7th'!BX87,"")))</f>
        <v/>
      </c>
      <c r="EM88" s="52" t="str">
        <f>IF(OR($E88="",$G88=""),"",IF(AND($E$3=6),'Marks Entry 6th'!BY87,IF(AND($E$3=7),'Marks Entry 7th'!BY87,"")))</f>
        <v/>
      </c>
      <c r="EN88" s="121" t="str">
        <f t="shared" si="161"/>
        <v/>
      </c>
      <c r="EO88" s="122">
        <f t="shared" si="162"/>
        <v>0</v>
      </c>
      <c r="EP88" s="122" t="str">
        <f t="shared" si="163"/>
        <v/>
      </c>
      <c r="EQ88" s="122" t="str">
        <f t="shared" si="164"/>
        <v/>
      </c>
      <c r="ER88" s="109" t="str">
        <f t="shared" si="165"/>
        <v/>
      </c>
      <c r="ES88" s="52" t="str">
        <f>IF(OR($E88="",$G88=""),"",IF(AND($E$3=6),'Marks Entry 6th'!BZ87,IF(AND($E$3=7),'Marks Entry 7th'!BZ87,"")))</f>
        <v/>
      </c>
      <c r="ET88" s="52" t="str">
        <f>IF(OR($E88="",$G88=""),"",IF(AND($E$3=6),'Marks Entry 6th'!CA87,IF(AND($E$3=7),'Marks Entry 7th'!CA87,"")))</f>
        <v/>
      </c>
      <c r="EU88" s="52" t="str">
        <f>IF(OR($E88="",$G88=""),"",IF(AND($E$3=6),'Marks Entry 6th'!CB87,IF(AND($E$3=7),'Marks Entry 7th'!CB87,"")))</f>
        <v/>
      </c>
      <c r="EV88" s="52" t="str">
        <f>IF(OR($E88="",$G88=""),"",IF(AND($E$3=6),'Marks Entry 6th'!CC87,IF(AND($E$3=7),'Marks Entry 7th'!CC87,"")))</f>
        <v/>
      </c>
      <c r="EW88" s="52" t="str">
        <f>IF(OR($E88="",$G88=""),"",IF(AND($E$3=6),'Marks Entry 6th'!CD87,IF(AND($E$3=7),'Marks Entry 7th'!CD87,"")))</f>
        <v/>
      </c>
      <c r="EX88" s="121" t="str">
        <f t="shared" si="166"/>
        <v/>
      </c>
      <c r="EY88" s="122">
        <f t="shared" si="167"/>
        <v>0</v>
      </c>
      <c r="EZ88" s="122" t="str">
        <f t="shared" si="168"/>
        <v/>
      </c>
      <c r="FA88" s="122" t="str">
        <f t="shared" si="169"/>
        <v/>
      </c>
      <c r="FB88" s="109" t="str">
        <f t="shared" si="170"/>
        <v/>
      </c>
      <c r="FC88" s="52" t="str">
        <f>IF(OR($E88="",$G88=""),"",IF(AND($E$3=6),'Marks Entry 6th'!CE87,IF(AND($E$3=7),'Marks Entry 7th'!CE87,"")))</f>
        <v/>
      </c>
      <c r="FD88" s="52" t="str">
        <f>IF(OR($E88="",$G88=""),"",IF(AND($E$3=6),'Marks Entry 6th'!CF87,IF(AND($E$3=7),'Marks Entry 7th'!CF87,"")))</f>
        <v/>
      </c>
      <c r="FE88" s="52" t="str">
        <f>IF(OR($E88="",$G88=""),"",IF(AND($E$3=6),'Marks Entry 6th'!CG87,IF(AND($E$3=7),'Marks Entry 7th'!CG87,"")))</f>
        <v/>
      </c>
      <c r="FF88" s="52" t="str">
        <f>IF(OR($E88="",$G88=""),"",IF(AND($E$3=6),'Marks Entry 6th'!CH87,IF(AND($E$3=7),'Marks Entry 7th'!CH87,"")))</f>
        <v/>
      </c>
      <c r="FG88" s="52" t="str">
        <f>IF(OR($E88="",$G88=""),"",IF(AND($E$3=6),'Marks Entry 6th'!CI87,IF(AND($E$3=7),'Marks Entry 7th'!CI87,"")))</f>
        <v/>
      </c>
      <c r="FH88" s="121" t="str">
        <f t="shared" si="171"/>
        <v/>
      </c>
      <c r="FI88" s="122">
        <f t="shared" si="172"/>
        <v>0</v>
      </c>
      <c r="FJ88" s="122" t="str">
        <f t="shared" si="173"/>
        <v/>
      </c>
      <c r="FK88" s="122" t="str">
        <f t="shared" si="174"/>
        <v/>
      </c>
      <c r="FL88" s="109" t="str">
        <f t="shared" si="175"/>
        <v/>
      </c>
      <c r="FM88" s="370" t="str">
        <f>IF(OR($E88="",$G88=""),"",IF(AND('Marks Entry 6th'!CJ87="",'Marks Entry 7th'!CJ87=""),"",IF(AND($E$3=6),'Marks Entry 6th'!CJ87,IF(AND($E$3=7),'Marks Entry 7th'!CJ87,""))))</f>
        <v/>
      </c>
      <c r="FN88" s="370" t="str">
        <f>IF(OR($E88="",$G88=""),"",IF(AND('Marks Entry 6th'!CK87="",'Marks Entry 7th'!CK87=""),"",IF(AND($E$3=6),'Marks Entry 6th'!CK87,IF(AND($E$3=7),'Marks Entry 7th'!CK87,""))))</f>
        <v/>
      </c>
      <c r="FO88" s="371" t="str">
        <f t="shared" si="176"/>
        <v/>
      </c>
      <c r="FP88" s="109" t="str">
        <f t="shared" si="177"/>
        <v/>
      </c>
      <c r="FQ88" s="370" t="str">
        <f>IF(OR($E88="",$G88=""),"",IF(AND('Marks Entry 6th'!CL87="",'Marks Entry 7th'!CL87=""),"",IF(AND($E$3=6),'Marks Entry 6th'!CL87,IF(AND($E$3=7),'Marks Entry 7th'!CL87,""))))</f>
        <v/>
      </c>
      <c r="FR88" s="370" t="str">
        <f>IF(OR($E88="",$G88=""),"",IF(AND('Marks Entry 6th'!CM87="",'Marks Entry 7th'!CM87=""),"",IF(AND($E$3=6),'Marks Entry 6th'!CM87,IF(AND($E$3=7),'Marks Entry 7th'!CM87,""))))</f>
        <v/>
      </c>
      <c r="FS88" s="371" t="str">
        <f t="shared" si="178"/>
        <v/>
      </c>
      <c r="FT88" s="109" t="str">
        <f t="shared" si="179"/>
        <v/>
      </c>
      <c r="FU88" s="78" t="str">
        <f t="shared" si="180"/>
        <v/>
      </c>
      <c r="FV88" s="332" t="str">
        <f t="shared" si="181"/>
        <v/>
      </c>
      <c r="FW88" s="84" t="str">
        <f t="shared" si="182"/>
        <v/>
      </c>
      <c r="FX88" s="225" t="str">
        <f t="shared" si="183"/>
        <v/>
      </c>
      <c r="FY88" s="85" t="str">
        <f t="shared" si="184"/>
        <v/>
      </c>
      <c r="FZ88" s="331" t="str">
        <f>IFERROR(IF(B88="NSO","NSO",IF(OR(D88="",G88="",F88=""),"",IF(AND(FV88&gt;=36,'Master sheet'!$D$11="Hindi"),"कक्षा क्रमोन्नत",IF(AND(FV88&gt;=36,'Master sheet'!$D$11="English"),"Promoted",IF(AND(FV88&lt;36,'Master sheet'!$D$11="Hindi"),"पुनः परीक्षा","Re-Exam"))))),"")</f>
        <v/>
      </c>
      <c r="GA88" s="53" t="str">
        <f>IF(OR($E88="",$G88=""),"",IF(AND($E$3=6,'Marks Entry 6th'!CN87=""),"",IF(AND($E$3=7,'Marks Entry 7th'!CN87=""),"",IF(AND($E$3=6),'Marks Entry 6th'!CN87,IF(AND($E$3=7),'Marks Entry 7th'!CN87,"")))))</f>
        <v/>
      </c>
      <c r="GB88" s="53" t="str">
        <f>IF(OR($E88="",$G88=""),"",IF(AND($E$3=6,'Marks Entry 6th'!CO87=""),"",IF(AND($E$3=7,'Marks Entry 7th'!CO87=""),"",IF(AND($E$3=6),'Marks Entry 6th'!CO87,IF(AND($E$3=7),'Marks Entry 7th'!CO87,"")))))</f>
        <v/>
      </c>
      <c r="GC88" s="54"/>
      <c r="GK88" s="56">
        <f>IF(AND($E$3=6),'Marks Entry 6th'!I87,IF(AND($E$3=7),'Marks Entry 7th'!I87,""))</f>
        <v>0</v>
      </c>
      <c r="GL88" s="56">
        <f t="shared" si="185"/>
        <v>0</v>
      </c>
    </row>
    <row r="89" spans="1:194" ht="18.95" customHeight="1">
      <c r="A89" s="68">
        <v>82</v>
      </c>
      <c r="B89" s="68" t="str">
        <f>IF(OR(GK89=0,GK89=""),"",IF(AND($E$3=6),'Marks Entry 6th'!I88,IF(AND($E$3=7),'Marks Entry 7th'!I88,"")))</f>
        <v/>
      </c>
      <c r="C89" s="69" t="str">
        <f>IF(OR(B89=0,B89=""),"",IF(AND($E$3=6,'Marks Entry 6th'!B88=""),"",IF(AND($E$3=7,'Marks Entry 7th'!B88=""),"",IF(AND($E$3=6,'Marks Entry 6th'!B88),'Marks Entry 6th'!B88,IF(AND($E$3=7),'Marks Entry 7th'!B88,"")))))</f>
        <v/>
      </c>
      <c r="D89" s="69" t="str">
        <f>IF(OR(B89=0,B89=""),"",IF(AND($E$3=6,'Marks Entry 6th'!C88=""),"",IF(AND($E$3=7,'Marks Entry 7th'!C88=""),"",IF(AND($E$3=6),'Marks Entry 6th'!C88,IF(AND($E$3=7),'Marks Entry 7th'!C88,"")))))</f>
        <v/>
      </c>
      <c r="E89" s="306" t="str">
        <f>IF(OR(B89=0,B89=""),"",IF(AND($E$3=6,'Marks Entry 6th'!E88=""),"",IF(AND($E$3=7,'Marks Entry 7th'!E88=""),"",IF(AND($E$3=6),'Marks Entry 6th'!E88,IF(AND($E$3=7),'Marks Entry 7th'!E88,"")))))</f>
        <v/>
      </c>
      <c r="F89" s="69" t="str">
        <f>IF(OR(B89=0,B89=""),"",IF(AND($E$3=6,'Marks Entry 6th'!D88=""),"",IF(AND($E$3=7,'Marks Entry 7th'!D88=""),"",IF(AND($E$3=6),'Marks Entry 6th'!D88,IF(AND($E$3=7),'Marks Entry 7th'!D88,"")))))</f>
        <v/>
      </c>
      <c r="G89" s="305" t="str">
        <f>IF(OR(B89=0,B89=""),"",IF(AND($E$3=6,'Marks Entry 6th'!F88=""),"",IF(AND($E$3=7,'Marks Entry 7th'!F88=""),"",IF(AND($E$3=6),UPPER('Marks Entry 6th'!F88),IF(AND($E$3=7),UPPER('Marks Entry 7th'!F88),"")))))</f>
        <v/>
      </c>
      <c r="H89" s="305" t="str">
        <f>IF(OR(B89=0,B89=""),"",IF(AND($E$3=6,'Marks Entry 6th'!G88=""),"",IF(AND($E$3=7,'Marks Entry 7th'!G88=""),"",IF(AND($E$3=6),UPPER('Marks Entry 6th'!G88),IF(AND($E$3=7),UPPER('Marks Entry 7th'!G88),"")))))</f>
        <v/>
      </c>
      <c r="I89" s="305" t="str">
        <f>IF(OR(B89=0,B89=""),"",IF(AND($E$3=6,'Marks Entry 6th'!H88=""),"",IF(AND($E$3=7,'Marks Entry 7th'!H88=""),"",IF(AND($E$3=6),UPPER('Marks Entry 6th'!H88),IF(AND($E$3=7),UPPER('Marks Entry 7th'!H88),"")))))</f>
        <v/>
      </c>
      <c r="J89" s="64" t="str">
        <f>IF(OR(B89=0,B89=""),"",IF(AND($E$3=6,'Marks Entry 6th'!J88=""),"",IF(AND($E$3=7,'Marks Entry 7th'!J88=""),"",IF(AND($E$3=6),'Marks Entry 6th'!J88,IF(AND($E$3=7),'Marks Entry 7th'!J88,"")))))</f>
        <v/>
      </c>
      <c r="K89" s="64" t="str">
        <f>IF(OR(B89=0,B89=""),"",IF(AND($E$3=6,'Marks Entry 6th'!K88=""),"",IF(AND($E$3=7,'Marks Entry 7th'!K88=""),"",IF(AND($E$3=6),'Marks Entry 6th'!K88,IF(AND($E$3=7),'Marks Entry 7th'!K88,"")))))</f>
        <v/>
      </c>
      <c r="L89" s="120" t="str">
        <f>IF(OR($E89="",$G89=""),"",IF(AND($E$3=6),'Marks Entry 6th'!L88,IF(AND($E$3=7),'Marks Entry 7th'!L88,"")))</f>
        <v/>
      </c>
      <c r="M89" s="120" t="str">
        <f>IF(OR($E89="",$G89=""),"",IF(AND($E$3=6),'Marks Entry 6th'!M88,IF(AND($E$3=7),'Marks Entry 7th'!M88,"")))</f>
        <v/>
      </c>
      <c r="N89" s="120" t="str">
        <f>IF(OR($E89="",$G89=""),"",IF(AND($E$3=6),'Marks Entry 6th'!N88,IF(AND($E$3=7),'Marks Entry 7th'!N88,"")))</f>
        <v/>
      </c>
      <c r="O89" s="120" t="str">
        <f>IF(OR($E89="",$G89=""),"",IF(AND($E$3=6),'Marks Entry 6th'!O88,IF(AND($E$3=7),'Marks Entry 7th'!O88,"")))</f>
        <v/>
      </c>
      <c r="P89" s="120" t="str">
        <f>IF(OR($E89="",$G89=""),"",IF(AND($E$3=6),'Marks Entry 6th'!P88,IF(AND($E$3=7),'Marks Entry 7th'!P88,"")))</f>
        <v/>
      </c>
      <c r="Q89" s="120" t="str">
        <f>IF(OR($E89="",$G89=""),"",IF(AND($E$3=6),'Marks Entry 6th'!Q88,IF(AND($E$3=7),'Marks Entry 7th'!Q88,"")))</f>
        <v/>
      </c>
      <c r="R89" s="428" t="str">
        <f t="shared" si="95"/>
        <v/>
      </c>
      <c r="S89" s="120" t="str">
        <f>IF(OR($E89="",$G89=""),"",IF(AND($E$3=6),'Marks Entry 6th'!R88,IF(AND($E$3=7),'Marks Entry 7th'!R88,"")))</f>
        <v/>
      </c>
      <c r="T89" s="120" t="str">
        <f>IF(OR($E89="",$G89=""),"",IF(AND($E$3=6),'Marks Entry 6th'!S88,IF(AND($E$3=7),'Marks Entry 7th'!S88,"")))</f>
        <v/>
      </c>
      <c r="U89" s="65" t="str">
        <f t="shared" si="96"/>
        <v/>
      </c>
      <c r="V89" s="62">
        <f t="shared" si="97"/>
        <v>0</v>
      </c>
      <c r="W89" s="67" t="str">
        <f>IF(OR($E89="",$G89=""),"",IF(AND($E$3=6),'Marks Entry 6th'!T88,IF(AND($E$3=7),'Marks Entry 7th'!T88,"")))</f>
        <v/>
      </c>
      <c r="X89" s="67" t="str">
        <f>IF(OR($E89="",$G89=""),"",IF(AND($E$3=6),'Marks Entry 6th'!U88,IF(AND($E$3=7),'Marks Entry 7th'!U88,"")))</f>
        <v/>
      </c>
      <c r="Y89" s="66" t="str">
        <f t="shared" si="98"/>
        <v/>
      </c>
      <c r="Z89" s="62" t="str">
        <f t="shared" si="99"/>
        <v/>
      </c>
      <c r="AA89" s="108">
        <f t="shared" si="100"/>
        <v>0</v>
      </c>
      <c r="AB89" s="108" t="str">
        <f t="shared" si="101"/>
        <v/>
      </c>
      <c r="AC89" s="108" t="str">
        <f t="shared" si="102"/>
        <v/>
      </c>
      <c r="AD89" s="108" t="str">
        <f t="shared" si="103"/>
        <v/>
      </c>
      <c r="AE89" s="108" t="str">
        <f t="shared" si="104"/>
        <v/>
      </c>
      <c r="AF89" s="110" t="str">
        <f t="shared" si="105"/>
        <v/>
      </c>
      <c r="AG89" s="120" t="str">
        <f>IF(OR($E89="",$G89=""),"",IF(AND($E$3=6),'Marks Entry 6th'!V88,IF(AND($E$3=7),'Marks Entry 7th'!V88,"")))</f>
        <v/>
      </c>
      <c r="AH89" s="120" t="str">
        <f>IF(OR($E89="",$G89=""),"",IF(AND($E$3=6),'Marks Entry 6th'!W88,IF(AND($E$3=7),'Marks Entry 7th'!W88,"")))</f>
        <v/>
      </c>
      <c r="AI89" s="120" t="str">
        <f>IF(OR($E89="",$G89=""),"",IF(AND($E$3=6),'Marks Entry 6th'!X88,IF(AND($E$3=7),'Marks Entry 7th'!X88,"")))</f>
        <v/>
      </c>
      <c r="AJ89" s="120" t="str">
        <f>IF(OR($E89="",$G89=""),"",IF(AND($E$3=6),'Marks Entry 6th'!Y88,IF(AND($E$3=7),'Marks Entry 7th'!Y88,"")))</f>
        <v/>
      </c>
      <c r="AK89" s="120" t="str">
        <f>IF(OR($E89="",$G89=""),"",IF(AND($E$3=6),'Marks Entry 6th'!Z88,IF(AND($E$3=7),'Marks Entry 7th'!Z88,"")))</f>
        <v/>
      </c>
      <c r="AL89" s="120" t="str">
        <f>IF(OR($E89="",$G89=""),"",IF(AND($E$3=6),'Marks Entry 6th'!AA88,IF(AND($E$3=7),'Marks Entry 7th'!AA88,"")))</f>
        <v/>
      </c>
      <c r="AM89" s="428" t="str">
        <f t="shared" si="106"/>
        <v/>
      </c>
      <c r="AN89" s="120" t="str">
        <f>IF(OR($E89="",$G89=""),"",IF(AND($E$3=6),'Marks Entry 6th'!AB88,IF(AND($E$3=7),'Marks Entry 7th'!AB88,"")))</f>
        <v/>
      </c>
      <c r="AO89" s="120" t="str">
        <f>IF(OR($E89="",$G89=""),"",IF(AND($E$3=6),'Marks Entry 6th'!AC88,IF(AND($E$3=7),'Marks Entry 7th'!AC88,"")))</f>
        <v/>
      </c>
      <c r="AP89" s="65" t="str">
        <f t="shared" si="107"/>
        <v/>
      </c>
      <c r="AQ89" s="62">
        <f t="shared" si="108"/>
        <v>0</v>
      </c>
      <c r="AR89" s="67" t="str">
        <f>IF(OR($E89="",$G89=""),"",IF(AND($E$3=6),'Marks Entry 6th'!AD88,IF(AND($E$3=7),'Marks Entry 7th'!AD88,"")))</f>
        <v/>
      </c>
      <c r="AS89" s="67" t="str">
        <f>IF(OR($E89="",$G89=""),"",IF(AND($E$3=6),'Marks Entry 6th'!AE88,IF(AND($E$3=7),'Marks Entry 7th'!AE88,"")))</f>
        <v/>
      </c>
      <c r="AT89" s="65" t="str">
        <f t="shared" si="109"/>
        <v/>
      </c>
      <c r="AU89" s="62" t="str">
        <f t="shared" si="110"/>
        <v/>
      </c>
      <c r="AV89" s="108">
        <f t="shared" si="111"/>
        <v>0</v>
      </c>
      <c r="AW89" s="108" t="str">
        <f t="shared" si="112"/>
        <v/>
      </c>
      <c r="AX89" s="108" t="str">
        <f t="shared" si="113"/>
        <v/>
      </c>
      <c r="AY89" s="108" t="str">
        <f t="shared" si="114"/>
        <v/>
      </c>
      <c r="AZ89" s="108" t="str">
        <f t="shared" si="115"/>
        <v/>
      </c>
      <c r="BA89" s="110" t="str">
        <f t="shared" si="116"/>
        <v/>
      </c>
      <c r="BB89" s="313" t="str">
        <f>IF(OR($E89="",$G89=""),"",IF(AND($E$3=6),'Marks Entry 6th'!AF88,IF(AND($E$3=7),'Marks Entry 7th'!AF88,"")))</f>
        <v/>
      </c>
      <c r="BC89" s="120" t="str">
        <f>IF(OR($E89="",$G89=""),"",IF(AND($E$3=6),'Marks Entry 6th'!AG88,IF(AND($E$3=7),'Marks Entry 7th'!AG88,"")))</f>
        <v/>
      </c>
      <c r="BD89" s="120" t="str">
        <f>IF(OR($E89="",$G89=""),"",IF(AND($E$3=6),'Marks Entry 6th'!AH88,IF(AND($E$3=7),'Marks Entry 7th'!AH88,"")))</f>
        <v/>
      </c>
      <c r="BE89" s="120" t="str">
        <f>IF(OR($E89="",$G89=""),"",IF(AND($E$3=6),'Marks Entry 6th'!AI88,IF(AND($E$3=7),'Marks Entry 7th'!AI88,"")))</f>
        <v/>
      </c>
      <c r="BF89" s="120" t="str">
        <f>IF(OR($E89="",$G89=""),"",IF(AND($E$3=6),'Marks Entry 6th'!AJ88,IF(AND($E$3=7),'Marks Entry 7th'!AJ88,"")))</f>
        <v/>
      </c>
      <c r="BG89" s="120" t="str">
        <f>IF(OR($E89="",$G89=""),"",IF(AND($E$3=6),'Marks Entry 6th'!AK88,IF(AND($E$3=7),'Marks Entry 7th'!AK88,"")))</f>
        <v/>
      </c>
      <c r="BH89" s="120" t="str">
        <f>IF(OR($E89="",$G89=""),"",IF(AND($E$3=6),'Marks Entry 6th'!AL88,IF(AND($E$3=7),'Marks Entry 7th'!AL88,"")))</f>
        <v/>
      </c>
      <c r="BI89" s="428" t="str">
        <f t="shared" si="117"/>
        <v/>
      </c>
      <c r="BJ89" s="120" t="str">
        <f>IF(OR($E89="",$G89=""),"",IF(AND($E$3=6),'Marks Entry 6th'!AM88,IF(AND($E$3=7),'Marks Entry 7th'!AM88,"")))</f>
        <v/>
      </c>
      <c r="BK89" s="120" t="str">
        <f>IF(OR($E89="",$G89=""),"",IF(AND($E$3=6),'Marks Entry 6th'!AN88,IF(AND($E$3=7),'Marks Entry 7th'!AN88,"")))</f>
        <v/>
      </c>
      <c r="BL89" s="65" t="str">
        <f t="shared" si="118"/>
        <v/>
      </c>
      <c r="BM89" s="62">
        <f t="shared" si="119"/>
        <v>0</v>
      </c>
      <c r="BN89" s="67" t="str">
        <f>IF(OR($E89="",$G89=""),"",IF(AND($E$3=6),'Marks Entry 6th'!AO88,IF(AND($E$3=7),'Marks Entry 7th'!AO88,"")))</f>
        <v/>
      </c>
      <c r="BO89" s="67" t="str">
        <f>IF(OR($E89="",$G89=""),"",IF(AND($E$3=6),'Marks Entry 6th'!AP88,IF(AND($E$3=7),'Marks Entry 7th'!AP88,"")))</f>
        <v/>
      </c>
      <c r="BP89" s="65" t="str">
        <f t="shared" si="120"/>
        <v/>
      </c>
      <c r="BQ89" s="62" t="str">
        <f t="shared" si="121"/>
        <v/>
      </c>
      <c r="BR89" s="108">
        <f t="shared" si="122"/>
        <v>0</v>
      </c>
      <c r="BS89" s="108" t="str">
        <f t="shared" si="123"/>
        <v/>
      </c>
      <c r="BT89" s="108" t="str">
        <f t="shared" si="124"/>
        <v/>
      </c>
      <c r="BU89" s="108" t="str">
        <f t="shared" si="125"/>
        <v/>
      </c>
      <c r="BV89" s="108" t="str">
        <f t="shared" si="126"/>
        <v/>
      </c>
      <c r="BW89" s="110" t="str">
        <f t="shared" si="127"/>
        <v/>
      </c>
      <c r="BX89" s="120" t="str">
        <f>IF(OR($E89="",$G89=""),"",IF(AND($E$3=6),'Marks Entry 6th'!AQ88,IF(AND($E$3=7),'Marks Entry 7th'!AQ88,"")))</f>
        <v/>
      </c>
      <c r="BY89" s="120" t="str">
        <f>IF(OR($E89="",$G89=""),"",IF(AND($E$3=6),'Marks Entry 6th'!AR88,IF(AND($E$3=7),'Marks Entry 7th'!AR88,"")))</f>
        <v/>
      </c>
      <c r="BZ89" s="120" t="str">
        <f>IF(OR($E89="",$G89=""),"",IF(AND($E$3=6),'Marks Entry 6th'!AS88,IF(AND($E$3=7),'Marks Entry 7th'!AS88,"")))</f>
        <v/>
      </c>
      <c r="CA89" s="120" t="str">
        <f>IF(OR($E89="",$G89=""),"",IF(AND($E$3=6),'Marks Entry 6th'!AT88,IF(AND($E$3=7),'Marks Entry 7th'!AT88,"")))</f>
        <v/>
      </c>
      <c r="CB89" s="120" t="str">
        <f>IF(OR($E89="",$G89=""),"",IF(AND($E$3=6),'Marks Entry 6th'!AU88,IF(AND($E$3=7),'Marks Entry 7th'!AU88,"")))</f>
        <v/>
      </c>
      <c r="CC89" s="120" t="str">
        <f>IF(OR($E89="",$G89=""),"",IF(AND($E$3=6),'Marks Entry 6th'!AV88,IF(AND($E$3=7),'Marks Entry 7th'!AV88,"")))</f>
        <v/>
      </c>
      <c r="CD89" s="428" t="str">
        <f t="shared" si="128"/>
        <v/>
      </c>
      <c r="CE89" s="120" t="str">
        <f>IF(OR($E89="",$G89=""),"",IF(AND($E$3=6),'Marks Entry 6th'!AW88,IF(AND($E$3=7),'Marks Entry 7th'!AW88,"")))</f>
        <v/>
      </c>
      <c r="CF89" s="120" t="str">
        <f>IF(OR($E89="",$G89=""),"",IF(AND($E$3=6),'Marks Entry 6th'!AX88,IF(AND($E$3=7),'Marks Entry 7th'!AX88,"")))</f>
        <v/>
      </c>
      <c r="CG89" s="65" t="str">
        <f t="shared" si="129"/>
        <v/>
      </c>
      <c r="CH89" s="62">
        <f t="shared" si="130"/>
        <v>0</v>
      </c>
      <c r="CI89" s="67" t="str">
        <f>IF(OR($E89="",$G89=""),"",IF(AND($E$3=6),'Marks Entry 6th'!AY88,IF(AND($E$3=7),'Marks Entry 7th'!AY88,"")))</f>
        <v/>
      </c>
      <c r="CJ89" s="67" t="str">
        <f>IF(OR($E89="",$G89=""),"",IF(AND($E$3=6),'Marks Entry 6th'!AZ88,IF(AND($E$3=7),'Marks Entry 7th'!AZ88,"")))</f>
        <v/>
      </c>
      <c r="CK89" s="65" t="str">
        <f t="shared" si="131"/>
        <v/>
      </c>
      <c r="CL89" s="62" t="str">
        <f t="shared" si="132"/>
        <v/>
      </c>
      <c r="CM89" s="108">
        <f t="shared" si="133"/>
        <v>0</v>
      </c>
      <c r="CN89" s="108" t="str">
        <f t="shared" si="134"/>
        <v/>
      </c>
      <c r="CO89" s="108" t="str">
        <f t="shared" si="135"/>
        <v/>
      </c>
      <c r="CP89" s="108" t="str">
        <f t="shared" si="136"/>
        <v/>
      </c>
      <c r="CQ89" s="108" t="str">
        <f t="shared" si="137"/>
        <v/>
      </c>
      <c r="CR89" s="110" t="str">
        <f t="shared" si="138"/>
        <v/>
      </c>
      <c r="CS89" s="120" t="str">
        <f>IF(OR($E89="",$G89=""),"",IF(AND($E$3=6),'Marks Entry 6th'!BA88,IF(AND($E$3=7),'Marks Entry 7th'!BA88,"")))</f>
        <v/>
      </c>
      <c r="CT89" s="120" t="str">
        <f>IF(OR($E89="",$G89=""),"",IF(AND($E$3=6),'Marks Entry 6th'!BB88,IF(AND($E$3=7),'Marks Entry 7th'!BB88,"")))</f>
        <v/>
      </c>
      <c r="CU89" s="120" t="str">
        <f>IF(OR($E89="",$G89=""),"",IF(AND($E$3=6),'Marks Entry 6th'!BC88,IF(AND($E$3=7),'Marks Entry 7th'!BC88,"")))</f>
        <v/>
      </c>
      <c r="CV89" s="120" t="str">
        <f>IF(OR($E89="",$G89=""),"",IF(AND($E$3=6),'Marks Entry 6th'!BD88,IF(AND($E$3=7),'Marks Entry 7th'!BD88,"")))</f>
        <v/>
      </c>
      <c r="CW89" s="120" t="str">
        <f>IF(OR($E89="",$G89=""),"",IF(AND($E$3=6),'Marks Entry 6th'!BE88,IF(AND($E$3=7),'Marks Entry 7th'!BE88,"")))</f>
        <v/>
      </c>
      <c r="CX89" s="120" t="str">
        <f>IF(OR($E89="",$G89=""),"",IF(AND($E$3=6),'Marks Entry 6th'!BF88,IF(AND($E$3=7),'Marks Entry 7th'!BF88,"")))</f>
        <v/>
      </c>
      <c r="CY89" s="428" t="str">
        <f t="shared" si="139"/>
        <v/>
      </c>
      <c r="CZ89" s="120" t="str">
        <f>IF(OR($E89="",$G89=""),"",IF(AND($E$3=6),'Marks Entry 6th'!BG88,IF(AND($E$3=7),'Marks Entry 7th'!BG88,"")))</f>
        <v/>
      </c>
      <c r="DA89" s="120" t="str">
        <f>IF(OR($E89="",$G89=""),"",IF(AND($E$3=6),'Marks Entry 6th'!BH88,IF(AND($E$3=7),'Marks Entry 7th'!BH88,"")))</f>
        <v/>
      </c>
      <c r="DB89" s="65" t="str">
        <f t="shared" si="140"/>
        <v/>
      </c>
      <c r="DC89" s="62">
        <f t="shared" si="141"/>
        <v>0</v>
      </c>
      <c r="DD89" s="67" t="str">
        <f>IF(OR($E89="",$G89=""),"",IF(AND($E$3=6),'Marks Entry 6th'!BI88,IF(AND($E$3=7),'Marks Entry 7th'!BI88,"")))</f>
        <v/>
      </c>
      <c r="DE89" s="67" t="str">
        <f>IF(OR($E89="",$G89=""),"",IF(AND($E$3=6),'Marks Entry 6th'!BJ88,IF(AND($E$3=7),'Marks Entry 7th'!BJ88,"")))</f>
        <v/>
      </c>
      <c r="DF89" s="65" t="str">
        <f t="shared" si="142"/>
        <v/>
      </c>
      <c r="DG89" s="62" t="str">
        <f t="shared" si="143"/>
        <v/>
      </c>
      <c r="DH89" s="108">
        <f t="shared" si="144"/>
        <v>0</v>
      </c>
      <c r="DI89" s="108" t="str">
        <f t="shared" si="145"/>
        <v/>
      </c>
      <c r="DJ89" s="108" t="str">
        <f t="shared" si="146"/>
        <v/>
      </c>
      <c r="DK89" s="108" t="str">
        <f t="shared" si="147"/>
        <v/>
      </c>
      <c r="DL89" s="108" t="str">
        <f t="shared" si="148"/>
        <v/>
      </c>
      <c r="DM89" s="110" t="str">
        <f t="shared" si="149"/>
        <v/>
      </c>
      <c r="DN89" s="120" t="str">
        <f>IF(OR($E89="",$G89=""),"",IF(AND($E$3=6),'Marks Entry 6th'!BK88,IF(AND($E$3=7),'Marks Entry 7th'!BK88,"")))</f>
        <v/>
      </c>
      <c r="DO89" s="120" t="str">
        <f>IF(OR($E89="",$G89=""),"",IF(AND($E$3=6),'Marks Entry 6th'!BL88,IF(AND($E$3=7),'Marks Entry 7th'!BL88,"")))</f>
        <v/>
      </c>
      <c r="DP89" s="120" t="str">
        <f>IF(OR($E89="",$G89=""),"",IF(AND($E$3=6),'Marks Entry 6th'!BM88,IF(AND($E$3=7),'Marks Entry 7th'!BM88,"")))</f>
        <v/>
      </c>
      <c r="DQ89" s="120" t="str">
        <f>IF(OR($E89="",$G89=""),"",IF(AND($E$3=6),'Marks Entry 6th'!BN88,IF(AND($E$3=7),'Marks Entry 7th'!BN88,"")))</f>
        <v/>
      </c>
      <c r="DR89" s="120" t="str">
        <f>IF(OR($E89="",$G89=""),"",IF(AND($E$3=6),'Marks Entry 6th'!BO88,IF(AND($E$3=7),'Marks Entry 7th'!BO88,"")))</f>
        <v/>
      </c>
      <c r="DS89" s="120" t="str">
        <f>IF(OR($E89="",$G89=""),"",IF(AND($E$3=6),'Marks Entry 6th'!BP88,IF(AND($E$3=7),'Marks Entry 7th'!BP88,"")))</f>
        <v/>
      </c>
      <c r="DT89" s="428" t="str">
        <f t="shared" si="150"/>
        <v/>
      </c>
      <c r="DU89" s="120" t="str">
        <f>IF(OR($E89="",$G89=""),"",IF(AND($E$3=6),'Marks Entry 6th'!BQ88,IF(AND($E$3=7),'Marks Entry 7th'!BQ88,"")))</f>
        <v/>
      </c>
      <c r="DV89" s="120" t="str">
        <f>IF(OR($E89="",$G89=""),"",IF(AND($E$3=6),'Marks Entry 6th'!BR88,IF(AND($E$3=7),'Marks Entry 7th'!BR88,"")))</f>
        <v/>
      </c>
      <c r="DW89" s="65" t="str">
        <f t="shared" si="151"/>
        <v/>
      </c>
      <c r="DX89" s="62">
        <f t="shared" si="152"/>
        <v>0</v>
      </c>
      <c r="DY89" s="67" t="str">
        <f>IF(OR($E89="",$G89=""),"",IF(AND($E$3=6),'Marks Entry 6th'!BS88,IF(AND($E$3=7),'Marks Entry 7th'!BS88,"")))</f>
        <v/>
      </c>
      <c r="DZ89" s="67" t="str">
        <f>IF(OR($E89="",$G89=""),"",IF(AND($E$3=6),'Marks Entry 6th'!BT88,IF(AND($E$3=7),'Marks Entry 7th'!BT88,"")))</f>
        <v/>
      </c>
      <c r="EA89" s="65" t="str">
        <f t="shared" si="153"/>
        <v/>
      </c>
      <c r="EB89" s="62" t="str">
        <f t="shared" si="154"/>
        <v/>
      </c>
      <c r="EC89" s="108">
        <f t="shared" si="155"/>
        <v>0</v>
      </c>
      <c r="ED89" s="108" t="str">
        <f t="shared" si="156"/>
        <v/>
      </c>
      <c r="EE89" s="108" t="str">
        <f t="shared" si="157"/>
        <v/>
      </c>
      <c r="EF89" s="108" t="str">
        <f t="shared" si="158"/>
        <v/>
      </c>
      <c r="EG89" s="108" t="str">
        <f t="shared" si="159"/>
        <v/>
      </c>
      <c r="EH89" s="110" t="str">
        <f t="shared" si="160"/>
        <v/>
      </c>
      <c r="EI89" s="52" t="str">
        <f>IF(OR($E89="",$G89=""),"",IF(AND($E$3=6),'Marks Entry 6th'!BU88,IF(AND($E$3=7),'Marks Entry 7th'!BU88,"")))</f>
        <v/>
      </c>
      <c r="EJ89" s="52" t="str">
        <f>IF(OR($E89="",$G89=""),"",IF(AND($E$3=6),'Marks Entry 6th'!BV88,IF(AND($E$3=7),'Marks Entry 7th'!BV88,"")))</f>
        <v/>
      </c>
      <c r="EK89" s="52" t="str">
        <f>IF(OR($E89="",$G89=""),"",IF(AND($E$3=6),'Marks Entry 6th'!BW88,IF(AND($E$3=7),'Marks Entry 7th'!BW88,"")))</f>
        <v/>
      </c>
      <c r="EL89" s="52" t="str">
        <f>IF(OR($E89="",$G89=""),"",IF(AND($E$3=6),'Marks Entry 6th'!BX88,IF(AND($E$3=7),'Marks Entry 7th'!BX88,"")))</f>
        <v/>
      </c>
      <c r="EM89" s="52" t="str">
        <f>IF(OR($E89="",$G89=""),"",IF(AND($E$3=6),'Marks Entry 6th'!BY88,IF(AND($E$3=7),'Marks Entry 7th'!BY88,"")))</f>
        <v/>
      </c>
      <c r="EN89" s="121" t="str">
        <f t="shared" si="161"/>
        <v/>
      </c>
      <c r="EO89" s="122">
        <f t="shared" si="162"/>
        <v>0</v>
      </c>
      <c r="EP89" s="122" t="str">
        <f t="shared" si="163"/>
        <v/>
      </c>
      <c r="EQ89" s="122" t="str">
        <f t="shared" si="164"/>
        <v/>
      </c>
      <c r="ER89" s="109" t="str">
        <f t="shared" si="165"/>
        <v/>
      </c>
      <c r="ES89" s="52" t="str">
        <f>IF(OR($E89="",$G89=""),"",IF(AND($E$3=6),'Marks Entry 6th'!BZ88,IF(AND($E$3=7),'Marks Entry 7th'!BZ88,"")))</f>
        <v/>
      </c>
      <c r="ET89" s="52" t="str">
        <f>IF(OR($E89="",$G89=""),"",IF(AND($E$3=6),'Marks Entry 6th'!CA88,IF(AND($E$3=7),'Marks Entry 7th'!CA88,"")))</f>
        <v/>
      </c>
      <c r="EU89" s="52" t="str">
        <f>IF(OR($E89="",$G89=""),"",IF(AND($E$3=6),'Marks Entry 6th'!CB88,IF(AND($E$3=7),'Marks Entry 7th'!CB88,"")))</f>
        <v/>
      </c>
      <c r="EV89" s="52" t="str">
        <f>IF(OR($E89="",$G89=""),"",IF(AND($E$3=6),'Marks Entry 6th'!CC88,IF(AND($E$3=7),'Marks Entry 7th'!CC88,"")))</f>
        <v/>
      </c>
      <c r="EW89" s="52" t="str">
        <f>IF(OR($E89="",$G89=""),"",IF(AND($E$3=6),'Marks Entry 6th'!CD88,IF(AND($E$3=7),'Marks Entry 7th'!CD88,"")))</f>
        <v/>
      </c>
      <c r="EX89" s="121" t="str">
        <f t="shared" si="166"/>
        <v/>
      </c>
      <c r="EY89" s="122">
        <f t="shared" si="167"/>
        <v>0</v>
      </c>
      <c r="EZ89" s="122" t="str">
        <f t="shared" si="168"/>
        <v/>
      </c>
      <c r="FA89" s="122" t="str">
        <f t="shared" si="169"/>
        <v/>
      </c>
      <c r="FB89" s="109" t="str">
        <f t="shared" si="170"/>
        <v/>
      </c>
      <c r="FC89" s="52" t="str">
        <f>IF(OR($E89="",$G89=""),"",IF(AND($E$3=6),'Marks Entry 6th'!CE88,IF(AND($E$3=7),'Marks Entry 7th'!CE88,"")))</f>
        <v/>
      </c>
      <c r="FD89" s="52" t="str">
        <f>IF(OR($E89="",$G89=""),"",IF(AND($E$3=6),'Marks Entry 6th'!CF88,IF(AND($E$3=7),'Marks Entry 7th'!CF88,"")))</f>
        <v/>
      </c>
      <c r="FE89" s="52" t="str">
        <f>IF(OR($E89="",$G89=""),"",IF(AND($E$3=6),'Marks Entry 6th'!CG88,IF(AND($E$3=7),'Marks Entry 7th'!CG88,"")))</f>
        <v/>
      </c>
      <c r="FF89" s="52" t="str">
        <f>IF(OR($E89="",$G89=""),"",IF(AND($E$3=6),'Marks Entry 6th'!CH88,IF(AND($E$3=7),'Marks Entry 7th'!CH88,"")))</f>
        <v/>
      </c>
      <c r="FG89" s="52" t="str">
        <f>IF(OR($E89="",$G89=""),"",IF(AND($E$3=6),'Marks Entry 6th'!CI88,IF(AND($E$3=7),'Marks Entry 7th'!CI88,"")))</f>
        <v/>
      </c>
      <c r="FH89" s="121" t="str">
        <f t="shared" si="171"/>
        <v/>
      </c>
      <c r="FI89" s="122">
        <f t="shared" si="172"/>
        <v>0</v>
      </c>
      <c r="FJ89" s="122" t="str">
        <f t="shared" si="173"/>
        <v/>
      </c>
      <c r="FK89" s="122" t="str">
        <f t="shared" si="174"/>
        <v/>
      </c>
      <c r="FL89" s="109" t="str">
        <f t="shared" si="175"/>
        <v/>
      </c>
      <c r="FM89" s="370" t="str">
        <f>IF(OR($E89="",$G89=""),"",IF(AND('Marks Entry 6th'!CJ88="",'Marks Entry 7th'!CJ88=""),"",IF(AND($E$3=6),'Marks Entry 6th'!CJ88,IF(AND($E$3=7),'Marks Entry 7th'!CJ88,""))))</f>
        <v/>
      </c>
      <c r="FN89" s="370" t="str">
        <f>IF(OR($E89="",$G89=""),"",IF(AND('Marks Entry 6th'!CK88="",'Marks Entry 7th'!CK88=""),"",IF(AND($E$3=6),'Marks Entry 6th'!CK88,IF(AND($E$3=7),'Marks Entry 7th'!CK88,""))))</f>
        <v/>
      </c>
      <c r="FO89" s="371" t="str">
        <f t="shared" si="176"/>
        <v/>
      </c>
      <c r="FP89" s="109" t="str">
        <f t="shared" si="177"/>
        <v/>
      </c>
      <c r="FQ89" s="370" t="str">
        <f>IF(OR($E89="",$G89=""),"",IF(AND('Marks Entry 6th'!CL88="",'Marks Entry 7th'!CL88=""),"",IF(AND($E$3=6),'Marks Entry 6th'!CL88,IF(AND($E$3=7),'Marks Entry 7th'!CL88,""))))</f>
        <v/>
      </c>
      <c r="FR89" s="370" t="str">
        <f>IF(OR($E89="",$G89=""),"",IF(AND('Marks Entry 6th'!CM88="",'Marks Entry 7th'!CM88=""),"",IF(AND($E$3=6),'Marks Entry 6th'!CM88,IF(AND($E$3=7),'Marks Entry 7th'!CM88,""))))</f>
        <v/>
      </c>
      <c r="FS89" s="371" t="str">
        <f t="shared" si="178"/>
        <v/>
      </c>
      <c r="FT89" s="109" t="str">
        <f t="shared" si="179"/>
        <v/>
      </c>
      <c r="FU89" s="78" t="str">
        <f t="shared" si="180"/>
        <v/>
      </c>
      <c r="FV89" s="332" t="str">
        <f t="shared" si="181"/>
        <v/>
      </c>
      <c r="FW89" s="84" t="str">
        <f t="shared" si="182"/>
        <v/>
      </c>
      <c r="FX89" s="225" t="str">
        <f t="shared" si="183"/>
        <v/>
      </c>
      <c r="FY89" s="85" t="str">
        <f t="shared" si="184"/>
        <v/>
      </c>
      <c r="FZ89" s="331" t="str">
        <f>IFERROR(IF(B89="NSO","NSO",IF(OR(D89="",G89="",F89=""),"",IF(AND(FV89&gt;=36,'Master sheet'!$D$11="Hindi"),"कक्षा क्रमोन्नत",IF(AND(FV89&gt;=36,'Master sheet'!$D$11="English"),"Promoted",IF(AND(FV89&lt;36,'Master sheet'!$D$11="Hindi"),"पुनः परीक्षा","Re-Exam"))))),"")</f>
        <v/>
      </c>
      <c r="GA89" s="53" t="str">
        <f>IF(OR($E89="",$G89=""),"",IF(AND($E$3=6,'Marks Entry 6th'!CN88=""),"",IF(AND($E$3=7,'Marks Entry 7th'!CN88=""),"",IF(AND($E$3=6),'Marks Entry 6th'!CN88,IF(AND($E$3=7),'Marks Entry 7th'!CN88,"")))))</f>
        <v/>
      </c>
      <c r="GB89" s="53" t="str">
        <f>IF(OR($E89="",$G89=""),"",IF(AND($E$3=6,'Marks Entry 6th'!CO88=""),"",IF(AND($E$3=7,'Marks Entry 7th'!CO88=""),"",IF(AND($E$3=6),'Marks Entry 6th'!CO88,IF(AND($E$3=7),'Marks Entry 7th'!CO88,"")))))</f>
        <v/>
      </c>
      <c r="GC89" s="54"/>
      <c r="GK89" s="56">
        <f>IF(AND($E$3=6),'Marks Entry 6th'!I88,IF(AND($E$3=7),'Marks Entry 7th'!I88,""))</f>
        <v>0</v>
      </c>
      <c r="GL89" s="56">
        <f t="shared" si="185"/>
        <v>0</v>
      </c>
    </row>
    <row r="90" spans="1:194" ht="18.95" customHeight="1">
      <c r="A90" s="68">
        <v>83</v>
      </c>
      <c r="B90" s="68" t="str">
        <f>IF(OR(GK90=0,GK90=""),"",IF(AND($E$3=6),'Marks Entry 6th'!I89,IF(AND($E$3=7),'Marks Entry 7th'!I89,"")))</f>
        <v/>
      </c>
      <c r="C90" s="69" t="str">
        <f>IF(OR(B90=0,B90=""),"",IF(AND($E$3=6,'Marks Entry 6th'!B89=""),"",IF(AND($E$3=7,'Marks Entry 7th'!B89=""),"",IF(AND($E$3=6,'Marks Entry 6th'!B89),'Marks Entry 6th'!B89,IF(AND($E$3=7),'Marks Entry 7th'!B89,"")))))</f>
        <v/>
      </c>
      <c r="D90" s="69" t="str">
        <f>IF(OR(B90=0,B90=""),"",IF(AND($E$3=6,'Marks Entry 6th'!C89=""),"",IF(AND($E$3=7,'Marks Entry 7th'!C89=""),"",IF(AND($E$3=6),'Marks Entry 6th'!C89,IF(AND($E$3=7),'Marks Entry 7th'!C89,"")))))</f>
        <v/>
      </c>
      <c r="E90" s="306" t="str">
        <f>IF(OR(B90=0,B90=""),"",IF(AND($E$3=6,'Marks Entry 6th'!E89=""),"",IF(AND($E$3=7,'Marks Entry 7th'!E89=""),"",IF(AND($E$3=6),'Marks Entry 6th'!E89,IF(AND($E$3=7),'Marks Entry 7th'!E89,"")))))</f>
        <v/>
      </c>
      <c r="F90" s="69" t="str">
        <f>IF(OR(B90=0,B90=""),"",IF(AND($E$3=6,'Marks Entry 6th'!D89=""),"",IF(AND($E$3=7,'Marks Entry 7th'!D89=""),"",IF(AND($E$3=6),'Marks Entry 6th'!D89,IF(AND($E$3=7),'Marks Entry 7th'!D89,"")))))</f>
        <v/>
      </c>
      <c r="G90" s="305" t="str">
        <f>IF(OR(B90=0,B90=""),"",IF(AND($E$3=6,'Marks Entry 6th'!F89=""),"",IF(AND($E$3=7,'Marks Entry 7th'!F89=""),"",IF(AND($E$3=6),UPPER('Marks Entry 6th'!F89),IF(AND($E$3=7),UPPER('Marks Entry 7th'!F89),"")))))</f>
        <v/>
      </c>
      <c r="H90" s="305" t="str">
        <f>IF(OR(B90=0,B90=""),"",IF(AND($E$3=6,'Marks Entry 6th'!G89=""),"",IF(AND($E$3=7,'Marks Entry 7th'!G89=""),"",IF(AND($E$3=6),UPPER('Marks Entry 6th'!G89),IF(AND($E$3=7),UPPER('Marks Entry 7th'!G89),"")))))</f>
        <v/>
      </c>
      <c r="I90" s="305" t="str">
        <f>IF(OR(B90=0,B90=""),"",IF(AND($E$3=6,'Marks Entry 6th'!H89=""),"",IF(AND($E$3=7,'Marks Entry 7th'!H89=""),"",IF(AND($E$3=6),UPPER('Marks Entry 6th'!H89),IF(AND($E$3=7),UPPER('Marks Entry 7th'!H89),"")))))</f>
        <v/>
      </c>
      <c r="J90" s="64" t="str">
        <f>IF(OR(B90=0,B90=""),"",IF(AND($E$3=6,'Marks Entry 6th'!J89=""),"",IF(AND($E$3=7,'Marks Entry 7th'!J89=""),"",IF(AND($E$3=6),'Marks Entry 6th'!J89,IF(AND($E$3=7),'Marks Entry 7th'!J89,"")))))</f>
        <v/>
      </c>
      <c r="K90" s="64" t="str">
        <f>IF(OR(B90=0,B90=""),"",IF(AND($E$3=6,'Marks Entry 6th'!K89=""),"",IF(AND($E$3=7,'Marks Entry 7th'!K89=""),"",IF(AND($E$3=6),'Marks Entry 6th'!K89,IF(AND($E$3=7),'Marks Entry 7th'!K89,"")))))</f>
        <v/>
      </c>
      <c r="L90" s="120" t="str">
        <f>IF(OR($E90="",$G90=""),"",IF(AND($E$3=6),'Marks Entry 6th'!L89,IF(AND($E$3=7),'Marks Entry 7th'!L89,"")))</f>
        <v/>
      </c>
      <c r="M90" s="120" t="str">
        <f>IF(OR($E90="",$G90=""),"",IF(AND($E$3=6),'Marks Entry 6th'!M89,IF(AND($E$3=7),'Marks Entry 7th'!M89,"")))</f>
        <v/>
      </c>
      <c r="N90" s="120" t="str">
        <f>IF(OR($E90="",$G90=""),"",IF(AND($E$3=6),'Marks Entry 6th'!N89,IF(AND($E$3=7),'Marks Entry 7th'!N89,"")))</f>
        <v/>
      </c>
      <c r="O90" s="120" t="str">
        <f>IF(OR($E90="",$G90=""),"",IF(AND($E$3=6),'Marks Entry 6th'!O89,IF(AND($E$3=7),'Marks Entry 7th'!O89,"")))</f>
        <v/>
      </c>
      <c r="P90" s="120" t="str">
        <f>IF(OR($E90="",$G90=""),"",IF(AND($E$3=6),'Marks Entry 6th'!P89,IF(AND($E$3=7),'Marks Entry 7th'!P89,"")))</f>
        <v/>
      </c>
      <c r="Q90" s="120" t="str">
        <f>IF(OR($E90="",$G90=""),"",IF(AND($E$3=6),'Marks Entry 6th'!Q89,IF(AND($E$3=7),'Marks Entry 7th'!Q89,"")))</f>
        <v/>
      </c>
      <c r="R90" s="428" t="str">
        <f t="shared" si="95"/>
        <v/>
      </c>
      <c r="S90" s="120" t="str">
        <f>IF(OR($E90="",$G90=""),"",IF(AND($E$3=6),'Marks Entry 6th'!R89,IF(AND($E$3=7),'Marks Entry 7th'!R89,"")))</f>
        <v/>
      </c>
      <c r="T90" s="120" t="str">
        <f>IF(OR($E90="",$G90=""),"",IF(AND($E$3=6),'Marks Entry 6th'!S89,IF(AND($E$3=7),'Marks Entry 7th'!S89,"")))</f>
        <v/>
      </c>
      <c r="U90" s="65" t="str">
        <f t="shared" si="96"/>
        <v/>
      </c>
      <c r="V90" s="62">
        <f t="shared" si="97"/>
        <v>0</v>
      </c>
      <c r="W90" s="67" t="str">
        <f>IF(OR($E90="",$G90=""),"",IF(AND($E$3=6),'Marks Entry 6th'!T89,IF(AND($E$3=7),'Marks Entry 7th'!T89,"")))</f>
        <v/>
      </c>
      <c r="X90" s="67" t="str">
        <f>IF(OR($E90="",$G90=""),"",IF(AND($E$3=6),'Marks Entry 6th'!U89,IF(AND($E$3=7),'Marks Entry 7th'!U89,"")))</f>
        <v/>
      </c>
      <c r="Y90" s="66" t="str">
        <f t="shared" si="98"/>
        <v/>
      </c>
      <c r="Z90" s="62" t="str">
        <f t="shared" si="99"/>
        <v/>
      </c>
      <c r="AA90" s="108">
        <f t="shared" si="100"/>
        <v>0</v>
      </c>
      <c r="AB90" s="108" t="str">
        <f t="shared" si="101"/>
        <v/>
      </c>
      <c r="AC90" s="108" t="str">
        <f t="shared" si="102"/>
        <v/>
      </c>
      <c r="AD90" s="108" t="str">
        <f t="shared" si="103"/>
        <v/>
      </c>
      <c r="AE90" s="108" t="str">
        <f t="shared" si="104"/>
        <v/>
      </c>
      <c r="AF90" s="110" t="str">
        <f t="shared" si="105"/>
        <v/>
      </c>
      <c r="AG90" s="120" t="str">
        <f>IF(OR($E90="",$G90=""),"",IF(AND($E$3=6),'Marks Entry 6th'!V89,IF(AND($E$3=7),'Marks Entry 7th'!V89,"")))</f>
        <v/>
      </c>
      <c r="AH90" s="120" t="str">
        <f>IF(OR($E90="",$G90=""),"",IF(AND($E$3=6),'Marks Entry 6th'!W89,IF(AND($E$3=7),'Marks Entry 7th'!W89,"")))</f>
        <v/>
      </c>
      <c r="AI90" s="120" t="str">
        <f>IF(OR($E90="",$G90=""),"",IF(AND($E$3=6),'Marks Entry 6th'!X89,IF(AND($E$3=7),'Marks Entry 7th'!X89,"")))</f>
        <v/>
      </c>
      <c r="AJ90" s="120" t="str">
        <f>IF(OR($E90="",$G90=""),"",IF(AND($E$3=6),'Marks Entry 6th'!Y89,IF(AND($E$3=7),'Marks Entry 7th'!Y89,"")))</f>
        <v/>
      </c>
      <c r="AK90" s="120" t="str">
        <f>IF(OR($E90="",$G90=""),"",IF(AND($E$3=6),'Marks Entry 6th'!Z89,IF(AND($E$3=7),'Marks Entry 7th'!Z89,"")))</f>
        <v/>
      </c>
      <c r="AL90" s="120" t="str">
        <f>IF(OR($E90="",$G90=""),"",IF(AND($E$3=6),'Marks Entry 6th'!AA89,IF(AND($E$3=7),'Marks Entry 7th'!AA89,"")))</f>
        <v/>
      </c>
      <c r="AM90" s="428" t="str">
        <f t="shared" si="106"/>
        <v/>
      </c>
      <c r="AN90" s="120" t="str">
        <f>IF(OR($E90="",$G90=""),"",IF(AND($E$3=6),'Marks Entry 6th'!AB89,IF(AND($E$3=7),'Marks Entry 7th'!AB89,"")))</f>
        <v/>
      </c>
      <c r="AO90" s="120" t="str">
        <f>IF(OR($E90="",$G90=""),"",IF(AND($E$3=6),'Marks Entry 6th'!AC89,IF(AND($E$3=7),'Marks Entry 7th'!AC89,"")))</f>
        <v/>
      </c>
      <c r="AP90" s="65" t="str">
        <f t="shared" si="107"/>
        <v/>
      </c>
      <c r="AQ90" s="62">
        <f t="shared" si="108"/>
        <v>0</v>
      </c>
      <c r="AR90" s="67" t="str">
        <f>IF(OR($E90="",$G90=""),"",IF(AND($E$3=6),'Marks Entry 6th'!AD89,IF(AND($E$3=7),'Marks Entry 7th'!AD89,"")))</f>
        <v/>
      </c>
      <c r="AS90" s="67" t="str">
        <f>IF(OR($E90="",$G90=""),"",IF(AND($E$3=6),'Marks Entry 6th'!AE89,IF(AND($E$3=7),'Marks Entry 7th'!AE89,"")))</f>
        <v/>
      </c>
      <c r="AT90" s="65" t="str">
        <f t="shared" si="109"/>
        <v/>
      </c>
      <c r="AU90" s="62" t="str">
        <f t="shared" si="110"/>
        <v/>
      </c>
      <c r="AV90" s="108">
        <f t="shared" si="111"/>
        <v>0</v>
      </c>
      <c r="AW90" s="108" t="str">
        <f t="shared" si="112"/>
        <v/>
      </c>
      <c r="AX90" s="108" t="str">
        <f t="shared" si="113"/>
        <v/>
      </c>
      <c r="AY90" s="108" t="str">
        <f t="shared" si="114"/>
        <v/>
      </c>
      <c r="AZ90" s="108" t="str">
        <f t="shared" si="115"/>
        <v/>
      </c>
      <c r="BA90" s="110" t="str">
        <f t="shared" si="116"/>
        <v/>
      </c>
      <c r="BB90" s="313" t="str">
        <f>IF(OR($E90="",$G90=""),"",IF(AND($E$3=6),'Marks Entry 6th'!AF89,IF(AND($E$3=7),'Marks Entry 7th'!AF89,"")))</f>
        <v/>
      </c>
      <c r="BC90" s="120" t="str">
        <f>IF(OR($E90="",$G90=""),"",IF(AND($E$3=6),'Marks Entry 6th'!AG89,IF(AND($E$3=7),'Marks Entry 7th'!AG89,"")))</f>
        <v/>
      </c>
      <c r="BD90" s="120" t="str">
        <f>IF(OR($E90="",$G90=""),"",IF(AND($E$3=6),'Marks Entry 6th'!AH89,IF(AND($E$3=7),'Marks Entry 7th'!AH89,"")))</f>
        <v/>
      </c>
      <c r="BE90" s="120" t="str">
        <f>IF(OR($E90="",$G90=""),"",IF(AND($E$3=6),'Marks Entry 6th'!AI89,IF(AND($E$3=7),'Marks Entry 7th'!AI89,"")))</f>
        <v/>
      </c>
      <c r="BF90" s="120" t="str">
        <f>IF(OR($E90="",$G90=""),"",IF(AND($E$3=6),'Marks Entry 6th'!AJ89,IF(AND($E$3=7),'Marks Entry 7th'!AJ89,"")))</f>
        <v/>
      </c>
      <c r="BG90" s="120" t="str">
        <f>IF(OR($E90="",$G90=""),"",IF(AND($E$3=6),'Marks Entry 6th'!AK89,IF(AND($E$3=7),'Marks Entry 7th'!AK89,"")))</f>
        <v/>
      </c>
      <c r="BH90" s="120" t="str">
        <f>IF(OR($E90="",$G90=""),"",IF(AND($E$3=6),'Marks Entry 6th'!AL89,IF(AND($E$3=7),'Marks Entry 7th'!AL89,"")))</f>
        <v/>
      </c>
      <c r="BI90" s="428" t="str">
        <f t="shared" si="117"/>
        <v/>
      </c>
      <c r="BJ90" s="120" t="str">
        <f>IF(OR($E90="",$G90=""),"",IF(AND($E$3=6),'Marks Entry 6th'!AM89,IF(AND($E$3=7),'Marks Entry 7th'!AM89,"")))</f>
        <v/>
      </c>
      <c r="BK90" s="120" t="str">
        <f>IF(OR($E90="",$G90=""),"",IF(AND($E$3=6),'Marks Entry 6th'!AN89,IF(AND($E$3=7),'Marks Entry 7th'!AN89,"")))</f>
        <v/>
      </c>
      <c r="BL90" s="65" t="str">
        <f t="shared" si="118"/>
        <v/>
      </c>
      <c r="BM90" s="62">
        <f t="shared" si="119"/>
        <v>0</v>
      </c>
      <c r="BN90" s="67" t="str">
        <f>IF(OR($E90="",$G90=""),"",IF(AND($E$3=6),'Marks Entry 6th'!AO89,IF(AND($E$3=7),'Marks Entry 7th'!AO89,"")))</f>
        <v/>
      </c>
      <c r="BO90" s="67" t="str">
        <f>IF(OR($E90="",$G90=""),"",IF(AND($E$3=6),'Marks Entry 6th'!AP89,IF(AND($E$3=7),'Marks Entry 7th'!AP89,"")))</f>
        <v/>
      </c>
      <c r="BP90" s="65" t="str">
        <f t="shared" si="120"/>
        <v/>
      </c>
      <c r="BQ90" s="62" t="str">
        <f t="shared" si="121"/>
        <v/>
      </c>
      <c r="BR90" s="108">
        <f t="shared" si="122"/>
        <v>0</v>
      </c>
      <c r="BS90" s="108" t="str">
        <f t="shared" si="123"/>
        <v/>
      </c>
      <c r="BT90" s="108" t="str">
        <f t="shared" si="124"/>
        <v/>
      </c>
      <c r="BU90" s="108" t="str">
        <f t="shared" si="125"/>
        <v/>
      </c>
      <c r="BV90" s="108" t="str">
        <f t="shared" si="126"/>
        <v/>
      </c>
      <c r="BW90" s="110" t="str">
        <f t="shared" si="127"/>
        <v/>
      </c>
      <c r="BX90" s="120" t="str">
        <f>IF(OR($E90="",$G90=""),"",IF(AND($E$3=6),'Marks Entry 6th'!AQ89,IF(AND($E$3=7),'Marks Entry 7th'!AQ89,"")))</f>
        <v/>
      </c>
      <c r="BY90" s="120" t="str">
        <f>IF(OR($E90="",$G90=""),"",IF(AND($E$3=6),'Marks Entry 6th'!AR89,IF(AND($E$3=7),'Marks Entry 7th'!AR89,"")))</f>
        <v/>
      </c>
      <c r="BZ90" s="120" t="str">
        <f>IF(OR($E90="",$G90=""),"",IF(AND($E$3=6),'Marks Entry 6th'!AS89,IF(AND($E$3=7),'Marks Entry 7th'!AS89,"")))</f>
        <v/>
      </c>
      <c r="CA90" s="120" t="str">
        <f>IF(OR($E90="",$G90=""),"",IF(AND($E$3=6),'Marks Entry 6th'!AT89,IF(AND($E$3=7),'Marks Entry 7th'!AT89,"")))</f>
        <v/>
      </c>
      <c r="CB90" s="120" t="str">
        <f>IF(OR($E90="",$G90=""),"",IF(AND($E$3=6),'Marks Entry 6th'!AU89,IF(AND($E$3=7),'Marks Entry 7th'!AU89,"")))</f>
        <v/>
      </c>
      <c r="CC90" s="120" t="str">
        <f>IF(OR($E90="",$G90=""),"",IF(AND($E$3=6),'Marks Entry 6th'!AV89,IF(AND($E$3=7),'Marks Entry 7th'!AV89,"")))</f>
        <v/>
      </c>
      <c r="CD90" s="428" t="str">
        <f t="shared" si="128"/>
        <v/>
      </c>
      <c r="CE90" s="120" t="str">
        <f>IF(OR($E90="",$G90=""),"",IF(AND($E$3=6),'Marks Entry 6th'!AW89,IF(AND($E$3=7),'Marks Entry 7th'!AW89,"")))</f>
        <v/>
      </c>
      <c r="CF90" s="120" t="str">
        <f>IF(OR($E90="",$G90=""),"",IF(AND($E$3=6),'Marks Entry 6th'!AX89,IF(AND($E$3=7),'Marks Entry 7th'!AX89,"")))</f>
        <v/>
      </c>
      <c r="CG90" s="65" t="str">
        <f t="shared" si="129"/>
        <v/>
      </c>
      <c r="CH90" s="62">
        <f t="shared" si="130"/>
        <v>0</v>
      </c>
      <c r="CI90" s="67" t="str">
        <f>IF(OR($E90="",$G90=""),"",IF(AND($E$3=6),'Marks Entry 6th'!AY89,IF(AND($E$3=7),'Marks Entry 7th'!AY89,"")))</f>
        <v/>
      </c>
      <c r="CJ90" s="67" t="str">
        <f>IF(OR($E90="",$G90=""),"",IF(AND($E$3=6),'Marks Entry 6th'!AZ89,IF(AND($E$3=7),'Marks Entry 7th'!AZ89,"")))</f>
        <v/>
      </c>
      <c r="CK90" s="65" t="str">
        <f t="shared" si="131"/>
        <v/>
      </c>
      <c r="CL90" s="62" t="str">
        <f t="shared" si="132"/>
        <v/>
      </c>
      <c r="CM90" s="108">
        <f t="shared" si="133"/>
        <v>0</v>
      </c>
      <c r="CN90" s="108" t="str">
        <f t="shared" si="134"/>
        <v/>
      </c>
      <c r="CO90" s="108" t="str">
        <f t="shared" si="135"/>
        <v/>
      </c>
      <c r="CP90" s="108" t="str">
        <f t="shared" si="136"/>
        <v/>
      </c>
      <c r="CQ90" s="108" t="str">
        <f t="shared" si="137"/>
        <v/>
      </c>
      <c r="CR90" s="110" t="str">
        <f t="shared" si="138"/>
        <v/>
      </c>
      <c r="CS90" s="120" t="str">
        <f>IF(OR($E90="",$G90=""),"",IF(AND($E$3=6),'Marks Entry 6th'!BA89,IF(AND($E$3=7),'Marks Entry 7th'!BA89,"")))</f>
        <v/>
      </c>
      <c r="CT90" s="120" t="str">
        <f>IF(OR($E90="",$G90=""),"",IF(AND($E$3=6),'Marks Entry 6th'!BB89,IF(AND($E$3=7),'Marks Entry 7th'!BB89,"")))</f>
        <v/>
      </c>
      <c r="CU90" s="120" t="str">
        <f>IF(OR($E90="",$G90=""),"",IF(AND($E$3=6),'Marks Entry 6th'!BC89,IF(AND($E$3=7),'Marks Entry 7th'!BC89,"")))</f>
        <v/>
      </c>
      <c r="CV90" s="120" t="str">
        <f>IF(OR($E90="",$G90=""),"",IF(AND($E$3=6),'Marks Entry 6th'!BD89,IF(AND($E$3=7),'Marks Entry 7th'!BD89,"")))</f>
        <v/>
      </c>
      <c r="CW90" s="120" t="str">
        <f>IF(OR($E90="",$G90=""),"",IF(AND($E$3=6),'Marks Entry 6th'!BE89,IF(AND($E$3=7),'Marks Entry 7th'!BE89,"")))</f>
        <v/>
      </c>
      <c r="CX90" s="120" t="str">
        <f>IF(OR($E90="",$G90=""),"",IF(AND($E$3=6),'Marks Entry 6th'!BF89,IF(AND($E$3=7),'Marks Entry 7th'!BF89,"")))</f>
        <v/>
      </c>
      <c r="CY90" s="428" t="str">
        <f t="shared" si="139"/>
        <v/>
      </c>
      <c r="CZ90" s="120" t="str">
        <f>IF(OR($E90="",$G90=""),"",IF(AND($E$3=6),'Marks Entry 6th'!BG89,IF(AND($E$3=7),'Marks Entry 7th'!BG89,"")))</f>
        <v/>
      </c>
      <c r="DA90" s="120" t="str">
        <f>IF(OR($E90="",$G90=""),"",IF(AND($E$3=6),'Marks Entry 6th'!BH89,IF(AND($E$3=7),'Marks Entry 7th'!BH89,"")))</f>
        <v/>
      </c>
      <c r="DB90" s="65" t="str">
        <f t="shared" si="140"/>
        <v/>
      </c>
      <c r="DC90" s="62">
        <f t="shared" si="141"/>
        <v>0</v>
      </c>
      <c r="DD90" s="67" t="str">
        <f>IF(OR($E90="",$G90=""),"",IF(AND($E$3=6),'Marks Entry 6th'!BI89,IF(AND($E$3=7),'Marks Entry 7th'!BI89,"")))</f>
        <v/>
      </c>
      <c r="DE90" s="67" t="str">
        <f>IF(OR($E90="",$G90=""),"",IF(AND($E$3=6),'Marks Entry 6th'!BJ89,IF(AND($E$3=7),'Marks Entry 7th'!BJ89,"")))</f>
        <v/>
      </c>
      <c r="DF90" s="65" t="str">
        <f t="shared" si="142"/>
        <v/>
      </c>
      <c r="DG90" s="62" t="str">
        <f t="shared" si="143"/>
        <v/>
      </c>
      <c r="DH90" s="108">
        <f t="shared" si="144"/>
        <v>0</v>
      </c>
      <c r="DI90" s="108" t="str">
        <f t="shared" si="145"/>
        <v/>
      </c>
      <c r="DJ90" s="108" t="str">
        <f t="shared" si="146"/>
        <v/>
      </c>
      <c r="DK90" s="108" t="str">
        <f t="shared" si="147"/>
        <v/>
      </c>
      <c r="DL90" s="108" t="str">
        <f t="shared" si="148"/>
        <v/>
      </c>
      <c r="DM90" s="110" t="str">
        <f t="shared" si="149"/>
        <v/>
      </c>
      <c r="DN90" s="120" t="str">
        <f>IF(OR($E90="",$G90=""),"",IF(AND($E$3=6),'Marks Entry 6th'!BK89,IF(AND($E$3=7),'Marks Entry 7th'!BK89,"")))</f>
        <v/>
      </c>
      <c r="DO90" s="120" t="str">
        <f>IF(OR($E90="",$G90=""),"",IF(AND($E$3=6),'Marks Entry 6th'!BL89,IF(AND($E$3=7),'Marks Entry 7th'!BL89,"")))</f>
        <v/>
      </c>
      <c r="DP90" s="120" t="str">
        <f>IF(OR($E90="",$G90=""),"",IF(AND($E$3=6),'Marks Entry 6th'!BM89,IF(AND($E$3=7),'Marks Entry 7th'!BM89,"")))</f>
        <v/>
      </c>
      <c r="DQ90" s="120" t="str">
        <f>IF(OR($E90="",$G90=""),"",IF(AND($E$3=6),'Marks Entry 6th'!BN89,IF(AND($E$3=7),'Marks Entry 7th'!BN89,"")))</f>
        <v/>
      </c>
      <c r="DR90" s="120" t="str">
        <f>IF(OR($E90="",$G90=""),"",IF(AND($E$3=6),'Marks Entry 6th'!BO89,IF(AND($E$3=7),'Marks Entry 7th'!BO89,"")))</f>
        <v/>
      </c>
      <c r="DS90" s="120" t="str">
        <f>IF(OR($E90="",$G90=""),"",IF(AND($E$3=6),'Marks Entry 6th'!BP89,IF(AND($E$3=7),'Marks Entry 7th'!BP89,"")))</f>
        <v/>
      </c>
      <c r="DT90" s="428" t="str">
        <f t="shared" si="150"/>
        <v/>
      </c>
      <c r="DU90" s="120" t="str">
        <f>IF(OR($E90="",$G90=""),"",IF(AND($E$3=6),'Marks Entry 6th'!BQ89,IF(AND($E$3=7),'Marks Entry 7th'!BQ89,"")))</f>
        <v/>
      </c>
      <c r="DV90" s="120" t="str">
        <f>IF(OR($E90="",$G90=""),"",IF(AND($E$3=6),'Marks Entry 6th'!BR89,IF(AND($E$3=7),'Marks Entry 7th'!BR89,"")))</f>
        <v/>
      </c>
      <c r="DW90" s="65" t="str">
        <f t="shared" si="151"/>
        <v/>
      </c>
      <c r="DX90" s="62">
        <f t="shared" si="152"/>
        <v>0</v>
      </c>
      <c r="DY90" s="67" t="str">
        <f>IF(OR($E90="",$G90=""),"",IF(AND($E$3=6),'Marks Entry 6th'!BS89,IF(AND($E$3=7),'Marks Entry 7th'!BS89,"")))</f>
        <v/>
      </c>
      <c r="DZ90" s="67" t="str">
        <f>IF(OR($E90="",$G90=""),"",IF(AND($E$3=6),'Marks Entry 6th'!BT89,IF(AND($E$3=7),'Marks Entry 7th'!BT89,"")))</f>
        <v/>
      </c>
      <c r="EA90" s="65" t="str">
        <f t="shared" si="153"/>
        <v/>
      </c>
      <c r="EB90" s="62" t="str">
        <f t="shared" si="154"/>
        <v/>
      </c>
      <c r="EC90" s="108">
        <f t="shared" si="155"/>
        <v>0</v>
      </c>
      <c r="ED90" s="108" t="str">
        <f t="shared" si="156"/>
        <v/>
      </c>
      <c r="EE90" s="108" t="str">
        <f t="shared" si="157"/>
        <v/>
      </c>
      <c r="EF90" s="108" t="str">
        <f t="shared" si="158"/>
        <v/>
      </c>
      <c r="EG90" s="108" t="str">
        <f t="shared" si="159"/>
        <v/>
      </c>
      <c r="EH90" s="110" t="str">
        <f t="shared" si="160"/>
        <v/>
      </c>
      <c r="EI90" s="52" t="str">
        <f>IF(OR($E90="",$G90=""),"",IF(AND($E$3=6),'Marks Entry 6th'!BU89,IF(AND($E$3=7),'Marks Entry 7th'!BU89,"")))</f>
        <v/>
      </c>
      <c r="EJ90" s="52" t="str">
        <f>IF(OR($E90="",$G90=""),"",IF(AND($E$3=6),'Marks Entry 6th'!BV89,IF(AND($E$3=7),'Marks Entry 7th'!BV89,"")))</f>
        <v/>
      </c>
      <c r="EK90" s="52" t="str">
        <f>IF(OR($E90="",$G90=""),"",IF(AND($E$3=6),'Marks Entry 6th'!BW89,IF(AND($E$3=7),'Marks Entry 7th'!BW89,"")))</f>
        <v/>
      </c>
      <c r="EL90" s="52" t="str">
        <f>IF(OR($E90="",$G90=""),"",IF(AND($E$3=6),'Marks Entry 6th'!BX89,IF(AND($E$3=7),'Marks Entry 7th'!BX89,"")))</f>
        <v/>
      </c>
      <c r="EM90" s="52" t="str">
        <f>IF(OR($E90="",$G90=""),"",IF(AND($E$3=6),'Marks Entry 6th'!BY89,IF(AND($E$3=7),'Marks Entry 7th'!BY89,"")))</f>
        <v/>
      </c>
      <c r="EN90" s="121" t="str">
        <f t="shared" si="161"/>
        <v/>
      </c>
      <c r="EO90" s="122">
        <f t="shared" si="162"/>
        <v>0</v>
      </c>
      <c r="EP90" s="122" t="str">
        <f t="shared" si="163"/>
        <v/>
      </c>
      <c r="EQ90" s="122" t="str">
        <f t="shared" si="164"/>
        <v/>
      </c>
      <c r="ER90" s="109" t="str">
        <f t="shared" si="165"/>
        <v/>
      </c>
      <c r="ES90" s="52" t="str">
        <f>IF(OR($E90="",$G90=""),"",IF(AND($E$3=6),'Marks Entry 6th'!BZ89,IF(AND($E$3=7),'Marks Entry 7th'!BZ89,"")))</f>
        <v/>
      </c>
      <c r="ET90" s="52" t="str">
        <f>IF(OR($E90="",$G90=""),"",IF(AND($E$3=6),'Marks Entry 6th'!CA89,IF(AND($E$3=7),'Marks Entry 7th'!CA89,"")))</f>
        <v/>
      </c>
      <c r="EU90" s="52" t="str">
        <f>IF(OR($E90="",$G90=""),"",IF(AND($E$3=6),'Marks Entry 6th'!CB89,IF(AND($E$3=7),'Marks Entry 7th'!CB89,"")))</f>
        <v/>
      </c>
      <c r="EV90" s="52" t="str">
        <f>IF(OR($E90="",$G90=""),"",IF(AND($E$3=6),'Marks Entry 6th'!CC89,IF(AND($E$3=7),'Marks Entry 7th'!CC89,"")))</f>
        <v/>
      </c>
      <c r="EW90" s="52" t="str">
        <f>IF(OR($E90="",$G90=""),"",IF(AND($E$3=6),'Marks Entry 6th'!CD89,IF(AND($E$3=7),'Marks Entry 7th'!CD89,"")))</f>
        <v/>
      </c>
      <c r="EX90" s="121" t="str">
        <f t="shared" si="166"/>
        <v/>
      </c>
      <c r="EY90" s="122">
        <f t="shared" si="167"/>
        <v>0</v>
      </c>
      <c r="EZ90" s="122" t="str">
        <f t="shared" si="168"/>
        <v/>
      </c>
      <c r="FA90" s="122" t="str">
        <f t="shared" si="169"/>
        <v/>
      </c>
      <c r="FB90" s="109" t="str">
        <f t="shared" si="170"/>
        <v/>
      </c>
      <c r="FC90" s="52" t="str">
        <f>IF(OR($E90="",$G90=""),"",IF(AND($E$3=6),'Marks Entry 6th'!CE89,IF(AND($E$3=7),'Marks Entry 7th'!CE89,"")))</f>
        <v/>
      </c>
      <c r="FD90" s="52" t="str">
        <f>IF(OR($E90="",$G90=""),"",IF(AND($E$3=6),'Marks Entry 6th'!CF89,IF(AND($E$3=7),'Marks Entry 7th'!CF89,"")))</f>
        <v/>
      </c>
      <c r="FE90" s="52" t="str">
        <f>IF(OR($E90="",$G90=""),"",IF(AND($E$3=6),'Marks Entry 6th'!CG89,IF(AND($E$3=7),'Marks Entry 7th'!CG89,"")))</f>
        <v/>
      </c>
      <c r="FF90" s="52" t="str">
        <f>IF(OR($E90="",$G90=""),"",IF(AND($E$3=6),'Marks Entry 6th'!CH89,IF(AND($E$3=7),'Marks Entry 7th'!CH89,"")))</f>
        <v/>
      </c>
      <c r="FG90" s="52" t="str">
        <f>IF(OR($E90="",$G90=""),"",IF(AND($E$3=6),'Marks Entry 6th'!CI89,IF(AND($E$3=7),'Marks Entry 7th'!CI89,"")))</f>
        <v/>
      </c>
      <c r="FH90" s="121" t="str">
        <f t="shared" si="171"/>
        <v/>
      </c>
      <c r="FI90" s="122">
        <f t="shared" si="172"/>
        <v>0</v>
      </c>
      <c r="FJ90" s="122" t="str">
        <f t="shared" si="173"/>
        <v/>
      </c>
      <c r="FK90" s="122" t="str">
        <f t="shared" si="174"/>
        <v/>
      </c>
      <c r="FL90" s="109" t="str">
        <f t="shared" si="175"/>
        <v/>
      </c>
      <c r="FM90" s="370" t="str">
        <f>IF(OR($E90="",$G90=""),"",IF(AND('Marks Entry 6th'!CJ89="",'Marks Entry 7th'!CJ89=""),"",IF(AND($E$3=6),'Marks Entry 6th'!CJ89,IF(AND($E$3=7),'Marks Entry 7th'!CJ89,""))))</f>
        <v/>
      </c>
      <c r="FN90" s="370" t="str">
        <f>IF(OR($E90="",$G90=""),"",IF(AND('Marks Entry 6th'!CK89="",'Marks Entry 7th'!CK89=""),"",IF(AND($E$3=6),'Marks Entry 6th'!CK89,IF(AND($E$3=7),'Marks Entry 7th'!CK89,""))))</f>
        <v/>
      </c>
      <c r="FO90" s="371" t="str">
        <f t="shared" si="176"/>
        <v/>
      </c>
      <c r="FP90" s="109" t="str">
        <f t="shared" si="177"/>
        <v/>
      </c>
      <c r="FQ90" s="370" t="str">
        <f>IF(OR($E90="",$G90=""),"",IF(AND('Marks Entry 6th'!CL89="",'Marks Entry 7th'!CL89=""),"",IF(AND($E$3=6),'Marks Entry 6th'!CL89,IF(AND($E$3=7),'Marks Entry 7th'!CL89,""))))</f>
        <v/>
      </c>
      <c r="FR90" s="370" t="str">
        <f>IF(OR($E90="",$G90=""),"",IF(AND('Marks Entry 6th'!CM89="",'Marks Entry 7th'!CM89=""),"",IF(AND($E$3=6),'Marks Entry 6th'!CM89,IF(AND($E$3=7),'Marks Entry 7th'!CM89,""))))</f>
        <v/>
      </c>
      <c r="FS90" s="371" t="str">
        <f t="shared" si="178"/>
        <v/>
      </c>
      <c r="FT90" s="109" t="str">
        <f t="shared" si="179"/>
        <v/>
      </c>
      <c r="FU90" s="78" t="str">
        <f t="shared" si="180"/>
        <v/>
      </c>
      <c r="FV90" s="332" t="str">
        <f t="shared" si="181"/>
        <v/>
      </c>
      <c r="FW90" s="84" t="str">
        <f t="shared" si="182"/>
        <v/>
      </c>
      <c r="FX90" s="225" t="str">
        <f t="shared" si="183"/>
        <v/>
      </c>
      <c r="FY90" s="85" t="str">
        <f t="shared" si="184"/>
        <v/>
      </c>
      <c r="FZ90" s="331" t="str">
        <f>IFERROR(IF(B90="NSO","NSO",IF(OR(D90="",G90="",F90=""),"",IF(AND(FV90&gt;=36,'Master sheet'!$D$11="Hindi"),"कक्षा क्रमोन्नत",IF(AND(FV90&gt;=36,'Master sheet'!$D$11="English"),"Promoted",IF(AND(FV90&lt;36,'Master sheet'!$D$11="Hindi"),"पुनः परीक्षा","Re-Exam"))))),"")</f>
        <v/>
      </c>
      <c r="GA90" s="53" t="str">
        <f>IF(OR($E90="",$G90=""),"",IF(AND($E$3=6,'Marks Entry 6th'!CN89=""),"",IF(AND($E$3=7,'Marks Entry 7th'!CN89=""),"",IF(AND($E$3=6),'Marks Entry 6th'!CN89,IF(AND($E$3=7),'Marks Entry 7th'!CN89,"")))))</f>
        <v/>
      </c>
      <c r="GB90" s="53" t="str">
        <f>IF(OR($E90="",$G90=""),"",IF(AND($E$3=6,'Marks Entry 6th'!CO89=""),"",IF(AND($E$3=7,'Marks Entry 7th'!CO89=""),"",IF(AND($E$3=6),'Marks Entry 6th'!CO89,IF(AND($E$3=7),'Marks Entry 7th'!CO89,"")))))</f>
        <v/>
      </c>
      <c r="GC90" s="54"/>
      <c r="GK90" s="56">
        <f>IF(AND($E$3=6),'Marks Entry 6th'!I89,IF(AND($E$3=7),'Marks Entry 7th'!I89,""))</f>
        <v>0</v>
      </c>
      <c r="GL90" s="56">
        <f t="shared" si="185"/>
        <v>0</v>
      </c>
    </row>
    <row r="91" spans="1:194" ht="18.95" customHeight="1">
      <c r="A91" s="68">
        <v>84</v>
      </c>
      <c r="B91" s="68" t="str">
        <f>IF(OR(GK91=0,GK91=""),"",IF(AND($E$3=6),'Marks Entry 6th'!I90,IF(AND($E$3=7),'Marks Entry 7th'!I90,"")))</f>
        <v/>
      </c>
      <c r="C91" s="69" t="str">
        <f>IF(OR(B91=0,B91=""),"",IF(AND($E$3=6,'Marks Entry 6th'!B90=""),"",IF(AND($E$3=7,'Marks Entry 7th'!B90=""),"",IF(AND($E$3=6,'Marks Entry 6th'!B90),'Marks Entry 6th'!B90,IF(AND($E$3=7),'Marks Entry 7th'!B90,"")))))</f>
        <v/>
      </c>
      <c r="D91" s="69" t="str">
        <f>IF(OR(B91=0,B91=""),"",IF(AND($E$3=6,'Marks Entry 6th'!C90=""),"",IF(AND($E$3=7,'Marks Entry 7th'!C90=""),"",IF(AND($E$3=6),'Marks Entry 6th'!C90,IF(AND($E$3=7),'Marks Entry 7th'!C90,"")))))</f>
        <v/>
      </c>
      <c r="E91" s="306" t="str">
        <f>IF(OR(B91=0,B91=""),"",IF(AND($E$3=6,'Marks Entry 6th'!E90=""),"",IF(AND($E$3=7,'Marks Entry 7th'!E90=""),"",IF(AND($E$3=6),'Marks Entry 6th'!E90,IF(AND($E$3=7),'Marks Entry 7th'!E90,"")))))</f>
        <v/>
      </c>
      <c r="F91" s="69" t="str">
        <f>IF(OR(B91=0,B91=""),"",IF(AND($E$3=6,'Marks Entry 6th'!D90=""),"",IF(AND($E$3=7,'Marks Entry 7th'!D90=""),"",IF(AND($E$3=6),'Marks Entry 6th'!D90,IF(AND($E$3=7),'Marks Entry 7th'!D90,"")))))</f>
        <v/>
      </c>
      <c r="G91" s="305" t="str">
        <f>IF(OR(B91=0,B91=""),"",IF(AND($E$3=6,'Marks Entry 6th'!F90=""),"",IF(AND($E$3=7,'Marks Entry 7th'!F90=""),"",IF(AND($E$3=6),UPPER('Marks Entry 6th'!F90),IF(AND($E$3=7),UPPER('Marks Entry 7th'!F90),"")))))</f>
        <v/>
      </c>
      <c r="H91" s="305" t="str">
        <f>IF(OR(B91=0,B91=""),"",IF(AND($E$3=6,'Marks Entry 6th'!G90=""),"",IF(AND($E$3=7,'Marks Entry 7th'!G90=""),"",IF(AND($E$3=6),UPPER('Marks Entry 6th'!G90),IF(AND($E$3=7),UPPER('Marks Entry 7th'!G90),"")))))</f>
        <v/>
      </c>
      <c r="I91" s="305" t="str">
        <f>IF(OR(B91=0,B91=""),"",IF(AND($E$3=6,'Marks Entry 6th'!H90=""),"",IF(AND($E$3=7,'Marks Entry 7th'!H90=""),"",IF(AND($E$3=6),UPPER('Marks Entry 6th'!H90),IF(AND($E$3=7),UPPER('Marks Entry 7th'!H90),"")))))</f>
        <v/>
      </c>
      <c r="J91" s="64" t="str">
        <f>IF(OR(B91=0,B91=""),"",IF(AND($E$3=6,'Marks Entry 6th'!J90=""),"",IF(AND($E$3=7,'Marks Entry 7th'!J90=""),"",IF(AND($E$3=6),'Marks Entry 6th'!J90,IF(AND($E$3=7),'Marks Entry 7th'!J90,"")))))</f>
        <v/>
      </c>
      <c r="K91" s="64" t="str">
        <f>IF(OR(B91=0,B91=""),"",IF(AND($E$3=6,'Marks Entry 6th'!K90=""),"",IF(AND($E$3=7,'Marks Entry 7th'!K90=""),"",IF(AND($E$3=6),'Marks Entry 6th'!K90,IF(AND($E$3=7),'Marks Entry 7th'!K90,"")))))</f>
        <v/>
      </c>
      <c r="L91" s="120" t="str">
        <f>IF(OR($E91="",$G91=""),"",IF(AND($E$3=6),'Marks Entry 6th'!L90,IF(AND($E$3=7),'Marks Entry 7th'!L90,"")))</f>
        <v/>
      </c>
      <c r="M91" s="120" t="str">
        <f>IF(OR($E91="",$G91=""),"",IF(AND($E$3=6),'Marks Entry 6th'!M90,IF(AND($E$3=7),'Marks Entry 7th'!M90,"")))</f>
        <v/>
      </c>
      <c r="N91" s="120" t="str">
        <f>IF(OR($E91="",$G91=""),"",IF(AND($E$3=6),'Marks Entry 6th'!N90,IF(AND($E$3=7),'Marks Entry 7th'!N90,"")))</f>
        <v/>
      </c>
      <c r="O91" s="120" t="str">
        <f>IF(OR($E91="",$G91=""),"",IF(AND($E$3=6),'Marks Entry 6th'!O90,IF(AND($E$3=7),'Marks Entry 7th'!O90,"")))</f>
        <v/>
      </c>
      <c r="P91" s="120" t="str">
        <f>IF(OR($E91="",$G91=""),"",IF(AND($E$3=6),'Marks Entry 6th'!P90,IF(AND($E$3=7),'Marks Entry 7th'!P90,"")))</f>
        <v/>
      </c>
      <c r="Q91" s="120" t="str">
        <f>IF(OR($E91="",$G91=""),"",IF(AND($E$3=6),'Marks Entry 6th'!Q90,IF(AND($E$3=7),'Marks Entry 7th'!Q90,"")))</f>
        <v/>
      </c>
      <c r="R91" s="428" t="str">
        <f t="shared" si="95"/>
        <v/>
      </c>
      <c r="S91" s="120" t="str">
        <f>IF(OR($E91="",$G91=""),"",IF(AND($E$3=6),'Marks Entry 6th'!R90,IF(AND($E$3=7),'Marks Entry 7th'!R90,"")))</f>
        <v/>
      </c>
      <c r="T91" s="120" t="str">
        <f>IF(OR($E91="",$G91=""),"",IF(AND($E$3=6),'Marks Entry 6th'!S90,IF(AND($E$3=7),'Marks Entry 7th'!S90,"")))</f>
        <v/>
      </c>
      <c r="U91" s="65" t="str">
        <f t="shared" si="96"/>
        <v/>
      </c>
      <c r="V91" s="62">
        <f t="shared" si="97"/>
        <v>0</v>
      </c>
      <c r="W91" s="67" t="str">
        <f>IF(OR($E91="",$G91=""),"",IF(AND($E$3=6),'Marks Entry 6th'!T90,IF(AND($E$3=7),'Marks Entry 7th'!T90,"")))</f>
        <v/>
      </c>
      <c r="X91" s="67" t="str">
        <f>IF(OR($E91="",$G91=""),"",IF(AND($E$3=6),'Marks Entry 6th'!U90,IF(AND($E$3=7),'Marks Entry 7th'!U90,"")))</f>
        <v/>
      </c>
      <c r="Y91" s="66" t="str">
        <f t="shared" si="98"/>
        <v/>
      </c>
      <c r="Z91" s="62" t="str">
        <f t="shared" si="99"/>
        <v/>
      </c>
      <c r="AA91" s="108">
        <f t="shared" si="100"/>
        <v>0</v>
      </c>
      <c r="AB91" s="108" t="str">
        <f t="shared" si="101"/>
        <v/>
      </c>
      <c r="AC91" s="108" t="str">
        <f t="shared" si="102"/>
        <v/>
      </c>
      <c r="AD91" s="108" t="str">
        <f t="shared" si="103"/>
        <v/>
      </c>
      <c r="AE91" s="108" t="str">
        <f t="shared" si="104"/>
        <v/>
      </c>
      <c r="AF91" s="110" t="str">
        <f t="shared" si="105"/>
        <v/>
      </c>
      <c r="AG91" s="120" t="str">
        <f>IF(OR($E91="",$G91=""),"",IF(AND($E$3=6),'Marks Entry 6th'!V90,IF(AND($E$3=7),'Marks Entry 7th'!V90,"")))</f>
        <v/>
      </c>
      <c r="AH91" s="120" t="str">
        <f>IF(OR($E91="",$G91=""),"",IF(AND($E$3=6),'Marks Entry 6th'!W90,IF(AND($E$3=7),'Marks Entry 7th'!W90,"")))</f>
        <v/>
      </c>
      <c r="AI91" s="120" t="str">
        <f>IF(OR($E91="",$G91=""),"",IF(AND($E$3=6),'Marks Entry 6th'!X90,IF(AND($E$3=7),'Marks Entry 7th'!X90,"")))</f>
        <v/>
      </c>
      <c r="AJ91" s="120" t="str">
        <f>IF(OR($E91="",$G91=""),"",IF(AND($E$3=6),'Marks Entry 6th'!Y90,IF(AND($E$3=7),'Marks Entry 7th'!Y90,"")))</f>
        <v/>
      </c>
      <c r="AK91" s="120" t="str">
        <f>IF(OR($E91="",$G91=""),"",IF(AND($E$3=6),'Marks Entry 6th'!Z90,IF(AND($E$3=7),'Marks Entry 7th'!Z90,"")))</f>
        <v/>
      </c>
      <c r="AL91" s="120" t="str">
        <f>IF(OR($E91="",$G91=""),"",IF(AND($E$3=6),'Marks Entry 6th'!AA90,IF(AND($E$3=7),'Marks Entry 7th'!AA90,"")))</f>
        <v/>
      </c>
      <c r="AM91" s="428" t="str">
        <f t="shared" si="106"/>
        <v/>
      </c>
      <c r="AN91" s="120" t="str">
        <f>IF(OR($E91="",$G91=""),"",IF(AND($E$3=6),'Marks Entry 6th'!AB90,IF(AND($E$3=7),'Marks Entry 7th'!AB90,"")))</f>
        <v/>
      </c>
      <c r="AO91" s="120" t="str">
        <f>IF(OR($E91="",$G91=""),"",IF(AND($E$3=6),'Marks Entry 6th'!AC90,IF(AND($E$3=7),'Marks Entry 7th'!AC90,"")))</f>
        <v/>
      </c>
      <c r="AP91" s="65" t="str">
        <f t="shared" si="107"/>
        <v/>
      </c>
      <c r="AQ91" s="62">
        <f t="shared" si="108"/>
        <v>0</v>
      </c>
      <c r="AR91" s="67" t="str">
        <f>IF(OR($E91="",$G91=""),"",IF(AND($E$3=6),'Marks Entry 6th'!AD90,IF(AND($E$3=7),'Marks Entry 7th'!AD90,"")))</f>
        <v/>
      </c>
      <c r="AS91" s="67" t="str">
        <f>IF(OR($E91="",$G91=""),"",IF(AND($E$3=6),'Marks Entry 6th'!AE90,IF(AND($E$3=7),'Marks Entry 7th'!AE90,"")))</f>
        <v/>
      </c>
      <c r="AT91" s="65" t="str">
        <f t="shared" si="109"/>
        <v/>
      </c>
      <c r="AU91" s="62" t="str">
        <f t="shared" si="110"/>
        <v/>
      </c>
      <c r="AV91" s="108">
        <f t="shared" si="111"/>
        <v>0</v>
      </c>
      <c r="AW91" s="108" t="str">
        <f t="shared" si="112"/>
        <v/>
      </c>
      <c r="AX91" s="108" t="str">
        <f t="shared" si="113"/>
        <v/>
      </c>
      <c r="AY91" s="108" t="str">
        <f t="shared" si="114"/>
        <v/>
      </c>
      <c r="AZ91" s="108" t="str">
        <f t="shared" si="115"/>
        <v/>
      </c>
      <c r="BA91" s="110" t="str">
        <f t="shared" si="116"/>
        <v/>
      </c>
      <c r="BB91" s="313" t="str">
        <f>IF(OR($E91="",$G91=""),"",IF(AND($E$3=6),'Marks Entry 6th'!AF90,IF(AND($E$3=7),'Marks Entry 7th'!AF90,"")))</f>
        <v/>
      </c>
      <c r="BC91" s="120" t="str">
        <f>IF(OR($E91="",$G91=""),"",IF(AND($E$3=6),'Marks Entry 6th'!AG90,IF(AND($E$3=7),'Marks Entry 7th'!AG90,"")))</f>
        <v/>
      </c>
      <c r="BD91" s="120" t="str">
        <f>IF(OR($E91="",$G91=""),"",IF(AND($E$3=6),'Marks Entry 6th'!AH90,IF(AND($E$3=7),'Marks Entry 7th'!AH90,"")))</f>
        <v/>
      </c>
      <c r="BE91" s="120" t="str">
        <f>IF(OR($E91="",$G91=""),"",IF(AND($E$3=6),'Marks Entry 6th'!AI90,IF(AND($E$3=7),'Marks Entry 7th'!AI90,"")))</f>
        <v/>
      </c>
      <c r="BF91" s="120" t="str">
        <f>IF(OR($E91="",$G91=""),"",IF(AND($E$3=6),'Marks Entry 6th'!AJ90,IF(AND($E$3=7),'Marks Entry 7th'!AJ90,"")))</f>
        <v/>
      </c>
      <c r="BG91" s="120" t="str">
        <f>IF(OR($E91="",$G91=""),"",IF(AND($E$3=6),'Marks Entry 6th'!AK90,IF(AND($E$3=7),'Marks Entry 7th'!AK90,"")))</f>
        <v/>
      </c>
      <c r="BH91" s="120" t="str">
        <f>IF(OR($E91="",$G91=""),"",IF(AND($E$3=6),'Marks Entry 6th'!AL90,IF(AND($E$3=7),'Marks Entry 7th'!AL90,"")))</f>
        <v/>
      </c>
      <c r="BI91" s="428" t="str">
        <f t="shared" si="117"/>
        <v/>
      </c>
      <c r="BJ91" s="120" t="str">
        <f>IF(OR($E91="",$G91=""),"",IF(AND($E$3=6),'Marks Entry 6th'!AM90,IF(AND($E$3=7),'Marks Entry 7th'!AM90,"")))</f>
        <v/>
      </c>
      <c r="BK91" s="120" t="str">
        <f>IF(OR($E91="",$G91=""),"",IF(AND($E$3=6),'Marks Entry 6th'!AN90,IF(AND($E$3=7),'Marks Entry 7th'!AN90,"")))</f>
        <v/>
      </c>
      <c r="BL91" s="65" t="str">
        <f t="shared" si="118"/>
        <v/>
      </c>
      <c r="BM91" s="62">
        <f t="shared" si="119"/>
        <v>0</v>
      </c>
      <c r="BN91" s="67" t="str">
        <f>IF(OR($E91="",$G91=""),"",IF(AND($E$3=6),'Marks Entry 6th'!AO90,IF(AND($E$3=7),'Marks Entry 7th'!AO90,"")))</f>
        <v/>
      </c>
      <c r="BO91" s="67" t="str">
        <f>IF(OR($E91="",$G91=""),"",IF(AND($E$3=6),'Marks Entry 6th'!AP90,IF(AND($E$3=7),'Marks Entry 7th'!AP90,"")))</f>
        <v/>
      </c>
      <c r="BP91" s="65" t="str">
        <f t="shared" si="120"/>
        <v/>
      </c>
      <c r="BQ91" s="62" t="str">
        <f t="shared" si="121"/>
        <v/>
      </c>
      <c r="BR91" s="108">
        <f t="shared" si="122"/>
        <v>0</v>
      </c>
      <c r="BS91" s="108" t="str">
        <f t="shared" si="123"/>
        <v/>
      </c>
      <c r="BT91" s="108" t="str">
        <f t="shared" si="124"/>
        <v/>
      </c>
      <c r="BU91" s="108" t="str">
        <f t="shared" si="125"/>
        <v/>
      </c>
      <c r="BV91" s="108" t="str">
        <f t="shared" si="126"/>
        <v/>
      </c>
      <c r="BW91" s="110" t="str">
        <f t="shared" si="127"/>
        <v/>
      </c>
      <c r="BX91" s="120" t="str">
        <f>IF(OR($E91="",$G91=""),"",IF(AND($E$3=6),'Marks Entry 6th'!AQ90,IF(AND($E$3=7),'Marks Entry 7th'!AQ90,"")))</f>
        <v/>
      </c>
      <c r="BY91" s="120" t="str">
        <f>IF(OR($E91="",$G91=""),"",IF(AND($E$3=6),'Marks Entry 6th'!AR90,IF(AND($E$3=7),'Marks Entry 7th'!AR90,"")))</f>
        <v/>
      </c>
      <c r="BZ91" s="120" t="str">
        <f>IF(OR($E91="",$G91=""),"",IF(AND($E$3=6),'Marks Entry 6th'!AS90,IF(AND($E$3=7),'Marks Entry 7th'!AS90,"")))</f>
        <v/>
      </c>
      <c r="CA91" s="120" t="str">
        <f>IF(OR($E91="",$G91=""),"",IF(AND($E$3=6),'Marks Entry 6th'!AT90,IF(AND($E$3=7),'Marks Entry 7th'!AT90,"")))</f>
        <v/>
      </c>
      <c r="CB91" s="120" t="str">
        <f>IF(OR($E91="",$G91=""),"",IF(AND($E$3=6),'Marks Entry 6th'!AU90,IF(AND($E$3=7),'Marks Entry 7th'!AU90,"")))</f>
        <v/>
      </c>
      <c r="CC91" s="120" t="str">
        <f>IF(OR($E91="",$G91=""),"",IF(AND($E$3=6),'Marks Entry 6th'!AV90,IF(AND($E$3=7),'Marks Entry 7th'!AV90,"")))</f>
        <v/>
      </c>
      <c r="CD91" s="428" t="str">
        <f t="shared" si="128"/>
        <v/>
      </c>
      <c r="CE91" s="120" t="str">
        <f>IF(OR($E91="",$G91=""),"",IF(AND($E$3=6),'Marks Entry 6th'!AW90,IF(AND($E$3=7),'Marks Entry 7th'!AW90,"")))</f>
        <v/>
      </c>
      <c r="CF91" s="120" t="str">
        <f>IF(OR($E91="",$G91=""),"",IF(AND($E$3=6),'Marks Entry 6th'!AX90,IF(AND($E$3=7),'Marks Entry 7th'!AX90,"")))</f>
        <v/>
      </c>
      <c r="CG91" s="65" t="str">
        <f t="shared" si="129"/>
        <v/>
      </c>
      <c r="CH91" s="62">
        <f t="shared" si="130"/>
        <v>0</v>
      </c>
      <c r="CI91" s="67" t="str">
        <f>IF(OR($E91="",$G91=""),"",IF(AND($E$3=6),'Marks Entry 6th'!AY90,IF(AND($E$3=7),'Marks Entry 7th'!AY90,"")))</f>
        <v/>
      </c>
      <c r="CJ91" s="67" t="str">
        <f>IF(OR($E91="",$G91=""),"",IF(AND($E$3=6),'Marks Entry 6th'!AZ90,IF(AND($E$3=7),'Marks Entry 7th'!AZ90,"")))</f>
        <v/>
      </c>
      <c r="CK91" s="65" t="str">
        <f t="shared" si="131"/>
        <v/>
      </c>
      <c r="CL91" s="62" t="str">
        <f t="shared" si="132"/>
        <v/>
      </c>
      <c r="CM91" s="108">
        <f t="shared" si="133"/>
        <v>0</v>
      </c>
      <c r="CN91" s="108" t="str">
        <f t="shared" si="134"/>
        <v/>
      </c>
      <c r="CO91" s="108" t="str">
        <f t="shared" si="135"/>
        <v/>
      </c>
      <c r="CP91" s="108" t="str">
        <f t="shared" si="136"/>
        <v/>
      </c>
      <c r="CQ91" s="108" t="str">
        <f t="shared" si="137"/>
        <v/>
      </c>
      <c r="CR91" s="110" t="str">
        <f t="shared" si="138"/>
        <v/>
      </c>
      <c r="CS91" s="120" t="str">
        <f>IF(OR($E91="",$G91=""),"",IF(AND($E$3=6),'Marks Entry 6th'!BA90,IF(AND($E$3=7),'Marks Entry 7th'!BA90,"")))</f>
        <v/>
      </c>
      <c r="CT91" s="120" t="str">
        <f>IF(OR($E91="",$G91=""),"",IF(AND($E$3=6),'Marks Entry 6th'!BB90,IF(AND($E$3=7),'Marks Entry 7th'!BB90,"")))</f>
        <v/>
      </c>
      <c r="CU91" s="120" t="str">
        <f>IF(OR($E91="",$G91=""),"",IF(AND($E$3=6),'Marks Entry 6th'!BC90,IF(AND($E$3=7),'Marks Entry 7th'!BC90,"")))</f>
        <v/>
      </c>
      <c r="CV91" s="120" t="str">
        <f>IF(OR($E91="",$G91=""),"",IF(AND($E$3=6),'Marks Entry 6th'!BD90,IF(AND($E$3=7),'Marks Entry 7th'!BD90,"")))</f>
        <v/>
      </c>
      <c r="CW91" s="120" t="str">
        <f>IF(OR($E91="",$G91=""),"",IF(AND($E$3=6),'Marks Entry 6th'!BE90,IF(AND($E$3=7),'Marks Entry 7th'!BE90,"")))</f>
        <v/>
      </c>
      <c r="CX91" s="120" t="str">
        <f>IF(OR($E91="",$G91=""),"",IF(AND($E$3=6),'Marks Entry 6th'!BF90,IF(AND($E$3=7),'Marks Entry 7th'!BF90,"")))</f>
        <v/>
      </c>
      <c r="CY91" s="428" t="str">
        <f t="shared" si="139"/>
        <v/>
      </c>
      <c r="CZ91" s="120" t="str">
        <f>IF(OR($E91="",$G91=""),"",IF(AND($E$3=6),'Marks Entry 6th'!BG90,IF(AND($E$3=7),'Marks Entry 7th'!BG90,"")))</f>
        <v/>
      </c>
      <c r="DA91" s="120" t="str">
        <f>IF(OR($E91="",$G91=""),"",IF(AND($E$3=6),'Marks Entry 6th'!BH90,IF(AND($E$3=7),'Marks Entry 7th'!BH90,"")))</f>
        <v/>
      </c>
      <c r="DB91" s="65" t="str">
        <f t="shared" si="140"/>
        <v/>
      </c>
      <c r="DC91" s="62">
        <f t="shared" si="141"/>
        <v>0</v>
      </c>
      <c r="DD91" s="67" t="str">
        <f>IF(OR($E91="",$G91=""),"",IF(AND($E$3=6),'Marks Entry 6th'!BI90,IF(AND($E$3=7),'Marks Entry 7th'!BI90,"")))</f>
        <v/>
      </c>
      <c r="DE91" s="67" t="str">
        <f>IF(OR($E91="",$G91=""),"",IF(AND($E$3=6),'Marks Entry 6th'!BJ90,IF(AND($E$3=7),'Marks Entry 7th'!BJ90,"")))</f>
        <v/>
      </c>
      <c r="DF91" s="65" t="str">
        <f t="shared" si="142"/>
        <v/>
      </c>
      <c r="DG91" s="62" t="str">
        <f t="shared" si="143"/>
        <v/>
      </c>
      <c r="DH91" s="108">
        <f t="shared" si="144"/>
        <v>0</v>
      </c>
      <c r="DI91" s="108" t="str">
        <f t="shared" si="145"/>
        <v/>
      </c>
      <c r="DJ91" s="108" t="str">
        <f t="shared" si="146"/>
        <v/>
      </c>
      <c r="DK91" s="108" t="str">
        <f t="shared" si="147"/>
        <v/>
      </c>
      <c r="DL91" s="108" t="str">
        <f t="shared" si="148"/>
        <v/>
      </c>
      <c r="DM91" s="110" t="str">
        <f t="shared" si="149"/>
        <v/>
      </c>
      <c r="DN91" s="120" t="str">
        <f>IF(OR($E91="",$G91=""),"",IF(AND($E$3=6),'Marks Entry 6th'!BK90,IF(AND($E$3=7),'Marks Entry 7th'!BK90,"")))</f>
        <v/>
      </c>
      <c r="DO91" s="120" t="str">
        <f>IF(OR($E91="",$G91=""),"",IF(AND($E$3=6),'Marks Entry 6th'!BL90,IF(AND($E$3=7),'Marks Entry 7th'!BL90,"")))</f>
        <v/>
      </c>
      <c r="DP91" s="120" t="str">
        <f>IF(OR($E91="",$G91=""),"",IF(AND($E$3=6),'Marks Entry 6th'!BM90,IF(AND($E$3=7),'Marks Entry 7th'!BM90,"")))</f>
        <v/>
      </c>
      <c r="DQ91" s="120" t="str">
        <f>IF(OR($E91="",$G91=""),"",IF(AND($E$3=6),'Marks Entry 6th'!BN90,IF(AND($E$3=7),'Marks Entry 7th'!BN90,"")))</f>
        <v/>
      </c>
      <c r="DR91" s="120" t="str">
        <f>IF(OR($E91="",$G91=""),"",IF(AND($E$3=6),'Marks Entry 6th'!BO90,IF(AND($E$3=7),'Marks Entry 7th'!BO90,"")))</f>
        <v/>
      </c>
      <c r="DS91" s="120" t="str">
        <f>IF(OR($E91="",$G91=""),"",IF(AND($E$3=6),'Marks Entry 6th'!BP90,IF(AND($E$3=7),'Marks Entry 7th'!BP90,"")))</f>
        <v/>
      </c>
      <c r="DT91" s="428" t="str">
        <f t="shared" si="150"/>
        <v/>
      </c>
      <c r="DU91" s="120" t="str">
        <f>IF(OR($E91="",$G91=""),"",IF(AND($E$3=6),'Marks Entry 6th'!BQ90,IF(AND($E$3=7),'Marks Entry 7th'!BQ90,"")))</f>
        <v/>
      </c>
      <c r="DV91" s="120" t="str">
        <f>IF(OR($E91="",$G91=""),"",IF(AND($E$3=6),'Marks Entry 6th'!BR90,IF(AND($E$3=7),'Marks Entry 7th'!BR90,"")))</f>
        <v/>
      </c>
      <c r="DW91" s="65" t="str">
        <f t="shared" si="151"/>
        <v/>
      </c>
      <c r="DX91" s="62">
        <f t="shared" si="152"/>
        <v>0</v>
      </c>
      <c r="DY91" s="67" t="str">
        <f>IF(OR($E91="",$G91=""),"",IF(AND($E$3=6),'Marks Entry 6th'!BS90,IF(AND($E$3=7),'Marks Entry 7th'!BS90,"")))</f>
        <v/>
      </c>
      <c r="DZ91" s="67" t="str">
        <f>IF(OR($E91="",$G91=""),"",IF(AND($E$3=6),'Marks Entry 6th'!BT90,IF(AND($E$3=7),'Marks Entry 7th'!BT90,"")))</f>
        <v/>
      </c>
      <c r="EA91" s="65" t="str">
        <f t="shared" si="153"/>
        <v/>
      </c>
      <c r="EB91" s="62" t="str">
        <f t="shared" si="154"/>
        <v/>
      </c>
      <c r="EC91" s="108">
        <f t="shared" si="155"/>
        <v>0</v>
      </c>
      <c r="ED91" s="108" t="str">
        <f t="shared" si="156"/>
        <v/>
      </c>
      <c r="EE91" s="108" t="str">
        <f t="shared" si="157"/>
        <v/>
      </c>
      <c r="EF91" s="108" t="str">
        <f t="shared" si="158"/>
        <v/>
      </c>
      <c r="EG91" s="108" t="str">
        <f t="shared" si="159"/>
        <v/>
      </c>
      <c r="EH91" s="110" t="str">
        <f t="shared" si="160"/>
        <v/>
      </c>
      <c r="EI91" s="52" t="str">
        <f>IF(OR($E91="",$G91=""),"",IF(AND($E$3=6),'Marks Entry 6th'!BU90,IF(AND($E$3=7),'Marks Entry 7th'!BU90,"")))</f>
        <v/>
      </c>
      <c r="EJ91" s="52" t="str">
        <f>IF(OR($E91="",$G91=""),"",IF(AND($E$3=6),'Marks Entry 6th'!BV90,IF(AND($E$3=7),'Marks Entry 7th'!BV90,"")))</f>
        <v/>
      </c>
      <c r="EK91" s="52" t="str">
        <f>IF(OR($E91="",$G91=""),"",IF(AND($E$3=6),'Marks Entry 6th'!BW90,IF(AND($E$3=7),'Marks Entry 7th'!BW90,"")))</f>
        <v/>
      </c>
      <c r="EL91" s="52" t="str">
        <f>IF(OR($E91="",$G91=""),"",IF(AND($E$3=6),'Marks Entry 6th'!BX90,IF(AND($E$3=7),'Marks Entry 7th'!BX90,"")))</f>
        <v/>
      </c>
      <c r="EM91" s="52" t="str">
        <f>IF(OR($E91="",$G91=""),"",IF(AND($E$3=6),'Marks Entry 6th'!BY90,IF(AND($E$3=7),'Marks Entry 7th'!BY90,"")))</f>
        <v/>
      </c>
      <c r="EN91" s="121" t="str">
        <f t="shared" si="161"/>
        <v/>
      </c>
      <c r="EO91" s="122">
        <f t="shared" si="162"/>
        <v>0</v>
      </c>
      <c r="EP91" s="122" t="str">
        <f t="shared" si="163"/>
        <v/>
      </c>
      <c r="EQ91" s="122" t="str">
        <f t="shared" si="164"/>
        <v/>
      </c>
      <c r="ER91" s="109" t="str">
        <f t="shared" si="165"/>
        <v/>
      </c>
      <c r="ES91" s="52" t="str">
        <f>IF(OR($E91="",$G91=""),"",IF(AND($E$3=6),'Marks Entry 6th'!BZ90,IF(AND($E$3=7),'Marks Entry 7th'!BZ90,"")))</f>
        <v/>
      </c>
      <c r="ET91" s="52" t="str">
        <f>IF(OR($E91="",$G91=""),"",IF(AND($E$3=6),'Marks Entry 6th'!CA90,IF(AND($E$3=7),'Marks Entry 7th'!CA90,"")))</f>
        <v/>
      </c>
      <c r="EU91" s="52" t="str">
        <f>IF(OR($E91="",$G91=""),"",IF(AND($E$3=6),'Marks Entry 6th'!CB90,IF(AND($E$3=7),'Marks Entry 7th'!CB90,"")))</f>
        <v/>
      </c>
      <c r="EV91" s="52" t="str">
        <f>IF(OR($E91="",$G91=""),"",IF(AND($E$3=6),'Marks Entry 6th'!CC90,IF(AND($E$3=7),'Marks Entry 7th'!CC90,"")))</f>
        <v/>
      </c>
      <c r="EW91" s="52" t="str">
        <f>IF(OR($E91="",$G91=""),"",IF(AND($E$3=6),'Marks Entry 6th'!CD90,IF(AND($E$3=7),'Marks Entry 7th'!CD90,"")))</f>
        <v/>
      </c>
      <c r="EX91" s="121" t="str">
        <f t="shared" si="166"/>
        <v/>
      </c>
      <c r="EY91" s="122">
        <f t="shared" si="167"/>
        <v>0</v>
      </c>
      <c r="EZ91" s="122" t="str">
        <f t="shared" si="168"/>
        <v/>
      </c>
      <c r="FA91" s="122" t="str">
        <f t="shared" si="169"/>
        <v/>
      </c>
      <c r="FB91" s="109" t="str">
        <f t="shared" si="170"/>
        <v/>
      </c>
      <c r="FC91" s="52" t="str">
        <f>IF(OR($E91="",$G91=""),"",IF(AND($E$3=6),'Marks Entry 6th'!CE90,IF(AND($E$3=7),'Marks Entry 7th'!CE90,"")))</f>
        <v/>
      </c>
      <c r="FD91" s="52" t="str">
        <f>IF(OR($E91="",$G91=""),"",IF(AND($E$3=6),'Marks Entry 6th'!CF90,IF(AND($E$3=7),'Marks Entry 7th'!CF90,"")))</f>
        <v/>
      </c>
      <c r="FE91" s="52" t="str">
        <f>IF(OR($E91="",$G91=""),"",IF(AND($E$3=6),'Marks Entry 6th'!CG90,IF(AND($E$3=7),'Marks Entry 7th'!CG90,"")))</f>
        <v/>
      </c>
      <c r="FF91" s="52" t="str">
        <f>IF(OR($E91="",$G91=""),"",IF(AND($E$3=6),'Marks Entry 6th'!CH90,IF(AND($E$3=7),'Marks Entry 7th'!CH90,"")))</f>
        <v/>
      </c>
      <c r="FG91" s="52" t="str">
        <f>IF(OR($E91="",$G91=""),"",IF(AND($E$3=6),'Marks Entry 6th'!CI90,IF(AND($E$3=7),'Marks Entry 7th'!CI90,"")))</f>
        <v/>
      </c>
      <c r="FH91" s="121" t="str">
        <f t="shared" si="171"/>
        <v/>
      </c>
      <c r="FI91" s="122">
        <f t="shared" si="172"/>
        <v>0</v>
      </c>
      <c r="FJ91" s="122" t="str">
        <f t="shared" si="173"/>
        <v/>
      </c>
      <c r="FK91" s="122" t="str">
        <f t="shared" si="174"/>
        <v/>
      </c>
      <c r="FL91" s="109" t="str">
        <f t="shared" si="175"/>
        <v/>
      </c>
      <c r="FM91" s="370" t="str">
        <f>IF(OR($E91="",$G91=""),"",IF(AND('Marks Entry 6th'!CJ90="",'Marks Entry 7th'!CJ90=""),"",IF(AND($E$3=6),'Marks Entry 6th'!CJ90,IF(AND($E$3=7),'Marks Entry 7th'!CJ90,""))))</f>
        <v/>
      </c>
      <c r="FN91" s="370" t="str">
        <f>IF(OR($E91="",$G91=""),"",IF(AND('Marks Entry 6th'!CK90="",'Marks Entry 7th'!CK90=""),"",IF(AND($E$3=6),'Marks Entry 6th'!CK90,IF(AND($E$3=7),'Marks Entry 7th'!CK90,""))))</f>
        <v/>
      </c>
      <c r="FO91" s="371" t="str">
        <f t="shared" si="176"/>
        <v/>
      </c>
      <c r="FP91" s="109" t="str">
        <f t="shared" si="177"/>
        <v/>
      </c>
      <c r="FQ91" s="370" t="str">
        <f>IF(OR($E91="",$G91=""),"",IF(AND('Marks Entry 6th'!CL90="",'Marks Entry 7th'!CL90=""),"",IF(AND($E$3=6),'Marks Entry 6th'!CL90,IF(AND($E$3=7),'Marks Entry 7th'!CL90,""))))</f>
        <v/>
      </c>
      <c r="FR91" s="370" t="str">
        <f>IF(OR($E91="",$G91=""),"",IF(AND('Marks Entry 6th'!CM90="",'Marks Entry 7th'!CM90=""),"",IF(AND($E$3=6),'Marks Entry 6th'!CM90,IF(AND($E$3=7),'Marks Entry 7th'!CM90,""))))</f>
        <v/>
      </c>
      <c r="FS91" s="371" t="str">
        <f t="shared" si="178"/>
        <v/>
      </c>
      <c r="FT91" s="109" t="str">
        <f t="shared" si="179"/>
        <v/>
      </c>
      <c r="FU91" s="78" t="str">
        <f t="shared" si="180"/>
        <v/>
      </c>
      <c r="FV91" s="332" t="str">
        <f t="shared" si="181"/>
        <v/>
      </c>
      <c r="FW91" s="84" t="str">
        <f t="shared" si="182"/>
        <v/>
      </c>
      <c r="FX91" s="225" t="str">
        <f t="shared" si="183"/>
        <v/>
      </c>
      <c r="FY91" s="85" t="str">
        <f t="shared" si="184"/>
        <v/>
      </c>
      <c r="FZ91" s="331" t="str">
        <f>IFERROR(IF(B91="NSO","NSO",IF(OR(D91="",G91="",F91=""),"",IF(AND(FV91&gt;=36,'Master sheet'!$D$11="Hindi"),"कक्षा क्रमोन्नत",IF(AND(FV91&gt;=36,'Master sheet'!$D$11="English"),"Promoted",IF(AND(FV91&lt;36,'Master sheet'!$D$11="Hindi"),"पुनः परीक्षा","Re-Exam"))))),"")</f>
        <v/>
      </c>
      <c r="GA91" s="53" t="str">
        <f>IF(OR($E91="",$G91=""),"",IF(AND($E$3=6,'Marks Entry 6th'!CN90=""),"",IF(AND($E$3=7,'Marks Entry 7th'!CN90=""),"",IF(AND($E$3=6),'Marks Entry 6th'!CN90,IF(AND($E$3=7),'Marks Entry 7th'!CN90,"")))))</f>
        <v/>
      </c>
      <c r="GB91" s="53" t="str">
        <f>IF(OR($E91="",$G91=""),"",IF(AND($E$3=6,'Marks Entry 6th'!CO90=""),"",IF(AND($E$3=7,'Marks Entry 7th'!CO90=""),"",IF(AND($E$3=6),'Marks Entry 6th'!CO90,IF(AND($E$3=7),'Marks Entry 7th'!CO90,"")))))</f>
        <v/>
      </c>
      <c r="GC91" s="54"/>
      <c r="GK91" s="56">
        <f>IF(AND($E$3=6),'Marks Entry 6th'!I90,IF(AND($E$3=7),'Marks Entry 7th'!I90,""))</f>
        <v>0</v>
      </c>
      <c r="GL91" s="56">
        <f t="shared" si="185"/>
        <v>0</v>
      </c>
    </row>
    <row r="92" spans="1:194" ht="18.95" customHeight="1">
      <c r="A92" s="68">
        <v>85</v>
      </c>
      <c r="B92" s="68" t="str">
        <f>IF(OR(GK92=0,GK92=""),"",IF(AND($E$3=6),'Marks Entry 6th'!I91,IF(AND($E$3=7),'Marks Entry 7th'!I91,"")))</f>
        <v/>
      </c>
      <c r="C92" s="69" t="str">
        <f>IF(OR(B92=0,B92=""),"",IF(AND($E$3=6,'Marks Entry 6th'!B91=""),"",IF(AND($E$3=7,'Marks Entry 7th'!B91=""),"",IF(AND($E$3=6,'Marks Entry 6th'!B91),'Marks Entry 6th'!B91,IF(AND($E$3=7),'Marks Entry 7th'!B91,"")))))</f>
        <v/>
      </c>
      <c r="D92" s="69" t="str">
        <f>IF(OR(B92=0,B92=""),"",IF(AND($E$3=6,'Marks Entry 6th'!C91=""),"",IF(AND($E$3=7,'Marks Entry 7th'!C91=""),"",IF(AND($E$3=6),'Marks Entry 6th'!C91,IF(AND($E$3=7),'Marks Entry 7th'!C91,"")))))</f>
        <v/>
      </c>
      <c r="E92" s="306" t="str">
        <f>IF(OR(B92=0,B92=""),"",IF(AND($E$3=6,'Marks Entry 6th'!E91=""),"",IF(AND($E$3=7,'Marks Entry 7th'!E91=""),"",IF(AND($E$3=6),'Marks Entry 6th'!E91,IF(AND($E$3=7),'Marks Entry 7th'!E91,"")))))</f>
        <v/>
      </c>
      <c r="F92" s="69" t="str">
        <f>IF(OR(B92=0,B92=""),"",IF(AND($E$3=6,'Marks Entry 6th'!D91=""),"",IF(AND($E$3=7,'Marks Entry 7th'!D91=""),"",IF(AND($E$3=6),'Marks Entry 6th'!D91,IF(AND($E$3=7),'Marks Entry 7th'!D91,"")))))</f>
        <v/>
      </c>
      <c r="G92" s="305" t="str">
        <f>IF(OR(B92=0,B92=""),"",IF(AND($E$3=6,'Marks Entry 6th'!F91=""),"",IF(AND($E$3=7,'Marks Entry 7th'!F91=""),"",IF(AND($E$3=6),UPPER('Marks Entry 6th'!F91),IF(AND($E$3=7),UPPER('Marks Entry 7th'!F91),"")))))</f>
        <v/>
      </c>
      <c r="H92" s="305" t="str">
        <f>IF(OR(B92=0,B92=""),"",IF(AND($E$3=6,'Marks Entry 6th'!G91=""),"",IF(AND($E$3=7,'Marks Entry 7th'!G91=""),"",IF(AND($E$3=6),UPPER('Marks Entry 6th'!G91),IF(AND($E$3=7),UPPER('Marks Entry 7th'!G91),"")))))</f>
        <v/>
      </c>
      <c r="I92" s="305" t="str">
        <f>IF(OR(B92=0,B92=""),"",IF(AND($E$3=6,'Marks Entry 6th'!H91=""),"",IF(AND($E$3=7,'Marks Entry 7th'!H91=""),"",IF(AND($E$3=6),UPPER('Marks Entry 6th'!H91),IF(AND($E$3=7),UPPER('Marks Entry 7th'!H91),"")))))</f>
        <v/>
      </c>
      <c r="J92" s="64" t="str">
        <f>IF(OR(B92=0,B92=""),"",IF(AND($E$3=6,'Marks Entry 6th'!J91=""),"",IF(AND($E$3=7,'Marks Entry 7th'!J91=""),"",IF(AND($E$3=6),'Marks Entry 6th'!J91,IF(AND($E$3=7),'Marks Entry 7th'!J91,"")))))</f>
        <v/>
      </c>
      <c r="K92" s="64" t="str">
        <f>IF(OR(B92=0,B92=""),"",IF(AND($E$3=6,'Marks Entry 6th'!K91=""),"",IF(AND($E$3=7,'Marks Entry 7th'!K91=""),"",IF(AND($E$3=6),'Marks Entry 6th'!K91,IF(AND($E$3=7),'Marks Entry 7th'!K91,"")))))</f>
        <v/>
      </c>
      <c r="L92" s="120" t="str">
        <f>IF(OR($E92="",$G92=""),"",IF(AND($E$3=6),'Marks Entry 6th'!L91,IF(AND($E$3=7),'Marks Entry 7th'!L91,"")))</f>
        <v/>
      </c>
      <c r="M92" s="120" t="str">
        <f>IF(OR($E92="",$G92=""),"",IF(AND($E$3=6),'Marks Entry 6th'!M91,IF(AND($E$3=7),'Marks Entry 7th'!M91,"")))</f>
        <v/>
      </c>
      <c r="N92" s="120" t="str">
        <f>IF(OR($E92="",$G92=""),"",IF(AND($E$3=6),'Marks Entry 6th'!N91,IF(AND($E$3=7),'Marks Entry 7th'!N91,"")))</f>
        <v/>
      </c>
      <c r="O92" s="120" t="str">
        <f>IF(OR($E92="",$G92=""),"",IF(AND($E$3=6),'Marks Entry 6th'!O91,IF(AND($E$3=7),'Marks Entry 7th'!O91,"")))</f>
        <v/>
      </c>
      <c r="P92" s="120" t="str">
        <f>IF(OR($E92="",$G92=""),"",IF(AND($E$3=6),'Marks Entry 6th'!P91,IF(AND($E$3=7),'Marks Entry 7th'!P91,"")))</f>
        <v/>
      </c>
      <c r="Q92" s="120" t="str">
        <f>IF(OR($E92="",$G92=""),"",IF(AND($E$3=6),'Marks Entry 6th'!Q91,IF(AND($E$3=7),'Marks Entry 7th'!Q91,"")))</f>
        <v/>
      </c>
      <c r="R92" s="428" t="str">
        <f t="shared" si="95"/>
        <v/>
      </c>
      <c r="S92" s="120" t="str">
        <f>IF(OR($E92="",$G92=""),"",IF(AND($E$3=6),'Marks Entry 6th'!R91,IF(AND($E$3=7),'Marks Entry 7th'!R91,"")))</f>
        <v/>
      </c>
      <c r="T92" s="120" t="str">
        <f>IF(OR($E92="",$G92=""),"",IF(AND($E$3=6),'Marks Entry 6th'!S91,IF(AND($E$3=7),'Marks Entry 7th'!S91,"")))</f>
        <v/>
      </c>
      <c r="U92" s="65" t="str">
        <f t="shared" si="96"/>
        <v/>
      </c>
      <c r="V92" s="62">
        <f t="shared" si="97"/>
        <v>0</v>
      </c>
      <c r="W92" s="67" t="str">
        <f>IF(OR($E92="",$G92=""),"",IF(AND($E$3=6),'Marks Entry 6th'!T91,IF(AND($E$3=7),'Marks Entry 7th'!T91,"")))</f>
        <v/>
      </c>
      <c r="X92" s="67" t="str">
        <f>IF(OR($E92="",$G92=""),"",IF(AND($E$3=6),'Marks Entry 6th'!U91,IF(AND($E$3=7),'Marks Entry 7th'!U91,"")))</f>
        <v/>
      </c>
      <c r="Y92" s="66" t="str">
        <f t="shared" si="98"/>
        <v/>
      </c>
      <c r="Z92" s="62" t="str">
        <f t="shared" si="99"/>
        <v/>
      </c>
      <c r="AA92" s="108">
        <f t="shared" si="100"/>
        <v>0</v>
      </c>
      <c r="AB92" s="108" t="str">
        <f t="shared" si="101"/>
        <v/>
      </c>
      <c r="AC92" s="108" t="str">
        <f t="shared" si="102"/>
        <v/>
      </c>
      <c r="AD92" s="108" t="str">
        <f t="shared" si="103"/>
        <v/>
      </c>
      <c r="AE92" s="108" t="str">
        <f t="shared" si="104"/>
        <v/>
      </c>
      <c r="AF92" s="110" t="str">
        <f t="shared" si="105"/>
        <v/>
      </c>
      <c r="AG92" s="120" t="str">
        <f>IF(OR($E92="",$G92=""),"",IF(AND($E$3=6),'Marks Entry 6th'!V91,IF(AND($E$3=7),'Marks Entry 7th'!V91,"")))</f>
        <v/>
      </c>
      <c r="AH92" s="120" t="str">
        <f>IF(OR($E92="",$G92=""),"",IF(AND($E$3=6),'Marks Entry 6th'!W91,IF(AND($E$3=7),'Marks Entry 7th'!W91,"")))</f>
        <v/>
      </c>
      <c r="AI92" s="120" t="str">
        <f>IF(OR($E92="",$G92=""),"",IF(AND($E$3=6),'Marks Entry 6th'!X91,IF(AND($E$3=7),'Marks Entry 7th'!X91,"")))</f>
        <v/>
      </c>
      <c r="AJ92" s="120" t="str">
        <f>IF(OR($E92="",$G92=""),"",IF(AND($E$3=6),'Marks Entry 6th'!Y91,IF(AND($E$3=7),'Marks Entry 7th'!Y91,"")))</f>
        <v/>
      </c>
      <c r="AK92" s="120" t="str">
        <f>IF(OR($E92="",$G92=""),"",IF(AND($E$3=6),'Marks Entry 6th'!Z91,IF(AND($E$3=7),'Marks Entry 7th'!Z91,"")))</f>
        <v/>
      </c>
      <c r="AL92" s="120" t="str">
        <f>IF(OR($E92="",$G92=""),"",IF(AND($E$3=6),'Marks Entry 6th'!AA91,IF(AND($E$3=7),'Marks Entry 7th'!AA91,"")))</f>
        <v/>
      </c>
      <c r="AM92" s="428" t="str">
        <f t="shared" si="106"/>
        <v/>
      </c>
      <c r="AN92" s="120" t="str">
        <f>IF(OR($E92="",$G92=""),"",IF(AND($E$3=6),'Marks Entry 6th'!AB91,IF(AND($E$3=7),'Marks Entry 7th'!AB91,"")))</f>
        <v/>
      </c>
      <c r="AO92" s="120" t="str">
        <f>IF(OR($E92="",$G92=""),"",IF(AND($E$3=6),'Marks Entry 6th'!AC91,IF(AND($E$3=7),'Marks Entry 7th'!AC91,"")))</f>
        <v/>
      </c>
      <c r="AP92" s="65" t="str">
        <f t="shared" si="107"/>
        <v/>
      </c>
      <c r="AQ92" s="62">
        <f t="shared" si="108"/>
        <v>0</v>
      </c>
      <c r="AR92" s="67" t="str">
        <f>IF(OR($E92="",$G92=""),"",IF(AND($E$3=6),'Marks Entry 6th'!AD91,IF(AND($E$3=7),'Marks Entry 7th'!AD91,"")))</f>
        <v/>
      </c>
      <c r="AS92" s="67" t="str">
        <f>IF(OR($E92="",$G92=""),"",IF(AND($E$3=6),'Marks Entry 6th'!AE91,IF(AND($E$3=7),'Marks Entry 7th'!AE91,"")))</f>
        <v/>
      </c>
      <c r="AT92" s="65" t="str">
        <f t="shared" si="109"/>
        <v/>
      </c>
      <c r="AU92" s="62" t="str">
        <f t="shared" si="110"/>
        <v/>
      </c>
      <c r="AV92" s="108">
        <f t="shared" si="111"/>
        <v>0</v>
      </c>
      <c r="AW92" s="108" t="str">
        <f t="shared" si="112"/>
        <v/>
      </c>
      <c r="AX92" s="108" t="str">
        <f t="shared" si="113"/>
        <v/>
      </c>
      <c r="AY92" s="108" t="str">
        <f t="shared" si="114"/>
        <v/>
      </c>
      <c r="AZ92" s="108" t="str">
        <f t="shared" si="115"/>
        <v/>
      </c>
      <c r="BA92" s="110" t="str">
        <f t="shared" si="116"/>
        <v/>
      </c>
      <c r="BB92" s="313" t="str">
        <f>IF(OR($E92="",$G92=""),"",IF(AND($E$3=6),'Marks Entry 6th'!AF91,IF(AND($E$3=7),'Marks Entry 7th'!AF91,"")))</f>
        <v/>
      </c>
      <c r="BC92" s="120" t="str">
        <f>IF(OR($E92="",$G92=""),"",IF(AND($E$3=6),'Marks Entry 6th'!AG91,IF(AND($E$3=7),'Marks Entry 7th'!AG91,"")))</f>
        <v/>
      </c>
      <c r="BD92" s="120" t="str">
        <f>IF(OR($E92="",$G92=""),"",IF(AND($E$3=6),'Marks Entry 6th'!AH91,IF(AND($E$3=7),'Marks Entry 7th'!AH91,"")))</f>
        <v/>
      </c>
      <c r="BE92" s="120" t="str">
        <f>IF(OR($E92="",$G92=""),"",IF(AND($E$3=6),'Marks Entry 6th'!AI91,IF(AND($E$3=7),'Marks Entry 7th'!AI91,"")))</f>
        <v/>
      </c>
      <c r="BF92" s="120" t="str">
        <f>IF(OR($E92="",$G92=""),"",IF(AND($E$3=6),'Marks Entry 6th'!AJ91,IF(AND($E$3=7),'Marks Entry 7th'!AJ91,"")))</f>
        <v/>
      </c>
      <c r="BG92" s="120" t="str">
        <f>IF(OR($E92="",$G92=""),"",IF(AND($E$3=6),'Marks Entry 6th'!AK91,IF(AND($E$3=7),'Marks Entry 7th'!AK91,"")))</f>
        <v/>
      </c>
      <c r="BH92" s="120" t="str">
        <f>IF(OR($E92="",$G92=""),"",IF(AND($E$3=6),'Marks Entry 6th'!AL91,IF(AND($E$3=7),'Marks Entry 7th'!AL91,"")))</f>
        <v/>
      </c>
      <c r="BI92" s="428" t="str">
        <f t="shared" si="117"/>
        <v/>
      </c>
      <c r="BJ92" s="120" t="str">
        <f>IF(OR($E92="",$G92=""),"",IF(AND($E$3=6),'Marks Entry 6th'!AM91,IF(AND($E$3=7),'Marks Entry 7th'!AM91,"")))</f>
        <v/>
      </c>
      <c r="BK92" s="120" t="str">
        <f>IF(OR($E92="",$G92=""),"",IF(AND($E$3=6),'Marks Entry 6th'!AN91,IF(AND($E$3=7),'Marks Entry 7th'!AN91,"")))</f>
        <v/>
      </c>
      <c r="BL92" s="65" t="str">
        <f t="shared" si="118"/>
        <v/>
      </c>
      <c r="BM92" s="62">
        <f t="shared" si="119"/>
        <v>0</v>
      </c>
      <c r="BN92" s="67" t="str">
        <f>IF(OR($E92="",$G92=""),"",IF(AND($E$3=6),'Marks Entry 6th'!AO91,IF(AND($E$3=7),'Marks Entry 7th'!AO91,"")))</f>
        <v/>
      </c>
      <c r="BO92" s="67" t="str">
        <f>IF(OR($E92="",$G92=""),"",IF(AND($E$3=6),'Marks Entry 6th'!AP91,IF(AND($E$3=7),'Marks Entry 7th'!AP91,"")))</f>
        <v/>
      </c>
      <c r="BP92" s="65" t="str">
        <f t="shared" si="120"/>
        <v/>
      </c>
      <c r="BQ92" s="62" t="str">
        <f t="shared" si="121"/>
        <v/>
      </c>
      <c r="BR92" s="108">
        <f t="shared" si="122"/>
        <v>0</v>
      </c>
      <c r="BS92" s="108" t="str">
        <f t="shared" si="123"/>
        <v/>
      </c>
      <c r="BT92" s="108" t="str">
        <f t="shared" si="124"/>
        <v/>
      </c>
      <c r="BU92" s="108" t="str">
        <f t="shared" si="125"/>
        <v/>
      </c>
      <c r="BV92" s="108" t="str">
        <f t="shared" si="126"/>
        <v/>
      </c>
      <c r="BW92" s="110" t="str">
        <f t="shared" si="127"/>
        <v/>
      </c>
      <c r="BX92" s="120" t="str">
        <f>IF(OR($E92="",$G92=""),"",IF(AND($E$3=6),'Marks Entry 6th'!AQ91,IF(AND($E$3=7),'Marks Entry 7th'!AQ91,"")))</f>
        <v/>
      </c>
      <c r="BY92" s="120" t="str">
        <f>IF(OR($E92="",$G92=""),"",IF(AND($E$3=6),'Marks Entry 6th'!AR91,IF(AND($E$3=7),'Marks Entry 7th'!AR91,"")))</f>
        <v/>
      </c>
      <c r="BZ92" s="120" t="str">
        <f>IF(OR($E92="",$G92=""),"",IF(AND($E$3=6),'Marks Entry 6th'!AS91,IF(AND($E$3=7),'Marks Entry 7th'!AS91,"")))</f>
        <v/>
      </c>
      <c r="CA92" s="120" t="str">
        <f>IF(OR($E92="",$G92=""),"",IF(AND($E$3=6),'Marks Entry 6th'!AT91,IF(AND($E$3=7),'Marks Entry 7th'!AT91,"")))</f>
        <v/>
      </c>
      <c r="CB92" s="120" t="str">
        <f>IF(OR($E92="",$G92=""),"",IF(AND($E$3=6),'Marks Entry 6th'!AU91,IF(AND($E$3=7),'Marks Entry 7th'!AU91,"")))</f>
        <v/>
      </c>
      <c r="CC92" s="120" t="str">
        <f>IF(OR($E92="",$G92=""),"",IF(AND($E$3=6),'Marks Entry 6th'!AV91,IF(AND($E$3=7),'Marks Entry 7th'!AV91,"")))</f>
        <v/>
      </c>
      <c r="CD92" s="428" t="str">
        <f t="shared" si="128"/>
        <v/>
      </c>
      <c r="CE92" s="120" t="str">
        <f>IF(OR($E92="",$G92=""),"",IF(AND($E$3=6),'Marks Entry 6th'!AW91,IF(AND($E$3=7),'Marks Entry 7th'!AW91,"")))</f>
        <v/>
      </c>
      <c r="CF92" s="120" t="str">
        <f>IF(OR($E92="",$G92=""),"",IF(AND($E$3=6),'Marks Entry 6th'!AX91,IF(AND($E$3=7),'Marks Entry 7th'!AX91,"")))</f>
        <v/>
      </c>
      <c r="CG92" s="65" t="str">
        <f t="shared" si="129"/>
        <v/>
      </c>
      <c r="CH92" s="62">
        <f t="shared" si="130"/>
        <v>0</v>
      </c>
      <c r="CI92" s="67" t="str">
        <f>IF(OR($E92="",$G92=""),"",IF(AND($E$3=6),'Marks Entry 6th'!AY91,IF(AND($E$3=7),'Marks Entry 7th'!AY91,"")))</f>
        <v/>
      </c>
      <c r="CJ92" s="67" t="str">
        <f>IF(OR($E92="",$G92=""),"",IF(AND($E$3=6),'Marks Entry 6th'!AZ91,IF(AND($E$3=7),'Marks Entry 7th'!AZ91,"")))</f>
        <v/>
      </c>
      <c r="CK92" s="65" t="str">
        <f t="shared" si="131"/>
        <v/>
      </c>
      <c r="CL92" s="62" t="str">
        <f t="shared" si="132"/>
        <v/>
      </c>
      <c r="CM92" s="108">
        <f t="shared" si="133"/>
        <v>0</v>
      </c>
      <c r="CN92" s="108" t="str">
        <f t="shared" si="134"/>
        <v/>
      </c>
      <c r="CO92" s="108" t="str">
        <f t="shared" si="135"/>
        <v/>
      </c>
      <c r="CP92" s="108" t="str">
        <f t="shared" si="136"/>
        <v/>
      </c>
      <c r="CQ92" s="108" t="str">
        <f t="shared" si="137"/>
        <v/>
      </c>
      <c r="CR92" s="110" t="str">
        <f t="shared" si="138"/>
        <v/>
      </c>
      <c r="CS92" s="120" t="str">
        <f>IF(OR($E92="",$G92=""),"",IF(AND($E$3=6),'Marks Entry 6th'!BA91,IF(AND($E$3=7),'Marks Entry 7th'!BA91,"")))</f>
        <v/>
      </c>
      <c r="CT92" s="120" t="str">
        <f>IF(OR($E92="",$G92=""),"",IF(AND($E$3=6),'Marks Entry 6th'!BB91,IF(AND($E$3=7),'Marks Entry 7th'!BB91,"")))</f>
        <v/>
      </c>
      <c r="CU92" s="120" t="str">
        <f>IF(OR($E92="",$G92=""),"",IF(AND($E$3=6),'Marks Entry 6th'!BC91,IF(AND($E$3=7),'Marks Entry 7th'!BC91,"")))</f>
        <v/>
      </c>
      <c r="CV92" s="120" t="str">
        <f>IF(OR($E92="",$G92=""),"",IF(AND($E$3=6),'Marks Entry 6th'!BD91,IF(AND($E$3=7),'Marks Entry 7th'!BD91,"")))</f>
        <v/>
      </c>
      <c r="CW92" s="120" t="str">
        <f>IF(OR($E92="",$G92=""),"",IF(AND($E$3=6),'Marks Entry 6th'!BE91,IF(AND($E$3=7),'Marks Entry 7th'!BE91,"")))</f>
        <v/>
      </c>
      <c r="CX92" s="120" t="str">
        <f>IF(OR($E92="",$G92=""),"",IF(AND($E$3=6),'Marks Entry 6th'!BF91,IF(AND($E$3=7),'Marks Entry 7th'!BF91,"")))</f>
        <v/>
      </c>
      <c r="CY92" s="428" t="str">
        <f t="shared" si="139"/>
        <v/>
      </c>
      <c r="CZ92" s="120" t="str">
        <f>IF(OR($E92="",$G92=""),"",IF(AND($E$3=6),'Marks Entry 6th'!BG91,IF(AND($E$3=7),'Marks Entry 7th'!BG91,"")))</f>
        <v/>
      </c>
      <c r="DA92" s="120" t="str">
        <f>IF(OR($E92="",$G92=""),"",IF(AND($E$3=6),'Marks Entry 6th'!BH91,IF(AND($E$3=7),'Marks Entry 7th'!BH91,"")))</f>
        <v/>
      </c>
      <c r="DB92" s="65" t="str">
        <f t="shared" si="140"/>
        <v/>
      </c>
      <c r="DC92" s="62">
        <f t="shared" si="141"/>
        <v>0</v>
      </c>
      <c r="DD92" s="67" t="str">
        <f>IF(OR($E92="",$G92=""),"",IF(AND($E$3=6),'Marks Entry 6th'!BI91,IF(AND($E$3=7),'Marks Entry 7th'!BI91,"")))</f>
        <v/>
      </c>
      <c r="DE92" s="67" t="str">
        <f>IF(OR($E92="",$G92=""),"",IF(AND($E$3=6),'Marks Entry 6th'!BJ91,IF(AND($E$3=7),'Marks Entry 7th'!BJ91,"")))</f>
        <v/>
      </c>
      <c r="DF92" s="65" t="str">
        <f t="shared" si="142"/>
        <v/>
      </c>
      <c r="DG92" s="62" t="str">
        <f t="shared" si="143"/>
        <v/>
      </c>
      <c r="DH92" s="108">
        <f t="shared" si="144"/>
        <v>0</v>
      </c>
      <c r="DI92" s="108" t="str">
        <f t="shared" si="145"/>
        <v/>
      </c>
      <c r="DJ92" s="108" t="str">
        <f t="shared" si="146"/>
        <v/>
      </c>
      <c r="DK92" s="108" t="str">
        <f t="shared" si="147"/>
        <v/>
      </c>
      <c r="DL92" s="108" t="str">
        <f t="shared" si="148"/>
        <v/>
      </c>
      <c r="DM92" s="110" t="str">
        <f t="shared" si="149"/>
        <v/>
      </c>
      <c r="DN92" s="120" t="str">
        <f>IF(OR($E92="",$G92=""),"",IF(AND($E$3=6),'Marks Entry 6th'!BK91,IF(AND($E$3=7),'Marks Entry 7th'!BK91,"")))</f>
        <v/>
      </c>
      <c r="DO92" s="120" t="str">
        <f>IF(OR($E92="",$G92=""),"",IF(AND($E$3=6),'Marks Entry 6th'!BL91,IF(AND($E$3=7),'Marks Entry 7th'!BL91,"")))</f>
        <v/>
      </c>
      <c r="DP92" s="120" t="str">
        <f>IF(OR($E92="",$G92=""),"",IF(AND($E$3=6),'Marks Entry 6th'!BM91,IF(AND($E$3=7),'Marks Entry 7th'!BM91,"")))</f>
        <v/>
      </c>
      <c r="DQ92" s="120" t="str">
        <f>IF(OR($E92="",$G92=""),"",IF(AND($E$3=6),'Marks Entry 6th'!BN91,IF(AND($E$3=7),'Marks Entry 7th'!BN91,"")))</f>
        <v/>
      </c>
      <c r="DR92" s="120" t="str">
        <f>IF(OR($E92="",$G92=""),"",IF(AND($E$3=6),'Marks Entry 6th'!BO91,IF(AND($E$3=7),'Marks Entry 7th'!BO91,"")))</f>
        <v/>
      </c>
      <c r="DS92" s="120" t="str">
        <f>IF(OR($E92="",$G92=""),"",IF(AND($E$3=6),'Marks Entry 6th'!BP91,IF(AND($E$3=7),'Marks Entry 7th'!BP91,"")))</f>
        <v/>
      </c>
      <c r="DT92" s="428" t="str">
        <f t="shared" si="150"/>
        <v/>
      </c>
      <c r="DU92" s="120" t="str">
        <f>IF(OR($E92="",$G92=""),"",IF(AND($E$3=6),'Marks Entry 6th'!BQ91,IF(AND($E$3=7),'Marks Entry 7th'!BQ91,"")))</f>
        <v/>
      </c>
      <c r="DV92" s="120" t="str">
        <f>IF(OR($E92="",$G92=""),"",IF(AND($E$3=6),'Marks Entry 6th'!BR91,IF(AND($E$3=7),'Marks Entry 7th'!BR91,"")))</f>
        <v/>
      </c>
      <c r="DW92" s="65" t="str">
        <f t="shared" si="151"/>
        <v/>
      </c>
      <c r="DX92" s="62">
        <f t="shared" si="152"/>
        <v>0</v>
      </c>
      <c r="DY92" s="67" t="str">
        <f>IF(OR($E92="",$G92=""),"",IF(AND($E$3=6),'Marks Entry 6th'!BS91,IF(AND($E$3=7),'Marks Entry 7th'!BS91,"")))</f>
        <v/>
      </c>
      <c r="DZ92" s="67" t="str">
        <f>IF(OR($E92="",$G92=""),"",IF(AND($E$3=6),'Marks Entry 6th'!BT91,IF(AND($E$3=7),'Marks Entry 7th'!BT91,"")))</f>
        <v/>
      </c>
      <c r="EA92" s="65" t="str">
        <f t="shared" si="153"/>
        <v/>
      </c>
      <c r="EB92" s="62" t="str">
        <f t="shared" si="154"/>
        <v/>
      </c>
      <c r="EC92" s="108">
        <f t="shared" si="155"/>
        <v>0</v>
      </c>
      <c r="ED92" s="108" t="str">
        <f t="shared" si="156"/>
        <v/>
      </c>
      <c r="EE92" s="108" t="str">
        <f t="shared" si="157"/>
        <v/>
      </c>
      <c r="EF92" s="108" t="str">
        <f t="shared" si="158"/>
        <v/>
      </c>
      <c r="EG92" s="108" t="str">
        <f t="shared" si="159"/>
        <v/>
      </c>
      <c r="EH92" s="110" t="str">
        <f t="shared" si="160"/>
        <v/>
      </c>
      <c r="EI92" s="52" t="str">
        <f>IF(OR($E92="",$G92=""),"",IF(AND($E$3=6),'Marks Entry 6th'!BU91,IF(AND($E$3=7),'Marks Entry 7th'!BU91,"")))</f>
        <v/>
      </c>
      <c r="EJ92" s="52" t="str">
        <f>IF(OR($E92="",$G92=""),"",IF(AND($E$3=6),'Marks Entry 6th'!BV91,IF(AND($E$3=7),'Marks Entry 7th'!BV91,"")))</f>
        <v/>
      </c>
      <c r="EK92" s="52" t="str">
        <f>IF(OR($E92="",$G92=""),"",IF(AND($E$3=6),'Marks Entry 6th'!BW91,IF(AND($E$3=7),'Marks Entry 7th'!BW91,"")))</f>
        <v/>
      </c>
      <c r="EL92" s="52" t="str">
        <f>IF(OR($E92="",$G92=""),"",IF(AND($E$3=6),'Marks Entry 6th'!BX91,IF(AND($E$3=7),'Marks Entry 7th'!BX91,"")))</f>
        <v/>
      </c>
      <c r="EM92" s="52" t="str">
        <f>IF(OR($E92="",$G92=""),"",IF(AND($E$3=6),'Marks Entry 6th'!BY91,IF(AND($E$3=7),'Marks Entry 7th'!BY91,"")))</f>
        <v/>
      </c>
      <c r="EN92" s="121" t="str">
        <f t="shared" si="161"/>
        <v/>
      </c>
      <c r="EO92" s="122">
        <f t="shared" si="162"/>
        <v>0</v>
      </c>
      <c r="EP92" s="122" t="str">
        <f t="shared" si="163"/>
        <v/>
      </c>
      <c r="EQ92" s="122" t="str">
        <f t="shared" si="164"/>
        <v/>
      </c>
      <c r="ER92" s="109" t="str">
        <f t="shared" si="165"/>
        <v/>
      </c>
      <c r="ES92" s="52" t="str">
        <f>IF(OR($E92="",$G92=""),"",IF(AND($E$3=6),'Marks Entry 6th'!BZ91,IF(AND($E$3=7),'Marks Entry 7th'!BZ91,"")))</f>
        <v/>
      </c>
      <c r="ET92" s="52" t="str">
        <f>IF(OR($E92="",$G92=""),"",IF(AND($E$3=6),'Marks Entry 6th'!CA91,IF(AND($E$3=7),'Marks Entry 7th'!CA91,"")))</f>
        <v/>
      </c>
      <c r="EU92" s="52" t="str">
        <f>IF(OR($E92="",$G92=""),"",IF(AND($E$3=6),'Marks Entry 6th'!CB91,IF(AND($E$3=7),'Marks Entry 7th'!CB91,"")))</f>
        <v/>
      </c>
      <c r="EV92" s="52" t="str">
        <f>IF(OR($E92="",$G92=""),"",IF(AND($E$3=6),'Marks Entry 6th'!CC91,IF(AND($E$3=7),'Marks Entry 7th'!CC91,"")))</f>
        <v/>
      </c>
      <c r="EW92" s="52" t="str">
        <f>IF(OR($E92="",$G92=""),"",IF(AND($E$3=6),'Marks Entry 6th'!CD91,IF(AND($E$3=7),'Marks Entry 7th'!CD91,"")))</f>
        <v/>
      </c>
      <c r="EX92" s="121" t="str">
        <f t="shared" si="166"/>
        <v/>
      </c>
      <c r="EY92" s="122">
        <f t="shared" si="167"/>
        <v>0</v>
      </c>
      <c r="EZ92" s="122" t="str">
        <f t="shared" si="168"/>
        <v/>
      </c>
      <c r="FA92" s="122" t="str">
        <f t="shared" si="169"/>
        <v/>
      </c>
      <c r="FB92" s="109" t="str">
        <f t="shared" si="170"/>
        <v/>
      </c>
      <c r="FC92" s="52" t="str">
        <f>IF(OR($E92="",$G92=""),"",IF(AND($E$3=6),'Marks Entry 6th'!CE91,IF(AND($E$3=7),'Marks Entry 7th'!CE91,"")))</f>
        <v/>
      </c>
      <c r="FD92" s="52" t="str">
        <f>IF(OR($E92="",$G92=""),"",IF(AND($E$3=6),'Marks Entry 6th'!CF91,IF(AND($E$3=7),'Marks Entry 7th'!CF91,"")))</f>
        <v/>
      </c>
      <c r="FE92" s="52" t="str">
        <f>IF(OR($E92="",$G92=""),"",IF(AND($E$3=6),'Marks Entry 6th'!CG91,IF(AND($E$3=7),'Marks Entry 7th'!CG91,"")))</f>
        <v/>
      </c>
      <c r="FF92" s="52" t="str">
        <f>IF(OR($E92="",$G92=""),"",IF(AND($E$3=6),'Marks Entry 6th'!CH91,IF(AND($E$3=7),'Marks Entry 7th'!CH91,"")))</f>
        <v/>
      </c>
      <c r="FG92" s="52" t="str">
        <f>IF(OR($E92="",$G92=""),"",IF(AND($E$3=6),'Marks Entry 6th'!CI91,IF(AND($E$3=7),'Marks Entry 7th'!CI91,"")))</f>
        <v/>
      </c>
      <c r="FH92" s="121" t="str">
        <f t="shared" si="171"/>
        <v/>
      </c>
      <c r="FI92" s="122">
        <f t="shared" si="172"/>
        <v>0</v>
      </c>
      <c r="FJ92" s="122" t="str">
        <f t="shared" si="173"/>
        <v/>
      </c>
      <c r="FK92" s="122" t="str">
        <f t="shared" si="174"/>
        <v/>
      </c>
      <c r="FL92" s="109" t="str">
        <f t="shared" si="175"/>
        <v/>
      </c>
      <c r="FM92" s="370" t="str">
        <f>IF(OR($E92="",$G92=""),"",IF(AND('Marks Entry 6th'!CJ91="",'Marks Entry 7th'!CJ91=""),"",IF(AND($E$3=6),'Marks Entry 6th'!CJ91,IF(AND($E$3=7),'Marks Entry 7th'!CJ91,""))))</f>
        <v/>
      </c>
      <c r="FN92" s="370" t="str">
        <f>IF(OR($E92="",$G92=""),"",IF(AND('Marks Entry 6th'!CK91="",'Marks Entry 7th'!CK91=""),"",IF(AND($E$3=6),'Marks Entry 6th'!CK91,IF(AND($E$3=7),'Marks Entry 7th'!CK91,""))))</f>
        <v/>
      </c>
      <c r="FO92" s="371" t="str">
        <f t="shared" si="176"/>
        <v/>
      </c>
      <c r="FP92" s="109" t="str">
        <f t="shared" si="177"/>
        <v/>
      </c>
      <c r="FQ92" s="370" t="str">
        <f>IF(OR($E92="",$G92=""),"",IF(AND('Marks Entry 6th'!CL91="",'Marks Entry 7th'!CL91=""),"",IF(AND($E$3=6),'Marks Entry 6th'!CL91,IF(AND($E$3=7),'Marks Entry 7th'!CL91,""))))</f>
        <v/>
      </c>
      <c r="FR92" s="370" t="str">
        <f>IF(OR($E92="",$G92=""),"",IF(AND('Marks Entry 6th'!CM91="",'Marks Entry 7th'!CM91=""),"",IF(AND($E$3=6),'Marks Entry 6th'!CM91,IF(AND($E$3=7),'Marks Entry 7th'!CM91,""))))</f>
        <v/>
      </c>
      <c r="FS92" s="371" t="str">
        <f t="shared" si="178"/>
        <v/>
      </c>
      <c r="FT92" s="109" t="str">
        <f t="shared" si="179"/>
        <v/>
      </c>
      <c r="FU92" s="78" t="str">
        <f t="shared" si="180"/>
        <v/>
      </c>
      <c r="FV92" s="332" t="str">
        <f t="shared" si="181"/>
        <v/>
      </c>
      <c r="FW92" s="84" t="str">
        <f t="shared" si="182"/>
        <v/>
      </c>
      <c r="FX92" s="225" t="str">
        <f t="shared" si="183"/>
        <v/>
      </c>
      <c r="FY92" s="85" t="str">
        <f t="shared" si="184"/>
        <v/>
      </c>
      <c r="FZ92" s="331" t="str">
        <f>IFERROR(IF(B92="NSO","NSO",IF(OR(D92="",G92="",F92=""),"",IF(AND(FV92&gt;=36,'Master sheet'!$D$11="Hindi"),"कक्षा क्रमोन्नत",IF(AND(FV92&gt;=36,'Master sheet'!$D$11="English"),"Promoted",IF(AND(FV92&lt;36,'Master sheet'!$D$11="Hindi"),"पुनः परीक्षा","Re-Exam"))))),"")</f>
        <v/>
      </c>
      <c r="GA92" s="53" t="str">
        <f>IF(OR($E92="",$G92=""),"",IF(AND($E$3=6,'Marks Entry 6th'!CN91=""),"",IF(AND($E$3=7,'Marks Entry 7th'!CN91=""),"",IF(AND($E$3=6),'Marks Entry 6th'!CN91,IF(AND($E$3=7),'Marks Entry 7th'!CN91,"")))))</f>
        <v/>
      </c>
      <c r="GB92" s="53" t="str">
        <f>IF(OR($E92="",$G92=""),"",IF(AND($E$3=6,'Marks Entry 6th'!CO91=""),"",IF(AND($E$3=7,'Marks Entry 7th'!CO91=""),"",IF(AND($E$3=6),'Marks Entry 6th'!CO91,IF(AND($E$3=7),'Marks Entry 7th'!CO91,"")))))</f>
        <v/>
      </c>
      <c r="GC92" s="54"/>
      <c r="GK92" s="56">
        <f>IF(AND($E$3=6),'Marks Entry 6th'!I91,IF(AND($E$3=7),'Marks Entry 7th'!I91,""))</f>
        <v>0</v>
      </c>
      <c r="GL92" s="56">
        <f t="shared" si="185"/>
        <v>0</v>
      </c>
    </row>
    <row r="93" spans="1:194" ht="18.95" customHeight="1">
      <c r="A93" s="68">
        <v>86</v>
      </c>
      <c r="B93" s="68" t="str">
        <f>IF(OR(GK93=0,GK93=""),"",IF(AND($E$3=6),'Marks Entry 6th'!I92,IF(AND($E$3=7),'Marks Entry 7th'!I92,"")))</f>
        <v/>
      </c>
      <c r="C93" s="69" t="str">
        <f>IF(OR(B93=0,B93=""),"",IF(AND($E$3=6,'Marks Entry 6th'!B92=""),"",IF(AND($E$3=7,'Marks Entry 7th'!B92=""),"",IF(AND($E$3=6,'Marks Entry 6th'!B92),'Marks Entry 6th'!B92,IF(AND($E$3=7),'Marks Entry 7th'!B92,"")))))</f>
        <v/>
      </c>
      <c r="D93" s="69" t="str">
        <f>IF(OR(B93=0,B93=""),"",IF(AND($E$3=6,'Marks Entry 6th'!C92=""),"",IF(AND($E$3=7,'Marks Entry 7th'!C92=""),"",IF(AND($E$3=6),'Marks Entry 6th'!C92,IF(AND($E$3=7),'Marks Entry 7th'!C92,"")))))</f>
        <v/>
      </c>
      <c r="E93" s="306" t="str">
        <f>IF(OR(B93=0,B93=""),"",IF(AND($E$3=6,'Marks Entry 6th'!E92=""),"",IF(AND($E$3=7,'Marks Entry 7th'!E92=""),"",IF(AND($E$3=6),'Marks Entry 6th'!E92,IF(AND($E$3=7),'Marks Entry 7th'!E92,"")))))</f>
        <v/>
      </c>
      <c r="F93" s="69" t="str">
        <f>IF(OR(B93=0,B93=""),"",IF(AND($E$3=6,'Marks Entry 6th'!D92=""),"",IF(AND($E$3=7,'Marks Entry 7th'!D92=""),"",IF(AND($E$3=6),'Marks Entry 6th'!D92,IF(AND($E$3=7),'Marks Entry 7th'!D92,"")))))</f>
        <v/>
      </c>
      <c r="G93" s="305" t="str">
        <f>IF(OR(B93=0,B93=""),"",IF(AND($E$3=6,'Marks Entry 6th'!F92=""),"",IF(AND($E$3=7,'Marks Entry 7th'!F92=""),"",IF(AND($E$3=6),UPPER('Marks Entry 6th'!F92),IF(AND($E$3=7),UPPER('Marks Entry 7th'!F92),"")))))</f>
        <v/>
      </c>
      <c r="H93" s="305" t="str">
        <f>IF(OR(B93=0,B93=""),"",IF(AND($E$3=6,'Marks Entry 6th'!G92=""),"",IF(AND($E$3=7,'Marks Entry 7th'!G92=""),"",IF(AND($E$3=6),UPPER('Marks Entry 6th'!G92),IF(AND($E$3=7),UPPER('Marks Entry 7th'!G92),"")))))</f>
        <v/>
      </c>
      <c r="I93" s="305" t="str">
        <f>IF(OR(B93=0,B93=""),"",IF(AND($E$3=6,'Marks Entry 6th'!H92=""),"",IF(AND($E$3=7,'Marks Entry 7th'!H92=""),"",IF(AND($E$3=6),UPPER('Marks Entry 6th'!H92),IF(AND($E$3=7),UPPER('Marks Entry 7th'!H92),"")))))</f>
        <v/>
      </c>
      <c r="J93" s="64" t="str">
        <f>IF(OR(B93=0,B93=""),"",IF(AND($E$3=6,'Marks Entry 6th'!J92=""),"",IF(AND($E$3=7,'Marks Entry 7th'!J92=""),"",IF(AND($E$3=6),'Marks Entry 6th'!J92,IF(AND($E$3=7),'Marks Entry 7th'!J92,"")))))</f>
        <v/>
      </c>
      <c r="K93" s="64" t="str">
        <f>IF(OR(B93=0,B93=""),"",IF(AND($E$3=6,'Marks Entry 6th'!K92=""),"",IF(AND($E$3=7,'Marks Entry 7th'!K92=""),"",IF(AND($E$3=6),'Marks Entry 6th'!K92,IF(AND($E$3=7),'Marks Entry 7th'!K92,"")))))</f>
        <v/>
      </c>
      <c r="L93" s="120" t="str">
        <f>IF(OR($E93="",$G93=""),"",IF(AND($E$3=6),'Marks Entry 6th'!L92,IF(AND($E$3=7),'Marks Entry 7th'!L92,"")))</f>
        <v/>
      </c>
      <c r="M93" s="120" t="str">
        <f>IF(OR($E93="",$G93=""),"",IF(AND($E$3=6),'Marks Entry 6th'!M92,IF(AND($E$3=7),'Marks Entry 7th'!M92,"")))</f>
        <v/>
      </c>
      <c r="N93" s="120" t="str">
        <f>IF(OR($E93="",$G93=""),"",IF(AND($E$3=6),'Marks Entry 6th'!N92,IF(AND($E$3=7),'Marks Entry 7th'!N92,"")))</f>
        <v/>
      </c>
      <c r="O93" s="120" t="str">
        <f>IF(OR($E93="",$G93=""),"",IF(AND($E$3=6),'Marks Entry 6th'!O92,IF(AND($E$3=7),'Marks Entry 7th'!O92,"")))</f>
        <v/>
      </c>
      <c r="P93" s="120" t="str">
        <f>IF(OR($E93="",$G93=""),"",IF(AND($E$3=6),'Marks Entry 6th'!P92,IF(AND($E$3=7),'Marks Entry 7th'!P92,"")))</f>
        <v/>
      </c>
      <c r="Q93" s="120" t="str">
        <f>IF(OR($E93="",$G93=""),"",IF(AND($E$3=6),'Marks Entry 6th'!Q92,IF(AND($E$3=7),'Marks Entry 7th'!Q92,"")))</f>
        <v/>
      </c>
      <c r="R93" s="428" t="str">
        <f t="shared" si="95"/>
        <v/>
      </c>
      <c r="S93" s="120" t="str">
        <f>IF(OR($E93="",$G93=""),"",IF(AND($E$3=6),'Marks Entry 6th'!R92,IF(AND($E$3=7),'Marks Entry 7th'!R92,"")))</f>
        <v/>
      </c>
      <c r="T93" s="120" t="str">
        <f>IF(OR($E93="",$G93=""),"",IF(AND($E$3=6),'Marks Entry 6th'!S92,IF(AND($E$3=7),'Marks Entry 7th'!S92,"")))</f>
        <v/>
      </c>
      <c r="U93" s="65" t="str">
        <f t="shared" si="96"/>
        <v/>
      </c>
      <c r="V93" s="62">
        <f t="shared" si="97"/>
        <v>0</v>
      </c>
      <c r="W93" s="67" t="str">
        <f>IF(OR($E93="",$G93=""),"",IF(AND($E$3=6),'Marks Entry 6th'!T92,IF(AND($E$3=7),'Marks Entry 7th'!T92,"")))</f>
        <v/>
      </c>
      <c r="X93" s="67" t="str">
        <f>IF(OR($E93="",$G93=""),"",IF(AND($E$3=6),'Marks Entry 6th'!U92,IF(AND($E$3=7),'Marks Entry 7th'!U92,"")))</f>
        <v/>
      </c>
      <c r="Y93" s="66" t="str">
        <f t="shared" si="98"/>
        <v/>
      </c>
      <c r="Z93" s="62" t="str">
        <f t="shared" si="99"/>
        <v/>
      </c>
      <c r="AA93" s="108">
        <f t="shared" si="100"/>
        <v>0</v>
      </c>
      <c r="AB93" s="108" t="str">
        <f t="shared" si="101"/>
        <v/>
      </c>
      <c r="AC93" s="108" t="str">
        <f t="shared" si="102"/>
        <v/>
      </c>
      <c r="AD93" s="108" t="str">
        <f t="shared" si="103"/>
        <v/>
      </c>
      <c r="AE93" s="108" t="str">
        <f t="shared" si="104"/>
        <v/>
      </c>
      <c r="AF93" s="110" t="str">
        <f t="shared" si="105"/>
        <v/>
      </c>
      <c r="AG93" s="120" t="str">
        <f>IF(OR($E93="",$G93=""),"",IF(AND($E$3=6),'Marks Entry 6th'!V92,IF(AND($E$3=7),'Marks Entry 7th'!V92,"")))</f>
        <v/>
      </c>
      <c r="AH93" s="120" t="str">
        <f>IF(OR($E93="",$G93=""),"",IF(AND($E$3=6),'Marks Entry 6th'!W92,IF(AND($E$3=7),'Marks Entry 7th'!W92,"")))</f>
        <v/>
      </c>
      <c r="AI93" s="120" t="str">
        <f>IF(OR($E93="",$G93=""),"",IF(AND($E$3=6),'Marks Entry 6th'!X92,IF(AND($E$3=7),'Marks Entry 7th'!X92,"")))</f>
        <v/>
      </c>
      <c r="AJ93" s="120" t="str">
        <f>IF(OR($E93="",$G93=""),"",IF(AND($E$3=6),'Marks Entry 6th'!Y92,IF(AND($E$3=7),'Marks Entry 7th'!Y92,"")))</f>
        <v/>
      </c>
      <c r="AK93" s="120" t="str">
        <f>IF(OR($E93="",$G93=""),"",IF(AND($E$3=6),'Marks Entry 6th'!Z92,IF(AND($E$3=7),'Marks Entry 7th'!Z92,"")))</f>
        <v/>
      </c>
      <c r="AL93" s="120" t="str">
        <f>IF(OR($E93="",$G93=""),"",IF(AND($E$3=6),'Marks Entry 6th'!AA92,IF(AND($E$3=7),'Marks Entry 7th'!AA92,"")))</f>
        <v/>
      </c>
      <c r="AM93" s="428" t="str">
        <f t="shared" si="106"/>
        <v/>
      </c>
      <c r="AN93" s="120" t="str">
        <f>IF(OR($E93="",$G93=""),"",IF(AND($E$3=6),'Marks Entry 6th'!AB92,IF(AND($E$3=7),'Marks Entry 7th'!AB92,"")))</f>
        <v/>
      </c>
      <c r="AO93" s="120" t="str">
        <f>IF(OR($E93="",$G93=""),"",IF(AND($E$3=6),'Marks Entry 6th'!AC92,IF(AND($E$3=7),'Marks Entry 7th'!AC92,"")))</f>
        <v/>
      </c>
      <c r="AP93" s="65" t="str">
        <f t="shared" si="107"/>
        <v/>
      </c>
      <c r="AQ93" s="62">
        <f t="shared" si="108"/>
        <v>0</v>
      </c>
      <c r="AR93" s="67" t="str">
        <f>IF(OR($E93="",$G93=""),"",IF(AND($E$3=6),'Marks Entry 6th'!AD92,IF(AND($E$3=7),'Marks Entry 7th'!AD92,"")))</f>
        <v/>
      </c>
      <c r="AS93" s="67" t="str">
        <f>IF(OR($E93="",$G93=""),"",IF(AND($E$3=6),'Marks Entry 6th'!AE92,IF(AND($E$3=7),'Marks Entry 7th'!AE92,"")))</f>
        <v/>
      </c>
      <c r="AT93" s="65" t="str">
        <f t="shared" si="109"/>
        <v/>
      </c>
      <c r="AU93" s="62" t="str">
        <f t="shared" si="110"/>
        <v/>
      </c>
      <c r="AV93" s="108">
        <f t="shared" si="111"/>
        <v>0</v>
      </c>
      <c r="AW93" s="108" t="str">
        <f t="shared" si="112"/>
        <v/>
      </c>
      <c r="AX93" s="108" t="str">
        <f t="shared" si="113"/>
        <v/>
      </c>
      <c r="AY93" s="108" t="str">
        <f t="shared" si="114"/>
        <v/>
      </c>
      <c r="AZ93" s="108" t="str">
        <f t="shared" si="115"/>
        <v/>
      </c>
      <c r="BA93" s="110" t="str">
        <f t="shared" si="116"/>
        <v/>
      </c>
      <c r="BB93" s="313" t="str">
        <f>IF(OR($E93="",$G93=""),"",IF(AND($E$3=6),'Marks Entry 6th'!AF92,IF(AND($E$3=7),'Marks Entry 7th'!AF92,"")))</f>
        <v/>
      </c>
      <c r="BC93" s="120" t="str">
        <f>IF(OR($E93="",$G93=""),"",IF(AND($E$3=6),'Marks Entry 6th'!AG92,IF(AND($E$3=7),'Marks Entry 7th'!AG92,"")))</f>
        <v/>
      </c>
      <c r="BD93" s="120" t="str">
        <f>IF(OR($E93="",$G93=""),"",IF(AND($E$3=6),'Marks Entry 6th'!AH92,IF(AND($E$3=7),'Marks Entry 7th'!AH92,"")))</f>
        <v/>
      </c>
      <c r="BE93" s="120" t="str">
        <f>IF(OR($E93="",$G93=""),"",IF(AND($E$3=6),'Marks Entry 6th'!AI92,IF(AND($E$3=7),'Marks Entry 7th'!AI92,"")))</f>
        <v/>
      </c>
      <c r="BF93" s="120" t="str">
        <f>IF(OR($E93="",$G93=""),"",IF(AND($E$3=6),'Marks Entry 6th'!AJ92,IF(AND($E$3=7),'Marks Entry 7th'!AJ92,"")))</f>
        <v/>
      </c>
      <c r="BG93" s="120" t="str">
        <f>IF(OR($E93="",$G93=""),"",IF(AND($E$3=6),'Marks Entry 6th'!AK92,IF(AND($E$3=7),'Marks Entry 7th'!AK92,"")))</f>
        <v/>
      </c>
      <c r="BH93" s="120" t="str">
        <f>IF(OR($E93="",$G93=""),"",IF(AND($E$3=6),'Marks Entry 6th'!AL92,IF(AND($E$3=7),'Marks Entry 7th'!AL92,"")))</f>
        <v/>
      </c>
      <c r="BI93" s="428" t="str">
        <f t="shared" si="117"/>
        <v/>
      </c>
      <c r="BJ93" s="120" t="str">
        <f>IF(OR($E93="",$G93=""),"",IF(AND($E$3=6),'Marks Entry 6th'!AM92,IF(AND($E$3=7),'Marks Entry 7th'!AM92,"")))</f>
        <v/>
      </c>
      <c r="BK93" s="120" t="str">
        <f>IF(OR($E93="",$G93=""),"",IF(AND($E$3=6),'Marks Entry 6th'!AN92,IF(AND($E$3=7),'Marks Entry 7th'!AN92,"")))</f>
        <v/>
      </c>
      <c r="BL93" s="65" t="str">
        <f t="shared" si="118"/>
        <v/>
      </c>
      <c r="BM93" s="62">
        <f t="shared" si="119"/>
        <v>0</v>
      </c>
      <c r="BN93" s="67" t="str">
        <f>IF(OR($E93="",$G93=""),"",IF(AND($E$3=6),'Marks Entry 6th'!AO92,IF(AND($E$3=7),'Marks Entry 7th'!AO92,"")))</f>
        <v/>
      </c>
      <c r="BO93" s="67" t="str">
        <f>IF(OR($E93="",$G93=""),"",IF(AND($E$3=6),'Marks Entry 6th'!AP92,IF(AND($E$3=7),'Marks Entry 7th'!AP92,"")))</f>
        <v/>
      </c>
      <c r="BP93" s="65" t="str">
        <f t="shared" si="120"/>
        <v/>
      </c>
      <c r="BQ93" s="62" t="str">
        <f t="shared" si="121"/>
        <v/>
      </c>
      <c r="BR93" s="108">
        <f t="shared" si="122"/>
        <v>0</v>
      </c>
      <c r="BS93" s="108" t="str">
        <f t="shared" si="123"/>
        <v/>
      </c>
      <c r="BT93" s="108" t="str">
        <f t="shared" si="124"/>
        <v/>
      </c>
      <c r="BU93" s="108" t="str">
        <f t="shared" si="125"/>
        <v/>
      </c>
      <c r="BV93" s="108" t="str">
        <f t="shared" si="126"/>
        <v/>
      </c>
      <c r="BW93" s="110" t="str">
        <f t="shared" si="127"/>
        <v/>
      </c>
      <c r="BX93" s="120" t="str">
        <f>IF(OR($E93="",$G93=""),"",IF(AND($E$3=6),'Marks Entry 6th'!AQ92,IF(AND($E$3=7),'Marks Entry 7th'!AQ92,"")))</f>
        <v/>
      </c>
      <c r="BY93" s="120" t="str">
        <f>IF(OR($E93="",$G93=""),"",IF(AND($E$3=6),'Marks Entry 6th'!AR92,IF(AND($E$3=7),'Marks Entry 7th'!AR92,"")))</f>
        <v/>
      </c>
      <c r="BZ93" s="120" t="str">
        <f>IF(OR($E93="",$G93=""),"",IF(AND($E$3=6),'Marks Entry 6th'!AS92,IF(AND($E$3=7),'Marks Entry 7th'!AS92,"")))</f>
        <v/>
      </c>
      <c r="CA93" s="120" t="str">
        <f>IF(OR($E93="",$G93=""),"",IF(AND($E$3=6),'Marks Entry 6th'!AT92,IF(AND($E$3=7),'Marks Entry 7th'!AT92,"")))</f>
        <v/>
      </c>
      <c r="CB93" s="120" t="str">
        <f>IF(OR($E93="",$G93=""),"",IF(AND($E$3=6),'Marks Entry 6th'!AU92,IF(AND($E$3=7),'Marks Entry 7th'!AU92,"")))</f>
        <v/>
      </c>
      <c r="CC93" s="120" t="str">
        <f>IF(OR($E93="",$G93=""),"",IF(AND($E$3=6),'Marks Entry 6th'!AV92,IF(AND($E$3=7),'Marks Entry 7th'!AV92,"")))</f>
        <v/>
      </c>
      <c r="CD93" s="428" t="str">
        <f t="shared" si="128"/>
        <v/>
      </c>
      <c r="CE93" s="120" t="str">
        <f>IF(OR($E93="",$G93=""),"",IF(AND($E$3=6),'Marks Entry 6th'!AW92,IF(AND($E$3=7),'Marks Entry 7th'!AW92,"")))</f>
        <v/>
      </c>
      <c r="CF93" s="120" t="str">
        <f>IF(OR($E93="",$G93=""),"",IF(AND($E$3=6),'Marks Entry 6th'!AX92,IF(AND($E$3=7),'Marks Entry 7th'!AX92,"")))</f>
        <v/>
      </c>
      <c r="CG93" s="65" t="str">
        <f t="shared" si="129"/>
        <v/>
      </c>
      <c r="CH93" s="62">
        <f t="shared" si="130"/>
        <v>0</v>
      </c>
      <c r="CI93" s="67" t="str">
        <f>IF(OR($E93="",$G93=""),"",IF(AND($E$3=6),'Marks Entry 6th'!AY92,IF(AND($E$3=7),'Marks Entry 7th'!AY92,"")))</f>
        <v/>
      </c>
      <c r="CJ93" s="67" t="str">
        <f>IF(OR($E93="",$G93=""),"",IF(AND($E$3=6),'Marks Entry 6th'!AZ92,IF(AND($E$3=7),'Marks Entry 7th'!AZ92,"")))</f>
        <v/>
      </c>
      <c r="CK93" s="65" t="str">
        <f t="shared" si="131"/>
        <v/>
      </c>
      <c r="CL93" s="62" t="str">
        <f t="shared" si="132"/>
        <v/>
      </c>
      <c r="CM93" s="108">
        <f t="shared" si="133"/>
        <v>0</v>
      </c>
      <c r="CN93" s="108" t="str">
        <f t="shared" si="134"/>
        <v/>
      </c>
      <c r="CO93" s="108" t="str">
        <f t="shared" si="135"/>
        <v/>
      </c>
      <c r="CP93" s="108" t="str">
        <f t="shared" si="136"/>
        <v/>
      </c>
      <c r="CQ93" s="108" t="str">
        <f t="shared" si="137"/>
        <v/>
      </c>
      <c r="CR93" s="110" t="str">
        <f t="shared" si="138"/>
        <v/>
      </c>
      <c r="CS93" s="120" t="str">
        <f>IF(OR($E93="",$G93=""),"",IF(AND($E$3=6),'Marks Entry 6th'!BA92,IF(AND($E$3=7),'Marks Entry 7th'!BA92,"")))</f>
        <v/>
      </c>
      <c r="CT93" s="120" t="str">
        <f>IF(OR($E93="",$G93=""),"",IF(AND($E$3=6),'Marks Entry 6th'!BB92,IF(AND($E$3=7),'Marks Entry 7th'!BB92,"")))</f>
        <v/>
      </c>
      <c r="CU93" s="120" t="str">
        <f>IF(OR($E93="",$G93=""),"",IF(AND($E$3=6),'Marks Entry 6th'!BC92,IF(AND($E$3=7),'Marks Entry 7th'!BC92,"")))</f>
        <v/>
      </c>
      <c r="CV93" s="120" t="str">
        <f>IF(OR($E93="",$G93=""),"",IF(AND($E$3=6),'Marks Entry 6th'!BD92,IF(AND($E$3=7),'Marks Entry 7th'!BD92,"")))</f>
        <v/>
      </c>
      <c r="CW93" s="120" t="str">
        <f>IF(OR($E93="",$G93=""),"",IF(AND($E$3=6),'Marks Entry 6th'!BE92,IF(AND($E$3=7),'Marks Entry 7th'!BE92,"")))</f>
        <v/>
      </c>
      <c r="CX93" s="120" t="str">
        <f>IF(OR($E93="",$G93=""),"",IF(AND($E$3=6),'Marks Entry 6th'!BF92,IF(AND($E$3=7),'Marks Entry 7th'!BF92,"")))</f>
        <v/>
      </c>
      <c r="CY93" s="428" t="str">
        <f t="shared" si="139"/>
        <v/>
      </c>
      <c r="CZ93" s="120" t="str">
        <f>IF(OR($E93="",$G93=""),"",IF(AND($E$3=6),'Marks Entry 6th'!BG92,IF(AND($E$3=7),'Marks Entry 7th'!BG92,"")))</f>
        <v/>
      </c>
      <c r="DA93" s="120" t="str">
        <f>IF(OR($E93="",$G93=""),"",IF(AND($E$3=6),'Marks Entry 6th'!BH92,IF(AND($E$3=7),'Marks Entry 7th'!BH92,"")))</f>
        <v/>
      </c>
      <c r="DB93" s="65" t="str">
        <f t="shared" si="140"/>
        <v/>
      </c>
      <c r="DC93" s="62">
        <f t="shared" si="141"/>
        <v>0</v>
      </c>
      <c r="DD93" s="67" t="str">
        <f>IF(OR($E93="",$G93=""),"",IF(AND($E$3=6),'Marks Entry 6th'!BI92,IF(AND($E$3=7),'Marks Entry 7th'!BI92,"")))</f>
        <v/>
      </c>
      <c r="DE93" s="67" t="str">
        <f>IF(OR($E93="",$G93=""),"",IF(AND($E$3=6),'Marks Entry 6th'!BJ92,IF(AND($E$3=7),'Marks Entry 7th'!BJ92,"")))</f>
        <v/>
      </c>
      <c r="DF93" s="65" t="str">
        <f t="shared" si="142"/>
        <v/>
      </c>
      <c r="DG93" s="62" t="str">
        <f t="shared" si="143"/>
        <v/>
      </c>
      <c r="DH93" s="108">
        <f t="shared" si="144"/>
        <v>0</v>
      </c>
      <c r="DI93" s="108" t="str">
        <f t="shared" si="145"/>
        <v/>
      </c>
      <c r="DJ93" s="108" t="str">
        <f t="shared" si="146"/>
        <v/>
      </c>
      <c r="DK93" s="108" t="str">
        <f t="shared" si="147"/>
        <v/>
      </c>
      <c r="DL93" s="108" t="str">
        <f t="shared" si="148"/>
        <v/>
      </c>
      <c r="DM93" s="110" t="str">
        <f t="shared" si="149"/>
        <v/>
      </c>
      <c r="DN93" s="120" t="str">
        <f>IF(OR($E93="",$G93=""),"",IF(AND($E$3=6),'Marks Entry 6th'!BK92,IF(AND($E$3=7),'Marks Entry 7th'!BK92,"")))</f>
        <v/>
      </c>
      <c r="DO93" s="120" t="str">
        <f>IF(OR($E93="",$G93=""),"",IF(AND($E$3=6),'Marks Entry 6th'!BL92,IF(AND($E$3=7),'Marks Entry 7th'!BL92,"")))</f>
        <v/>
      </c>
      <c r="DP93" s="120" t="str">
        <f>IF(OR($E93="",$G93=""),"",IF(AND($E$3=6),'Marks Entry 6th'!BM92,IF(AND($E$3=7),'Marks Entry 7th'!BM92,"")))</f>
        <v/>
      </c>
      <c r="DQ93" s="120" t="str">
        <f>IF(OR($E93="",$G93=""),"",IF(AND($E$3=6),'Marks Entry 6th'!BN92,IF(AND($E$3=7),'Marks Entry 7th'!BN92,"")))</f>
        <v/>
      </c>
      <c r="DR93" s="120" t="str">
        <f>IF(OR($E93="",$G93=""),"",IF(AND($E$3=6),'Marks Entry 6th'!BO92,IF(AND($E$3=7),'Marks Entry 7th'!BO92,"")))</f>
        <v/>
      </c>
      <c r="DS93" s="120" t="str">
        <f>IF(OR($E93="",$G93=""),"",IF(AND($E$3=6),'Marks Entry 6th'!BP92,IF(AND($E$3=7),'Marks Entry 7th'!BP92,"")))</f>
        <v/>
      </c>
      <c r="DT93" s="428" t="str">
        <f t="shared" si="150"/>
        <v/>
      </c>
      <c r="DU93" s="120" t="str">
        <f>IF(OR($E93="",$G93=""),"",IF(AND($E$3=6),'Marks Entry 6th'!BQ92,IF(AND($E$3=7),'Marks Entry 7th'!BQ92,"")))</f>
        <v/>
      </c>
      <c r="DV93" s="120" t="str">
        <f>IF(OR($E93="",$G93=""),"",IF(AND($E$3=6),'Marks Entry 6th'!BR92,IF(AND($E$3=7),'Marks Entry 7th'!BR92,"")))</f>
        <v/>
      </c>
      <c r="DW93" s="65" t="str">
        <f t="shared" si="151"/>
        <v/>
      </c>
      <c r="DX93" s="62">
        <f t="shared" si="152"/>
        <v>0</v>
      </c>
      <c r="DY93" s="67" t="str">
        <f>IF(OR($E93="",$G93=""),"",IF(AND($E$3=6),'Marks Entry 6th'!BS92,IF(AND($E$3=7),'Marks Entry 7th'!BS92,"")))</f>
        <v/>
      </c>
      <c r="DZ93" s="67" t="str">
        <f>IF(OR($E93="",$G93=""),"",IF(AND($E$3=6),'Marks Entry 6th'!BT92,IF(AND($E$3=7),'Marks Entry 7th'!BT92,"")))</f>
        <v/>
      </c>
      <c r="EA93" s="65" t="str">
        <f t="shared" si="153"/>
        <v/>
      </c>
      <c r="EB93" s="62" t="str">
        <f t="shared" si="154"/>
        <v/>
      </c>
      <c r="EC93" s="108">
        <f t="shared" si="155"/>
        <v>0</v>
      </c>
      <c r="ED93" s="108" t="str">
        <f t="shared" si="156"/>
        <v/>
      </c>
      <c r="EE93" s="108" t="str">
        <f t="shared" si="157"/>
        <v/>
      </c>
      <c r="EF93" s="108" t="str">
        <f t="shared" si="158"/>
        <v/>
      </c>
      <c r="EG93" s="108" t="str">
        <f t="shared" si="159"/>
        <v/>
      </c>
      <c r="EH93" s="110" t="str">
        <f t="shared" si="160"/>
        <v/>
      </c>
      <c r="EI93" s="52" t="str">
        <f>IF(OR($E93="",$G93=""),"",IF(AND($E$3=6),'Marks Entry 6th'!BU92,IF(AND($E$3=7),'Marks Entry 7th'!BU92,"")))</f>
        <v/>
      </c>
      <c r="EJ93" s="52" t="str">
        <f>IF(OR($E93="",$G93=""),"",IF(AND($E$3=6),'Marks Entry 6th'!BV92,IF(AND($E$3=7),'Marks Entry 7th'!BV92,"")))</f>
        <v/>
      </c>
      <c r="EK93" s="52" t="str">
        <f>IF(OR($E93="",$G93=""),"",IF(AND($E$3=6),'Marks Entry 6th'!BW92,IF(AND($E$3=7),'Marks Entry 7th'!BW92,"")))</f>
        <v/>
      </c>
      <c r="EL93" s="52" t="str">
        <f>IF(OR($E93="",$G93=""),"",IF(AND($E$3=6),'Marks Entry 6th'!BX92,IF(AND($E$3=7),'Marks Entry 7th'!BX92,"")))</f>
        <v/>
      </c>
      <c r="EM93" s="52" t="str">
        <f>IF(OR($E93="",$G93=""),"",IF(AND($E$3=6),'Marks Entry 6th'!BY92,IF(AND($E$3=7),'Marks Entry 7th'!BY92,"")))</f>
        <v/>
      </c>
      <c r="EN93" s="121" t="str">
        <f t="shared" si="161"/>
        <v/>
      </c>
      <c r="EO93" s="122">
        <f t="shared" si="162"/>
        <v>0</v>
      </c>
      <c r="EP93" s="122" t="str">
        <f t="shared" si="163"/>
        <v/>
      </c>
      <c r="EQ93" s="122" t="str">
        <f t="shared" si="164"/>
        <v/>
      </c>
      <c r="ER93" s="109" t="str">
        <f t="shared" si="165"/>
        <v/>
      </c>
      <c r="ES93" s="52" t="str">
        <f>IF(OR($E93="",$G93=""),"",IF(AND($E$3=6),'Marks Entry 6th'!BZ92,IF(AND($E$3=7),'Marks Entry 7th'!BZ92,"")))</f>
        <v/>
      </c>
      <c r="ET93" s="52" t="str">
        <f>IF(OR($E93="",$G93=""),"",IF(AND($E$3=6),'Marks Entry 6th'!CA92,IF(AND($E$3=7),'Marks Entry 7th'!CA92,"")))</f>
        <v/>
      </c>
      <c r="EU93" s="52" t="str">
        <f>IF(OR($E93="",$G93=""),"",IF(AND($E$3=6),'Marks Entry 6th'!CB92,IF(AND($E$3=7),'Marks Entry 7th'!CB92,"")))</f>
        <v/>
      </c>
      <c r="EV93" s="52" t="str">
        <f>IF(OR($E93="",$G93=""),"",IF(AND($E$3=6),'Marks Entry 6th'!CC92,IF(AND($E$3=7),'Marks Entry 7th'!CC92,"")))</f>
        <v/>
      </c>
      <c r="EW93" s="52" t="str">
        <f>IF(OR($E93="",$G93=""),"",IF(AND($E$3=6),'Marks Entry 6th'!CD92,IF(AND($E$3=7),'Marks Entry 7th'!CD92,"")))</f>
        <v/>
      </c>
      <c r="EX93" s="121" t="str">
        <f t="shared" si="166"/>
        <v/>
      </c>
      <c r="EY93" s="122">
        <f t="shared" si="167"/>
        <v>0</v>
      </c>
      <c r="EZ93" s="122" t="str">
        <f t="shared" si="168"/>
        <v/>
      </c>
      <c r="FA93" s="122" t="str">
        <f t="shared" si="169"/>
        <v/>
      </c>
      <c r="FB93" s="109" t="str">
        <f t="shared" si="170"/>
        <v/>
      </c>
      <c r="FC93" s="52" t="str">
        <f>IF(OR($E93="",$G93=""),"",IF(AND($E$3=6),'Marks Entry 6th'!CE92,IF(AND($E$3=7),'Marks Entry 7th'!CE92,"")))</f>
        <v/>
      </c>
      <c r="FD93" s="52" t="str">
        <f>IF(OR($E93="",$G93=""),"",IF(AND($E$3=6),'Marks Entry 6th'!CF92,IF(AND($E$3=7),'Marks Entry 7th'!CF92,"")))</f>
        <v/>
      </c>
      <c r="FE93" s="52" t="str">
        <f>IF(OR($E93="",$G93=""),"",IF(AND($E$3=6),'Marks Entry 6th'!CG92,IF(AND($E$3=7),'Marks Entry 7th'!CG92,"")))</f>
        <v/>
      </c>
      <c r="FF93" s="52" t="str">
        <f>IF(OR($E93="",$G93=""),"",IF(AND($E$3=6),'Marks Entry 6th'!CH92,IF(AND($E$3=7),'Marks Entry 7th'!CH92,"")))</f>
        <v/>
      </c>
      <c r="FG93" s="52" t="str">
        <f>IF(OR($E93="",$G93=""),"",IF(AND($E$3=6),'Marks Entry 6th'!CI92,IF(AND($E$3=7),'Marks Entry 7th'!CI92,"")))</f>
        <v/>
      </c>
      <c r="FH93" s="121" t="str">
        <f t="shared" si="171"/>
        <v/>
      </c>
      <c r="FI93" s="122">
        <f t="shared" si="172"/>
        <v>0</v>
      </c>
      <c r="FJ93" s="122" t="str">
        <f t="shared" si="173"/>
        <v/>
      </c>
      <c r="FK93" s="122" t="str">
        <f t="shared" si="174"/>
        <v/>
      </c>
      <c r="FL93" s="109" t="str">
        <f t="shared" si="175"/>
        <v/>
      </c>
      <c r="FM93" s="370" t="str">
        <f>IF(OR($E93="",$G93=""),"",IF(AND('Marks Entry 6th'!CJ92="",'Marks Entry 7th'!CJ92=""),"",IF(AND($E$3=6),'Marks Entry 6th'!CJ92,IF(AND($E$3=7),'Marks Entry 7th'!CJ92,""))))</f>
        <v/>
      </c>
      <c r="FN93" s="370" t="str">
        <f>IF(OR($E93="",$G93=""),"",IF(AND('Marks Entry 6th'!CK92="",'Marks Entry 7th'!CK92=""),"",IF(AND($E$3=6),'Marks Entry 6th'!CK92,IF(AND($E$3=7),'Marks Entry 7th'!CK92,""))))</f>
        <v/>
      </c>
      <c r="FO93" s="371" t="str">
        <f t="shared" si="176"/>
        <v/>
      </c>
      <c r="FP93" s="109" t="str">
        <f t="shared" si="177"/>
        <v/>
      </c>
      <c r="FQ93" s="370" t="str">
        <f>IF(OR($E93="",$G93=""),"",IF(AND('Marks Entry 6th'!CL92="",'Marks Entry 7th'!CL92=""),"",IF(AND($E$3=6),'Marks Entry 6th'!CL92,IF(AND($E$3=7),'Marks Entry 7th'!CL92,""))))</f>
        <v/>
      </c>
      <c r="FR93" s="370" t="str">
        <f>IF(OR($E93="",$G93=""),"",IF(AND('Marks Entry 6th'!CM92="",'Marks Entry 7th'!CM92=""),"",IF(AND($E$3=6),'Marks Entry 6th'!CM92,IF(AND($E$3=7),'Marks Entry 7th'!CM92,""))))</f>
        <v/>
      </c>
      <c r="FS93" s="371" t="str">
        <f t="shared" si="178"/>
        <v/>
      </c>
      <c r="FT93" s="109" t="str">
        <f t="shared" si="179"/>
        <v/>
      </c>
      <c r="FU93" s="78" t="str">
        <f t="shared" si="180"/>
        <v/>
      </c>
      <c r="FV93" s="332" t="str">
        <f t="shared" si="181"/>
        <v/>
      </c>
      <c r="FW93" s="84" t="str">
        <f t="shared" si="182"/>
        <v/>
      </c>
      <c r="FX93" s="225" t="str">
        <f t="shared" si="183"/>
        <v/>
      </c>
      <c r="FY93" s="85" t="str">
        <f t="shared" si="184"/>
        <v/>
      </c>
      <c r="FZ93" s="331" t="str">
        <f>IFERROR(IF(B93="NSO","NSO",IF(OR(D93="",G93="",F93=""),"",IF(AND(FV93&gt;=36,'Master sheet'!$D$11="Hindi"),"कक्षा क्रमोन्नत",IF(AND(FV93&gt;=36,'Master sheet'!$D$11="English"),"Promoted",IF(AND(FV93&lt;36,'Master sheet'!$D$11="Hindi"),"पुनः परीक्षा","Re-Exam"))))),"")</f>
        <v/>
      </c>
      <c r="GA93" s="53" t="str">
        <f>IF(OR($E93="",$G93=""),"",IF(AND($E$3=6,'Marks Entry 6th'!CN92=""),"",IF(AND($E$3=7,'Marks Entry 7th'!CN92=""),"",IF(AND($E$3=6),'Marks Entry 6th'!CN92,IF(AND($E$3=7),'Marks Entry 7th'!CN92,"")))))</f>
        <v/>
      </c>
      <c r="GB93" s="53" t="str">
        <f>IF(OR($E93="",$G93=""),"",IF(AND($E$3=6,'Marks Entry 6th'!CO92=""),"",IF(AND($E$3=7,'Marks Entry 7th'!CO92=""),"",IF(AND($E$3=6),'Marks Entry 6th'!CO92,IF(AND($E$3=7),'Marks Entry 7th'!CO92,"")))))</f>
        <v/>
      </c>
      <c r="GC93" s="54"/>
      <c r="GK93" s="56">
        <f>IF(AND($E$3=6),'Marks Entry 6th'!I92,IF(AND($E$3=7),'Marks Entry 7th'!I92,""))</f>
        <v>0</v>
      </c>
      <c r="GL93" s="56">
        <f t="shared" si="185"/>
        <v>0</v>
      </c>
    </row>
    <row r="94" spans="1:194" ht="18.95" customHeight="1">
      <c r="A94" s="68">
        <v>87</v>
      </c>
      <c r="B94" s="68" t="str">
        <f>IF(OR(GK94=0,GK94=""),"",IF(AND($E$3=6),'Marks Entry 6th'!I93,IF(AND($E$3=7),'Marks Entry 7th'!I93,"")))</f>
        <v/>
      </c>
      <c r="C94" s="69" t="str">
        <f>IF(OR(B94=0,B94=""),"",IF(AND($E$3=6,'Marks Entry 6th'!B93=""),"",IF(AND($E$3=7,'Marks Entry 7th'!B93=""),"",IF(AND($E$3=6,'Marks Entry 6th'!B93),'Marks Entry 6th'!B93,IF(AND($E$3=7),'Marks Entry 7th'!B93,"")))))</f>
        <v/>
      </c>
      <c r="D94" s="69" t="str">
        <f>IF(OR(B94=0,B94=""),"",IF(AND($E$3=6,'Marks Entry 6th'!C93=""),"",IF(AND($E$3=7,'Marks Entry 7th'!C93=""),"",IF(AND($E$3=6),'Marks Entry 6th'!C93,IF(AND($E$3=7),'Marks Entry 7th'!C93,"")))))</f>
        <v/>
      </c>
      <c r="E94" s="306" t="str">
        <f>IF(OR(B94=0,B94=""),"",IF(AND($E$3=6,'Marks Entry 6th'!E93=""),"",IF(AND($E$3=7,'Marks Entry 7th'!E93=""),"",IF(AND($E$3=6),'Marks Entry 6th'!E93,IF(AND($E$3=7),'Marks Entry 7th'!E93,"")))))</f>
        <v/>
      </c>
      <c r="F94" s="69" t="str">
        <f>IF(OR(B94=0,B94=""),"",IF(AND($E$3=6,'Marks Entry 6th'!D93=""),"",IF(AND($E$3=7,'Marks Entry 7th'!D93=""),"",IF(AND($E$3=6),'Marks Entry 6th'!D93,IF(AND($E$3=7),'Marks Entry 7th'!D93,"")))))</f>
        <v/>
      </c>
      <c r="G94" s="305" t="str">
        <f>IF(OR(B94=0,B94=""),"",IF(AND($E$3=6,'Marks Entry 6th'!F93=""),"",IF(AND($E$3=7,'Marks Entry 7th'!F93=""),"",IF(AND($E$3=6),UPPER('Marks Entry 6th'!F93),IF(AND($E$3=7),UPPER('Marks Entry 7th'!F93),"")))))</f>
        <v/>
      </c>
      <c r="H94" s="305" t="str">
        <f>IF(OR(B94=0,B94=""),"",IF(AND($E$3=6,'Marks Entry 6th'!G93=""),"",IF(AND($E$3=7,'Marks Entry 7th'!G93=""),"",IF(AND($E$3=6),UPPER('Marks Entry 6th'!G93),IF(AND($E$3=7),UPPER('Marks Entry 7th'!G93),"")))))</f>
        <v/>
      </c>
      <c r="I94" s="305" t="str">
        <f>IF(OR(B94=0,B94=""),"",IF(AND($E$3=6,'Marks Entry 6th'!H93=""),"",IF(AND($E$3=7,'Marks Entry 7th'!H93=""),"",IF(AND($E$3=6),UPPER('Marks Entry 6th'!H93),IF(AND($E$3=7),UPPER('Marks Entry 7th'!H93),"")))))</f>
        <v/>
      </c>
      <c r="J94" s="64" t="str">
        <f>IF(OR(B94=0,B94=""),"",IF(AND($E$3=6,'Marks Entry 6th'!J93=""),"",IF(AND($E$3=7,'Marks Entry 7th'!J93=""),"",IF(AND($E$3=6),'Marks Entry 6th'!J93,IF(AND($E$3=7),'Marks Entry 7th'!J93,"")))))</f>
        <v/>
      </c>
      <c r="K94" s="64" t="str">
        <f>IF(OR(B94=0,B94=""),"",IF(AND($E$3=6,'Marks Entry 6th'!K93=""),"",IF(AND($E$3=7,'Marks Entry 7th'!K93=""),"",IF(AND($E$3=6),'Marks Entry 6th'!K93,IF(AND($E$3=7),'Marks Entry 7th'!K93,"")))))</f>
        <v/>
      </c>
      <c r="L94" s="120" t="str">
        <f>IF(OR($E94="",$G94=""),"",IF(AND($E$3=6),'Marks Entry 6th'!L93,IF(AND($E$3=7),'Marks Entry 7th'!L93,"")))</f>
        <v/>
      </c>
      <c r="M94" s="120" t="str">
        <f>IF(OR($E94="",$G94=""),"",IF(AND($E$3=6),'Marks Entry 6th'!M93,IF(AND($E$3=7),'Marks Entry 7th'!M93,"")))</f>
        <v/>
      </c>
      <c r="N94" s="120" t="str">
        <f>IF(OR($E94="",$G94=""),"",IF(AND($E$3=6),'Marks Entry 6th'!N93,IF(AND($E$3=7),'Marks Entry 7th'!N93,"")))</f>
        <v/>
      </c>
      <c r="O94" s="120" t="str">
        <f>IF(OR($E94="",$G94=""),"",IF(AND($E$3=6),'Marks Entry 6th'!O93,IF(AND($E$3=7),'Marks Entry 7th'!O93,"")))</f>
        <v/>
      </c>
      <c r="P94" s="120" t="str">
        <f>IF(OR($E94="",$G94=""),"",IF(AND($E$3=6),'Marks Entry 6th'!P93,IF(AND($E$3=7),'Marks Entry 7th'!P93,"")))</f>
        <v/>
      </c>
      <c r="Q94" s="120" t="str">
        <f>IF(OR($E94="",$G94=""),"",IF(AND($E$3=6),'Marks Entry 6th'!Q93,IF(AND($E$3=7),'Marks Entry 7th'!Q93,"")))</f>
        <v/>
      </c>
      <c r="R94" s="428" t="str">
        <f t="shared" si="95"/>
        <v/>
      </c>
      <c r="S94" s="120" t="str">
        <f>IF(OR($E94="",$G94=""),"",IF(AND($E$3=6),'Marks Entry 6th'!R93,IF(AND($E$3=7),'Marks Entry 7th'!R93,"")))</f>
        <v/>
      </c>
      <c r="T94" s="120" t="str">
        <f>IF(OR($E94="",$G94=""),"",IF(AND($E$3=6),'Marks Entry 6th'!S93,IF(AND($E$3=7),'Marks Entry 7th'!S93,"")))</f>
        <v/>
      </c>
      <c r="U94" s="65" t="str">
        <f t="shared" si="96"/>
        <v/>
      </c>
      <c r="V94" s="62">
        <f t="shared" si="97"/>
        <v>0</v>
      </c>
      <c r="W94" s="67" t="str">
        <f>IF(OR($E94="",$G94=""),"",IF(AND($E$3=6),'Marks Entry 6th'!T93,IF(AND($E$3=7),'Marks Entry 7th'!T93,"")))</f>
        <v/>
      </c>
      <c r="X94" s="67" t="str">
        <f>IF(OR($E94="",$G94=""),"",IF(AND($E$3=6),'Marks Entry 6th'!U93,IF(AND($E$3=7),'Marks Entry 7th'!U93,"")))</f>
        <v/>
      </c>
      <c r="Y94" s="66" t="str">
        <f t="shared" si="98"/>
        <v/>
      </c>
      <c r="Z94" s="62" t="str">
        <f t="shared" si="99"/>
        <v/>
      </c>
      <c r="AA94" s="108">
        <f t="shared" si="100"/>
        <v>0</v>
      </c>
      <c r="AB94" s="108" t="str">
        <f t="shared" si="101"/>
        <v/>
      </c>
      <c r="AC94" s="108" t="str">
        <f t="shared" si="102"/>
        <v/>
      </c>
      <c r="AD94" s="108" t="str">
        <f t="shared" si="103"/>
        <v/>
      </c>
      <c r="AE94" s="108" t="str">
        <f t="shared" si="104"/>
        <v/>
      </c>
      <c r="AF94" s="110" t="str">
        <f t="shared" si="105"/>
        <v/>
      </c>
      <c r="AG94" s="120" t="str">
        <f>IF(OR($E94="",$G94=""),"",IF(AND($E$3=6),'Marks Entry 6th'!V93,IF(AND($E$3=7),'Marks Entry 7th'!V93,"")))</f>
        <v/>
      </c>
      <c r="AH94" s="120" t="str">
        <f>IF(OR($E94="",$G94=""),"",IF(AND($E$3=6),'Marks Entry 6th'!W93,IF(AND($E$3=7),'Marks Entry 7th'!W93,"")))</f>
        <v/>
      </c>
      <c r="AI94" s="120" t="str">
        <f>IF(OR($E94="",$G94=""),"",IF(AND($E$3=6),'Marks Entry 6th'!X93,IF(AND($E$3=7),'Marks Entry 7th'!X93,"")))</f>
        <v/>
      </c>
      <c r="AJ94" s="120" t="str">
        <f>IF(OR($E94="",$G94=""),"",IF(AND($E$3=6),'Marks Entry 6th'!Y93,IF(AND($E$3=7),'Marks Entry 7th'!Y93,"")))</f>
        <v/>
      </c>
      <c r="AK94" s="120" t="str">
        <f>IF(OR($E94="",$G94=""),"",IF(AND($E$3=6),'Marks Entry 6th'!Z93,IF(AND($E$3=7),'Marks Entry 7th'!Z93,"")))</f>
        <v/>
      </c>
      <c r="AL94" s="120" t="str">
        <f>IF(OR($E94="",$G94=""),"",IF(AND($E$3=6),'Marks Entry 6th'!AA93,IF(AND($E$3=7),'Marks Entry 7th'!AA93,"")))</f>
        <v/>
      </c>
      <c r="AM94" s="428" t="str">
        <f t="shared" si="106"/>
        <v/>
      </c>
      <c r="AN94" s="120" t="str">
        <f>IF(OR($E94="",$G94=""),"",IF(AND($E$3=6),'Marks Entry 6th'!AB93,IF(AND($E$3=7),'Marks Entry 7th'!AB93,"")))</f>
        <v/>
      </c>
      <c r="AO94" s="120" t="str">
        <f>IF(OR($E94="",$G94=""),"",IF(AND($E$3=6),'Marks Entry 6th'!AC93,IF(AND($E$3=7),'Marks Entry 7th'!AC93,"")))</f>
        <v/>
      </c>
      <c r="AP94" s="65" t="str">
        <f t="shared" si="107"/>
        <v/>
      </c>
      <c r="AQ94" s="62">
        <f t="shared" si="108"/>
        <v>0</v>
      </c>
      <c r="AR94" s="67" t="str">
        <f>IF(OR($E94="",$G94=""),"",IF(AND($E$3=6),'Marks Entry 6th'!AD93,IF(AND($E$3=7),'Marks Entry 7th'!AD93,"")))</f>
        <v/>
      </c>
      <c r="AS94" s="67" t="str">
        <f>IF(OR($E94="",$G94=""),"",IF(AND($E$3=6),'Marks Entry 6th'!AE93,IF(AND($E$3=7),'Marks Entry 7th'!AE93,"")))</f>
        <v/>
      </c>
      <c r="AT94" s="65" t="str">
        <f t="shared" si="109"/>
        <v/>
      </c>
      <c r="AU94" s="62" t="str">
        <f t="shared" si="110"/>
        <v/>
      </c>
      <c r="AV94" s="108">
        <f t="shared" si="111"/>
        <v>0</v>
      </c>
      <c r="AW94" s="108" t="str">
        <f t="shared" si="112"/>
        <v/>
      </c>
      <c r="AX94" s="108" t="str">
        <f t="shared" si="113"/>
        <v/>
      </c>
      <c r="AY94" s="108" t="str">
        <f t="shared" si="114"/>
        <v/>
      </c>
      <c r="AZ94" s="108" t="str">
        <f t="shared" si="115"/>
        <v/>
      </c>
      <c r="BA94" s="110" t="str">
        <f t="shared" si="116"/>
        <v/>
      </c>
      <c r="BB94" s="313" t="str">
        <f>IF(OR($E94="",$G94=""),"",IF(AND($E$3=6),'Marks Entry 6th'!AF93,IF(AND($E$3=7),'Marks Entry 7th'!AF93,"")))</f>
        <v/>
      </c>
      <c r="BC94" s="120" t="str">
        <f>IF(OR($E94="",$G94=""),"",IF(AND($E$3=6),'Marks Entry 6th'!AG93,IF(AND($E$3=7),'Marks Entry 7th'!AG93,"")))</f>
        <v/>
      </c>
      <c r="BD94" s="120" t="str">
        <f>IF(OR($E94="",$G94=""),"",IF(AND($E$3=6),'Marks Entry 6th'!AH93,IF(AND($E$3=7),'Marks Entry 7th'!AH93,"")))</f>
        <v/>
      </c>
      <c r="BE94" s="120" t="str">
        <f>IF(OR($E94="",$G94=""),"",IF(AND($E$3=6),'Marks Entry 6th'!AI93,IF(AND($E$3=7),'Marks Entry 7th'!AI93,"")))</f>
        <v/>
      </c>
      <c r="BF94" s="120" t="str">
        <f>IF(OR($E94="",$G94=""),"",IF(AND($E$3=6),'Marks Entry 6th'!AJ93,IF(AND($E$3=7),'Marks Entry 7th'!AJ93,"")))</f>
        <v/>
      </c>
      <c r="BG94" s="120" t="str">
        <f>IF(OR($E94="",$G94=""),"",IF(AND($E$3=6),'Marks Entry 6th'!AK93,IF(AND($E$3=7),'Marks Entry 7th'!AK93,"")))</f>
        <v/>
      </c>
      <c r="BH94" s="120" t="str">
        <f>IF(OR($E94="",$G94=""),"",IF(AND($E$3=6),'Marks Entry 6th'!AL93,IF(AND($E$3=7),'Marks Entry 7th'!AL93,"")))</f>
        <v/>
      </c>
      <c r="BI94" s="428" t="str">
        <f t="shared" si="117"/>
        <v/>
      </c>
      <c r="BJ94" s="120" t="str">
        <f>IF(OR($E94="",$G94=""),"",IF(AND($E$3=6),'Marks Entry 6th'!AM93,IF(AND($E$3=7),'Marks Entry 7th'!AM93,"")))</f>
        <v/>
      </c>
      <c r="BK94" s="120" t="str">
        <f>IF(OR($E94="",$G94=""),"",IF(AND($E$3=6),'Marks Entry 6th'!AN93,IF(AND($E$3=7),'Marks Entry 7th'!AN93,"")))</f>
        <v/>
      </c>
      <c r="BL94" s="65" t="str">
        <f t="shared" si="118"/>
        <v/>
      </c>
      <c r="BM94" s="62">
        <f t="shared" si="119"/>
        <v>0</v>
      </c>
      <c r="BN94" s="67" t="str">
        <f>IF(OR($E94="",$G94=""),"",IF(AND($E$3=6),'Marks Entry 6th'!AO93,IF(AND($E$3=7),'Marks Entry 7th'!AO93,"")))</f>
        <v/>
      </c>
      <c r="BO94" s="67" t="str">
        <f>IF(OR($E94="",$G94=""),"",IF(AND($E$3=6),'Marks Entry 6th'!AP93,IF(AND($E$3=7),'Marks Entry 7th'!AP93,"")))</f>
        <v/>
      </c>
      <c r="BP94" s="65" t="str">
        <f t="shared" si="120"/>
        <v/>
      </c>
      <c r="BQ94" s="62" t="str">
        <f t="shared" si="121"/>
        <v/>
      </c>
      <c r="BR94" s="108">
        <f t="shared" si="122"/>
        <v>0</v>
      </c>
      <c r="BS94" s="108" t="str">
        <f t="shared" si="123"/>
        <v/>
      </c>
      <c r="BT94" s="108" t="str">
        <f t="shared" si="124"/>
        <v/>
      </c>
      <c r="BU94" s="108" t="str">
        <f t="shared" si="125"/>
        <v/>
      </c>
      <c r="BV94" s="108" t="str">
        <f t="shared" si="126"/>
        <v/>
      </c>
      <c r="BW94" s="110" t="str">
        <f t="shared" si="127"/>
        <v/>
      </c>
      <c r="BX94" s="120" t="str">
        <f>IF(OR($E94="",$G94=""),"",IF(AND($E$3=6),'Marks Entry 6th'!AQ93,IF(AND($E$3=7),'Marks Entry 7th'!AQ93,"")))</f>
        <v/>
      </c>
      <c r="BY94" s="120" t="str">
        <f>IF(OR($E94="",$G94=""),"",IF(AND($E$3=6),'Marks Entry 6th'!AR93,IF(AND($E$3=7),'Marks Entry 7th'!AR93,"")))</f>
        <v/>
      </c>
      <c r="BZ94" s="120" t="str">
        <f>IF(OR($E94="",$G94=""),"",IF(AND($E$3=6),'Marks Entry 6th'!AS93,IF(AND($E$3=7),'Marks Entry 7th'!AS93,"")))</f>
        <v/>
      </c>
      <c r="CA94" s="120" t="str">
        <f>IF(OR($E94="",$G94=""),"",IF(AND($E$3=6),'Marks Entry 6th'!AT93,IF(AND($E$3=7),'Marks Entry 7th'!AT93,"")))</f>
        <v/>
      </c>
      <c r="CB94" s="120" t="str">
        <f>IF(OR($E94="",$G94=""),"",IF(AND($E$3=6),'Marks Entry 6th'!AU93,IF(AND($E$3=7),'Marks Entry 7th'!AU93,"")))</f>
        <v/>
      </c>
      <c r="CC94" s="120" t="str">
        <f>IF(OR($E94="",$G94=""),"",IF(AND($E$3=6),'Marks Entry 6th'!AV93,IF(AND($E$3=7),'Marks Entry 7th'!AV93,"")))</f>
        <v/>
      </c>
      <c r="CD94" s="428" t="str">
        <f t="shared" si="128"/>
        <v/>
      </c>
      <c r="CE94" s="120" t="str">
        <f>IF(OR($E94="",$G94=""),"",IF(AND($E$3=6),'Marks Entry 6th'!AW93,IF(AND($E$3=7),'Marks Entry 7th'!AW93,"")))</f>
        <v/>
      </c>
      <c r="CF94" s="120" t="str">
        <f>IF(OR($E94="",$G94=""),"",IF(AND($E$3=6),'Marks Entry 6th'!AX93,IF(AND($E$3=7),'Marks Entry 7th'!AX93,"")))</f>
        <v/>
      </c>
      <c r="CG94" s="65" t="str">
        <f t="shared" si="129"/>
        <v/>
      </c>
      <c r="CH94" s="62">
        <f t="shared" si="130"/>
        <v>0</v>
      </c>
      <c r="CI94" s="67" t="str">
        <f>IF(OR($E94="",$G94=""),"",IF(AND($E$3=6),'Marks Entry 6th'!AY93,IF(AND($E$3=7),'Marks Entry 7th'!AY93,"")))</f>
        <v/>
      </c>
      <c r="CJ94" s="67" t="str">
        <f>IF(OR($E94="",$G94=""),"",IF(AND($E$3=6),'Marks Entry 6th'!AZ93,IF(AND($E$3=7),'Marks Entry 7th'!AZ93,"")))</f>
        <v/>
      </c>
      <c r="CK94" s="65" t="str">
        <f t="shared" si="131"/>
        <v/>
      </c>
      <c r="CL94" s="62" t="str">
        <f t="shared" si="132"/>
        <v/>
      </c>
      <c r="CM94" s="108">
        <f t="shared" si="133"/>
        <v>0</v>
      </c>
      <c r="CN94" s="108" t="str">
        <f t="shared" si="134"/>
        <v/>
      </c>
      <c r="CO94" s="108" t="str">
        <f t="shared" si="135"/>
        <v/>
      </c>
      <c r="CP94" s="108" t="str">
        <f t="shared" si="136"/>
        <v/>
      </c>
      <c r="CQ94" s="108" t="str">
        <f t="shared" si="137"/>
        <v/>
      </c>
      <c r="CR94" s="110" t="str">
        <f t="shared" si="138"/>
        <v/>
      </c>
      <c r="CS94" s="120" t="str">
        <f>IF(OR($E94="",$G94=""),"",IF(AND($E$3=6),'Marks Entry 6th'!BA93,IF(AND($E$3=7),'Marks Entry 7th'!BA93,"")))</f>
        <v/>
      </c>
      <c r="CT94" s="120" t="str">
        <f>IF(OR($E94="",$G94=""),"",IF(AND($E$3=6),'Marks Entry 6th'!BB93,IF(AND($E$3=7),'Marks Entry 7th'!BB93,"")))</f>
        <v/>
      </c>
      <c r="CU94" s="120" t="str">
        <f>IF(OR($E94="",$G94=""),"",IF(AND($E$3=6),'Marks Entry 6th'!BC93,IF(AND($E$3=7),'Marks Entry 7th'!BC93,"")))</f>
        <v/>
      </c>
      <c r="CV94" s="120" t="str">
        <f>IF(OR($E94="",$G94=""),"",IF(AND($E$3=6),'Marks Entry 6th'!BD93,IF(AND($E$3=7),'Marks Entry 7th'!BD93,"")))</f>
        <v/>
      </c>
      <c r="CW94" s="120" t="str">
        <f>IF(OR($E94="",$G94=""),"",IF(AND($E$3=6),'Marks Entry 6th'!BE93,IF(AND($E$3=7),'Marks Entry 7th'!BE93,"")))</f>
        <v/>
      </c>
      <c r="CX94" s="120" t="str">
        <f>IF(OR($E94="",$G94=""),"",IF(AND($E$3=6),'Marks Entry 6th'!BF93,IF(AND($E$3=7),'Marks Entry 7th'!BF93,"")))</f>
        <v/>
      </c>
      <c r="CY94" s="428" t="str">
        <f t="shared" si="139"/>
        <v/>
      </c>
      <c r="CZ94" s="120" t="str">
        <f>IF(OR($E94="",$G94=""),"",IF(AND($E$3=6),'Marks Entry 6th'!BG93,IF(AND($E$3=7),'Marks Entry 7th'!BG93,"")))</f>
        <v/>
      </c>
      <c r="DA94" s="120" t="str">
        <f>IF(OR($E94="",$G94=""),"",IF(AND($E$3=6),'Marks Entry 6th'!BH93,IF(AND($E$3=7),'Marks Entry 7th'!BH93,"")))</f>
        <v/>
      </c>
      <c r="DB94" s="65" t="str">
        <f t="shared" si="140"/>
        <v/>
      </c>
      <c r="DC94" s="62">
        <f t="shared" si="141"/>
        <v>0</v>
      </c>
      <c r="DD94" s="67" t="str">
        <f>IF(OR($E94="",$G94=""),"",IF(AND($E$3=6),'Marks Entry 6th'!BI93,IF(AND($E$3=7),'Marks Entry 7th'!BI93,"")))</f>
        <v/>
      </c>
      <c r="DE94" s="67" t="str">
        <f>IF(OR($E94="",$G94=""),"",IF(AND($E$3=6),'Marks Entry 6th'!BJ93,IF(AND($E$3=7),'Marks Entry 7th'!BJ93,"")))</f>
        <v/>
      </c>
      <c r="DF94" s="65" t="str">
        <f t="shared" si="142"/>
        <v/>
      </c>
      <c r="DG94" s="62" t="str">
        <f t="shared" si="143"/>
        <v/>
      </c>
      <c r="DH94" s="108">
        <f t="shared" si="144"/>
        <v>0</v>
      </c>
      <c r="DI94" s="108" t="str">
        <f t="shared" si="145"/>
        <v/>
      </c>
      <c r="DJ94" s="108" t="str">
        <f t="shared" si="146"/>
        <v/>
      </c>
      <c r="DK94" s="108" t="str">
        <f t="shared" si="147"/>
        <v/>
      </c>
      <c r="DL94" s="108" t="str">
        <f t="shared" si="148"/>
        <v/>
      </c>
      <c r="DM94" s="110" t="str">
        <f t="shared" si="149"/>
        <v/>
      </c>
      <c r="DN94" s="120" t="str">
        <f>IF(OR($E94="",$G94=""),"",IF(AND($E$3=6),'Marks Entry 6th'!BK93,IF(AND($E$3=7),'Marks Entry 7th'!BK93,"")))</f>
        <v/>
      </c>
      <c r="DO94" s="120" t="str">
        <f>IF(OR($E94="",$G94=""),"",IF(AND($E$3=6),'Marks Entry 6th'!BL93,IF(AND($E$3=7),'Marks Entry 7th'!BL93,"")))</f>
        <v/>
      </c>
      <c r="DP94" s="120" t="str">
        <f>IF(OR($E94="",$G94=""),"",IF(AND($E$3=6),'Marks Entry 6th'!BM93,IF(AND($E$3=7),'Marks Entry 7th'!BM93,"")))</f>
        <v/>
      </c>
      <c r="DQ94" s="120" t="str">
        <f>IF(OR($E94="",$G94=""),"",IF(AND($E$3=6),'Marks Entry 6th'!BN93,IF(AND($E$3=7),'Marks Entry 7th'!BN93,"")))</f>
        <v/>
      </c>
      <c r="DR94" s="120" t="str">
        <f>IF(OR($E94="",$G94=""),"",IF(AND($E$3=6),'Marks Entry 6th'!BO93,IF(AND($E$3=7),'Marks Entry 7th'!BO93,"")))</f>
        <v/>
      </c>
      <c r="DS94" s="120" t="str">
        <f>IF(OR($E94="",$G94=""),"",IF(AND($E$3=6),'Marks Entry 6th'!BP93,IF(AND($E$3=7),'Marks Entry 7th'!BP93,"")))</f>
        <v/>
      </c>
      <c r="DT94" s="428" t="str">
        <f t="shared" si="150"/>
        <v/>
      </c>
      <c r="DU94" s="120" t="str">
        <f>IF(OR($E94="",$G94=""),"",IF(AND($E$3=6),'Marks Entry 6th'!BQ93,IF(AND($E$3=7),'Marks Entry 7th'!BQ93,"")))</f>
        <v/>
      </c>
      <c r="DV94" s="120" t="str">
        <f>IF(OR($E94="",$G94=""),"",IF(AND($E$3=6),'Marks Entry 6th'!BR93,IF(AND($E$3=7),'Marks Entry 7th'!BR93,"")))</f>
        <v/>
      </c>
      <c r="DW94" s="65" t="str">
        <f t="shared" si="151"/>
        <v/>
      </c>
      <c r="DX94" s="62">
        <f t="shared" si="152"/>
        <v>0</v>
      </c>
      <c r="DY94" s="67" t="str">
        <f>IF(OR($E94="",$G94=""),"",IF(AND($E$3=6),'Marks Entry 6th'!BS93,IF(AND($E$3=7),'Marks Entry 7th'!BS93,"")))</f>
        <v/>
      </c>
      <c r="DZ94" s="67" t="str">
        <f>IF(OR($E94="",$G94=""),"",IF(AND($E$3=6),'Marks Entry 6th'!BT93,IF(AND($E$3=7),'Marks Entry 7th'!BT93,"")))</f>
        <v/>
      </c>
      <c r="EA94" s="65" t="str">
        <f t="shared" si="153"/>
        <v/>
      </c>
      <c r="EB94" s="62" t="str">
        <f t="shared" si="154"/>
        <v/>
      </c>
      <c r="EC94" s="108">
        <f t="shared" si="155"/>
        <v>0</v>
      </c>
      <c r="ED94" s="108" t="str">
        <f t="shared" si="156"/>
        <v/>
      </c>
      <c r="EE94" s="108" t="str">
        <f t="shared" si="157"/>
        <v/>
      </c>
      <c r="EF94" s="108" t="str">
        <f t="shared" si="158"/>
        <v/>
      </c>
      <c r="EG94" s="108" t="str">
        <f t="shared" si="159"/>
        <v/>
      </c>
      <c r="EH94" s="110" t="str">
        <f t="shared" si="160"/>
        <v/>
      </c>
      <c r="EI94" s="52" t="str">
        <f>IF(OR($E94="",$G94=""),"",IF(AND($E$3=6),'Marks Entry 6th'!BU93,IF(AND($E$3=7),'Marks Entry 7th'!BU93,"")))</f>
        <v/>
      </c>
      <c r="EJ94" s="52" t="str">
        <f>IF(OR($E94="",$G94=""),"",IF(AND($E$3=6),'Marks Entry 6th'!BV93,IF(AND($E$3=7),'Marks Entry 7th'!BV93,"")))</f>
        <v/>
      </c>
      <c r="EK94" s="52" t="str">
        <f>IF(OR($E94="",$G94=""),"",IF(AND($E$3=6),'Marks Entry 6th'!BW93,IF(AND($E$3=7),'Marks Entry 7th'!BW93,"")))</f>
        <v/>
      </c>
      <c r="EL94" s="52" t="str">
        <f>IF(OR($E94="",$G94=""),"",IF(AND($E$3=6),'Marks Entry 6th'!BX93,IF(AND($E$3=7),'Marks Entry 7th'!BX93,"")))</f>
        <v/>
      </c>
      <c r="EM94" s="52" t="str">
        <f>IF(OR($E94="",$G94=""),"",IF(AND($E$3=6),'Marks Entry 6th'!BY93,IF(AND($E$3=7),'Marks Entry 7th'!BY93,"")))</f>
        <v/>
      </c>
      <c r="EN94" s="121" t="str">
        <f t="shared" si="161"/>
        <v/>
      </c>
      <c r="EO94" s="122">
        <f t="shared" si="162"/>
        <v>0</v>
      </c>
      <c r="EP94" s="122" t="str">
        <f t="shared" si="163"/>
        <v/>
      </c>
      <c r="EQ94" s="122" t="str">
        <f t="shared" si="164"/>
        <v/>
      </c>
      <c r="ER94" s="109" t="str">
        <f t="shared" si="165"/>
        <v/>
      </c>
      <c r="ES94" s="52" t="str">
        <f>IF(OR($E94="",$G94=""),"",IF(AND($E$3=6),'Marks Entry 6th'!BZ93,IF(AND($E$3=7),'Marks Entry 7th'!BZ93,"")))</f>
        <v/>
      </c>
      <c r="ET94" s="52" t="str">
        <f>IF(OR($E94="",$G94=""),"",IF(AND($E$3=6),'Marks Entry 6th'!CA93,IF(AND($E$3=7),'Marks Entry 7th'!CA93,"")))</f>
        <v/>
      </c>
      <c r="EU94" s="52" t="str">
        <f>IF(OR($E94="",$G94=""),"",IF(AND($E$3=6),'Marks Entry 6th'!CB93,IF(AND($E$3=7),'Marks Entry 7th'!CB93,"")))</f>
        <v/>
      </c>
      <c r="EV94" s="52" t="str">
        <f>IF(OR($E94="",$G94=""),"",IF(AND($E$3=6),'Marks Entry 6th'!CC93,IF(AND($E$3=7),'Marks Entry 7th'!CC93,"")))</f>
        <v/>
      </c>
      <c r="EW94" s="52" t="str">
        <f>IF(OR($E94="",$G94=""),"",IF(AND($E$3=6),'Marks Entry 6th'!CD93,IF(AND($E$3=7),'Marks Entry 7th'!CD93,"")))</f>
        <v/>
      </c>
      <c r="EX94" s="121" t="str">
        <f t="shared" si="166"/>
        <v/>
      </c>
      <c r="EY94" s="122">
        <f t="shared" si="167"/>
        <v>0</v>
      </c>
      <c r="EZ94" s="122" t="str">
        <f t="shared" si="168"/>
        <v/>
      </c>
      <c r="FA94" s="122" t="str">
        <f t="shared" si="169"/>
        <v/>
      </c>
      <c r="FB94" s="109" t="str">
        <f t="shared" si="170"/>
        <v/>
      </c>
      <c r="FC94" s="52" t="str">
        <f>IF(OR($E94="",$G94=""),"",IF(AND($E$3=6),'Marks Entry 6th'!CE93,IF(AND($E$3=7),'Marks Entry 7th'!CE93,"")))</f>
        <v/>
      </c>
      <c r="FD94" s="52" t="str">
        <f>IF(OR($E94="",$G94=""),"",IF(AND($E$3=6),'Marks Entry 6th'!CF93,IF(AND($E$3=7),'Marks Entry 7th'!CF93,"")))</f>
        <v/>
      </c>
      <c r="FE94" s="52" t="str">
        <f>IF(OR($E94="",$G94=""),"",IF(AND($E$3=6),'Marks Entry 6th'!CG93,IF(AND($E$3=7),'Marks Entry 7th'!CG93,"")))</f>
        <v/>
      </c>
      <c r="FF94" s="52" t="str">
        <f>IF(OR($E94="",$G94=""),"",IF(AND($E$3=6),'Marks Entry 6th'!CH93,IF(AND($E$3=7),'Marks Entry 7th'!CH93,"")))</f>
        <v/>
      </c>
      <c r="FG94" s="52" t="str">
        <f>IF(OR($E94="",$G94=""),"",IF(AND($E$3=6),'Marks Entry 6th'!CI93,IF(AND($E$3=7),'Marks Entry 7th'!CI93,"")))</f>
        <v/>
      </c>
      <c r="FH94" s="121" t="str">
        <f t="shared" si="171"/>
        <v/>
      </c>
      <c r="FI94" s="122">
        <f t="shared" si="172"/>
        <v>0</v>
      </c>
      <c r="FJ94" s="122" t="str">
        <f t="shared" si="173"/>
        <v/>
      </c>
      <c r="FK94" s="122" t="str">
        <f t="shared" si="174"/>
        <v/>
      </c>
      <c r="FL94" s="109" t="str">
        <f t="shared" si="175"/>
        <v/>
      </c>
      <c r="FM94" s="370" t="str">
        <f>IF(OR($E94="",$G94=""),"",IF(AND('Marks Entry 6th'!CJ93="",'Marks Entry 7th'!CJ93=""),"",IF(AND($E$3=6),'Marks Entry 6th'!CJ93,IF(AND($E$3=7),'Marks Entry 7th'!CJ93,""))))</f>
        <v/>
      </c>
      <c r="FN94" s="370" t="str">
        <f>IF(OR($E94="",$G94=""),"",IF(AND('Marks Entry 6th'!CK93="",'Marks Entry 7th'!CK93=""),"",IF(AND($E$3=6),'Marks Entry 6th'!CK93,IF(AND($E$3=7),'Marks Entry 7th'!CK93,""))))</f>
        <v/>
      </c>
      <c r="FO94" s="371" t="str">
        <f t="shared" si="176"/>
        <v/>
      </c>
      <c r="FP94" s="109" t="str">
        <f t="shared" si="177"/>
        <v/>
      </c>
      <c r="FQ94" s="370" t="str">
        <f>IF(OR($E94="",$G94=""),"",IF(AND('Marks Entry 6th'!CL93="",'Marks Entry 7th'!CL93=""),"",IF(AND($E$3=6),'Marks Entry 6th'!CL93,IF(AND($E$3=7),'Marks Entry 7th'!CL93,""))))</f>
        <v/>
      </c>
      <c r="FR94" s="370" t="str">
        <f>IF(OR($E94="",$G94=""),"",IF(AND('Marks Entry 6th'!CM93="",'Marks Entry 7th'!CM93=""),"",IF(AND($E$3=6),'Marks Entry 6th'!CM93,IF(AND($E$3=7),'Marks Entry 7th'!CM93,""))))</f>
        <v/>
      </c>
      <c r="FS94" s="371" t="str">
        <f t="shared" si="178"/>
        <v/>
      </c>
      <c r="FT94" s="109" t="str">
        <f t="shared" si="179"/>
        <v/>
      </c>
      <c r="FU94" s="78" t="str">
        <f t="shared" si="180"/>
        <v/>
      </c>
      <c r="FV94" s="332" t="str">
        <f t="shared" si="181"/>
        <v/>
      </c>
      <c r="FW94" s="84" t="str">
        <f t="shared" si="182"/>
        <v/>
      </c>
      <c r="FX94" s="225" t="str">
        <f t="shared" si="183"/>
        <v/>
      </c>
      <c r="FY94" s="85" t="str">
        <f t="shared" si="184"/>
        <v/>
      </c>
      <c r="FZ94" s="331" t="str">
        <f>IFERROR(IF(B94="NSO","NSO",IF(OR(D94="",G94="",F94=""),"",IF(AND(FV94&gt;=36,'Master sheet'!$D$11="Hindi"),"कक्षा क्रमोन्नत",IF(AND(FV94&gt;=36,'Master sheet'!$D$11="English"),"Promoted",IF(AND(FV94&lt;36,'Master sheet'!$D$11="Hindi"),"पुनः परीक्षा","Re-Exam"))))),"")</f>
        <v/>
      </c>
      <c r="GA94" s="53" t="str">
        <f>IF(OR($E94="",$G94=""),"",IF(AND($E$3=6,'Marks Entry 6th'!CN93=""),"",IF(AND($E$3=7,'Marks Entry 7th'!CN93=""),"",IF(AND($E$3=6),'Marks Entry 6th'!CN93,IF(AND($E$3=7),'Marks Entry 7th'!CN93,"")))))</f>
        <v/>
      </c>
      <c r="GB94" s="53" t="str">
        <f>IF(OR($E94="",$G94=""),"",IF(AND($E$3=6,'Marks Entry 6th'!CO93=""),"",IF(AND($E$3=7,'Marks Entry 7th'!CO93=""),"",IF(AND($E$3=6),'Marks Entry 6th'!CO93,IF(AND($E$3=7),'Marks Entry 7th'!CO93,"")))))</f>
        <v/>
      </c>
      <c r="GC94" s="54"/>
      <c r="GK94" s="56">
        <f>IF(AND($E$3=6),'Marks Entry 6th'!I93,IF(AND($E$3=7),'Marks Entry 7th'!I93,""))</f>
        <v>0</v>
      </c>
      <c r="GL94" s="56">
        <f t="shared" si="185"/>
        <v>0</v>
      </c>
    </row>
    <row r="95" spans="1:194" ht="18.95" customHeight="1">
      <c r="A95" s="68">
        <v>88</v>
      </c>
      <c r="B95" s="68" t="str">
        <f>IF(OR(GK95=0,GK95=""),"",IF(AND($E$3=6),'Marks Entry 6th'!I94,IF(AND($E$3=7),'Marks Entry 7th'!I94,"")))</f>
        <v/>
      </c>
      <c r="C95" s="69" t="str">
        <f>IF(OR(B95=0,B95=""),"",IF(AND($E$3=6,'Marks Entry 6th'!B94=""),"",IF(AND($E$3=7,'Marks Entry 7th'!B94=""),"",IF(AND($E$3=6,'Marks Entry 6th'!B94),'Marks Entry 6th'!B94,IF(AND($E$3=7),'Marks Entry 7th'!B94,"")))))</f>
        <v/>
      </c>
      <c r="D95" s="69" t="str">
        <f>IF(OR(B95=0,B95=""),"",IF(AND($E$3=6,'Marks Entry 6th'!C94=""),"",IF(AND($E$3=7,'Marks Entry 7th'!C94=""),"",IF(AND($E$3=6),'Marks Entry 6th'!C94,IF(AND($E$3=7),'Marks Entry 7th'!C94,"")))))</f>
        <v/>
      </c>
      <c r="E95" s="306" t="str">
        <f>IF(OR(B95=0,B95=""),"",IF(AND($E$3=6,'Marks Entry 6th'!E94=""),"",IF(AND($E$3=7,'Marks Entry 7th'!E94=""),"",IF(AND($E$3=6),'Marks Entry 6th'!E94,IF(AND($E$3=7),'Marks Entry 7th'!E94,"")))))</f>
        <v/>
      </c>
      <c r="F95" s="69" t="str">
        <f>IF(OR(B95=0,B95=""),"",IF(AND($E$3=6,'Marks Entry 6th'!D94=""),"",IF(AND($E$3=7,'Marks Entry 7th'!D94=""),"",IF(AND($E$3=6),'Marks Entry 6th'!D94,IF(AND($E$3=7),'Marks Entry 7th'!D94,"")))))</f>
        <v/>
      </c>
      <c r="G95" s="305" t="str">
        <f>IF(OR(B95=0,B95=""),"",IF(AND($E$3=6,'Marks Entry 6th'!F94=""),"",IF(AND($E$3=7,'Marks Entry 7th'!F94=""),"",IF(AND($E$3=6),UPPER('Marks Entry 6th'!F94),IF(AND($E$3=7),UPPER('Marks Entry 7th'!F94),"")))))</f>
        <v/>
      </c>
      <c r="H95" s="305" t="str">
        <f>IF(OR(B95=0,B95=""),"",IF(AND($E$3=6,'Marks Entry 6th'!G94=""),"",IF(AND($E$3=7,'Marks Entry 7th'!G94=""),"",IF(AND($E$3=6),UPPER('Marks Entry 6th'!G94),IF(AND($E$3=7),UPPER('Marks Entry 7th'!G94),"")))))</f>
        <v/>
      </c>
      <c r="I95" s="305" t="str">
        <f>IF(OR(B95=0,B95=""),"",IF(AND($E$3=6,'Marks Entry 6th'!H94=""),"",IF(AND($E$3=7,'Marks Entry 7th'!H94=""),"",IF(AND($E$3=6),UPPER('Marks Entry 6th'!H94),IF(AND($E$3=7),UPPER('Marks Entry 7th'!H94),"")))))</f>
        <v/>
      </c>
      <c r="J95" s="64" t="str">
        <f>IF(OR(B95=0,B95=""),"",IF(AND($E$3=6,'Marks Entry 6th'!J94=""),"",IF(AND($E$3=7,'Marks Entry 7th'!J94=""),"",IF(AND($E$3=6),'Marks Entry 6th'!J94,IF(AND($E$3=7),'Marks Entry 7th'!J94,"")))))</f>
        <v/>
      </c>
      <c r="K95" s="64" t="str">
        <f>IF(OR(B95=0,B95=""),"",IF(AND($E$3=6,'Marks Entry 6th'!K94=""),"",IF(AND($E$3=7,'Marks Entry 7th'!K94=""),"",IF(AND($E$3=6),'Marks Entry 6th'!K94,IF(AND($E$3=7),'Marks Entry 7th'!K94,"")))))</f>
        <v/>
      </c>
      <c r="L95" s="120" t="str">
        <f>IF(OR($E95="",$G95=""),"",IF(AND($E$3=6),'Marks Entry 6th'!L94,IF(AND($E$3=7),'Marks Entry 7th'!L94,"")))</f>
        <v/>
      </c>
      <c r="M95" s="120" t="str">
        <f>IF(OR($E95="",$G95=""),"",IF(AND($E$3=6),'Marks Entry 6th'!M94,IF(AND($E$3=7),'Marks Entry 7th'!M94,"")))</f>
        <v/>
      </c>
      <c r="N95" s="120" t="str">
        <f>IF(OR($E95="",$G95=""),"",IF(AND($E$3=6),'Marks Entry 6th'!N94,IF(AND($E$3=7),'Marks Entry 7th'!N94,"")))</f>
        <v/>
      </c>
      <c r="O95" s="120" t="str">
        <f>IF(OR($E95="",$G95=""),"",IF(AND($E$3=6),'Marks Entry 6th'!O94,IF(AND($E$3=7),'Marks Entry 7th'!O94,"")))</f>
        <v/>
      </c>
      <c r="P95" s="120" t="str">
        <f>IF(OR($E95="",$G95=""),"",IF(AND($E$3=6),'Marks Entry 6th'!P94,IF(AND($E$3=7),'Marks Entry 7th'!P94,"")))</f>
        <v/>
      </c>
      <c r="Q95" s="120" t="str">
        <f>IF(OR($E95="",$G95=""),"",IF(AND($E$3=6),'Marks Entry 6th'!Q94,IF(AND($E$3=7),'Marks Entry 7th'!Q94,"")))</f>
        <v/>
      </c>
      <c r="R95" s="428" t="str">
        <f t="shared" si="95"/>
        <v/>
      </c>
      <c r="S95" s="120" t="str">
        <f>IF(OR($E95="",$G95=""),"",IF(AND($E$3=6),'Marks Entry 6th'!R94,IF(AND($E$3=7),'Marks Entry 7th'!R94,"")))</f>
        <v/>
      </c>
      <c r="T95" s="120" t="str">
        <f>IF(OR($E95="",$G95=""),"",IF(AND($E$3=6),'Marks Entry 6th'!S94,IF(AND($E$3=7),'Marks Entry 7th'!S94,"")))</f>
        <v/>
      </c>
      <c r="U95" s="65" t="str">
        <f t="shared" si="96"/>
        <v/>
      </c>
      <c r="V95" s="62">
        <f t="shared" si="97"/>
        <v>0</v>
      </c>
      <c r="W95" s="67" t="str">
        <f>IF(OR($E95="",$G95=""),"",IF(AND($E$3=6),'Marks Entry 6th'!T94,IF(AND($E$3=7),'Marks Entry 7th'!T94,"")))</f>
        <v/>
      </c>
      <c r="X95" s="67" t="str">
        <f>IF(OR($E95="",$G95=""),"",IF(AND($E$3=6),'Marks Entry 6th'!U94,IF(AND($E$3=7),'Marks Entry 7th'!U94,"")))</f>
        <v/>
      </c>
      <c r="Y95" s="66" t="str">
        <f t="shared" si="98"/>
        <v/>
      </c>
      <c r="Z95" s="62" t="str">
        <f t="shared" si="99"/>
        <v/>
      </c>
      <c r="AA95" s="108">
        <f t="shared" si="100"/>
        <v>0</v>
      </c>
      <c r="AB95" s="108" t="str">
        <f t="shared" si="101"/>
        <v/>
      </c>
      <c r="AC95" s="108" t="str">
        <f t="shared" si="102"/>
        <v/>
      </c>
      <c r="AD95" s="108" t="str">
        <f t="shared" si="103"/>
        <v/>
      </c>
      <c r="AE95" s="108" t="str">
        <f t="shared" si="104"/>
        <v/>
      </c>
      <c r="AF95" s="110" t="str">
        <f t="shared" si="105"/>
        <v/>
      </c>
      <c r="AG95" s="120" t="str">
        <f>IF(OR($E95="",$G95=""),"",IF(AND($E$3=6),'Marks Entry 6th'!V94,IF(AND($E$3=7),'Marks Entry 7th'!V94,"")))</f>
        <v/>
      </c>
      <c r="AH95" s="120" t="str">
        <f>IF(OR($E95="",$G95=""),"",IF(AND($E$3=6),'Marks Entry 6th'!W94,IF(AND($E$3=7),'Marks Entry 7th'!W94,"")))</f>
        <v/>
      </c>
      <c r="AI95" s="120" t="str">
        <f>IF(OR($E95="",$G95=""),"",IF(AND($E$3=6),'Marks Entry 6th'!X94,IF(AND($E$3=7),'Marks Entry 7th'!X94,"")))</f>
        <v/>
      </c>
      <c r="AJ95" s="120" t="str">
        <f>IF(OR($E95="",$G95=""),"",IF(AND($E$3=6),'Marks Entry 6th'!Y94,IF(AND($E$3=7),'Marks Entry 7th'!Y94,"")))</f>
        <v/>
      </c>
      <c r="AK95" s="120" t="str">
        <f>IF(OR($E95="",$G95=""),"",IF(AND($E$3=6),'Marks Entry 6th'!Z94,IF(AND($E$3=7),'Marks Entry 7th'!Z94,"")))</f>
        <v/>
      </c>
      <c r="AL95" s="120" t="str">
        <f>IF(OR($E95="",$G95=""),"",IF(AND($E$3=6),'Marks Entry 6th'!AA94,IF(AND($E$3=7),'Marks Entry 7th'!AA94,"")))</f>
        <v/>
      </c>
      <c r="AM95" s="428" t="str">
        <f t="shared" si="106"/>
        <v/>
      </c>
      <c r="AN95" s="120" t="str">
        <f>IF(OR($E95="",$G95=""),"",IF(AND($E$3=6),'Marks Entry 6th'!AB94,IF(AND($E$3=7),'Marks Entry 7th'!AB94,"")))</f>
        <v/>
      </c>
      <c r="AO95" s="120" t="str">
        <f>IF(OR($E95="",$G95=""),"",IF(AND($E$3=6),'Marks Entry 6th'!AC94,IF(AND($E$3=7),'Marks Entry 7th'!AC94,"")))</f>
        <v/>
      </c>
      <c r="AP95" s="65" t="str">
        <f t="shared" si="107"/>
        <v/>
      </c>
      <c r="AQ95" s="62">
        <f t="shared" si="108"/>
        <v>0</v>
      </c>
      <c r="AR95" s="67" t="str">
        <f>IF(OR($E95="",$G95=""),"",IF(AND($E$3=6),'Marks Entry 6th'!AD94,IF(AND($E$3=7),'Marks Entry 7th'!AD94,"")))</f>
        <v/>
      </c>
      <c r="AS95" s="67" t="str">
        <f>IF(OR($E95="",$G95=""),"",IF(AND($E$3=6),'Marks Entry 6th'!AE94,IF(AND($E$3=7),'Marks Entry 7th'!AE94,"")))</f>
        <v/>
      </c>
      <c r="AT95" s="65" t="str">
        <f t="shared" si="109"/>
        <v/>
      </c>
      <c r="AU95" s="62" t="str">
        <f t="shared" si="110"/>
        <v/>
      </c>
      <c r="AV95" s="108">
        <f t="shared" si="111"/>
        <v>0</v>
      </c>
      <c r="AW95" s="108" t="str">
        <f t="shared" si="112"/>
        <v/>
      </c>
      <c r="AX95" s="108" t="str">
        <f t="shared" si="113"/>
        <v/>
      </c>
      <c r="AY95" s="108" t="str">
        <f t="shared" si="114"/>
        <v/>
      </c>
      <c r="AZ95" s="108" t="str">
        <f t="shared" si="115"/>
        <v/>
      </c>
      <c r="BA95" s="110" t="str">
        <f t="shared" si="116"/>
        <v/>
      </c>
      <c r="BB95" s="313" t="str">
        <f>IF(OR($E95="",$G95=""),"",IF(AND($E$3=6),'Marks Entry 6th'!AF94,IF(AND($E$3=7),'Marks Entry 7th'!AF94,"")))</f>
        <v/>
      </c>
      <c r="BC95" s="120" t="str">
        <f>IF(OR($E95="",$G95=""),"",IF(AND($E$3=6),'Marks Entry 6th'!AG94,IF(AND($E$3=7),'Marks Entry 7th'!AG94,"")))</f>
        <v/>
      </c>
      <c r="BD95" s="120" t="str">
        <f>IF(OR($E95="",$G95=""),"",IF(AND($E$3=6),'Marks Entry 6th'!AH94,IF(AND($E$3=7),'Marks Entry 7th'!AH94,"")))</f>
        <v/>
      </c>
      <c r="BE95" s="120" t="str">
        <f>IF(OR($E95="",$G95=""),"",IF(AND($E$3=6),'Marks Entry 6th'!AI94,IF(AND($E$3=7),'Marks Entry 7th'!AI94,"")))</f>
        <v/>
      </c>
      <c r="BF95" s="120" t="str">
        <f>IF(OR($E95="",$G95=""),"",IF(AND($E$3=6),'Marks Entry 6th'!AJ94,IF(AND($E$3=7),'Marks Entry 7th'!AJ94,"")))</f>
        <v/>
      </c>
      <c r="BG95" s="120" t="str">
        <f>IF(OR($E95="",$G95=""),"",IF(AND($E$3=6),'Marks Entry 6th'!AK94,IF(AND($E$3=7),'Marks Entry 7th'!AK94,"")))</f>
        <v/>
      </c>
      <c r="BH95" s="120" t="str">
        <f>IF(OR($E95="",$G95=""),"",IF(AND($E$3=6),'Marks Entry 6th'!AL94,IF(AND($E$3=7),'Marks Entry 7th'!AL94,"")))</f>
        <v/>
      </c>
      <c r="BI95" s="428" t="str">
        <f t="shared" si="117"/>
        <v/>
      </c>
      <c r="BJ95" s="120" t="str">
        <f>IF(OR($E95="",$G95=""),"",IF(AND($E$3=6),'Marks Entry 6th'!AM94,IF(AND($E$3=7),'Marks Entry 7th'!AM94,"")))</f>
        <v/>
      </c>
      <c r="BK95" s="120" t="str">
        <f>IF(OR($E95="",$G95=""),"",IF(AND($E$3=6),'Marks Entry 6th'!AN94,IF(AND($E$3=7),'Marks Entry 7th'!AN94,"")))</f>
        <v/>
      </c>
      <c r="BL95" s="65" t="str">
        <f t="shared" si="118"/>
        <v/>
      </c>
      <c r="BM95" s="62">
        <f t="shared" si="119"/>
        <v>0</v>
      </c>
      <c r="BN95" s="67" t="str">
        <f>IF(OR($E95="",$G95=""),"",IF(AND($E$3=6),'Marks Entry 6th'!AO94,IF(AND($E$3=7),'Marks Entry 7th'!AO94,"")))</f>
        <v/>
      </c>
      <c r="BO95" s="67" t="str">
        <f>IF(OR($E95="",$G95=""),"",IF(AND($E$3=6),'Marks Entry 6th'!AP94,IF(AND($E$3=7),'Marks Entry 7th'!AP94,"")))</f>
        <v/>
      </c>
      <c r="BP95" s="65" t="str">
        <f t="shared" si="120"/>
        <v/>
      </c>
      <c r="BQ95" s="62" t="str">
        <f t="shared" si="121"/>
        <v/>
      </c>
      <c r="BR95" s="108">
        <f t="shared" si="122"/>
        <v>0</v>
      </c>
      <c r="BS95" s="108" t="str">
        <f t="shared" si="123"/>
        <v/>
      </c>
      <c r="BT95" s="108" t="str">
        <f t="shared" si="124"/>
        <v/>
      </c>
      <c r="BU95" s="108" t="str">
        <f t="shared" si="125"/>
        <v/>
      </c>
      <c r="BV95" s="108" t="str">
        <f t="shared" si="126"/>
        <v/>
      </c>
      <c r="BW95" s="110" t="str">
        <f t="shared" si="127"/>
        <v/>
      </c>
      <c r="BX95" s="120" t="str">
        <f>IF(OR($E95="",$G95=""),"",IF(AND($E$3=6),'Marks Entry 6th'!AQ94,IF(AND($E$3=7),'Marks Entry 7th'!AQ94,"")))</f>
        <v/>
      </c>
      <c r="BY95" s="120" t="str">
        <f>IF(OR($E95="",$G95=""),"",IF(AND($E$3=6),'Marks Entry 6th'!AR94,IF(AND($E$3=7),'Marks Entry 7th'!AR94,"")))</f>
        <v/>
      </c>
      <c r="BZ95" s="120" t="str">
        <f>IF(OR($E95="",$G95=""),"",IF(AND($E$3=6),'Marks Entry 6th'!AS94,IF(AND($E$3=7),'Marks Entry 7th'!AS94,"")))</f>
        <v/>
      </c>
      <c r="CA95" s="120" t="str">
        <f>IF(OR($E95="",$G95=""),"",IF(AND($E$3=6),'Marks Entry 6th'!AT94,IF(AND($E$3=7),'Marks Entry 7th'!AT94,"")))</f>
        <v/>
      </c>
      <c r="CB95" s="120" t="str">
        <f>IF(OR($E95="",$G95=""),"",IF(AND($E$3=6),'Marks Entry 6th'!AU94,IF(AND($E$3=7),'Marks Entry 7th'!AU94,"")))</f>
        <v/>
      </c>
      <c r="CC95" s="120" t="str">
        <f>IF(OR($E95="",$G95=""),"",IF(AND($E$3=6),'Marks Entry 6th'!AV94,IF(AND($E$3=7),'Marks Entry 7th'!AV94,"")))</f>
        <v/>
      </c>
      <c r="CD95" s="428" t="str">
        <f t="shared" si="128"/>
        <v/>
      </c>
      <c r="CE95" s="120" t="str">
        <f>IF(OR($E95="",$G95=""),"",IF(AND($E$3=6),'Marks Entry 6th'!AW94,IF(AND($E$3=7),'Marks Entry 7th'!AW94,"")))</f>
        <v/>
      </c>
      <c r="CF95" s="120" t="str">
        <f>IF(OR($E95="",$G95=""),"",IF(AND($E$3=6),'Marks Entry 6th'!AX94,IF(AND($E$3=7),'Marks Entry 7th'!AX94,"")))</f>
        <v/>
      </c>
      <c r="CG95" s="65" t="str">
        <f t="shared" si="129"/>
        <v/>
      </c>
      <c r="CH95" s="62">
        <f t="shared" si="130"/>
        <v>0</v>
      </c>
      <c r="CI95" s="67" t="str">
        <f>IF(OR($E95="",$G95=""),"",IF(AND($E$3=6),'Marks Entry 6th'!AY94,IF(AND($E$3=7),'Marks Entry 7th'!AY94,"")))</f>
        <v/>
      </c>
      <c r="CJ95" s="67" t="str">
        <f>IF(OR($E95="",$G95=""),"",IF(AND($E$3=6),'Marks Entry 6th'!AZ94,IF(AND($E$3=7),'Marks Entry 7th'!AZ94,"")))</f>
        <v/>
      </c>
      <c r="CK95" s="65" t="str">
        <f t="shared" si="131"/>
        <v/>
      </c>
      <c r="CL95" s="62" t="str">
        <f t="shared" si="132"/>
        <v/>
      </c>
      <c r="CM95" s="108">
        <f t="shared" si="133"/>
        <v>0</v>
      </c>
      <c r="CN95" s="108" t="str">
        <f t="shared" si="134"/>
        <v/>
      </c>
      <c r="CO95" s="108" t="str">
        <f t="shared" si="135"/>
        <v/>
      </c>
      <c r="CP95" s="108" t="str">
        <f t="shared" si="136"/>
        <v/>
      </c>
      <c r="CQ95" s="108" t="str">
        <f t="shared" si="137"/>
        <v/>
      </c>
      <c r="CR95" s="110" t="str">
        <f t="shared" si="138"/>
        <v/>
      </c>
      <c r="CS95" s="120" t="str">
        <f>IF(OR($E95="",$G95=""),"",IF(AND($E$3=6),'Marks Entry 6th'!BA94,IF(AND($E$3=7),'Marks Entry 7th'!BA94,"")))</f>
        <v/>
      </c>
      <c r="CT95" s="120" t="str">
        <f>IF(OR($E95="",$G95=""),"",IF(AND($E$3=6),'Marks Entry 6th'!BB94,IF(AND($E$3=7),'Marks Entry 7th'!BB94,"")))</f>
        <v/>
      </c>
      <c r="CU95" s="120" t="str">
        <f>IF(OR($E95="",$G95=""),"",IF(AND($E$3=6),'Marks Entry 6th'!BC94,IF(AND($E$3=7),'Marks Entry 7th'!BC94,"")))</f>
        <v/>
      </c>
      <c r="CV95" s="120" t="str">
        <f>IF(OR($E95="",$G95=""),"",IF(AND($E$3=6),'Marks Entry 6th'!BD94,IF(AND($E$3=7),'Marks Entry 7th'!BD94,"")))</f>
        <v/>
      </c>
      <c r="CW95" s="120" t="str">
        <f>IF(OR($E95="",$G95=""),"",IF(AND($E$3=6),'Marks Entry 6th'!BE94,IF(AND($E$3=7),'Marks Entry 7th'!BE94,"")))</f>
        <v/>
      </c>
      <c r="CX95" s="120" t="str">
        <f>IF(OR($E95="",$G95=""),"",IF(AND($E$3=6),'Marks Entry 6th'!BF94,IF(AND($E$3=7),'Marks Entry 7th'!BF94,"")))</f>
        <v/>
      </c>
      <c r="CY95" s="428" t="str">
        <f t="shared" si="139"/>
        <v/>
      </c>
      <c r="CZ95" s="120" t="str">
        <f>IF(OR($E95="",$G95=""),"",IF(AND($E$3=6),'Marks Entry 6th'!BG94,IF(AND($E$3=7),'Marks Entry 7th'!BG94,"")))</f>
        <v/>
      </c>
      <c r="DA95" s="120" t="str">
        <f>IF(OR($E95="",$G95=""),"",IF(AND($E$3=6),'Marks Entry 6th'!BH94,IF(AND($E$3=7),'Marks Entry 7th'!BH94,"")))</f>
        <v/>
      </c>
      <c r="DB95" s="65" t="str">
        <f t="shared" si="140"/>
        <v/>
      </c>
      <c r="DC95" s="62">
        <f t="shared" si="141"/>
        <v>0</v>
      </c>
      <c r="DD95" s="67" t="str">
        <f>IF(OR($E95="",$G95=""),"",IF(AND($E$3=6),'Marks Entry 6th'!BI94,IF(AND($E$3=7),'Marks Entry 7th'!BI94,"")))</f>
        <v/>
      </c>
      <c r="DE95" s="67" t="str">
        <f>IF(OR($E95="",$G95=""),"",IF(AND($E$3=6),'Marks Entry 6th'!BJ94,IF(AND($E$3=7),'Marks Entry 7th'!BJ94,"")))</f>
        <v/>
      </c>
      <c r="DF95" s="65" t="str">
        <f t="shared" si="142"/>
        <v/>
      </c>
      <c r="DG95" s="62" t="str">
        <f t="shared" si="143"/>
        <v/>
      </c>
      <c r="DH95" s="108">
        <f t="shared" si="144"/>
        <v>0</v>
      </c>
      <c r="DI95" s="108" t="str">
        <f t="shared" si="145"/>
        <v/>
      </c>
      <c r="DJ95" s="108" t="str">
        <f t="shared" si="146"/>
        <v/>
      </c>
      <c r="DK95" s="108" t="str">
        <f t="shared" si="147"/>
        <v/>
      </c>
      <c r="DL95" s="108" t="str">
        <f t="shared" si="148"/>
        <v/>
      </c>
      <c r="DM95" s="110" t="str">
        <f t="shared" si="149"/>
        <v/>
      </c>
      <c r="DN95" s="120" t="str">
        <f>IF(OR($E95="",$G95=""),"",IF(AND($E$3=6),'Marks Entry 6th'!BK94,IF(AND($E$3=7),'Marks Entry 7th'!BK94,"")))</f>
        <v/>
      </c>
      <c r="DO95" s="120" t="str">
        <f>IF(OR($E95="",$G95=""),"",IF(AND($E$3=6),'Marks Entry 6th'!BL94,IF(AND($E$3=7),'Marks Entry 7th'!BL94,"")))</f>
        <v/>
      </c>
      <c r="DP95" s="120" t="str">
        <f>IF(OR($E95="",$G95=""),"",IF(AND($E$3=6),'Marks Entry 6th'!BM94,IF(AND($E$3=7),'Marks Entry 7th'!BM94,"")))</f>
        <v/>
      </c>
      <c r="DQ95" s="120" t="str">
        <f>IF(OR($E95="",$G95=""),"",IF(AND($E$3=6),'Marks Entry 6th'!BN94,IF(AND($E$3=7),'Marks Entry 7th'!BN94,"")))</f>
        <v/>
      </c>
      <c r="DR95" s="120" t="str">
        <f>IF(OR($E95="",$G95=""),"",IF(AND($E$3=6),'Marks Entry 6th'!BO94,IF(AND($E$3=7),'Marks Entry 7th'!BO94,"")))</f>
        <v/>
      </c>
      <c r="DS95" s="120" t="str">
        <f>IF(OR($E95="",$G95=""),"",IF(AND($E$3=6),'Marks Entry 6th'!BP94,IF(AND($E$3=7),'Marks Entry 7th'!BP94,"")))</f>
        <v/>
      </c>
      <c r="DT95" s="428" t="str">
        <f t="shared" si="150"/>
        <v/>
      </c>
      <c r="DU95" s="120" t="str">
        <f>IF(OR($E95="",$G95=""),"",IF(AND($E$3=6),'Marks Entry 6th'!BQ94,IF(AND($E$3=7),'Marks Entry 7th'!BQ94,"")))</f>
        <v/>
      </c>
      <c r="DV95" s="120" t="str">
        <f>IF(OR($E95="",$G95=""),"",IF(AND($E$3=6),'Marks Entry 6th'!BR94,IF(AND($E$3=7),'Marks Entry 7th'!BR94,"")))</f>
        <v/>
      </c>
      <c r="DW95" s="65" t="str">
        <f t="shared" si="151"/>
        <v/>
      </c>
      <c r="DX95" s="62">
        <f t="shared" si="152"/>
        <v>0</v>
      </c>
      <c r="DY95" s="67" t="str">
        <f>IF(OR($E95="",$G95=""),"",IF(AND($E$3=6),'Marks Entry 6th'!BS94,IF(AND($E$3=7),'Marks Entry 7th'!BS94,"")))</f>
        <v/>
      </c>
      <c r="DZ95" s="67" t="str">
        <f>IF(OR($E95="",$G95=""),"",IF(AND($E$3=6),'Marks Entry 6th'!BT94,IF(AND($E$3=7),'Marks Entry 7th'!BT94,"")))</f>
        <v/>
      </c>
      <c r="EA95" s="65" t="str">
        <f t="shared" si="153"/>
        <v/>
      </c>
      <c r="EB95" s="62" t="str">
        <f t="shared" si="154"/>
        <v/>
      </c>
      <c r="EC95" s="108">
        <f t="shared" si="155"/>
        <v>0</v>
      </c>
      <c r="ED95" s="108" t="str">
        <f t="shared" si="156"/>
        <v/>
      </c>
      <c r="EE95" s="108" t="str">
        <f t="shared" si="157"/>
        <v/>
      </c>
      <c r="EF95" s="108" t="str">
        <f t="shared" si="158"/>
        <v/>
      </c>
      <c r="EG95" s="108" t="str">
        <f t="shared" si="159"/>
        <v/>
      </c>
      <c r="EH95" s="110" t="str">
        <f t="shared" si="160"/>
        <v/>
      </c>
      <c r="EI95" s="52" t="str">
        <f>IF(OR($E95="",$G95=""),"",IF(AND($E$3=6),'Marks Entry 6th'!BU94,IF(AND($E$3=7),'Marks Entry 7th'!BU94,"")))</f>
        <v/>
      </c>
      <c r="EJ95" s="52" t="str">
        <f>IF(OR($E95="",$G95=""),"",IF(AND($E$3=6),'Marks Entry 6th'!BV94,IF(AND($E$3=7),'Marks Entry 7th'!BV94,"")))</f>
        <v/>
      </c>
      <c r="EK95" s="52" t="str">
        <f>IF(OR($E95="",$G95=""),"",IF(AND($E$3=6),'Marks Entry 6th'!BW94,IF(AND($E$3=7),'Marks Entry 7th'!BW94,"")))</f>
        <v/>
      </c>
      <c r="EL95" s="52" t="str">
        <f>IF(OR($E95="",$G95=""),"",IF(AND($E$3=6),'Marks Entry 6th'!BX94,IF(AND($E$3=7),'Marks Entry 7th'!BX94,"")))</f>
        <v/>
      </c>
      <c r="EM95" s="52" t="str">
        <f>IF(OR($E95="",$G95=""),"",IF(AND($E$3=6),'Marks Entry 6th'!BY94,IF(AND($E$3=7),'Marks Entry 7th'!BY94,"")))</f>
        <v/>
      </c>
      <c r="EN95" s="121" t="str">
        <f t="shared" si="161"/>
        <v/>
      </c>
      <c r="EO95" s="122">
        <f t="shared" si="162"/>
        <v>0</v>
      </c>
      <c r="EP95" s="122" t="str">
        <f t="shared" si="163"/>
        <v/>
      </c>
      <c r="EQ95" s="122" t="str">
        <f t="shared" si="164"/>
        <v/>
      </c>
      <c r="ER95" s="109" t="str">
        <f t="shared" si="165"/>
        <v/>
      </c>
      <c r="ES95" s="52" t="str">
        <f>IF(OR($E95="",$G95=""),"",IF(AND($E$3=6),'Marks Entry 6th'!BZ94,IF(AND($E$3=7),'Marks Entry 7th'!BZ94,"")))</f>
        <v/>
      </c>
      <c r="ET95" s="52" t="str">
        <f>IF(OR($E95="",$G95=""),"",IF(AND($E$3=6),'Marks Entry 6th'!CA94,IF(AND($E$3=7),'Marks Entry 7th'!CA94,"")))</f>
        <v/>
      </c>
      <c r="EU95" s="52" t="str">
        <f>IF(OR($E95="",$G95=""),"",IF(AND($E$3=6),'Marks Entry 6th'!CB94,IF(AND($E$3=7),'Marks Entry 7th'!CB94,"")))</f>
        <v/>
      </c>
      <c r="EV95" s="52" t="str">
        <f>IF(OR($E95="",$G95=""),"",IF(AND($E$3=6),'Marks Entry 6th'!CC94,IF(AND($E$3=7),'Marks Entry 7th'!CC94,"")))</f>
        <v/>
      </c>
      <c r="EW95" s="52" t="str">
        <f>IF(OR($E95="",$G95=""),"",IF(AND($E$3=6),'Marks Entry 6th'!CD94,IF(AND($E$3=7),'Marks Entry 7th'!CD94,"")))</f>
        <v/>
      </c>
      <c r="EX95" s="121" t="str">
        <f t="shared" si="166"/>
        <v/>
      </c>
      <c r="EY95" s="122">
        <f t="shared" si="167"/>
        <v>0</v>
      </c>
      <c r="EZ95" s="122" t="str">
        <f t="shared" si="168"/>
        <v/>
      </c>
      <c r="FA95" s="122" t="str">
        <f t="shared" si="169"/>
        <v/>
      </c>
      <c r="FB95" s="109" t="str">
        <f t="shared" si="170"/>
        <v/>
      </c>
      <c r="FC95" s="52" t="str">
        <f>IF(OR($E95="",$G95=""),"",IF(AND($E$3=6),'Marks Entry 6th'!CE94,IF(AND($E$3=7),'Marks Entry 7th'!CE94,"")))</f>
        <v/>
      </c>
      <c r="FD95" s="52" t="str">
        <f>IF(OR($E95="",$G95=""),"",IF(AND($E$3=6),'Marks Entry 6th'!CF94,IF(AND($E$3=7),'Marks Entry 7th'!CF94,"")))</f>
        <v/>
      </c>
      <c r="FE95" s="52" t="str">
        <f>IF(OR($E95="",$G95=""),"",IF(AND($E$3=6),'Marks Entry 6th'!CG94,IF(AND($E$3=7),'Marks Entry 7th'!CG94,"")))</f>
        <v/>
      </c>
      <c r="FF95" s="52" t="str">
        <f>IF(OR($E95="",$G95=""),"",IF(AND($E$3=6),'Marks Entry 6th'!CH94,IF(AND($E$3=7),'Marks Entry 7th'!CH94,"")))</f>
        <v/>
      </c>
      <c r="FG95" s="52" t="str">
        <f>IF(OR($E95="",$G95=""),"",IF(AND($E$3=6),'Marks Entry 6th'!CI94,IF(AND($E$3=7),'Marks Entry 7th'!CI94,"")))</f>
        <v/>
      </c>
      <c r="FH95" s="121" t="str">
        <f t="shared" si="171"/>
        <v/>
      </c>
      <c r="FI95" s="122">
        <f t="shared" si="172"/>
        <v>0</v>
      </c>
      <c r="FJ95" s="122" t="str">
        <f t="shared" si="173"/>
        <v/>
      </c>
      <c r="FK95" s="122" t="str">
        <f t="shared" si="174"/>
        <v/>
      </c>
      <c r="FL95" s="109" t="str">
        <f t="shared" si="175"/>
        <v/>
      </c>
      <c r="FM95" s="370" t="str">
        <f>IF(OR($E95="",$G95=""),"",IF(AND('Marks Entry 6th'!CJ94="",'Marks Entry 7th'!CJ94=""),"",IF(AND($E$3=6),'Marks Entry 6th'!CJ94,IF(AND($E$3=7),'Marks Entry 7th'!CJ94,""))))</f>
        <v/>
      </c>
      <c r="FN95" s="370" t="str">
        <f>IF(OR($E95="",$G95=""),"",IF(AND('Marks Entry 6th'!CK94="",'Marks Entry 7th'!CK94=""),"",IF(AND($E$3=6),'Marks Entry 6th'!CK94,IF(AND($E$3=7),'Marks Entry 7th'!CK94,""))))</f>
        <v/>
      </c>
      <c r="FO95" s="371" t="str">
        <f t="shared" si="176"/>
        <v/>
      </c>
      <c r="FP95" s="109" t="str">
        <f t="shared" si="177"/>
        <v/>
      </c>
      <c r="FQ95" s="370" t="str">
        <f>IF(OR($E95="",$G95=""),"",IF(AND('Marks Entry 6th'!CL94="",'Marks Entry 7th'!CL94=""),"",IF(AND($E$3=6),'Marks Entry 6th'!CL94,IF(AND($E$3=7),'Marks Entry 7th'!CL94,""))))</f>
        <v/>
      </c>
      <c r="FR95" s="370" t="str">
        <f>IF(OR($E95="",$G95=""),"",IF(AND('Marks Entry 6th'!CM94="",'Marks Entry 7th'!CM94=""),"",IF(AND($E$3=6),'Marks Entry 6th'!CM94,IF(AND($E$3=7),'Marks Entry 7th'!CM94,""))))</f>
        <v/>
      </c>
      <c r="FS95" s="371" t="str">
        <f t="shared" si="178"/>
        <v/>
      </c>
      <c r="FT95" s="109" t="str">
        <f t="shared" si="179"/>
        <v/>
      </c>
      <c r="FU95" s="78" t="str">
        <f t="shared" si="180"/>
        <v/>
      </c>
      <c r="FV95" s="332" t="str">
        <f t="shared" si="181"/>
        <v/>
      </c>
      <c r="FW95" s="84" t="str">
        <f t="shared" si="182"/>
        <v/>
      </c>
      <c r="FX95" s="225" t="str">
        <f t="shared" si="183"/>
        <v/>
      </c>
      <c r="FY95" s="85" t="str">
        <f t="shared" si="184"/>
        <v/>
      </c>
      <c r="FZ95" s="331" t="str">
        <f>IFERROR(IF(B95="NSO","NSO",IF(OR(D95="",G95="",F95=""),"",IF(AND(FV95&gt;=36,'Master sheet'!$D$11="Hindi"),"कक्षा क्रमोन्नत",IF(AND(FV95&gt;=36,'Master sheet'!$D$11="English"),"Promoted",IF(AND(FV95&lt;36,'Master sheet'!$D$11="Hindi"),"पुनः परीक्षा","Re-Exam"))))),"")</f>
        <v/>
      </c>
      <c r="GA95" s="53" t="str">
        <f>IF(OR($E95="",$G95=""),"",IF(AND($E$3=6,'Marks Entry 6th'!CN94=""),"",IF(AND($E$3=7,'Marks Entry 7th'!CN94=""),"",IF(AND($E$3=6),'Marks Entry 6th'!CN94,IF(AND($E$3=7),'Marks Entry 7th'!CN94,"")))))</f>
        <v/>
      </c>
      <c r="GB95" s="53" t="str">
        <f>IF(OR($E95="",$G95=""),"",IF(AND($E$3=6,'Marks Entry 6th'!CO94=""),"",IF(AND($E$3=7,'Marks Entry 7th'!CO94=""),"",IF(AND($E$3=6),'Marks Entry 6th'!CO94,IF(AND($E$3=7),'Marks Entry 7th'!CO94,"")))))</f>
        <v/>
      </c>
      <c r="GC95" s="54"/>
      <c r="GK95" s="56">
        <f>IF(AND($E$3=6),'Marks Entry 6th'!I94,IF(AND($E$3=7),'Marks Entry 7th'!I94,""))</f>
        <v>0</v>
      </c>
      <c r="GL95" s="56">
        <f t="shared" si="185"/>
        <v>0</v>
      </c>
    </row>
    <row r="96" spans="1:194" ht="18.95" customHeight="1">
      <c r="A96" s="68">
        <v>89</v>
      </c>
      <c r="B96" s="68" t="str">
        <f>IF(OR(GK96=0,GK96=""),"",IF(AND($E$3=6),'Marks Entry 6th'!I95,IF(AND($E$3=7),'Marks Entry 7th'!I95,"")))</f>
        <v/>
      </c>
      <c r="C96" s="69" t="str">
        <f>IF(OR(B96=0,B96=""),"",IF(AND($E$3=6,'Marks Entry 6th'!B95=""),"",IF(AND($E$3=7,'Marks Entry 7th'!B95=""),"",IF(AND($E$3=6,'Marks Entry 6th'!B95),'Marks Entry 6th'!B95,IF(AND($E$3=7),'Marks Entry 7th'!B95,"")))))</f>
        <v/>
      </c>
      <c r="D96" s="69" t="str">
        <f>IF(OR(B96=0,B96=""),"",IF(AND($E$3=6,'Marks Entry 6th'!C95=""),"",IF(AND($E$3=7,'Marks Entry 7th'!C95=""),"",IF(AND($E$3=6),'Marks Entry 6th'!C95,IF(AND($E$3=7),'Marks Entry 7th'!C95,"")))))</f>
        <v/>
      </c>
      <c r="E96" s="306" t="str">
        <f>IF(OR(B96=0,B96=""),"",IF(AND($E$3=6,'Marks Entry 6th'!E95=""),"",IF(AND($E$3=7,'Marks Entry 7th'!E95=""),"",IF(AND($E$3=6),'Marks Entry 6th'!E95,IF(AND($E$3=7),'Marks Entry 7th'!E95,"")))))</f>
        <v/>
      </c>
      <c r="F96" s="69" t="str">
        <f>IF(OR(B96=0,B96=""),"",IF(AND($E$3=6,'Marks Entry 6th'!D95=""),"",IF(AND($E$3=7,'Marks Entry 7th'!D95=""),"",IF(AND($E$3=6),'Marks Entry 6th'!D95,IF(AND($E$3=7),'Marks Entry 7th'!D95,"")))))</f>
        <v/>
      </c>
      <c r="G96" s="305" t="str">
        <f>IF(OR(B96=0,B96=""),"",IF(AND($E$3=6,'Marks Entry 6th'!F95=""),"",IF(AND($E$3=7,'Marks Entry 7th'!F95=""),"",IF(AND($E$3=6),UPPER('Marks Entry 6th'!F95),IF(AND($E$3=7),UPPER('Marks Entry 7th'!F95),"")))))</f>
        <v/>
      </c>
      <c r="H96" s="305" t="str">
        <f>IF(OR(B96=0,B96=""),"",IF(AND($E$3=6,'Marks Entry 6th'!G95=""),"",IF(AND($E$3=7,'Marks Entry 7th'!G95=""),"",IF(AND($E$3=6),UPPER('Marks Entry 6th'!G95),IF(AND($E$3=7),UPPER('Marks Entry 7th'!G95),"")))))</f>
        <v/>
      </c>
      <c r="I96" s="305" t="str">
        <f>IF(OR(B96=0,B96=""),"",IF(AND($E$3=6,'Marks Entry 6th'!H95=""),"",IF(AND($E$3=7,'Marks Entry 7th'!H95=""),"",IF(AND($E$3=6),UPPER('Marks Entry 6th'!H95),IF(AND($E$3=7),UPPER('Marks Entry 7th'!H95),"")))))</f>
        <v/>
      </c>
      <c r="J96" s="64" t="str">
        <f>IF(OR(B96=0,B96=""),"",IF(AND($E$3=6,'Marks Entry 6th'!J95=""),"",IF(AND($E$3=7,'Marks Entry 7th'!J95=""),"",IF(AND($E$3=6),'Marks Entry 6th'!J95,IF(AND($E$3=7),'Marks Entry 7th'!J95,"")))))</f>
        <v/>
      </c>
      <c r="K96" s="64" t="str">
        <f>IF(OR(B96=0,B96=""),"",IF(AND($E$3=6,'Marks Entry 6th'!K95=""),"",IF(AND($E$3=7,'Marks Entry 7th'!K95=""),"",IF(AND($E$3=6),'Marks Entry 6th'!K95,IF(AND($E$3=7),'Marks Entry 7th'!K95,"")))))</f>
        <v/>
      </c>
      <c r="L96" s="120" t="str">
        <f>IF(OR($E96="",$G96=""),"",IF(AND($E$3=6),'Marks Entry 6th'!L95,IF(AND($E$3=7),'Marks Entry 7th'!L95,"")))</f>
        <v/>
      </c>
      <c r="M96" s="120" t="str">
        <f>IF(OR($E96="",$G96=""),"",IF(AND($E$3=6),'Marks Entry 6th'!M95,IF(AND($E$3=7),'Marks Entry 7th'!M95,"")))</f>
        <v/>
      </c>
      <c r="N96" s="120" t="str">
        <f>IF(OR($E96="",$G96=""),"",IF(AND($E$3=6),'Marks Entry 6th'!N95,IF(AND($E$3=7),'Marks Entry 7th'!N95,"")))</f>
        <v/>
      </c>
      <c r="O96" s="120" t="str">
        <f>IF(OR($E96="",$G96=""),"",IF(AND($E$3=6),'Marks Entry 6th'!O95,IF(AND($E$3=7),'Marks Entry 7th'!O95,"")))</f>
        <v/>
      </c>
      <c r="P96" s="120" t="str">
        <f>IF(OR($E96="",$G96=""),"",IF(AND($E$3=6),'Marks Entry 6th'!P95,IF(AND($E$3=7),'Marks Entry 7th'!P95,"")))</f>
        <v/>
      </c>
      <c r="Q96" s="120" t="str">
        <f>IF(OR($E96="",$G96=""),"",IF(AND($E$3=6),'Marks Entry 6th'!Q95,IF(AND($E$3=7),'Marks Entry 7th'!Q95,"")))</f>
        <v/>
      </c>
      <c r="R96" s="428" t="str">
        <f t="shared" si="95"/>
        <v/>
      </c>
      <c r="S96" s="120" t="str">
        <f>IF(OR($E96="",$G96=""),"",IF(AND($E$3=6),'Marks Entry 6th'!R95,IF(AND($E$3=7),'Marks Entry 7th'!R95,"")))</f>
        <v/>
      </c>
      <c r="T96" s="120" t="str">
        <f>IF(OR($E96="",$G96=""),"",IF(AND($E$3=6),'Marks Entry 6th'!S95,IF(AND($E$3=7),'Marks Entry 7th'!S95,"")))</f>
        <v/>
      </c>
      <c r="U96" s="65" t="str">
        <f t="shared" si="96"/>
        <v/>
      </c>
      <c r="V96" s="62">
        <f t="shared" si="97"/>
        <v>0</v>
      </c>
      <c r="W96" s="67" t="str">
        <f>IF(OR($E96="",$G96=""),"",IF(AND($E$3=6),'Marks Entry 6th'!T95,IF(AND($E$3=7),'Marks Entry 7th'!T95,"")))</f>
        <v/>
      </c>
      <c r="X96" s="67" t="str">
        <f>IF(OR($E96="",$G96=""),"",IF(AND($E$3=6),'Marks Entry 6th'!U95,IF(AND($E$3=7),'Marks Entry 7th'!U95,"")))</f>
        <v/>
      </c>
      <c r="Y96" s="66" t="str">
        <f t="shared" si="98"/>
        <v/>
      </c>
      <c r="Z96" s="62" t="str">
        <f t="shared" si="99"/>
        <v/>
      </c>
      <c r="AA96" s="108">
        <f t="shared" si="100"/>
        <v>0</v>
      </c>
      <c r="AB96" s="108" t="str">
        <f t="shared" si="101"/>
        <v/>
      </c>
      <c r="AC96" s="108" t="str">
        <f t="shared" si="102"/>
        <v/>
      </c>
      <c r="AD96" s="108" t="str">
        <f t="shared" si="103"/>
        <v/>
      </c>
      <c r="AE96" s="108" t="str">
        <f t="shared" si="104"/>
        <v/>
      </c>
      <c r="AF96" s="110" t="str">
        <f t="shared" si="105"/>
        <v/>
      </c>
      <c r="AG96" s="120" t="str">
        <f>IF(OR($E96="",$G96=""),"",IF(AND($E$3=6),'Marks Entry 6th'!V95,IF(AND($E$3=7),'Marks Entry 7th'!V95,"")))</f>
        <v/>
      </c>
      <c r="AH96" s="120" t="str">
        <f>IF(OR($E96="",$G96=""),"",IF(AND($E$3=6),'Marks Entry 6th'!W95,IF(AND($E$3=7),'Marks Entry 7th'!W95,"")))</f>
        <v/>
      </c>
      <c r="AI96" s="120" t="str">
        <f>IF(OR($E96="",$G96=""),"",IF(AND($E$3=6),'Marks Entry 6th'!X95,IF(AND($E$3=7),'Marks Entry 7th'!X95,"")))</f>
        <v/>
      </c>
      <c r="AJ96" s="120" t="str">
        <f>IF(OR($E96="",$G96=""),"",IF(AND($E$3=6),'Marks Entry 6th'!Y95,IF(AND($E$3=7),'Marks Entry 7th'!Y95,"")))</f>
        <v/>
      </c>
      <c r="AK96" s="120" t="str">
        <f>IF(OR($E96="",$G96=""),"",IF(AND($E$3=6),'Marks Entry 6th'!Z95,IF(AND($E$3=7),'Marks Entry 7th'!Z95,"")))</f>
        <v/>
      </c>
      <c r="AL96" s="120" t="str">
        <f>IF(OR($E96="",$G96=""),"",IF(AND($E$3=6),'Marks Entry 6th'!AA95,IF(AND($E$3=7),'Marks Entry 7th'!AA95,"")))</f>
        <v/>
      </c>
      <c r="AM96" s="428" t="str">
        <f t="shared" si="106"/>
        <v/>
      </c>
      <c r="AN96" s="120" t="str">
        <f>IF(OR($E96="",$G96=""),"",IF(AND($E$3=6),'Marks Entry 6th'!AB95,IF(AND($E$3=7),'Marks Entry 7th'!AB95,"")))</f>
        <v/>
      </c>
      <c r="AO96" s="120" t="str">
        <f>IF(OR($E96="",$G96=""),"",IF(AND($E$3=6),'Marks Entry 6th'!AC95,IF(AND($E$3=7),'Marks Entry 7th'!AC95,"")))</f>
        <v/>
      </c>
      <c r="AP96" s="65" t="str">
        <f t="shared" si="107"/>
        <v/>
      </c>
      <c r="AQ96" s="62">
        <f t="shared" si="108"/>
        <v>0</v>
      </c>
      <c r="AR96" s="67" t="str">
        <f>IF(OR($E96="",$G96=""),"",IF(AND($E$3=6),'Marks Entry 6th'!AD95,IF(AND($E$3=7),'Marks Entry 7th'!AD95,"")))</f>
        <v/>
      </c>
      <c r="AS96" s="67" t="str">
        <f>IF(OR($E96="",$G96=""),"",IF(AND($E$3=6),'Marks Entry 6th'!AE95,IF(AND($E$3=7),'Marks Entry 7th'!AE95,"")))</f>
        <v/>
      </c>
      <c r="AT96" s="65" t="str">
        <f t="shared" si="109"/>
        <v/>
      </c>
      <c r="AU96" s="62" t="str">
        <f t="shared" si="110"/>
        <v/>
      </c>
      <c r="AV96" s="108">
        <f t="shared" si="111"/>
        <v>0</v>
      </c>
      <c r="AW96" s="108" t="str">
        <f t="shared" si="112"/>
        <v/>
      </c>
      <c r="AX96" s="108" t="str">
        <f t="shared" si="113"/>
        <v/>
      </c>
      <c r="AY96" s="108" t="str">
        <f t="shared" si="114"/>
        <v/>
      </c>
      <c r="AZ96" s="108" t="str">
        <f t="shared" si="115"/>
        <v/>
      </c>
      <c r="BA96" s="110" t="str">
        <f t="shared" si="116"/>
        <v/>
      </c>
      <c r="BB96" s="313" t="str">
        <f>IF(OR($E96="",$G96=""),"",IF(AND($E$3=6),'Marks Entry 6th'!AF95,IF(AND($E$3=7),'Marks Entry 7th'!AF95,"")))</f>
        <v/>
      </c>
      <c r="BC96" s="120" t="str">
        <f>IF(OR($E96="",$G96=""),"",IF(AND($E$3=6),'Marks Entry 6th'!AG95,IF(AND($E$3=7),'Marks Entry 7th'!AG95,"")))</f>
        <v/>
      </c>
      <c r="BD96" s="120" t="str">
        <f>IF(OR($E96="",$G96=""),"",IF(AND($E$3=6),'Marks Entry 6th'!AH95,IF(AND($E$3=7),'Marks Entry 7th'!AH95,"")))</f>
        <v/>
      </c>
      <c r="BE96" s="120" t="str">
        <f>IF(OR($E96="",$G96=""),"",IF(AND($E$3=6),'Marks Entry 6th'!AI95,IF(AND($E$3=7),'Marks Entry 7th'!AI95,"")))</f>
        <v/>
      </c>
      <c r="BF96" s="120" t="str">
        <f>IF(OR($E96="",$G96=""),"",IF(AND($E$3=6),'Marks Entry 6th'!AJ95,IF(AND($E$3=7),'Marks Entry 7th'!AJ95,"")))</f>
        <v/>
      </c>
      <c r="BG96" s="120" t="str">
        <f>IF(OR($E96="",$G96=""),"",IF(AND($E$3=6),'Marks Entry 6th'!AK95,IF(AND($E$3=7),'Marks Entry 7th'!AK95,"")))</f>
        <v/>
      </c>
      <c r="BH96" s="120" t="str">
        <f>IF(OR($E96="",$G96=""),"",IF(AND($E$3=6),'Marks Entry 6th'!AL95,IF(AND($E$3=7),'Marks Entry 7th'!AL95,"")))</f>
        <v/>
      </c>
      <c r="BI96" s="428" t="str">
        <f t="shared" si="117"/>
        <v/>
      </c>
      <c r="BJ96" s="120" t="str">
        <f>IF(OR($E96="",$G96=""),"",IF(AND($E$3=6),'Marks Entry 6th'!AM95,IF(AND($E$3=7),'Marks Entry 7th'!AM95,"")))</f>
        <v/>
      </c>
      <c r="BK96" s="120" t="str">
        <f>IF(OR($E96="",$G96=""),"",IF(AND($E$3=6),'Marks Entry 6th'!AN95,IF(AND($E$3=7),'Marks Entry 7th'!AN95,"")))</f>
        <v/>
      </c>
      <c r="BL96" s="65" t="str">
        <f t="shared" si="118"/>
        <v/>
      </c>
      <c r="BM96" s="62">
        <f t="shared" si="119"/>
        <v>0</v>
      </c>
      <c r="BN96" s="67" t="str">
        <f>IF(OR($E96="",$G96=""),"",IF(AND($E$3=6),'Marks Entry 6th'!AO95,IF(AND($E$3=7),'Marks Entry 7th'!AO95,"")))</f>
        <v/>
      </c>
      <c r="BO96" s="67" t="str">
        <f>IF(OR($E96="",$G96=""),"",IF(AND($E$3=6),'Marks Entry 6th'!AP95,IF(AND($E$3=7),'Marks Entry 7th'!AP95,"")))</f>
        <v/>
      </c>
      <c r="BP96" s="65" t="str">
        <f t="shared" si="120"/>
        <v/>
      </c>
      <c r="BQ96" s="62" t="str">
        <f t="shared" si="121"/>
        <v/>
      </c>
      <c r="BR96" s="108">
        <f t="shared" si="122"/>
        <v>0</v>
      </c>
      <c r="BS96" s="108" t="str">
        <f t="shared" si="123"/>
        <v/>
      </c>
      <c r="BT96" s="108" t="str">
        <f t="shared" si="124"/>
        <v/>
      </c>
      <c r="BU96" s="108" t="str">
        <f t="shared" si="125"/>
        <v/>
      </c>
      <c r="BV96" s="108" t="str">
        <f t="shared" si="126"/>
        <v/>
      </c>
      <c r="BW96" s="110" t="str">
        <f t="shared" si="127"/>
        <v/>
      </c>
      <c r="BX96" s="120" t="str">
        <f>IF(OR($E96="",$G96=""),"",IF(AND($E$3=6),'Marks Entry 6th'!AQ95,IF(AND($E$3=7),'Marks Entry 7th'!AQ95,"")))</f>
        <v/>
      </c>
      <c r="BY96" s="120" t="str">
        <f>IF(OR($E96="",$G96=""),"",IF(AND($E$3=6),'Marks Entry 6th'!AR95,IF(AND($E$3=7),'Marks Entry 7th'!AR95,"")))</f>
        <v/>
      </c>
      <c r="BZ96" s="120" t="str">
        <f>IF(OR($E96="",$G96=""),"",IF(AND($E$3=6),'Marks Entry 6th'!AS95,IF(AND($E$3=7),'Marks Entry 7th'!AS95,"")))</f>
        <v/>
      </c>
      <c r="CA96" s="120" t="str">
        <f>IF(OR($E96="",$G96=""),"",IF(AND($E$3=6),'Marks Entry 6th'!AT95,IF(AND($E$3=7),'Marks Entry 7th'!AT95,"")))</f>
        <v/>
      </c>
      <c r="CB96" s="120" t="str">
        <f>IF(OR($E96="",$G96=""),"",IF(AND($E$3=6),'Marks Entry 6th'!AU95,IF(AND($E$3=7),'Marks Entry 7th'!AU95,"")))</f>
        <v/>
      </c>
      <c r="CC96" s="120" t="str">
        <f>IF(OR($E96="",$G96=""),"",IF(AND($E$3=6),'Marks Entry 6th'!AV95,IF(AND($E$3=7),'Marks Entry 7th'!AV95,"")))</f>
        <v/>
      </c>
      <c r="CD96" s="428" t="str">
        <f t="shared" si="128"/>
        <v/>
      </c>
      <c r="CE96" s="120" t="str">
        <f>IF(OR($E96="",$G96=""),"",IF(AND($E$3=6),'Marks Entry 6th'!AW95,IF(AND($E$3=7),'Marks Entry 7th'!AW95,"")))</f>
        <v/>
      </c>
      <c r="CF96" s="120" t="str">
        <f>IF(OR($E96="",$G96=""),"",IF(AND($E$3=6),'Marks Entry 6th'!AX95,IF(AND($E$3=7),'Marks Entry 7th'!AX95,"")))</f>
        <v/>
      </c>
      <c r="CG96" s="65" t="str">
        <f t="shared" si="129"/>
        <v/>
      </c>
      <c r="CH96" s="62">
        <f t="shared" si="130"/>
        <v>0</v>
      </c>
      <c r="CI96" s="67" t="str">
        <f>IF(OR($E96="",$G96=""),"",IF(AND($E$3=6),'Marks Entry 6th'!AY95,IF(AND($E$3=7),'Marks Entry 7th'!AY95,"")))</f>
        <v/>
      </c>
      <c r="CJ96" s="67" t="str">
        <f>IF(OR($E96="",$G96=""),"",IF(AND($E$3=6),'Marks Entry 6th'!AZ95,IF(AND($E$3=7),'Marks Entry 7th'!AZ95,"")))</f>
        <v/>
      </c>
      <c r="CK96" s="65" t="str">
        <f t="shared" si="131"/>
        <v/>
      </c>
      <c r="CL96" s="62" t="str">
        <f t="shared" si="132"/>
        <v/>
      </c>
      <c r="CM96" s="108">
        <f t="shared" si="133"/>
        <v>0</v>
      </c>
      <c r="CN96" s="108" t="str">
        <f t="shared" si="134"/>
        <v/>
      </c>
      <c r="CO96" s="108" t="str">
        <f t="shared" si="135"/>
        <v/>
      </c>
      <c r="CP96" s="108" t="str">
        <f t="shared" si="136"/>
        <v/>
      </c>
      <c r="CQ96" s="108" t="str">
        <f t="shared" si="137"/>
        <v/>
      </c>
      <c r="CR96" s="110" t="str">
        <f t="shared" si="138"/>
        <v/>
      </c>
      <c r="CS96" s="120" t="str">
        <f>IF(OR($E96="",$G96=""),"",IF(AND($E$3=6),'Marks Entry 6th'!BA95,IF(AND($E$3=7),'Marks Entry 7th'!BA95,"")))</f>
        <v/>
      </c>
      <c r="CT96" s="120" t="str">
        <f>IF(OR($E96="",$G96=""),"",IF(AND($E$3=6),'Marks Entry 6th'!BB95,IF(AND($E$3=7),'Marks Entry 7th'!BB95,"")))</f>
        <v/>
      </c>
      <c r="CU96" s="120" t="str">
        <f>IF(OR($E96="",$G96=""),"",IF(AND($E$3=6),'Marks Entry 6th'!BC95,IF(AND($E$3=7),'Marks Entry 7th'!BC95,"")))</f>
        <v/>
      </c>
      <c r="CV96" s="120" t="str">
        <f>IF(OR($E96="",$G96=""),"",IF(AND($E$3=6),'Marks Entry 6th'!BD95,IF(AND($E$3=7),'Marks Entry 7th'!BD95,"")))</f>
        <v/>
      </c>
      <c r="CW96" s="120" t="str">
        <f>IF(OR($E96="",$G96=""),"",IF(AND($E$3=6),'Marks Entry 6th'!BE95,IF(AND($E$3=7),'Marks Entry 7th'!BE95,"")))</f>
        <v/>
      </c>
      <c r="CX96" s="120" t="str">
        <f>IF(OR($E96="",$G96=""),"",IF(AND($E$3=6),'Marks Entry 6th'!BF95,IF(AND($E$3=7),'Marks Entry 7th'!BF95,"")))</f>
        <v/>
      </c>
      <c r="CY96" s="428" t="str">
        <f t="shared" si="139"/>
        <v/>
      </c>
      <c r="CZ96" s="120" t="str">
        <f>IF(OR($E96="",$G96=""),"",IF(AND($E$3=6),'Marks Entry 6th'!BG95,IF(AND($E$3=7),'Marks Entry 7th'!BG95,"")))</f>
        <v/>
      </c>
      <c r="DA96" s="120" t="str">
        <f>IF(OR($E96="",$G96=""),"",IF(AND($E$3=6),'Marks Entry 6th'!BH95,IF(AND($E$3=7),'Marks Entry 7th'!BH95,"")))</f>
        <v/>
      </c>
      <c r="DB96" s="65" t="str">
        <f t="shared" si="140"/>
        <v/>
      </c>
      <c r="DC96" s="62">
        <f t="shared" si="141"/>
        <v>0</v>
      </c>
      <c r="DD96" s="67" t="str">
        <f>IF(OR($E96="",$G96=""),"",IF(AND($E$3=6),'Marks Entry 6th'!BI95,IF(AND($E$3=7),'Marks Entry 7th'!BI95,"")))</f>
        <v/>
      </c>
      <c r="DE96" s="67" t="str">
        <f>IF(OR($E96="",$G96=""),"",IF(AND($E$3=6),'Marks Entry 6th'!BJ95,IF(AND($E$3=7),'Marks Entry 7th'!BJ95,"")))</f>
        <v/>
      </c>
      <c r="DF96" s="65" t="str">
        <f t="shared" si="142"/>
        <v/>
      </c>
      <c r="DG96" s="62" t="str">
        <f t="shared" si="143"/>
        <v/>
      </c>
      <c r="DH96" s="108">
        <f t="shared" si="144"/>
        <v>0</v>
      </c>
      <c r="DI96" s="108" t="str">
        <f t="shared" si="145"/>
        <v/>
      </c>
      <c r="DJ96" s="108" t="str">
        <f t="shared" si="146"/>
        <v/>
      </c>
      <c r="DK96" s="108" t="str">
        <f t="shared" si="147"/>
        <v/>
      </c>
      <c r="DL96" s="108" t="str">
        <f t="shared" si="148"/>
        <v/>
      </c>
      <c r="DM96" s="110" t="str">
        <f t="shared" si="149"/>
        <v/>
      </c>
      <c r="DN96" s="120" t="str">
        <f>IF(OR($E96="",$G96=""),"",IF(AND($E$3=6),'Marks Entry 6th'!BK95,IF(AND($E$3=7),'Marks Entry 7th'!BK95,"")))</f>
        <v/>
      </c>
      <c r="DO96" s="120" t="str">
        <f>IF(OR($E96="",$G96=""),"",IF(AND($E$3=6),'Marks Entry 6th'!BL95,IF(AND($E$3=7),'Marks Entry 7th'!BL95,"")))</f>
        <v/>
      </c>
      <c r="DP96" s="120" t="str">
        <f>IF(OR($E96="",$G96=""),"",IF(AND($E$3=6),'Marks Entry 6th'!BM95,IF(AND($E$3=7),'Marks Entry 7th'!BM95,"")))</f>
        <v/>
      </c>
      <c r="DQ96" s="120" t="str">
        <f>IF(OR($E96="",$G96=""),"",IF(AND($E$3=6),'Marks Entry 6th'!BN95,IF(AND($E$3=7),'Marks Entry 7th'!BN95,"")))</f>
        <v/>
      </c>
      <c r="DR96" s="120" t="str">
        <f>IF(OR($E96="",$G96=""),"",IF(AND($E$3=6),'Marks Entry 6th'!BO95,IF(AND($E$3=7),'Marks Entry 7th'!BO95,"")))</f>
        <v/>
      </c>
      <c r="DS96" s="120" t="str">
        <f>IF(OR($E96="",$G96=""),"",IF(AND($E$3=6),'Marks Entry 6th'!BP95,IF(AND($E$3=7),'Marks Entry 7th'!BP95,"")))</f>
        <v/>
      </c>
      <c r="DT96" s="428" t="str">
        <f t="shared" si="150"/>
        <v/>
      </c>
      <c r="DU96" s="120" t="str">
        <f>IF(OR($E96="",$G96=""),"",IF(AND($E$3=6),'Marks Entry 6th'!BQ95,IF(AND($E$3=7),'Marks Entry 7th'!BQ95,"")))</f>
        <v/>
      </c>
      <c r="DV96" s="120" t="str">
        <f>IF(OR($E96="",$G96=""),"",IF(AND($E$3=6),'Marks Entry 6th'!BR95,IF(AND($E$3=7),'Marks Entry 7th'!BR95,"")))</f>
        <v/>
      </c>
      <c r="DW96" s="65" t="str">
        <f t="shared" si="151"/>
        <v/>
      </c>
      <c r="DX96" s="62">
        <f t="shared" si="152"/>
        <v>0</v>
      </c>
      <c r="DY96" s="67" t="str">
        <f>IF(OR($E96="",$G96=""),"",IF(AND($E$3=6),'Marks Entry 6th'!BS95,IF(AND($E$3=7),'Marks Entry 7th'!BS95,"")))</f>
        <v/>
      </c>
      <c r="DZ96" s="67" t="str">
        <f>IF(OR($E96="",$G96=""),"",IF(AND($E$3=6),'Marks Entry 6th'!BT95,IF(AND($E$3=7),'Marks Entry 7th'!BT95,"")))</f>
        <v/>
      </c>
      <c r="EA96" s="65" t="str">
        <f t="shared" si="153"/>
        <v/>
      </c>
      <c r="EB96" s="62" t="str">
        <f t="shared" si="154"/>
        <v/>
      </c>
      <c r="EC96" s="108">
        <f t="shared" si="155"/>
        <v>0</v>
      </c>
      <c r="ED96" s="108" t="str">
        <f t="shared" si="156"/>
        <v/>
      </c>
      <c r="EE96" s="108" t="str">
        <f t="shared" si="157"/>
        <v/>
      </c>
      <c r="EF96" s="108" t="str">
        <f t="shared" si="158"/>
        <v/>
      </c>
      <c r="EG96" s="108" t="str">
        <f t="shared" si="159"/>
        <v/>
      </c>
      <c r="EH96" s="110" t="str">
        <f t="shared" si="160"/>
        <v/>
      </c>
      <c r="EI96" s="52" t="str">
        <f>IF(OR($E96="",$G96=""),"",IF(AND($E$3=6),'Marks Entry 6th'!BU95,IF(AND($E$3=7),'Marks Entry 7th'!BU95,"")))</f>
        <v/>
      </c>
      <c r="EJ96" s="52" t="str">
        <f>IF(OR($E96="",$G96=""),"",IF(AND($E$3=6),'Marks Entry 6th'!BV95,IF(AND($E$3=7),'Marks Entry 7th'!BV95,"")))</f>
        <v/>
      </c>
      <c r="EK96" s="52" t="str">
        <f>IF(OR($E96="",$G96=""),"",IF(AND($E$3=6),'Marks Entry 6th'!BW95,IF(AND($E$3=7),'Marks Entry 7th'!BW95,"")))</f>
        <v/>
      </c>
      <c r="EL96" s="52" t="str">
        <f>IF(OR($E96="",$G96=""),"",IF(AND($E$3=6),'Marks Entry 6th'!BX95,IF(AND($E$3=7),'Marks Entry 7th'!BX95,"")))</f>
        <v/>
      </c>
      <c r="EM96" s="52" t="str">
        <f>IF(OR($E96="",$G96=""),"",IF(AND($E$3=6),'Marks Entry 6th'!BY95,IF(AND($E$3=7),'Marks Entry 7th'!BY95,"")))</f>
        <v/>
      </c>
      <c r="EN96" s="121" t="str">
        <f t="shared" si="161"/>
        <v/>
      </c>
      <c r="EO96" s="122">
        <f t="shared" si="162"/>
        <v>0</v>
      </c>
      <c r="EP96" s="122" t="str">
        <f t="shared" si="163"/>
        <v/>
      </c>
      <c r="EQ96" s="122" t="str">
        <f t="shared" si="164"/>
        <v/>
      </c>
      <c r="ER96" s="109" t="str">
        <f t="shared" si="165"/>
        <v/>
      </c>
      <c r="ES96" s="52" t="str">
        <f>IF(OR($E96="",$G96=""),"",IF(AND($E$3=6),'Marks Entry 6th'!BZ95,IF(AND($E$3=7),'Marks Entry 7th'!BZ95,"")))</f>
        <v/>
      </c>
      <c r="ET96" s="52" t="str">
        <f>IF(OR($E96="",$G96=""),"",IF(AND($E$3=6),'Marks Entry 6th'!CA95,IF(AND($E$3=7),'Marks Entry 7th'!CA95,"")))</f>
        <v/>
      </c>
      <c r="EU96" s="52" t="str">
        <f>IF(OR($E96="",$G96=""),"",IF(AND($E$3=6),'Marks Entry 6th'!CB95,IF(AND($E$3=7),'Marks Entry 7th'!CB95,"")))</f>
        <v/>
      </c>
      <c r="EV96" s="52" t="str">
        <f>IF(OR($E96="",$G96=""),"",IF(AND($E$3=6),'Marks Entry 6th'!CC95,IF(AND($E$3=7),'Marks Entry 7th'!CC95,"")))</f>
        <v/>
      </c>
      <c r="EW96" s="52" t="str">
        <f>IF(OR($E96="",$G96=""),"",IF(AND($E$3=6),'Marks Entry 6th'!CD95,IF(AND($E$3=7),'Marks Entry 7th'!CD95,"")))</f>
        <v/>
      </c>
      <c r="EX96" s="121" t="str">
        <f t="shared" si="166"/>
        <v/>
      </c>
      <c r="EY96" s="122">
        <f t="shared" si="167"/>
        <v>0</v>
      </c>
      <c r="EZ96" s="122" t="str">
        <f t="shared" si="168"/>
        <v/>
      </c>
      <c r="FA96" s="122" t="str">
        <f t="shared" si="169"/>
        <v/>
      </c>
      <c r="FB96" s="109" t="str">
        <f t="shared" si="170"/>
        <v/>
      </c>
      <c r="FC96" s="52" t="str">
        <f>IF(OR($E96="",$G96=""),"",IF(AND($E$3=6),'Marks Entry 6th'!CE95,IF(AND($E$3=7),'Marks Entry 7th'!CE95,"")))</f>
        <v/>
      </c>
      <c r="FD96" s="52" t="str">
        <f>IF(OR($E96="",$G96=""),"",IF(AND($E$3=6),'Marks Entry 6th'!CF95,IF(AND($E$3=7),'Marks Entry 7th'!CF95,"")))</f>
        <v/>
      </c>
      <c r="FE96" s="52" t="str">
        <f>IF(OR($E96="",$G96=""),"",IF(AND($E$3=6),'Marks Entry 6th'!CG95,IF(AND($E$3=7),'Marks Entry 7th'!CG95,"")))</f>
        <v/>
      </c>
      <c r="FF96" s="52" t="str">
        <f>IF(OR($E96="",$G96=""),"",IF(AND($E$3=6),'Marks Entry 6th'!CH95,IF(AND($E$3=7),'Marks Entry 7th'!CH95,"")))</f>
        <v/>
      </c>
      <c r="FG96" s="52" t="str">
        <f>IF(OR($E96="",$G96=""),"",IF(AND($E$3=6),'Marks Entry 6th'!CI95,IF(AND($E$3=7),'Marks Entry 7th'!CI95,"")))</f>
        <v/>
      </c>
      <c r="FH96" s="121" t="str">
        <f t="shared" si="171"/>
        <v/>
      </c>
      <c r="FI96" s="122">
        <f t="shared" si="172"/>
        <v>0</v>
      </c>
      <c r="FJ96" s="122" t="str">
        <f t="shared" si="173"/>
        <v/>
      </c>
      <c r="FK96" s="122" t="str">
        <f t="shared" si="174"/>
        <v/>
      </c>
      <c r="FL96" s="109" t="str">
        <f t="shared" si="175"/>
        <v/>
      </c>
      <c r="FM96" s="370" t="str">
        <f>IF(OR($E96="",$G96=""),"",IF(AND('Marks Entry 6th'!CJ95="",'Marks Entry 7th'!CJ95=""),"",IF(AND($E$3=6),'Marks Entry 6th'!CJ95,IF(AND($E$3=7),'Marks Entry 7th'!CJ95,""))))</f>
        <v/>
      </c>
      <c r="FN96" s="370" t="str">
        <f>IF(OR($E96="",$G96=""),"",IF(AND('Marks Entry 6th'!CK95="",'Marks Entry 7th'!CK95=""),"",IF(AND($E$3=6),'Marks Entry 6th'!CK95,IF(AND($E$3=7),'Marks Entry 7th'!CK95,""))))</f>
        <v/>
      </c>
      <c r="FO96" s="371" t="str">
        <f t="shared" si="176"/>
        <v/>
      </c>
      <c r="FP96" s="109" t="str">
        <f t="shared" si="177"/>
        <v/>
      </c>
      <c r="FQ96" s="370" t="str">
        <f>IF(OR($E96="",$G96=""),"",IF(AND('Marks Entry 6th'!CL95="",'Marks Entry 7th'!CL95=""),"",IF(AND($E$3=6),'Marks Entry 6th'!CL95,IF(AND($E$3=7),'Marks Entry 7th'!CL95,""))))</f>
        <v/>
      </c>
      <c r="FR96" s="370" t="str">
        <f>IF(OR($E96="",$G96=""),"",IF(AND('Marks Entry 6th'!CM95="",'Marks Entry 7th'!CM95=""),"",IF(AND($E$3=6),'Marks Entry 6th'!CM95,IF(AND($E$3=7),'Marks Entry 7th'!CM95,""))))</f>
        <v/>
      </c>
      <c r="FS96" s="371" t="str">
        <f t="shared" si="178"/>
        <v/>
      </c>
      <c r="FT96" s="109" t="str">
        <f t="shared" si="179"/>
        <v/>
      </c>
      <c r="FU96" s="78" t="str">
        <f t="shared" si="180"/>
        <v/>
      </c>
      <c r="FV96" s="332" t="str">
        <f t="shared" si="181"/>
        <v/>
      </c>
      <c r="FW96" s="84" t="str">
        <f t="shared" si="182"/>
        <v/>
      </c>
      <c r="FX96" s="225" t="str">
        <f t="shared" si="183"/>
        <v/>
      </c>
      <c r="FY96" s="85" t="str">
        <f t="shared" si="184"/>
        <v/>
      </c>
      <c r="FZ96" s="331" t="str">
        <f>IFERROR(IF(B96="NSO","NSO",IF(OR(D96="",G96="",F96=""),"",IF(AND(FV96&gt;=36,'Master sheet'!$D$11="Hindi"),"कक्षा क्रमोन्नत",IF(AND(FV96&gt;=36,'Master sheet'!$D$11="English"),"Promoted",IF(AND(FV96&lt;36,'Master sheet'!$D$11="Hindi"),"पुनः परीक्षा","Re-Exam"))))),"")</f>
        <v/>
      </c>
      <c r="GA96" s="53" t="str">
        <f>IF(OR($E96="",$G96=""),"",IF(AND($E$3=6,'Marks Entry 6th'!CN95=""),"",IF(AND($E$3=7,'Marks Entry 7th'!CN95=""),"",IF(AND($E$3=6),'Marks Entry 6th'!CN95,IF(AND($E$3=7),'Marks Entry 7th'!CN95,"")))))</f>
        <v/>
      </c>
      <c r="GB96" s="53" t="str">
        <f>IF(OR($E96="",$G96=""),"",IF(AND($E$3=6,'Marks Entry 6th'!CO95=""),"",IF(AND($E$3=7,'Marks Entry 7th'!CO95=""),"",IF(AND($E$3=6),'Marks Entry 6th'!CO95,IF(AND($E$3=7),'Marks Entry 7th'!CO95,"")))))</f>
        <v/>
      </c>
      <c r="GC96" s="54"/>
      <c r="GK96" s="56">
        <f>IF(AND($E$3=6),'Marks Entry 6th'!I95,IF(AND($E$3=7),'Marks Entry 7th'!I95,""))</f>
        <v>0</v>
      </c>
      <c r="GL96" s="56">
        <f t="shared" si="185"/>
        <v>0</v>
      </c>
    </row>
    <row r="97" spans="1:194" ht="18.95" customHeight="1">
      <c r="A97" s="68">
        <v>90</v>
      </c>
      <c r="B97" s="68" t="str">
        <f>IF(OR(GK97=0,GK97=""),"",IF(AND($E$3=6),'Marks Entry 6th'!I96,IF(AND($E$3=7),'Marks Entry 7th'!I96,"")))</f>
        <v/>
      </c>
      <c r="C97" s="69" t="str">
        <f>IF(OR(B97=0,B97=""),"",IF(AND($E$3=6,'Marks Entry 6th'!B96=""),"",IF(AND($E$3=7,'Marks Entry 7th'!B96=""),"",IF(AND($E$3=6,'Marks Entry 6th'!B96),'Marks Entry 6th'!B96,IF(AND($E$3=7),'Marks Entry 7th'!B96,"")))))</f>
        <v/>
      </c>
      <c r="D97" s="69" t="str">
        <f>IF(OR(B97=0,B97=""),"",IF(AND($E$3=6,'Marks Entry 6th'!C96=""),"",IF(AND($E$3=7,'Marks Entry 7th'!C96=""),"",IF(AND($E$3=6),'Marks Entry 6th'!C96,IF(AND($E$3=7),'Marks Entry 7th'!C96,"")))))</f>
        <v/>
      </c>
      <c r="E97" s="306" t="str">
        <f>IF(OR(B97=0,B97=""),"",IF(AND($E$3=6,'Marks Entry 6th'!E96=""),"",IF(AND($E$3=7,'Marks Entry 7th'!E96=""),"",IF(AND($E$3=6),'Marks Entry 6th'!E96,IF(AND($E$3=7),'Marks Entry 7th'!E96,"")))))</f>
        <v/>
      </c>
      <c r="F97" s="69" t="str">
        <f>IF(OR(B97=0,B97=""),"",IF(AND($E$3=6,'Marks Entry 6th'!D96=""),"",IF(AND($E$3=7,'Marks Entry 7th'!D96=""),"",IF(AND($E$3=6),'Marks Entry 6th'!D96,IF(AND($E$3=7),'Marks Entry 7th'!D96,"")))))</f>
        <v/>
      </c>
      <c r="G97" s="305" t="str">
        <f>IF(OR(B97=0,B97=""),"",IF(AND($E$3=6,'Marks Entry 6th'!F96=""),"",IF(AND($E$3=7,'Marks Entry 7th'!F96=""),"",IF(AND($E$3=6),UPPER('Marks Entry 6th'!F96),IF(AND($E$3=7),UPPER('Marks Entry 7th'!F96),"")))))</f>
        <v/>
      </c>
      <c r="H97" s="305" t="str">
        <f>IF(OR(B97=0,B97=""),"",IF(AND($E$3=6,'Marks Entry 6th'!G96=""),"",IF(AND($E$3=7,'Marks Entry 7th'!G96=""),"",IF(AND($E$3=6),UPPER('Marks Entry 6th'!G96),IF(AND($E$3=7),UPPER('Marks Entry 7th'!G96),"")))))</f>
        <v/>
      </c>
      <c r="I97" s="305" t="str">
        <f>IF(OR(B97=0,B97=""),"",IF(AND($E$3=6,'Marks Entry 6th'!H96=""),"",IF(AND($E$3=7,'Marks Entry 7th'!H96=""),"",IF(AND($E$3=6),UPPER('Marks Entry 6th'!H96),IF(AND($E$3=7),UPPER('Marks Entry 7th'!H96),"")))))</f>
        <v/>
      </c>
      <c r="J97" s="64" t="str">
        <f>IF(OR(B97=0,B97=""),"",IF(AND($E$3=6,'Marks Entry 6th'!J96=""),"",IF(AND($E$3=7,'Marks Entry 7th'!J96=""),"",IF(AND($E$3=6),'Marks Entry 6th'!J96,IF(AND($E$3=7),'Marks Entry 7th'!J96,"")))))</f>
        <v/>
      </c>
      <c r="K97" s="64" t="str">
        <f>IF(OR(B97=0,B97=""),"",IF(AND($E$3=6,'Marks Entry 6th'!K96=""),"",IF(AND($E$3=7,'Marks Entry 7th'!K96=""),"",IF(AND($E$3=6),'Marks Entry 6th'!K96,IF(AND($E$3=7),'Marks Entry 7th'!K96,"")))))</f>
        <v/>
      </c>
      <c r="L97" s="120" t="str">
        <f>IF(OR($E97="",$G97=""),"",IF(AND($E$3=6),'Marks Entry 6th'!L96,IF(AND($E$3=7),'Marks Entry 7th'!L96,"")))</f>
        <v/>
      </c>
      <c r="M97" s="120" t="str">
        <f>IF(OR($E97="",$G97=""),"",IF(AND($E$3=6),'Marks Entry 6th'!M96,IF(AND($E$3=7),'Marks Entry 7th'!M96,"")))</f>
        <v/>
      </c>
      <c r="N97" s="120" t="str">
        <f>IF(OR($E97="",$G97=""),"",IF(AND($E$3=6),'Marks Entry 6th'!N96,IF(AND($E$3=7),'Marks Entry 7th'!N96,"")))</f>
        <v/>
      </c>
      <c r="O97" s="120" t="str">
        <f>IF(OR($E97="",$G97=""),"",IF(AND($E$3=6),'Marks Entry 6th'!O96,IF(AND($E$3=7),'Marks Entry 7th'!O96,"")))</f>
        <v/>
      </c>
      <c r="P97" s="120" t="str">
        <f>IF(OR($E97="",$G97=""),"",IF(AND($E$3=6),'Marks Entry 6th'!P96,IF(AND($E$3=7),'Marks Entry 7th'!P96,"")))</f>
        <v/>
      </c>
      <c r="Q97" s="120" t="str">
        <f>IF(OR($E97="",$G97=""),"",IF(AND($E$3=6),'Marks Entry 6th'!Q96,IF(AND($E$3=7),'Marks Entry 7th'!Q96,"")))</f>
        <v/>
      </c>
      <c r="R97" s="428" t="str">
        <f t="shared" si="95"/>
        <v/>
      </c>
      <c r="S97" s="120" t="str">
        <f>IF(OR($E97="",$G97=""),"",IF(AND($E$3=6),'Marks Entry 6th'!R96,IF(AND($E$3=7),'Marks Entry 7th'!R96,"")))</f>
        <v/>
      </c>
      <c r="T97" s="120" t="str">
        <f>IF(OR($E97="",$G97=""),"",IF(AND($E$3=6),'Marks Entry 6th'!S96,IF(AND($E$3=7),'Marks Entry 7th'!S96,"")))</f>
        <v/>
      </c>
      <c r="U97" s="65" t="str">
        <f t="shared" si="96"/>
        <v/>
      </c>
      <c r="V97" s="62">
        <f t="shared" si="97"/>
        <v>0</v>
      </c>
      <c r="W97" s="67" t="str">
        <f>IF(OR($E97="",$G97=""),"",IF(AND($E$3=6),'Marks Entry 6th'!T96,IF(AND($E$3=7),'Marks Entry 7th'!T96,"")))</f>
        <v/>
      </c>
      <c r="X97" s="67" t="str">
        <f>IF(OR($E97="",$G97=""),"",IF(AND($E$3=6),'Marks Entry 6th'!U96,IF(AND($E$3=7),'Marks Entry 7th'!U96,"")))</f>
        <v/>
      </c>
      <c r="Y97" s="66" t="str">
        <f t="shared" si="98"/>
        <v/>
      </c>
      <c r="Z97" s="62" t="str">
        <f t="shared" si="99"/>
        <v/>
      </c>
      <c r="AA97" s="108">
        <f t="shared" si="100"/>
        <v>0</v>
      </c>
      <c r="AB97" s="108" t="str">
        <f t="shared" si="101"/>
        <v/>
      </c>
      <c r="AC97" s="108" t="str">
        <f t="shared" si="102"/>
        <v/>
      </c>
      <c r="AD97" s="108" t="str">
        <f t="shared" si="103"/>
        <v/>
      </c>
      <c r="AE97" s="108" t="str">
        <f t="shared" si="104"/>
        <v/>
      </c>
      <c r="AF97" s="110" t="str">
        <f t="shared" si="105"/>
        <v/>
      </c>
      <c r="AG97" s="120" t="str">
        <f>IF(OR($E97="",$G97=""),"",IF(AND($E$3=6),'Marks Entry 6th'!V96,IF(AND($E$3=7),'Marks Entry 7th'!V96,"")))</f>
        <v/>
      </c>
      <c r="AH97" s="120" t="str">
        <f>IF(OR($E97="",$G97=""),"",IF(AND($E$3=6),'Marks Entry 6th'!W96,IF(AND($E$3=7),'Marks Entry 7th'!W96,"")))</f>
        <v/>
      </c>
      <c r="AI97" s="120" t="str">
        <f>IF(OR($E97="",$G97=""),"",IF(AND($E$3=6),'Marks Entry 6th'!X96,IF(AND($E$3=7),'Marks Entry 7th'!X96,"")))</f>
        <v/>
      </c>
      <c r="AJ97" s="120" t="str">
        <f>IF(OR($E97="",$G97=""),"",IF(AND($E$3=6),'Marks Entry 6th'!Y96,IF(AND($E$3=7),'Marks Entry 7th'!Y96,"")))</f>
        <v/>
      </c>
      <c r="AK97" s="120" t="str">
        <f>IF(OR($E97="",$G97=""),"",IF(AND($E$3=6),'Marks Entry 6th'!Z96,IF(AND($E$3=7),'Marks Entry 7th'!Z96,"")))</f>
        <v/>
      </c>
      <c r="AL97" s="120" t="str">
        <f>IF(OR($E97="",$G97=""),"",IF(AND($E$3=6),'Marks Entry 6th'!AA96,IF(AND($E$3=7),'Marks Entry 7th'!AA96,"")))</f>
        <v/>
      </c>
      <c r="AM97" s="428" t="str">
        <f t="shared" si="106"/>
        <v/>
      </c>
      <c r="AN97" s="120" t="str">
        <f>IF(OR($E97="",$G97=""),"",IF(AND($E$3=6),'Marks Entry 6th'!AB96,IF(AND($E$3=7),'Marks Entry 7th'!AB96,"")))</f>
        <v/>
      </c>
      <c r="AO97" s="120" t="str">
        <f>IF(OR($E97="",$G97=""),"",IF(AND($E$3=6),'Marks Entry 6th'!AC96,IF(AND($E$3=7),'Marks Entry 7th'!AC96,"")))</f>
        <v/>
      </c>
      <c r="AP97" s="65" t="str">
        <f t="shared" si="107"/>
        <v/>
      </c>
      <c r="AQ97" s="62">
        <f t="shared" si="108"/>
        <v>0</v>
      </c>
      <c r="AR97" s="67" t="str">
        <f>IF(OR($E97="",$G97=""),"",IF(AND($E$3=6),'Marks Entry 6th'!AD96,IF(AND($E$3=7),'Marks Entry 7th'!AD96,"")))</f>
        <v/>
      </c>
      <c r="AS97" s="67" t="str">
        <f>IF(OR($E97="",$G97=""),"",IF(AND($E$3=6),'Marks Entry 6th'!AE96,IF(AND($E$3=7),'Marks Entry 7th'!AE96,"")))</f>
        <v/>
      </c>
      <c r="AT97" s="65" t="str">
        <f t="shared" si="109"/>
        <v/>
      </c>
      <c r="AU97" s="62" t="str">
        <f t="shared" si="110"/>
        <v/>
      </c>
      <c r="AV97" s="108">
        <f t="shared" si="111"/>
        <v>0</v>
      </c>
      <c r="AW97" s="108" t="str">
        <f t="shared" si="112"/>
        <v/>
      </c>
      <c r="AX97" s="108" t="str">
        <f t="shared" si="113"/>
        <v/>
      </c>
      <c r="AY97" s="108" t="str">
        <f t="shared" si="114"/>
        <v/>
      </c>
      <c r="AZ97" s="108" t="str">
        <f t="shared" si="115"/>
        <v/>
      </c>
      <c r="BA97" s="110" t="str">
        <f t="shared" si="116"/>
        <v/>
      </c>
      <c r="BB97" s="313" t="str">
        <f>IF(OR($E97="",$G97=""),"",IF(AND($E$3=6),'Marks Entry 6th'!AF96,IF(AND($E$3=7),'Marks Entry 7th'!AF96,"")))</f>
        <v/>
      </c>
      <c r="BC97" s="120" t="str">
        <f>IF(OR($E97="",$G97=""),"",IF(AND($E$3=6),'Marks Entry 6th'!AG96,IF(AND($E$3=7),'Marks Entry 7th'!AG96,"")))</f>
        <v/>
      </c>
      <c r="BD97" s="120" t="str">
        <f>IF(OR($E97="",$G97=""),"",IF(AND($E$3=6),'Marks Entry 6th'!AH96,IF(AND($E$3=7),'Marks Entry 7th'!AH96,"")))</f>
        <v/>
      </c>
      <c r="BE97" s="120" t="str">
        <f>IF(OR($E97="",$G97=""),"",IF(AND($E$3=6),'Marks Entry 6th'!AI96,IF(AND($E$3=7),'Marks Entry 7th'!AI96,"")))</f>
        <v/>
      </c>
      <c r="BF97" s="120" t="str">
        <f>IF(OR($E97="",$G97=""),"",IF(AND($E$3=6),'Marks Entry 6th'!AJ96,IF(AND($E$3=7),'Marks Entry 7th'!AJ96,"")))</f>
        <v/>
      </c>
      <c r="BG97" s="120" t="str">
        <f>IF(OR($E97="",$G97=""),"",IF(AND($E$3=6),'Marks Entry 6th'!AK96,IF(AND($E$3=7),'Marks Entry 7th'!AK96,"")))</f>
        <v/>
      </c>
      <c r="BH97" s="120" t="str">
        <f>IF(OR($E97="",$G97=""),"",IF(AND($E$3=6),'Marks Entry 6th'!AL96,IF(AND($E$3=7),'Marks Entry 7th'!AL96,"")))</f>
        <v/>
      </c>
      <c r="BI97" s="428" t="str">
        <f t="shared" si="117"/>
        <v/>
      </c>
      <c r="BJ97" s="120" t="str">
        <f>IF(OR($E97="",$G97=""),"",IF(AND($E$3=6),'Marks Entry 6th'!AM96,IF(AND($E$3=7),'Marks Entry 7th'!AM96,"")))</f>
        <v/>
      </c>
      <c r="BK97" s="120" t="str">
        <f>IF(OR($E97="",$G97=""),"",IF(AND($E$3=6),'Marks Entry 6th'!AN96,IF(AND($E$3=7),'Marks Entry 7th'!AN96,"")))</f>
        <v/>
      </c>
      <c r="BL97" s="65" t="str">
        <f t="shared" si="118"/>
        <v/>
      </c>
      <c r="BM97" s="62">
        <f t="shared" si="119"/>
        <v>0</v>
      </c>
      <c r="BN97" s="67" t="str">
        <f>IF(OR($E97="",$G97=""),"",IF(AND($E$3=6),'Marks Entry 6th'!AO96,IF(AND($E$3=7),'Marks Entry 7th'!AO96,"")))</f>
        <v/>
      </c>
      <c r="BO97" s="67" t="str">
        <f>IF(OR($E97="",$G97=""),"",IF(AND($E$3=6),'Marks Entry 6th'!AP96,IF(AND($E$3=7),'Marks Entry 7th'!AP96,"")))</f>
        <v/>
      </c>
      <c r="BP97" s="65" t="str">
        <f t="shared" si="120"/>
        <v/>
      </c>
      <c r="BQ97" s="62" t="str">
        <f t="shared" si="121"/>
        <v/>
      </c>
      <c r="BR97" s="108">
        <f t="shared" si="122"/>
        <v>0</v>
      </c>
      <c r="BS97" s="108" t="str">
        <f t="shared" si="123"/>
        <v/>
      </c>
      <c r="BT97" s="108" t="str">
        <f t="shared" si="124"/>
        <v/>
      </c>
      <c r="BU97" s="108" t="str">
        <f t="shared" si="125"/>
        <v/>
      </c>
      <c r="BV97" s="108" t="str">
        <f t="shared" si="126"/>
        <v/>
      </c>
      <c r="BW97" s="110" t="str">
        <f t="shared" si="127"/>
        <v/>
      </c>
      <c r="BX97" s="120" t="str">
        <f>IF(OR($E97="",$G97=""),"",IF(AND($E$3=6),'Marks Entry 6th'!AQ96,IF(AND($E$3=7),'Marks Entry 7th'!AQ96,"")))</f>
        <v/>
      </c>
      <c r="BY97" s="120" t="str">
        <f>IF(OR($E97="",$G97=""),"",IF(AND($E$3=6),'Marks Entry 6th'!AR96,IF(AND($E$3=7),'Marks Entry 7th'!AR96,"")))</f>
        <v/>
      </c>
      <c r="BZ97" s="120" t="str">
        <f>IF(OR($E97="",$G97=""),"",IF(AND($E$3=6),'Marks Entry 6th'!AS96,IF(AND($E$3=7),'Marks Entry 7th'!AS96,"")))</f>
        <v/>
      </c>
      <c r="CA97" s="120" t="str">
        <f>IF(OR($E97="",$G97=""),"",IF(AND($E$3=6),'Marks Entry 6th'!AT96,IF(AND($E$3=7),'Marks Entry 7th'!AT96,"")))</f>
        <v/>
      </c>
      <c r="CB97" s="120" t="str">
        <f>IF(OR($E97="",$G97=""),"",IF(AND($E$3=6),'Marks Entry 6th'!AU96,IF(AND($E$3=7),'Marks Entry 7th'!AU96,"")))</f>
        <v/>
      </c>
      <c r="CC97" s="120" t="str">
        <f>IF(OR($E97="",$G97=""),"",IF(AND($E$3=6),'Marks Entry 6th'!AV96,IF(AND($E$3=7),'Marks Entry 7th'!AV96,"")))</f>
        <v/>
      </c>
      <c r="CD97" s="428" t="str">
        <f t="shared" si="128"/>
        <v/>
      </c>
      <c r="CE97" s="120" t="str">
        <f>IF(OR($E97="",$G97=""),"",IF(AND($E$3=6),'Marks Entry 6th'!AW96,IF(AND($E$3=7),'Marks Entry 7th'!AW96,"")))</f>
        <v/>
      </c>
      <c r="CF97" s="120" t="str">
        <f>IF(OR($E97="",$G97=""),"",IF(AND($E$3=6),'Marks Entry 6th'!AX96,IF(AND($E$3=7),'Marks Entry 7th'!AX96,"")))</f>
        <v/>
      </c>
      <c r="CG97" s="65" t="str">
        <f t="shared" si="129"/>
        <v/>
      </c>
      <c r="CH97" s="62">
        <f t="shared" si="130"/>
        <v>0</v>
      </c>
      <c r="CI97" s="67" t="str">
        <f>IF(OR($E97="",$G97=""),"",IF(AND($E$3=6),'Marks Entry 6th'!AY96,IF(AND($E$3=7),'Marks Entry 7th'!AY96,"")))</f>
        <v/>
      </c>
      <c r="CJ97" s="67" t="str">
        <f>IF(OR($E97="",$G97=""),"",IF(AND($E$3=6),'Marks Entry 6th'!AZ96,IF(AND($E$3=7),'Marks Entry 7th'!AZ96,"")))</f>
        <v/>
      </c>
      <c r="CK97" s="65" t="str">
        <f t="shared" si="131"/>
        <v/>
      </c>
      <c r="CL97" s="62" t="str">
        <f t="shared" si="132"/>
        <v/>
      </c>
      <c r="CM97" s="108">
        <f t="shared" si="133"/>
        <v>0</v>
      </c>
      <c r="CN97" s="108" t="str">
        <f t="shared" si="134"/>
        <v/>
      </c>
      <c r="CO97" s="108" t="str">
        <f t="shared" si="135"/>
        <v/>
      </c>
      <c r="CP97" s="108" t="str">
        <f t="shared" si="136"/>
        <v/>
      </c>
      <c r="CQ97" s="108" t="str">
        <f t="shared" si="137"/>
        <v/>
      </c>
      <c r="CR97" s="110" t="str">
        <f t="shared" si="138"/>
        <v/>
      </c>
      <c r="CS97" s="120" t="str">
        <f>IF(OR($E97="",$G97=""),"",IF(AND($E$3=6),'Marks Entry 6th'!BA96,IF(AND($E$3=7),'Marks Entry 7th'!BA96,"")))</f>
        <v/>
      </c>
      <c r="CT97" s="120" t="str">
        <f>IF(OR($E97="",$G97=""),"",IF(AND($E$3=6),'Marks Entry 6th'!BB96,IF(AND($E$3=7),'Marks Entry 7th'!BB96,"")))</f>
        <v/>
      </c>
      <c r="CU97" s="120" t="str">
        <f>IF(OR($E97="",$G97=""),"",IF(AND($E$3=6),'Marks Entry 6th'!BC96,IF(AND($E$3=7),'Marks Entry 7th'!BC96,"")))</f>
        <v/>
      </c>
      <c r="CV97" s="120" t="str">
        <f>IF(OR($E97="",$G97=""),"",IF(AND($E$3=6),'Marks Entry 6th'!BD96,IF(AND($E$3=7),'Marks Entry 7th'!BD96,"")))</f>
        <v/>
      </c>
      <c r="CW97" s="120" t="str">
        <f>IF(OR($E97="",$G97=""),"",IF(AND($E$3=6),'Marks Entry 6th'!BE96,IF(AND($E$3=7),'Marks Entry 7th'!BE96,"")))</f>
        <v/>
      </c>
      <c r="CX97" s="120" t="str">
        <f>IF(OR($E97="",$G97=""),"",IF(AND($E$3=6),'Marks Entry 6th'!BF96,IF(AND($E$3=7),'Marks Entry 7th'!BF96,"")))</f>
        <v/>
      </c>
      <c r="CY97" s="428" t="str">
        <f t="shared" si="139"/>
        <v/>
      </c>
      <c r="CZ97" s="120" t="str">
        <f>IF(OR($E97="",$G97=""),"",IF(AND($E$3=6),'Marks Entry 6th'!BG96,IF(AND($E$3=7),'Marks Entry 7th'!BG96,"")))</f>
        <v/>
      </c>
      <c r="DA97" s="120" t="str">
        <f>IF(OR($E97="",$G97=""),"",IF(AND($E$3=6),'Marks Entry 6th'!BH96,IF(AND($E$3=7),'Marks Entry 7th'!BH96,"")))</f>
        <v/>
      </c>
      <c r="DB97" s="65" t="str">
        <f t="shared" si="140"/>
        <v/>
      </c>
      <c r="DC97" s="62">
        <f t="shared" si="141"/>
        <v>0</v>
      </c>
      <c r="DD97" s="67" t="str">
        <f>IF(OR($E97="",$G97=""),"",IF(AND($E$3=6),'Marks Entry 6th'!BI96,IF(AND($E$3=7),'Marks Entry 7th'!BI96,"")))</f>
        <v/>
      </c>
      <c r="DE97" s="67" t="str">
        <f>IF(OR($E97="",$G97=""),"",IF(AND($E$3=6),'Marks Entry 6th'!BJ96,IF(AND($E$3=7),'Marks Entry 7th'!BJ96,"")))</f>
        <v/>
      </c>
      <c r="DF97" s="65" t="str">
        <f t="shared" si="142"/>
        <v/>
      </c>
      <c r="DG97" s="62" t="str">
        <f t="shared" si="143"/>
        <v/>
      </c>
      <c r="DH97" s="108">
        <f t="shared" si="144"/>
        <v>0</v>
      </c>
      <c r="DI97" s="108" t="str">
        <f t="shared" si="145"/>
        <v/>
      </c>
      <c r="DJ97" s="108" t="str">
        <f t="shared" si="146"/>
        <v/>
      </c>
      <c r="DK97" s="108" t="str">
        <f t="shared" si="147"/>
        <v/>
      </c>
      <c r="DL97" s="108" t="str">
        <f t="shared" si="148"/>
        <v/>
      </c>
      <c r="DM97" s="110" t="str">
        <f t="shared" si="149"/>
        <v/>
      </c>
      <c r="DN97" s="120" t="str">
        <f>IF(OR($E97="",$G97=""),"",IF(AND($E$3=6),'Marks Entry 6th'!BK96,IF(AND($E$3=7),'Marks Entry 7th'!BK96,"")))</f>
        <v/>
      </c>
      <c r="DO97" s="120" t="str">
        <f>IF(OR($E97="",$G97=""),"",IF(AND($E$3=6),'Marks Entry 6th'!BL96,IF(AND($E$3=7),'Marks Entry 7th'!BL96,"")))</f>
        <v/>
      </c>
      <c r="DP97" s="120" t="str">
        <f>IF(OR($E97="",$G97=""),"",IF(AND($E$3=6),'Marks Entry 6th'!BM96,IF(AND($E$3=7),'Marks Entry 7th'!BM96,"")))</f>
        <v/>
      </c>
      <c r="DQ97" s="120" t="str">
        <f>IF(OR($E97="",$G97=""),"",IF(AND($E$3=6),'Marks Entry 6th'!BN96,IF(AND($E$3=7),'Marks Entry 7th'!BN96,"")))</f>
        <v/>
      </c>
      <c r="DR97" s="120" t="str">
        <f>IF(OR($E97="",$G97=""),"",IF(AND($E$3=6),'Marks Entry 6th'!BO96,IF(AND($E$3=7),'Marks Entry 7th'!BO96,"")))</f>
        <v/>
      </c>
      <c r="DS97" s="120" t="str">
        <f>IF(OR($E97="",$G97=""),"",IF(AND($E$3=6),'Marks Entry 6th'!BP96,IF(AND($E$3=7),'Marks Entry 7th'!BP96,"")))</f>
        <v/>
      </c>
      <c r="DT97" s="428" t="str">
        <f t="shared" si="150"/>
        <v/>
      </c>
      <c r="DU97" s="120" t="str">
        <f>IF(OR($E97="",$G97=""),"",IF(AND($E$3=6),'Marks Entry 6th'!BQ96,IF(AND($E$3=7),'Marks Entry 7th'!BQ96,"")))</f>
        <v/>
      </c>
      <c r="DV97" s="120" t="str">
        <f>IF(OR($E97="",$G97=""),"",IF(AND($E$3=6),'Marks Entry 6th'!BR96,IF(AND($E$3=7),'Marks Entry 7th'!BR96,"")))</f>
        <v/>
      </c>
      <c r="DW97" s="65" t="str">
        <f t="shared" si="151"/>
        <v/>
      </c>
      <c r="DX97" s="62">
        <f t="shared" si="152"/>
        <v>0</v>
      </c>
      <c r="DY97" s="67" t="str">
        <f>IF(OR($E97="",$G97=""),"",IF(AND($E$3=6),'Marks Entry 6th'!BS96,IF(AND($E$3=7),'Marks Entry 7th'!BS96,"")))</f>
        <v/>
      </c>
      <c r="DZ97" s="67" t="str">
        <f>IF(OR($E97="",$G97=""),"",IF(AND($E$3=6),'Marks Entry 6th'!BT96,IF(AND($E$3=7),'Marks Entry 7th'!BT96,"")))</f>
        <v/>
      </c>
      <c r="EA97" s="65" t="str">
        <f t="shared" si="153"/>
        <v/>
      </c>
      <c r="EB97" s="62" t="str">
        <f t="shared" si="154"/>
        <v/>
      </c>
      <c r="EC97" s="108">
        <f t="shared" si="155"/>
        <v>0</v>
      </c>
      <c r="ED97" s="108" t="str">
        <f t="shared" si="156"/>
        <v/>
      </c>
      <c r="EE97" s="108" t="str">
        <f t="shared" si="157"/>
        <v/>
      </c>
      <c r="EF97" s="108" t="str">
        <f t="shared" si="158"/>
        <v/>
      </c>
      <c r="EG97" s="108" t="str">
        <f t="shared" si="159"/>
        <v/>
      </c>
      <c r="EH97" s="110" t="str">
        <f t="shared" si="160"/>
        <v/>
      </c>
      <c r="EI97" s="52" t="str">
        <f>IF(OR($E97="",$G97=""),"",IF(AND($E$3=6),'Marks Entry 6th'!BU96,IF(AND($E$3=7),'Marks Entry 7th'!BU96,"")))</f>
        <v/>
      </c>
      <c r="EJ97" s="52" t="str">
        <f>IF(OR($E97="",$G97=""),"",IF(AND($E$3=6),'Marks Entry 6th'!BV96,IF(AND($E$3=7),'Marks Entry 7th'!BV96,"")))</f>
        <v/>
      </c>
      <c r="EK97" s="52" t="str">
        <f>IF(OR($E97="",$G97=""),"",IF(AND($E$3=6),'Marks Entry 6th'!BW96,IF(AND($E$3=7),'Marks Entry 7th'!BW96,"")))</f>
        <v/>
      </c>
      <c r="EL97" s="52" t="str">
        <f>IF(OR($E97="",$G97=""),"",IF(AND($E$3=6),'Marks Entry 6th'!BX96,IF(AND($E$3=7),'Marks Entry 7th'!BX96,"")))</f>
        <v/>
      </c>
      <c r="EM97" s="52" t="str">
        <f>IF(OR($E97="",$G97=""),"",IF(AND($E$3=6),'Marks Entry 6th'!BY96,IF(AND($E$3=7),'Marks Entry 7th'!BY96,"")))</f>
        <v/>
      </c>
      <c r="EN97" s="121" t="str">
        <f t="shared" si="161"/>
        <v/>
      </c>
      <c r="EO97" s="122">
        <f t="shared" si="162"/>
        <v>0</v>
      </c>
      <c r="EP97" s="122" t="str">
        <f t="shared" si="163"/>
        <v/>
      </c>
      <c r="EQ97" s="122" t="str">
        <f t="shared" si="164"/>
        <v/>
      </c>
      <c r="ER97" s="109" t="str">
        <f t="shared" si="165"/>
        <v/>
      </c>
      <c r="ES97" s="52" t="str">
        <f>IF(OR($E97="",$G97=""),"",IF(AND($E$3=6),'Marks Entry 6th'!BZ96,IF(AND($E$3=7),'Marks Entry 7th'!BZ96,"")))</f>
        <v/>
      </c>
      <c r="ET97" s="52" t="str">
        <f>IF(OR($E97="",$G97=""),"",IF(AND($E$3=6),'Marks Entry 6th'!CA96,IF(AND($E$3=7),'Marks Entry 7th'!CA96,"")))</f>
        <v/>
      </c>
      <c r="EU97" s="52" t="str">
        <f>IF(OR($E97="",$G97=""),"",IF(AND($E$3=6),'Marks Entry 6th'!CB96,IF(AND($E$3=7),'Marks Entry 7th'!CB96,"")))</f>
        <v/>
      </c>
      <c r="EV97" s="52" t="str">
        <f>IF(OR($E97="",$G97=""),"",IF(AND($E$3=6),'Marks Entry 6th'!CC96,IF(AND($E$3=7),'Marks Entry 7th'!CC96,"")))</f>
        <v/>
      </c>
      <c r="EW97" s="52" t="str">
        <f>IF(OR($E97="",$G97=""),"",IF(AND($E$3=6),'Marks Entry 6th'!CD96,IF(AND($E$3=7),'Marks Entry 7th'!CD96,"")))</f>
        <v/>
      </c>
      <c r="EX97" s="121" t="str">
        <f t="shared" si="166"/>
        <v/>
      </c>
      <c r="EY97" s="122">
        <f t="shared" si="167"/>
        <v>0</v>
      </c>
      <c r="EZ97" s="122" t="str">
        <f t="shared" si="168"/>
        <v/>
      </c>
      <c r="FA97" s="122" t="str">
        <f t="shared" si="169"/>
        <v/>
      </c>
      <c r="FB97" s="109" t="str">
        <f t="shared" si="170"/>
        <v/>
      </c>
      <c r="FC97" s="52" t="str">
        <f>IF(OR($E97="",$G97=""),"",IF(AND($E$3=6),'Marks Entry 6th'!CE96,IF(AND($E$3=7),'Marks Entry 7th'!CE96,"")))</f>
        <v/>
      </c>
      <c r="FD97" s="52" t="str">
        <f>IF(OR($E97="",$G97=""),"",IF(AND($E$3=6),'Marks Entry 6th'!CF96,IF(AND($E$3=7),'Marks Entry 7th'!CF96,"")))</f>
        <v/>
      </c>
      <c r="FE97" s="52" t="str">
        <f>IF(OR($E97="",$G97=""),"",IF(AND($E$3=6),'Marks Entry 6th'!CG96,IF(AND($E$3=7),'Marks Entry 7th'!CG96,"")))</f>
        <v/>
      </c>
      <c r="FF97" s="52" t="str">
        <f>IF(OR($E97="",$G97=""),"",IF(AND($E$3=6),'Marks Entry 6th'!CH96,IF(AND($E$3=7),'Marks Entry 7th'!CH96,"")))</f>
        <v/>
      </c>
      <c r="FG97" s="52" t="str">
        <f>IF(OR($E97="",$G97=""),"",IF(AND($E$3=6),'Marks Entry 6th'!CI96,IF(AND($E$3=7),'Marks Entry 7th'!CI96,"")))</f>
        <v/>
      </c>
      <c r="FH97" s="121" t="str">
        <f t="shared" si="171"/>
        <v/>
      </c>
      <c r="FI97" s="122">
        <f t="shared" si="172"/>
        <v>0</v>
      </c>
      <c r="FJ97" s="122" t="str">
        <f t="shared" si="173"/>
        <v/>
      </c>
      <c r="FK97" s="122" t="str">
        <f t="shared" si="174"/>
        <v/>
      </c>
      <c r="FL97" s="109" t="str">
        <f t="shared" si="175"/>
        <v/>
      </c>
      <c r="FM97" s="370" t="str">
        <f>IF(OR($E97="",$G97=""),"",IF(AND('Marks Entry 6th'!CJ96="",'Marks Entry 7th'!CJ96=""),"",IF(AND($E$3=6),'Marks Entry 6th'!CJ96,IF(AND($E$3=7),'Marks Entry 7th'!CJ96,""))))</f>
        <v/>
      </c>
      <c r="FN97" s="370" t="str">
        <f>IF(OR($E97="",$G97=""),"",IF(AND('Marks Entry 6th'!CK96="",'Marks Entry 7th'!CK96=""),"",IF(AND($E$3=6),'Marks Entry 6th'!CK96,IF(AND($E$3=7),'Marks Entry 7th'!CK96,""))))</f>
        <v/>
      </c>
      <c r="FO97" s="371" t="str">
        <f t="shared" si="176"/>
        <v/>
      </c>
      <c r="FP97" s="109" t="str">
        <f t="shared" si="177"/>
        <v/>
      </c>
      <c r="FQ97" s="370" t="str">
        <f>IF(OR($E97="",$G97=""),"",IF(AND('Marks Entry 6th'!CL96="",'Marks Entry 7th'!CL96=""),"",IF(AND($E$3=6),'Marks Entry 6th'!CL96,IF(AND($E$3=7),'Marks Entry 7th'!CL96,""))))</f>
        <v/>
      </c>
      <c r="FR97" s="370" t="str">
        <f>IF(OR($E97="",$G97=""),"",IF(AND('Marks Entry 6th'!CM96="",'Marks Entry 7th'!CM96=""),"",IF(AND($E$3=6),'Marks Entry 6th'!CM96,IF(AND($E$3=7),'Marks Entry 7th'!CM96,""))))</f>
        <v/>
      </c>
      <c r="FS97" s="371" t="str">
        <f t="shared" si="178"/>
        <v/>
      </c>
      <c r="FT97" s="109" t="str">
        <f t="shared" si="179"/>
        <v/>
      </c>
      <c r="FU97" s="78" t="str">
        <f t="shared" si="180"/>
        <v/>
      </c>
      <c r="FV97" s="332" t="str">
        <f t="shared" si="181"/>
        <v/>
      </c>
      <c r="FW97" s="84" t="str">
        <f t="shared" si="182"/>
        <v/>
      </c>
      <c r="FX97" s="225" t="str">
        <f t="shared" si="183"/>
        <v/>
      </c>
      <c r="FY97" s="85" t="str">
        <f t="shared" si="184"/>
        <v/>
      </c>
      <c r="FZ97" s="331" t="str">
        <f>IFERROR(IF(B97="NSO","NSO",IF(OR(D97="",G97="",F97=""),"",IF(AND(FV97&gt;=36,'Master sheet'!$D$11="Hindi"),"कक्षा क्रमोन्नत",IF(AND(FV97&gt;=36,'Master sheet'!$D$11="English"),"Promoted",IF(AND(FV97&lt;36,'Master sheet'!$D$11="Hindi"),"पुनः परीक्षा","Re-Exam"))))),"")</f>
        <v/>
      </c>
      <c r="GA97" s="53" t="str">
        <f>IF(OR($E97="",$G97=""),"",IF(AND($E$3=6,'Marks Entry 6th'!CN96=""),"",IF(AND($E$3=7,'Marks Entry 7th'!CN96=""),"",IF(AND($E$3=6),'Marks Entry 6th'!CN96,IF(AND($E$3=7),'Marks Entry 7th'!CN96,"")))))</f>
        <v/>
      </c>
      <c r="GB97" s="53" t="str">
        <f>IF(OR($E97="",$G97=""),"",IF(AND($E$3=6,'Marks Entry 6th'!CO96=""),"",IF(AND($E$3=7,'Marks Entry 7th'!CO96=""),"",IF(AND($E$3=6),'Marks Entry 6th'!CO96,IF(AND($E$3=7),'Marks Entry 7th'!CO96,"")))))</f>
        <v/>
      </c>
      <c r="GC97" s="54"/>
      <c r="GK97" s="56">
        <f>IF(AND($E$3=6),'Marks Entry 6th'!I96,IF(AND($E$3=7),'Marks Entry 7th'!I96,""))</f>
        <v>0</v>
      </c>
      <c r="GL97" s="56">
        <f t="shared" si="185"/>
        <v>0</v>
      </c>
    </row>
    <row r="98" spans="1:194" ht="18.95" customHeight="1">
      <c r="A98" s="68">
        <v>91</v>
      </c>
      <c r="B98" s="68" t="str">
        <f>IF(OR(GK98=0,GK98=""),"",IF(AND($E$3=6),'Marks Entry 6th'!I97,IF(AND($E$3=7),'Marks Entry 7th'!I97,"")))</f>
        <v/>
      </c>
      <c r="C98" s="69" t="str">
        <f>IF(OR(B98=0,B98=""),"",IF(AND($E$3=6,'Marks Entry 6th'!B97=""),"",IF(AND($E$3=7,'Marks Entry 7th'!B97=""),"",IF(AND($E$3=6,'Marks Entry 6th'!B97),'Marks Entry 6th'!B97,IF(AND($E$3=7),'Marks Entry 7th'!B97,"")))))</f>
        <v/>
      </c>
      <c r="D98" s="69" t="str">
        <f>IF(OR(B98=0,B98=""),"",IF(AND($E$3=6,'Marks Entry 6th'!C97=""),"",IF(AND($E$3=7,'Marks Entry 7th'!C97=""),"",IF(AND($E$3=6),'Marks Entry 6th'!C97,IF(AND($E$3=7),'Marks Entry 7th'!C97,"")))))</f>
        <v/>
      </c>
      <c r="E98" s="306" t="str">
        <f>IF(OR(B98=0,B98=""),"",IF(AND($E$3=6,'Marks Entry 6th'!E97=""),"",IF(AND($E$3=7,'Marks Entry 7th'!E97=""),"",IF(AND($E$3=6),'Marks Entry 6th'!E97,IF(AND($E$3=7),'Marks Entry 7th'!E97,"")))))</f>
        <v/>
      </c>
      <c r="F98" s="69" t="str">
        <f>IF(OR(B98=0,B98=""),"",IF(AND($E$3=6,'Marks Entry 6th'!D97=""),"",IF(AND($E$3=7,'Marks Entry 7th'!D97=""),"",IF(AND($E$3=6),'Marks Entry 6th'!D97,IF(AND($E$3=7),'Marks Entry 7th'!D97,"")))))</f>
        <v/>
      </c>
      <c r="G98" s="305" t="str">
        <f>IF(OR(B98=0,B98=""),"",IF(AND($E$3=6,'Marks Entry 6th'!F97=""),"",IF(AND($E$3=7,'Marks Entry 7th'!F97=""),"",IF(AND($E$3=6),UPPER('Marks Entry 6th'!F97),IF(AND($E$3=7),UPPER('Marks Entry 7th'!F97),"")))))</f>
        <v/>
      </c>
      <c r="H98" s="305" t="str">
        <f>IF(OR(B98=0,B98=""),"",IF(AND($E$3=6,'Marks Entry 6th'!G97=""),"",IF(AND($E$3=7,'Marks Entry 7th'!G97=""),"",IF(AND($E$3=6),UPPER('Marks Entry 6th'!G97),IF(AND($E$3=7),UPPER('Marks Entry 7th'!G97),"")))))</f>
        <v/>
      </c>
      <c r="I98" s="305" t="str">
        <f>IF(OR(B98=0,B98=""),"",IF(AND($E$3=6,'Marks Entry 6th'!H97=""),"",IF(AND($E$3=7,'Marks Entry 7th'!H97=""),"",IF(AND($E$3=6),UPPER('Marks Entry 6th'!H97),IF(AND($E$3=7),UPPER('Marks Entry 7th'!H97),"")))))</f>
        <v/>
      </c>
      <c r="J98" s="64" t="str">
        <f>IF(OR(B98=0,B98=""),"",IF(AND($E$3=6,'Marks Entry 6th'!J97=""),"",IF(AND($E$3=7,'Marks Entry 7th'!J97=""),"",IF(AND($E$3=6),'Marks Entry 6th'!J97,IF(AND($E$3=7),'Marks Entry 7th'!J97,"")))))</f>
        <v/>
      </c>
      <c r="K98" s="64" t="str">
        <f>IF(OR(B98=0,B98=""),"",IF(AND($E$3=6,'Marks Entry 6th'!K97=""),"",IF(AND($E$3=7,'Marks Entry 7th'!K97=""),"",IF(AND($E$3=6),'Marks Entry 6th'!K97,IF(AND($E$3=7),'Marks Entry 7th'!K97,"")))))</f>
        <v/>
      </c>
      <c r="L98" s="120" t="str">
        <f>IF(OR($E98="",$G98=""),"",IF(AND($E$3=6),'Marks Entry 6th'!L97,IF(AND($E$3=7),'Marks Entry 7th'!L97,"")))</f>
        <v/>
      </c>
      <c r="M98" s="120" t="str">
        <f>IF(OR($E98="",$G98=""),"",IF(AND($E$3=6),'Marks Entry 6th'!M97,IF(AND($E$3=7),'Marks Entry 7th'!M97,"")))</f>
        <v/>
      </c>
      <c r="N98" s="120" t="str">
        <f>IF(OR($E98="",$G98=""),"",IF(AND($E$3=6),'Marks Entry 6th'!N97,IF(AND($E$3=7),'Marks Entry 7th'!N97,"")))</f>
        <v/>
      </c>
      <c r="O98" s="120" t="str">
        <f>IF(OR($E98="",$G98=""),"",IF(AND($E$3=6),'Marks Entry 6th'!O97,IF(AND($E$3=7),'Marks Entry 7th'!O97,"")))</f>
        <v/>
      </c>
      <c r="P98" s="120" t="str">
        <f>IF(OR($E98="",$G98=""),"",IF(AND($E$3=6),'Marks Entry 6th'!P97,IF(AND($E$3=7),'Marks Entry 7th'!P97,"")))</f>
        <v/>
      </c>
      <c r="Q98" s="120" t="str">
        <f>IF(OR($E98="",$G98=""),"",IF(AND($E$3=6),'Marks Entry 6th'!Q97,IF(AND($E$3=7),'Marks Entry 7th'!Q97,"")))</f>
        <v/>
      </c>
      <c r="R98" s="428" t="str">
        <f t="shared" si="95"/>
        <v/>
      </c>
      <c r="S98" s="120" t="str">
        <f>IF(OR($E98="",$G98=""),"",IF(AND($E$3=6),'Marks Entry 6th'!R97,IF(AND($E$3=7),'Marks Entry 7th'!R97,"")))</f>
        <v/>
      </c>
      <c r="T98" s="120" t="str">
        <f>IF(OR($E98="",$G98=""),"",IF(AND($E$3=6),'Marks Entry 6th'!S97,IF(AND($E$3=7),'Marks Entry 7th'!S97,"")))</f>
        <v/>
      </c>
      <c r="U98" s="65" t="str">
        <f t="shared" si="96"/>
        <v/>
      </c>
      <c r="V98" s="62">
        <f t="shared" si="97"/>
        <v>0</v>
      </c>
      <c r="W98" s="67" t="str">
        <f>IF(OR($E98="",$G98=""),"",IF(AND($E$3=6),'Marks Entry 6th'!T97,IF(AND($E$3=7),'Marks Entry 7th'!T97,"")))</f>
        <v/>
      </c>
      <c r="X98" s="67" t="str">
        <f>IF(OR($E98="",$G98=""),"",IF(AND($E$3=6),'Marks Entry 6th'!U97,IF(AND($E$3=7),'Marks Entry 7th'!U97,"")))</f>
        <v/>
      </c>
      <c r="Y98" s="66" t="str">
        <f t="shared" si="98"/>
        <v/>
      </c>
      <c r="Z98" s="62" t="str">
        <f t="shared" si="99"/>
        <v/>
      </c>
      <c r="AA98" s="108">
        <f t="shared" si="100"/>
        <v>0</v>
      </c>
      <c r="AB98" s="108" t="str">
        <f t="shared" si="101"/>
        <v/>
      </c>
      <c r="AC98" s="108" t="str">
        <f t="shared" si="102"/>
        <v/>
      </c>
      <c r="AD98" s="108" t="str">
        <f t="shared" si="103"/>
        <v/>
      </c>
      <c r="AE98" s="108" t="str">
        <f t="shared" si="104"/>
        <v/>
      </c>
      <c r="AF98" s="110" t="str">
        <f t="shared" si="105"/>
        <v/>
      </c>
      <c r="AG98" s="120" t="str">
        <f>IF(OR($E98="",$G98=""),"",IF(AND($E$3=6),'Marks Entry 6th'!V97,IF(AND($E$3=7),'Marks Entry 7th'!V97,"")))</f>
        <v/>
      </c>
      <c r="AH98" s="120" t="str">
        <f>IF(OR($E98="",$G98=""),"",IF(AND($E$3=6),'Marks Entry 6th'!W97,IF(AND($E$3=7),'Marks Entry 7th'!W97,"")))</f>
        <v/>
      </c>
      <c r="AI98" s="120" t="str">
        <f>IF(OR($E98="",$G98=""),"",IF(AND($E$3=6),'Marks Entry 6th'!X97,IF(AND($E$3=7),'Marks Entry 7th'!X97,"")))</f>
        <v/>
      </c>
      <c r="AJ98" s="120" t="str">
        <f>IF(OR($E98="",$G98=""),"",IF(AND($E$3=6),'Marks Entry 6th'!Y97,IF(AND($E$3=7),'Marks Entry 7th'!Y97,"")))</f>
        <v/>
      </c>
      <c r="AK98" s="120" t="str">
        <f>IF(OR($E98="",$G98=""),"",IF(AND($E$3=6),'Marks Entry 6th'!Z97,IF(AND($E$3=7),'Marks Entry 7th'!Z97,"")))</f>
        <v/>
      </c>
      <c r="AL98" s="120" t="str">
        <f>IF(OR($E98="",$G98=""),"",IF(AND($E$3=6),'Marks Entry 6th'!AA97,IF(AND($E$3=7),'Marks Entry 7th'!AA97,"")))</f>
        <v/>
      </c>
      <c r="AM98" s="428" t="str">
        <f t="shared" si="106"/>
        <v/>
      </c>
      <c r="AN98" s="120" t="str">
        <f>IF(OR($E98="",$G98=""),"",IF(AND($E$3=6),'Marks Entry 6th'!AB97,IF(AND($E$3=7),'Marks Entry 7th'!AB97,"")))</f>
        <v/>
      </c>
      <c r="AO98" s="120" t="str">
        <f>IF(OR($E98="",$G98=""),"",IF(AND($E$3=6),'Marks Entry 6th'!AC97,IF(AND($E$3=7),'Marks Entry 7th'!AC97,"")))</f>
        <v/>
      </c>
      <c r="AP98" s="65" t="str">
        <f t="shared" si="107"/>
        <v/>
      </c>
      <c r="AQ98" s="62">
        <f t="shared" si="108"/>
        <v>0</v>
      </c>
      <c r="AR98" s="67" t="str">
        <f>IF(OR($E98="",$G98=""),"",IF(AND($E$3=6),'Marks Entry 6th'!AD97,IF(AND($E$3=7),'Marks Entry 7th'!AD97,"")))</f>
        <v/>
      </c>
      <c r="AS98" s="67" t="str">
        <f>IF(OR($E98="",$G98=""),"",IF(AND($E$3=6),'Marks Entry 6th'!AE97,IF(AND($E$3=7),'Marks Entry 7th'!AE97,"")))</f>
        <v/>
      </c>
      <c r="AT98" s="65" t="str">
        <f t="shared" si="109"/>
        <v/>
      </c>
      <c r="AU98" s="62" t="str">
        <f t="shared" si="110"/>
        <v/>
      </c>
      <c r="AV98" s="108">
        <f t="shared" si="111"/>
        <v>0</v>
      </c>
      <c r="AW98" s="108" t="str">
        <f t="shared" si="112"/>
        <v/>
      </c>
      <c r="AX98" s="108" t="str">
        <f t="shared" si="113"/>
        <v/>
      </c>
      <c r="AY98" s="108" t="str">
        <f t="shared" si="114"/>
        <v/>
      </c>
      <c r="AZ98" s="108" t="str">
        <f t="shared" si="115"/>
        <v/>
      </c>
      <c r="BA98" s="110" t="str">
        <f t="shared" si="116"/>
        <v/>
      </c>
      <c r="BB98" s="313" t="str">
        <f>IF(OR($E98="",$G98=""),"",IF(AND($E$3=6),'Marks Entry 6th'!AF97,IF(AND($E$3=7),'Marks Entry 7th'!AF97,"")))</f>
        <v/>
      </c>
      <c r="BC98" s="120" t="str">
        <f>IF(OR($E98="",$G98=""),"",IF(AND($E$3=6),'Marks Entry 6th'!AG97,IF(AND($E$3=7),'Marks Entry 7th'!AG97,"")))</f>
        <v/>
      </c>
      <c r="BD98" s="120" t="str">
        <f>IF(OR($E98="",$G98=""),"",IF(AND($E$3=6),'Marks Entry 6th'!AH97,IF(AND($E$3=7),'Marks Entry 7th'!AH97,"")))</f>
        <v/>
      </c>
      <c r="BE98" s="120" t="str">
        <f>IF(OR($E98="",$G98=""),"",IF(AND($E$3=6),'Marks Entry 6th'!AI97,IF(AND($E$3=7),'Marks Entry 7th'!AI97,"")))</f>
        <v/>
      </c>
      <c r="BF98" s="120" t="str">
        <f>IF(OR($E98="",$G98=""),"",IF(AND($E$3=6),'Marks Entry 6th'!AJ97,IF(AND($E$3=7),'Marks Entry 7th'!AJ97,"")))</f>
        <v/>
      </c>
      <c r="BG98" s="120" t="str">
        <f>IF(OR($E98="",$G98=""),"",IF(AND($E$3=6),'Marks Entry 6th'!AK97,IF(AND($E$3=7),'Marks Entry 7th'!AK97,"")))</f>
        <v/>
      </c>
      <c r="BH98" s="120" t="str">
        <f>IF(OR($E98="",$G98=""),"",IF(AND($E$3=6),'Marks Entry 6th'!AL97,IF(AND($E$3=7),'Marks Entry 7th'!AL97,"")))</f>
        <v/>
      </c>
      <c r="BI98" s="428" t="str">
        <f t="shared" si="117"/>
        <v/>
      </c>
      <c r="BJ98" s="120" t="str">
        <f>IF(OR($E98="",$G98=""),"",IF(AND($E$3=6),'Marks Entry 6th'!AM97,IF(AND($E$3=7),'Marks Entry 7th'!AM97,"")))</f>
        <v/>
      </c>
      <c r="BK98" s="120" t="str">
        <f>IF(OR($E98="",$G98=""),"",IF(AND($E$3=6),'Marks Entry 6th'!AN97,IF(AND($E$3=7),'Marks Entry 7th'!AN97,"")))</f>
        <v/>
      </c>
      <c r="BL98" s="65" t="str">
        <f t="shared" si="118"/>
        <v/>
      </c>
      <c r="BM98" s="62">
        <f t="shared" si="119"/>
        <v>0</v>
      </c>
      <c r="BN98" s="67" t="str">
        <f>IF(OR($E98="",$G98=""),"",IF(AND($E$3=6),'Marks Entry 6th'!AO97,IF(AND($E$3=7),'Marks Entry 7th'!AO97,"")))</f>
        <v/>
      </c>
      <c r="BO98" s="67" t="str">
        <f>IF(OR($E98="",$G98=""),"",IF(AND($E$3=6),'Marks Entry 6th'!AP97,IF(AND($E$3=7),'Marks Entry 7th'!AP97,"")))</f>
        <v/>
      </c>
      <c r="BP98" s="65" t="str">
        <f t="shared" si="120"/>
        <v/>
      </c>
      <c r="BQ98" s="62" t="str">
        <f t="shared" si="121"/>
        <v/>
      </c>
      <c r="BR98" s="108">
        <f t="shared" si="122"/>
        <v>0</v>
      </c>
      <c r="BS98" s="108" t="str">
        <f t="shared" si="123"/>
        <v/>
      </c>
      <c r="BT98" s="108" t="str">
        <f t="shared" si="124"/>
        <v/>
      </c>
      <c r="BU98" s="108" t="str">
        <f t="shared" si="125"/>
        <v/>
      </c>
      <c r="BV98" s="108" t="str">
        <f t="shared" si="126"/>
        <v/>
      </c>
      <c r="BW98" s="110" t="str">
        <f t="shared" si="127"/>
        <v/>
      </c>
      <c r="BX98" s="120" t="str">
        <f>IF(OR($E98="",$G98=""),"",IF(AND($E$3=6),'Marks Entry 6th'!AQ97,IF(AND($E$3=7),'Marks Entry 7th'!AQ97,"")))</f>
        <v/>
      </c>
      <c r="BY98" s="120" t="str">
        <f>IF(OR($E98="",$G98=""),"",IF(AND($E$3=6),'Marks Entry 6th'!AR97,IF(AND($E$3=7),'Marks Entry 7th'!AR97,"")))</f>
        <v/>
      </c>
      <c r="BZ98" s="120" t="str">
        <f>IF(OR($E98="",$G98=""),"",IF(AND($E$3=6),'Marks Entry 6th'!AS97,IF(AND($E$3=7),'Marks Entry 7th'!AS97,"")))</f>
        <v/>
      </c>
      <c r="CA98" s="120" t="str">
        <f>IF(OR($E98="",$G98=""),"",IF(AND($E$3=6),'Marks Entry 6th'!AT97,IF(AND($E$3=7),'Marks Entry 7th'!AT97,"")))</f>
        <v/>
      </c>
      <c r="CB98" s="120" t="str">
        <f>IF(OR($E98="",$G98=""),"",IF(AND($E$3=6),'Marks Entry 6th'!AU97,IF(AND($E$3=7),'Marks Entry 7th'!AU97,"")))</f>
        <v/>
      </c>
      <c r="CC98" s="120" t="str">
        <f>IF(OR($E98="",$G98=""),"",IF(AND($E$3=6),'Marks Entry 6th'!AV97,IF(AND($E$3=7),'Marks Entry 7th'!AV97,"")))</f>
        <v/>
      </c>
      <c r="CD98" s="428" t="str">
        <f t="shared" si="128"/>
        <v/>
      </c>
      <c r="CE98" s="120" t="str">
        <f>IF(OR($E98="",$G98=""),"",IF(AND($E$3=6),'Marks Entry 6th'!AW97,IF(AND($E$3=7),'Marks Entry 7th'!AW97,"")))</f>
        <v/>
      </c>
      <c r="CF98" s="120" t="str">
        <f>IF(OR($E98="",$G98=""),"",IF(AND($E$3=6),'Marks Entry 6th'!AX97,IF(AND($E$3=7),'Marks Entry 7th'!AX97,"")))</f>
        <v/>
      </c>
      <c r="CG98" s="65" t="str">
        <f t="shared" si="129"/>
        <v/>
      </c>
      <c r="CH98" s="62">
        <f t="shared" si="130"/>
        <v>0</v>
      </c>
      <c r="CI98" s="67" t="str">
        <f>IF(OR($E98="",$G98=""),"",IF(AND($E$3=6),'Marks Entry 6th'!AY97,IF(AND($E$3=7),'Marks Entry 7th'!AY97,"")))</f>
        <v/>
      </c>
      <c r="CJ98" s="67" t="str">
        <f>IF(OR($E98="",$G98=""),"",IF(AND($E$3=6),'Marks Entry 6th'!AZ97,IF(AND($E$3=7),'Marks Entry 7th'!AZ97,"")))</f>
        <v/>
      </c>
      <c r="CK98" s="65" t="str">
        <f t="shared" si="131"/>
        <v/>
      </c>
      <c r="CL98" s="62" t="str">
        <f t="shared" si="132"/>
        <v/>
      </c>
      <c r="CM98" s="108">
        <f t="shared" si="133"/>
        <v>0</v>
      </c>
      <c r="CN98" s="108" t="str">
        <f t="shared" si="134"/>
        <v/>
      </c>
      <c r="CO98" s="108" t="str">
        <f t="shared" si="135"/>
        <v/>
      </c>
      <c r="CP98" s="108" t="str">
        <f t="shared" si="136"/>
        <v/>
      </c>
      <c r="CQ98" s="108" t="str">
        <f t="shared" si="137"/>
        <v/>
      </c>
      <c r="CR98" s="110" t="str">
        <f t="shared" si="138"/>
        <v/>
      </c>
      <c r="CS98" s="120" t="str">
        <f>IF(OR($E98="",$G98=""),"",IF(AND($E$3=6),'Marks Entry 6th'!BA97,IF(AND($E$3=7),'Marks Entry 7th'!BA97,"")))</f>
        <v/>
      </c>
      <c r="CT98" s="120" t="str">
        <f>IF(OR($E98="",$G98=""),"",IF(AND($E$3=6),'Marks Entry 6th'!BB97,IF(AND($E$3=7),'Marks Entry 7th'!BB97,"")))</f>
        <v/>
      </c>
      <c r="CU98" s="120" t="str">
        <f>IF(OR($E98="",$G98=""),"",IF(AND($E$3=6),'Marks Entry 6th'!BC97,IF(AND($E$3=7),'Marks Entry 7th'!BC97,"")))</f>
        <v/>
      </c>
      <c r="CV98" s="120" t="str">
        <f>IF(OR($E98="",$G98=""),"",IF(AND($E$3=6),'Marks Entry 6th'!BD97,IF(AND($E$3=7),'Marks Entry 7th'!BD97,"")))</f>
        <v/>
      </c>
      <c r="CW98" s="120" t="str">
        <f>IF(OR($E98="",$G98=""),"",IF(AND($E$3=6),'Marks Entry 6th'!BE97,IF(AND($E$3=7),'Marks Entry 7th'!BE97,"")))</f>
        <v/>
      </c>
      <c r="CX98" s="120" t="str">
        <f>IF(OR($E98="",$G98=""),"",IF(AND($E$3=6),'Marks Entry 6th'!BF97,IF(AND($E$3=7),'Marks Entry 7th'!BF97,"")))</f>
        <v/>
      </c>
      <c r="CY98" s="428" t="str">
        <f t="shared" si="139"/>
        <v/>
      </c>
      <c r="CZ98" s="120" t="str">
        <f>IF(OR($E98="",$G98=""),"",IF(AND($E$3=6),'Marks Entry 6th'!BG97,IF(AND($E$3=7),'Marks Entry 7th'!BG97,"")))</f>
        <v/>
      </c>
      <c r="DA98" s="120" t="str">
        <f>IF(OR($E98="",$G98=""),"",IF(AND($E$3=6),'Marks Entry 6th'!BH97,IF(AND($E$3=7),'Marks Entry 7th'!BH97,"")))</f>
        <v/>
      </c>
      <c r="DB98" s="65" t="str">
        <f t="shared" si="140"/>
        <v/>
      </c>
      <c r="DC98" s="62">
        <f t="shared" si="141"/>
        <v>0</v>
      </c>
      <c r="DD98" s="67" t="str">
        <f>IF(OR($E98="",$G98=""),"",IF(AND($E$3=6),'Marks Entry 6th'!BI97,IF(AND($E$3=7),'Marks Entry 7th'!BI97,"")))</f>
        <v/>
      </c>
      <c r="DE98" s="67" t="str">
        <f>IF(OR($E98="",$G98=""),"",IF(AND($E$3=6),'Marks Entry 6th'!BJ97,IF(AND($E$3=7),'Marks Entry 7th'!BJ97,"")))</f>
        <v/>
      </c>
      <c r="DF98" s="65" t="str">
        <f t="shared" si="142"/>
        <v/>
      </c>
      <c r="DG98" s="62" t="str">
        <f t="shared" si="143"/>
        <v/>
      </c>
      <c r="DH98" s="108">
        <f t="shared" si="144"/>
        <v>0</v>
      </c>
      <c r="DI98" s="108" t="str">
        <f t="shared" si="145"/>
        <v/>
      </c>
      <c r="DJ98" s="108" t="str">
        <f t="shared" si="146"/>
        <v/>
      </c>
      <c r="DK98" s="108" t="str">
        <f t="shared" si="147"/>
        <v/>
      </c>
      <c r="DL98" s="108" t="str">
        <f t="shared" si="148"/>
        <v/>
      </c>
      <c r="DM98" s="110" t="str">
        <f t="shared" si="149"/>
        <v/>
      </c>
      <c r="DN98" s="120" t="str">
        <f>IF(OR($E98="",$G98=""),"",IF(AND($E$3=6),'Marks Entry 6th'!BK97,IF(AND($E$3=7),'Marks Entry 7th'!BK97,"")))</f>
        <v/>
      </c>
      <c r="DO98" s="120" t="str">
        <f>IF(OR($E98="",$G98=""),"",IF(AND($E$3=6),'Marks Entry 6th'!BL97,IF(AND($E$3=7),'Marks Entry 7th'!BL97,"")))</f>
        <v/>
      </c>
      <c r="DP98" s="120" t="str">
        <f>IF(OR($E98="",$G98=""),"",IF(AND($E$3=6),'Marks Entry 6th'!BM97,IF(AND($E$3=7),'Marks Entry 7th'!BM97,"")))</f>
        <v/>
      </c>
      <c r="DQ98" s="120" t="str">
        <f>IF(OR($E98="",$G98=""),"",IF(AND($E$3=6),'Marks Entry 6th'!BN97,IF(AND($E$3=7),'Marks Entry 7th'!BN97,"")))</f>
        <v/>
      </c>
      <c r="DR98" s="120" t="str">
        <f>IF(OR($E98="",$G98=""),"",IF(AND($E$3=6),'Marks Entry 6th'!BO97,IF(AND($E$3=7),'Marks Entry 7th'!BO97,"")))</f>
        <v/>
      </c>
      <c r="DS98" s="120" t="str">
        <f>IF(OR($E98="",$G98=""),"",IF(AND($E$3=6),'Marks Entry 6th'!BP97,IF(AND($E$3=7),'Marks Entry 7th'!BP97,"")))</f>
        <v/>
      </c>
      <c r="DT98" s="428" t="str">
        <f t="shared" si="150"/>
        <v/>
      </c>
      <c r="DU98" s="120" t="str">
        <f>IF(OR($E98="",$G98=""),"",IF(AND($E$3=6),'Marks Entry 6th'!BQ97,IF(AND($E$3=7),'Marks Entry 7th'!BQ97,"")))</f>
        <v/>
      </c>
      <c r="DV98" s="120" t="str">
        <f>IF(OR($E98="",$G98=""),"",IF(AND($E$3=6),'Marks Entry 6th'!BR97,IF(AND($E$3=7),'Marks Entry 7th'!BR97,"")))</f>
        <v/>
      </c>
      <c r="DW98" s="65" t="str">
        <f t="shared" si="151"/>
        <v/>
      </c>
      <c r="DX98" s="62">
        <f t="shared" si="152"/>
        <v>0</v>
      </c>
      <c r="DY98" s="67" t="str">
        <f>IF(OR($E98="",$G98=""),"",IF(AND($E$3=6),'Marks Entry 6th'!BS97,IF(AND($E$3=7),'Marks Entry 7th'!BS97,"")))</f>
        <v/>
      </c>
      <c r="DZ98" s="67" t="str">
        <f>IF(OR($E98="",$G98=""),"",IF(AND($E$3=6),'Marks Entry 6th'!BT97,IF(AND($E$3=7),'Marks Entry 7th'!BT97,"")))</f>
        <v/>
      </c>
      <c r="EA98" s="65" t="str">
        <f t="shared" si="153"/>
        <v/>
      </c>
      <c r="EB98" s="62" t="str">
        <f t="shared" si="154"/>
        <v/>
      </c>
      <c r="EC98" s="108">
        <f t="shared" si="155"/>
        <v>0</v>
      </c>
      <c r="ED98" s="108" t="str">
        <f t="shared" si="156"/>
        <v/>
      </c>
      <c r="EE98" s="108" t="str">
        <f t="shared" si="157"/>
        <v/>
      </c>
      <c r="EF98" s="108" t="str">
        <f t="shared" si="158"/>
        <v/>
      </c>
      <c r="EG98" s="108" t="str">
        <f t="shared" si="159"/>
        <v/>
      </c>
      <c r="EH98" s="110" t="str">
        <f t="shared" si="160"/>
        <v/>
      </c>
      <c r="EI98" s="52" t="str">
        <f>IF(OR($E98="",$G98=""),"",IF(AND($E$3=6),'Marks Entry 6th'!BU97,IF(AND($E$3=7),'Marks Entry 7th'!BU97,"")))</f>
        <v/>
      </c>
      <c r="EJ98" s="52" t="str">
        <f>IF(OR($E98="",$G98=""),"",IF(AND($E$3=6),'Marks Entry 6th'!BV97,IF(AND($E$3=7),'Marks Entry 7th'!BV97,"")))</f>
        <v/>
      </c>
      <c r="EK98" s="52" t="str">
        <f>IF(OR($E98="",$G98=""),"",IF(AND($E$3=6),'Marks Entry 6th'!BW97,IF(AND($E$3=7),'Marks Entry 7th'!BW97,"")))</f>
        <v/>
      </c>
      <c r="EL98" s="52" t="str">
        <f>IF(OR($E98="",$G98=""),"",IF(AND($E$3=6),'Marks Entry 6th'!BX97,IF(AND($E$3=7),'Marks Entry 7th'!BX97,"")))</f>
        <v/>
      </c>
      <c r="EM98" s="52" t="str">
        <f>IF(OR($E98="",$G98=""),"",IF(AND($E$3=6),'Marks Entry 6th'!BY97,IF(AND($E$3=7),'Marks Entry 7th'!BY97,"")))</f>
        <v/>
      </c>
      <c r="EN98" s="121" t="str">
        <f t="shared" si="161"/>
        <v/>
      </c>
      <c r="EO98" s="122">
        <f t="shared" si="162"/>
        <v>0</v>
      </c>
      <c r="EP98" s="122" t="str">
        <f t="shared" si="163"/>
        <v/>
      </c>
      <c r="EQ98" s="122" t="str">
        <f t="shared" si="164"/>
        <v/>
      </c>
      <c r="ER98" s="109" t="str">
        <f t="shared" si="165"/>
        <v/>
      </c>
      <c r="ES98" s="52" t="str">
        <f>IF(OR($E98="",$G98=""),"",IF(AND($E$3=6),'Marks Entry 6th'!BZ97,IF(AND($E$3=7),'Marks Entry 7th'!BZ97,"")))</f>
        <v/>
      </c>
      <c r="ET98" s="52" t="str">
        <f>IF(OR($E98="",$G98=""),"",IF(AND($E$3=6),'Marks Entry 6th'!CA97,IF(AND($E$3=7),'Marks Entry 7th'!CA97,"")))</f>
        <v/>
      </c>
      <c r="EU98" s="52" t="str">
        <f>IF(OR($E98="",$G98=""),"",IF(AND($E$3=6),'Marks Entry 6th'!CB97,IF(AND($E$3=7),'Marks Entry 7th'!CB97,"")))</f>
        <v/>
      </c>
      <c r="EV98" s="52" t="str">
        <f>IF(OR($E98="",$G98=""),"",IF(AND($E$3=6),'Marks Entry 6th'!CC97,IF(AND($E$3=7),'Marks Entry 7th'!CC97,"")))</f>
        <v/>
      </c>
      <c r="EW98" s="52" t="str">
        <f>IF(OR($E98="",$G98=""),"",IF(AND($E$3=6),'Marks Entry 6th'!CD97,IF(AND($E$3=7),'Marks Entry 7th'!CD97,"")))</f>
        <v/>
      </c>
      <c r="EX98" s="121" t="str">
        <f t="shared" si="166"/>
        <v/>
      </c>
      <c r="EY98" s="122">
        <f t="shared" si="167"/>
        <v>0</v>
      </c>
      <c r="EZ98" s="122" t="str">
        <f t="shared" si="168"/>
        <v/>
      </c>
      <c r="FA98" s="122" t="str">
        <f t="shared" si="169"/>
        <v/>
      </c>
      <c r="FB98" s="109" t="str">
        <f t="shared" si="170"/>
        <v/>
      </c>
      <c r="FC98" s="52" t="str">
        <f>IF(OR($E98="",$G98=""),"",IF(AND($E$3=6),'Marks Entry 6th'!CE97,IF(AND($E$3=7),'Marks Entry 7th'!CE97,"")))</f>
        <v/>
      </c>
      <c r="FD98" s="52" t="str">
        <f>IF(OR($E98="",$G98=""),"",IF(AND($E$3=6),'Marks Entry 6th'!CF97,IF(AND($E$3=7),'Marks Entry 7th'!CF97,"")))</f>
        <v/>
      </c>
      <c r="FE98" s="52" t="str">
        <f>IF(OR($E98="",$G98=""),"",IF(AND($E$3=6),'Marks Entry 6th'!CG97,IF(AND($E$3=7),'Marks Entry 7th'!CG97,"")))</f>
        <v/>
      </c>
      <c r="FF98" s="52" t="str">
        <f>IF(OR($E98="",$G98=""),"",IF(AND($E$3=6),'Marks Entry 6th'!CH97,IF(AND($E$3=7),'Marks Entry 7th'!CH97,"")))</f>
        <v/>
      </c>
      <c r="FG98" s="52" t="str">
        <f>IF(OR($E98="",$G98=""),"",IF(AND($E$3=6),'Marks Entry 6th'!CI97,IF(AND($E$3=7),'Marks Entry 7th'!CI97,"")))</f>
        <v/>
      </c>
      <c r="FH98" s="121" t="str">
        <f t="shared" si="171"/>
        <v/>
      </c>
      <c r="FI98" s="122">
        <f t="shared" si="172"/>
        <v>0</v>
      </c>
      <c r="FJ98" s="122" t="str">
        <f t="shared" si="173"/>
        <v/>
      </c>
      <c r="FK98" s="122" t="str">
        <f t="shared" si="174"/>
        <v/>
      </c>
      <c r="FL98" s="109" t="str">
        <f t="shared" si="175"/>
        <v/>
      </c>
      <c r="FM98" s="370" t="str">
        <f>IF(OR($E98="",$G98=""),"",IF(AND('Marks Entry 6th'!CJ97="",'Marks Entry 7th'!CJ97=""),"",IF(AND($E$3=6),'Marks Entry 6th'!CJ97,IF(AND($E$3=7),'Marks Entry 7th'!CJ97,""))))</f>
        <v/>
      </c>
      <c r="FN98" s="370" t="str">
        <f>IF(OR($E98="",$G98=""),"",IF(AND('Marks Entry 6th'!CK97="",'Marks Entry 7th'!CK97=""),"",IF(AND($E$3=6),'Marks Entry 6th'!CK97,IF(AND($E$3=7),'Marks Entry 7th'!CK97,""))))</f>
        <v/>
      </c>
      <c r="FO98" s="371" t="str">
        <f t="shared" si="176"/>
        <v/>
      </c>
      <c r="FP98" s="109" t="str">
        <f t="shared" si="177"/>
        <v/>
      </c>
      <c r="FQ98" s="370" t="str">
        <f>IF(OR($E98="",$G98=""),"",IF(AND('Marks Entry 6th'!CL97="",'Marks Entry 7th'!CL97=""),"",IF(AND($E$3=6),'Marks Entry 6th'!CL97,IF(AND($E$3=7),'Marks Entry 7th'!CL97,""))))</f>
        <v/>
      </c>
      <c r="FR98" s="370" t="str">
        <f>IF(OR($E98="",$G98=""),"",IF(AND('Marks Entry 6th'!CM97="",'Marks Entry 7th'!CM97=""),"",IF(AND($E$3=6),'Marks Entry 6th'!CM97,IF(AND($E$3=7),'Marks Entry 7th'!CM97,""))))</f>
        <v/>
      </c>
      <c r="FS98" s="371" t="str">
        <f t="shared" si="178"/>
        <v/>
      </c>
      <c r="FT98" s="109" t="str">
        <f t="shared" si="179"/>
        <v/>
      </c>
      <c r="FU98" s="78" t="str">
        <f t="shared" si="180"/>
        <v/>
      </c>
      <c r="FV98" s="332" t="str">
        <f t="shared" si="181"/>
        <v/>
      </c>
      <c r="FW98" s="84" t="str">
        <f t="shared" si="182"/>
        <v/>
      </c>
      <c r="FX98" s="225" t="str">
        <f t="shared" si="183"/>
        <v/>
      </c>
      <c r="FY98" s="85" t="str">
        <f t="shared" si="184"/>
        <v/>
      </c>
      <c r="FZ98" s="331" t="str">
        <f>IFERROR(IF(B98="NSO","NSO",IF(OR(D98="",G98="",F98=""),"",IF(AND(FV98&gt;=36,'Master sheet'!$D$11="Hindi"),"कक्षा क्रमोन्नत",IF(AND(FV98&gt;=36,'Master sheet'!$D$11="English"),"Promoted",IF(AND(FV98&lt;36,'Master sheet'!$D$11="Hindi"),"पुनः परीक्षा","Re-Exam"))))),"")</f>
        <v/>
      </c>
      <c r="GA98" s="53" t="str">
        <f>IF(OR($E98="",$G98=""),"",IF(AND($E$3=6,'Marks Entry 6th'!CN97=""),"",IF(AND($E$3=7,'Marks Entry 7th'!CN97=""),"",IF(AND($E$3=6),'Marks Entry 6th'!CN97,IF(AND($E$3=7),'Marks Entry 7th'!CN97,"")))))</f>
        <v/>
      </c>
      <c r="GB98" s="53" t="str">
        <f>IF(OR($E98="",$G98=""),"",IF(AND($E$3=6,'Marks Entry 6th'!CO97=""),"",IF(AND($E$3=7,'Marks Entry 7th'!CO97=""),"",IF(AND($E$3=6),'Marks Entry 6th'!CO97,IF(AND($E$3=7),'Marks Entry 7th'!CO97,"")))))</f>
        <v/>
      </c>
      <c r="GC98" s="54"/>
      <c r="GK98" s="56">
        <f>IF(AND($E$3=6),'Marks Entry 6th'!I97,IF(AND($E$3=7),'Marks Entry 7th'!I97,""))</f>
        <v>0</v>
      </c>
      <c r="GL98" s="56">
        <f t="shared" si="185"/>
        <v>0</v>
      </c>
    </row>
    <row r="99" spans="1:194" ht="18.95" customHeight="1">
      <c r="A99" s="68">
        <v>92</v>
      </c>
      <c r="B99" s="68" t="str">
        <f>IF(OR(GK99=0,GK99=""),"",IF(AND($E$3=6),'Marks Entry 6th'!I98,IF(AND($E$3=7),'Marks Entry 7th'!I98,"")))</f>
        <v/>
      </c>
      <c r="C99" s="69" t="str">
        <f>IF(OR(B99=0,B99=""),"",IF(AND($E$3=6,'Marks Entry 6th'!B98=""),"",IF(AND($E$3=7,'Marks Entry 7th'!B98=""),"",IF(AND($E$3=6,'Marks Entry 6th'!B98),'Marks Entry 6th'!B98,IF(AND($E$3=7),'Marks Entry 7th'!B98,"")))))</f>
        <v/>
      </c>
      <c r="D99" s="69" t="str">
        <f>IF(OR(B99=0,B99=""),"",IF(AND($E$3=6,'Marks Entry 6th'!C98=""),"",IF(AND($E$3=7,'Marks Entry 7th'!C98=""),"",IF(AND($E$3=6),'Marks Entry 6th'!C98,IF(AND($E$3=7),'Marks Entry 7th'!C98,"")))))</f>
        <v/>
      </c>
      <c r="E99" s="306" t="str">
        <f>IF(OR(B99=0,B99=""),"",IF(AND($E$3=6,'Marks Entry 6th'!E98=""),"",IF(AND($E$3=7,'Marks Entry 7th'!E98=""),"",IF(AND($E$3=6),'Marks Entry 6th'!E98,IF(AND($E$3=7),'Marks Entry 7th'!E98,"")))))</f>
        <v/>
      </c>
      <c r="F99" s="69" t="str">
        <f>IF(OR(B99=0,B99=""),"",IF(AND($E$3=6,'Marks Entry 6th'!D98=""),"",IF(AND($E$3=7,'Marks Entry 7th'!D98=""),"",IF(AND($E$3=6),'Marks Entry 6th'!D98,IF(AND($E$3=7),'Marks Entry 7th'!D98,"")))))</f>
        <v/>
      </c>
      <c r="G99" s="305" t="str">
        <f>IF(OR(B99=0,B99=""),"",IF(AND($E$3=6,'Marks Entry 6th'!F98=""),"",IF(AND($E$3=7,'Marks Entry 7th'!F98=""),"",IF(AND($E$3=6),UPPER('Marks Entry 6th'!F98),IF(AND($E$3=7),UPPER('Marks Entry 7th'!F98),"")))))</f>
        <v/>
      </c>
      <c r="H99" s="305" t="str">
        <f>IF(OR(B99=0,B99=""),"",IF(AND($E$3=6,'Marks Entry 6th'!G98=""),"",IF(AND($E$3=7,'Marks Entry 7th'!G98=""),"",IF(AND($E$3=6),UPPER('Marks Entry 6th'!G98),IF(AND($E$3=7),UPPER('Marks Entry 7th'!G98),"")))))</f>
        <v/>
      </c>
      <c r="I99" s="305" t="str">
        <f>IF(OR(B99=0,B99=""),"",IF(AND($E$3=6,'Marks Entry 6th'!H98=""),"",IF(AND($E$3=7,'Marks Entry 7th'!H98=""),"",IF(AND($E$3=6),UPPER('Marks Entry 6th'!H98),IF(AND($E$3=7),UPPER('Marks Entry 7th'!H98),"")))))</f>
        <v/>
      </c>
      <c r="J99" s="64" t="str">
        <f>IF(OR(B99=0,B99=""),"",IF(AND($E$3=6,'Marks Entry 6th'!J98=""),"",IF(AND($E$3=7,'Marks Entry 7th'!J98=""),"",IF(AND($E$3=6),'Marks Entry 6th'!J98,IF(AND($E$3=7),'Marks Entry 7th'!J98,"")))))</f>
        <v/>
      </c>
      <c r="K99" s="64" t="str">
        <f>IF(OR(B99=0,B99=""),"",IF(AND($E$3=6,'Marks Entry 6th'!K98=""),"",IF(AND($E$3=7,'Marks Entry 7th'!K98=""),"",IF(AND($E$3=6),'Marks Entry 6th'!K98,IF(AND($E$3=7),'Marks Entry 7th'!K98,"")))))</f>
        <v/>
      </c>
      <c r="L99" s="120" t="str">
        <f>IF(OR($E99="",$G99=""),"",IF(AND($E$3=6),'Marks Entry 6th'!L98,IF(AND($E$3=7),'Marks Entry 7th'!L98,"")))</f>
        <v/>
      </c>
      <c r="M99" s="120" t="str">
        <f>IF(OR($E99="",$G99=""),"",IF(AND($E$3=6),'Marks Entry 6th'!M98,IF(AND($E$3=7),'Marks Entry 7th'!M98,"")))</f>
        <v/>
      </c>
      <c r="N99" s="120" t="str">
        <f>IF(OR($E99="",$G99=""),"",IF(AND($E$3=6),'Marks Entry 6th'!N98,IF(AND($E$3=7),'Marks Entry 7th'!N98,"")))</f>
        <v/>
      </c>
      <c r="O99" s="120" t="str">
        <f>IF(OR($E99="",$G99=""),"",IF(AND($E$3=6),'Marks Entry 6th'!O98,IF(AND($E$3=7),'Marks Entry 7th'!O98,"")))</f>
        <v/>
      </c>
      <c r="P99" s="120" t="str">
        <f>IF(OR($E99="",$G99=""),"",IF(AND($E$3=6),'Marks Entry 6th'!P98,IF(AND($E$3=7),'Marks Entry 7th'!P98,"")))</f>
        <v/>
      </c>
      <c r="Q99" s="120" t="str">
        <f>IF(OR($E99="",$G99=""),"",IF(AND($E$3=6),'Marks Entry 6th'!Q98,IF(AND($E$3=7),'Marks Entry 7th'!Q98,"")))</f>
        <v/>
      </c>
      <c r="R99" s="428" t="str">
        <f t="shared" si="95"/>
        <v/>
      </c>
      <c r="S99" s="120" t="str">
        <f>IF(OR($E99="",$G99=""),"",IF(AND($E$3=6),'Marks Entry 6th'!R98,IF(AND($E$3=7),'Marks Entry 7th'!R98,"")))</f>
        <v/>
      </c>
      <c r="T99" s="120" t="str">
        <f>IF(OR($E99="",$G99=""),"",IF(AND($E$3=6),'Marks Entry 6th'!S98,IF(AND($E$3=7),'Marks Entry 7th'!S98,"")))</f>
        <v/>
      </c>
      <c r="U99" s="65" t="str">
        <f t="shared" si="96"/>
        <v/>
      </c>
      <c r="V99" s="62">
        <f t="shared" si="97"/>
        <v>0</v>
      </c>
      <c r="W99" s="67" t="str">
        <f>IF(OR($E99="",$G99=""),"",IF(AND($E$3=6),'Marks Entry 6th'!T98,IF(AND($E$3=7),'Marks Entry 7th'!T98,"")))</f>
        <v/>
      </c>
      <c r="X99" s="67" t="str">
        <f>IF(OR($E99="",$G99=""),"",IF(AND($E$3=6),'Marks Entry 6th'!U98,IF(AND($E$3=7),'Marks Entry 7th'!U98,"")))</f>
        <v/>
      </c>
      <c r="Y99" s="66" t="str">
        <f t="shared" si="98"/>
        <v/>
      </c>
      <c r="Z99" s="62" t="str">
        <f t="shared" si="99"/>
        <v/>
      </c>
      <c r="AA99" s="108">
        <f t="shared" si="100"/>
        <v>0</v>
      </c>
      <c r="AB99" s="108" t="str">
        <f t="shared" si="101"/>
        <v/>
      </c>
      <c r="AC99" s="108" t="str">
        <f t="shared" si="102"/>
        <v/>
      </c>
      <c r="AD99" s="108" t="str">
        <f t="shared" si="103"/>
        <v/>
      </c>
      <c r="AE99" s="108" t="str">
        <f t="shared" si="104"/>
        <v/>
      </c>
      <c r="AF99" s="110" t="str">
        <f t="shared" si="105"/>
        <v/>
      </c>
      <c r="AG99" s="120" t="str">
        <f>IF(OR($E99="",$G99=""),"",IF(AND($E$3=6),'Marks Entry 6th'!V98,IF(AND($E$3=7),'Marks Entry 7th'!V98,"")))</f>
        <v/>
      </c>
      <c r="AH99" s="120" t="str">
        <f>IF(OR($E99="",$G99=""),"",IF(AND($E$3=6),'Marks Entry 6th'!W98,IF(AND($E$3=7),'Marks Entry 7th'!W98,"")))</f>
        <v/>
      </c>
      <c r="AI99" s="120" t="str">
        <f>IF(OR($E99="",$G99=""),"",IF(AND($E$3=6),'Marks Entry 6th'!X98,IF(AND($E$3=7),'Marks Entry 7th'!X98,"")))</f>
        <v/>
      </c>
      <c r="AJ99" s="120" t="str">
        <f>IF(OR($E99="",$G99=""),"",IF(AND($E$3=6),'Marks Entry 6th'!Y98,IF(AND($E$3=7),'Marks Entry 7th'!Y98,"")))</f>
        <v/>
      </c>
      <c r="AK99" s="120" t="str">
        <f>IF(OR($E99="",$G99=""),"",IF(AND($E$3=6),'Marks Entry 6th'!Z98,IF(AND($E$3=7),'Marks Entry 7th'!Z98,"")))</f>
        <v/>
      </c>
      <c r="AL99" s="120" t="str">
        <f>IF(OR($E99="",$G99=""),"",IF(AND($E$3=6),'Marks Entry 6th'!AA98,IF(AND($E$3=7),'Marks Entry 7th'!AA98,"")))</f>
        <v/>
      </c>
      <c r="AM99" s="428" t="str">
        <f t="shared" si="106"/>
        <v/>
      </c>
      <c r="AN99" s="120" t="str">
        <f>IF(OR($E99="",$G99=""),"",IF(AND($E$3=6),'Marks Entry 6th'!AB98,IF(AND($E$3=7),'Marks Entry 7th'!AB98,"")))</f>
        <v/>
      </c>
      <c r="AO99" s="120" t="str">
        <f>IF(OR($E99="",$G99=""),"",IF(AND($E$3=6),'Marks Entry 6th'!AC98,IF(AND($E$3=7),'Marks Entry 7th'!AC98,"")))</f>
        <v/>
      </c>
      <c r="AP99" s="65" t="str">
        <f t="shared" si="107"/>
        <v/>
      </c>
      <c r="AQ99" s="62">
        <f t="shared" si="108"/>
        <v>0</v>
      </c>
      <c r="AR99" s="67" t="str">
        <f>IF(OR($E99="",$G99=""),"",IF(AND($E$3=6),'Marks Entry 6th'!AD98,IF(AND($E$3=7),'Marks Entry 7th'!AD98,"")))</f>
        <v/>
      </c>
      <c r="AS99" s="67" t="str">
        <f>IF(OR($E99="",$G99=""),"",IF(AND($E$3=6),'Marks Entry 6th'!AE98,IF(AND($E$3=7),'Marks Entry 7th'!AE98,"")))</f>
        <v/>
      </c>
      <c r="AT99" s="65" t="str">
        <f t="shared" si="109"/>
        <v/>
      </c>
      <c r="AU99" s="62" t="str">
        <f t="shared" si="110"/>
        <v/>
      </c>
      <c r="AV99" s="108">
        <f t="shared" si="111"/>
        <v>0</v>
      </c>
      <c r="AW99" s="108" t="str">
        <f t="shared" si="112"/>
        <v/>
      </c>
      <c r="AX99" s="108" t="str">
        <f t="shared" si="113"/>
        <v/>
      </c>
      <c r="AY99" s="108" t="str">
        <f t="shared" si="114"/>
        <v/>
      </c>
      <c r="AZ99" s="108" t="str">
        <f t="shared" si="115"/>
        <v/>
      </c>
      <c r="BA99" s="110" t="str">
        <f t="shared" si="116"/>
        <v/>
      </c>
      <c r="BB99" s="313" t="str">
        <f>IF(OR($E99="",$G99=""),"",IF(AND($E$3=6),'Marks Entry 6th'!AF98,IF(AND($E$3=7),'Marks Entry 7th'!AF98,"")))</f>
        <v/>
      </c>
      <c r="BC99" s="120" t="str">
        <f>IF(OR($E99="",$G99=""),"",IF(AND($E$3=6),'Marks Entry 6th'!AG98,IF(AND($E$3=7),'Marks Entry 7th'!AG98,"")))</f>
        <v/>
      </c>
      <c r="BD99" s="120" t="str">
        <f>IF(OR($E99="",$G99=""),"",IF(AND($E$3=6),'Marks Entry 6th'!AH98,IF(AND($E$3=7),'Marks Entry 7th'!AH98,"")))</f>
        <v/>
      </c>
      <c r="BE99" s="120" t="str">
        <f>IF(OR($E99="",$G99=""),"",IF(AND($E$3=6),'Marks Entry 6th'!AI98,IF(AND($E$3=7),'Marks Entry 7th'!AI98,"")))</f>
        <v/>
      </c>
      <c r="BF99" s="120" t="str">
        <f>IF(OR($E99="",$G99=""),"",IF(AND($E$3=6),'Marks Entry 6th'!AJ98,IF(AND($E$3=7),'Marks Entry 7th'!AJ98,"")))</f>
        <v/>
      </c>
      <c r="BG99" s="120" t="str">
        <f>IF(OR($E99="",$G99=""),"",IF(AND($E$3=6),'Marks Entry 6th'!AK98,IF(AND($E$3=7),'Marks Entry 7th'!AK98,"")))</f>
        <v/>
      </c>
      <c r="BH99" s="120" t="str">
        <f>IF(OR($E99="",$G99=""),"",IF(AND($E$3=6),'Marks Entry 6th'!AL98,IF(AND($E$3=7),'Marks Entry 7th'!AL98,"")))</f>
        <v/>
      </c>
      <c r="BI99" s="428" t="str">
        <f t="shared" si="117"/>
        <v/>
      </c>
      <c r="BJ99" s="120" t="str">
        <f>IF(OR($E99="",$G99=""),"",IF(AND($E$3=6),'Marks Entry 6th'!AM98,IF(AND($E$3=7),'Marks Entry 7th'!AM98,"")))</f>
        <v/>
      </c>
      <c r="BK99" s="120" t="str">
        <f>IF(OR($E99="",$G99=""),"",IF(AND($E$3=6),'Marks Entry 6th'!AN98,IF(AND($E$3=7),'Marks Entry 7th'!AN98,"")))</f>
        <v/>
      </c>
      <c r="BL99" s="65" t="str">
        <f t="shared" si="118"/>
        <v/>
      </c>
      <c r="BM99" s="62">
        <f t="shared" si="119"/>
        <v>0</v>
      </c>
      <c r="BN99" s="67" t="str">
        <f>IF(OR($E99="",$G99=""),"",IF(AND($E$3=6),'Marks Entry 6th'!AO98,IF(AND($E$3=7),'Marks Entry 7th'!AO98,"")))</f>
        <v/>
      </c>
      <c r="BO99" s="67" t="str">
        <f>IF(OR($E99="",$G99=""),"",IF(AND($E$3=6),'Marks Entry 6th'!AP98,IF(AND($E$3=7),'Marks Entry 7th'!AP98,"")))</f>
        <v/>
      </c>
      <c r="BP99" s="65" t="str">
        <f t="shared" si="120"/>
        <v/>
      </c>
      <c r="BQ99" s="62" t="str">
        <f t="shared" si="121"/>
        <v/>
      </c>
      <c r="BR99" s="108">
        <f t="shared" si="122"/>
        <v>0</v>
      </c>
      <c r="BS99" s="108" t="str">
        <f t="shared" si="123"/>
        <v/>
      </c>
      <c r="BT99" s="108" t="str">
        <f t="shared" si="124"/>
        <v/>
      </c>
      <c r="BU99" s="108" t="str">
        <f t="shared" si="125"/>
        <v/>
      </c>
      <c r="BV99" s="108" t="str">
        <f t="shared" si="126"/>
        <v/>
      </c>
      <c r="BW99" s="110" t="str">
        <f t="shared" si="127"/>
        <v/>
      </c>
      <c r="BX99" s="120" t="str">
        <f>IF(OR($E99="",$G99=""),"",IF(AND($E$3=6),'Marks Entry 6th'!AQ98,IF(AND($E$3=7),'Marks Entry 7th'!AQ98,"")))</f>
        <v/>
      </c>
      <c r="BY99" s="120" t="str">
        <f>IF(OR($E99="",$G99=""),"",IF(AND($E$3=6),'Marks Entry 6th'!AR98,IF(AND($E$3=7),'Marks Entry 7th'!AR98,"")))</f>
        <v/>
      </c>
      <c r="BZ99" s="120" t="str">
        <f>IF(OR($E99="",$G99=""),"",IF(AND($E$3=6),'Marks Entry 6th'!AS98,IF(AND($E$3=7),'Marks Entry 7th'!AS98,"")))</f>
        <v/>
      </c>
      <c r="CA99" s="120" t="str">
        <f>IF(OR($E99="",$G99=""),"",IF(AND($E$3=6),'Marks Entry 6th'!AT98,IF(AND($E$3=7),'Marks Entry 7th'!AT98,"")))</f>
        <v/>
      </c>
      <c r="CB99" s="120" t="str">
        <f>IF(OR($E99="",$G99=""),"",IF(AND($E$3=6),'Marks Entry 6th'!AU98,IF(AND($E$3=7),'Marks Entry 7th'!AU98,"")))</f>
        <v/>
      </c>
      <c r="CC99" s="120" t="str">
        <f>IF(OR($E99="",$G99=""),"",IF(AND($E$3=6),'Marks Entry 6th'!AV98,IF(AND($E$3=7),'Marks Entry 7th'!AV98,"")))</f>
        <v/>
      </c>
      <c r="CD99" s="428" t="str">
        <f t="shared" si="128"/>
        <v/>
      </c>
      <c r="CE99" s="120" t="str">
        <f>IF(OR($E99="",$G99=""),"",IF(AND($E$3=6),'Marks Entry 6th'!AW98,IF(AND($E$3=7),'Marks Entry 7th'!AW98,"")))</f>
        <v/>
      </c>
      <c r="CF99" s="120" t="str">
        <f>IF(OR($E99="",$G99=""),"",IF(AND($E$3=6),'Marks Entry 6th'!AX98,IF(AND($E$3=7),'Marks Entry 7th'!AX98,"")))</f>
        <v/>
      </c>
      <c r="CG99" s="65" t="str">
        <f t="shared" si="129"/>
        <v/>
      </c>
      <c r="CH99" s="62">
        <f t="shared" si="130"/>
        <v>0</v>
      </c>
      <c r="CI99" s="67" t="str">
        <f>IF(OR($E99="",$G99=""),"",IF(AND($E$3=6),'Marks Entry 6th'!AY98,IF(AND($E$3=7),'Marks Entry 7th'!AY98,"")))</f>
        <v/>
      </c>
      <c r="CJ99" s="67" t="str">
        <f>IF(OR($E99="",$G99=""),"",IF(AND($E$3=6),'Marks Entry 6th'!AZ98,IF(AND($E$3=7),'Marks Entry 7th'!AZ98,"")))</f>
        <v/>
      </c>
      <c r="CK99" s="65" t="str">
        <f t="shared" si="131"/>
        <v/>
      </c>
      <c r="CL99" s="62" t="str">
        <f t="shared" si="132"/>
        <v/>
      </c>
      <c r="CM99" s="108">
        <f t="shared" si="133"/>
        <v>0</v>
      </c>
      <c r="CN99" s="108" t="str">
        <f t="shared" si="134"/>
        <v/>
      </c>
      <c r="CO99" s="108" t="str">
        <f t="shared" si="135"/>
        <v/>
      </c>
      <c r="CP99" s="108" t="str">
        <f t="shared" si="136"/>
        <v/>
      </c>
      <c r="CQ99" s="108" t="str">
        <f t="shared" si="137"/>
        <v/>
      </c>
      <c r="CR99" s="110" t="str">
        <f t="shared" si="138"/>
        <v/>
      </c>
      <c r="CS99" s="120" t="str">
        <f>IF(OR($E99="",$G99=""),"",IF(AND($E$3=6),'Marks Entry 6th'!BA98,IF(AND($E$3=7),'Marks Entry 7th'!BA98,"")))</f>
        <v/>
      </c>
      <c r="CT99" s="120" t="str">
        <f>IF(OR($E99="",$G99=""),"",IF(AND($E$3=6),'Marks Entry 6th'!BB98,IF(AND($E$3=7),'Marks Entry 7th'!BB98,"")))</f>
        <v/>
      </c>
      <c r="CU99" s="120" t="str">
        <f>IF(OR($E99="",$G99=""),"",IF(AND($E$3=6),'Marks Entry 6th'!BC98,IF(AND($E$3=7),'Marks Entry 7th'!BC98,"")))</f>
        <v/>
      </c>
      <c r="CV99" s="120" t="str">
        <f>IF(OR($E99="",$G99=""),"",IF(AND($E$3=6),'Marks Entry 6th'!BD98,IF(AND($E$3=7),'Marks Entry 7th'!BD98,"")))</f>
        <v/>
      </c>
      <c r="CW99" s="120" t="str">
        <f>IF(OR($E99="",$G99=""),"",IF(AND($E$3=6),'Marks Entry 6th'!BE98,IF(AND($E$3=7),'Marks Entry 7th'!BE98,"")))</f>
        <v/>
      </c>
      <c r="CX99" s="120" t="str">
        <f>IF(OR($E99="",$G99=""),"",IF(AND($E$3=6),'Marks Entry 6th'!BF98,IF(AND($E$3=7),'Marks Entry 7th'!BF98,"")))</f>
        <v/>
      </c>
      <c r="CY99" s="428" t="str">
        <f t="shared" si="139"/>
        <v/>
      </c>
      <c r="CZ99" s="120" t="str">
        <f>IF(OR($E99="",$G99=""),"",IF(AND($E$3=6),'Marks Entry 6th'!BG98,IF(AND($E$3=7),'Marks Entry 7th'!BG98,"")))</f>
        <v/>
      </c>
      <c r="DA99" s="120" t="str">
        <f>IF(OR($E99="",$G99=""),"",IF(AND($E$3=6),'Marks Entry 6th'!BH98,IF(AND($E$3=7),'Marks Entry 7th'!BH98,"")))</f>
        <v/>
      </c>
      <c r="DB99" s="65" t="str">
        <f t="shared" si="140"/>
        <v/>
      </c>
      <c r="DC99" s="62">
        <f t="shared" si="141"/>
        <v>0</v>
      </c>
      <c r="DD99" s="67" t="str">
        <f>IF(OR($E99="",$G99=""),"",IF(AND($E$3=6),'Marks Entry 6th'!BI98,IF(AND($E$3=7),'Marks Entry 7th'!BI98,"")))</f>
        <v/>
      </c>
      <c r="DE99" s="67" t="str">
        <f>IF(OR($E99="",$G99=""),"",IF(AND($E$3=6),'Marks Entry 6th'!BJ98,IF(AND($E$3=7),'Marks Entry 7th'!BJ98,"")))</f>
        <v/>
      </c>
      <c r="DF99" s="65" t="str">
        <f t="shared" si="142"/>
        <v/>
      </c>
      <c r="DG99" s="62" t="str">
        <f t="shared" si="143"/>
        <v/>
      </c>
      <c r="DH99" s="108">
        <f t="shared" si="144"/>
        <v>0</v>
      </c>
      <c r="DI99" s="108" t="str">
        <f t="shared" si="145"/>
        <v/>
      </c>
      <c r="DJ99" s="108" t="str">
        <f t="shared" si="146"/>
        <v/>
      </c>
      <c r="DK99" s="108" t="str">
        <f t="shared" si="147"/>
        <v/>
      </c>
      <c r="DL99" s="108" t="str">
        <f t="shared" si="148"/>
        <v/>
      </c>
      <c r="DM99" s="110" t="str">
        <f t="shared" si="149"/>
        <v/>
      </c>
      <c r="DN99" s="120" t="str">
        <f>IF(OR($E99="",$G99=""),"",IF(AND($E$3=6),'Marks Entry 6th'!BK98,IF(AND($E$3=7),'Marks Entry 7th'!BK98,"")))</f>
        <v/>
      </c>
      <c r="DO99" s="120" t="str">
        <f>IF(OR($E99="",$G99=""),"",IF(AND($E$3=6),'Marks Entry 6th'!BL98,IF(AND($E$3=7),'Marks Entry 7th'!BL98,"")))</f>
        <v/>
      </c>
      <c r="DP99" s="120" t="str">
        <f>IF(OR($E99="",$G99=""),"",IF(AND($E$3=6),'Marks Entry 6th'!BM98,IF(AND($E$3=7),'Marks Entry 7th'!BM98,"")))</f>
        <v/>
      </c>
      <c r="DQ99" s="120" t="str">
        <f>IF(OR($E99="",$G99=""),"",IF(AND($E$3=6),'Marks Entry 6th'!BN98,IF(AND($E$3=7),'Marks Entry 7th'!BN98,"")))</f>
        <v/>
      </c>
      <c r="DR99" s="120" t="str">
        <f>IF(OR($E99="",$G99=""),"",IF(AND($E$3=6),'Marks Entry 6th'!BO98,IF(AND($E$3=7),'Marks Entry 7th'!BO98,"")))</f>
        <v/>
      </c>
      <c r="DS99" s="120" t="str">
        <f>IF(OR($E99="",$G99=""),"",IF(AND($E$3=6),'Marks Entry 6th'!BP98,IF(AND($E$3=7),'Marks Entry 7th'!BP98,"")))</f>
        <v/>
      </c>
      <c r="DT99" s="428" t="str">
        <f t="shared" si="150"/>
        <v/>
      </c>
      <c r="DU99" s="120" t="str">
        <f>IF(OR($E99="",$G99=""),"",IF(AND($E$3=6),'Marks Entry 6th'!BQ98,IF(AND($E$3=7),'Marks Entry 7th'!BQ98,"")))</f>
        <v/>
      </c>
      <c r="DV99" s="120" t="str">
        <f>IF(OR($E99="",$G99=""),"",IF(AND($E$3=6),'Marks Entry 6th'!BR98,IF(AND($E$3=7),'Marks Entry 7th'!BR98,"")))</f>
        <v/>
      </c>
      <c r="DW99" s="65" t="str">
        <f t="shared" si="151"/>
        <v/>
      </c>
      <c r="DX99" s="62">
        <f t="shared" si="152"/>
        <v>0</v>
      </c>
      <c r="DY99" s="67" t="str">
        <f>IF(OR($E99="",$G99=""),"",IF(AND($E$3=6),'Marks Entry 6th'!BS98,IF(AND($E$3=7),'Marks Entry 7th'!BS98,"")))</f>
        <v/>
      </c>
      <c r="DZ99" s="67" t="str">
        <f>IF(OR($E99="",$G99=""),"",IF(AND($E$3=6),'Marks Entry 6th'!BT98,IF(AND($E$3=7),'Marks Entry 7th'!BT98,"")))</f>
        <v/>
      </c>
      <c r="EA99" s="65" t="str">
        <f t="shared" si="153"/>
        <v/>
      </c>
      <c r="EB99" s="62" t="str">
        <f t="shared" si="154"/>
        <v/>
      </c>
      <c r="EC99" s="108">
        <f t="shared" si="155"/>
        <v>0</v>
      </c>
      <c r="ED99" s="108" t="str">
        <f t="shared" si="156"/>
        <v/>
      </c>
      <c r="EE99" s="108" t="str">
        <f t="shared" si="157"/>
        <v/>
      </c>
      <c r="EF99" s="108" t="str">
        <f t="shared" si="158"/>
        <v/>
      </c>
      <c r="EG99" s="108" t="str">
        <f t="shared" si="159"/>
        <v/>
      </c>
      <c r="EH99" s="110" t="str">
        <f t="shared" si="160"/>
        <v/>
      </c>
      <c r="EI99" s="52" t="str">
        <f>IF(OR($E99="",$G99=""),"",IF(AND($E$3=6),'Marks Entry 6th'!BU98,IF(AND($E$3=7),'Marks Entry 7th'!BU98,"")))</f>
        <v/>
      </c>
      <c r="EJ99" s="52" t="str">
        <f>IF(OR($E99="",$G99=""),"",IF(AND($E$3=6),'Marks Entry 6th'!BV98,IF(AND($E$3=7),'Marks Entry 7th'!BV98,"")))</f>
        <v/>
      </c>
      <c r="EK99" s="52" t="str">
        <f>IF(OR($E99="",$G99=""),"",IF(AND($E$3=6),'Marks Entry 6th'!BW98,IF(AND($E$3=7),'Marks Entry 7th'!BW98,"")))</f>
        <v/>
      </c>
      <c r="EL99" s="52" t="str">
        <f>IF(OR($E99="",$G99=""),"",IF(AND($E$3=6),'Marks Entry 6th'!BX98,IF(AND($E$3=7),'Marks Entry 7th'!BX98,"")))</f>
        <v/>
      </c>
      <c r="EM99" s="52" t="str">
        <f>IF(OR($E99="",$G99=""),"",IF(AND($E$3=6),'Marks Entry 6th'!BY98,IF(AND($E$3=7),'Marks Entry 7th'!BY98,"")))</f>
        <v/>
      </c>
      <c r="EN99" s="121" t="str">
        <f t="shared" si="161"/>
        <v/>
      </c>
      <c r="EO99" s="122">
        <f t="shared" si="162"/>
        <v>0</v>
      </c>
      <c r="EP99" s="122" t="str">
        <f t="shared" si="163"/>
        <v/>
      </c>
      <c r="EQ99" s="122" t="str">
        <f t="shared" si="164"/>
        <v/>
      </c>
      <c r="ER99" s="109" t="str">
        <f t="shared" si="165"/>
        <v/>
      </c>
      <c r="ES99" s="52" t="str">
        <f>IF(OR($E99="",$G99=""),"",IF(AND($E$3=6),'Marks Entry 6th'!BZ98,IF(AND($E$3=7),'Marks Entry 7th'!BZ98,"")))</f>
        <v/>
      </c>
      <c r="ET99" s="52" t="str">
        <f>IF(OR($E99="",$G99=""),"",IF(AND($E$3=6),'Marks Entry 6th'!CA98,IF(AND($E$3=7),'Marks Entry 7th'!CA98,"")))</f>
        <v/>
      </c>
      <c r="EU99" s="52" t="str">
        <f>IF(OR($E99="",$G99=""),"",IF(AND($E$3=6),'Marks Entry 6th'!CB98,IF(AND($E$3=7),'Marks Entry 7th'!CB98,"")))</f>
        <v/>
      </c>
      <c r="EV99" s="52" t="str">
        <f>IF(OR($E99="",$G99=""),"",IF(AND($E$3=6),'Marks Entry 6th'!CC98,IF(AND($E$3=7),'Marks Entry 7th'!CC98,"")))</f>
        <v/>
      </c>
      <c r="EW99" s="52" t="str">
        <f>IF(OR($E99="",$G99=""),"",IF(AND($E$3=6),'Marks Entry 6th'!CD98,IF(AND($E$3=7),'Marks Entry 7th'!CD98,"")))</f>
        <v/>
      </c>
      <c r="EX99" s="121" t="str">
        <f t="shared" si="166"/>
        <v/>
      </c>
      <c r="EY99" s="122">
        <f t="shared" si="167"/>
        <v>0</v>
      </c>
      <c r="EZ99" s="122" t="str">
        <f t="shared" si="168"/>
        <v/>
      </c>
      <c r="FA99" s="122" t="str">
        <f t="shared" si="169"/>
        <v/>
      </c>
      <c r="FB99" s="109" t="str">
        <f t="shared" si="170"/>
        <v/>
      </c>
      <c r="FC99" s="52" t="str">
        <f>IF(OR($E99="",$G99=""),"",IF(AND($E$3=6),'Marks Entry 6th'!CE98,IF(AND($E$3=7),'Marks Entry 7th'!CE98,"")))</f>
        <v/>
      </c>
      <c r="FD99" s="52" t="str">
        <f>IF(OR($E99="",$G99=""),"",IF(AND($E$3=6),'Marks Entry 6th'!CF98,IF(AND($E$3=7),'Marks Entry 7th'!CF98,"")))</f>
        <v/>
      </c>
      <c r="FE99" s="52" t="str">
        <f>IF(OR($E99="",$G99=""),"",IF(AND($E$3=6),'Marks Entry 6th'!CG98,IF(AND($E$3=7),'Marks Entry 7th'!CG98,"")))</f>
        <v/>
      </c>
      <c r="FF99" s="52" t="str">
        <f>IF(OR($E99="",$G99=""),"",IF(AND($E$3=6),'Marks Entry 6th'!CH98,IF(AND($E$3=7),'Marks Entry 7th'!CH98,"")))</f>
        <v/>
      </c>
      <c r="FG99" s="52" t="str">
        <f>IF(OR($E99="",$G99=""),"",IF(AND($E$3=6),'Marks Entry 6th'!CI98,IF(AND($E$3=7),'Marks Entry 7th'!CI98,"")))</f>
        <v/>
      </c>
      <c r="FH99" s="121" t="str">
        <f t="shared" si="171"/>
        <v/>
      </c>
      <c r="FI99" s="122">
        <f t="shared" si="172"/>
        <v>0</v>
      </c>
      <c r="FJ99" s="122" t="str">
        <f t="shared" si="173"/>
        <v/>
      </c>
      <c r="FK99" s="122" t="str">
        <f t="shared" si="174"/>
        <v/>
      </c>
      <c r="FL99" s="109" t="str">
        <f t="shared" si="175"/>
        <v/>
      </c>
      <c r="FM99" s="370" t="str">
        <f>IF(OR($E99="",$G99=""),"",IF(AND('Marks Entry 6th'!CJ98="",'Marks Entry 7th'!CJ98=""),"",IF(AND($E$3=6),'Marks Entry 6th'!CJ98,IF(AND($E$3=7),'Marks Entry 7th'!CJ98,""))))</f>
        <v/>
      </c>
      <c r="FN99" s="370" t="str">
        <f>IF(OR($E99="",$G99=""),"",IF(AND('Marks Entry 6th'!CK98="",'Marks Entry 7th'!CK98=""),"",IF(AND($E$3=6),'Marks Entry 6th'!CK98,IF(AND($E$3=7),'Marks Entry 7th'!CK98,""))))</f>
        <v/>
      </c>
      <c r="FO99" s="371" t="str">
        <f t="shared" si="176"/>
        <v/>
      </c>
      <c r="FP99" s="109" t="str">
        <f t="shared" si="177"/>
        <v/>
      </c>
      <c r="FQ99" s="370" t="str">
        <f>IF(OR($E99="",$G99=""),"",IF(AND('Marks Entry 6th'!CL98="",'Marks Entry 7th'!CL98=""),"",IF(AND($E$3=6),'Marks Entry 6th'!CL98,IF(AND($E$3=7),'Marks Entry 7th'!CL98,""))))</f>
        <v/>
      </c>
      <c r="FR99" s="370" t="str">
        <f>IF(OR($E99="",$G99=""),"",IF(AND('Marks Entry 6th'!CM98="",'Marks Entry 7th'!CM98=""),"",IF(AND($E$3=6),'Marks Entry 6th'!CM98,IF(AND($E$3=7),'Marks Entry 7th'!CM98,""))))</f>
        <v/>
      </c>
      <c r="FS99" s="371" t="str">
        <f t="shared" si="178"/>
        <v/>
      </c>
      <c r="FT99" s="109" t="str">
        <f t="shared" si="179"/>
        <v/>
      </c>
      <c r="FU99" s="78" t="str">
        <f t="shared" si="180"/>
        <v/>
      </c>
      <c r="FV99" s="332" t="str">
        <f t="shared" si="181"/>
        <v/>
      </c>
      <c r="FW99" s="84" t="str">
        <f t="shared" si="182"/>
        <v/>
      </c>
      <c r="FX99" s="225" t="str">
        <f t="shared" si="183"/>
        <v/>
      </c>
      <c r="FY99" s="85" t="str">
        <f t="shared" si="184"/>
        <v/>
      </c>
      <c r="FZ99" s="331" t="str">
        <f>IFERROR(IF(B99="NSO","NSO",IF(OR(D99="",G99="",F99=""),"",IF(AND(FV99&gt;=36,'Master sheet'!$D$11="Hindi"),"कक्षा क्रमोन्नत",IF(AND(FV99&gt;=36,'Master sheet'!$D$11="English"),"Promoted",IF(AND(FV99&lt;36,'Master sheet'!$D$11="Hindi"),"पुनः परीक्षा","Re-Exam"))))),"")</f>
        <v/>
      </c>
      <c r="GA99" s="53" t="str">
        <f>IF(OR($E99="",$G99=""),"",IF(AND($E$3=6,'Marks Entry 6th'!CN98=""),"",IF(AND($E$3=7,'Marks Entry 7th'!CN98=""),"",IF(AND($E$3=6),'Marks Entry 6th'!CN98,IF(AND($E$3=7),'Marks Entry 7th'!CN98,"")))))</f>
        <v/>
      </c>
      <c r="GB99" s="53" t="str">
        <f>IF(OR($E99="",$G99=""),"",IF(AND($E$3=6,'Marks Entry 6th'!CO98=""),"",IF(AND($E$3=7,'Marks Entry 7th'!CO98=""),"",IF(AND($E$3=6),'Marks Entry 6th'!CO98,IF(AND($E$3=7),'Marks Entry 7th'!CO98,"")))))</f>
        <v/>
      </c>
      <c r="GC99" s="54"/>
      <c r="GK99" s="56">
        <f>IF(AND($E$3=6),'Marks Entry 6th'!I98,IF(AND($E$3=7),'Marks Entry 7th'!I98,""))</f>
        <v>0</v>
      </c>
      <c r="GL99" s="56">
        <f t="shared" si="185"/>
        <v>0</v>
      </c>
    </row>
    <row r="100" spans="1:194" ht="18.95" customHeight="1">
      <c r="A100" s="68">
        <v>93</v>
      </c>
      <c r="B100" s="68" t="str">
        <f>IF(OR(GK100=0,GK100=""),"",IF(AND($E$3=6),'Marks Entry 6th'!I99,IF(AND($E$3=7),'Marks Entry 7th'!I99,"")))</f>
        <v/>
      </c>
      <c r="C100" s="69" t="str">
        <f>IF(OR(B100=0,B100=""),"",IF(AND($E$3=6,'Marks Entry 6th'!B99=""),"",IF(AND($E$3=7,'Marks Entry 7th'!B99=""),"",IF(AND($E$3=6,'Marks Entry 6th'!B99),'Marks Entry 6th'!B99,IF(AND($E$3=7),'Marks Entry 7th'!B99,"")))))</f>
        <v/>
      </c>
      <c r="D100" s="69" t="str">
        <f>IF(OR(B100=0,B100=""),"",IF(AND($E$3=6,'Marks Entry 6th'!C99=""),"",IF(AND($E$3=7,'Marks Entry 7th'!C99=""),"",IF(AND($E$3=6),'Marks Entry 6th'!C99,IF(AND($E$3=7),'Marks Entry 7th'!C99,"")))))</f>
        <v/>
      </c>
      <c r="E100" s="306" t="str">
        <f>IF(OR(B100=0,B100=""),"",IF(AND($E$3=6,'Marks Entry 6th'!E99=""),"",IF(AND($E$3=7,'Marks Entry 7th'!E99=""),"",IF(AND($E$3=6),'Marks Entry 6th'!E99,IF(AND($E$3=7),'Marks Entry 7th'!E99,"")))))</f>
        <v/>
      </c>
      <c r="F100" s="69" t="str">
        <f>IF(OR(B100=0,B100=""),"",IF(AND($E$3=6,'Marks Entry 6th'!D99=""),"",IF(AND($E$3=7,'Marks Entry 7th'!D99=""),"",IF(AND($E$3=6),'Marks Entry 6th'!D99,IF(AND($E$3=7),'Marks Entry 7th'!D99,"")))))</f>
        <v/>
      </c>
      <c r="G100" s="305" t="str">
        <f>IF(OR(B100=0,B100=""),"",IF(AND($E$3=6,'Marks Entry 6th'!F99=""),"",IF(AND($E$3=7,'Marks Entry 7th'!F99=""),"",IF(AND($E$3=6),UPPER('Marks Entry 6th'!F99),IF(AND($E$3=7),UPPER('Marks Entry 7th'!F99),"")))))</f>
        <v/>
      </c>
      <c r="H100" s="305" t="str">
        <f>IF(OR(B100=0,B100=""),"",IF(AND($E$3=6,'Marks Entry 6th'!G99=""),"",IF(AND($E$3=7,'Marks Entry 7th'!G99=""),"",IF(AND($E$3=6),UPPER('Marks Entry 6th'!G99),IF(AND($E$3=7),UPPER('Marks Entry 7th'!G99),"")))))</f>
        <v/>
      </c>
      <c r="I100" s="305" t="str">
        <f>IF(OR(B100=0,B100=""),"",IF(AND($E$3=6,'Marks Entry 6th'!H99=""),"",IF(AND($E$3=7,'Marks Entry 7th'!H99=""),"",IF(AND($E$3=6),UPPER('Marks Entry 6th'!H99),IF(AND($E$3=7),UPPER('Marks Entry 7th'!H99),"")))))</f>
        <v/>
      </c>
      <c r="J100" s="64" t="str">
        <f>IF(OR(B100=0,B100=""),"",IF(AND($E$3=6,'Marks Entry 6th'!J99=""),"",IF(AND($E$3=7,'Marks Entry 7th'!J99=""),"",IF(AND($E$3=6),'Marks Entry 6th'!J99,IF(AND($E$3=7),'Marks Entry 7th'!J99,"")))))</f>
        <v/>
      </c>
      <c r="K100" s="64" t="str">
        <f>IF(OR(B100=0,B100=""),"",IF(AND($E$3=6,'Marks Entry 6th'!K99=""),"",IF(AND($E$3=7,'Marks Entry 7th'!K99=""),"",IF(AND($E$3=6),'Marks Entry 6th'!K99,IF(AND($E$3=7),'Marks Entry 7th'!K99,"")))))</f>
        <v/>
      </c>
      <c r="L100" s="120" t="str">
        <f>IF(OR($E100="",$G100=""),"",IF(AND($E$3=6),'Marks Entry 6th'!L99,IF(AND($E$3=7),'Marks Entry 7th'!L99,"")))</f>
        <v/>
      </c>
      <c r="M100" s="120" t="str">
        <f>IF(OR($E100="",$G100=""),"",IF(AND($E$3=6),'Marks Entry 6th'!M99,IF(AND($E$3=7),'Marks Entry 7th'!M99,"")))</f>
        <v/>
      </c>
      <c r="N100" s="120" t="str">
        <f>IF(OR($E100="",$G100=""),"",IF(AND($E$3=6),'Marks Entry 6th'!N99,IF(AND($E$3=7),'Marks Entry 7th'!N99,"")))</f>
        <v/>
      </c>
      <c r="O100" s="120" t="str">
        <f>IF(OR($E100="",$G100=""),"",IF(AND($E$3=6),'Marks Entry 6th'!O99,IF(AND($E$3=7),'Marks Entry 7th'!O99,"")))</f>
        <v/>
      </c>
      <c r="P100" s="120" t="str">
        <f>IF(OR($E100="",$G100=""),"",IF(AND($E$3=6),'Marks Entry 6th'!P99,IF(AND($E$3=7),'Marks Entry 7th'!P99,"")))</f>
        <v/>
      </c>
      <c r="Q100" s="120" t="str">
        <f>IF(OR($E100="",$G100=""),"",IF(AND($E$3=6),'Marks Entry 6th'!Q99,IF(AND($E$3=7),'Marks Entry 7th'!Q99,"")))</f>
        <v/>
      </c>
      <c r="R100" s="428" t="str">
        <f t="shared" si="95"/>
        <v/>
      </c>
      <c r="S100" s="120" t="str">
        <f>IF(OR($E100="",$G100=""),"",IF(AND($E$3=6),'Marks Entry 6th'!R99,IF(AND($E$3=7),'Marks Entry 7th'!R99,"")))</f>
        <v/>
      </c>
      <c r="T100" s="120" t="str">
        <f>IF(OR($E100="",$G100=""),"",IF(AND($E$3=6),'Marks Entry 6th'!S99,IF(AND($E$3=7),'Marks Entry 7th'!S99,"")))</f>
        <v/>
      </c>
      <c r="U100" s="65" t="str">
        <f t="shared" si="96"/>
        <v/>
      </c>
      <c r="V100" s="62">
        <f t="shared" si="97"/>
        <v>0</v>
      </c>
      <c r="W100" s="67" t="str">
        <f>IF(OR($E100="",$G100=""),"",IF(AND($E$3=6),'Marks Entry 6th'!T99,IF(AND($E$3=7),'Marks Entry 7th'!T99,"")))</f>
        <v/>
      </c>
      <c r="X100" s="67" t="str">
        <f>IF(OR($E100="",$G100=""),"",IF(AND($E$3=6),'Marks Entry 6th'!U99,IF(AND($E$3=7),'Marks Entry 7th'!U99,"")))</f>
        <v/>
      </c>
      <c r="Y100" s="66" t="str">
        <f t="shared" si="98"/>
        <v/>
      </c>
      <c r="Z100" s="62" t="str">
        <f t="shared" si="99"/>
        <v/>
      </c>
      <c r="AA100" s="108">
        <f t="shared" si="100"/>
        <v>0</v>
      </c>
      <c r="AB100" s="108" t="str">
        <f t="shared" si="101"/>
        <v/>
      </c>
      <c r="AC100" s="108" t="str">
        <f t="shared" si="102"/>
        <v/>
      </c>
      <c r="AD100" s="108" t="str">
        <f t="shared" si="103"/>
        <v/>
      </c>
      <c r="AE100" s="108" t="str">
        <f t="shared" si="104"/>
        <v/>
      </c>
      <c r="AF100" s="110" t="str">
        <f t="shared" si="105"/>
        <v/>
      </c>
      <c r="AG100" s="120" t="str">
        <f>IF(OR($E100="",$G100=""),"",IF(AND($E$3=6),'Marks Entry 6th'!V99,IF(AND($E$3=7),'Marks Entry 7th'!V99,"")))</f>
        <v/>
      </c>
      <c r="AH100" s="120" t="str">
        <f>IF(OR($E100="",$G100=""),"",IF(AND($E$3=6),'Marks Entry 6th'!W99,IF(AND($E$3=7),'Marks Entry 7th'!W99,"")))</f>
        <v/>
      </c>
      <c r="AI100" s="120" t="str">
        <f>IF(OR($E100="",$G100=""),"",IF(AND($E$3=6),'Marks Entry 6th'!X99,IF(AND($E$3=7),'Marks Entry 7th'!X99,"")))</f>
        <v/>
      </c>
      <c r="AJ100" s="120" t="str">
        <f>IF(OR($E100="",$G100=""),"",IF(AND($E$3=6),'Marks Entry 6th'!Y99,IF(AND($E$3=7),'Marks Entry 7th'!Y99,"")))</f>
        <v/>
      </c>
      <c r="AK100" s="120" t="str">
        <f>IF(OR($E100="",$G100=""),"",IF(AND($E$3=6),'Marks Entry 6th'!Z99,IF(AND($E$3=7),'Marks Entry 7th'!Z99,"")))</f>
        <v/>
      </c>
      <c r="AL100" s="120" t="str">
        <f>IF(OR($E100="",$G100=""),"",IF(AND($E$3=6),'Marks Entry 6th'!AA99,IF(AND($E$3=7),'Marks Entry 7th'!AA99,"")))</f>
        <v/>
      </c>
      <c r="AM100" s="428" t="str">
        <f t="shared" si="106"/>
        <v/>
      </c>
      <c r="AN100" s="120" t="str">
        <f>IF(OR($E100="",$G100=""),"",IF(AND($E$3=6),'Marks Entry 6th'!AB99,IF(AND($E$3=7),'Marks Entry 7th'!AB99,"")))</f>
        <v/>
      </c>
      <c r="AO100" s="120" t="str">
        <f>IF(OR($E100="",$G100=""),"",IF(AND($E$3=6),'Marks Entry 6th'!AC99,IF(AND($E$3=7),'Marks Entry 7th'!AC99,"")))</f>
        <v/>
      </c>
      <c r="AP100" s="65" t="str">
        <f t="shared" si="107"/>
        <v/>
      </c>
      <c r="AQ100" s="62">
        <f t="shared" si="108"/>
        <v>0</v>
      </c>
      <c r="AR100" s="67" t="str">
        <f>IF(OR($E100="",$G100=""),"",IF(AND($E$3=6),'Marks Entry 6th'!AD99,IF(AND($E$3=7),'Marks Entry 7th'!AD99,"")))</f>
        <v/>
      </c>
      <c r="AS100" s="67" t="str">
        <f>IF(OR($E100="",$G100=""),"",IF(AND($E$3=6),'Marks Entry 6th'!AE99,IF(AND($E$3=7),'Marks Entry 7th'!AE99,"")))</f>
        <v/>
      </c>
      <c r="AT100" s="65" t="str">
        <f t="shared" si="109"/>
        <v/>
      </c>
      <c r="AU100" s="62" t="str">
        <f t="shared" si="110"/>
        <v/>
      </c>
      <c r="AV100" s="108">
        <f t="shared" si="111"/>
        <v>0</v>
      </c>
      <c r="AW100" s="108" t="str">
        <f t="shared" si="112"/>
        <v/>
      </c>
      <c r="AX100" s="108" t="str">
        <f t="shared" si="113"/>
        <v/>
      </c>
      <c r="AY100" s="108" t="str">
        <f t="shared" si="114"/>
        <v/>
      </c>
      <c r="AZ100" s="108" t="str">
        <f t="shared" si="115"/>
        <v/>
      </c>
      <c r="BA100" s="110" t="str">
        <f t="shared" si="116"/>
        <v/>
      </c>
      <c r="BB100" s="313" t="str">
        <f>IF(OR($E100="",$G100=""),"",IF(AND($E$3=6),'Marks Entry 6th'!AF99,IF(AND($E$3=7),'Marks Entry 7th'!AF99,"")))</f>
        <v/>
      </c>
      <c r="BC100" s="120" t="str">
        <f>IF(OR($E100="",$G100=""),"",IF(AND($E$3=6),'Marks Entry 6th'!AG99,IF(AND($E$3=7),'Marks Entry 7th'!AG99,"")))</f>
        <v/>
      </c>
      <c r="BD100" s="120" t="str">
        <f>IF(OR($E100="",$G100=""),"",IF(AND($E$3=6),'Marks Entry 6th'!AH99,IF(AND($E$3=7),'Marks Entry 7th'!AH99,"")))</f>
        <v/>
      </c>
      <c r="BE100" s="120" t="str">
        <f>IF(OR($E100="",$G100=""),"",IF(AND($E$3=6),'Marks Entry 6th'!AI99,IF(AND($E$3=7),'Marks Entry 7th'!AI99,"")))</f>
        <v/>
      </c>
      <c r="BF100" s="120" t="str">
        <f>IF(OR($E100="",$G100=""),"",IF(AND($E$3=6),'Marks Entry 6th'!AJ99,IF(AND($E$3=7),'Marks Entry 7th'!AJ99,"")))</f>
        <v/>
      </c>
      <c r="BG100" s="120" t="str">
        <f>IF(OR($E100="",$G100=""),"",IF(AND($E$3=6),'Marks Entry 6th'!AK99,IF(AND($E$3=7),'Marks Entry 7th'!AK99,"")))</f>
        <v/>
      </c>
      <c r="BH100" s="120" t="str">
        <f>IF(OR($E100="",$G100=""),"",IF(AND($E$3=6),'Marks Entry 6th'!AL99,IF(AND($E$3=7),'Marks Entry 7th'!AL99,"")))</f>
        <v/>
      </c>
      <c r="BI100" s="428" t="str">
        <f t="shared" si="117"/>
        <v/>
      </c>
      <c r="BJ100" s="120" t="str">
        <f>IF(OR($E100="",$G100=""),"",IF(AND($E$3=6),'Marks Entry 6th'!AM99,IF(AND($E$3=7),'Marks Entry 7th'!AM99,"")))</f>
        <v/>
      </c>
      <c r="BK100" s="120" t="str">
        <f>IF(OR($E100="",$G100=""),"",IF(AND($E$3=6),'Marks Entry 6th'!AN99,IF(AND($E$3=7),'Marks Entry 7th'!AN99,"")))</f>
        <v/>
      </c>
      <c r="BL100" s="65" t="str">
        <f t="shared" si="118"/>
        <v/>
      </c>
      <c r="BM100" s="62">
        <f t="shared" si="119"/>
        <v>0</v>
      </c>
      <c r="BN100" s="67" t="str">
        <f>IF(OR($E100="",$G100=""),"",IF(AND($E$3=6),'Marks Entry 6th'!AO99,IF(AND($E$3=7),'Marks Entry 7th'!AO99,"")))</f>
        <v/>
      </c>
      <c r="BO100" s="67" t="str">
        <f>IF(OR($E100="",$G100=""),"",IF(AND($E$3=6),'Marks Entry 6th'!AP99,IF(AND($E$3=7),'Marks Entry 7th'!AP99,"")))</f>
        <v/>
      </c>
      <c r="BP100" s="65" t="str">
        <f t="shared" si="120"/>
        <v/>
      </c>
      <c r="BQ100" s="62" t="str">
        <f t="shared" si="121"/>
        <v/>
      </c>
      <c r="BR100" s="108">
        <f t="shared" si="122"/>
        <v>0</v>
      </c>
      <c r="BS100" s="108" t="str">
        <f t="shared" si="123"/>
        <v/>
      </c>
      <c r="BT100" s="108" t="str">
        <f t="shared" si="124"/>
        <v/>
      </c>
      <c r="BU100" s="108" t="str">
        <f t="shared" si="125"/>
        <v/>
      </c>
      <c r="BV100" s="108" t="str">
        <f t="shared" si="126"/>
        <v/>
      </c>
      <c r="BW100" s="110" t="str">
        <f t="shared" si="127"/>
        <v/>
      </c>
      <c r="BX100" s="120" t="str">
        <f>IF(OR($E100="",$G100=""),"",IF(AND($E$3=6),'Marks Entry 6th'!AQ99,IF(AND($E$3=7),'Marks Entry 7th'!AQ99,"")))</f>
        <v/>
      </c>
      <c r="BY100" s="120" t="str">
        <f>IF(OR($E100="",$G100=""),"",IF(AND($E$3=6),'Marks Entry 6th'!AR99,IF(AND($E$3=7),'Marks Entry 7th'!AR99,"")))</f>
        <v/>
      </c>
      <c r="BZ100" s="120" t="str">
        <f>IF(OR($E100="",$G100=""),"",IF(AND($E$3=6),'Marks Entry 6th'!AS99,IF(AND($E$3=7),'Marks Entry 7th'!AS99,"")))</f>
        <v/>
      </c>
      <c r="CA100" s="120" t="str">
        <f>IF(OR($E100="",$G100=""),"",IF(AND($E$3=6),'Marks Entry 6th'!AT99,IF(AND($E$3=7),'Marks Entry 7th'!AT99,"")))</f>
        <v/>
      </c>
      <c r="CB100" s="120" t="str">
        <f>IF(OR($E100="",$G100=""),"",IF(AND($E$3=6),'Marks Entry 6th'!AU99,IF(AND($E$3=7),'Marks Entry 7th'!AU99,"")))</f>
        <v/>
      </c>
      <c r="CC100" s="120" t="str">
        <f>IF(OR($E100="",$G100=""),"",IF(AND($E$3=6),'Marks Entry 6th'!AV99,IF(AND($E$3=7),'Marks Entry 7th'!AV99,"")))</f>
        <v/>
      </c>
      <c r="CD100" s="428" t="str">
        <f t="shared" si="128"/>
        <v/>
      </c>
      <c r="CE100" s="120" t="str">
        <f>IF(OR($E100="",$G100=""),"",IF(AND($E$3=6),'Marks Entry 6th'!AW99,IF(AND($E$3=7),'Marks Entry 7th'!AW99,"")))</f>
        <v/>
      </c>
      <c r="CF100" s="120" t="str">
        <f>IF(OR($E100="",$G100=""),"",IF(AND($E$3=6),'Marks Entry 6th'!AX99,IF(AND($E$3=7),'Marks Entry 7th'!AX99,"")))</f>
        <v/>
      </c>
      <c r="CG100" s="65" t="str">
        <f t="shared" si="129"/>
        <v/>
      </c>
      <c r="CH100" s="62">
        <f t="shared" si="130"/>
        <v>0</v>
      </c>
      <c r="CI100" s="67" t="str">
        <f>IF(OR($E100="",$G100=""),"",IF(AND($E$3=6),'Marks Entry 6th'!AY99,IF(AND($E$3=7),'Marks Entry 7th'!AY99,"")))</f>
        <v/>
      </c>
      <c r="CJ100" s="67" t="str">
        <f>IF(OR($E100="",$G100=""),"",IF(AND($E$3=6),'Marks Entry 6th'!AZ99,IF(AND($E$3=7),'Marks Entry 7th'!AZ99,"")))</f>
        <v/>
      </c>
      <c r="CK100" s="65" t="str">
        <f t="shared" si="131"/>
        <v/>
      </c>
      <c r="CL100" s="62" t="str">
        <f t="shared" si="132"/>
        <v/>
      </c>
      <c r="CM100" s="108">
        <f t="shared" si="133"/>
        <v>0</v>
      </c>
      <c r="CN100" s="108" t="str">
        <f t="shared" si="134"/>
        <v/>
      </c>
      <c r="CO100" s="108" t="str">
        <f t="shared" si="135"/>
        <v/>
      </c>
      <c r="CP100" s="108" t="str">
        <f t="shared" si="136"/>
        <v/>
      </c>
      <c r="CQ100" s="108" t="str">
        <f t="shared" si="137"/>
        <v/>
      </c>
      <c r="CR100" s="110" t="str">
        <f t="shared" si="138"/>
        <v/>
      </c>
      <c r="CS100" s="120" t="str">
        <f>IF(OR($E100="",$G100=""),"",IF(AND($E$3=6),'Marks Entry 6th'!BA99,IF(AND($E$3=7),'Marks Entry 7th'!BA99,"")))</f>
        <v/>
      </c>
      <c r="CT100" s="120" t="str">
        <f>IF(OR($E100="",$G100=""),"",IF(AND($E$3=6),'Marks Entry 6th'!BB99,IF(AND($E$3=7),'Marks Entry 7th'!BB99,"")))</f>
        <v/>
      </c>
      <c r="CU100" s="120" t="str">
        <f>IF(OR($E100="",$G100=""),"",IF(AND($E$3=6),'Marks Entry 6th'!BC99,IF(AND($E$3=7),'Marks Entry 7th'!BC99,"")))</f>
        <v/>
      </c>
      <c r="CV100" s="120" t="str">
        <f>IF(OR($E100="",$G100=""),"",IF(AND($E$3=6),'Marks Entry 6th'!BD99,IF(AND($E$3=7),'Marks Entry 7th'!BD99,"")))</f>
        <v/>
      </c>
      <c r="CW100" s="120" t="str">
        <f>IF(OR($E100="",$G100=""),"",IF(AND($E$3=6),'Marks Entry 6th'!BE99,IF(AND($E$3=7),'Marks Entry 7th'!BE99,"")))</f>
        <v/>
      </c>
      <c r="CX100" s="120" t="str">
        <f>IF(OR($E100="",$G100=""),"",IF(AND($E$3=6),'Marks Entry 6th'!BF99,IF(AND($E$3=7),'Marks Entry 7th'!BF99,"")))</f>
        <v/>
      </c>
      <c r="CY100" s="428" t="str">
        <f t="shared" si="139"/>
        <v/>
      </c>
      <c r="CZ100" s="120" t="str">
        <f>IF(OR($E100="",$G100=""),"",IF(AND($E$3=6),'Marks Entry 6th'!BG99,IF(AND($E$3=7),'Marks Entry 7th'!BG99,"")))</f>
        <v/>
      </c>
      <c r="DA100" s="120" t="str">
        <f>IF(OR($E100="",$G100=""),"",IF(AND($E$3=6),'Marks Entry 6th'!BH99,IF(AND($E$3=7),'Marks Entry 7th'!BH99,"")))</f>
        <v/>
      </c>
      <c r="DB100" s="65" t="str">
        <f t="shared" si="140"/>
        <v/>
      </c>
      <c r="DC100" s="62">
        <f t="shared" si="141"/>
        <v>0</v>
      </c>
      <c r="DD100" s="67" t="str">
        <f>IF(OR($E100="",$G100=""),"",IF(AND($E$3=6),'Marks Entry 6th'!BI99,IF(AND($E$3=7),'Marks Entry 7th'!BI99,"")))</f>
        <v/>
      </c>
      <c r="DE100" s="67" t="str">
        <f>IF(OR($E100="",$G100=""),"",IF(AND($E$3=6),'Marks Entry 6th'!BJ99,IF(AND($E$3=7),'Marks Entry 7th'!BJ99,"")))</f>
        <v/>
      </c>
      <c r="DF100" s="65" t="str">
        <f t="shared" si="142"/>
        <v/>
      </c>
      <c r="DG100" s="62" t="str">
        <f t="shared" si="143"/>
        <v/>
      </c>
      <c r="DH100" s="108">
        <f t="shared" si="144"/>
        <v>0</v>
      </c>
      <c r="DI100" s="108" t="str">
        <f t="shared" si="145"/>
        <v/>
      </c>
      <c r="DJ100" s="108" t="str">
        <f t="shared" si="146"/>
        <v/>
      </c>
      <c r="DK100" s="108" t="str">
        <f t="shared" si="147"/>
        <v/>
      </c>
      <c r="DL100" s="108" t="str">
        <f t="shared" si="148"/>
        <v/>
      </c>
      <c r="DM100" s="110" t="str">
        <f t="shared" si="149"/>
        <v/>
      </c>
      <c r="DN100" s="120" t="str">
        <f>IF(OR($E100="",$G100=""),"",IF(AND($E$3=6),'Marks Entry 6th'!BK99,IF(AND($E$3=7),'Marks Entry 7th'!BK99,"")))</f>
        <v/>
      </c>
      <c r="DO100" s="120" t="str">
        <f>IF(OR($E100="",$G100=""),"",IF(AND($E$3=6),'Marks Entry 6th'!BL99,IF(AND($E$3=7),'Marks Entry 7th'!BL99,"")))</f>
        <v/>
      </c>
      <c r="DP100" s="120" t="str">
        <f>IF(OR($E100="",$G100=""),"",IF(AND($E$3=6),'Marks Entry 6th'!BM99,IF(AND($E$3=7),'Marks Entry 7th'!BM99,"")))</f>
        <v/>
      </c>
      <c r="DQ100" s="120" t="str">
        <f>IF(OR($E100="",$G100=""),"",IF(AND($E$3=6),'Marks Entry 6th'!BN99,IF(AND($E$3=7),'Marks Entry 7th'!BN99,"")))</f>
        <v/>
      </c>
      <c r="DR100" s="120" t="str">
        <f>IF(OR($E100="",$G100=""),"",IF(AND($E$3=6),'Marks Entry 6th'!BO99,IF(AND($E$3=7),'Marks Entry 7th'!BO99,"")))</f>
        <v/>
      </c>
      <c r="DS100" s="120" t="str">
        <f>IF(OR($E100="",$G100=""),"",IF(AND($E$3=6),'Marks Entry 6th'!BP99,IF(AND($E$3=7),'Marks Entry 7th'!BP99,"")))</f>
        <v/>
      </c>
      <c r="DT100" s="428" t="str">
        <f t="shared" si="150"/>
        <v/>
      </c>
      <c r="DU100" s="120" t="str">
        <f>IF(OR($E100="",$G100=""),"",IF(AND($E$3=6),'Marks Entry 6th'!BQ99,IF(AND($E$3=7),'Marks Entry 7th'!BQ99,"")))</f>
        <v/>
      </c>
      <c r="DV100" s="120" t="str">
        <f>IF(OR($E100="",$G100=""),"",IF(AND($E$3=6),'Marks Entry 6th'!BR99,IF(AND($E$3=7),'Marks Entry 7th'!BR99,"")))</f>
        <v/>
      </c>
      <c r="DW100" s="65" t="str">
        <f t="shared" si="151"/>
        <v/>
      </c>
      <c r="DX100" s="62">
        <f t="shared" si="152"/>
        <v>0</v>
      </c>
      <c r="DY100" s="67" t="str">
        <f>IF(OR($E100="",$G100=""),"",IF(AND($E$3=6),'Marks Entry 6th'!BS99,IF(AND($E$3=7),'Marks Entry 7th'!BS99,"")))</f>
        <v/>
      </c>
      <c r="DZ100" s="67" t="str">
        <f>IF(OR($E100="",$G100=""),"",IF(AND($E$3=6),'Marks Entry 6th'!BT99,IF(AND($E$3=7),'Marks Entry 7th'!BT99,"")))</f>
        <v/>
      </c>
      <c r="EA100" s="65" t="str">
        <f t="shared" si="153"/>
        <v/>
      </c>
      <c r="EB100" s="62" t="str">
        <f t="shared" si="154"/>
        <v/>
      </c>
      <c r="EC100" s="108">
        <f t="shared" si="155"/>
        <v>0</v>
      </c>
      <c r="ED100" s="108" t="str">
        <f t="shared" si="156"/>
        <v/>
      </c>
      <c r="EE100" s="108" t="str">
        <f t="shared" si="157"/>
        <v/>
      </c>
      <c r="EF100" s="108" t="str">
        <f t="shared" si="158"/>
        <v/>
      </c>
      <c r="EG100" s="108" t="str">
        <f t="shared" si="159"/>
        <v/>
      </c>
      <c r="EH100" s="110" t="str">
        <f t="shared" si="160"/>
        <v/>
      </c>
      <c r="EI100" s="52" t="str">
        <f>IF(OR($E100="",$G100=""),"",IF(AND($E$3=6),'Marks Entry 6th'!BU99,IF(AND($E$3=7),'Marks Entry 7th'!BU99,"")))</f>
        <v/>
      </c>
      <c r="EJ100" s="52" t="str">
        <f>IF(OR($E100="",$G100=""),"",IF(AND($E$3=6),'Marks Entry 6th'!BV99,IF(AND($E$3=7),'Marks Entry 7th'!BV99,"")))</f>
        <v/>
      </c>
      <c r="EK100" s="52" t="str">
        <f>IF(OR($E100="",$G100=""),"",IF(AND($E$3=6),'Marks Entry 6th'!BW99,IF(AND($E$3=7),'Marks Entry 7th'!BW99,"")))</f>
        <v/>
      </c>
      <c r="EL100" s="52" t="str">
        <f>IF(OR($E100="",$G100=""),"",IF(AND($E$3=6),'Marks Entry 6th'!BX99,IF(AND($E$3=7),'Marks Entry 7th'!BX99,"")))</f>
        <v/>
      </c>
      <c r="EM100" s="52" t="str">
        <f>IF(OR($E100="",$G100=""),"",IF(AND($E$3=6),'Marks Entry 6th'!BY99,IF(AND($E$3=7),'Marks Entry 7th'!BY99,"")))</f>
        <v/>
      </c>
      <c r="EN100" s="121" t="str">
        <f t="shared" si="161"/>
        <v/>
      </c>
      <c r="EO100" s="122">
        <f t="shared" si="162"/>
        <v>0</v>
      </c>
      <c r="EP100" s="122" t="str">
        <f t="shared" si="163"/>
        <v/>
      </c>
      <c r="EQ100" s="122" t="str">
        <f t="shared" si="164"/>
        <v/>
      </c>
      <c r="ER100" s="109" t="str">
        <f t="shared" si="165"/>
        <v/>
      </c>
      <c r="ES100" s="52" t="str">
        <f>IF(OR($E100="",$G100=""),"",IF(AND($E$3=6),'Marks Entry 6th'!BZ99,IF(AND($E$3=7),'Marks Entry 7th'!BZ99,"")))</f>
        <v/>
      </c>
      <c r="ET100" s="52" t="str">
        <f>IF(OR($E100="",$G100=""),"",IF(AND($E$3=6),'Marks Entry 6th'!CA99,IF(AND($E$3=7),'Marks Entry 7th'!CA99,"")))</f>
        <v/>
      </c>
      <c r="EU100" s="52" t="str">
        <f>IF(OR($E100="",$G100=""),"",IF(AND($E$3=6),'Marks Entry 6th'!CB99,IF(AND($E$3=7),'Marks Entry 7th'!CB99,"")))</f>
        <v/>
      </c>
      <c r="EV100" s="52" t="str">
        <f>IF(OR($E100="",$G100=""),"",IF(AND($E$3=6),'Marks Entry 6th'!CC99,IF(AND($E$3=7),'Marks Entry 7th'!CC99,"")))</f>
        <v/>
      </c>
      <c r="EW100" s="52" t="str">
        <f>IF(OR($E100="",$G100=""),"",IF(AND($E$3=6),'Marks Entry 6th'!CD99,IF(AND($E$3=7),'Marks Entry 7th'!CD99,"")))</f>
        <v/>
      </c>
      <c r="EX100" s="121" t="str">
        <f t="shared" si="166"/>
        <v/>
      </c>
      <c r="EY100" s="122">
        <f t="shared" si="167"/>
        <v>0</v>
      </c>
      <c r="EZ100" s="122" t="str">
        <f t="shared" si="168"/>
        <v/>
      </c>
      <c r="FA100" s="122" t="str">
        <f t="shared" si="169"/>
        <v/>
      </c>
      <c r="FB100" s="109" t="str">
        <f t="shared" si="170"/>
        <v/>
      </c>
      <c r="FC100" s="52" t="str">
        <f>IF(OR($E100="",$G100=""),"",IF(AND($E$3=6),'Marks Entry 6th'!CE99,IF(AND($E$3=7),'Marks Entry 7th'!CE99,"")))</f>
        <v/>
      </c>
      <c r="FD100" s="52" t="str">
        <f>IF(OR($E100="",$G100=""),"",IF(AND($E$3=6),'Marks Entry 6th'!CF99,IF(AND($E$3=7),'Marks Entry 7th'!CF99,"")))</f>
        <v/>
      </c>
      <c r="FE100" s="52" t="str">
        <f>IF(OR($E100="",$G100=""),"",IF(AND($E$3=6),'Marks Entry 6th'!CG99,IF(AND($E$3=7),'Marks Entry 7th'!CG99,"")))</f>
        <v/>
      </c>
      <c r="FF100" s="52" t="str">
        <f>IF(OR($E100="",$G100=""),"",IF(AND($E$3=6),'Marks Entry 6th'!CH99,IF(AND($E$3=7),'Marks Entry 7th'!CH99,"")))</f>
        <v/>
      </c>
      <c r="FG100" s="52" t="str">
        <f>IF(OR($E100="",$G100=""),"",IF(AND($E$3=6),'Marks Entry 6th'!CI99,IF(AND($E$3=7),'Marks Entry 7th'!CI99,"")))</f>
        <v/>
      </c>
      <c r="FH100" s="121" t="str">
        <f t="shared" si="171"/>
        <v/>
      </c>
      <c r="FI100" s="122">
        <f t="shared" si="172"/>
        <v>0</v>
      </c>
      <c r="FJ100" s="122" t="str">
        <f t="shared" si="173"/>
        <v/>
      </c>
      <c r="FK100" s="122" t="str">
        <f t="shared" si="174"/>
        <v/>
      </c>
      <c r="FL100" s="109" t="str">
        <f t="shared" si="175"/>
        <v/>
      </c>
      <c r="FM100" s="370" t="str">
        <f>IF(OR($E100="",$G100=""),"",IF(AND('Marks Entry 6th'!CJ99="",'Marks Entry 7th'!CJ99=""),"",IF(AND($E$3=6),'Marks Entry 6th'!CJ99,IF(AND($E$3=7),'Marks Entry 7th'!CJ99,""))))</f>
        <v/>
      </c>
      <c r="FN100" s="370" t="str">
        <f>IF(OR($E100="",$G100=""),"",IF(AND('Marks Entry 6th'!CK99="",'Marks Entry 7th'!CK99=""),"",IF(AND($E$3=6),'Marks Entry 6th'!CK99,IF(AND($E$3=7),'Marks Entry 7th'!CK99,""))))</f>
        <v/>
      </c>
      <c r="FO100" s="371" t="str">
        <f t="shared" si="176"/>
        <v/>
      </c>
      <c r="FP100" s="109" t="str">
        <f t="shared" si="177"/>
        <v/>
      </c>
      <c r="FQ100" s="370" t="str">
        <f>IF(OR($E100="",$G100=""),"",IF(AND('Marks Entry 6th'!CL99="",'Marks Entry 7th'!CL99=""),"",IF(AND($E$3=6),'Marks Entry 6th'!CL99,IF(AND($E$3=7),'Marks Entry 7th'!CL99,""))))</f>
        <v/>
      </c>
      <c r="FR100" s="370" t="str">
        <f>IF(OR($E100="",$G100=""),"",IF(AND('Marks Entry 6th'!CM99="",'Marks Entry 7th'!CM99=""),"",IF(AND($E$3=6),'Marks Entry 6th'!CM99,IF(AND($E$3=7),'Marks Entry 7th'!CM99,""))))</f>
        <v/>
      </c>
      <c r="FS100" s="371" t="str">
        <f t="shared" si="178"/>
        <v/>
      </c>
      <c r="FT100" s="109" t="str">
        <f t="shared" si="179"/>
        <v/>
      </c>
      <c r="FU100" s="78" t="str">
        <f t="shared" si="180"/>
        <v/>
      </c>
      <c r="FV100" s="332" t="str">
        <f t="shared" si="181"/>
        <v/>
      </c>
      <c r="FW100" s="84" t="str">
        <f t="shared" si="182"/>
        <v/>
      </c>
      <c r="FX100" s="225" t="str">
        <f t="shared" si="183"/>
        <v/>
      </c>
      <c r="FY100" s="85" t="str">
        <f t="shared" si="184"/>
        <v/>
      </c>
      <c r="FZ100" s="331" t="str">
        <f>IFERROR(IF(B100="NSO","NSO",IF(OR(D100="",G100="",F100=""),"",IF(AND(FV100&gt;=36,'Master sheet'!$D$11="Hindi"),"कक्षा क्रमोन्नत",IF(AND(FV100&gt;=36,'Master sheet'!$D$11="English"),"Promoted",IF(AND(FV100&lt;36,'Master sheet'!$D$11="Hindi"),"पुनः परीक्षा","Re-Exam"))))),"")</f>
        <v/>
      </c>
      <c r="GA100" s="53" t="str">
        <f>IF(OR($E100="",$G100=""),"",IF(AND($E$3=6,'Marks Entry 6th'!CN99=""),"",IF(AND($E$3=7,'Marks Entry 7th'!CN99=""),"",IF(AND($E$3=6),'Marks Entry 6th'!CN99,IF(AND($E$3=7),'Marks Entry 7th'!CN99,"")))))</f>
        <v/>
      </c>
      <c r="GB100" s="53" t="str">
        <f>IF(OR($E100="",$G100=""),"",IF(AND($E$3=6,'Marks Entry 6th'!CO99=""),"",IF(AND($E$3=7,'Marks Entry 7th'!CO99=""),"",IF(AND($E$3=6),'Marks Entry 6th'!CO99,IF(AND($E$3=7),'Marks Entry 7th'!CO99,"")))))</f>
        <v/>
      </c>
      <c r="GC100" s="54"/>
      <c r="GK100" s="56">
        <f>IF(AND($E$3=6),'Marks Entry 6th'!I99,IF(AND($E$3=7),'Marks Entry 7th'!I99,""))</f>
        <v>0</v>
      </c>
      <c r="GL100" s="56">
        <f t="shared" si="185"/>
        <v>0</v>
      </c>
    </row>
    <row r="101" spans="1:194" ht="18.95" customHeight="1">
      <c r="A101" s="68">
        <v>94</v>
      </c>
      <c r="B101" s="68" t="str">
        <f>IF(OR(GK101=0,GK101=""),"",IF(AND($E$3=6),'Marks Entry 6th'!I100,IF(AND($E$3=7),'Marks Entry 7th'!I100,"")))</f>
        <v/>
      </c>
      <c r="C101" s="69" t="str">
        <f>IF(OR(B101=0,B101=""),"",IF(AND($E$3=6,'Marks Entry 6th'!B100=""),"",IF(AND($E$3=7,'Marks Entry 7th'!B100=""),"",IF(AND($E$3=6,'Marks Entry 6th'!B100),'Marks Entry 6th'!B100,IF(AND($E$3=7),'Marks Entry 7th'!B100,"")))))</f>
        <v/>
      </c>
      <c r="D101" s="69" t="str">
        <f>IF(OR(B101=0,B101=""),"",IF(AND($E$3=6,'Marks Entry 6th'!C100=""),"",IF(AND($E$3=7,'Marks Entry 7th'!C100=""),"",IF(AND($E$3=6),'Marks Entry 6th'!C100,IF(AND($E$3=7),'Marks Entry 7th'!C100,"")))))</f>
        <v/>
      </c>
      <c r="E101" s="306" t="str">
        <f>IF(OR(B101=0,B101=""),"",IF(AND($E$3=6,'Marks Entry 6th'!E100=""),"",IF(AND($E$3=7,'Marks Entry 7th'!E100=""),"",IF(AND($E$3=6),'Marks Entry 6th'!E100,IF(AND($E$3=7),'Marks Entry 7th'!E100,"")))))</f>
        <v/>
      </c>
      <c r="F101" s="69" t="str">
        <f>IF(OR(B101=0,B101=""),"",IF(AND($E$3=6,'Marks Entry 6th'!D100=""),"",IF(AND($E$3=7,'Marks Entry 7th'!D100=""),"",IF(AND($E$3=6),'Marks Entry 6th'!D100,IF(AND($E$3=7),'Marks Entry 7th'!D100,"")))))</f>
        <v/>
      </c>
      <c r="G101" s="305" t="str">
        <f>IF(OR(B101=0,B101=""),"",IF(AND($E$3=6,'Marks Entry 6th'!F100=""),"",IF(AND($E$3=7,'Marks Entry 7th'!F100=""),"",IF(AND($E$3=6),UPPER('Marks Entry 6th'!F100),IF(AND($E$3=7),UPPER('Marks Entry 7th'!F100),"")))))</f>
        <v/>
      </c>
      <c r="H101" s="305" t="str">
        <f>IF(OR(B101=0,B101=""),"",IF(AND($E$3=6,'Marks Entry 6th'!G100=""),"",IF(AND($E$3=7,'Marks Entry 7th'!G100=""),"",IF(AND($E$3=6),UPPER('Marks Entry 6th'!G100),IF(AND($E$3=7),UPPER('Marks Entry 7th'!G100),"")))))</f>
        <v/>
      </c>
      <c r="I101" s="305" t="str">
        <f>IF(OR(B101=0,B101=""),"",IF(AND($E$3=6,'Marks Entry 6th'!H100=""),"",IF(AND($E$3=7,'Marks Entry 7th'!H100=""),"",IF(AND($E$3=6),UPPER('Marks Entry 6th'!H100),IF(AND($E$3=7),UPPER('Marks Entry 7th'!H100),"")))))</f>
        <v/>
      </c>
      <c r="J101" s="64" t="str">
        <f>IF(OR(B101=0,B101=""),"",IF(AND($E$3=6,'Marks Entry 6th'!J100=""),"",IF(AND($E$3=7,'Marks Entry 7th'!J100=""),"",IF(AND($E$3=6),'Marks Entry 6th'!J100,IF(AND($E$3=7),'Marks Entry 7th'!J100,"")))))</f>
        <v/>
      </c>
      <c r="K101" s="64" t="str">
        <f>IF(OR(B101=0,B101=""),"",IF(AND($E$3=6,'Marks Entry 6th'!K100=""),"",IF(AND($E$3=7,'Marks Entry 7th'!K100=""),"",IF(AND($E$3=6),'Marks Entry 6th'!K100,IF(AND($E$3=7),'Marks Entry 7th'!K100,"")))))</f>
        <v/>
      </c>
      <c r="L101" s="120" t="str">
        <f>IF(OR($E101="",$G101=""),"",IF(AND($E$3=6),'Marks Entry 6th'!L100,IF(AND($E$3=7),'Marks Entry 7th'!L100,"")))</f>
        <v/>
      </c>
      <c r="M101" s="120" t="str">
        <f>IF(OR($E101="",$G101=""),"",IF(AND($E$3=6),'Marks Entry 6th'!M100,IF(AND($E$3=7),'Marks Entry 7th'!M100,"")))</f>
        <v/>
      </c>
      <c r="N101" s="120" t="str">
        <f>IF(OR($E101="",$G101=""),"",IF(AND($E$3=6),'Marks Entry 6th'!N100,IF(AND($E$3=7),'Marks Entry 7th'!N100,"")))</f>
        <v/>
      </c>
      <c r="O101" s="120" t="str">
        <f>IF(OR($E101="",$G101=""),"",IF(AND($E$3=6),'Marks Entry 6th'!O100,IF(AND($E$3=7),'Marks Entry 7th'!O100,"")))</f>
        <v/>
      </c>
      <c r="P101" s="120" t="str">
        <f>IF(OR($E101="",$G101=""),"",IF(AND($E$3=6),'Marks Entry 6th'!P100,IF(AND($E$3=7),'Marks Entry 7th'!P100,"")))</f>
        <v/>
      </c>
      <c r="Q101" s="120" t="str">
        <f>IF(OR($E101="",$G101=""),"",IF(AND($E$3=6),'Marks Entry 6th'!Q100,IF(AND($E$3=7),'Marks Entry 7th'!Q100,"")))</f>
        <v/>
      </c>
      <c r="R101" s="428" t="str">
        <f t="shared" si="95"/>
        <v/>
      </c>
      <c r="S101" s="120" t="str">
        <f>IF(OR($E101="",$G101=""),"",IF(AND($E$3=6),'Marks Entry 6th'!R100,IF(AND($E$3=7),'Marks Entry 7th'!R100,"")))</f>
        <v/>
      </c>
      <c r="T101" s="120" t="str">
        <f>IF(OR($E101="",$G101=""),"",IF(AND($E$3=6),'Marks Entry 6th'!S100,IF(AND($E$3=7),'Marks Entry 7th'!S100,"")))</f>
        <v/>
      </c>
      <c r="U101" s="65" t="str">
        <f t="shared" si="96"/>
        <v/>
      </c>
      <c r="V101" s="62">
        <f t="shared" si="97"/>
        <v>0</v>
      </c>
      <c r="W101" s="67" t="str">
        <f>IF(OR($E101="",$G101=""),"",IF(AND($E$3=6),'Marks Entry 6th'!T100,IF(AND($E$3=7),'Marks Entry 7th'!T100,"")))</f>
        <v/>
      </c>
      <c r="X101" s="67" t="str">
        <f>IF(OR($E101="",$G101=""),"",IF(AND($E$3=6),'Marks Entry 6th'!U100,IF(AND($E$3=7),'Marks Entry 7th'!U100,"")))</f>
        <v/>
      </c>
      <c r="Y101" s="66" t="str">
        <f t="shared" si="98"/>
        <v/>
      </c>
      <c r="Z101" s="62" t="str">
        <f t="shared" si="99"/>
        <v/>
      </c>
      <c r="AA101" s="108">
        <f t="shared" si="100"/>
        <v>0</v>
      </c>
      <c r="AB101" s="108" t="str">
        <f t="shared" si="101"/>
        <v/>
      </c>
      <c r="AC101" s="108" t="str">
        <f t="shared" si="102"/>
        <v/>
      </c>
      <c r="AD101" s="108" t="str">
        <f t="shared" si="103"/>
        <v/>
      </c>
      <c r="AE101" s="108" t="str">
        <f t="shared" si="104"/>
        <v/>
      </c>
      <c r="AF101" s="110" t="str">
        <f t="shared" si="105"/>
        <v/>
      </c>
      <c r="AG101" s="120" t="str">
        <f>IF(OR($E101="",$G101=""),"",IF(AND($E$3=6),'Marks Entry 6th'!V100,IF(AND($E$3=7),'Marks Entry 7th'!V100,"")))</f>
        <v/>
      </c>
      <c r="AH101" s="120" t="str">
        <f>IF(OR($E101="",$G101=""),"",IF(AND($E$3=6),'Marks Entry 6th'!W100,IF(AND($E$3=7),'Marks Entry 7th'!W100,"")))</f>
        <v/>
      </c>
      <c r="AI101" s="120" t="str">
        <f>IF(OR($E101="",$G101=""),"",IF(AND($E$3=6),'Marks Entry 6th'!X100,IF(AND($E$3=7),'Marks Entry 7th'!X100,"")))</f>
        <v/>
      </c>
      <c r="AJ101" s="120" t="str">
        <f>IF(OR($E101="",$G101=""),"",IF(AND($E$3=6),'Marks Entry 6th'!Y100,IF(AND($E$3=7),'Marks Entry 7th'!Y100,"")))</f>
        <v/>
      </c>
      <c r="AK101" s="120" t="str">
        <f>IF(OR($E101="",$G101=""),"",IF(AND($E$3=6),'Marks Entry 6th'!Z100,IF(AND($E$3=7),'Marks Entry 7th'!Z100,"")))</f>
        <v/>
      </c>
      <c r="AL101" s="120" t="str">
        <f>IF(OR($E101="",$G101=""),"",IF(AND($E$3=6),'Marks Entry 6th'!AA100,IF(AND($E$3=7),'Marks Entry 7th'!AA100,"")))</f>
        <v/>
      </c>
      <c r="AM101" s="428" t="str">
        <f t="shared" si="106"/>
        <v/>
      </c>
      <c r="AN101" s="120" t="str">
        <f>IF(OR($E101="",$G101=""),"",IF(AND($E$3=6),'Marks Entry 6th'!AB100,IF(AND($E$3=7),'Marks Entry 7th'!AB100,"")))</f>
        <v/>
      </c>
      <c r="AO101" s="120" t="str">
        <f>IF(OR($E101="",$G101=""),"",IF(AND($E$3=6),'Marks Entry 6th'!AC100,IF(AND($E$3=7),'Marks Entry 7th'!AC100,"")))</f>
        <v/>
      </c>
      <c r="AP101" s="65" t="str">
        <f t="shared" si="107"/>
        <v/>
      </c>
      <c r="AQ101" s="62">
        <f t="shared" si="108"/>
        <v>0</v>
      </c>
      <c r="AR101" s="67" t="str">
        <f>IF(OR($E101="",$G101=""),"",IF(AND($E$3=6),'Marks Entry 6th'!AD100,IF(AND($E$3=7),'Marks Entry 7th'!AD100,"")))</f>
        <v/>
      </c>
      <c r="AS101" s="67" t="str">
        <f>IF(OR($E101="",$G101=""),"",IF(AND($E$3=6),'Marks Entry 6th'!AE100,IF(AND($E$3=7),'Marks Entry 7th'!AE100,"")))</f>
        <v/>
      </c>
      <c r="AT101" s="65" t="str">
        <f t="shared" si="109"/>
        <v/>
      </c>
      <c r="AU101" s="62" t="str">
        <f t="shared" si="110"/>
        <v/>
      </c>
      <c r="AV101" s="108">
        <f t="shared" si="111"/>
        <v>0</v>
      </c>
      <c r="AW101" s="108" t="str">
        <f t="shared" si="112"/>
        <v/>
      </c>
      <c r="AX101" s="108" t="str">
        <f t="shared" si="113"/>
        <v/>
      </c>
      <c r="AY101" s="108" t="str">
        <f t="shared" si="114"/>
        <v/>
      </c>
      <c r="AZ101" s="108" t="str">
        <f t="shared" si="115"/>
        <v/>
      </c>
      <c r="BA101" s="110" t="str">
        <f t="shared" si="116"/>
        <v/>
      </c>
      <c r="BB101" s="313" t="str">
        <f>IF(OR($E101="",$G101=""),"",IF(AND($E$3=6),'Marks Entry 6th'!AF100,IF(AND($E$3=7),'Marks Entry 7th'!AF100,"")))</f>
        <v/>
      </c>
      <c r="BC101" s="120" t="str">
        <f>IF(OR($E101="",$G101=""),"",IF(AND($E$3=6),'Marks Entry 6th'!AG100,IF(AND($E$3=7),'Marks Entry 7th'!AG100,"")))</f>
        <v/>
      </c>
      <c r="BD101" s="120" t="str">
        <f>IF(OR($E101="",$G101=""),"",IF(AND($E$3=6),'Marks Entry 6th'!AH100,IF(AND($E$3=7),'Marks Entry 7th'!AH100,"")))</f>
        <v/>
      </c>
      <c r="BE101" s="120" t="str">
        <f>IF(OR($E101="",$G101=""),"",IF(AND($E$3=6),'Marks Entry 6th'!AI100,IF(AND($E$3=7),'Marks Entry 7th'!AI100,"")))</f>
        <v/>
      </c>
      <c r="BF101" s="120" t="str">
        <f>IF(OR($E101="",$G101=""),"",IF(AND($E$3=6),'Marks Entry 6th'!AJ100,IF(AND($E$3=7),'Marks Entry 7th'!AJ100,"")))</f>
        <v/>
      </c>
      <c r="BG101" s="120" t="str">
        <f>IF(OR($E101="",$G101=""),"",IF(AND($E$3=6),'Marks Entry 6th'!AK100,IF(AND($E$3=7),'Marks Entry 7th'!AK100,"")))</f>
        <v/>
      </c>
      <c r="BH101" s="120" t="str">
        <f>IF(OR($E101="",$G101=""),"",IF(AND($E$3=6),'Marks Entry 6th'!AL100,IF(AND($E$3=7),'Marks Entry 7th'!AL100,"")))</f>
        <v/>
      </c>
      <c r="BI101" s="428" t="str">
        <f t="shared" si="117"/>
        <v/>
      </c>
      <c r="BJ101" s="120" t="str">
        <f>IF(OR($E101="",$G101=""),"",IF(AND($E$3=6),'Marks Entry 6th'!AM100,IF(AND($E$3=7),'Marks Entry 7th'!AM100,"")))</f>
        <v/>
      </c>
      <c r="BK101" s="120" t="str">
        <f>IF(OR($E101="",$G101=""),"",IF(AND($E$3=6),'Marks Entry 6th'!AN100,IF(AND($E$3=7),'Marks Entry 7th'!AN100,"")))</f>
        <v/>
      </c>
      <c r="BL101" s="65" t="str">
        <f t="shared" si="118"/>
        <v/>
      </c>
      <c r="BM101" s="62">
        <f t="shared" si="119"/>
        <v>0</v>
      </c>
      <c r="BN101" s="67" t="str">
        <f>IF(OR($E101="",$G101=""),"",IF(AND($E$3=6),'Marks Entry 6th'!AO100,IF(AND($E$3=7),'Marks Entry 7th'!AO100,"")))</f>
        <v/>
      </c>
      <c r="BO101" s="67" t="str">
        <f>IF(OR($E101="",$G101=""),"",IF(AND($E$3=6),'Marks Entry 6th'!AP100,IF(AND($E$3=7),'Marks Entry 7th'!AP100,"")))</f>
        <v/>
      </c>
      <c r="BP101" s="65" t="str">
        <f t="shared" si="120"/>
        <v/>
      </c>
      <c r="BQ101" s="62" t="str">
        <f t="shared" si="121"/>
        <v/>
      </c>
      <c r="BR101" s="108">
        <f t="shared" si="122"/>
        <v>0</v>
      </c>
      <c r="BS101" s="108" t="str">
        <f t="shared" si="123"/>
        <v/>
      </c>
      <c r="BT101" s="108" t="str">
        <f t="shared" si="124"/>
        <v/>
      </c>
      <c r="BU101" s="108" t="str">
        <f t="shared" si="125"/>
        <v/>
      </c>
      <c r="BV101" s="108" t="str">
        <f t="shared" si="126"/>
        <v/>
      </c>
      <c r="BW101" s="110" t="str">
        <f t="shared" si="127"/>
        <v/>
      </c>
      <c r="BX101" s="120" t="str">
        <f>IF(OR($E101="",$G101=""),"",IF(AND($E$3=6),'Marks Entry 6th'!AQ100,IF(AND($E$3=7),'Marks Entry 7th'!AQ100,"")))</f>
        <v/>
      </c>
      <c r="BY101" s="120" t="str">
        <f>IF(OR($E101="",$G101=""),"",IF(AND($E$3=6),'Marks Entry 6th'!AR100,IF(AND($E$3=7),'Marks Entry 7th'!AR100,"")))</f>
        <v/>
      </c>
      <c r="BZ101" s="120" t="str">
        <f>IF(OR($E101="",$G101=""),"",IF(AND($E$3=6),'Marks Entry 6th'!AS100,IF(AND($E$3=7),'Marks Entry 7th'!AS100,"")))</f>
        <v/>
      </c>
      <c r="CA101" s="120" t="str">
        <f>IF(OR($E101="",$G101=""),"",IF(AND($E$3=6),'Marks Entry 6th'!AT100,IF(AND($E$3=7),'Marks Entry 7th'!AT100,"")))</f>
        <v/>
      </c>
      <c r="CB101" s="120" t="str">
        <f>IF(OR($E101="",$G101=""),"",IF(AND($E$3=6),'Marks Entry 6th'!AU100,IF(AND($E$3=7),'Marks Entry 7th'!AU100,"")))</f>
        <v/>
      </c>
      <c r="CC101" s="120" t="str">
        <f>IF(OR($E101="",$G101=""),"",IF(AND($E$3=6),'Marks Entry 6th'!AV100,IF(AND($E$3=7),'Marks Entry 7th'!AV100,"")))</f>
        <v/>
      </c>
      <c r="CD101" s="428" t="str">
        <f t="shared" si="128"/>
        <v/>
      </c>
      <c r="CE101" s="120" t="str">
        <f>IF(OR($E101="",$G101=""),"",IF(AND($E$3=6),'Marks Entry 6th'!AW100,IF(AND($E$3=7),'Marks Entry 7th'!AW100,"")))</f>
        <v/>
      </c>
      <c r="CF101" s="120" t="str">
        <f>IF(OR($E101="",$G101=""),"",IF(AND($E$3=6),'Marks Entry 6th'!AX100,IF(AND($E$3=7),'Marks Entry 7th'!AX100,"")))</f>
        <v/>
      </c>
      <c r="CG101" s="65" t="str">
        <f t="shared" si="129"/>
        <v/>
      </c>
      <c r="CH101" s="62">
        <f t="shared" si="130"/>
        <v>0</v>
      </c>
      <c r="CI101" s="67" t="str">
        <f>IF(OR($E101="",$G101=""),"",IF(AND($E$3=6),'Marks Entry 6th'!AY100,IF(AND($E$3=7),'Marks Entry 7th'!AY100,"")))</f>
        <v/>
      </c>
      <c r="CJ101" s="67" t="str">
        <f>IF(OR($E101="",$G101=""),"",IF(AND($E$3=6),'Marks Entry 6th'!AZ100,IF(AND($E$3=7),'Marks Entry 7th'!AZ100,"")))</f>
        <v/>
      </c>
      <c r="CK101" s="65" t="str">
        <f t="shared" si="131"/>
        <v/>
      </c>
      <c r="CL101" s="62" t="str">
        <f t="shared" si="132"/>
        <v/>
      </c>
      <c r="CM101" s="108">
        <f t="shared" si="133"/>
        <v>0</v>
      </c>
      <c r="CN101" s="108" t="str">
        <f t="shared" si="134"/>
        <v/>
      </c>
      <c r="CO101" s="108" t="str">
        <f t="shared" si="135"/>
        <v/>
      </c>
      <c r="CP101" s="108" t="str">
        <f t="shared" si="136"/>
        <v/>
      </c>
      <c r="CQ101" s="108" t="str">
        <f t="shared" si="137"/>
        <v/>
      </c>
      <c r="CR101" s="110" t="str">
        <f t="shared" si="138"/>
        <v/>
      </c>
      <c r="CS101" s="120" t="str">
        <f>IF(OR($E101="",$G101=""),"",IF(AND($E$3=6),'Marks Entry 6th'!BA100,IF(AND($E$3=7),'Marks Entry 7th'!BA100,"")))</f>
        <v/>
      </c>
      <c r="CT101" s="120" t="str">
        <f>IF(OR($E101="",$G101=""),"",IF(AND($E$3=6),'Marks Entry 6th'!BB100,IF(AND($E$3=7),'Marks Entry 7th'!BB100,"")))</f>
        <v/>
      </c>
      <c r="CU101" s="120" t="str">
        <f>IF(OR($E101="",$G101=""),"",IF(AND($E$3=6),'Marks Entry 6th'!BC100,IF(AND($E$3=7),'Marks Entry 7th'!BC100,"")))</f>
        <v/>
      </c>
      <c r="CV101" s="120" t="str">
        <f>IF(OR($E101="",$G101=""),"",IF(AND($E$3=6),'Marks Entry 6th'!BD100,IF(AND($E$3=7),'Marks Entry 7th'!BD100,"")))</f>
        <v/>
      </c>
      <c r="CW101" s="120" t="str">
        <f>IF(OR($E101="",$G101=""),"",IF(AND($E$3=6),'Marks Entry 6th'!BE100,IF(AND($E$3=7),'Marks Entry 7th'!BE100,"")))</f>
        <v/>
      </c>
      <c r="CX101" s="120" t="str">
        <f>IF(OR($E101="",$G101=""),"",IF(AND($E$3=6),'Marks Entry 6th'!BF100,IF(AND($E$3=7),'Marks Entry 7th'!BF100,"")))</f>
        <v/>
      </c>
      <c r="CY101" s="428" t="str">
        <f t="shared" si="139"/>
        <v/>
      </c>
      <c r="CZ101" s="120" t="str">
        <f>IF(OR($E101="",$G101=""),"",IF(AND($E$3=6),'Marks Entry 6th'!BG100,IF(AND($E$3=7),'Marks Entry 7th'!BG100,"")))</f>
        <v/>
      </c>
      <c r="DA101" s="120" t="str">
        <f>IF(OR($E101="",$G101=""),"",IF(AND($E$3=6),'Marks Entry 6th'!BH100,IF(AND($E$3=7),'Marks Entry 7th'!BH100,"")))</f>
        <v/>
      </c>
      <c r="DB101" s="65" t="str">
        <f t="shared" si="140"/>
        <v/>
      </c>
      <c r="DC101" s="62">
        <f t="shared" si="141"/>
        <v>0</v>
      </c>
      <c r="DD101" s="67" t="str">
        <f>IF(OR($E101="",$G101=""),"",IF(AND($E$3=6),'Marks Entry 6th'!BI100,IF(AND($E$3=7),'Marks Entry 7th'!BI100,"")))</f>
        <v/>
      </c>
      <c r="DE101" s="67" t="str">
        <f>IF(OR($E101="",$G101=""),"",IF(AND($E$3=6),'Marks Entry 6th'!BJ100,IF(AND($E$3=7),'Marks Entry 7th'!BJ100,"")))</f>
        <v/>
      </c>
      <c r="DF101" s="65" t="str">
        <f t="shared" si="142"/>
        <v/>
      </c>
      <c r="DG101" s="62" t="str">
        <f t="shared" si="143"/>
        <v/>
      </c>
      <c r="DH101" s="108">
        <f t="shared" si="144"/>
        <v>0</v>
      </c>
      <c r="DI101" s="108" t="str">
        <f t="shared" si="145"/>
        <v/>
      </c>
      <c r="DJ101" s="108" t="str">
        <f t="shared" si="146"/>
        <v/>
      </c>
      <c r="DK101" s="108" t="str">
        <f t="shared" si="147"/>
        <v/>
      </c>
      <c r="DL101" s="108" t="str">
        <f t="shared" si="148"/>
        <v/>
      </c>
      <c r="DM101" s="110" t="str">
        <f t="shared" si="149"/>
        <v/>
      </c>
      <c r="DN101" s="120" t="str">
        <f>IF(OR($E101="",$G101=""),"",IF(AND($E$3=6),'Marks Entry 6th'!BK100,IF(AND($E$3=7),'Marks Entry 7th'!BK100,"")))</f>
        <v/>
      </c>
      <c r="DO101" s="120" t="str">
        <f>IF(OR($E101="",$G101=""),"",IF(AND($E$3=6),'Marks Entry 6th'!BL100,IF(AND($E$3=7),'Marks Entry 7th'!BL100,"")))</f>
        <v/>
      </c>
      <c r="DP101" s="120" t="str">
        <f>IF(OR($E101="",$G101=""),"",IF(AND($E$3=6),'Marks Entry 6th'!BM100,IF(AND($E$3=7),'Marks Entry 7th'!BM100,"")))</f>
        <v/>
      </c>
      <c r="DQ101" s="120" t="str">
        <f>IF(OR($E101="",$G101=""),"",IF(AND($E$3=6),'Marks Entry 6th'!BN100,IF(AND($E$3=7),'Marks Entry 7th'!BN100,"")))</f>
        <v/>
      </c>
      <c r="DR101" s="120" t="str">
        <f>IF(OR($E101="",$G101=""),"",IF(AND($E$3=6),'Marks Entry 6th'!BO100,IF(AND($E$3=7),'Marks Entry 7th'!BO100,"")))</f>
        <v/>
      </c>
      <c r="DS101" s="120" t="str">
        <f>IF(OR($E101="",$G101=""),"",IF(AND($E$3=6),'Marks Entry 6th'!BP100,IF(AND($E$3=7),'Marks Entry 7th'!BP100,"")))</f>
        <v/>
      </c>
      <c r="DT101" s="428" t="str">
        <f t="shared" si="150"/>
        <v/>
      </c>
      <c r="DU101" s="120" t="str">
        <f>IF(OR($E101="",$G101=""),"",IF(AND($E$3=6),'Marks Entry 6th'!BQ100,IF(AND($E$3=7),'Marks Entry 7th'!BQ100,"")))</f>
        <v/>
      </c>
      <c r="DV101" s="120" t="str">
        <f>IF(OR($E101="",$G101=""),"",IF(AND($E$3=6),'Marks Entry 6th'!BR100,IF(AND($E$3=7),'Marks Entry 7th'!BR100,"")))</f>
        <v/>
      </c>
      <c r="DW101" s="65" t="str">
        <f t="shared" si="151"/>
        <v/>
      </c>
      <c r="DX101" s="62">
        <f t="shared" si="152"/>
        <v>0</v>
      </c>
      <c r="DY101" s="67" t="str">
        <f>IF(OR($E101="",$G101=""),"",IF(AND($E$3=6),'Marks Entry 6th'!BS100,IF(AND($E$3=7),'Marks Entry 7th'!BS100,"")))</f>
        <v/>
      </c>
      <c r="DZ101" s="67" t="str">
        <f>IF(OR($E101="",$G101=""),"",IF(AND($E$3=6),'Marks Entry 6th'!BT100,IF(AND($E$3=7),'Marks Entry 7th'!BT100,"")))</f>
        <v/>
      </c>
      <c r="EA101" s="65" t="str">
        <f t="shared" si="153"/>
        <v/>
      </c>
      <c r="EB101" s="62" t="str">
        <f t="shared" si="154"/>
        <v/>
      </c>
      <c r="EC101" s="108">
        <f t="shared" si="155"/>
        <v>0</v>
      </c>
      <c r="ED101" s="108" t="str">
        <f t="shared" si="156"/>
        <v/>
      </c>
      <c r="EE101" s="108" t="str">
        <f t="shared" si="157"/>
        <v/>
      </c>
      <c r="EF101" s="108" t="str">
        <f t="shared" si="158"/>
        <v/>
      </c>
      <c r="EG101" s="108" t="str">
        <f t="shared" si="159"/>
        <v/>
      </c>
      <c r="EH101" s="110" t="str">
        <f t="shared" si="160"/>
        <v/>
      </c>
      <c r="EI101" s="52" t="str">
        <f>IF(OR($E101="",$G101=""),"",IF(AND($E$3=6),'Marks Entry 6th'!BU100,IF(AND($E$3=7),'Marks Entry 7th'!BU100,"")))</f>
        <v/>
      </c>
      <c r="EJ101" s="52" t="str">
        <f>IF(OR($E101="",$G101=""),"",IF(AND($E$3=6),'Marks Entry 6th'!BV100,IF(AND($E$3=7),'Marks Entry 7th'!BV100,"")))</f>
        <v/>
      </c>
      <c r="EK101" s="52" t="str">
        <f>IF(OR($E101="",$G101=""),"",IF(AND($E$3=6),'Marks Entry 6th'!BW100,IF(AND($E$3=7),'Marks Entry 7th'!BW100,"")))</f>
        <v/>
      </c>
      <c r="EL101" s="52" t="str">
        <f>IF(OR($E101="",$G101=""),"",IF(AND($E$3=6),'Marks Entry 6th'!BX100,IF(AND($E$3=7),'Marks Entry 7th'!BX100,"")))</f>
        <v/>
      </c>
      <c r="EM101" s="52" t="str">
        <f>IF(OR($E101="",$G101=""),"",IF(AND($E$3=6),'Marks Entry 6th'!BY100,IF(AND($E$3=7),'Marks Entry 7th'!BY100,"")))</f>
        <v/>
      </c>
      <c r="EN101" s="121" t="str">
        <f t="shared" si="161"/>
        <v/>
      </c>
      <c r="EO101" s="122">
        <f t="shared" si="162"/>
        <v>0</v>
      </c>
      <c r="EP101" s="122" t="str">
        <f t="shared" si="163"/>
        <v/>
      </c>
      <c r="EQ101" s="122" t="str">
        <f t="shared" si="164"/>
        <v/>
      </c>
      <c r="ER101" s="109" t="str">
        <f t="shared" si="165"/>
        <v/>
      </c>
      <c r="ES101" s="52" t="str">
        <f>IF(OR($E101="",$G101=""),"",IF(AND($E$3=6),'Marks Entry 6th'!BZ100,IF(AND($E$3=7),'Marks Entry 7th'!BZ100,"")))</f>
        <v/>
      </c>
      <c r="ET101" s="52" t="str">
        <f>IF(OR($E101="",$G101=""),"",IF(AND($E$3=6),'Marks Entry 6th'!CA100,IF(AND($E$3=7),'Marks Entry 7th'!CA100,"")))</f>
        <v/>
      </c>
      <c r="EU101" s="52" t="str">
        <f>IF(OR($E101="",$G101=""),"",IF(AND($E$3=6),'Marks Entry 6th'!CB100,IF(AND($E$3=7),'Marks Entry 7th'!CB100,"")))</f>
        <v/>
      </c>
      <c r="EV101" s="52" t="str">
        <f>IF(OR($E101="",$G101=""),"",IF(AND($E$3=6),'Marks Entry 6th'!CC100,IF(AND($E$3=7),'Marks Entry 7th'!CC100,"")))</f>
        <v/>
      </c>
      <c r="EW101" s="52" t="str">
        <f>IF(OR($E101="",$G101=""),"",IF(AND($E$3=6),'Marks Entry 6th'!CD100,IF(AND($E$3=7),'Marks Entry 7th'!CD100,"")))</f>
        <v/>
      </c>
      <c r="EX101" s="121" t="str">
        <f t="shared" si="166"/>
        <v/>
      </c>
      <c r="EY101" s="122">
        <f t="shared" si="167"/>
        <v>0</v>
      </c>
      <c r="EZ101" s="122" t="str">
        <f t="shared" si="168"/>
        <v/>
      </c>
      <c r="FA101" s="122" t="str">
        <f t="shared" si="169"/>
        <v/>
      </c>
      <c r="FB101" s="109" t="str">
        <f t="shared" si="170"/>
        <v/>
      </c>
      <c r="FC101" s="52" t="str">
        <f>IF(OR($E101="",$G101=""),"",IF(AND($E$3=6),'Marks Entry 6th'!CE100,IF(AND($E$3=7),'Marks Entry 7th'!CE100,"")))</f>
        <v/>
      </c>
      <c r="FD101" s="52" t="str">
        <f>IF(OR($E101="",$G101=""),"",IF(AND($E$3=6),'Marks Entry 6th'!CF100,IF(AND($E$3=7),'Marks Entry 7th'!CF100,"")))</f>
        <v/>
      </c>
      <c r="FE101" s="52" t="str">
        <f>IF(OR($E101="",$G101=""),"",IF(AND($E$3=6),'Marks Entry 6th'!CG100,IF(AND($E$3=7),'Marks Entry 7th'!CG100,"")))</f>
        <v/>
      </c>
      <c r="FF101" s="52" t="str">
        <f>IF(OR($E101="",$G101=""),"",IF(AND($E$3=6),'Marks Entry 6th'!CH100,IF(AND($E$3=7),'Marks Entry 7th'!CH100,"")))</f>
        <v/>
      </c>
      <c r="FG101" s="52" t="str">
        <f>IF(OR($E101="",$G101=""),"",IF(AND($E$3=6),'Marks Entry 6th'!CI100,IF(AND($E$3=7),'Marks Entry 7th'!CI100,"")))</f>
        <v/>
      </c>
      <c r="FH101" s="121" t="str">
        <f t="shared" si="171"/>
        <v/>
      </c>
      <c r="FI101" s="122">
        <f t="shared" si="172"/>
        <v>0</v>
      </c>
      <c r="FJ101" s="122" t="str">
        <f t="shared" si="173"/>
        <v/>
      </c>
      <c r="FK101" s="122" t="str">
        <f t="shared" si="174"/>
        <v/>
      </c>
      <c r="FL101" s="109" t="str">
        <f t="shared" si="175"/>
        <v/>
      </c>
      <c r="FM101" s="370" t="str">
        <f>IF(OR($E101="",$G101=""),"",IF(AND('Marks Entry 6th'!CJ100="",'Marks Entry 7th'!CJ100=""),"",IF(AND($E$3=6),'Marks Entry 6th'!CJ100,IF(AND($E$3=7),'Marks Entry 7th'!CJ100,""))))</f>
        <v/>
      </c>
      <c r="FN101" s="370" t="str">
        <f>IF(OR($E101="",$G101=""),"",IF(AND('Marks Entry 6th'!CK100="",'Marks Entry 7th'!CK100=""),"",IF(AND($E$3=6),'Marks Entry 6th'!CK100,IF(AND($E$3=7),'Marks Entry 7th'!CK100,""))))</f>
        <v/>
      </c>
      <c r="FO101" s="371" t="str">
        <f t="shared" si="176"/>
        <v/>
      </c>
      <c r="FP101" s="109" t="str">
        <f t="shared" si="177"/>
        <v/>
      </c>
      <c r="FQ101" s="370" t="str">
        <f>IF(OR($E101="",$G101=""),"",IF(AND('Marks Entry 6th'!CL100="",'Marks Entry 7th'!CL100=""),"",IF(AND($E$3=6),'Marks Entry 6th'!CL100,IF(AND($E$3=7),'Marks Entry 7th'!CL100,""))))</f>
        <v/>
      </c>
      <c r="FR101" s="370" t="str">
        <f>IF(OR($E101="",$G101=""),"",IF(AND('Marks Entry 6th'!CM100="",'Marks Entry 7th'!CM100=""),"",IF(AND($E$3=6),'Marks Entry 6th'!CM100,IF(AND($E$3=7),'Marks Entry 7th'!CM100,""))))</f>
        <v/>
      </c>
      <c r="FS101" s="371" t="str">
        <f t="shared" si="178"/>
        <v/>
      </c>
      <c r="FT101" s="109" t="str">
        <f t="shared" si="179"/>
        <v/>
      </c>
      <c r="FU101" s="78" t="str">
        <f t="shared" si="180"/>
        <v/>
      </c>
      <c r="FV101" s="332" t="str">
        <f t="shared" si="181"/>
        <v/>
      </c>
      <c r="FW101" s="84" t="str">
        <f t="shared" si="182"/>
        <v/>
      </c>
      <c r="FX101" s="225" t="str">
        <f t="shared" si="183"/>
        <v/>
      </c>
      <c r="FY101" s="85" t="str">
        <f t="shared" si="184"/>
        <v/>
      </c>
      <c r="FZ101" s="331" t="str">
        <f>IFERROR(IF(B101="NSO","NSO",IF(OR(D101="",G101="",F101=""),"",IF(AND(FV101&gt;=36,'Master sheet'!$D$11="Hindi"),"कक्षा क्रमोन्नत",IF(AND(FV101&gt;=36,'Master sheet'!$D$11="English"),"Promoted",IF(AND(FV101&lt;36,'Master sheet'!$D$11="Hindi"),"पुनः परीक्षा","Re-Exam"))))),"")</f>
        <v/>
      </c>
      <c r="GA101" s="53" t="str">
        <f>IF(OR($E101="",$G101=""),"",IF(AND($E$3=6,'Marks Entry 6th'!CN100=""),"",IF(AND($E$3=7,'Marks Entry 7th'!CN100=""),"",IF(AND($E$3=6),'Marks Entry 6th'!CN100,IF(AND($E$3=7),'Marks Entry 7th'!CN100,"")))))</f>
        <v/>
      </c>
      <c r="GB101" s="53" t="str">
        <f>IF(OR($E101="",$G101=""),"",IF(AND($E$3=6,'Marks Entry 6th'!CO100=""),"",IF(AND($E$3=7,'Marks Entry 7th'!CO100=""),"",IF(AND($E$3=6),'Marks Entry 6th'!CO100,IF(AND($E$3=7),'Marks Entry 7th'!CO100,"")))))</f>
        <v/>
      </c>
      <c r="GC101" s="54"/>
      <c r="GK101" s="56">
        <f>IF(AND($E$3=6),'Marks Entry 6th'!I100,IF(AND($E$3=7),'Marks Entry 7th'!I100,""))</f>
        <v>0</v>
      </c>
      <c r="GL101" s="56">
        <f t="shared" si="185"/>
        <v>0</v>
      </c>
    </row>
    <row r="102" spans="1:194" ht="18.95" customHeight="1">
      <c r="A102" s="68">
        <v>95</v>
      </c>
      <c r="B102" s="68" t="str">
        <f>IF(OR(GK102=0,GK102=""),"",IF(AND($E$3=6),'Marks Entry 6th'!I101,IF(AND($E$3=7),'Marks Entry 7th'!I101,"")))</f>
        <v/>
      </c>
      <c r="C102" s="69" t="str">
        <f>IF(OR(B102=0,B102=""),"",IF(AND($E$3=6,'Marks Entry 6th'!B101=""),"",IF(AND($E$3=7,'Marks Entry 7th'!B101=""),"",IF(AND($E$3=6,'Marks Entry 6th'!B101),'Marks Entry 6th'!B101,IF(AND($E$3=7),'Marks Entry 7th'!B101,"")))))</f>
        <v/>
      </c>
      <c r="D102" s="69" t="str">
        <f>IF(OR(B102=0,B102=""),"",IF(AND($E$3=6,'Marks Entry 6th'!C101=""),"",IF(AND($E$3=7,'Marks Entry 7th'!C101=""),"",IF(AND($E$3=6),'Marks Entry 6th'!C101,IF(AND($E$3=7),'Marks Entry 7th'!C101,"")))))</f>
        <v/>
      </c>
      <c r="E102" s="306" t="str">
        <f>IF(OR(B102=0,B102=""),"",IF(AND($E$3=6,'Marks Entry 6th'!E101=""),"",IF(AND($E$3=7,'Marks Entry 7th'!E101=""),"",IF(AND($E$3=6),'Marks Entry 6th'!E101,IF(AND($E$3=7),'Marks Entry 7th'!E101,"")))))</f>
        <v/>
      </c>
      <c r="F102" s="69" t="str">
        <f>IF(OR(B102=0,B102=""),"",IF(AND($E$3=6,'Marks Entry 6th'!D101=""),"",IF(AND($E$3=7,'Marks Entry 7th'!D101=""),"",IF(AND($E$3=6),'Marks Entry 6th'!D101,IF(AND($E$3=7),'Marks Entry 7th'!D101,"")))))</f>
        <v/>
      </c>
      <c r="G102" s="305" t="str">
        <f>IF(OR(B102=0,B102=""),"",IF(AND($E$3=6,'Marks Entry 6th'!F101=""),"",IF(AND($E$3=7,'Marks Entry 7th'!F101=""),"",IF(AND($E$3=6),UPPER('Marks Entry 6th'!F101),IF(AND($E$3=7),UPPER('Marks Entry 7th'!F101),"")))))</f>
        <v/>
      </c>
      <c r="H102" s="305" t="str">
        <f>IF(OR(B102=0,B102=""),"",IF(AND($E$3=6,'Marks Entry 6th'!G101=""),"",IF(AND($E$3=7,'Marks Entry 7th'!G101=""),"",IF(AND($E$3=6),UPPER('Marks Entry 6th'!G101),IF(AND($E$3=7),UPPER('Marks Entry 7th'!G101),"")))))</f>
        <v/>
      </c>
      <c r="I102" s="305" t="str">
        <f>IF(OR(B102=0,B102=""),"",IF(AND($E$3=6,'Marks Entry 6th'!H101=""),"",IF(AND($E$3=7,'Marks Entry 7th'!H101=""),"",IF(AND($E$3=6),UPPER('Marks Entry 6th'!H101),IF(AND($E$3=7),UPPER('Marks Entry 7th'!H101),"")))))</f>
        <v/>
      </c>
      <c r="J102" s="64" t="str">
        <f>IF(OR(B102=0,B102=""),"",IF(AND($E$3=6,'Marks Entry 6th'!J101=""),"",IF(AND($E$3=7,'Marks Entry 7th'!J101=""),"",IF(AND($E$3=6),'Marks Entry 6th'!J101,IF(AND($E$3=7),'Marks Entry 7th'!J101,"")))))</f>
        <v/>
      </c>
      <c r="K102" s="64" t="str">
        <f>IF(OR(B102=0,B102=""),"",IF(AND($E$3=6,'Marks Entry 6th'!K101=""),"",IF(AND($E$3=7,'Marks Entry 7th'!K101=""),"",IF(AND($E$3=6),'Marks Entry 6th'!K101,IF(AND($E$3=7),'Marks Entry 7th'!K101,"")))))</f>
        <v/>
      </c>
      <c r="L102" s="120" t="str">
        <f>IF(OR($E102="",$G102=""),"",IF(AND($E$3=6),'Marks Entry 6th'!L101,IF(AND($E$3=7),'Marks Entry 7th'!L101,"")))</f>
        <v/>
      </c>
      <c r="M102" s="120" t="str">
        <f>IF(OR($E102="",$G102=""),"",IF(AND($E$3=6),'Marks Entry 6th'!M101,IF(AND($E$3=7),'Marks Entry 7th'!M101,"")))</f>
        <v/>
      </c>
      <c r="N102" s="120" t="str">
        <f>IF(OR($E102="",$G102=""),"",IF(AND($E$3=6),'Marks Entry 6th'!N101,IF(AND($E$3=7),'Marks Entry 7th'!N101,"")))</f>
        <v/>
      </c>
      <c r="O102" s="120" t="str">
        <f>IF(OR($E102="",$G102=""),"",IF(AND($E$3=6),'Marks Entry 6th'!O101,IF(AND($E$3=7),'Marks Entry 7th'!O101,"")))</f>
        <v/>
      </c>
      <c r="P102" s="120" t="str">
        <f>IF(OR($E102="",$G102=""),"",IF(AND($E$3=6),'Marks Entry 6th'!P101,IF(AND($E$3=7),'Marks Entry 7th'!P101,"")))</f>
        <v/>
      </c>
      <c r="Q102" s="120" t="str">
        <f>IF(OR($E102="",$G102=""),"",IF(AND($E$3=6),'Marks Entry 6th'!Q101,IF(AND($E$3=7),'Marks Entry 7th'!Q101,"")))</f>
        <v/>
      </c>
      <c r="R102" s="428" t="str">
        <f t="shared" si="95"/>
        <v/>
      </c>
      <c r="S102" s="120" t="str">
        <f>IF(OR($E102="",$G102=""),"",IF(AND($E$3=6),'Marks Entry 6th'!R101,IF(AND($E$3=7),'Marks Entry 7th'!R101,"")))</f>
        <v/>
      </c>
      <c r="T102" s="120" t="str">
        <f>IF(OR($E102="",$G102=""),"",IF(AND($E$3=6),'Marks Entry 6th'!S101,IF(AND($E$3=7),'Marks Entry 7th'!S101,"")))</f>
        <v/>
      </c>
      <c r="U102" s="65" t="str">
        <f t="shared" si="96"/>
        <v/>
      </c>
      <c r="V102" s="62">
        <f t="shared" si="97"/>
        <v>0</v>
      </c>
      <c r="W102" s="67" t="str">
        <f>IF(OR($E102="",$G102=""),"",IF(AND($E$3=6),'Marks Entry 6th'!T101,IF(AND($E$3=7),'Marks Entry 7th'!T101,"")))</f>
        <v/>
      </c>
      <c r="X102" s="67" t="str">
        <f>IF(OR($E102="",$G102=""),"",IF(AND($E$3=6),'Marks Entry 6th'!U101,IF(AND($E$3=7),'Marks Entry 7th'!U101,"")))</f>
        <v/>
      </c>
      <c r="Y102" s="66" t="str">
        <f t="shared" si="98"/>
        <v/>
      </c>
      <c r="Z102" s="62" t="str">
        <f t="shared" si="99"/>
        <v/>
      </c>
      <c r="AA102" s="108">
        <f t="shared" si="100"/>
        <v>0</v>
      </c>
      <c r="AB102" s="108" t="str">
        <f t="shared" si="101"/>
        <v/>
      </c>
      <c r="AC102" s="108" t="str">
        <f t="shared" si="102"/>
        <v/>
      </c>
      <c r="AD102" s="108" t="str">
        <f t="shared" si="103"/>
        <v/>
      </c>
      <c r="AE102" s="108" t="str">
        <f t="shared" si="104"/>
        <v/>
      </c>
      <c r="AF102" s="110" t="str">
        <f t="shared" si="105"/>
        <v/>
      </c>
      <c r="AG102" s="120" t="str">
        <f>IF(OR($E102="",$G102=""),"",IF(AND($E$3=6),'Marks Entry 6th'!V101,IF(AND($E$3=7),'Marks Entry 7th'!V101,"")))</f>
        <v/>
      </c>
      <c r="AH102" s="120" t="str">
        <f>IF(OR($E102="",$G102=""),"",IF(AND($E$3=6),'Marks Entry 6th'!W101,IF(AND($E$3=7),'Marks Entry 7th'!W101,"")))</f>
        <v/>
      </c>
      <c r="AI102" s="120" t="str">
        <f>IF(OR($E102="",$G102=""),"",IF(AND($E$3=6),'Marks Entry 6th'!X101,IF(AND($E$3=7),'Marks Entry 7th'!X101,"")))</f>
        <v/>
      </c>
      <c r="AJ102" s="120" t="str">
        <f>IF(OR($E102="",$G102=""),"",IF(AND($E$3=6),'Marks Entry 6th'!Y101,IF(AND($E$3=7),'Marks Entry 7th'!Y101,"")))</f>
        <v/>
      </c>
      <c r="AK102" s="120" t="str">
        <f>IF(OR($E102="",$G102=""),"",IF(AND($E$3=6),'Marks Entry 6th'!Z101,IF(AND($E$3=7),'Marks Entry 7th'!Z101,"")))</f>
        <v/>
      </c>
      <c r="AL102" s="120" t="str">
        <f>IF(OR($E102="",$G102=""),"",IF(AND($E$3=6),'Marks Entry 6th'!AA101,IF(AND($E$3=7),'Marks Entry 7th'!AA101,"")))</f>
        <v/>
      </c>
      <c r="AM102" s="428" t="str">
        <f t="shared" si="106"/>
        <v/>
      </c>
      <c r="AN102" s="120" t="str">
        <f>IF(OR($E102="",$G102=""),"",IF(AND($E$3=6),'Marks Entry 6th'!AB101,IF(AND($E$3=7),'Marks Entry 7th'!AB101,"")))</f>
        <v/>
      </c>
      <c r="AO102" s="120" t="str">
        <f>IF(OR($E102="",$G102=""),"",IF(AND($E$3=6),'Marks Entry 6th'!AC101,IF(AND($E$3=7),'Marks Entry 7th'!AC101,"")))</f>
        <v/>
      </c>
      <c r="AP102" s="65" t="str">
        <f t="shared" si="107"/>
        <v/>
      </c>
      <c r="AQ102" s="62">
        <f t="shared" si="108"/>
        <v>0</v>
      </c>
      <c r="AR102" s="67" t="str">
        <f>IF(OR($E102="",$G102=""),"",IF(AND($E$3=6),'Marks Entry 6th'!AD101,IF(AND($E$3=7),'Marks Entry 7th'!AD101,"")))</f>
        <v/>
      </c>
      <c r="AS102" s="67" t="str">
        <f>IF(OR($E102="",$G102=""),"",IF(AND($E$3=6),'Marks Entry 6th'!AE101,IF(AND($E$3=7),'Marks Entry 7th'!AE101,"")))</f>
        <v/>
      </c>
      <c r="AT102" s="65" t="str">
        <f t="shared" si="109"/>
        <v/>
      </c>
      <c r="AU102" s="62" t="str">
        <f t="shared" si="110"/>
        <v/>
      </c>
      <c r="AV102" s="108">
        <f t="shared" si="111"/>
        <v>0</v>
      </c>
      <c r="AW102" s="108" t="str">
        <f t="shared" si="112"/>
        <v/>
      </c>
      <c r="AX102" s="108" t="str">
        <f t="shared" si="113"/>
        <v/>
      </c>
      <c r="AY102" s="108" t="str">
        <f t="shared" si="114"/>
        <v/>
      </c>
      <c r="AZ102" s="108" t="str">
        <f t="shared" si="115"/>
        <v/>
      </c>
      <c r="BA102" s="110" t="str">
        <f t="shared" si="116"/>
        <v/>
      </c>
      <c r="BB102" s="313" t="str">
        <f>IF(OR($E102="",$G102=""),"",IF(AND($E$3=6),'Marks Entry 6th'!AF101,IF(AND($E$3=7),'Marks Entry 7th'!AF101,"")))</f>
        <v/>
      </c>
      <c r="BC102" s="120" t="str">
        <f>IF(OR($E102="",$G102=""),"",IF(AND($E$3=6),'Marks Entry 6th'!AG101,IF(AND($E$3=7),'Marks Entry 7th'!AG101,"")))</f>
        <v/>
      </c>
      <c r="BD102" s="120" t="str">
        <f>IF(OR($E102="",$G102=""),"",IF(AND($E$3=6),'Marks Entry 6th'!AH101,IF(AND($E$3=7),'Marks Entry 7th'!AH101,"")))</f>
        <v/>
      </c>
      <c r="BE102" s="120" t="str">
        <f>IF(OR($E102="",$G102=""),"",IF(AND($E$3=6),'Marks Entry 6th'!AI101,IF(AND($E$3=7),'Marks Entry 7th'!AI101,"")))</f>
        <v/>
      </c>
      <c r="BF102" s="120" t="str">
        <f>IF(OR($E102="",$G102=""),"",IF(AND($E$3=6),'Marks Entry 6th'!AJ101,IF(AND($E$3=7),'Marks Entry 7th'!AJ101,"")))</f>
        <v/>
      </c>
      <c r="BG102" s="120" t="str">
        <f>IF(OR($E102="",$G102=""),"",IF(AND($E$3=6),'Marks Entry 6th'!AK101,IF(AND($E$3=7),'Marks Entry 7th'!AK101,"")))</f>
        <v/>
      </c>
      <c r="BH102" s="120" t="str">
        <f>IF(OR($E102="",$G102=""),"",IF(AND($E$3=6),'Marks Entry 6th'!AL101,IF(AND($E$3=7),'Marks Entry 7th'!AL101,"")))</f>
        <v/>
      </c>
      <c r="BI102" s="428" t="str">
        <f t="shared" si="117"/>
        <v/>
      </c>
      <c r="BJ102" s="120" t="str">
        <f>IF(OR($E102="",$G102=""),"",IF(AND($E$3=6),'Marks Entry 6th'!AM101,IF(AND($E$3=7),'Marks Entry 7th'!AM101,"")))</f>
        <v/>
      </c>
      <c r="BK102" s="120" t="str">
        <f>IF(OR($E102="",$G102=""),"",IF(AND($E$3=6),'Marks Entry 6th'!AN101,IF(AND($E$3=7),'Marks Entry 7th'!AN101,"")))</f>
        <v/>
      </c>
      <c r="BL102" s="65" t="str">
        <f t="shared" si="118"/>
        <v/>
      </c>
      <c r="BM102" s="62">
        <f t="shared" si="119"/>
        <v>0</v>
      </c>
      <c r="BN102" s="67" t="str">
        <f>IF(OR($E102="",$G102=""),"",IF(AND($E$3=6),'Marks Entry 6th'!AO101,IF(AND($E$3=7),'Marks Entry 7th'!AO101,"")))</f>
        <v/>
      </c>
      <c r="BO102" s="67" t="str">
        <f>IF(OR($E102="",$G102=""),"",IF(AND($E$3=6),'Marks Entry 6th'!AP101,IF(AND($E$3=7),'Marks Entry 7th'!AP101,"")))</f>
        <v/>
      </c>
      <c r="BP102" s="65" t="str">
        <f t="shared" si="120"/>
        <v/>
      </c>
      <c r="BQ102" s="62" t="str">
        <f t="shared" si="121"/>
        <v/>
      </c>
      <c r="BR102" s="108">
        <f t="shared" si="122"/>
        <v>0</v>
      </c>
      <c r="BS102" s="108" t="str">
        <f t="shared" si="123"/>
        <v/>
      </c>
      <c r="BT102" s="108" t="str">
        <f t="shared" si="124"/>
        <v/>
      </c>
      <c r="BU102" s="108" t="str">
        <f t="shared" si="125"/>
        <v/>
      </c>
      <c r="BV102" s="108" t="str">
        <f t="shared" si="126"/>
        <v/>
      </c>
      <c r="BW102" s="110" t="str">
        <f t="shared" si="127"/>
        <v/>
      </c>
      <c r="BX102" s="120" t="str">
        <f>IF(OR($E102="",$G102=""),"",IF(AND($E$3=6),'Marks Entry 6th'!AQ101,IF(AND($E$3=7),'Marks Entry 7th'!AQ101,"")))</f>
        <v/>
      </c>
      <c r="BY102" s="120" t="str">
        <f>IF(OR($E102="",$G102=""),"",IF(AND($E$3=6),'Marks Entry 6th'!AR101,IF(AND($E$3=7),'Marks Entry 7th'!AR101,"")))</f>
        <v/>
      </c>
      <c r="BZ102" s="120" t="str">
        <f>IF(OR($E102="",$G102=""),"",IF(AND($E$3=6),'Marks Entry 6th'!AS101,IF(AND($E$3=7),'Marks Entry 7th'!AS101,"")))</f>
        <v/>
      </c>
      <c r="CA102" s="120" t="str">
        <f>IF(OR($E102="",$G102=""),"",IF(AND($E$3=6),'Marks Entry 6th'!AT101,IF(AND($E$3=7),'Marks Entry 7th'!AT101,"")))</f>
        <v/>
      </c>
      <c r="CB102" s="120" t="str">
        <f>IF(OR($E102="",$G102=""),"",IF(AND($E$3=6),'Marks Entry 6th'!AU101,IF(AND($E$3=7),'Marks Entry 7th'!AU101,"")))</f>
        <v/>
      </c>
      <c r="CC102" s="120" t="str">
        <f>IF(OR($E102="",$G102=""),"",IF(AND($E$3=6),'Marks Entry 6th'!AV101,IF(AND($E$3=7),'Marks Entry 7th'!AV101,"")))</f>
        <v/>
      </c>
      <c r="CD102" s="428" t="str">
        <f t="shared" si="128"/>
        <v/>
      </c>
      <c r="CE102" s="120" t="str">
        <f>IF(OR($E102="",$G102=""),"",IF(AND($E$3=6),'Marks Entry 6th'!AW101,IF(AND($E$3=7),'Marks Entry 7th'!AW101,"")))</f>
        <v/>
      </c>
      <c r="CF102" s="120" t="str">
        <f>IF(OR($E102="",$G102=""),"",IF(AND($E$3=6),'Marks Entry 6th'!AX101,IF(AND($E$3=7),'Marks Entry 7th'!AX101,"")))</f>
        <v/>
      </c>
      <c r="CG102" s="65" t="str">
        <f t="shared" si="129"/>
        <v/>
      </c>
      <c r="CH102" s="62">
        <f t="shared" si="130"/>
        <v>0</v>
      </c>
      <c r="CI102" s="67" t="str">
        <f>IF(OR($E102="",$G102=""),"",IF(AND($E$3=6),'Marks Entry 6th'!AY101,IF(AND($E$3=7),'Marks Entry 7th'!AY101,"")))</f>
        <v/>
      </c>
      <c r="CJ102" s="67" t="str">
        <f>IF(OR($E102="",$G102=""),"",IF(AND($E$3=6),'Marks Entry 6th'!AZ101,IF(AND($E$3=7),'Marks Entry 7th'!AZ101,"")))</f>
        <v/>
      </c>
      <c r="CK102" s="65" t="str">
        <f t="shared" si="131"/>
        <v/>
      </c>
      <c r="CL102" s="62" t="str">
        <f t="shared" si="132"/>
        <v/>
      </c>
      <c r="CM102" s="108">
        <f t="shared" si="133"/>
        <v>0</v>
      </c>
      <c r="CN102" s="108" t="str">
        <f t="shared" si="134"/>
        <v/>
      </c>
      <c r="CO102" s="108" t="str">
        <f t="shared" si="135"/>
        <v/>
      </c>
      <c r="CP102" s="108" t="str">
        <f t="shared" si="136"/>
        <v/>
      </c>
      <c r="CQ102" s="108" t="str">
        <f t="shared" si="137"/>
        <v/>
      </c>
      <c r="CR102" s="110" t="str">
        <f t="shared" si="138"/>
        <v/>
      </c>
      <c r="CS102" s="120" t="str">
        <f>IF(OR($E102="",$G102=""),"",IF(AND($E$3=6),'Marks Entry 6th'!BA101,IF(AND($E$3=7),'Marks Entry 7th'!BA101,"")))</f>
        <v/>
      </c>
      <c r="CT102" s="120" t="str">
        <f>IF(OR($E102="",$G102=""),"",IF(AND($E$3=6),'Marks Entry 6th'!BB101,IF(AND($E$3=7),'Marks Entry 7th'!BB101,"")))</f>
        <v/>
      </c>
      <c r="CU102" s="120" t="str">
        <f>IF(OR($E102="",$G102=""),"",IF(AND($E$3=6),'Marks Entry 6th'!BC101,IF(AND($E$3=7),'Marks Entry 7th'!BC101,"")))</f>
        <v/>
      </c>
      <c r="CV102" s="120" t="str">
        <f>IF(OR($E102="",$G102=""),"",IF(AND($E$3=6),'Marks Entry 6th'!BD101,IF(AND($E$3=7),'Marks Entry 7th'!BD101,"")))</f>
        <v/>
      </c>
      <c r="CW102" s="120" t="str">
        <f>IF(OR($E102="",$G102=""),"",IF(AND($E$3=6),'Marks Entry 6th'!BE101,IF(AND($E$3=7),'Marks Entry 7th'!BE101,"")))</f>
        <v/>
      </c>
      <c r="CX102" s="120" t="str">
        <f>IF(OR($E102="",$G102=""),"",IF(AND($E$3=6),'Marks Entry 6th'!BF101,IF(AND($E$3=7),'Marks Entry 7th'!BF101,"")))</f>
        <v/>
      </c>
      <c r="CY102" s="428" t="str">
        <f t="shared" si="139"/>
        <v/>
      </c>
      <c r="CZ102" s="120" t="str">
        <f>IF(OR($E102="",$G102=""),"",IF(AND($E$3=6),'Marks Entry 6th'!BG101,IF(AND($E$3=7),'Marks Entry 7th'!BG101,"")))</f>
        <v/>
      </c>
      <c r="DA102" s="120" t="str">
        <f>IF(OR($E102="",$G102=""),"",IF(AND($E$3=6),'Marks Entry 6th'!BH101,IF(AND($E$3=7),'Marks Entry 7th'!BH101,"")))</f>
        <v/>
      </c>
      <c r="DB102" s="65" t="str">
        <f t="shared" si="140"/>
        <v/>
      </c>
      <c r="DC102" s="62">
        <f t="shared" si="141"/>
        <v>0</v>
      </c>
      <c r="DD102" s="67" t="str">
        <f>IF(OR($E102="",$G102=""),"",IF(AND($E$3=6),'Marks Entry 6th'!BI101,IF(AND($E$3=7),'Marks Entry 7th'!BI101,"")))</f>
        <v/>
      </c>
      <c r="DE102" s="67" t="str">
        <f>IF(OR($E102="",$G102=""),"",IF(AND($E$3=6),'Marks Entry 6th'!BJ101,IF(AND($E$3=7),'Marks Entry 7th'!BJ101,"")))</f>
        <v/>
      </c>
      <c r="DF102" s="65" t="str">
        <f t="shared" si="142"/>
        <v/>
      </c>
      <c r="DG102" s="62" t="str">
        <f t="shared" si="143"/>
        <v/>
      </c>
      <c r="DH102" s="108">
        <f t="shared" si="144"/>
        <v>0</v>
      </c>
      <c r="DI102" s="108" t="str">
        <f t="shared" si="145"/>
        <v/>
      </c>
      <c r="DJ102" s="108" t="str">
        <f t="shared" si="146"/>
        <v/>
      </c>
      <c r="DK102" s="108" t="str">
        <f t="shared" si="147"/>
        <v/>
      </c>
      <c r="DL102" s="108" t="str">
        <f t="shared" si="148"/>
        <v/>
      </c>
      <c r="DM102" s="110" t="str">
        <f t="shared" si="149"/>
        <v/>
      </c>
      <c r="DN102" s="120" t="str">
        <f>IF(OR($E102="",$G102=""),"",IF(AND($E$3=6),'Marks Entry 6th'!BK101,IF(AND($E$3=7),'Marks Entry 7th'!BK101,"")))</f>
        <v/>
      </c>
      <c r="DO102" s="120" t="str">
        <f>IF(OR($E102="",$G102=""),"",IF(AND($E$3=6),'Marks Entry 6th'!BL101,IF(AND($E$3=7),'Marks Entry 7th'!BL101,"")))</f>
        <v/>
      </c>
      <c r="DP102" s="120" t="str">
        <f>IF(OR($E102="",$G102=""),"",IF(AND($E$3=6),'Marks Entry 6th'!BM101,IF(AND($E$3=7),'Marks Entry 7th'!BM101,"")))</f>
        <v/>
      </c>
      <c r="DQ102" s="120" t="str">
        <f>IF(OR($E102="",$G102=""),"",IF(AND($E$3=6),'Marks Entry 6th'!BN101,IF(AND($E$3=7),'Marks Entry 7th'!BN101,"")))</f>
        <v/>
      </c>
      <c r="DR102" s="120" t="str">
        <f>IF(OR($E102="",$G102=""),"",IF(AND($E$3=6),'Marks Entry 6th'!BO101,IF(AND($E$3=7),'Marks Entry 7th'!BO101,"")))</f>
        <v/>
      </c>
      <c r="DS102" s="120" t="str">
        <f>IF(OR($E102="",$G102=""),"",IF(AND($E$3=6),'Marks Entry 6th'!BP101,IF(AND($E$3=7),'Marks Entry 7th'!BP101,"")))</f>
        <v/>
      </c>
      <c r="DT102" s="428" t="str">
        <f t="shared" si="150"/>
        <v/>
      </c>
      <c r="DU102" s="120" t="str">
        <f>IF(OR($E102="",$G102=""),"",IF(AND($E$3=6),'Marks Entry 6th'!BQ101,IF(AND($E$3=7),'Marks Entry 7th'!BQ101,"")))</f>
        <v/>
      </c>
      <c r="DV102" s="120" t="str">
        <f>IF(OR($E102="",$G102=""),"",IF(AND($E$3=6),'Marks Entry 6th'!BR101,IF(AND($E$3=7),'Marks Entry 7th'!BR101,"")))</f>
        <v/>
      </c>
      <c r="DW102" s="65" t="str">
        <f t="shared" si="151"/>
        <v/>
      </c>
      <c r="DX102" s="62">
        <f t="shared" si="152"/>
        <v>0</v>
      </c>
      <c r="DY102" s="67" t="str">
        <f>IF(OR($E102="",$G102=""),"",IF(AND($E$3=6),'Marks Entry 6th'!BS101,IF(AND($E$3=7),'Marks Entry 7th'!BS101,"")))</f>
        <v/>
      </c>
      <c r="DZ102" s="67" t="str">
        <f>IF(OR($E102="",$G102=""),"",IF(AND($E$3=6),'Marks Entry 6th'!BT101,IF(AND($E$3=7),'Marks Entry 7th'!BT101,"")))</f>
        <v/>
      </c>
      <c r="EA102" s="65" t="str">
        <f t="shared" si="153"/>
        <v/>
      </c>
      <c r="EB102" s="62" t="str">
        <f t="shared" si="154"/>
        <v/>
      </c>
      <c r="EC102" s="108">
        <f t="shared" si="155"/>
        <v>0</v>
      </c>
      <c r="ED102" s="108" t="str">
        <f t="shared" si="156"/>
        <v/>
      </c>
      <c r="EE102" s="108" t="str">
        <f t="shared" si="157"/>
        <v/>
      </c>
      <c r="EF102" s="108" t="str">
        <f t="shared" si="158"/>
        <v/>
      </c>
      <c r="EG102" s="108" t="str">
        <f t="shared" si="159"/>
        <v/>
      </c>
      <c r="EH102" s="110" t="str">
        <f t="shared" si="160"/>
        <v/>
      </c>
      <c r="EI102" s="52" t="str">
        <f>IF(OR($E102="",$G102=""),"",IF(AND($E$3=6),'Marks Entry 6th'!BU101,IF(AND($E$3=7),'Marks Entry 7th'!BU101,"")))</f>
        <v/>
      </c>
      <c r="EJ102" s="52" t="str">
        <f>IF(OR($E102="",$G102=""),"",IF(AND($E$3=6),'Marks Entry 6th'!BV101,IF(AND($E$3=7),'Marks Entry 7th'!BV101,"")))</f>
        <v/>
      </c>
      <c r="EK102" s="52" t="str">
        <f>IF(OR($E102="",$G102=""),"",IF(AND($E$3=6),'Marks Entry 6th'!BW101,IF(AND($E$3=7),'Marks Entry 7th'!BW101,"")))</f>
        <v/>
      </c>
      <c r="EL102" s="52" t="str">
        <f>IF(OR($E102="",$G102=""),"",IF(AND($E$3=6),'Marks Entry 6th'!BX101,IF(AND($E$3=7),'Marks Entry 7th'!BX101,"")))</f>
        <v/>
      </c>
      <c r="EM102" s="52" t="str">
        <f>IF(OR($E102="",$G102=""),"",IF(AND($E$3=6),'Marks Entry 6th'!BY101,IF(AND($E$3=7),'Marks Entry 7th'!BY101,"")))</f>
        <v/>
      </c>
      <c r="EN102" s="121" t="str">
        <f t="shared" si="161"/>
        <v/>
      </c>
      <c r="EO102" s="122">
        <f t="shared" si="162"/>
        <v>0</v>
      </c>
      <c r="EP102" s="122" t="str">
        <f t="shared" si="163"/>
        <v/>
      </c>
      <c r="EQ102" s="122" t="str">
        <f t="shared" si="164"/>
        <v/>
      </c>
      <c r="ER102" s="109" t="str">
        <f t="shared" si="165"/>
        <v/>
      </c>
      <c r="ES102" s="52" t="str">
        <f>IF(OR($E102="",$G102=""),"",IF(AND($E$3=6),'Marks Entry 6th'!BZ101,IF(AND($E$3=7),'Marks Entry 7th'!BZ101,"")))</f>
        <v/>
      </c>
      <c r="ET102" s="52" t="str">
        <f>IF(OR($E102="",$G102=""),"",IF(AND($E$3=6),'Marks Entry 6th'!CA101,IF(AND($E$3=7),'Marks Entry 7th'!CA101,"")))</f>
        <v/>
      </c>
      <c r="EU102" s="52" t="str">
        <f>IF(OR($E102="",$G102=""),"",IF(AND($E$3=6),'Marks Entry 6th'!CB101,IF(AND($E$3=7),'Marks Entry 7th'!CB101,"")))</f>
        <v/>
      </c>
      <c r="EV102" s="52" t="str">
        <f>IF(OR($E102="",$G102=""),"",IF(AND($E$3=6),'Marks Entry 6th'!CC101,IF(AND($E$3=7),'Marks Entry 7th'!CC101,"")))</f>
        <v/>
      </c>
      <c r="EW102" s="52" t="str">
        <f>IF(OR($E102="",$G102=""),"",IF(AND($E$3=6),'Marks Entry 6th'!CD101,IF(AND($E$3=7),'Marks Entry 7th'!CD101,"")))</f>
        <v/>
      </c>
      <c r="EX102" s="121" t="str">
        <f t="shared" si="166"/>
        <v/>
      </c>
      <c r="EY102" s="122">
        <f t="shared" si="167"/>
        <v>0</v>
      </c>
      <c r="EZ102" s="122" t="str">
        <f t="shared" si="168"/>
        <v/>
      </c>
      <c r="FA102" s="122" t="str">
        <f t="shared" si="169"/>
        <v/>
      </c>
      <c r="FB102" s="109" t="str">
        <f t="shared" si="170"/>
        <v/>
      </c>
      <c r="FC102" s="52" t="str">
        <f>IF(OR($E102="",$G102=""),"",IF(AND($E$3=6),'Marks Entry 6th'!CE101,IF(AND($E$3=7),'Marks Entry 7th'!CE101,"")))</f>
        <v/>
      </c>
      <c r="FD102" s="52" t="str">
        <f>IF(OR($E102="",$G102=""),"",IF(AND($E$3=6),'Marks Entry 6th'!CF101,IF(AND($E$3=7),'Marks Entry 7th'!CF101,"")))</f>
        <v/>
      </c>
      <c r="FE102" s="52" t="str">
        <f>IF(OR($E102="",$G102=""),"",IF(AND($E$3=6),'Marks Entry 6th'!CG101,IF(AND($E$3=7),'Marks Entry 7th'!CG101,"")))</f>
        <v/>
      </c>
      <c r="FF102" s="52" t="str">
        <f>IF(OR($E102="",$G102=""),"",IF(AND($E$3=6),'Marks Entry 6th'!CH101,IF(AND($E$3=7),'Marks Entry 7th'!CH101,"")))</f>
        <v/>
      </c>
      <c r="FG102" s="52" t="str">
        <f>IF(OR($E102="",$G102=""),"",IF(AND($E$3=6),'Marks Entry 6th'!CI101,IF(AND($E$3=7),'Marks Entry 7th'!CI101,"")))</f>
        <v/>
      </c>
      <c r="FH102" s="121" t="str">
        <f t="shared" si="171"/>
        <v/>
      </c>
      <c r="FI102" s="122">
        <f t="shared" si="172"/>
        <v>0</v>
      </c>
      <c r="FJ102" s="122" t="str">
        <f t="shared" si="173"/>
        <v/>
      </c>
      <c r="FK102" s="122" t="str">
        <f t="shared" si="174"/>
        <v/>
      </c>
      <c r="FL102" s="109" t="str">
        <f t="shared" si="175"/>
        <v/>
      </c>
      <c r="FM102" s="370" t="str">
        <f>IF(OR($E102="",$G102=""),"",IF(AND('Marks Entry 6th'!CJ101="",'Marks Entry 7th'!CJ101=""),"",IF(AND($E$3=6),'Marks Entry 6th'!CJ101,IF(AND($E$3=7),'Marks Entry 7th'!CJ101,""))))</f>
        <v/>
      </c>
      <c r="FN102" s="370" t="str">
        <f>IF(OR($E102="",$G102=""),"",IF(AND('Marks Entry 6th'!CK101="",'Marks Entry 7th'!CK101=""),"",IF(AND($E$3=6),'Marks Entry 6th'!CK101,IF(AND($E$3=7),'Marks Entry 7th'!CK101,""))))</f>
        <v/>
      </c>
      <c r="FO102" s="371" t="str">
        <f t="shared" si="176"/>
        <v/>
      </c>
      <c r="FP102" s="109" t="str">
        <f t="shared" si="177"/>
        <v/>
      </c>
      <c r="FQ102" s="370" t="str">
        <f>IF(OR($E102="",$G102=""),"",IF(AND('Marks Entry 6th'!CL101="",'Marks Entry 7th'!CL101=""),"",IF(AND($E$3=6),'Marks Entry 6th'!CL101,IF(AND($E$3=7),'Marks Entry 7th'!CL101,""))))</f>
        <v/>
      </c>
      <c r="FR102" s="370" t="str">
        <f>IF(OR($E102="",$G102=""),"",IF(AND('Marks Entry 6th'!CM101="",'Marks Entry 7th'!CM101=""),"",IF(AND($E$3=6),'Marks Entry 6th'!CM101,IF(AND($E$3=7),'Marks Entry 7th'!CM101,""))))</f>
        <v/>
      </c>
      <c r="FS102" s="371" t="str">
        <f t="shared" si="178"/>
        <v/>
      </c>
      <c r="FT102" s="109" t="str">
        <f t="shared" si="179"/>
        <v/>
      </c>
      <c r="FU102" s="78" t="str">
        <f t="shared" si="180"/>
        <v/>
      </c>
      <c r="FV102" s="332" t="str">
        <f t="shared" si="181"/>
        <v/>
      </c>
      <c r="FW102" s="84" t="str">
        <f t="shared" si="182"/>
        <v/>
      </c>
      <c r="FX102" s="225" t="str">
        <f t="shared" si="183"/>
        <v/>
      </c>
      <c r="FY102" s="85" t="str">
        <f t="shared" si="184"/>
        <v/>
      </c>
      <c r="FZ102" s="331" t="str">
        <f>IFERROR(IF(B102="NSO","NSO",IF(OR(D102="",G102="",F102=""),"",IF(AND(FV102&gt;=36,'Master sheet'!$D$11="Hindi"),"कक्षा क्रमोन्नत",IF(AND(FV102&gt;=36,'Master sheet'!$D$11="English"),"Promoted",IF(AND(FV102&lt;36,'Master sheet'!$D$11="Hindi"),"पुनः परीक्षा","Re-Exam"))))),"")</f>
        <v/>
      </c>
      <c r="GA102" s="53" t="str">
        <f>IF(OR($E102="",$G102=""),"",IF(AND($E$3=6,'Marks Entry 6th'!CN101=""),"",IF(AND($E$3=7,'Marks Entry 7th'!CN101=""),"",IF(AND($E$3=6),'Marks Entry 6th'!CN101,IF(AND($E$3=7),'Marks Entry 7th'!CN101,"")))))</f>
        <v/>
      </c>
      <c r="GB102" s="53" t="str">
        <f>IF(OR($E102="",$G102=""),"",IF(AND($E$3=6,'Marks Entry 6th'!CO101=""),"",IF(AND($E$3=7,'Marks Entry 7th'!CO101=""),"",IF(AND($E$3=6),'Marks Entry 6th'!CO101,IF(AND($E$3=7),'Marks Entry 7th'!CO101,"")))))</f>
        <v/>
      </c>
      <c r="GC102" s="54"/>
      <c r="GK102" s="56">
        <f>IF(AND($E$3=6),'Marks Entry 6th'!I101,IF(AND($E$3=7),'Marks Entry 7th'!I101,""))</f>
        <v>0</v>
      </c>
      <c r="GL102" s="56">
        <f t="shared" si="185"/>
        <v>0</v>
      </c>
    </row>
    <row r="103" spans="1:194" ht="18.95" customHeight="1">
      <c r="A103" s="68">
        <v>96</v>
      </c>
      <c r="B103" s="68" t="str">
        <f>IF(OR(GK103=0,GK103=""),"",IF(AND($E$3=6),'Marks Entry 6th'!I102,IF(AND($E$3=7),'Marks Entry 7th'!I102,"")))</f>
        <v/>
      </c>
      <c r="C103" s="69" t="str">
        <f>IF(OR(B103=0,B103=""),"",IF(AND($E$3=6,'Marks Entry 6th'!B102=""),"",IF(AND($E$3=7,'Marks Entry 7th'!B102=""),"",IF(AND($E$3=6,'Marks Entry 6th'!B102),'Marks Entry 6th'!B102,IF(AND($E$3=7),'Marks Entry 7th'!B102,"")))))</f>
        <v/>
      </c>
      <c r="D103" s="69" t="str">
        <f>IF(OR(B103=0,B103=""),"",IF(AND($E$3=6,'Marks Entry 6th'!C102=""),"",IF(AND($E$3=7,'Marks Entry 7th'!C102=""),"",IF(AND($E$3=6),'Marks Entry 6th'!C102,IF(AND($E$3=7),'Marks Entry 7th'!C102,"")))))</f>
        <v/>
      </c>
      <c r="E103" s="306" t="str">
        <f>IF(OR(B103=0,B103=""),"",IF(AND($E$3=6,'Marks Entry 6th'!E102=""),"",IF(AND($E$3=7,'Marks Entry 7th'!E102=""),"",IF(AND($E$3=6),'Marks Entry 6th'!E102,IF(AND($E$3=7),'Marks Entry 7th'!E102,"")))))</f>
        <v/>
      </c>
      <c r="F103" s="69" t="str">
        <f>IF(OR(B103=0,B103=""),"",IF(AND($E$3=6,'Marks Entry 6th'!D102=""),"",IF(AND($E$3=7,'Marks Entry 7th'!D102=""),"",IF(AND($E$3=6),'Marks Entry 6th'!D102,IF(AND($E$3=7),'Marks Entry 7th'!D102,"")))))</f>
        <v/>
      </c>
      <c r="G103" s="305" t="str">
        <f>IF(OR(B103=0,B103=""),"",IF(AND($E$3=6,'Marks Entry 6th'!F102=""),"",IF(AND($E$3=7,'Marks Entry 7th'!F102=""),"",IF(AND($E$3=6),UPPER('Marks Entry 6th'!F102),IF(AND($E$3=7),UPPER('Marks Entry 7th'!F102),"")))))</f>
        <v/>
      </c>
      <c r="H103" s="305" t="str">
        <f>IF(OR(B103=0,B103=""),"",IF(AND($E$3=6,'Marks Entry 6th'!G102=""),"",IF(AND($E$3=7,'Marks Entry 7th'!G102=""),"",IF(AND($E$3=6),UPPER('Marks Entry 6th'!G102),IF(AND($E$3=7),UPPER('Marks Entry 7th'!G102),"")))))</f>
        <v/>
      </c>
      <c r="I103" s="305" t="str">
        <f>IF(OR(B103=0,B103=""),"",IF(AND($E$3=6,'Marks Entry 6th'!H102=""),"",IF(AND($E$3=7,'Marks Entry 7th'!H102=""),"",IF(AND($E$3=6),UPPER('Marks Entry 6th'!H102),IF(AND($E$3=7),UPPER('Marks Entry 7th'!H102),"")))))</f>
        <v/>
      </c>
      <c r="J103" s="64" t="str">
        <f>IF(OR(B103=0,B103=""),"",IF(AND($E$3=6,'Marks Entry 6th'!J102=""),"",IF(AND($E$3=7,'Marks Entry 7th'!J102=""),"",IF(AND($E$3=6),'Marks Entry 6th'!J102,IF(AND($E$3=7),'Marks Entry 7th'!J102,"")))))</f>
        <v/>
      </c>
      <c r="K103" s="64" t="str">
        <f>IF(OR(B103=0,B103=""),"",IF(AND($E$3=6,'Marks Entry 6th'!K102=""),"",IF(AND($E$3=7,'Marks Entry 7th'!K102=""),"",IF(AND($E$3=6),'Marks Entry 6th'!K102,IF(AND($E$3=7),'Marks Entry 7th'!K102,"")))))</f>
        <v/>
      </c>
      <c r="L103" s="120" t="str">
        <f>IF(OR($E103="",$G103=""),"",IF(AND($E$3=6),'Marks Entry 6th'!L102,IF(AND($E$3=7),'Marks Entry 7th'!L102,"")))</f>
        <v/>
      </c>
      <c r="M103" s="120" t="str">
        <f>IF(OR($E103="",$G103=""),"",IF(AND($E$3=6),'Marks Entry 6th'!M102,IF(AND($E$3=7),'Marks Entry 7th'!M102,"")))</f>
        <v/>
      </c>
      <c r="N103" s="120" t="str">
        <f>IF(OR($E103="",$G103=""),"",IF(AND($E$3=6),'Marks Entry 6th'!N102,IF(AND($E$3=7),'Marks Entry 7th'!N102,"")))</f>
        <v/>
      </c>
      <c r="O103" s="120" t="str">
        <f>IF(OR($E103="",$G103=""),"",IF(AND($E$3=6),'Marks Entry 6th'!O102,IF(AND($E$3=7),'Marks Entry 7th'!O102,"")))</f>
        <v/>
      </c>
      <c r="P103" s="120" t="str">
        <f>IF(OR($E103="",$G103=""),"",IF(AND($E$3=6),'Marks Entry 6th'!P102,IF(AND($E$3=7),'Marks Entry 7th'!P102,"")))</f>
        <v/>
      </c>
      <c r="Q103" s="120" t="str">
        <f>IF(OR($E103="",$G103=""),"",IF(AND($E$3=6),'Marks Entry 6th'!Q102,IF(AND($E$3=7),'Marks Entry 7th'!Q102,"")))</f>
        <v/>
      </c>
      <c r="R103" s="428" t="str">
        <f t="shared" si="95"/>
        <v/>
      </c>
      <c r="S103" s="120" t="str">
        <f>IF(OR($E103="",$G103=""),"",IF(AND($E$3=6),'Marks Entry 6th'!R102,IF(AND($E$3=7),'Marks Entry 7th'!R102,"")))</f>
        <v/>
      </c>
      <c r="T103" s="120" t="str">
        <f>IF(OR($E103="",$G103=""),"",IF(AND($E$3=6),'Marks Entry 6th'!S102,IF(AND($E$3=7),'Marks Entry 7th'!S102,"")))</f>
        <v/>
      </c>
      <c r="U103" s="65" t="str">
        <f t="shared" si="96"/>
        <v/>
      </c>
      <c r="V103" s="62">
        <f t="shared" si="97"/>
        <v>0</v>
      </c>
      <c r="W103" s="67" t="str">
        <f>IF(OR($E103="",$G103=""),"",IF(AND($E$3=6),'Marks Entry 6th'!T102,IF(AND($E$3=7),'Marks Entry 7th'!T102,"")))</f>
        <v/>
      </c>
      <c r="X103" s="67" t="str">
        <f>IF(OR($E103="",$G103=""),"",IF(AND($E$3=6),'Marks Entry 6th'!U102,IF(AND($E$3=7),'Marks Entry 7th'!U102,"")))</f>
        <v/>
      </c>
      <c r="Y103" s="66" t="str">
        <f t="shared" si="98"/>
        <v/>
      </c>
      <c r="Z103" s="62" t="str">
        <f t="shared" si="99"/>
        <v/>
      </c>
      <c r="AA103" s="108">
        <f t="shared" si="100"/>
        <v>0</v>
      </c>
      <c r="AB103" s="108" t="str">
        <f t="shared" si="101"/>
        <v/>
      </c>
      <c r="AC103" s="108" t="str">
        <f t="shared" si="102"/>
        <v/>
      </c>
      <c r="AD103" s="108" t="str">
        <f t="shared" si="103"/>
        <v/>
      </c>
      <c r="AE103" s="108" t="str">
        <f t="shared" si="104"/>
        <v/>
      </c>
      <c r="AF103" s="110" t="str">
        <f t="shared" si="105"/>
        <v/>
      </c>
      <c r="AG103" s="120" t="str">
        <f>IF(OR($E103="",$G103=""),"",IF(AND($E$3=6),'Marks Entry 6th'!V102,IF(AND($E$3=7),'Marks Entry 7th'!V102,"")))</f>
        <v/>
      </c>
      <c r="AH103" s="120" t="str">
        <f>IF(OR($E103="",$G103=""),"",IF(AND($E$3=6),'Marks Entry 6th'!W102,IF(AND($E$3=7),'Marks Entry 7th'!W102,"")))</f>
        <v/>
      </c>
      <c r="AI103" s="120" t="str">
        <f>IF(OR($E103="",$G103=""),"",IF(AND($E$3=6),'Marks Entry 6th'!X102,IF(AND($E$3=7),'Marks Entry 7th'!X102,"")))</f>
        <v/>
      </c>
      <c r="AJ103" s="120" t="str">
        <f>IF(OR($E103="",$G103=""),"",IF(AND($E$3=6),'Marks Entry 6th'!Y102,IF(AND($E$3=7),'Marks Entry 7th'!Y102,"")))</f>
        <v/>
      </c>
      <c r="AK103" s="120" t="str">
        <f>IF(OR($E103="",$G103=""),"",IF(AND($E$3=6),'Marks Entry 6th'!Z102,IF(AND($E$3=7),'Marks Entry 7th'!Z102,"")))</f>
        <v/>
      </c>
      <c r="AL103" s="120" t="str">
        <f>IF(OR($E103="",$G103=""),"",IF(AND($E$3=6),'Marks Entry 6th'!AA102,IF(AND($E$3=7),'Marks Entry 7th'!AA102,"")))</f>
        <v/>
      </c>
      <c r="AM103" s="428" t="str">
        <f t="shared" si="106"/>
        <v/>
      </c>
      <c r="AN103" s="120" t="str">
        <f>IF(OR($E103="",$G103=""),"",IF(AND($E$3=6),'Marks Entry 6th'!AB102,IF(AND($E$3=7),'Marks Entry 7th'!AB102,"")))</f>
        <v/>
      </c>
      <c r="AO103" s="120" t="str">
        <f>IF(OR($E103="",$G103=""),"",IF(AND($E$3=6),'Marks Entry 6th'!AC102,IF(AND($E$3=7),'Marks Entry 7th'!AC102,"")))</f>
        <v/>
      </c>
      <c r="AP103" s="65" t="str">
        <f t="shared" si="107"/>
        <v/>
      </c>
      <c r="AQ103" s="62">
        <f t="shared" si="108"/>
        <v>0</v>
      </c>
      <c r="AR103" s="67" t="str">
        <f>IF(OR($E103="",$G103=""),"",IF(AND($E$3=6),'Marks Entry 6th'!AD102,IF(AND($E$3=7),'Marks Entry 7th'!AD102,"")))</f>
        <v/>
      </c>
      <c r="AS103" s="67" t="str">
        <f>IF(OR($E103="",$G103=""),"",IF(AND($E$3=6),'Marks Entry 6th'!AE102,IF(AND($E$3=7),'Marks Entry 7th'!AE102,"")))</f>
        <v/>
      </c>
      <c r="AT103" s="65" t="str">
        <f t="shared" si="109"/>
        <v/>
      </c>
      <c r="AU103" s="62" t="str">
        <f t="shared" si="110"/>
        <v/>
      </c>
      <c r="AV103" s="108">
        <f t="shared" si="111"/>
        <v>0</v>
      </c>
      <c r="AW103" s="108" t="str">
        <f t="shared" si="112"/>
        <v/>
      </c>
      <c r="AX103" s="108" t="str">
        <f t="shared" si="113"/>
        <v/>
      </c>
      <c r="AY103" s="108" t="str">
        <f t="shared" si="114"/>
        <v/>
      </c>
      <c r="AZ103" s="108" t="str">
        <f t="shared" si="115"/>
        <v/>
      </c>
      <c r="BA103" s="110" t="str">
        <f t="shared" si="116"/>
        <v/>
      </c>
      <c r="BB103" s="313" t="str">
        <f>IF(OR($E103="",$G103=""),"",IF(AND($E$3=6),'Marks Entry 6th'!AF102,IF(AND($E$3=7),'Marks Entry 7th'!AF102,"")))</f>
        <v/>
      </c>
      <c r="BC103" s="120" t="str">
        <f>IF(OR($E103="",$G103=""),"",IF(AND($E$3=6),'Marks Entry 6th'!AG102,IF(AND($E$3=7),'Marks Entry 7th'!AG102,"")))</f>
        <v/>
      </c>
      <c r="BD103" s="120" t="str">
        <f>IF(OR($E103="",$G103=""),"",IF(AND($E$3=6),'Marks Entry 6th'!AH102,IF(AND($E$3=7),'Marks Entry 7th'!AH102,"")))</f>
        <v/>
      </c>
      <c r="BE103" s="120" t="str">
        <f>IF(OR($E103="",$G103=""),"",IF(AND($E$3=6),'Marks Entry 6th'!AI102,IF(AND($E$3=7),'Marks Entry 7th'!AI102,"")))</f>
        <v/>
      </c>
      <c r="BF103" s="120" t="str">
        <f>IF(OR($E103="",$G103=""),"",IF(AND($E$3=6),'Marks Entry 6th'!AJ102,IF(AND($E$3=7),'Marks Entry 7th'!AJ102,"")))</f>
        <v/>
      </c>
      <c r="BG103" s="120" t="str">
        <f>IF(OR($E103="",$G103=""),"",IF(AND($E$3=6),'Marks Entry 6th'!AK102,IF(AND($E$3=7),'Marks Entry 7th'!AK102,"")))</f>
        <v/>
      </c>
      <c r="BH103" s="120" t="str">
        <f>IF(OR($E103="",$G103=""),"",IF(AND($E$3=6),'Marks Entry 6th'!AL102,IF(AND($E$3=7),'Marks Entry 7th'!AL102,"")))</f>
        <v/>
      </c>
      <c r="BI103" s="428" t="str">
        <f t="shared" si="117"/>
        <v/>
      </c>
      <c r="BJ103" s="120" t="str">
        <f>IF(OR($E103="",$G103=""),"",IF(AND($E$3=6),'Marks Entry 6th'!AM102,IF(AND($E$3=7),'Marks Entry 7th'!AM102,"")))</f>
        <v/>
      </c>
      <c r="BK103" s="120" t="str">
        <f>IF(OR($E103="",$G103=""),"",IF(AND($E$3=6),'Marks Entry 6th'!AN102,IF(AND($E$3=7),'Marks Entry 7th'!AN102,"")))</f>
        <v/>
      </c>
      <c r="BL103" s="65" t="str">
        <f t="shared" si="118"/>
        <v/>
      </c>
      <c r="BM103" s="62">
        <f t="shared" si="119"/>
        <v>0</v>
      </c>
      <c r="BN103" s="67" t="str">
        <f>IF(OR($E103="",$G103=""),"",IF(AND($E$3=6),'Marks Entry 6th'!AO102,IF(AND($E$3=7),'Marks Entry 7th'!AO102,"")))</f>
        <v/>
      </c>
      <c r="BO103" s="67" t="str">
        <f>IF(OR($E103="",$G103=""),"",IF(AND($E$3=6),'Marks Entry 6th'!AP102,IF(AND($E$3=7),'Marks Entry 7th'!AP102,"")))</f>
        <v/>
      </c>
      <c r="BP103" s="65" t="str">
        <f t="shared" si="120"/>
        <v/>
      </c>
      <c r="BQ103" s="62" t="str">
        <f t="shared" si="121"/>
        <v/>
      </c>
      <c r="BR103" s="108">
        <f t="shared" si="122"/>
        <v>0</v>
      </c>
      <c r="BS103" s="108" t="str">
        <f t="shared" si="123"/>
        <v/>
      </c>
      <c r="BT103" s="108" t="str">
        <f t="shared" si="124"/>
        <v/>
      </c>
      <c r="BU103" s="108" t="str">
        <f t="shared" si="125"/>
        <v/>
      </c>
      <c r="BV103" s="108" t="str">
        <f t="shared" si="126"/>
        <v/>
      </c>
      <c r="BW103" s="110" t="str">
        <f t="shared" si="127"/>
        <v/>
      </c>
      <c r="BX103" s="120" t="str">
        <f>IF(OR($E103="",$G103=""),"",IF(AND($E$3=6),'Marks Entry 6th'!AQ102,IF(AND($E$3=7),'Marks Entry 7th'!AQ102,"")))</f>
        <v/>
      </c>
      <c r="BY103" s="120" t="str">
        <f>IF(OR($E103="",$G103=""),"",IF(AND($E$3=6),'Marks Entry 6th'!AR102,IF(AND($E$3=7),'Marks Entry 7th'!AR102,"")))</f>
        <v/>
      </c>
      <c r="BZ103" s="120" t="str">
        <f>IF(OR($E103="",$G103=""),"",IF(AND($E$3=6),'Marks Entry 6th'!AS102,IF(AND($E$3=7),'Marks Entry 7th'!AS102,"")))</f>
        <v/>
      </c>
      <c r="CA103" s="120" t="str">
        <f>IF(OR($E103="",$G103=""),"",IF(AND($E$3=6),'Marks Entry 6th'!AT102,IF(AND($E$3=7),'Marks Entry 7th'!AT102,"")))</f>
        <v/>
      </c>
      <c r="CB103" s="120" t="str">
        <f>IF(OR($E103="",$G103=""),"",IF(AND($E$3=6),'Marks Entry 6th'!AU102,IF(AND($E$3=7),'Marks Entry 7th'!AU102,"")))</f>
        <v/>
      </c>
      <c r="CC103" s="120" t="str">
        <f>IF(OR($E103="",$G103=""),"",IF(AND($E$3=6),'Marks Entry 6th'!AV102,IF(AND($E$3=7),'Marks Entry 7th'!AV102,"")))</f>
        <v/>
      </c>
      <c r="CD103" s="428" t="str">
        <f t="shared" si="128"/>
        <v/>
      </c>
      <c r="CE103" s="120" t="str">
        <f>IF(OR($E103="",$G103=""),"",IF(AND($E$3=6),'Marks Entry 6th'!AW102,IF(AND($E$3=7),'Marks Entry 7th'!AW102,"")))</f>
        <v/>
      </c>
      <c r="CF103" s="120" t="str">
        <f>IF(OR($E103="",$G103=""),"",IF(AND($E$3=6),'Marks Entry 6th'!AX102,IF(AND($E$3=7),'Marks Entry 7th'!AX102,"")))</f>
        <v/>
      </c>
      <c r="CG103" s="65" t="str">
        <f t="shared" si="129"/>
        <v/>
      </c>
      <c r="CH103" s="62">
        <f t="shared" si="130"/>
        <v>0</v>
      </c>
      <c r="CI103" s="67" t="str">
        <f>IF(OR($E103="",$G103=""),"",IF(AND($E$3=6),'Marks Entry 6th'!AY102,IF(AND($E$3=7),'Marks Entry 7th'!AY102,"")))</f>
        <v/>
      </c>
      <c r="CJ103" s="67" t="str">
        <f>IF(OR($E103="",$G103=""),"",IF(AND($E$3=6),'Marks Entry 6th'!AZ102,IF(AND($E$3=7),'Marks Entry 7th'!AZ102,"")))</f>
        <v/>
      </c>
      <c r="CK103" s="65" t="str">
        <f t="shared" si="131"/>
        <v/>
      </c>
      <c r="CL103" s="62" t="str">
        <f t="shared" si="132"/>
        <v/>
      </c>
      <c r="CM103" s="108">
        <f t="shared" si="133"/>
        <v>0</v>
      </c>
      <c r="CN103" s="108" t="str">
        <f t="shared" si="134"/>
        <v/>
      </c>
      <c r="CO103" s="108" t="str">
        <f t="shared" si="135"/>
        <v/>
      </c>
      <c r="CP103" s="108" t="str">
        <f t="shared" si="136"/>
        <v/>
      </c>
      <c r="CQ103" s="108" t="str">
        <f t="shared" si="137"/>
        <v/>
      </c>
      <c r="CR103" s="110" t="str">
        <f t="shared" si="138"/>
        <v/>
      </c>
      <c r="CS103" s="120" t="str">
        <f>IF(OR($E103="",$G103=""),"",IF(AND($E$3=6),'Marks Entry 6th'!BA102,IF(AND($E$3=7),'Marks Entry 7th'!BA102,"")))</f>
        <v/>
      </c>
      <c r="CT103" s="120" t="str">
        <f>IF(OR($E103="",$G103=""),"",IF(AND($E$3=6),'Marks Entry 6th'!BB102,IF(AND($E$3=7),'Marks Entry 7th'!BB102,"")))</f>
        <v/>
      </c>
      <c r="CU103" s="120" t="str">
        <f>IF(OR($E103="",$G103=""),"",IF(AND($E$3=6),'Marks Entry 6th'!BC102,IF(AND($E$3=7),'Marks Entry 7th'!BC102,"")))</f>
        <v/>
      </c>
      <c r="CV103" s="120" t="str">
        <f>IF(OR($E103="",$G103=""),"",IF(AND($E$3=6),'Marks Entry 6th'!BD102,IF(AND($E$3=7),'Marks Entry 7th'!BD102,"")))</f>
        <v/>
      </c>
      <c r="CW103" s="120" t="str">
        <f>IF(OR($E103="",$G103=""),"",IF(AND($E$3=6),'Marks Entry 6th'!BE102,IF(AND($E$3=7),'Marks Entry 7th'!BE102,"")))</f>
        <v/>
      </c>
      <c r="CX103" s="120" t="str">
        <f>IF(OR($E103="",$G103=""),"",IF(AND($E$3=6),'Marks Entry 6th'!BF102,IF(AND($E$3=7),'Marks Entry 7th'!BF102,"")))</f>
        <v/>
      </c>
      <c r="CY103" s="428" t="str">
        <f t="shared" si="139"/>
        <v/>
      </c>
      <c r="CZ103" s="120" t="str">
        <f>IF(OR($E103="",$G103=""),"",IF(AND($E$3=6),'Marks Entry 6th'!BG102,IF(AND($E$3=7),'Marks Entry 7th'!BG102,"")))</f>
        <v/>
      </c>
      <c r="DA103" s="120" t="str">
        <f>IF(OR($E103="",$G103=""),"",IF(AND($E$3=6),'Marks Entry 6th'!BH102,IF(AND($E$3=7),'Marks Entry 7th'!BH102,"")))</f>
        <v/>
      </c>
      <c r="DB103" s="65" t="str">
        <f t="shared" si="140"/>
        <v/>
      </c>
      <c r="DC103" s="62">
        <f t="shared" si="141"/>
        <v>0</v>
      </c>
      <c r="DD103" s="67" t="str">
        <f>IF(OR($E103="",$G103=""),"",IF(AND($E$3=6),'Marks Entry 6th'!BI102,IF(AND($E$3=7),'Marks Entry 7th'!BI102,"")))</f>
        <v/>
      </c>
      <c r="DE103" s="67" t="str">
        <f>IF(OR($E103="",$G103=""),"",IF(AND($E$3=6),'Marks Entry 6th'!BJ102,IF(AND($E$3=7),'Marks Entry 7th'!BJ102,"")))</f>
        <v/>
      </c>
      <c r="DF103" s="65" t="str">
        <f t="shared" si="142"/>
        <v/>
      </c>
      <c r="DG103" s="62" t="str">
        <f t="shared" si="143"/>
        <v/>
      </c>
      <c r="DH103" s="108">
        <f t="shared" si="144"/>
        <v>0</v>
      </c>
      <c r="DI103" s="108" t="str">
        <f t="shared" si="145"/>
        <v/>
      </c>
      <c r="DJ103" s="108" t="str">
        <f t="shared" si="146"/>
        <v/>
      </c>
      <c r="DK103" s="108" t="str">
        <f t="shared" si="147"/>
        <v/>
      </c>
      <c r="DL103" s="108" t="str">
        <f t="shared" si="148"/>
        <v/>
      </c>
      <c r="DM103" s="110" t="str">
        <f t="shared" si="149"/>
        <v/>
      </c>
      <c r="DN103" s="120" t="str">
        <f>IF(OR($E103="",$G103=""),"",IF(AND($E$3=6),'Marks Entry 6th'!BK102,IF(AND($E$3=7),'Marks Entry 7th'!BK102,"")))</f>
        <v/>
      </c>
      <c r="DO103" s="120" t="str">
        <f>IF(OR($E103="",$G103=""),"",IF(AND($E$3=6),'Marks Entry 6th'!BL102,IF(AND($E$3=7),'Marks Entry 7th'!BL102,"")))</f>
        <v/>
      </c>
      <c r="DP103" s="120" t="str">
        <f>IF(OR($E103="",$G103=""),"",IF(AND($E$3=6),'Marks Entry 6th'!BM102,IF(AND($E$3=7),'Marks Entry 7th'!BM102,"")))</f>
        <v/>
      </c>
      <c r="DQ103" s="120" t="str">
        <f>IF(OR($E103="",$G103=""),"",IF(AND($E$3=6),'Marks Entry 6th'!BN102,IF(AND($E$3=7),'Marks Entry 7th'!BN102,"")))</f>
        <v/>
      </c>
      <c r="DR103" s="120" t="str">
        <f>IF(OR($E103="",$G103=""),"",IF(AND($E$3=6),'Marks Entry 6th'!BO102,IF(AND($E$3=7),'Marks Entry 7th'!BO102,"")))</f>
        <v/>
      </c>
      <c r="DS103" s="120" t="str">
        <f>IF(OR($E103="",$G103=""),"",IF(AND($E$3=6),'Marks Entry 6th'!BP102,IF(AND($E$3=7),'Marks Entry 7th'!BP102,"")))</f>
        <v/>
      </c>
      <c r="DT103" s="428" t="str">
        <f t="shared" si="150"/>
        <v/>
      </c>
      <c r="DU103" s="120" t="str">
        <f>IF(OR($E103="",$G103=""),"",IF(AND($E$3=6),'Marks Entry 6th'!BQ102,IF(AND($E$3=7),'Marks Entry 7th'!BQ102,"")))</f>
        <v/>
      </c>
      <c r="DV103" s="120" t="str">
        <f>IF(OR($E103="",$G103=""),"",IF(AND($E$3=6),'Marks Entry 6th'!BR102,IF(AND($E$3=7),'Marks Entry 7th'!BR102,"")))</f>
        <v/>
      </c>
      <c r="DW103" s="65" t="str">
        <f t="shared" si="151"/>
        <v/>
      </c>
      <c r="DX103" s="62">
        <f t="shared" si="152"/>
        <v>0</v>
      </c>
      <c r="DY103" s="67" t="str">
        <f>IF(OR($E103="",$G103=""),"",IF(AND($E$3=6),'Marks Entry 6th'!BS102,IF(AND($E$3=7),'Marks Entry 7th'!BS102,"")))</f>
        <v/>
      </c>
      <c r="DZ103" s="67" t="str">
        <f>IF(OR($E103="",$G103=""),"",IF(AND($E$3=6),'Marks Entry 6th'!BT102,IF(AND($E$3=7),'Marks Entry 7th'!BT102,"")))</f>
        <v/>
      </c>
      <c r="EA103" s="65" t="str">
        <f t="shared" si="153"/>
        <v/>
      </c>
      <c r="EB103" s="62" t="str">
        <f t="shared" si="154"/>
        <v/>
      </c>
      <c r="EC103" s="108">
        <f t="shared" si="155"/>
        <v>0</v>
      </c>
      <c r="ED103" s="108" t="str">
        <f t="shared" si="156"/>
        <v/>
      </c>
      <c r="EE103" s="108" t="str">
        <f t="shared" si="157"/>
        <v/>
      </c>
      <c r="EF103" s="108" t="str">
        <f t="shared" si="158"/>
        <v/>
      </c>
      <c r="EG103" s="108" t="str">
        <f t="shared" si="159"/>
        <v/>
      </c>
      <c r="EH103" s="110" t="str">
        <f t="shared" si="160"/>
        <v/>
      </c>
      <c r="EI103" s="52" t="str">
        <f>IF(OR($E103="",$G103=""),"",IF(AND($E$3=6),'Marks Entry 6th'!BU102,IF(AND($E$3=7),'Marks Entry 7th'!BU102,"")))</f>
        <v/>
      </c>
      <c r="EJ103" s="52" t="str">
        <f>IF(OR($E103="",$G103=""),"",IF(AND($E$3=6),'Marks Entry 6th'!BV102,IF(AND($E$3=7),'Marks Entry 7th'!BV102,"")))</f>
        <v/>
      </c>
      <c r="EK103" s="52" t="str">
        <f>IF(OR($E103="",$G103=""),"",IF(AND($E$3=6),'Marks Entry 6th'!BW102,IF(AND($E$3=7),'Marks Entry 7th'!BW102,"")))</f>
        <v/>
      </c>
      <c r="EL103" s="52" t="str">
        <f>IF(OR($E103="",$G103=""),"",IF(AND($E$3=6),'Marks Entry 6th'!BX102,IF(AND($E$3=7),'Marks Entry 7th'!BX102,"")))</f>
        <v/>
      </c>
      <c r="EM103" s="52" t="str">
        <f>IF(OR($E103="",$G103=""),"",IF(AND($E$3=6),'Marks Entry 6th'!BY102,IF(AND($E$3=7),'Marks Entry 7th'!BY102,"")))</f>
        <v/>
      </c>
      <c r="EN103" s="121" t="str">
        <f t="shared" si="161"/>
        <v/>
      </c>
      <c r="EO103" s="122">
        <f t="shared" si="162"/>
        <v>0</v>
      </c>
      <c r="EP103" s="122" t="str">
        <f t="shared" si="163"/>
        <v/>
      </c>
      <c r="EQ103" s="122" t="str">
        <f t="shared" si="164"/>
        <v/>
      </c>
      <c r="ER103" s="109" t="str">
        <f t="shared" si="165"/>
        <v/>
      </c>
      <c r="ES103" s="52" t="str">
        <f>IF(OR($E103="",$G103=""),"",IF(AND($E$3=6),'Marks Entry 6th'!BZ102,IF(AND($E$3=7),'Marks Entry 7th'!BZ102,"")))</f>
        <v/>
      </c>
      <c r="ET103" s="52" t="str">
        <f>IF(OR($E103="",$G103=""),"",IF(AND($E$3=6),'Marks Entry 6th'!CA102,IF(AND($E$3=7),'Marks Entry 7th'!CA102,"")))</f>
        <v/>
      </c>
      <c r="EU103" s="52" t="str">
        <f>IF(OR($E103="",$G103=""),"",IF(AND($E$3=6),'Marks Entry 6th'!CB102,IF(AND($E$3=7),'Marks Entry 7th'!CB102,"")))</f>
        <v/>
      </c>
      <c r="EV103" s="52" t="str">
        <f>IF(OR($E103="",$G103=""),"",IF(AND($E$3=6),'Marks Entry 6th'!CC102,IF(AND($E$3=7),'Marks Entry 7th'!CC102,"")))</f>
        <v/>
      </c>
      <c r="EW103" s="52" t="str">
        <f>IF(OR($E103="",$G103=""),"",IF(AND($E$3=6),'Marks Entry 6th'!CD102,IF(AND($E$3=7),'Marks Entry 7th'!CD102,"")))</f>
        <v/>
      </c>
      <c r="EX103" s="121" t="str">
        <f t="shared" si="166"/>
        <v/>
      </c>
      <c r="EY103" s="122">
        <f t="shared" si="167"/>
        <v>0</v>
      </c>
      <c r="EZ103" s="122" t="str">
        <f t="shared" si="168"/>
        <v/>
      </c>
      <c r="FA103" s="122" t="str">
        <f t="shared" si="169"/>
        <v/>
      </c>
      <c r="FB103" s="109" t="str">
        <f t="shared" si="170"/>
        <v/>
      </c>
      <c r="FC103" s="52" t="str">
        <f>IF(OR($E103="",$G103=""),"",IF(AND($E$3=6),'Marks Entry 6th'!CE102,IF(AND($E$3=7),'Marks Entry 7th'!CE102,"")))</f>
        <v/>
      </c>
      <c r="FD103" s="52" t="str">
        <f>IF(OR($E103="",$G103=""),"",IF(AND($E$3=6),'Marks Entry 6th'!CF102,IF(AND($E$3=7),'Marks Entry 7th'!CF102,"")))</f>
        <v/>
      </c>
      <c r="FE103" s="52" t="str">
        <f>IF(OR($E103="",$G103=""),"",IF(AND($E$3=6),'Marks Entry 6th'!CG102,IF(AND($E$3=7),'Marks Entry 7th'!CG102,"")))</f>
        <v/>
      </c>
      <c r="FF103" s="52" t="str">
        <f>IF(OR($E103="",$G103=""),"",IF(AND($E$3=6),'Marks Entry 6th'!CH102,IF(AND($E$3=7),'Marks Entry 7th'!CH102,"")))</f>
        <v/>
      </c>
      <c r="FG103" s="52" t="str">
        <f>IF(OR($E103="",$G103=""),"",IF(AND($E$3=6),'Marks Entry 6th'!CI102,IF(AND($E$3=7),'Marks Entry 7th'!CI102,"")))</f>
        <v/>
      </c>
      <c r="FH103" s="121" t="str">
        <f t="shared" si="171"/>
        <v/>
      </c>
      <c r="FI103" s="122">
        <f t="shared" si="172"/>
        <v>0</v>
      </c>
      <c r="FJ103" s="122" t="str">
        <f t="shared" si="173"/>
        <v/>
      </c>
      <c r="FK103" s="122" t="str">
        <f t="shared" si="174"/>
        <v/>
      </c>
      <c r="FL103" s="109" t="str">
        <f t="shared" si="175"/>
        <v/>
      </c>
      <c r="FM103" s="370" t="str">
        <f>IF(OR($E103="",$G103=""),"",IF(AND('Marks Entry 6th'!CJ102="",'Marks Entry 7th'!CJ102=""),"",IF(AND($E$3=6),'Marks Entry 6th'!CJ102,IF(AND($E$3=7),'Marks Entry 7th'!CJ102,""))))</f>
        <v/>
      </c>
      <c r="FN103" s="370" t="str">
        <f>IF(OR($E103="",$G103=""),"",IF(AND('Marks Entry 6th'!CK102="",'Marks Entry 7th'!CK102=""),"",IF(AND($E$3=6),'Marks Entry 6th'!CK102,IF(AND($E$3=7),'Marks Entry 7th'!CK102,""))))</f>
        <v/>
      </c>
      <c r="FO103" s="371" t="str">
        <f t="shared" si="176"/>
        <v/>
      </c>
      <c r="FP103" s="109" t="str">
        <f t="shared" si="177"/>
        <v/>
      </c>
      <c r="FQ103" s="370" t="str">
        <f>IF(OR($E103="",$G103=""),"",IF(AND('Marks Entry 6th'!CL102="",'Marks Entry 7th'!CL102=""),"",IF(AND($E$3=6),'Marks Entry 6th'!CL102,IF(AND($E$3=7),'Marks Entry 7th'!CL102,""))))</f>
        <v/>
      </c>
      <c r="FR103" s="370" t="str">
        <f>IF(OR($E103="",$G103=""),"",IF(AND('Marks Entry 6th'!CM102="",'Marks Entry 7th'!CM102=""),"",IF(AND($E$3=6),'Marks Entry 6th'!CM102,IF(AND($E$3=7),'Marks Entry 7th'!CM102,""))))</f>
        <v/>
      </c>
      <c r="FS103" s="371" t="str">
        <f t="shared" si="178"/>
        <v/>
      </c>
      <c r="FT103" s="109" t="str">
        <f t="shared" si="179"/>
        <v/>
      </c>
      <c r="FU103" s="78" t="str">
        <f t="shared" si="180"/>
        <v/>
      </c>
      <c r="FV103" s="332" t="str">
        <f t="shared" si="181"/>
        <v/>
      </c>
      <c r="FW103" s="84" t="str">
        <f t="shared" si="182"/>
        <v/>
      </c>
      <c r="FX103" s="225" t="str">
        <f t="shared" si="183"/>
        <v/>
      </c>
      <c r="FY103" s="85" t="str">
        <f t="shared" si="184"/>
        <v/>
      </c>
      <c r="FZ103" s="331" t="str">
        <f>IFERROR(IF(B103="NSO","NSO",IF(OR(D103="",G103="",F103=""),"",IF(AND(FV103&gt;=36,'Master sheet'!$D$11="Hindi"),"कक्षा क्रमोन्नत",IF(AND(FV103&gt;=36,'Master sheet'!$D$11="English"),"Promoted",IF(AND(FV103&lt;36,'Master sheet'!$D$11="Hindi"),"पुनः परीक्षा","Re-Exam"))))),"")</f>
        <v/>
      </c>
      <c r="GA103" s="53" t="str">
        <f>IF(OR($E103="",$G103=""),"",IF(AND($E$3=6,'Marks Entry 6th'!CN102=""),"",IF(AND($E$3=7,'Marks Entry 7th'!CN102=""),"",IF(AND($E$3=6),'Marks Entry 6th'!CN102,IF(AND($E$3=7),'Marks Entry 7th'!CN102,"")))))</f>
        <v/>
      </c>
      <c r="GB103" s="53" t="str">
        <f>IF(OR($E103="",$G103=""),"",IF(AND($E$3=6,'Marks Entry 6th'!CO102=""),"",IF(AND($E$3=7,'Marks Entry 7th'!CO102=""),"",IF(AND($E$3=6),'Marks Entry 6th'!CO102,IF(AND($E$3=7),'Marks Entry 7th'!CO102,"")))))</f>
        <v/>
      </c>
      <c r="GC103" s="54"/>
      <c r="GK103" s="56">
        <f>IF(AND($E$3=6),'Marks Entry 6th'!I102,IF(AND($E$3=7),'Marks Entry 7th'!I102,""))</f>
        <v>0</v>
      </c>
      <c r="GL103" s="56">
        <f t="shared" si="185"/>
        <v>0</v>
      </c>
    </row>
    <row r="104" spans="1:194" ht="18.95" customHeight="1">
      <c r="A104" s="68">
        <v>97</v>
      </c>
      <c r="B104" s="68" t="str">
        <f>IF(OR(GK104=0,GK104=""),"",IF(AND($E$3=6),'Marks Entry 6th'!I103,IF(AND($E$3=7),'Marks Entry 7th'!I103,"")))</f>
        <v/>
      </c>
      <c r="C104" s="69" t="str">
        <f>IF(OR(B104=0,B104=""),"",IF(AND($E$3=6,'Marks Entry 6th'!B103=""),"",IF(AND($E$3=7,'Marks Entry 7th'!B103=""),"",IF(AND($E$3=6,'Marks Entry 6th'!B103),'Marks Entry 6th'!B103,IF(AND($E$3=7),'Marks Entry 7th'!B103,"")))))</f>
        <v/>
      </c>
      <c r="D104" s="69" t="str">
        <f>IF(OR(B104=0,B104=""),"",IF(AND($E$3=6,'Marks Entry 6th'!C103=""),"",IF(AND($E$3=7,'Marks Entry 7th'!C103=""),"",IF(AND($E$3=6),'Marks Entry 6th'!C103,IF(AND($E$3=7),'Marks Entry 7th'!C103,"")))))</f>
        <v/>
      </c>
      <c r="E104" s="306" t="str">
        <f>IF(OR(B104=0,B104=""),"",IF(AND($E$3=6,'Marks Entry 6th'!E103=""),"",IF(AND($E$3=7,'Marks Entry 7th'!E103=""),"",IF(AND($E$3=6),'Marks Entry 6th'!E103,IF(AND($E$3=7),'Marks Entry 7th'!E103,"")))))</f>
        <v/>
      </c>
      <c r="F104" s="69" t="str">
        <f>IF(OR(B104=0,B104=""),"",IF(AND($E$3=6,'Marks Entry 6th'!D103=""),"",IF(AND($E$3=7,'Marks Entry 7th'!D103=""),"",IF(AND($E$3=6),'Marks Entry 6th'!D103,IF(AND($E$3=7),'Marks Entry 7th'!D103,"")))))</f>
        <v/>
      </c>
      <c r="G104" s="305" t="str">
        <f>IF(OR(B104=0,B104=""),"",IF(AND($E$3=6,'Marks Entry 6th'!F103=""),"",IF(AND($E$3=7,'Marks Entry 7th'!F103=""),"",IF(AND($E$3=6),UPPER('Marks Entry 6th'!F103),IF(AND($E$3=7),UPPER('Marks Entry 7th'!F103),"")))))</f>
        <v/>
      </c>
      <c r="H104" s="305" t="str">
        <f>IF(OR(B104=0,B104=""),"",IF(AND($E$3=6,'Marks Entry 6th'!G103=""),"",IF(AND($E$3=7,'Marks Entry 7th'!G103=""),"",IF(AND($E$3=6),UPPER('Marks Entry 6th'!G103),IF(AND($E$3=7),UPPER('Marks Entry 7th'!G103),"")))))</f>
        <v/>
      </c>
      <c r="I104" s="305" t="str">
        <f>IF(OR(B104=0,B104=""),"",IF(AND($E$3=6,'Marks Entry 6th'!H103=""),"",IF(AND($E$3=7,'Marks Entry 7th'!H103=""),"",IF(AND($E$3=6),UPPER('Marks Entry 6th'!H103),IF(AND($E$3=7),UPPER('Marks Entry 7th'!H103),"")))))</f>
        <v/>
      </c>
      <c r="J104" s="64" t="str">
        <f>IF(OR(B104=0,B104=""),"",IF(AND($E$3=6,'Marks Entry 6th'!J103=""),"",IF(AND($E$3=7,'Marks Entry 7th'!J103=""),"",IF(AND($E$3=6),'Marks Entry 6th'!J103,IF(AND($E$3=7),'Marks Entry 7th'!J103,"")))))</f>
        <v/>
      </c>
      <c r="K104" s="64" t="str">
        <f>IF(OR(B104=0,B104=""),"",IF(AND($E$3=6,'Marks Entry 6th'!K103=""),"",IF(AND($E$3=7,'Marks Entry 7th'!K103=""),"",IF(AND($E$3=6),'Marks Entry 6th'!K103,IF(AND($E$3=7),'Marks Entry 7th'!K103,"")))))</f>
        <v/>
      </c>
      <c r="L104" s="120" t="str">
        <f>IF(OR($E104="",$G104=""),"",IF(AND($E$3=6),'Marks Entry 6th'!L103,IF(AND($E$3=7),'Marks Entry 7th'!L103,"")))</f>
        <v/>
      </c>
      <c r="M104" s="120" t="str">
        <f>IF(OR($E104="",$G104=""),"",IF(AND($E$3=6),'Marks Entry 6th'!M103,IF(AND($E$3=7),'Marks Entry 7th'!M103,"")))</f>
        <v/>
      </c>
      <c r="N104" s="120" t="str">
        <f>IF(OR($E104="",$G104=""),"",IF(AND($E$3=6),'Marks Entry 6th'!N103,IF(AND($E$3=7),'Marks Entry 7th'!N103,"")))</f>
        <v/>
      </c>
      <c r="O104" s="120" t="str">
        <f>IF(OR($E104="",$G104=""),"",IF(AND($E$3=6),'Marks Entry 6th'!O103,IF(AND($E$3=7),'Marks Entry 7th'!O103,"")))</f>
        <v/>
      </c>
      <c r="P104" s="120" t="str">
        <f>IF(OR($E104="",$G104=""),"",IF(AND($E$3=6),'Marks Entry 6th'!P103,IF(AND($E$3=7),'Marks Entry 7th'!P103,"")))</f>
        <v/>
      </c>
      <c r="Q104" s="120" t="str">
        <f>IF(OR($E104="",$G104=""),"",IF(AND($E$3=6),'Marks Entry 6th'!Q103,IF(AND($E$3=7),'Marks Entry 7th'!Q103,"")))</f>
        <v/>
      </c>
      <c r="R104" s="428" t="str">
        <f t="shared" si="95"/>
        <v/>
      </c>
      <c r="S104" s="120" t="str">
        <f>IF(OR($E104="",$G104=""),"",IF(AND($E$3=6),'Marks Entry 6th'!R103,IF(AND($E$3=7),'Marks Entry 7th'!R103,"")))</f>
        <v/>
      </c>
      <c r="T104" s="120" t="str">
        <f>IF(OR($E104="",$G104=""),"",IF(AND($E$3=6),'Marks Entry 6th'!S103,IF(AND($E$3=7),'Marks Entry 7th'!S103,"")))</f>
        <v/>
      </c>
      <c r="U104" s="65" t="str">
        <f t="shared" si="96"/>
        <v/>
      </c>
      <c r="V104" s="62">
        <f t="shared" si="97"/>
        <v>0</v>
      </c>
      <c r="W104" s="67" t="str">
        <f>IF(OR($E104="",$G104=""),"",IF(AND($E$3=6),'Marks Entry 6th'!T103,IF(AND($E$3=7),'Marks Entry 7th'!T103,"")))</f>
        <v/>
      </c>
      <c r="X104" s="67" t="str">
        <f>IF(OR($E104="",$G104=""),"",IF(AND($E$3=6),'Marks Entry 6th'!U103,IF(AND($E$3=7),'Marks Entry 7th'!U103,"")))</f>
        <v/>
      </c>
      <c r="Y104" s="66" t="str">
        <f t="shared" si="98"/>
        <v/>
      </c>
      <c r="Z104" s="62" t="str">
        <f t="shared" si="99"/>
        <v/>
      </c>
      <c r="AA104" s="108">
        <f t="shared" si="100"/>
        <v>0</v>
      </c>
      <c r="AB104" s="108" t="str">
        <f t="shared" si="101"/>
        <v/>
      </c>
      <c r="AC104" s="108" t="str">
        <f t="shared" si="102"/>
        <v/>
      </c>
      <c r="AD104" s="108" t="str">
        <f t="shared" si="103"/>
        <v/>
      </c>
      <c r="AE104" s="108" t="str">
        <f t="shared" si="104"/>
        <v/>
      </c>
      <c r="AF104" s="110" t="str">
        <f t="shared" si="105"/>
        <v/>
      </c>
      <c r="AG104" s="120" t="str">
        <f>IF(OR($E104="",$G104=""),"",IF(AND($E$3=6),'Marks Entry 6th'!V103,IF(AND($E$3=7),'Marks Entry 7th'!V103,"")))</f>
        <v/>
      </c>
      <c r="AH104" s="120" t="str">
        <f>IF(OR($E104="",$G104=""),"",IF(AND($E$3=6),'Marks Entry 6th'!W103,IF(AND($E$3=7),'Marks Entry 7th'!W103,"")))</f>
        <v/>
      </c>
      <c r="AI104" s="120" t="str">
        <f>IF(OR($E104="",$G104=""),"",IF(AND($E$3=6),'Marks Entry 6th'!X103,IF(AND($E$3=7),'Marks Entry 7th'!X103,"")))</f>
        <v/>
      </c>
      <c r="AJ104" s="120" t="str">
        <f>IF(OR($E104="",$G104=""),"",IF(AND($E$3=6),'Marks Entry 6th'!Y103,IF(AND($E$3=7),'Marks Entry 7th'!Y103,"")))</f>
        <v/>
      </c>
      <c r="AK104" s="120" t="str">
        <f>IF(OR($E104="",$G104=""),"",IF(AND($E$3=6),'Marks Entry 6th'!Z103,IF(AND($E$3=7),'Marks Entry 7th'!Z103,"")))</f>
        <v/>
      </c>
      <c r="AL104" s="120" t="str">
        <f>IF(OR($E104="",$G104=""),"",IF(AND($E$3=6),'Marks Entry 6th'!AA103,IF(AND($E$3=7),'Marks Entry 7th'!AA103,"")))</f>
        <v/>
      </c>
      <c r="AM104" s="428" t="str">
        <f t="shared" si="106"/>
        <v/>
      </c>
      <c r="AN104" s="120" t="str">
        <f>IF(OR($E104="",$G104=""),"",IF(AND($E$3=6),'Marks Entry 6th'!AB103,IF(AND($E$3=7),'Marks Entry 7th'!AB103,"")))</f>
        <v/>
      </c>
      <c r="AO104" s="120" t="str">
        <f>IF(OR($E104="",$G104=""),"",IF(AND($E$3=6),'Marks Entry 6th'!AC103,IF(AND($E$3=7),'Marks Entry 7th'!AC103,"")))</f>
        <v/>
      </c>
      <c r="AP104" s="65" t="str">
        <f t="shared" si="107"/>
        <v/>
      </c>
      <c r="AQ104" s="62">
        <f t="shared" si="108"/>
        <v>0</v>
      </c>
      <c r="AR104" s="67" t="str">
        <f>IF(OR($E104="",$G104=""),"",IF(AND($E$3=6),'Marks Entry 6th'!AD103,IF(AND($E$3=7),'Marks Entry 7th'!AD103,"")))</f>
        <v/>
      </c>
      <c r="AS104" s="67" t="str">
        <f>IF(OR($E104="",$G104=""),"",IF(AND($E$3=6),'Marks Entry 6th'!AE103,IF(AND($E$3=7),'Marks Entry 7th'!AE103,"")))</f>
        <v/>
      </c>
      <c r="AT104" s="65" t="str">
        <f t="shared" si="109"/>
        <v/>
      </c>
      <c r="AU104" s="62" t="str">
        <f t="shared" si="110"/>
        <v/>
      </c>
      <c r="AV104" s="108">
        <f t="shared" si="111"/>
        <v>0</v>
      </c>
      <c r="AW104" s="108" t="str">
        <f t="shared" si="112"/>
        <v/>
      </c>
      <c r="AX104" s="108" t="str">
        <f t="shared" si="113"/>
        <v/>
      </c>
      <c r="AY104" s="108" t="str">
        <f t="shared" si="114"/>
        <v/>
      </c>
      <c r="AZ104" s="108" t="str">
        <f t="shared" si="115"/>
        <v/>
      </c>
      <c r="BA104" s="110" t="str">
        <f t="shared" si="116"/>
        <v/>
      </c>
      <c r="BB104" s="313" t="str">
        <f>IF(OR($E104="",$G104=""),"",IF(AND($E$3=6),'Marks Entry 6th'!AF103,IF(AND($E$3=7),'Marks Entry 7th'!AF103,"")))</f>
        <v/>
      </c>
      <c r="BC104" s="120" t="str">
        <f>IF(OR($E104="",$G104=""),"",IF(AND($E$3=6),'Marks Entry 6th'!AG103,IF(AND($E$3=7),'Marks Entry 7th'!AG103,"")))</f>
        <v/>
      </c>
      <c r="BD104" s="120" t="str">
        <f>IF(OR($E104="",$G104=""),"",IF(AND($E$3=6),'Marks Entry 6th'!AH103,IF(AND($E$3=7),'Marks Entry 7th'!AH103,"")))</f>
        <v/>
      </c>
      <c r="BE104" s="120" t="str">
        <f>IF(OR($E104="",$G104=""),"",IF(AND($E$3=6),'Marks Entry 6th'!AI103,IF(AND($E$3=7),'Marks Entry 7th'!AI103,"")))</f>
        <v/>
      </c>
      <c r="BF104" s="120" t="str">
        <f>IF(OR($E104="",$G104=""),"",IF(AND($E$3=6),'Marks Entry 6th'!AJ103,IF(AND($E$3=7),'Marks Entry 7th'!AJ103,"")))</f>
        <v/>
      </c>
      <c r="BG104" s="120" t="str">
        <f>IF(OR($E104="",$G104=""),"",IF(AND($E$3=6),'Marks Entry 6th'!AK103,IF(AND($E$3=7),'Marks Entry 7th'!AK103,"")))</f>
        <v/>
      </c>
      <c r="BH104" s="120" t="str">
        <f>IF(OR($E104="",$G104=""),"",IF(AND($E$3=6),'Marks Entry 6th'!AL103,IF(AND($E$3=7),'Marks Entry 7th'!AL103,"")))</f>
        <v/>
      </c>
      <c r="BI104" s="428" t="str">
        <f t="shared" si="117"/>
        <v/>
      </c>
      <c r="BJ104" s="120" t="str">
        <f>IF(OR($E104="",$G104=""),"",IF(AND($E$3=6),'Marks Entry 6th'!AM103,IF(AND($E$3=7),'Marks Entry 7th'!AM103,"")))</f>
        <v/>
      </c>
      <c r="BK104" s="120" t="str">
        <f>IF(OR($E104="",$G104=""),"",IF(AND($E$3=6),'Marks Entry 6th'!AN103,IF(AND($E$3=7),'Marks Entry 7th'!AN103,"")))</f>
        <v/>
      </c>
      <c r="BL104" s="65" t="str">
        <f t="shared" si="118"/>
        <v/>
      </c>
      <c r="BM104" s="62">
        <f t="shared" si="119"/>
        <v>0</v>
      </c>
      <c r="BN104" s="67" t="str">
        <f>IF(OR($E104="",$G104=""),"",IF(AND($E$3=6),'Marks Entry 6th'!AO103,IF(AND($E$3=7),'Marks Entry 7th'!AO103,"")))</f>
        <v/>
      </c>
      <c r="BO104" s="67" t="str">
        <f>IF(OR($E104="",$G104=""),"",IF(AND($E$3=6),'Marks Entry 6th'!AP103,IF(AND($E$3=7),'Marks Entry 7th'!AP103,"")))</f>
        <v/>
      </c>
      <c r="BP104" s="65" t="str">
        <f t="shared" si="120"/>
        <v/>
      </c>
      <c r="BQ104" s="62" t="str">
        <f t="shared" si="121"/>
        <v/>
      </c>
      <c r="BR104" s="108">
        <f t="shared" si="122"/>
        <v>0</v>
      </c>
      <c r="BS104" s="108" t="str">
        <f t="shared" si="123"/>
        <v/>
      </c>
      <c r="BT104" s="108" t="str">
        <f t="shared" si="124"/>
        <v/>
      </c>
      <c r="BU104" s="108" t="str">
        <f t="shared" si="125"/>
        <v/>
      </c>
      <c r="BV104" s="108" t="str">
        <f t="shared" si="126"/>
        <v/>
      </c>
      <c r="BW104" s="110" t="str">
        <f t="shared" si="127"/>
        <v/>
      </c>
      <c r="BX104" s="120" t="str">
        <f>IF(OR($E104="",$G104=""),"",IF(AND($E$3=6),'Marks Entry 6th'!AQ103,IF(AND($E$3=7),'Marks Entry 7th'!AQ103,"")))</f>
        <v/>
      </c>
      <c r="BY104" s="120" t="str">
        <f>IF(OR($E104="",$G104=""),"",IF(AND($E$3=6),'Marks Entry 6th'!AR103,IF(AND($E$3=7),'Marks Entry 7th'!AR103,"")))</f>
        <v/>
      </c>
      <c r="BZ104" s="120" t="str">
        <f>IF(OR($E104="",$G104=""),"",IF(AND($E$3=6),'Marks Entry 6th'!AS103,IF(AND($E$3=7),'Marks Entry 7th'!AS103,"")))</f>
        <v/>
      </c>
      <c r="CA104" s="120" t="str">
        <f>IF(OR($E104="",$G104=""),"",IF(AND($E$3=6),'Marks Entry 6th'!AT103,IF(AND($E$3=7),'Marks Entry 7th'!AT103,"")))</f>
        <v/>
      </c>
      <c r="CB104" s="120" t="str">
        <f>IF(OR($E104="",$G104=""),"",IF(AND($E$3=6),'Marks Entry 6th'!AU103,IF(AND($E$3=7),'Marks Entry 7th'!AU103,"")))</f>
        <v/>
      </c>
      <c r="CC104" s="120" t="str">
        <f>IF(OR($E104="",$G104=""),"",IF(AND($E$3=6),'Marks Entry 6th'!AV103,IF(AND($E$3=7),'Marks Entry 7th'!AV103,"")))</f>
        <v/>
      </c>
      <c r="CD104" s="428" t="str">
        <f t="shared" si="128"/>
        <v/>
      </c>
      <c r="CE104" s="120" t="str">
        <f>IF(OR($E104="",$G104=""),"",IF(AND($E$3=6),'Marks Entry 6th'!AW103,IF(AND($E$3=7),'Marks Entry 7th'!AW103,"")))</f>
        <v/>
      </c>
      <c r="CF104" s="120" t="str">
        <f>IF(OR($E104="",$G104=""),"",IF(AND($E$3=6),'Marks Entry 6th'!AX103,IF(AND($E$3=7),'Marks Entry 7th'!AX103,"")))</f>
        <v/>
      </c>
      <c r="CG104" s="65" t="str">
        <f t="shared" si="129"/>
        <v/>
      </c>
      <c r="CH104" s="62">
        <f t="shared" si="130"/>
        <v>0</v>
      </c>
      <c r="CI104" s="67" t="str">
        <f>IF(OR($E104="",$G104=""),"",IF(AND($E$3=6),'Marks Entry 6th'!AY103,IF(AND($E$3=7),'Marks Entry 7th'!AY103,"")))</f>
        <v/>
      </c>
      <c r="CJ104" s="67" t="str">
        <f>IF(OR($E104="",$G104=""),"",IF(AND($E$3=6),'Marks Entry 6th'!AZ103,IF(AND($E$3=7),'Marks Entry 7th'!AZ103,"")))</f>
        <v/>
      </c>
      <c r="CK104" s="65" t="str">
        <f t="shared" si="131"/>
        <v/>
      </c>
      <c r="CL104" s="62" t="str">
        <f t="shared" si="132"/>
        <v/>
      </c>
      <c r="CM104" s="108">
        <f t="shared" si="133"/>
        <v>0</v>
      </c>
      <c r="CN104" s="108" t="str">
        <f t="shared" si="134"/>
        <v/>
      </c>
      <c r="CO104" s="108" t="str">
        <f t="shared" si="135"/>
        <v/>
      </c>
      <c r="CP104" s="108" t="str">
        <f t="shared" si="136"/>
        <v/>
      </c>
      <c r="CQ104" s="108" t="str">
        <f t="shared" si="137"/>
        <v/>
      </c>
      <c r="CR104" s="110" t="str">
        <f t="shared" si="138"/>
        <v/>
      </c>
      <c r="CS104" s="120" t="str">
        <f>IF(OR($E104="",$G104=""),"",IF(AND($E$3=6),'Marks Entry 6th'!BA103,IF(AND($E$3=7),'Marks Entry 7th'!BA103,"")))</f>
        <v/>
      </c>
      <c r="CT104" s="120" t="str">
        <f>IF(OR($E104="",$G104=""),"",IF(AND($E$3=6),'Marks Entry 6th'!BB103,IF(AND($E$3=7),'Marks Entry 7th'!BB103,"")))</f>
        <v/>
      </c>
      <c r="CU104" s="120" t="str">
        <f>IF(OR($E104="",$G104=""),"",IF(AND($E$3=6),'Marks Entry 6th'!BC103,IF(AND($E$3=7),'Marks Entry 7th'!BC103,"")))</f>
        <v/>
      </c>
      <c r="CV104" s="120" t="str">
        <f>IF(OR($E104="",$G104=""),"",IF(AND($E$3=6),'Marks Entry 6th'!BD103,IF(AND($E$3=7),'Marks Entry 7th'!BD103,"")))</f>
        <v/>
      </c>
      <c r="CW104" s="120" t="str">
        <f>IF(OR($E104="",$G104=""),"",IF(AND($E$3=6),'Marks Entry 6th'!BE103,IF(AND($E$3=7),'Marks Entry 7th'!BE103,"")))</f>
        <v/>
      </c>
      <c r="CX104" s="120" t="str">
        <f>IF(OR($E104="",$G104=""),"",IF(AND($E$3=6),'Marks Entry 6th'!BF103,IF(AND($E$3=7),'Marks Entry 7th'!BF103,"")))</f>
        <v/>
      </c>
      <c r="CY104" s="428" t="str">
        <f t="shared" si="139"/>
        <v/>
      </c>
      <c r="CZ104" s="120" t="str">
        <f>IF(OR($E104="",$G104=""),"",IF(AND($E$3=6),'Marks Entry 6th'!BG103,IF(AND($E$3=7),'Marks Entry 7th'!BG103,"")))</f>
        <v/>
      </c>
      <c r="DA104" s="120" t="str">
        <f>IF(OR($E104="",$G104=""),"",IF(AND($E$3=6),'Marks Entry 6th'!BH103,IF(AND($E$3=7),'Marks Entry 7th'!BH103,"")))</f>
        <v/>
      </c>
      <c r="DB104" s="65" t="str">
        <f t="shared" si="140"/>
        <v/>
      </c>
      <c r="DC104" s="62">
        <f t="shared" si="141"/>
        <v>0</v>
      </c>
      <c r="DD104" s="67" t="str">
        <f>IF(OR($E104="",$G104=""),"",IF(AND($E$3=6),'Marks Entry 6th'!BI103,IF(AND($E$3=7),'Marks Entry 7th'!BI103,"")))</f>
        <v/>
      </c>
      <c r="DE104" s="67" t="str">
        <f>IF(OR($E104="",$G104=""),"",IF(AND($E$3=6),'Marks Entry 6th'!BJ103,IF(AND($E$3=7),'Marks Entry 7th'!BJ103,"")))</f>
        <v/>
      </c>
      <c r="DF104" s="65" t="str">
        <f t="shared" si="142"/>
        <v/>
      </c>
      <c r="DG104" s="62" t="str">
        <f t="shared" si="143"/>
        <v/>
      </c>
      <c r="DH104" s="108">
        <f t="shared" si="144"/>
        <v>0</v>
      </c>
      <c r="DI104" s="108" t="str">
        <f t="shared" si="145"/>
        <v/>
      </c>
      <c r="DJ104" s="108" t="str">
        <f t="shared" si="146"/>
        <v/>
      </c>
      <c r="DK104" s="108" t="str">
        <f t="shared" si="147"/>
        <v/>
      </c>
      <c r="DL104" s="108" t="str">
        <f t="shared" si="148"/>
        <v/>
      </c>
      <c r="DM104" s="110" t="str">
        <f t="shared" si="149"/>
        <v/>
      </c>
      <c r="DN104" s="120" t="str">
        <f>IF(OR($E104="",$G104=""),"",IF(AND($E$3=6),'Marks Entry 6th'!BK103,IF(AND($E$3=7),'Marks Entry 7th'!BK103,"")))</f>
        <v/>
      </c>
      <c r="DO104" s="120" t="str">
        <f>IF(OR($E104="",$G104=""),"",IF(AND($E$3=6),'Marks Entry 6th'!BL103,IF(AND($E$3=7),'Marks Entry 7th'!BL103,"")))</f>
        <v/>
      </c>
      <c r="DP104" s="120" t="str">
        <f>IF(OR($E104="",$G104=""),"",IF(AND($E$3=6),'Marks Entry 6th'!BM103,IF(AND($E$3=7),'Marks Entry 7th'!BM103,"")))</f>
        <v/>
      </c>
      <c r="DQ104" s="120" t="str">
        <f>IF(OR($E104="",$G104=""),"",IF(AND($E$3=6),'Marks Entry 6th'!BN103,IF(AND($E$3=7),'Marks Entry 7th'!BN103,"")))</f>
        <v/>
      </c>
      <c r="DR104" s="120" t="str">
        <f>IF(OR($E104="",$G104=""),"",IF(AND($E$3=6),'Marks Entry 6th'!BO103,IF(AND($E$3=7),'Marks Entry 7th'!BO103,"")))</f>
        <v/>
      </c>
      <c r="DS104" s="120" t="str">
        <f>IF(OR($E104="",$G104=""),"",IF(AND($E$3=6),'Marks Entry 6th'!BP103,IF(AND($E$3=7),'Marks Entry 7th'!BP103,"")))</f>
        <v/>
      </c>
      <c r="DT104" s="428" t="str">
        <f t="shared" si="150"/>
        <v/>
      </c>
      <c r="DU104" s="120" t="str">
        <f>IF(OR($E104="",$G104=""),"",IF(AND($E$3=6),'Marks Entry 6th'!BQ103,IF(AND($E$3=7),'Marks Entry 7th'!BQ103,"")))</f>
        <v/>
      </c>
      <c r="DV104" s="120" t="str">
        <f>IF(OR($E104="",$G104=""),"",IF(AND($E$3=6),'Marks Entry 6th'!BR103,IF(AND($E$3=7),'Marks Entry 7th'!BR103,"")))</f>
        <v/>
      </c>
      <c r="DW104" s="65" t="str">
        <f t="shared" si="151"/>
        <v/>
      </c>
      <c r="DX104" s="62">
        <f t="shared" si="152"/>
        <v>0</v>
      </c>
      <c r="DY104" s="67" t="str">
        <f>IF(OR($E104="",$G104=""),"",IF(AND($E$3=6),'Marks Entry 6th'!BS103,IF(AND($E$3=7),'Marks Entry 7th'!BS103,"")))</f>
        <v/>
      </c>
      <c r="DZ104" s="67" t="str">
        <f>IF(OR($E104="",$G104=""),"",IF(AND($E$3=6),'Marks Entry 6th'!BT103,IF(AND($E$3=7),'Marks Entry 7th'!BT103,"")))</f>
        <v/>
      </c>
      <c r="EA104" s="65" t="str">
        <f t="shared" si="153"/>
        <v/>
      </c>
      <c r="EB104" s="62" t="str">
        <f t="shared" si="154"/>
        <v/>
      </c>
      <c r="EC104" s="108">
        <f t="shared" si="155"/>
        <v>0</v>
      </c>
      <c r="ED104" s="108" t="str">
        <f t="shared" si="156"/>
        <v/>
      </c>
      <c r="EE104" s="108" t="str">
        <f t="shared" si="157"/>
        <v/>
      </c>
      <c r="EF104" s="108" t="str">
        <f t="shared" si="158"/>
        <v/>
      </c>
      <c r="EG104" s="108" t="str">
        <f t="shared" si="159"/>
        <v/>
      </c>
      <c r="EH104" s="110" t="str">
        <f t="shared" si="160"/>
        <v/>
      </c>
      <c r="EI104" s="52" t="str">
        <f>IF(OR($E104="",$G104=""),"",IF(AND($E$3=6),'Marks Entry 6th'!BU103,IF(AND($E$3=7),'Marks Entry 7th'!BU103,"")))</f>
        <v/>
      </c>
      <c r="EJ104" s="52" t="str">
        <f>IF(OR($E104="",$G104=""),"",IF(AND($E$3=6),'Marks Entry 6th'!BV103,IF(AND($E$3=7),'Marks Entry 7th'!BV103,"")))</f>
        <v/>
      </c>
      <c r="EK104" s="52" t="str">
        <f>IF(OR($E104="",$G104=""),"",IF(AND($E$3=6),'Marks Entry 6th'!BW103,IF(AND($E$3=7),'Marks Entry 7th'!BW103,"")))</f>
        <v/>
      </c>
      <c r="EL104" s="52" t="str">
        <f>IF(OR($E104="",$G104=""),"",IF(AND($E$3=6),'Marks Entry 6th'!BX103,IF(AND($E$3=7),'Marks Entry 7th'!BX103,"")))</f>
        <v/>
      </c>
      <c r="EM104" s="52" t="str">
        <f>IF(OR($E104="",$G104=""),"",IF(AND($E$3=6),'Marks Entry 6th'!BY103,IF(AND($E$3=7),'Marks Entry 7th'!BY103,"")))</f>
        <v/>
      </c>
      <c r="EN104" s="121" t="str">
        <f t="shared" si="161"/>
        <v/>
      </c>
      <c r="EO104" s="122">
        <f t="shared" si="162"/>
        <v>0</v>
      </c>
      <c r="EP104" s="122" t="str">
        <f t="shared" si="163"/>
        <v/>
      </c>
      <c r="EQ104" s="122" t="str">
        <f t="shared" si="164"/>
        <v/>
      </c>
      <c r="ER104" s="109" t="str">
        <f t="shared" si="165"/>
        <v/>
      </c>
      <c r="ES104" s="52" t="str">
        <f>IF(OR($E104="",$G104=""),"",IF(AND($E$3=6),'Marks Entry 6th'!BZ103,IF(AND($E$3=7),'Marks Entry 7th'!BZ103,"")))</f>
        <v/>
      </c>
      <c r="ET104" s="52" t="str">
        <f>IF(OR($E104="",$G104=""),"",IF(AND($E$3=6),'Marks Entry 6th'!CA103,IF(AND($E$3=7),'Marks Entry 7th'!CA103,"")))</f>
        <v/>
      </c>
      <c r="EU104" s="52" t="str">
        <f>IF(OR($E104="",$G104=""),"",IF(AND($E$3=6),'Marks Entry 6th'!CB103,IF(AND($E$3=7),'Marks Entry 7th'!CB103,"")))</f>
        <v/>
      </c>
      <c r="EV104" s="52" t="str">
        <f>IF(OR($E104="",$G104=""),"",IF(AND($E$3=6),'Marks Entry 6th'!CC103,IF(AND($E$3=7),'Marks Entry 7th'!CC103,"")))</f>
        <v/>
      </c>
      <c r="EW104" s="52" t="str">
        <f>IF(OR($E104="",$G104=""),"",IF(AND($E$3=6),'Marks Entry 6th'!CD103,IF(AND($E$3=7),'Marks Entry 7th'!CD103,"")))</f>
        <v/>
      </c>
      <c r="EX104" s="121" t="str">
        <f t="shared" si="166"/>
        <v/>
      </c>
      <c r="EY104" s="122">
        <f t="shared" si="167"/>
        <v>0</v>
      </c>
      <c r="EZ104" s="122" t="str">
        <f t="shared" si="168"/>
        <v/>
      </c>
      <c r="FA104" s="122" t="str">
        <f t="shared" si="169"/>
        <v/>
      </c>
      <c r="FB104" s="109" t="str">
        <f t="shared" si="170"/>
        <v/>
      </c>
      <c r="FC104" s="52" t="str">
        <f>IF(OR($E104="",$G104=""),"",IF(AND($E$3=6),'Marks Entry 6th'!CE103,IF(AND($E$3=7),'Marks Entry 7th'!CE103,"")))</f>
        <v/>
      </c>
      <c r="FD104" s="52" t="str">
        <f>IF(OR($E104="",$G104=""),"",IF(AND($E$3=6),'Marks Entry 6th'!CF103,IF(AND($E$3=7),'Marks Entry 7th'!CF103,"")))</f>
        <v/>
      </c>
      <c r="FE104" s="52" t="str">
        <f>IF(OR($E104="",$G104=""),"",IF(AND($E$3=6),'Marks Entry 6th'!CG103,IF(AND($E$3=7),'Marks Entry 7th'!CG103,"")))</f>
        <v/>
      </c>
      <c r="FF104" s="52" t="str">
        <f>IF(OR($E104="",$G104=""),"",IF(AND($E$3=6),'Marks Entry 6th'!CH103,IF(AND($E$3=7),'Marks Entry 7th'!CH103,"")))</f>
        <v/>
      </c>
      <c r="FG104" s="52" t="str">
        <f>IF(OR($E104="",$G104=""),"",IF(AND($E$3=6),'Marks Entry 6th'!CI103,IF(AND($E$3=7),'Marks Entry 7th'!CI103,"")))</f>
        <v/>
      </c>
      <c r="FH104" s="121" t="str">
        <f t="shared" si="171"/>
        <v/>
      </c>
      <c r="FI104" s="122">
        <f t="shared" si="172"/>
        <v>0</v>
      </c>
      <c r="FJ104" s="122" t="str">
        <f t="shared" si="173"/>
        <v/>
      </c>
      <c r="FK104" s="122" t="str">
        <f t="shared" si="174"/>
        <v/>
      </c>
      <c r="FL104" s="109" t="str">
        <f t="shared" si="175"/>
        <v/>
      </c>
      <c r="FM104" s="370" t="str">
        <f>IF(OR($E104="",$G104=""),"",IF(AND('Marks Entry 6th'!CJ103="",'Marks Entry 7th'!CJ103=""),"",IF(AND($E$3=6),'Marks Entry 6th'!CJ103,IF(AND($E$3=7),'Marks Entry 7th'!CJ103,""))))</f>
        <v/>
      </c>
      <c r="FN104" s="370" t="str">
        <f>IF(OR($E104="",$G104=""),"",IF(AND('Marks Entry 6th'!CK103="",'Marks Entry 7th'!CK103=""),"",IF(AND($E$3=6),'Marks Entry 6th'!CK103,IF(AND($E$3=7),'Marks Entry 7th'!CK103,""))))</f>
        <v/>
      </c>
      <c r="FO104" s="371" t="str">
        <f t="shared" si="176"/>
        <v/>
      </c>
      <c r="FP104" s="109" t="str">
        <f t="shared" si="177"/>
        <v/>
      </c>
      <c r="FQ104" s="370" t="str">
        <f>IF(OR($E104="",$G104=""),"",IF(AND('Marks Entry 6th'!CL103="",'Marks Entry 7th'!CL103=""),"",IF(AND($E$3=6),'Marks Entry 6th'!CL103,IF(AND($E$3=7),'Marks Entry 7th'!CL103,""))))</f>
        <v/>
      </c>
      <c r="FR104" s="370" t="str">
        <f>IF(OR($E104="",$G104=""),"",IF(AND('Marks Entry 6th'!CM103="",'Marks Entry 7th'!CM103=""),"",IF(AND($E$3=6),'Marks Entry 6th'!CM103,IF(AND($E$3=7),'Marks Entry 7th'!CM103,""))))</f>
        <v/>
      </c>
      <c r="FS104" s="371" t="str">
        <f t="shared" si="178"/>
        <v/>
      </c>
      <c r="FT104" s="109" t="str">
        <f t="shared" si="179"/>
        <v/>
      </c>
      <c r="FU104" s="78" t="str">
        <f t="shared" si="180"/>
        <v/>
      </c>
      <c r="FV104" s="332" t="str">
        <f t="shared" si="181"/>
        <v/>
      </c>
      <c r="FW104" s="84" t="str">
        <f t="shared" si="182"/>
        <v/>
      </c>
      <c r="FX104" s="225" t="str">
        <f t="shared" si="183"/>
        <v/>
      </c>
      <c r="FY104" s="85" t="str">
        <f t="shared" si="184"/>
        <v/>
      </c>
      <c r="FZ104" s="331" t="str">
        <f>IFERROR(IF(B104="NSO","NSO",IF(OR(D104="",G104="",F104=""),"",IF(AND(FV104&gt;=36,'Master sheet'!$D$11="Hindi"),"कक्षा क्रमोन्नत",IF(AND(FV104&gt;=36,'Master sheet'!$D$11="English"),"Promoted",IF(AND(FV104&lt;36,'Master sheet'!$D$11="Hindi"),"पुनः परीक्षा","Re-Exam"))))),"")</f>
        <v/>
      </c>
      <c r="GA104" s="53" t="str">
        <f>IF(OR($E104="",$G104=""),"",IF(AND($E$3=6,'Marks Entry 6th'!CN103=""),"",IF(AND($E$3=7,'Marks Entry 7th'!CN103=""),"",IF(AND($E$3=6),'Marks Entry 6th'!CN103,IF(AND($E$3=7),'Marks Entry 7th'!CN103,"")))))</f>
        <v/>
      </c>
      <c r="GB104" s="53" t="str">
        <f>IF(OR($E104="",$G104=""),"",IF(AND($E$3=6,'Marks Entry 6th'!CO103=""),"",IF(AND($E$3=7,'Marks Entry 7th'!CO103=""),"",IF(AND($E$3=6),'Marks Entry 6th'!CO103,IF(AND($E$3=7),'Marks Entry 7th'!CO103,"")))))</f>
        <v/>
      </c>
      <c r="GC104" s="54"/>
      <c r="GK104" s="56">
        <f>IF(AND($E$3=6),'Marks Entry 6th'!I103,IF(AND($E$3=7),'Marks Entry 7th'!I103,""))</f>
        <v>0</v>
      </c>
      <c r="GL104" s="56">
        <f t="shared" si="185"/>
        <v>0</v>
      </c>
    </row>
    <row r="105" spans="1:194" ht="18.95" customHeight="1">
      <c r="A105" s="68">
        <v>98</v>
      </c>
      <c r="B105" s="68" t="str">
        <f>IF(OR(GK105=0,GK105=""),"",IF(AND($E$3=6),'Marks Entry 6th'!I104,IF(AND($E$3=7),'Marks Entry 7th'!I104,"")))</f>
        <v/>
      </c>
      <c r="C105" s="69" t="str">
        <f>IF(OR(B105=0,B105=""),"",IF(AND($E$3=6,'Marks Entry 6th'!B104=""),"",IF(AND($E$3=7,'Marks Entry 7th'!B104=""),"",IF(AND($E$3=6,'Marks Entry 6th'!B104),'Marks Entry 6th'!B104,IF(AND($E$3=7),'Marks Entry 7th'!B104,"")))))</f>
        <v/>
      </c>
      <c r="D105" s="69" t="str">
        <f>IF(OR(B105=0,B105=""),"",IF(AND($E$3=6,'Marks Entry 6th'!C104=""),"",IF(AND($E$3=7,'Marks Entry 7th'!C104=""),"",IF(AND($E$3=6),'Marks Entry 6th'!C104,IF(AND($E$3=7),'Marks Entry 7th'!C104,"")))))</f>
        <v/>
      </c>
      <c r="E105" s="306" t="str">
        <f>IF(OR(B105=0,B105=""),"",IF(AND($E$3=6,'Marks Entry 6th'!E104=""),"",IF(AND($E$3=7,'Marks Entry 7th'!E104=""),"",IF(AND($E$3=6),'Marks Entry 6th'!E104,IF(AND($E$3=7),'Marks Entry 7th'!E104,"")))))</f>
        <v/>
      </c>
      <c r="F105" s="69" t="str">
        <f>IF(OR(B105=0,B105=""),"",IF(AND($E$3=6,'Marks Entry 6th'!D104=""),"",IF(AND($E$3=7,'Marks Entry 7th'!D104=""),"",IF(AND($E$3=6),'Marks Entry 6th'!D104,IF(AND($E$3=7),'Marks Entry 7th'!D104,"")))))</f>
        <v/>
      </c>
      <c r="G105" s="305" t="str">
        <f>IF(OR(B105=0,B105=""),"",IF(AND($E$3=6,'Marks Entry 6th'!F104=""),"",IF(AND($E$3=7,'Marks Entry 7th'!F104=""),"",IF(AND($E$3=6),UPPER('Marks Entry 6th'!F104),IF(AND($E$3=7),UPPER('Marks Entry 7th'!F104),"")))))</f>
        <v/>
      </c>
      <c r="H105" s="305" t="str">
        <f>IF(OR(B105=0,B105=""),"",IF(AND($E$3=6,'Marks Entry 6th'!G104=""),"",IF(AND($E$3=7,'Marks Entry 7th'!G104=""),"",IF(AND($E$3=6),UPPER('Marks Entry 6th'!G104),IF(AND($E$3=7),UPPER('Marks Entry 7th'!G104),"")))))</f>
        <v/>
      </c>
      <c r="I105" s="305" t="str">
        <f>IF(OR(B105=0,B105=""),"",IF(AND($E$3=6,'Marks Entry 6th'!H104=""),"",IF(AND($E$3=7,'Marks Entry 7th'!H104=""),"",IF(AND($E$3=6),UPPER('Marks Entry 6th'!H104),IF(AND($E$3=7),UPPER('Marks Entry 7th'!H104),"")))))</f>
        <v/>
      </c>
      <c r="J105" s="64" t="str">
        <f>IF(OR(B105=0,B105=""),"",IF(AND($E$3=6,'Marks Entry 6th'!J104=""),"",IF(AND($E$3=7,'Marks Entry 7th'!J104=""),"",IF(AND($E$3=6),'Marks Entry 6th'!J104,IF(AND($E$3=7),'Marks Entry 7th'!J104,"")))))</f>
        <v/>
      </c>
      <c r="K105" s="64" t="str">
        <f>IF(OR(B105=0,B105=""),"",IF(AND($E$3=6,'Marks Entry 6th'!K104=""),"",IF(AND($E$3=7,'Marks Entry 7th'!K104=""),"",IF(AND($E$3=6),'Marks Entry 6th'!K104,IF(AND($E$3=7),'Marks Entry 7th'!K104,"")))))</f>
        <v/>
      </c>
      <c r="L105" s="120" t="str">
        <f>IF(OR($E105="",$G105=""),"",IF(AND($E$3=6),'Marks Entry 6th'!L104,IF(AND($E$3=7),'Marks Entry 7th'!L104,"")))</f>
        <v/>
      </c>
      <c r="M105" s="120" t="str">
        <f>IF(OR($E105="",$G105=""),"",IF(AND($E$3=6),'Marks Entry 6th'!M104,IF(AND($E$3=7),'Marks Entry 7th'!M104,"")))</f>
        <v/>
      </c>
      <c r="N105" s="120" t="str">
        <f>IF(OR($E105="",$G105=""),"",IF(AND($E$3=6),'Marks Entry 6th'!N104,IF(AND($E$3=7),'Marks Entry 7th'!N104,"")))</f>
        <v/>
      </c>
      <c r="O105" s="120" t="str">
        <f>IF(OR($E105="",$G105=""),"",IF(AND($E$3=6),'Marks Entry 6th'!O104,IF(AND($E$3=7),'Marks Entry 7th'!O104,"")))</f>
        <v/>
      </c>
      <c r="P105" s="120" t="str">
        <f>IF(OR($E105="",$G105=""),"",IF(AND($E$3=6),'Marks Entry 6th'!P104,IF(AND($E$3=7),'Marks Entry 7th'!P104,"")))</f>
        <v/>
      </c>
      <c r="Q105" s="120" t="str">
        <f>IF(OR($E105="",$G105=""),"",IF(AND($E$3=6),'Marks Entry 6th'!Q104,IF(AND($E$3=7),'Marks Entry 7th'!Q104,"")))</f>
        <v/>
      </c>
      <c r="R105" s="428" t="str">
        <f t="shared" si="95"/>
        <v/>
      </c>
      <c r="S105" s="120" t="str">
        <f>IF(OR($E105="",$G105=""),"",IF(AND($E$3=6),'Marks Entry 6th'!R104,IF(AND($E$3=7),'Marks Entry 7th'!R104,"")))</f>
        <v/>
      </c>
      <c r="T105" s="120" t="str">
        <f>IF(OR($E105="",$G105=""),"",IF(AND($E$3=6),'Marks Entry 6th'!S104,IF(AND($E$3=7),'Marks Entry 7th'!S104,"")))</f>
        <v/>
      </c>
      <c r="U105" s="65" t="str">
        <f t="shared" si="96"/>
        <v/>
      </c>
      <c r="V105" s="62">
        <f t="shared" si="97"/>
        <v>0</v>
      </c>
      <c r="W105" s="67" t="str">
        <f>IF(OR($E105="",$G105=""),"",IF(AND($E$3=6),'Marks Entry 6th'!T104,IF(AND($E$3=7),'Marks Entry 7th'!T104,"")))</f>
        <v/>
      </c>
      <c r="X105" s="67" t="str">
        <f>IF(OR($E105="",$G105=""),"",IF(AND($E$3=6),'Marks Entry 6th'!U104,IF(AND($E$3=7),'Marks Entry 7th'!U104,"")))</f>
        <v/>
      </c>
      <c r="Y105" s="66" t="str">
        <f t="shared" si="98"/>
        <v/>
      </c>
      <c r="Z105" s="62" t="str">
        <f t="shared" si="99"/>
        <v/>
      </c>
      <c r="AA105" s="108">
        <f t="shared" si="100"/>
        <v>0</v>
      </c>
      <c r="AB105" s="108" t="str">
        <f t="shared" si="101"/>
        <v/>
      </c>
      <c r="AC105" s="108" t="str">
        <f t="shared" si="102"/>
        <v/>
      </c>
      <c r="AD105" s="108" t="str">
        <f t="shared" si="103"/>
        <v/>
      </c>
      <c r="AE105" s="108" t="str">
        <f t="shared" si="104"/>
        <v/>
      </c>
      <c r="AF105" s="110" t="str">
        <f t="shared" si="105"/>
        <v/>
      </c>
      <c r="AG105" s="120" t="str">
        <f>IF(OR($E105="",$G105=""),"",IF(AND($E$3=6),'Marks Entry 6th'!V104,IF(AND($E$3=7),'Marks Entry 7th'!V104,"")))</f>
        <v/>
      </c>
      <c r="AH105" s="120" t="str">
        <f>IF(OR($E105="",$G105=""),"",IF(AND($E$3=6),'Marks Entry 6th'!W104,IF(AND($E$3=7),'Marks Entry 7th'!W104,"")))</f>
        <v/>
      </c>
      <c r="AI105" s="120" t="str">
        <f>IF(OR($E105="",$G105=""),"",IF(AND($E$3=6),'Marks Entry 6th'!X104,IF(AND($E$3=7),'Marks Entry 7th'!X104,"")))</f>
        <v/>
      </c>
      <c r="AJ105" s="120" t="str">
        <f>IF(OR($E105="",$G105=""),"",IF(AND($E$3=6),'Marks Entry 6th'!Y104,IF(AND($E$3=7),'Marks Entry 7th'!Y104,"")))</f>
        <v/>
      </c>
      <c r="AK105" s="120" t="str">
        <f>IF(OR($E105="",$G105=""),"",IF(AND($E$3=6),'Marks Entry 6th'!Z104,IF(AND($E$3=7),'Marks Entry 7th'!Z104,"")))</f>
        <v/>
      </c>
      <c r="AL105" s="120" t="str">
        <f>IF(OR($E105="",$G105=""),"",IF(AND($E$3=6),'Marks Entry 6th'!AA104,IF(AND($E$3=7),'Marks Entry 7th'!AA104,"")))</f>
        <v/>
      </c>
      <c r="AM105" s="428" t="str">
        <f t="shared" si="106"/>
        <v/>
      </c>
      <c r="AN105" s="120" t="str">
        <f>IF(OR($E105="",$G105=""),"",IF(AND($E$3=6),'Marks Entry 6th'!AB104,IF(AND($E$3=7),'Marks Entry 7th'!AB104,"")))</f>
        <v/>
      </c>
      <c r="AO105" s="120" t="str">
        <f>IF(OR($E105="",$G105=""),"",IF(AND($E$3=6),'Marks Entry 6th'!AC104,IF(AND($E$3=7),'Marks Entry 7th'!AC104,"")))</f>
        <v/>
      </c>
      <c r="AP105" s="65" t="str">
        <f t="shared" si="107"/>
        <v/>
      </c>
      <c r="AQ105" s="62">
        <f t="shared" si="108"/>
        <v>0</v>
      </c>
      <c r="AR105" s="67" t="str">
        <f>IF(OR($E105="",$G105=""),"",IF(AND($E$3=6),'Marks Entry 6th'!AD104,IF(AND($E$3=7),'Marks Entry 7th'!AD104,"")))</f>
        <v/>
      </c>
      <c r="AS105" s="67" t="str">
        <f>IF(OR($E105="",$G105=""),"",IF(AND($E$3=6),'Marks Entry 6th'!AE104,IF(AND($E$3=7),'Marks Entry 7th'!AE104,"")))</f>
        <v/>
      </c>
      <c r="AT105" s="65" t="str">
        <f t="shared" si="109"/>
        <v/>
      </c>
      <c r="AU105" s="62" t="str">
        <f t="shared" si="110"/>
        <v/>
      </c>
      <c r="AV105" s="108">
        <f t="shared" si="111"/>
        <v>0</v>
      </c>
      <c r="AW105" s="108" t="str">
        <f t="shared" si="112"/>
        <v/>
      </c>
      <c r="AX105" s="108" t="str">
        <f t="shared" si="113"/>
        <v/>
      </c>
      <c r="AY105" s="108" t="str">
        <f t="shared" si="114"/>
        <v/>
      </c>
      <c r="AZ105" s="108" t="str">
        <f t="shared" si="115"/>
        <v/>
      </c>
      <c r="BA105" s="110" t="str">
        <f t="shared" si="116"/>
        <v/>
      </c>
      <c r="BB105" s="313" t="str">
        <f>IF(OR($E105="",$G105=""),"",IF(AND($E$3=6),'Marks Entry 6th'!AF104,IF(AND($E$3=7),'Marks Entry 7th'!AF104,"")))</f>
        <v/>
      </c>
      <c r="BC105" s="120" t="str">
        <f>IF(OR($E105="",$G105=""),"",IF(AND($E$3=6),'Marks Entry 6th'!AG104,IF(AND($E$3=7),'Marks Entry 7th'!AG104,"")))</f>
        <v/>
      </c>
      <c r="BD105" s="120" t="str">
        <f>IF(OR($E105="",$G105=""),"",IF(AND($E$3=6),'Marks Entry 6th'!AH104,IF(AND($E$3=7),'Marks Entry 7th'!AH104,"")))</f>
        <v/>
      </c>
      <c r="BE105" s="120" t="str">
        <f>IF(OR($E105="",$G105=""),"",IF(AND($E$3=6),'Marks Entry 6th'!AI104,IF(AND($E$3=7),'Marks Entry 7th'!AI104,"")))</f>
        <v/>
      </c>
      <c r="BF105" s="120" t="str">
        <f>IF(OR($E105="",$G105=""),"",IF(AND($E$3=6),'Marks Entry 6th'!AJ104,IF(AND($E$3=7),'Marks Entry 7th'!AJ104,"")))</f>
        <v/>
      </c>
      <c r="BG105" s="120" t="str">
        <f>IF(OR($E105="",$G105=""),"",IF(AND($E$3=6),'Marks Entry 6th'!AK104,IF(AND($E$3=7),'Marks Entry 7th'!AK104,"")))</f>
        <v/>
      </c>
      <c r="BH105" s="120" t="str">
        <f>IF(OR($E105="",$G105=""),"",IF(AND($E$3=6),'Marks Entry 6th'!AL104,IF(AND($E$3=7),'Marks Entry 7th'!AL104,"")))</f>
        <v/>
      </c>
      <c r="BI105" s="428" t="str">
        <f t="shared" si="117"/>
        <v/>
      </c>
      <c r="BJ105" s="120" t="str">
        <f>IF(OR($E105="",$G105=""),"",IF(AND($E$3=6),'Marks Entry 6th'!AM104,IF(AND($E$3=7),'Marks Entry 7th'!AM104,"")))</f>
        <v/>
      </c>
      <c r="BK105" s="120" t="str">
        <f>IF(OR($E105="",$G105=""),"",IF(AND($E$3=6),'Marks Entry 6th'!AN104,IF(AND($E$3=7),'Marks Entry 7th'!AN104,"")))</f>
        <v/>
      </c>
      <c r="BL105" s="65" t="str">
        <f t="shared" si="118"/>
        <v/>
      </c>
      <c r="BM105" s="62">
        <f t="shared" si="119"/>
        <v>0</v>
      </c>
      <c r="BN105" s="67" t="str">
        <f>IF(OR($E105="",$G105=""),"",IF(AND($E$3=6),'Marks Entry 6th'!AO104,IF(AND($E$3=7),'Marks Entry 7th'!AO104,"")))</f>
        <v/>
      </c>
      <c r="BO105" s="67" t="str">
        <f>IF(OR($E105="",$G105=""),"",IF(AND($E$3=6),'Marks Entry 6th'!AP104,IF(AND($E$3=7),'Marks Entry 7th'!AP104,"")))</f>
        <v/>
      </c>
      <c r="BP105" s="65" t="str">
        <f t="shared" si="120"/>
        <v/>
      </c>
      <c r="BQ105" s="62" t="str">
        <f t="shared" si="121"/>
        <v/>
      </c>
      <c r="BR105" s="108">
        <f t="shared" si="122"/>
        <v>0</v>
      </c>
      <c r="BS105" s="108" t="str">
        <f t="shared" si="123"/>
        <v/>
      </c>
      <c r="BT105" s="108" t="str">
        <f t="shared" si="124"/>
        <v/>
      </c>
      <c r="BU105" s="108" t="str">
        <f t="shared" si="125"/>
        <v/>
      </c>
      <c r="BV105" s="108" t="str">
        <f t="shared" si="126"/>
        <v/>
      </c>
      <c r="BW105" s="110" t="str">
        <f t="shared" si="127"/>
        <v/>
      </c>
      <c r="BX105" s="120" t="str">
        <f>IF(OR($E105="",$G105=""),"",IF(AND($E$3=6),'Marks Entry 6th'!AQ104,IF(AND($E$3=7),'Marks Entry 7th'!AQ104,"")))</f>
        <v/>
      </c>
      <c r="BY105" s="120" t="str">
        <f>IF(OR($E105="",$G105=""),"",IF(AND($E$3=6),'Marks Entry 6th'!AR104,IF(AND($E$3=7),'Marks Entry 7th'!AR104,"")))</f>
        <v/>
      </c>
      <c r="BZ105" s="120" t="str">
        <f>IF(OR($E105="",$G105=""),"",IF(AND($E$3=6),'Marks Entry 6th'!AS104,IF(AND($E$3=7),'Marks Entry 7th'!AS104,"")))</f>
        <v/>
      </c>
      <c r="CA105" s="120" t="str">
        <f>IF(OR($E105="",$G105=""),"",IF(AND($E$3=6),'Marks Entry 6th'!AT104,IF(AND($E$3=7),'Marks Entry 7th'!AT104,"")))</f>
        <v/>
      </c>
      <c r="CB105" s="120" t="str">
        <f>IF(OR($E105="",$G105=""),"",IF(AND($E$3=6),'Marks Entry 6th'!AU104,IF(AND($E$3=7),'Marks Entry 7th'!AU104,"")))</f>
        <v/>
      </c>
      <c r="CC105" s="120" t="str">
        <f>IF(OR($E105="",$G105=""),"",IF(AND($E$3=6),'Marks Entry 6th'!AV104,IF(AND($E$3=7),'Marks Entry 7th'!AV104,"")))</f>
        <v/>
      </c>
      <c r="CD105" s="428" t="str">
        <f t="shared" si="128"/>
        <v/>
      </c>
      <c r="CE105" s="120" t="str">
        <f>IF(OR($E105="",$G105=""),"",IF(AND($E$3=6),'Marks Entry 6th'!AW104,IF(AND($E$3=7),'Marks Entry 7th'!AW104,"")))</f>
        <v/>
      </c>
      <c r="CF105" s="120" t="str">
        <f>IF(OR($E105="",$G105=""),"",IF(AND($E$3=6),'Marks Entry 6th'!AX104,IF(AND($E$3=7),'Marks Entry 7th'!AX104,"")))</f>
        <v/>
      </c>
      <c r="CG105" s="65" t="str">
        <f t="shared" si="129"/>
        <v/>
      </c>
      <c r="CH105" s="62">
        <f t="shared" si="130"/>
        <v>0</v>
      </c>
      <c r="CI105" s="67" t="str">
        <f>IF(OR($E105="",$G105=""),"",IF(AND($E$3=6),'Marks Entry 6th'!AY104,IF(AND($E$3=7),'Marks Entry 7th'!AY104,"")))</f>
        <v/>
      </c>
      <c r="CJ105" s="67" t="str">
        <f>IF(OR($E105="",$G105=""),"",IF(AND($E$3=6),'Marks Entry 6th'!AZ104,IF(AND($E$3=7),'Marks Entry 7th'!AZ104,"")))</f>
        <v/>
      </c>
      <c r="CK105" s="65" t="str">
        <f t="shared" si="131"/>
        <v/>
      </c>
      <c r="CL105" s="62" t="str">
        <f t="shared" si="132"/>
        <v/>
      </c>
      <c r="CM105" s="108">
        <f t="shared" si="133"/>
        <v>0</v>
      </c>
      <c r="CN105" s="108" t="str">
        <f t="shared" si="134"/>
        <v/>
      </c>
      <c r="CO105" s="108" t="str">
        <f t="shared" si="135"/>
        <v/>
      </c>
      <c r="CP105" s="108" t="str">
        <f t="shared" si="136"/>
        <v/>
      </c>
      <c r="CQ105" s="108" t="str">
        <f t="shared" si="137"/>
        <v/>
      </c>
      <c r="CR105" s="110" t="str">
        <f t="shared" si="138"/>
        <v/>
      </c>
      <c r="CS105" s="120" t="str">
        <f>IF(OR($E105="",$G105=""),"",IF(AND($E$3=6),'Marks Entry 6th'!BA104,IF(AND($E$3=7),'Marks Entry 7th'!BA104,"")))</f>
        <v/>
      </c>
      <c r="CT105" s="120" t="str">
        <f>IF(OR($E105="",$G105=""),"",IF(AND($E$3=6),'Marks Entry 6th'!BB104,IF(AND($E$3=7),'Marks Entry 7th'!BB104,"")))</f>
        <v/>
      </c>
      <c r="CU105" s="120" t="str">
        <f>IF(OR($E105="",$G105=""),"",IF(AND($E$3=6),'Marks Entry 6th'!BC104,IF(AND($E$3=7),'Marks Entry 7th'!BC104,"")))</f>
        <v/>
      </c>
      <c r="CV105" s="120" t="str">
        <f>IF(OR($E105="",$G105=""),"",IF(AND($E$3=6),'Marks Entry 6th'!BD104,IF(AND($E$3=7),'Marks Entry 7th'!BD104,"")))</f>
        <v/>
      </c>
      <c r="CW105" s="120" t="str">
        <f>IF(OR($E105="",$G105=""),"",IF(AND($E$3=6),'Marks Entry 6th'!BE104,IF(AND($E$3=7),'Marks Entry 7th'!BE104,"")))</f>
        <v/>
      </c>
      <c r="CX105" s="120" t="str">
        <f>IF(OR($E105="",$G105=""),"",IF(AND($E$3=6),'Marks Entry 6th'!BF104,IF(AND($E$3=7),'Marks Entry 7th'!BF104,"")))</f>
        <v/>
      </c>
      <c r="CY105" s="428" t="str">
        <f t="shared" si="139"/>
        <v/>
      </c>
      <c r="CZ105" s="120" t="str">
        <f>IF(OR($E105="",$G105=""),"",IF(AND($E$3=6),'Marks Entry 6th'!BG104,IF(AND($E$3=7),'Marks Entry 7th'!BG104,"")))</f>
        <v/>
      </c>
      <c r="DA105" s="120" t="str">
        <f>IF(OR($E105="",$G105=""),"",IF(AND($E$3=6),'Marks Entry 6th'!BH104,IF(AND($E$3=7),'Marks Entry 7th'!BH104,"")))</f>
        <v/>
      </c>
      <c r="DB105" s="65" t="str">
        <f t="shared" si="140"/>
        <v/>
      </c>
      <c r="DC105" s="62">
        <f t="shared" si="141"/>
        <v>0</v>
      </c>
      <c r="DD105" s="67" t="str">
        <f>IF(OR($E105="",$G105=""),"",IF(AND($E$3=6),'Marks Entry 6th'!BI104,IF(AND($E$3=7),'Marks Entry 7th'!BI104,"")))</f>
        <v/>
      </c>
      <c r="DE105" s="67" t="str">
        <f>IF(OR($E105="",$G105=""),"",IF(AND($E$3=6),'Marks Entry 6th'!BJ104,IF(AND($E$3=7),'Marks Entry 7th'!BJ104,"")))</f>
        <v/>
      </c>
      <c r="DF105" s="65" t="str">
        <f t="shared" si="142"/>
        <v/>
      </c>
      <c r="DG105" s="62" t="str">
        <f t="shared" si="143"/>
        <v/>
      </c>
      <c r="DH105" s="108">
        <f t="shared" si="144"/>
        <v>0</v>
      </c>
      <c r="DI105" s="108" t="str">
        <f t="shared" si="145"/>
        <v/>
      </c>
      <c r="DJ105" s="108" t="str">
        <f t="shared" si="146"/>
        <v/>
      </c>
      <c r="DK105" s="108" t="str">
        <f t="shared" si="147"/>
        <v/>
      </c>
      <c r="DL105" s="108" t="str">
        <f t="shared" si="148"/>
        <v/>
      </c>
      <c r="DM105" s="110" t="str">
        <f t="shared" si="149"/>
        <v/>
      </c>
      <c r="DN105" s="120" t="str">
        <f>IF(OR($E105="",$G105=""),"",IF(AND($E$3=6),'Marks Entry 6th'!BK104,IF(AND($E$3=7),'Marks Entry 7th'!BK104,"")))</f>
        <v/>
      </c>
      <c r="DO105" s="120" t="str">
        <f>IF(OR($E105="",$G105=""),"",IF(AND($E$3=6),'Marks Entry 6th'!BL104,IF(AND($E$3=7),'Marks Entry 7th'!BL104,"")))</f>
        <v/>
      </c>
      <c r="DP105" s="120" t="str">
        <f>IF(OR($E105="",$G105=""),"",IF(AND($E$3=6),'Marks Entry 6th'!BM104,IF(AND($E$3=7),'Marks Entry 7th'!BM104,"")))</f>
        <v/>
      </c>
      <c r="DQ105" s="120" t="str">
        <f>IF(OR($E105="",$G105=""),"",IF(AND($E$3=6),'Marks Entry 6th'!BN104,IF(AND($E$3=7),'Marks Entry 7th'!BN104,"")))</f>
        <v/>
      </c>
      <c r="DR105" s="120" t="str">
        <f>IF(OR($E105="",$G105=""),"",IF(AND($E$3=6),'Marks Entry 6th'!BO104,IF(AND($E$3=7),'Marks Entry 7th'!BO104,"")))</f>
        <v/>
      </c>
      <c r="DS105" s="120" t="str">
        <f>IF(OR($E105="",$G105=""),"",IF(AND($E$3=6),'Marks Entry 6th'!BP104,IF(AND($E$3=7),'Marks Entry 7th'!BP104,"")))</f>
        <v/>
      </c>
      <c r="DT105" s="428" t="str">
        <f t="shared" si="150"/>
        <v/>
      </c>
      <c r="DU105" s="120" t="str">
        <f>IF(OR($E105="",$G105=""),"",IF(AND($E$3=6),'Marks Entry 6th'!BQ104,IF(AND($E$3=7),'Marks Entry 7th'!BQ104,"")))</f>
        <v/>
      </c>
      <c r="DV105" s="120" t="str">
        <f>IF(OR($E105="",$G105=""),"",IF(AND($E$3=6),'Marks Entry 6th'!BR104,IF(AND($E$3=7),'Marks Entry 7th'!BR104,"")))</f>
        <v/>
      </c>
      <c r="DW105" s="65" t="str">
        <f t="shared" si="151"/>
        <v/>
      </c>
      <c r="DX105" s="62">
        <f t="shared" si="152"/>
        <v>0</v>
      </c>
      <c r="DY105" s="67" t="str">
        <f>IF(OR($E105="",$G105=""),"",IF(AND($E$3=6),'Marks Entry 6th'!BS104,IF(AND($E$3=7),'Marks Entry 7th'!BS104,"")))</f>
        <v/>
      </c>
      <c r="DZ105" s="67" t="str">
        <f>IF(OR($E105="",$G105=""),"",IF(AND($E$3=6),'Marks Entry 6th'!BT104,IF(AND($E$3=7),'Marks Entry 7th'!BT104,"")))</f>
        <v/>
      </c>
      <c r="EA105" s="65" t="str">
        <f t="shared" si="153"/>
        <v/>
      </c>
      <c r="EB105" s="62" t="str">
        <f t="shared" si="154"/>
        <v/>
      </c>
      <c r="EC105" s="108">
        <f t="shared" si="155"/>
        <v>0</v>
      </c>
      <c r="ED105" s="108" t="str">
        <f t="shared" si="156"/>
        <v/>
      </c>
      <c r="EE105" s="108" t="str">
        <f t="shared" si="157"/>
        <v/>
      </c>
      <c r="EF105" s="108" t="str">
        <f t="shared" si="158"/>
        <v/>
      </c>
      <c r="EG105" s="108" t="str">
        <f t="shared" si="159"/>
        <v/>
      </c>
      <c r="EH105" s="110" t="str">
        <f t="shared" si="160"/>
        <v/>
      </c>
      <c r="EI105" s="52" t="str">
        <f>IF(OR($E105="",$G105=""),"",IF(AND($E$3=6),'Marks Entry 6th'!BU104,IF(AND($E$3=7),'Marks Entry 7th'!BU104,"")))</f>
        <v/>
      </c>
      <c r="EJ105" s="52" t="str">
        <f>IF(OR($E105="",$G105=""),"",IF(AND($E$3=6),'Marks Entry 6th'!BV104,IF(AND($E$3=7),'Marks Entry 7th'!BV104,"")))</f>
        <v/>
      </c>
      <c r="EK105" s="52" t="str">
        <f>IF(OR($E105="",$G105=""),"",IF(AND($E$3=6),'Marks Entry 6th'!BW104,IF(AND($E$3=7),'Marks Entry 7th'!BW104,"")))</f>
        <v/>
      </c>
      <c r="EL105" s="52" t="str">
        <f>IF(OR($E105="",$G105=""),"",IF(AND($E$3=6),'Marks Entry 6th'!BX104,IF(AND($E$3=7),'Marks Entry 7th'!BX104,"")))</f>
        <v/>
      </c>
      <c r="EM105" s="52" t="str">
        <f>IF(OR($E105="",$G105=""),"",IF(AND($E$3=6),'Marks Entry 6th'!BY104,IF(AND($E$3=7),'Marks Entry 7th'!BY104,"")))</f>
        <v/>
      </c>
      <c r="EN105" s="121" t="str">
        <f t="shared" si="161"/>
        <v/>
      </c>
      <c r="EO105" s="122">
        <f t="shared" si="162"/>
        <v>0</v>
      </c>
      <c r="EP105" s="122" t="str">
        <f t="shared" si="163"/>
        <v/>
      </c>
      <c r="EQ105" s="122" t="str">
        <f t="shared" si="164"/>
        <v/>
      </c>
      <c r="ER105" s="109" t="str">
        <f t="shared" si="165"/>
        <v/>
      </c>
      <c r="ES105" s="52" t="str">
        <f>IF(OR($E105="",$G105=""),"",IF(AND($E$3=6),'Marks Entry 6th'!BZ104,IF(AND($E$3=7),'Marks Entry 7th'!BZ104,"")))</f>
        <v/>
      </c>
      <c r="ET105" s="52" t="str">
        <f>IF(OR($E105="",$G105=""),"",IF(AND($E$3=6),'Marks Entry 6th'!CA104,IF(AND($E$3=7),'Marks Entry 7th'!CA104,"")))</f>
        <v/>
      </c>
      <c r="EU105" s="52" t="str">
        <f>IF(OR($E105="",$G105=""),"",IF(AND($E$3=6),'Marks Entry 6th'!CB104,IF(AND($E$3=7),'Marks Entry 7th'!CB104,"")))</f>
        <v/>
      </c>
      <c r="EV105" s="52" t="str">
        <f>IF(OR($E105="",$G105=""),"",IF(AND($E$3=6),'Marks Entry 6th'!CC104,IF(AND($E$3=7),'Marks Entry 7th'!CC104,"")))</f>
        <v/>
      </c>
      <c r="EW105" s="52" t="str">
        <f>IF(OR($E105="",$G105=""),"",IF(AND($E$3=6),'Marks Entry 6th'!CD104,IF(AND($E$3=7),'Marks Entry 7th'!CD104,"")))</f>
        <v/>
      </c>
      <c r="EX105" s="121" t="str">
        <f t="shared" si="166"/>
        <v/>
      </c>
      <c r="EY105" s="122">
        <f t="shared" si="167"/>
        <v>0</v>
      </c>
      <c r="EZ105" s="122" t="str">
        <f t="shared" si="168"/>
        <v/>
      </c>
      <c r="FA105" s="122" t="str">
        <f t="shared" si="169"/>
        <v/>
      </c>
      <c r="FB105" s="109" t="str">
        <f t="shared" si="170"/>
        <v/>
      </c>
      <c r="FC105" s="52" t="str">
        <f>IF(OR($E105="",$G105=""),"",IF(AND($E$3=6),'Marks Entry 6th'!CE104,IF(AND($E$3=7),'Marks Entry 7th'!CE104,"")))</f>
        <v/>
      </c>
      <c r="FD105" s="52" t="str">
        <f>IF(OR($E105="",$G105=""),"",IF(AND($E$3=6),'Marks Entry 6th'!CF104,IF(AND($E$3=7),'Marks Entry 7th'!CF104,"")))</f>
        <v/>
      </c>
      <c r="FE105" s="52" t="str">
        <f>IF(OR($E105="",$G105=""),"",IF(AND($E$3=6),'Marks Entry 6th'!CG104,IF(AND($E$3=7),'Marks Entry 7th'!CG104,"")))</f>
        <v/>
      </c>
      <c r="FF105" s="52" t="str">
        <f>IF(OR($E105="",$G105=""),"",IF(AND($E$3=6),'Marks Entry 6th'!CH104,IF(AND($E$3=7),'Marks Entry 7th'!CH104,"")))</f>
        <v/>
      </c>
      <c r="FG105" s="52" t="str">
        <f>IF(OR($E105="",$G105=""),"",IF(AND($E$3=6),'Marks Entry 6th'!CI104,IF(AND($E$3=7),'Marks Entry 7th'!CI104,"")))</f>
        <v/>
      </c>
      <c r="FH105" s="121" t="str">
        <f t="shared" si="171"/>
        <v/>
      </c>
      <c r="FI105" s="122">
        <f t="shared" si="172"/>
        <v>0</v>
      </c>
      <c r="FJ105" s="122" t="str">
        <f t="shared" si="173"/>
        <v/>
      </c>
      <c r="FK105" s="122" t="str">
        <f t="shared" si="174"/>
        <v/>
      </c>
      <c r="FL105" s="109" t="str">
        <f t="shared" si="175"/>
        <v/>
      </c>
      <c r="FM105" s="370" t="str">
        <f>IF(OR($E105="",$G105=""),"",IF(AND('Marks Entry 6th'!CJ104="",'Marks Entry 7th'!CJ104=""),"",IF(AND($E$3=6),'Marks Entry 6th'!CJ104,IF(AND($E$3=7),'Marks Entry 7th'!CJ104,""))))</f>
        <v/>
      </c>
      <c r="FN105" s="370" t="str">
        <f>IF(OR($E105="",$G105=""),"",IF(AND('Marks Entry 6th'!CK104="",'Marks Entry 7th'!CK104=""),"",IF(AND($E$3=6),'Marks Entry 6th'!CK104,IF(AND($E$3=7),'Marks Entry 7th'!CK104,""))))</f>
        <v/>
      </c>
      <c r="FO105" s="371" t="str">
        <f t="shared" si="176"/>
        <v/>
      </c>
      <c r="FP105" s="109" t="str">
        <f t="shared" si="177"/>
        <v/>
      </c>
      <c r="FQ105" s="370" t="str">
        <f>IF(OR($E105="",$G105=""),"",IF(AND('Marks Entry 6th'!CL104="",'Marks Entry 7th'!CL104=""),"",IF(AND($E$3=6),'Marks Entry 6th'!CL104,IF(AND($E$3=7),'Marks Entry 7th'!CL104,""))))</f>
        <v/>
      </c>
      <c r="FR105" s="370" t="str">
        <f>IF(OR($E105="",$G105=""),"",IF(AND('Marks Entry 6th'!CM104="",'Marks Entry 7th'!CM104=""),"",IF(AND($E$3=6),'Marks Entry 6th'!CM104,IF(AND($E$3=7),'Marks Entry 7th'!CM104,""))))</f>
        <v/>
      </c>
      <c r="FS105" s="371" t="str">
        <f t="shared" si="178"/>
        <v/>
      </c>
      <c r="FT105" s="109" t="str">
        <f t="shared" si="179"/>
        <v/>
      </c>
      <c r="FU105" s="78" t="str">
        <f t="shared" si="180"/>
        <v/>
      </c>
      <c r="FV105" s="332" t="str">
        <f t="shared" si="181"/>
        <v/>
      </c>
      <c r="FW105" s="84" t="str">
        <f t="shared" si="182"/>
        <v/>
      </c>
      <c r="FX105" s="225" t="str">
        <f t="shared" si="183"/>
        <v/>
      </c>
      <c r="FY105" s="85" t="str">
        <f t="shared" si="184"/>
        <v/>
      </c>
      <c r="FZ105" s="331" t="str">
        <f>IFERROR(IF(B105="NSO","NSO",IF(OR(D105="",G105="",F105=""),"",IF(AND(FV105&gt;=36,'Master sheet'!$D$11="Hindi"),"कक्षा क्रमोन्नत",IF(AND(FV105&gt;=36,'Master sheet'!$D$11="English"),"Promoted",IF(AND(FV105&lt;36,'Master sheet'!$D$11="Hindi"),"पुनः परीक्षा","Re-Exam"))))),"")</f>
        <v/>
      </c>
      <c r="GA105" s="53" t="str">
        <f>IF(OR($E105="",$G105=""),"",IF(AND($E$3=6,'Marks Entry 6th'!CN104=""),"",IF(AND($E$3=7,'Marks Entry 7th'!CN104=""),"",IF(AND($E$3=6),'Marks Entry 6th'!CN104,IF(AND($E$3=7),'Marks Entry 7th'!CN104,"")))))</f>
        <v/>
      </c>
      <c r="GB105" s="53" t="str">
        <f>IF(OR($E105="",$G105=""),"",IF(AND($E$3=6,'Marks Entry 6th'!CO104=""),"",IF(AND($E$3=7,'Marks Entry 7th'!CO104=""),"",IF(AND($E$3=6),'Marks Entry 6th'!CO104,IF(AND($E$3=7),'Marks Entry 7th'!CO104,"")))))</f>
        <v/>
      </c>
      <c r="GC105" s="54"/>
      <c r="GK105" s="56">
        <f>IF(AND($E$3=6),'Marks Entry 6th'!I104,IF(AND($E$3=7),'Marks Entry 7th'!I104,""))</f>
        <v>0</v>
      </c>
      <c r="GL105" s="56">
        <f t="shared" si="185"/>
        <v>0</v>
      </c>
    </row>
    <row r="106" spans="1:194" ht="18.95" customHeight="1">
      <c r="A106" s="68">
        <v>99</v>
      </c>
      <c r="B106" s="68" t="str">
        <f>IF(OR(GK106=0,GK106=""),"",IF(AND($E$3=6),'Marks Entry 6th'!I105,IF(AND($E$3=7),'Marks Entry 7th'!I105,"")))</f>
        <v/>
      </c>
      <c r="C106" s="69" t="str">
        <f>IF(OR(B106=0,B106=""),"",IF(AND($E$3=6,'Marks Entry 6th'!B105=""),"",IF(AND($E$3=7,'Marks Entry 7th'!B105=""),"",IF(AND($E$3=6,'Marks Entry 6th'!B105),'Marks Entry 6th'!B105,IF(AND($E$3=7),'Marks Entry 7th'!B105,"")))))</f>
        <v/>
      </c>
      <c r="D106" s="69" t="str">
        <f>IF(OR(B106=0,B106=""),"",IF(AND($E$3=6,'Marks Entry 6th'!C105=""),"",IF(AND($E$3=7,'Marks Entry 7th'!C105=""),"",IF(AND($E$3=6),'Marks Entry 6th'!C105,IF(AND($E$3=7),'Marks Entry 7th'!C105,"")))))</f>
        <v/>
      </c>
      <c r="E106" s="306" t="str">
        <f>IF(OR(B106=0,B106=""),"",IF(AND($E$3=6,'Marks Entry 6th'!E105=""),"",IF(AND($E$3=7,'Marks Entry 7th'!E105=""),"",IF(AND($E$3=6),'Marks Entry 6th'!E105,IF(AND($E$3=7),'Marks Entry 7th'!E105,"")))))</f>
        <v/>
      </c>
      <c r="F106" s="69" t="str">
        <f>IF(OR(B106=0,B106=""),"",IF(AND($E$3=6,'Marks Entry 6th'!D105=""),"",IF(AND($E$3=7,'Marks Entry 7th'!D105=""),"",IF(AND($E$3=6),'Marks Entry 6th'!D105,IF(AND($E$3=7),'Marks Entry 7th'!D105,"")))))</f>
        <v/>
      </c>
      <c r="G106" s="305" t="str">
        <f>IF(OR(B106=0,B106=""),"",IF(AND($E$3=6,'Marks Entry 6th'!F105=""),"",IF(AND($E$3=7,'Marks Entry 7th'!F105=""),"",IF(AND($E$3=6),UPPER('Marks Entry 6th'!F105),IF(AND($E$3=7),UPPER('Marks Entry 7th'!F105),"")))))</f>
        <v/>
      </c>
      <c r="H106" s="305" t="str">
        <f>IF(OR(B106=0,B106=""),"",IF(AND($E$3=6,'Marks Entry 6th'!G105=""),"",IF(AND($E$3=7,'Marks Entry 7th'!G105=""),"",IF(AND($E$3=6),UPPER('Marks Entry 6th'!G105),IF(AND($E$3=7),UPPER('Marks Entry 7th'!G105),"")))))</f>
        <v/>
      </c>
      <c r="I106" s="305" t="str">
        <f>IF(OR(B106=0,B106=""),"",IF(AND($E$3=6,'Marks Entry 6th'!H105=""),"",IF(AND($E$3=7,'Marks Entry 7th'!H105=""),"",IF(AND($E$3=6),UPPER('Marks Entry 6th'!H105),IF(AND($E$3=7),UPPER('Marks Entry 7th'!H105),"")))))</f>
        <v/>
      </c>
      <c r="J106" s="64" t="str">
        <f>IF(OR(B106=0,B106=""),"",IF(AND($E$3=6,'Marks Entry 6th'!J105=""),"",IF(AND($E$3=7,'Marks Entry 7th'!J105=""),"",IF(AND($E$3=6),'Marks Entry 6th'!J105,IF(AND($E$3=7),'Marks Entry 7th'!J105,"")))))</f>
        <v/>
      </c>
      <c r="K106" s="64" t="str">
        <f>IF(OR(B106=0,B106=""),"",IF(AND($E$3=6,'Marks Entry 6th'!K105=""),"",IF(AND($E$3=7,'Marks Entry 7th'!K105=""),"",IF(AND($E$3=6),'Marks Entry 6th'!K105,IF(AND($E$3=7),'Marks Entry 7th'!K105,"")))))</f>
        <v/>
      </c>
      <c r="L106" s="120" t="str">
        <f>IF(OR($E106="",$G106=""),"",IF(AND($E$3=6),'Marks Entry 6th'!L105,IF(AND($E$3=7),'Marks Entry 7th'!L105,"")))</f>
        <v/>
      </c>
      <c r="M106" s="120" t="str">
        <f>IF(OR($E106="",$G106=""),"",IF(AND($E$3=6),'Marks Entry 6th'!M105,IF(AND($E$3=7),'Marks Entry 7th'!M105,"")))</f>
        <v/>
      </c>
      <c r="N106" s="120" t="str">
        <f>IF(OR($E106="",$G106=""),"",IF(AND($E$3=6),'Marks Entry 6th'!N105,IF(AND($E$3=7),'Marks Entry 7th'!N105,"")))</f>
        <v/>
      </c>
      <c r="O106" s="120" t="str">
        <f>IF(OR($E106="",$G106=""),"",IF(AND($E$3=6),'Marks Entry 6th'!O105,IF(AND($E$3=7),'Marks Entry 7th'!O105,"")))</f>
        <v/>
      </c>
      <c r="P106" s="120" t="str">
        <f>IF(OR($E106="",$G106=""),"",IF(AND($E$3=6),'Marks Entry 6th'!P105,IF(AND($E$3=7),'Marks Entry 7th'!P105,"")))</f>
        <v/>
      </c>
      <c r="Q106" s="120" t="str">
        <f>IF(OR($E106="",$G106=""),"",IF(AND($E$3=6),'Marks Entry 6th'!Q105,IF(AND($E$3=7),'Marks Entry 7th'!Q105,"")))</f>
        <v/>
      </c>
      <c r="R106" s="428" t="str">
        <f t="shared" si="95"/>
        <v/>
      </c>
      <c r="S106" s="120" t="str">
        <f>IF(OR($E106="",$G106=""),"",IF(AND($E$3=6),'Marks Entry 6th'!R105,IF(AND($E$3=7),'Marks Entry 7th'!R105,"")))</f>
        <v/>
      </c>
      <c r="T106" s="120" t="str">
        <f>IF(OR($E106="",$G106=""),"",IF(AND($E$3=6),'Marks Entry 6th'!S105,IF(AND($E$3=7),'Marks Entry 7th'!S105,"")))</f>
        <v/>
      </c>
      <c r="U106" s="65" t="str">
        <f t="shared" si="96"/>
        <v/>
      </c>
      <c r="V106" s="62">
        <f t="shared" si="97"/>
        <v>0</v>
      </c>
      <c r="W106" s="67" t="str">
        <f>IF(OR($E106="",$G106=""),"",IF(AND($E$3=6),'Marks Entry 6th'!T105,IF(AND($E$3=7),'Marks Entry 7th'!T105,"")))</f>
        <v/>
      </c>
      <c r="X106" s="67" t="str">
        <f>IF(OR($E106="",$G106=""),"",IF(AND($E$3=6),'Marks Entry 6th'!U105,IF(AND($E$3=7),'Marks Entry 7th'!U105,"")))</f>
        <v/>
      </c>
      <c r="Y106" s="66" t="str">
        <f t="shared" si="98"/>
        <v/>
      </c>
      <c r="Z106" s="62" t="str">
        <f t="shared" si="99"/>
        <v/>
      </c>
      <c r="AA106" s="108">
        <f t="shared" si="100"/>
        <v>0</v>
      </c>
      <c r="AB106" s="108" t="str">
        <f t="shared" si="101"/>
        <v/>
      </c>
      <c r="AC106" s="108" t="str">
        <f t="shared" si="102"/>
        <v/>
      </c>
      <c r="AD106" s="108" t="str">
        <f t="shared" si="103"/>
        <v/>
      </c>
      <c r="AE106" s="108" t="str">
        <f t="shared" si="104"/>
        <v/>
      </c>
      <c r="AF106" s="110" t="str">
        <f t="shared" si="105"/>
        <v/>
      </c>
      <c r="AG106" s="120" t="str">
        <f>IF(OR($E106="",$G106=""),"",IF(AND($E$3=6),'Marks Entry 6th'!V105,IF(AND($E$3=7),'Marks Entry 7th'!V105,"")))</f>
        <v/>
      </c>
      <c r="AH106" s="120" t="str">
        <f>IF(OR($E106="",$G106=""),"",IF(AND($E$3=6),'Marks Entry 6th'!W105,IF(AND($E$3=7),'Marks Entry 7th'!W105,"")))</f>
        <v/>
      </c>
      <c r="AI106" s="120" t="str">
        <f>IF(OR($E106="",$G106=""),"",IF(AND($E$3=6),'Marks Entry 6th'!X105,IF(AND($E$3=7),'Marks Entry 7th'!X105,"")))</f>
        <v/>
      </c>
      <c r="AJ106" s="120" t="str">
        <f>IF(OR($E106="",$G106=""),"",IF(AND($E$3=6),'Marks Entry 6th'!Y105,IF(AND($E$3=7),'Marks Entry 7th'!Y105,"")))</f>
        <v/>
      </c>
      <c r="AK106" s="120" t="str">
        <f>IF(OR($E106="",$G106=""),"",IF(AND($E$3=6),'Marks Entry 6th'!Z105,IF(AND($E$3=7),'Marks Entry 7th'!Z105,"")))</f>
        <v/>
      </c>
      <c r="AL106" s="120" t="str">
        <f>IF(OR($E106="",$G106=""),"",IF(AND($E$3=6),'Marks Entry 6th'!AA105,IF(AND($E$3=7),'Marks Entry 7th'!AA105,"")))</f>
        <v/>
      </c>
      <c r="AM106" s="428" t="str">
        <f t="shared" si="106"/>
        <v/>
      </c>
      <c r="AN106" s="120" t="str">
        <f>IF(OR($E106="",$G106=""),"",IF(AND($E$3=6),'Marks Entry 6th'!AB105,IF(AND($E$3=7),'Marks Entry 7th'!AB105,"")))</f>
        <v/>
      </c>
      <c r="AO106" s="120" t="str">
        <f>IF(OR($E106="",$G106=""),"",IF(AND($E$3=6),'Marks Entry 6th'!AC105,IF(AND($E$3=7),'Marks Entry 7th'!AC105,"")))</f>
        <v/>
      </c>
      <c r="AP106" s="65" t="str">
        <f t="shared" si="107"/>
        <v/>
      </c>
      <c r="AQ106" s="62">
        <f t="shared" si="108"/>
        <v>0</v>
      </c>
      <c r="AR106" s="67" t="str">
        <f>IF(OR($E106="",$G106=""),"",IF(AND($E$3=6),'Marks Entry 6th'!AD105,IF(AND($E$3=7),'Marks Entry 7th'!AD105,"")))</f>
        <v/>
      </c>
      <c r="AS106" s="67" t="str">
        <f>IF(OR($E106="",$G106=""),"",IF(AND($E$3=6),'Marks Entry 6th'!AE105,IF(AND($E$3=7),'Marks Entry 7th'!AE105,"")))</f>
        <v/>
      </c>
      <c r="AT106" s="65" t="str">
        <f t="shared" si="109"/>
        <v/>
      </c>
      <c r="AU106" s="62" t="str">
        <f t="shared" si="110"/>
        <v/>
      </c>
      <c r="AV106" s="108">
        <f t="shared" si="111"/>
        <v>0</v>
      </c>
      <c r="AW106" s="108" t="str">
        <f t="shared" si="112"/>
        <v/>
      </c>
      <c r="AX106" s="108" t="str">
        <f t="shared" si="113"/>
        <v/>
      </c>
      <c r="AY106" s="108" t="str">
        <f t="shared" si="114"/>
        <v/>
      </c>
      <c r="AZ106" s="108" t="str">
        <f t="shared" si="115"/>
        <v/>
      </c>
      <c r="BA106" s="110" t="str">
        <f t="shared" si="116"/>
        <v/>
      </c>
      <c r="BB106" s="313" t="str">
        <f>IF(OR($E106="",$G106=""),"",IF(AND($E$3=6),'Marks Entry 6th'!AF105,IF(AND($E$3=7),'Marks Entry 7th'!AF105,"")))</f>
        <v/>
      </c>
      <c r="BC106" s="120" t="str">
        <f>IF(OR($E106="",$G106=""),"",IF(AND($E$3=6),'Marks Entry 6th'!AG105,IF(AND($E$3=7),'Marks Entry 7th'!AG105,"")))</f>
        <v/>
      </c>
      <c r="BD106" s="120" t="str">
        <f>IF(OR($E106="",$G106=""),"",IF(AND($E$3=6),'Marks Entry 6th'!AH105,IF(AND($E$3=7),'Marks Entry 7th'!AH105,"")))</f>
        <v/>
      </c>
      <c r="BE106" s="120" t="str">
        <f>IF(OR($E106="",$G106=""),"",IF(AND($E$3=6),'Marks Entry 6th'!AI105,IF(AND($E$3=7),'Marks Entry 7th'!AI105,"")))</f>
        <v/>
      </c>
      <c r="BF106" s="120" t="str">
        <f>IF(OR($E106="",$G106=""),"",IF(AND($E$3=6),'Marks Entry 6th'!AJ105,IF(AND($E$3=7),'Marks Entry 7th'!AJ105,"")))</f>
        <v/>
      </c>
      <c r="BG106" s="120" t="str">
        <f>IF(OR($E106="",$G106=""),"",IF(AND($E$3=6),'Marks Entry 6th'!AK105,IF(AND($E$3=7),'Marks Entry 7th'!AK105,"")))</f>
        <v/>
      </c>
      <c r="BH106" s="120" t="str">
        <f>IF(OR($E106="",$G106=""),"",IF(AND($E$3=6),'Marks Entry 6th'!AL105,IF(AND($E$3=7),'Marks Entry 7th'!AL105,"")))</f>
        <v/>
      </c>
      <c r="BI106" s="428" t="str">
        <f t="shared" si="117"/>
        <v/>
      </c>
      <c r="BJ106" s="120" t="str">
        <f>IF(OR($E106="",$G106=""),"",IF(AND($E$3=6),'Marks Entry 6th'!AM105,IF(AND($E$3=7),'Marks Entry 7th'!AM105,"")))</f>
        <v/>
      </c>
      <c r="BK106" s="120" t="str">
        <f>IF(OR($E106="",$G106=""),"",IF(AND($E$3=6),'Marks Entry 6th'!AN105,IF(AND($E$3=7),'Marks Entry 7th'!AN105,"")))</f>
        <v/>
      </c>
      <c r="BL106" s="65" t="str">
        <f t="shared" si="118"/>
        <v/>
      </c>
      <c r="BM106" s="62">
        <f t="shared" si="119"/>
        <v>0</v>
      </c>
      <c r="BN106" s="67" t="str">
        <f>IF(OR($E106="",$G106=""),"",IF(AND($E$3=6),'Marks Entry 6th'!AO105,IF(AND($E$3=7),'Marks Entry 7th'!AO105,"")))</f>
        <v/>
      </c>
      <c r="BO106" s="67" t="str">
        <f>IF(OR($E106="",$G106=""),"",IF(AND($E$3=6),'Marks Entry 6th'!AP105,IF(AND($E$3=7),'Marks Entry 7th'!AP105,"")))</f>
        <v/>
      </c>
      <c r="BP106" s="65" t="str">
        <f t="shared" si="120"/>
        <v/>
      </c>
      <c r="BQ106" s="62" t="str">
        <f t="shared" si="121"/>
        <v/>
      </c>
      <c r="BR106" s="108">
        <f t="shared" si="122"/>
        <v>0</v>
      </c>
      <c r="BS106" s="108" t="str">
        <f t="shared" si="123"/>
        <v/>
      </c>
      <c r="BT106" s="108" t="str">
        <f t="shared" si="124"/>
        <v/>
      </c>
      <c r="BU106" s="108" t="str">
        <f t="shared" si="125"/>
        <v/>
      </c>
      <c r="BV106" s="108" t="str">
        <f t="shared" si="126"/>
        <v/>
      </c>
      <c r="BW106" s="110" t="str">
        <f t="shared" si="127"/>
        <v/>
      </c>
      <c r="BX106" s="120" t="str">
        <f>IF(OR($E106="",$G106=""),"",IF(AND($E$3=6),'Marks Entry 6th'!AQ105,IF(AND($E$3=7),'Marks Entry 7th'!AQ105,"")))</f>
        <v/>
      </c>
      <c r="BY106" s="120" t="str">
        <f>IF(OR($E106="",$G106=""),"",IF(AND($E$3=6),'Marks Entry 6th'!AR105,IF(AND($E$3=7),'Marks Entry 7th'!AR105,"")))</f>
        <v/>
      </c>
      <c r="BZ106" s="120" t="str">
        <f>IF(OR($E106="",$G106=""),"",IF(AND($E$3=6),'Marks Entry 6th'!AS105,IF(AND($E$3=7),'Marks Entry 7th'!AS105,"")))</f>
        <v/>
      </c>
      <c r="CA106" s="120" t="str">
        <f>IF(OR($E106="",$G106=""),"",IF(AND($E$3=6),'Marks Entry 6th'!AT105,IF(AND($E$3=7),'Marks Entry 7th'!AT105,"")))</f>
        <v/>
      </c>
      <c r="CB106" s="120" t="str">
        <f>IF(OR($E106="",$G106=""),"",IF(AND($E$3=6),'Marks Entry 6th'!AU105,IF(AND($E$3=7),'Marks Entry 7th'!AU105,"")))</f>
        <v/>
      </c>
      <c r="CC106" s="120" t="str">
        <f>IF(OR($E106="",$G106=""),"",IF(AND($E$3=6),'Marks Entry 6th'!AV105,IF(AND($E$3=7),'Marks Entry 7th'!AV105,"")))</f>
        <v/>
      </c>
      <c r="CD106" s="428" t="str">
        <f t="shared" si="128"/>
        <v/>
      </c>
      <c r="CE106" s="120" t="str">
        <f>IF(OR($E106="",$G106=""),"",IF(AND($E$3=6),'Marks Entry 6th'!AW105,IF(AND($E$3=7),'Marks Entry 7th'!AW105,"")))</f>
        <v/>
      </c>
      <c r="CF106" s="120" t="str">
        <f>IF(OR($E106="",$G106=""),"",IF(AND($E$3=6),'Marks Entry 6th'!AX105,IF(AND($E$3=7),'Marks Entry 7th'!AX105,"")))</f>
        <v/>
      </c>
      <c r="CG106" s="65" t="str">
        <f t="shared" si="129"/>
        <v/>
      </c>
      <c r="CH106" s="62">
        <f t="shared" si="130"/>
        <v>0</v>
      </c>
      <c r="CI106" s="67" t="str">
        <f>IF(OR($E106="",$G106=""),"",IF(AND($E$3=6),'Marks Entry 6th'!AY105,IF(AND($E$3=7),'Marks Entry 7th'!AY105,"")))</f>
        <v/>
      </c>
      <c r="CJ106" s="67" t="str">
        <f>IF(OR($E106="",$G106=""),"",IF(AND($E$3=6),'Marks Entry 6th'!AZ105,IF(AND($E$3=7),'Marks Entry 7th'!AZ105,"")))</f>
        <v/>
      </c>
      <c r="CK106" s="65" t="str">
        <f t="shared" si="131"/>
        <v/>
      </c>
      <c r="CL106" s="62" t="str">
        <f t="shared" si="132"/>
        <v/>
      </c>
      <c r="CM106" s="108">
        <f t="shared" si="133"/>
        <v>0</v>
      </c>
      <c r="CN106" s="108" t="str">
        <f t="shared" si="134"/>
        <v/>
      </c>
      <c r="CO106" s="108" t="str">
        <f t="shared" si="135"/>
        <v/>
      </c>
      <c r="CP106" s="108" t="str">
        <f t="shared" si="136"/>
        <v/>
      </c>
      <c r="CQ106" s="108" t="str">
        <f t="shared" si="137"/>
        <v/>
      </c>
      <c r="CR106" s="110" t="str">
        <f t="shared" si="138"/>
        <v/>
      </c>
      <c r="CS106" s="120" t="str">
        <f>IF(OR($E106="",$G106=""),"",IF(AND($E$3=6),'Marks Entry 6th'!BA105,IF(AND($E$3=7),'Marks Entry 7th'!BA105,"")))</f>
        <v/>
      </c>
      <c r="CT106" s="120" t="str">
        <f>IF(OR($E106="",$G106=""),"",IF(AND($E$3=6),'Marks Entry 6th'!BB105,IF(AND($E$3=7),'Marks Entry 7th'!BB105,"")))</f>
        <v/>
      </c>
      <c r="CU106" s="120" t="str">
        <f>IF(OR($E106="",$G106=""),"",IF(AND($E$3=6),'Marks Entry 6th'!BC105,IF(AND($E$3=7),'Marks Entry 7th'!BC105,"")))</f>
        <v/>
      </c>
      <c r="CV106" s="120" t="str">
        <f>IF(OR($E106="",$G106=""),"",IF(AND($E$3=6),'Marks Entry 6th'!BD105,IF(AND($E$3=7),'Marks Entry 7th'!BD105,"")))</f>
        <v/>
      </c>
      <c r="CW106" s="120" t="str">
        <f>IF(OR($E106="",$G106=""),"",IF(AND($E$3=6),'Marks Entry 6th'!BE105,IF(AND($E$3=7),'Marks Entry 7th'!BE105,"")))</f>
        <v/>
      </c>
      <c r="CX106" s="120" t="str">
        <f>IF(OR($E106="",$G106=""),"",IF(AND($E$3=6),'Marks Entry 6th'!BF105,IF(AND($E$3=7),'Marks Entry 7th'!BF105,"")))</f>
        <v/>
      </c>
      <c r="CY106" s="428" t="str">
        <f t="shared" si="139"/>
        <v/>
      </c>
      <c r="CZ106" s="120" t="str">
        <f>IF(OR($E106="",$G106=""),"",IF(AND($E$3=6),'Marks Entry 6th'!BG105,IF(AND($E$3=7),'Marks Entry 7th'!BG105,"")))</f>
        <v/>
      </c>
      <c r="DA106" s="120" t="str">
        <f>IF(OR($E106="",$G106=""),"",IF(AND($E$3=6),'Marks Entry 6th'!BH105,IF(AND($E$3=7),'Marks Entry 7th'!BH105,"")))</f>
        <v/>
      </c>
      <c r="DB106" s="65" t="str">
        <f t="shared" si="140"/>
        <v/>
      </c>
      <c r="DC106" s="62">
        <f t="shared" si="141"/>
        <v>0</v>
      </c>
      <c r="DD106" s="67" t="str">
        <f>IF(OR($E106="",$G106=""),"",IF(AND($E$3=6),'Marks Entry 6th'!BI105,IF(AND($E$3=7),'Marks Entry 7th'!BI105,"")))</f>
        <v/>
      </c>
      <c r="DE106" s="67" t="str">
        <f>IF(OR($E106="",$G106=""),"",IF(AND($E$3=6),'Marks Entry 6th'!BJ105,IF(AND($E$3=7),'Marks Entry 7th'!BJ105,"")))</f>
        <v/>
      </c>
      <c r="DF106" s="65" t="str">
        <f t="shared" si="142"/>
        <v/>
      </c>
      <c r="DG106" s="62" t="str">
        <f t="shared" si="143"/>
        <v/>
      </c>
      <c r="DH106" s="108">
        <f t="shared" si="144"/>
        <v>0</v>
      </c>
      <c r="DI106" s="108" t="str">
        <f t="shared" si="145"/>
        <v/>
      </c>
      <c r="DJ106" s="108" t="str">
        <f t="shared" si="146"/>
        <v/>
      </c>
      <c r="DK106" s="108" t="str">
        <f t="shared" si="147"/>
        <v/>
      </c>
      <c r="DL106" s="108" t="str">
        <f t="shared" si="148"/>
        <v/>
      </c>
      <c r="DM106" s="110" t="str">
        <f t="shared" si="149"/>
        <v/>
      </c>
      <c r="DN106" s="120" t="str">
        <f>IF(OR($E106="",$G106=""),"",IF(AND($E$3=6),'Marks Entry 6th'!BK105,IF(AND($E$3=7),'Marks Entry 7th'!BK105,"")))</f>
        <v/>
      </c>
      <c r="DO106" s="120" t="str">
        <f>IF(OR($E106="",$G106=""),"",IF(AND($E$3=6),'Marks Entry 6th'!BL105,IF(AND($E$3=7),'Marks Entry 7th'!BL105,"")))</f>
        <v/>
      </c>
      <c r="DP106" s="120" t="str">
        <f>IF(OR($E106="",$G106=""),"",IF(AND($E$3=6),'Marks Entry 6th'!BM105,IF(AND($E$3=7),'Marks Entry 7th'!BM105,"")))</f>
        <v/>
      </c>
      <c r="DQ106" s="120" t="str">
        <f>IF(OR($E106="",$G106=""),"",IF(AND($E$3=6),'Marks Entry 6th'!BN105,IF(AND($E$3=7),'Marks Entry 7th'!BN105,"")))</f>
        <v/>
      </c>
      <c r="DR106" s="120" t="str">
        <f>IF(OR($E106="",$G106=""),"",IF(AND($E$3=6),'Marks Entry 6th'!BO105,IF(AND($E$3=7),'Marks Entry 7th'!BO105,"")))</f>
        <v/>
      </c>
      <c r="DS106" s="120" t="str">
        <f>IF(OR($E106="",$G106=""),"",IF(AND($E$3=6),'Marks Entry 6th'!BP105,IF(AND($E$3=7),'Marks Entry 7th'!BP105,"")))</f>
        <v/>
      </c>
      <c r="DT106" s="428" t="str">
        <f t="shared" si="150"/>
        <v/>
      </c>
      <c r="DU106" s="120" t="str">
        <f>IF(OR($E106="",$G106=""),"",IF(AND($E$3=6),'Marks Entry 6th'!BQ105,IF(AND($E$3=7),'Marks Entry 7th'!BQ105,"")))</f>
        <v/>
      </c>
      <c r="DV106" s="120" t="str">
        <f>IF(OR($E106="",$G106=""),"",IF(AND($E$3=6),'Marks Entry 6th'!BR105,IF(AND($E$3=7),'Marks Entry 7th'!BR105,"")))</f>
        <v/>
      </c>
      <c r="DW106" s="65" t="str">
        <f t="shared" si="151"/>
        <v/>
      </c>
      <c r="DX106" s="62">
        <f t="shared" si="152"/>
        <v>0</v>
      </c>
      <c r="DY106" s="67" t="str">
        <f>IF(OR($E106="",$G106=""),"",IF(AND($E$3=6),'Marks Entry 6th'!BS105,IF(AND($E$3=7),'Marks Entry 7th'!BS105,"")))</f>
        <v/>
      </c>
      <c r="DZ106" s="67" t="str">
        <f>IF(OR($E106="",$G106=""),"",IF(AND($E$3=6),'Marks Entry 6th'!BT105,IF(AND($E$3=7),'Marks Entry 7th'!BT105,"")))</f>
        <v/>
      </c>
      <c r="EA106" s="65" t="str">
        <f t="shared" si="153"/>
        <v/>
      </c>
      <c r="EB106" s="62" t="str">
        <f t="shared" si="154"/>
        <v/>
      </c>
      <c r="EC106" s="108">
        <f t="shared" si="155"/>
        <v>0</v>
      </c>
      <c r="ED106" s="108" t="str">
        <f t="shared" si="156"/>
        <v/>
      </c>
      <c r="EE106" s="108" t="str">
        <f t="shared" si="157"/>
        <v/>
      </c>
      <c r="EF106" s="108" t="str">
        <f t="shared" si="158"/>
        <v/>
      </c>
      <c r="EG106" s="108" t="str">
        <f t="shared" si="159"/>
        <v/>
      </c>
      <c r="EH106" s="110" t="str">
        <f t="shared" si="160"/>
        <v/>
      </c>
      <c r="EI106" s="52" t="str">
        <f>IF(OR($E106="",$G106=""),"",IF(AND($E$3=6),'Marks Entry 6th'!BU105,IF(AND($E$3=7),'Marks Entry 7th'!BU105,"")))</f>
        <v/>
      </c>
      <c r="EJ106" s="52" t="str">
        <f>IF(OR($E106="",$G106=""),"",IF(AND($E$3=6),'Marks Entry 6th'!BV105,IF(AND($E$3=7),'Marks Entry 7th'!BV105,"")))</f>
        <v/>
      </c>
      <c r="EK106" s="52" t="str">
        <f>IF(OR($E106="",$G106=""),"",IF(AND($E$3=6),'Marks Entry 6th'!BW105,IF(AND($E$3=7),'Marks Entry 7th'!BW105,"")))</f>
        <v/>
      </c>
      <c r="EL106" s="52" t="str">
        <f>IF(OR($E106="",$G106=""),"",IF(AND($E$3=6),'Marks Entry 6th'!BX105,IF(AND($E$3=7),'Marks Entry 7th'!BX105,"")))</f>
        <v/>
      </c>
      <c r="EM106" s="52" t="str">
        <f>IF(OR($E106="",$G106=""),"",IF(AND($E$3=6),'Marks Entry 6th'!BY105,IF(AND($E$3=7),'Marks Entry 7th'!BY105,"")))</f>
        <v/>
      </c>
      <c r="EN106" s="121" t="str">
        <f t="shared" si="161"/>
        <v/>
      </c>
      <c r="EO106" s="122">
        <f t="shared" si="162"/>
        <v>0</v>
      </c>
      <c r="EP106" s="122" t="str">
        <f t="shared" si="163"/>
        <v/>
      </c>
      <c r="EQ106" s="122" t="str">
        <f t="shared" si="164"/>
        <v/>
      </c>
      <c r="ER106" s="109" t="str">
        <f t="shared" si="165"/>
        <v/>
      </c>
      <c r="ES106" s="52" t="str">
        <f>IF(OR($E106="",$G106=""),"",IF(AND($E$3=6),'Marks Entry 6th'!BZ105,IF(AND($E$3=7),'Marks Entry 7th'!BZ105,"")))</f>
        <v/>
      </c>
      <c r="ET106" s="52" t="str">
        <f>IF(OR($E106="",$G106=""),"",IF(AND($E$3=6),'Marks Entry 6th'!CA105,IF(AND($E$3=7),'Marks Entry 7th'!CA105,"")))</f>
        <v/>
      </c>
      <c r="EU106" s="52" t="str">
        <f>IF(OR($E106="",$G106=""),"",IF(AND($E$3=6),'Marks Entry 6th'!CB105,IF(AND($E$3=7),'Marks Entry 7th'!CB105,"")))</f>
        <v/>
      </c>
      <c r="EV106" s="52" t="str">
        <f>IF(OR($E106="",$G106=""),"",IF(AND($E$3=6),'Marks Entry 6th'!CC105,IF(AND($E$3=7),'Marks Entry 7th'!CC105,"")))</f>
        <v/>
      </c>
      <c r="EW106" s="52" t="str">
        <f>IF(OR($E106="",$G106=""),"",IF(AND($E$3=6),'Marks Entry 6th'!CD105,IF(AND($E$3=7),'Marks Entry 7th'!CD105,"")))</f>
        <v/>
      </c>
      <c r="EX106" s="121" t="str">
        <f t="shared" si="166"/>
        <v/>
      </c>
      <c r="EY106" s="122">
        <f t="shared" si="167"/>
        <v>0</v>
      </c>
      <c r="EZ106" s="122" t="str">
        <f t="shared" si="168"/>
        <v/>
      </c>
      <c r="FA106" s="122" t="str">
        <f t="shared" si="169"/>
        <v/>
      </c>
      <c r="FB106" s="109" t="str">
        <f t="shared" si="170"/>
        <v/>
      </c>
      <c r="FC106" s="52" t="str">
        <f>IF(OR($E106="",$G106=""),"",IF(AND($E$3=6),'Marks Entry 6th'!CE105,IF(AND($E$3=7),'Marks Entry 7th'!CE105,"")))</f>
        <v/>
      </c>
      <c r="FD106" s="52" t="str">
        <f>IF(OR($E106="",$G106=""),"",IF(AND($E$3=6),'Marks Entry 6th'!CF105,IF(AND($E$3=7),'Marks Entry 7th'!CF105,"")))</f>
        <v/>
      </c>
      <c r="FE106" s="52" t="str">
        <f>IF(OR($E106="",$G106=""),"",IF(AND($E$3=6),'Marks Entry 6th'!CG105,IF(AND($E$3=7),'Marks Entry 7th'!CG105,"")))</f>
        <v/>
      </c>
      <c r="FF106" s="52" t="str">
        <f>IF(OR($E106="",$G106=""),"",IF(AND($E$3=6),'Marks Entry 6th'!CH105,IF(AND($E$3=7),'Marks Entry 7th'!CH105,"")))</f>
        <v/>
      </c>
      <c r="FG106" s="52" t="str">
        <f>IF(OR($E106="",$G106=""),"",IF(AND($E$3=6),'Marks Entry 6th'!CI105,IF(AND($E$3=7),'Marks Entry 7th'!CI105,"")))</f>
        <v/>
      </c>
      <c r="FH106" s="121" t="str">
        <f t="shared" si="171"/>
        <v/>
      </c>
      <c r="FI106" s="122">
        <f t="shared" si="172"/>
        <v>0</v>
      </c>
      <c r="FJ106" s="122" t="str">
        <f t="shared" si="173"/>
        <v/>
      </c>
      <c r="FK106" s="122" t="str">
        <f t="shared" si="174"/>
        <v/>
      </c>
      <c r="FL106" s="109" t="str">
        <f t="shared" si="175"/>
        <v/>
      </c>
      <c r="FM106" s="370" t="str">
        <f>IF(OR($E106="",$G106=""),"",IF(AND('Marks Entry 6th'!CJ105="",'Marks Entry 7th'!CJ105=""),"",IF(AND($E$3=6),'Marks Entry 6th'!CJ105,IF(AND($E$3=7),'Marks Entry 7th'!CJ105,""))))</f>
        <v/>
      </c>
      <c r="FN106" s="370" t="str">
        <f>IF(OR($E106="",$G106=""),"",IF(AND('Marks Entry 6th'!CK105="",'Marks Entry 7th'!CK105=""),"",IF(AND($E$3=6),'Marks Entry 6th'!CK105,IF(AND($E$3=7),'Marks Entry 7th'!CK105,""))))</f>
        <v/>
      </c>
      <c r="FO106" s="371" t="str">
        <f t="shared" si="176"/>
        <v/>
      </c>
      <c r="FP106" s="109" t="str">
        <f t="shared" si="177"/>
        <v/>
      </c>
      <c r="FQ106" s="370" t="str">
        <f>IF(OR($E106="",$G106=""),"",IF(AND('Marks Entry 6th'!CL105="",'Marks Entry 7th'!CL105=""),"",IF(AND($E$3=6),'Marks Entry 6th'!CL105,IF(AND($E$3=7),'Marks Entry 7th'!CL105,""))))</f>
        <v/>
      </c>
      <c r="FR106" s="370" t="str">
        <f>IF(OR($E106="",$G106=""),"",IF(AND('Marks Entry 6th'!CM105="",'Marks Entry 7th'!CM105=""),"",IF(AND($E$3=6),'Marks Entry 6th'!CM105,IF(AND($E$3=7),'Marks Entry 7th'!CM105,""))))</f>
        <v/>
      </c>
      <c r="FS106" s="371" t="str">
        <f t="shared" si="178"/>
        <v/>
      </c>
      <c r="FT106" s="109" t="str">
        <f t="shared" si="179"/>
        <v/>
      </c>
      <c r="FU106" s="78" t="str">
        <f t="shared" si="180"/>
        <v/>
      </c>
      <c r="FV106" s="332" t="str">
        <f t="shared" si="181"/>
        <v/>
      </c>
      <c r="FW106" s="84" t="str">
        <f t="shared" si="182"/>
        <v/>
      </c>
      <c r="FX106" s="225" t="str">
        <f t="shared" si="183"/>
        <v/>
      </c>
      <c r="FY106" s="85" t="str">
        <f t="shared" si="184"/>
        <v/>
      </c>
      <c r="FZ106" s="331" t="str">
        <f>IFERROR(IF(B106="NSO","NSO",IF(OR(D106="",G106="",F106=""),"",IF(AND(FV106&gt;=36,'Master sheet'!$D$11="Hindi"),"कक्षा क्रमोन्नत",IF(AND(FV106&gt;=36,'Master sheet'!$D$11="English"),"Promoted",IF(AND(FV106&lt;36,'Master sheet'!$D$11="Hindi"),"पुनः परीक्षा","Re-Exam"))))),"")</f>
        <v/>
      </c>
      <c r="GA106" s="53" t="str">
        <f>IF(OR($E106="",$G106=""),"",IF(AND($E$3=6,'Marks Entry 6th'!CN105=""),"",IF(AND($E$3=7,'Marks Entry 7th'!CN105=""),"",IF(AND($E$3=6),'Marks Entry 6th'!CN105,IF(AND($E$3=7),'Marks Entry 7th'!CN105,"")))))</f>
        <v/>
      </c>
      <c r="GB106" s="53" t="str">
        <f>IF(OR($E106="",$G106=""),"",IF(AND($E$3=6,'Marks Entry 6th'!CO105=""),"",IF(AND($E$3=7,'Marks Entry 7th'!CO105=""),"",IF(AND($E$3=6),'Marks Entry 6th'!CO105,IF(AND($E$3=7),'Marks Entry 7th'!CO105,"")))))</f>
        <v/>
      </c>
      <c r="GC106" s="54"/>
      <c r="GK106" s="56">
        <f>IF(AND($E$3=6),'Marks Entry 6th'!I105,IF(AND($E$3=7),'Marks Entry 7th'!I105,""))</f>
        <v>0</v>
      </c>
      <c r="GL106" s="56">
        <f t="shared" si="185"/>
        <v>0</v>
      </c>
    </row>
    <row r="107" spans="1:194" ht="18.95" customHeight="1">
      <c r="A107" s="68">
        <v>100</v>
      </c>
      <c r="B107" s="68" t="str">
        <f>IF(OR(GK107=0,GK107=""),"",IF(AND($E$3=6),'Marks Entry 6th'!I106,IF(AND($E$3=7),'Marks Entry 7th'!I106,"")))</f>
        <v/>
      </c>
      <c r="C107" s="69" t="str">
        <f>IF(OR(B107=0,B107=""),"",IF(AND($E$3=6,'Marks Entry 6th'!B106=""),"",IF(AND($E$3=7,'Marks Entry 7th'!B106=""),"",IF(AND($E$3=6,'Marks Entry 6th'!B106),'Marks Entry 6th'!B106,IF(AND($E$3=7),'Marks Entry 7th'!B106,"")))))</f>
        <v/>
      </c>
      <c r="D107" s="69" t="str">
        <f>IF(OR(B107=0,B107=""),"",IF(AND($E$3=6,'Marks Entry 6th'!C106=""),"",IF(AND($E$3=7,'Marks Entry 7th'!C106=""),"",IF(AND($E$3=6),'Marks Entry 6th'!C106,IF(AND($E$3=7),'Marks Entry 7th'!C106,"")))))</f>
        <v/>
      </c>
      <c r="E107" s="306" t="str">
        <f>IF(OR(B107=0,B107=""),"",IF(AND($E$3=6,'Marks Entry 6th'!E106=""),"",IF(AND($E$3=7,'Marks Entry 7th'!E106=""),"",IF(AND($E$3=6),'Marks Entry 6th'!E106,IF(AND($E$3=7),'Marks Entry 7th'!E106,"")))))</f>
        <v/>
      </c>
      <c r="F107" s="69" t="str">
        <f>IF(OR(B107=0,B107=""),"",IF(AND($E$3=6,'Marks Entry 6th'!D106=""),"",IF(AND($E$3=7,'Marks Entry 7th'!D106=""),"",IF(AND($E$3=6),'Marks Entry 6th'!D106,IF(AND($E$3=7),'Marks Entry 7th'!D106,"")))))</f>
        <v/>
      </c>
      <c r="G107" s="305" t="str">
        <f>IF(OR(B107=0,B107=""),"",IF(AND($E$3=6,'Marks Entry 6th'!F106=""),"",IF(AND($E$3=7,'Marks Entry 7th'!F106=""),"",IF(AND($E$3=6),UPPER('Marks Entry 6th'!F106),IF(AND($E$3=7),UPPER('Marks Entry 7th'!F106),"")))))</f>
        <v/>
      </c>
      <c r="H107" s="305" t="str">
        <f>IF(OR(B107=0,B107=""),"",IF(AND($E$3=6,'Marks Entry 6th'!G106=""),"",IF(AND($E$3=7,'Marks Entry 7th'!G106=""),"",IF(AND($E$3=6),UPPER('Marks Entry 6th'!G106),IF(AND($E$3=7),UPPER('Marks Entry 7th'!G106),"")))))</f>
        <v/>
      </c>
      <c r="I107" s="305" t="str">
        <f>IF(OR(B107=0,B107=""),"",IF(AND($E$3=6,'Marks Entry 6th'!H106=""),"",IF(AND($E$3=7,'Marks Entry 7th'!H106=""),"",IF(AND($E$3=6),UPPER('Marks Entry 6th'!H106),IF(AND($E$3=7),UPPER('Marks Entry 7th'!H106),"")))))</f>
        <v/>
      </c>
      <c r="J107" s="64" t="str">
        <f>IF(OR(B107=0,B107=""),"",IF(AND($E$3=6,'Marks Entry 6th'!J106=""),"",IF(AND($E$3=7,'Marks Entry 7th'!J106=""),"",IF(AND($E$3=6),'Marks Entry 6th'!J106,IF(AND($E$3=7),'Marks Entry 7th'!J106,"")))))</f>
        <v/>
      </c>
      <c r="K107" s="64" t="str">
        <f>IF(OR(B107=0,B107=""),"",IF(AND($E$3=6,'Marks Entry 6th'!K106=""),"",IF(AND($E$3=7,'Marks Entry 7th'!K106=""),"",IF(AND($E$3=6),'Marks Entry 6th'!K106,IF(AND($E$3=7),'Marks Entry 7th'!K106,"")))))</f>
        <v/>
      </c>
      <c r="L107" s="120" t="str">
        <f>IF(OR($E107="",$G107=""),"",IF(AND($E$3=6),'Marks Entry 6th'!L106,IF(AND($E$3=7),'Marks Entry 7th'!L106,"")))</f>
        <v/>
      </c>
      <c r="M107" s="120" t="str">
        <f>IF(OR($E107="",$G107=""),"",IF(AND($E$3=6),'Marks Entry 6th'!M106,IF(AND($E$3=7),'Marks Entry 7th'!M106,"")))</f>
        <v/>
      </c>
      <c r="N107" s="120" t="str">
        <f>IF(OR($E107="",$G107=""),"",IF(AND($E$3=6),'Marks Entry 6th'!N106,IF(AND($E$3=7),'Marks Entry 7th'!N106,"")))</f>
        <v/>
      </c>
      <c r="O107" s="120" t="str">
        <f>IF(OR($E107="",$G107=""),"",IF(AND($E$3=6),'Marks Entry 6th'!O106,IF(AND($E$3=7),'Marks Entry 7th'!O106,"")))</f>
        <v/>
      </c>
      <c r="P107" s="120" t="str">
        <f>IF(OR($E107="",$G107=""),"",IF(AND($E$3=6),'Marks Entry 6th'!P106,IF(AND($E$3=7),'Marks Entry 7th'!P106,"")))</f>
        <v/>
      </c>
      <c r="Q107" s="120" t="str">
        <f>IF(OR($E107="",$G107=""),"",IF(AND($E$3=6),'Marks Entry 6th'!Q106,IF(AND($E$3=7),'Marks Entry 7th'!Q106,"")))</f>
        <v/>
      </c>
      <c r="R107" s="428" t="str">
        <f t="shared" si="95"/>
        <v/>
      </c>
      <c r="S107" s="120" t="str">
        <f>IF(OR($E107="",$G107=""),"",IF(AND($E$3=6),'Marks Entry 6th'!R106,IF(AND($E$3=7),'Marks Entry 7th'!R106,"")))</f>
        <v/>
      </c>
      <c r="T107" s="120" t="str">
        <f>IF(OR($E107="",$G107=""),"",IF(AND($E$3=6),'Marks Entry 6th'!S106,IF(AND($E$3=7),'Marks Entry 7th'!S106,"")))</f>
        <v/>
      </c>
      <c r="U107" s="65" t="str">
        <f t="shared" si="96"/>
        <v/>
      </c>
      <c r="V107" s="62">
        <f t="shared" si="97"/>
        <v>0</v>
      </c>
      <c r="W107" s="67" t="str">
        <f>IF(OR($E107="",$G107=""),"",IF(AND($E$3=6),'Marks Entry 6th'!T106,IF(AND($E$3=7),'Marks Entry 7th'!T106,"")))</f>
        <v/>
      </c>
      <c r="X107" s="67" t="str">
        <f>IF(OR($E107="",$G107=""),"",IF(AND($E$3=6),'Marks Entry 6th'!U106,IF(AND($E$3=7),'Marks Entry 7th'!U106,"")))</f>
        <v/>
      </c>
      <c r="Y107" s="66" t="str">
        <f t="shared" si="98"/>
        <v/>
      </c>
      <c r="Z107" s="62" t="str">
        <f t="shared" si="99"/>
        <v/>
      </c>
      <c r="AA107" s="108">
        <f t="shared" si="100"/>
        <v>0</v>
      </c>
      <c r="AB107" s="108" t="str">
        <f t="shared" si="101"/>
        <v/>
      </c>
      <c r="AC107" s="108" t="str">
        <f t="shared" si="102"/>
        <v/>
      </c>
      <c r="AD107" s="108" t="str">
        <f t="shared" si="103"/>
        <v/>
      </c>
      <c r="AE107" s="108" t="str">
        <f t="shared" si="104"/>
        <v/>
      </c>
      <c r="AF107" s="110" t="str">
        <f t="shared" si="105"/>
        <v/>
      </c>
      <c r="AG107" s="120" t="str">
        <f>IF(OR($E107="",$G107=""),"",IF(AND($E$3=6),'Marks Entry 6th'!V106,IF(AND($E$3=7),'Marks Entry 7th'!V106,"")))</f>
        <v/>
      </c>
      <c r="AH107" s="120" t="str">
        <f>IF(OR($E107="",$G107=""),"",IF(AND($E$3=6),'Marks Entry 6th'!W106,IF(AND($E$3=7),'Marks Entry 7th'!W106,"")))</f>
        <v/>
      </c>
      <c r="AI107" s="120" t="str">
        <f>IF(OR($E107="",$G107=""),"",IF(AND($E$3=6),'Marks Entry 6th'!X106,IF(AND($E$3=7),'Marks Entry 7th'!X106,"")))</f>
        <v/>
      </c>
      <c r="AJ107" s="120" t="str">
        <f>IF(OR($E107="",$G107=""),"",IF(AND($E$3=6),'Marks Entry 6th'!Y106,IF(AND($E$3=7),'Marks Entry 7th'!Y106,"")))</f>
        <v/>
      </c>
      <c r="AK107" s="120" t="str">
        <f>IF(OR($E107="",$G107=""),"",IF(AND($E$3=6),'Marks Entry 6th'!Z106,IF(AND($E$3=7),'Marks Entry 7th'!Z106,"")))</f>
        <v/>
      </c>
      <c r="AL107" s="120" t="str">
        <f>IF(OR($E107="",$G107=""),"",IF(AND($E$3=6),'Marks Entry 6th'!AA106,IF(AND($E$3=7),'Marks Entry 7th'!AA106,"")))</f>
        <v/>
      </c>
      <c r="AM107" s="428" t="str">
        <f t="shared" si="106"/>
        <v/>
      </c>
      <c r="AN107" s="120" t="str">
        <f>IF(OR($E107="",$G107=""),"",IF(AND($E$3=6),'Marks Entry 6th'!AB106,IF(AND($E$3=7),'Marks Entry 7th'!AB106,"")))</f>
        <v/>
      </c>
      <c r="AO107" s="120" t="str">
        <f>IF(OR($E107="",$G107=""),"",IF(AND($E$3=6),'Marks Entry 6th'!AC106,IF(AND($E$3=7),'Marks Entry 7th'!AC106,"")))</f>
        <v/>
      </c>
      <c r="AP107" s="65" t="str">
        <f t="shared" si="107"/>
        <v/>
      </c>
      <c r="AQ107" s="62">
        <f t="shared" si="108"/>
        <v>0</v>
      </c>
      <c r="AR107" s="67" t="str">
        <f>IF(OR($E107="",$G107=""),"",IF(AND($E$3=6),'Marks Entry 6th'!AD106,IF(AND($E$3=7),'Marks Entry 7th'!AD106,"")))</f>
        <v/>
      </c>
      <c r="AS107" s="67" t="str">
        <f>IF(OR($E107="",$G107=""),"",IF(AND($E$3=6),'Marks Entry 6th'!AE106,IF(AND($E$3=7),'Marks Entry 7th'!AE106,"")))</f>
        <v/>
      </c>
      <c r="AT107" s="65" t="str">
        <f t="shared" si="109"/>
        <v/>
      </c>
      <c r="AU107" s="62" t="str">
        <f t="shared" si="110"/>
        <v/>
      </c>
      <c r="AV107" s="108">
        <f t="shared" si="111"/>
        <v>0</v>
      </c>
      <c r="AW107" s="108" t="str">
        <f t="shared" si="112"/>
        <v/>
      </c>
      <c r="AX107" s="108" t="str">
        <f t="shared" si="113"/>
        <v/>
      </c>
      <c r="AY107" s="108" t="str">
        <f t="shared" si="114"/>
        <v/>
      </c>
      <c r="AZ107" s="108" t="str">
        <f t="shared" si="115"/>
        <v/>
      </c>
      <c r="BA107" s="110" t="str">
        <f t="shared" si="116"/>
        <v/>
      </c>
      <c r="BB107" s="313" t="str">
        <f>IF(OR($E107="",$G107=""),"",IF(AND($E$3=6),'Marks Entry 6th'!AF106,IF(AND($E$3=7),'Marks Entry 7th'!AF106,"")))</f>
        <v/>
      </c>
      <c r="BC107" s="120" t="str">
        <f>IF(OR($E107="",$G107=""),"",IF(AND($E$3=6),'Marks Entry 6th'!AG106,IF(AND($E$3=7),'Marks Entry 7th'!AG106,"")))</f>
        <v/>
      </c>
      <c r="BD107" s="120" t="str">
        <f>IF(OR($E107="",$G107=""),"",IF(AND($E$3=6),'Marks Entry 6th'!AH106,IF(AND($E$3=7),'Marks Entry 7th'!AH106,"")))</f>
        <v/>
      </c>
      <c r="BE107" s="120" t="str">
        <f>IF(OR($E107="",$G107=""),"",IF(AND($E$3=6),'Marks Entry 6th'!AI106,IF(AND($E$3=7),'Marks Entry 7th'!AI106,"")))</f>
        <v/>
      </c>
      <c r="BF107" s="120" t="str">
        <f>IF(OR($E107="",$G107=""),"",IF(AND($E$3=6),'Marks Entry 6th'!AJ106,IF(AND($E$3=7),'Marks Entry 7th'!AJ106,"")))</f>
        <v/>
      </c>
      <c r="BG107" s="120" t="str">
        <f>IF(OR($E107="",$G107=""),"",IF(AND($E$3=6),'Marks Entry 6th'!AK106,IF(AND($E$3=7),'Marks Entry 7th'!AK106,"")))</f>
        <v/>
      </c>
      <c r="BH107" s="120" t="str">
        <f>IF(OR($E107="",$G107=""),"",IF(AND($E$3=6),'Marks Entry 6th'!AL106,IF(AND($E$3=7),'Marks Entry 7th'!AL106,"")))</f>
        <v/>
      </c>
      <c r="BI107" s="428" t="str">
        <f t="shared" si="117"/>
        <v/>
      </c>
      <c r="BJ107" s="120" t="str">
        <f>IF(OR($E107="",$G107=""),"",IF(AND($E$3=6),'Marks Entry 6th'!AM106,IF(AND($E$3=7),'Marks Entry 7th'!AM106,"")))</f>
        <v/>
      </c>
      <c r="BK107" s="120" t="str">
        <f>IF(OR($E107="",$G107=""),"",IF(AND($E$3=6),'Marks Entry 6th'!AN106,IF(AND($E$3=7),'Marks Entry 7th'!AN106,"")))</f>
        <v/>
      </c>
      <c r="BL107" s="65" t="str">
        <f t="shared" si="118"/>
        <v/>
      </c>
      <c r="BM107" s="62">
        <f t="shared" si="119"/>
        <v>0</v>
      </c>
      <c r="BN107" s="67" t="str">
        <f>IF(OR($E107="",$G107=""),"",IF(AND($E$3=6),'Marks Entry 6th'!AO106,IF(AND($E$3=7),'Marks Entry 7th'!AO106,"")))</f>
        <v/>
      </c>
      <c r="BO107" s="67" t="str">
        <f>IF(OR($E107="",$G107=""),"",IF(AND($E$3=6),'Marks Entry 6th'!AP106,IF(AND($E$3=7),'Marks Entry 7th'!AP106,"")))</f>
        <v/>
      </c>
      <c r="BP107" s="65" t="str">
        <f t="shared" si="120"/>
        <v/>
      </c>
      <c r="BQ107" s="62" t="str">
        <f t="shared" si="121"/>
        <v/>
      </c>
      <c r="BR107" s="108">
        <f t="shared" si="122"/>
        <v>0</v>
      </c>
      <c r="BS107" s="108" t="str">
        <f t="shared" si="123"/>
        <v/>
      </c>
      <c r="BT107" s="108" t="str">
        <f t="shared" si="124"/>
        <v/>
      </c>
      <c r="BU107" s="108" t="str">
        <f t="shared" si="125"/>
        <v/>
      </c>
      <c r="BV107" s="108" t="str">
        <f t="shared" si="126"/>
        <v/>
      </c>
      <c r="BW107" s="110" t="str">
        <f t="shared" si="127"/>
        <v/>
      </c>
      <c r="BX107" s="120" t="str">
        <f>IF(OR($E107="",$G107=""),"",IF(AND($E$3=6),'Marks Entry 6th'!AQ106,IF(AND($E$3=7),'Marks Entry 7th'!AQ106,"")))</f>
        <v/>
      </c>
      <c r="BY107" s="120" t="str">
        <f>IF(OR($E107="",$G107=""),"",IF(AND($E$3=6),'Marks Entry 6th'!AR106,IF(AND($E$3=7),'Marks Entry 7th'!AR106,"")))</f>
        <v/>
      </c>
      <c r="BZ107" s="120" t="str">
        <f>IF(OR($E107="",$G107=""),"",IF(AND($E$3=6),'Marks Entry 6th'!AS106,IF(AND($E$3=7),'Marks Entry 7th'!AS106,"")))</f>
        <v/>
      </c>
      <c r="CA107" s="120" t="str">
        <f>IF(OR($E107="",$G107=""),"",IF(AND($E$3=6),'Marks Entry 6th'!AT106,IF(AND($E$3=7),'Marks Entry 7th'!AT106,"")))</f>
        <v/>
      </c>
      <c r="CB107" s="120" t="str">
        <f>IF(OR($E107="",$G107=""),"",IF(AND($E$3=6),'Marks Entry 6th'!AU106,IF(AND($E$3=7),'Marks Entry 7th'!AU106,"")))</f>
        <v/>
      </c>
      <c r="CC107" s="120" t="str">
        <f>IF(OR($E107="",$G107=""),"",IF(AND($E$3=6),'Marks Entry 6th'!AV106,IF(AND($E$3=7),'Marks Entry 7th'!AV106,"")))</f>
        <v/>
      </c>
      <c r="CD107" s="428" t="str">
        <f t="shared" si="128"/>
        <v/>
      </c>
      <c r="CE107" s="120" t="str">
        <f>IF(OR($E107="",$G107=""),"",IF(AND($E$3=6),'Marks Entry 6th'!AW106,IF(AND($E$3=7),'Marks Entry 7th'!AW106,"")))</f>
        <v/>
      </c>
      <c r="CF107" s="120" t="str">
        <f>IF(OR($E107="",$G107=""),"",IF(AND($E$3=6),'Marks Entry 6th'!AX106,IF(AND($E$3=7),'Marks Entry 7th'!AX106,"")))</f>
        <v/>
      </c>
      <c r="CG107" s="65" t="str">
        <f t="shared" si="129"/>
        <v/>
      </c>
      <c r="CH107" s="62">
        <f t="shared" si="130"/>
        <v>0</v>
      </c>
      <c r="CI107" s="67" t="str">
        <f>IF(OR($E107="",$G107=""),"",IF(AND($E$3=6),'Marks Entry 6th'!AY106,IF(AND($E$3=7),'Marks Entry 7th'!AY106,"")))</f>
        <v/>
      </c>
      <c r="CJ107" s="67" t="str">
        <f>IF(OR($E107="",$G107=""),"",IF(AND($E$3=6),'Marks Entry 6th'!AZ106,IF(AND($E$3=7),'Marks Entry 7th'!AZ106,"")))</f>
        <v/>
      </c>
      <c r="CK107" s="65" t="str">
        <f t="shared" si="131"/>
        <v/>
      </c>
      <c r="CL107" s="62" t="str">
        <f t="shared" si="132"/>
        <v/>
      </c>
      <c r="CM107" s="108">
        <f t="shared" si="133"/>
        <v>0</v>
      </c>
      <c r="CN107" s="108" t="str">
        <f t="shared" si="134"/>
        <v/>
      </c>
      <c r="CO107" s="108" t="str">
        <f t="shared" si="135"/>
        <v/>
      </c>
      <c r="CP107" s="108" t="str">
        <f t="shared" si="136"/>
        <v/>
      </c>
      <c r="CQ107" s="108" t="str">
        <f t="shared" si="137"/>
        <v/>
      </c>
      <c r="CR107" s="110" t="str">
        <f t="shared" si="138"/>
        <v/>
      </c>
      <c r="CS107" s="120" t="str">
        <f>IF(OR($E107="",$G107=""),"",IF(AND($E$3=6),'Marks Entry 6th'!BA106,IF(AND($E$3=7),'Marks Entry 7th'!BA106,"")))</f>
        <v/>
      </c>
      <c r="CT107" s="120" t="str">
        <f>IF(OR($E107="",$G107=""),"",IF(AND($E$3=6),'Marks Entry 6th'!BB106,IF(AND($E$3=7),'Marks Entry 7th'!BB106,"")))</f>
        <v/>
      </c>
      <c r="CU107" s="120" t="str">
        <f>IF(OR($E107="",$G107=""),"",IF(AND($E$3=6),'Marks Entry 6th'!BC106,IF(AND($E$3=7),'Marks Entry 7th'!BC106,"")))</f>
        <v/>
      </c>
      <c r="CV107" s="120" t="str">
        <f>IF(OR($E107="",$G107=""),"",IF(AND($E$3=6),'Marks Entry 6th'!BD106,IF(AND($E$3=7),'Marks Entry 7th'!BD106,"")))</f>
        <v/>
      </c>
      <c r="CW107" s="120" t="str">
        <f>IF(OR($E107="",$G107=""),"",IF(AND($E$3=6),'Marks Entry 6th'!BE106,IF(AND($E$3=7),'Marks Entry 7th'!BE106,"")))</f>
        <v/>
      </c>
      <c r="CX107" s="120" t="str">
        <f>IF(OR($E107="",$G107=""),"",IF(AND($E$3=6),'Marks Entry 6th'!BF106,IF(AND($E$3=7),'Marks Entry 7th'!BF106,"")))</f>
        <v/>
      </c>
      <c r="CY107" s="428" t="str">
        <f t="shared" si="139"/>
        <v/>
      </c>
      <c r="CZ107" s="120" t="str">
        <f>IF(OR($E107="",$G107=""),"",IF(AND($E$3=6),'Marks Entry 6th'!BG106,IF(AND($E$3=7),'Marks Entry 7th'!BG106,"")))</f>
        <v/>
      </c>
      <c r="DA107" s="120" t="str">
        <f>IF(OR($E107="",$G107=""),"",IF(AND($E$3=6),'Marks Entry 6th'!BH106,IF(AND($E$3=7),'Marks Entry 7th'!BH106,"")))</f>
        <v/>
      </c>
      <c r="DB107" s="65" t="str">
        <f t="shared" si="140"/>
        <v/>
      </c>
      <c r="DC107" s="62">
        <f t="shared" si="141"/>
        <v>0</v>
      </c>
      <c r="DD107" s="67" t="str">
        <f>IF(OR($E107="",$G107=""),"",IF(AND($E$3=6),'Marks Entry 6th'!BI106,IF(AND($E$3=7),'Marks Entry 7th'!BI106,"")))</f>
        <v/>
      </c>
      <c r="DE107" s="67" t="str">
        <f>IF(OR($E107="",$G107=""),"",IF(AND($E$3=6),'Marks Entry 6th'!BJ106,IF(AND($E$3=7),'Marks Entry 7th'!BJ106,"")))</f>
        <v/>
      </c>
      <c r="DF107" s="65" t="str">
        <f t="shared" si="142"/>
        <v/>
      </c>
      <c r="DG107" s="62" t="str">
        <f t="shared" si="143"/>
        <v/>
      </c>
      <c r="DH107" s="108">
        <f t="shared" si="144"/>
        <v>0</v>
      </c>
      <c r="DI107" s="108" t="str">
        <f t="shared" si="145"/>
        <v/>
      </c>
      <c r="DJ107" s="108" t="str">
        <f t="shared" si="146"/>
        <v/>
      </c>
      <c r="DK107" s="108" t="str">
        <f t="shared" si="147"/>
        <v/>
      </c>
      <c r="DL107" s="108" t="str">
        <f t="shared" si="148"/>
        <v/>
      </c>
      <c r="DM107" s="110" t="str">
        <f t="shared" si="149"/>
        <v/>
      </c>
      <c r="DN107" s="120" t="str">
        <f>IF(OR($E107="",$G107=""),"",IF(AND($E$3=6),'Marks Entry 6th'!BK106,IF(AND($E$3=7),'Marks Entry 7th'!BK106,"")))</f>
        <v/>
      </c>
      <c r="DO107" s="120" t="str">
        <f>IF(OR($E107="",$G107=""),"",IF(AND($E$3=6),'Marks Entry 6th'!BL106,IF(AND($E$3=7),'Marks Entry 7th'!BL106,"")))</f>
        <v/>
      </c>
      <c r="DP107" s="120" t="str">
        <f>IF(OR($E107="",$G107=""),"",IF(AND($E$3=6),'Marks Entry 6th'!BM106,IF(AND($E$3=7),'Marks Entry 7th'!BM106,"")))</f>
        <v/>
      </c>
      <c r="DQ107" s="120" t="str">
        <f>IF(OR($E107="",$G107=""),"",IF(AND($E$3=6),'Marks Entry 6th'!BN106,IF(AND($E$3=7),'Marks Entry 7th'!BN106,"")))</f>
        <v/>
      </c>
      <c r="DR107" s="120" t="str">
        <f>IF(OR($E107="",$G107=""),"",IF(AND($E$3=6),'Marks Entry 6th'!BO106,IF(AND($E$3=7),'Marks Entry 7th'!BO106,"")))</f>
        <v/>
      </c>
      <c r="DS107" s="120" t="str">
        <f>IF(OR($E107="",$G107=""),"",IF(AND($E$3=6),'Marks Entry 6th'!BP106,IF(AND($E$3=7),'Marks Entry 7th'!BP106,"")))</f>
        <v/>
      </c>
      <c r="DT107" s="428" t="str">
        <f t="shared" si="150"/>
        <v/>
      </c>
      <c r="DU107" s="120" t="str">
        <f>IF(OR($E107="",$G107=""),"",IF(AND($E$3=6),'Marks Entry 6th'!BQ106,IF(AND($E$3=7),'Marks Entry 7th'!BQ106,"")))</f>
        <v/>
      </c>
      <c r="DV107" s="120" t="str">
        <f>IF(OR($E107="",$G107=""),"",IF(AND($E$3=6),'Marks Entry 6th'!BR106,IF(AND($E$3=7),'Marks Entry 7th'!BR106,"")))</f>
        <v/>
      </c>
      <c r="DW107" s="65" t="str">
        <f t="shared" si="151"/>
        <v/>
      </c>
      <c r="DX107" s="62">
        <f t="shared" si="152"/>
        <v>0</v>
      </c>
      <c r="DY107" s="67" t="str">
        <f>IF(OR($E107="",$G107=""),"",IF(AND($E$3=6),'Marks Entry 6th'!BS106,IF(AND($E$3=7),'Marks Entry 7th'!BS106,"")))</f>
        <v/>
      </c>
      <c r="DZ107" s="67" t="str">
        <f>IF(OR($E107="",$G107=""),"",IF(AND($E$3=6),'Marks Entry 6th'!BT106,IF(AND($E$3=7),'Marks Entry 7th'!BT106,"")))</f>
        <v/>
      </c>
      <c r="EA107" s="65" t="str">
        <f t="shared" si="153"/>
        <v/>
      </c>
      <c r="EB107" s="62" t="str">
        <f t="shared" si="154"/>
        <v/>
      </c>
      <c r="EC107" s="108">
        <f t="shared" si="155"/>
        <v>0</v>
      </c>
      <c r="ED107" s="108" t="str">
        <f t="shared" si="156"/>
        <v/>
      </c>
      <c r="EE107" s="108" t="str">
        <f t="shared" si="157"/>
        <v/>
      </c>
      <c r="EF107" s="108" t="str">
        <f t="shared" si="158"/>
        <v/>
      </c>
      <c r="EG107" s="108" t="str">
        <f t="shared" si="159"/>
        <v/>
      </c>
      <c r="EH107" s="110" t="str">
        <f t="shared" si="160"/>
        <v/>
      </c>
      <c r="EI107" s="52" t="str">
        <f>IF(OR($E107="",$G107=""),"",IF(AND($E$3=6),'Marks Entry 6th'!BU106,IF(AND($E$3=7),'Marks Entry 7th'!BU106,"")))</f>
        <v/>
      </c>
      <c r="EJ107" s="52" t="str">
        <f>IF(OR($E107="",$G107=""),"",IF(AND($E$3=6),'Marks Entry 6th'!BV106,IF(AND($E$3=7),'Marks Entry 7th'!BV106,"")))</f>
        <v/>
      </c>
      <c r="EK107" s="52" t="str">
        <f>IF(OR($E107="",$G107=""),"",IF(AND($E$3=6),'Marks Entry 6th'!BW106,IF(AND($E$3=7),'Marks Entry 7th'!BW106,"")))</f>
        <v/>
      </c>
      <c r="EL107" s="52" t="str">
        <f>IF(OR($E107="",$G107=""),"",IF(AND($E$3=6),'Marks Entry 6th'!BX106,IF(AND($E$3=7),'Marks Entry 7th'!BX106,"")))</f>
        <v/>
      </c>
      <c r="EM107" s="52" t="str">
        <f>IF(OR($E107="",$G107=""),"",IF(AND($E$3=6),'Marks Entry 6th'!BY106,IF(AND($E$3=7),'Marks Entry 7th'!BY106,"")))</f>
        <v/>
      </c>
      <c r="EN107" s="121" t="str">
        <f t="shared" si="161"/>
        <v/>
      </c>
      <c r="EO107" s="122">
        <f t="shared" si="162"/>
        <v>0</v>
      </c>
      <c r="EP107" s="122" t="str">
        <f t="shared" si="163"/>
        <v/>
      </c>
      <c r="EQ107" s="122" t="str">
        <f t="shared" si="164"/>
        <v/>
      </c>
      <c r="ER107" s="109" t="str">
        <f t="shared" si="165"/>
        <v/>
      </c>
      <c r="ES107" s="52" t="str">
        <f>IF(OR($E107="",$G107=""),"",IF(AND($E$3=6),'Marks Entry 6th'!BZ106,IF(AND($E$3=7),'Marks Entry 7th'!BZ106,"")))</f>
        <v/>
      </c>
      <c r="ET107" s="52" t="str">
        <f>IF(OR($E107="",$G107=""),"",IF(AND($E$3=6),'Marks Entry 6th'!CA106,IF(AND($E$3=7),'Marks Entry 7th'!CA106,"")))</f>
        <v/>
      </c>
      <c r="EU107" s="52" t="str">
        <f>IF(OR($E107="",$G107=""),"",IF(AND($E$3=6),'Marks Entry 6th'!CB106,IF(AND($E$3=7),'Marks Entry 7th'!CB106,"")))</f>
        <v/>
      </c>
      <c r="EV107" s="52" t="str">
        <f>IF(OR($E107="",$G107=""),"",IF(AND($E$3=6),'Marks Entry 6th'!CC106,IF(AND($E$3=7),'Marks Entry 7th'!CC106,"")))</f>
        <v/>
      </c>
      <c r="EW107" s="52" t="str">
        <f>IF(OR($E107="",$G107=""),"",IF(AND($E$3=6),'Marks Entry 6th'!CD106,IF(AND($E$3=7),'Marks Entry 7th'!CD106,"")))</f>
        <v/>
      </c>
      <c r="EX107" s="121" t="str">
        <f t="shared" si="166"/>
        <v/>
      </c>
      <c r="EY107" s="122">
        <f t="shared" si="167"/>
        <v>0</v>
      </c>
      <c r="EZ107" s="122" t="str">
        <f t="shared" si="168"/>
        <v/>
      </c>
      <c r="FA107" s="122" t="str">
        <f t="shared" si="169"/>
        <v/>
      </c>
      <c r="FB107" s="109" t="str">
        <f t="shared" si="170"/>
        <v/>
      </c>
      <c r="FC107" s="52" t="str">
        <f>IF(OR($E107="",$G107=""),"",IF(AND($E$3=6),'Marks Entry 6th'!CE106,IF(AND($E$3=7),'Marks Entry 7th'!CE106,"")))</f>
        <v/>
      </c>
      <c r="FD107" s="52" t="str">
        <f>IF(OR($E107="",$G107=""),"",IF(AND($E$3=6),'Marks Entry 6th'!CF106,IF(AND($E$3=7),'Marks Entry 7th'!CF106,"")))</f>
        <v/>
      </c>
      <c r="FE107" s="52" t="str">
        <f>IF(OR($E107="",$G107=""),"",IF(AND($E$3=6),'Marks Entry 6th'!CG106,IF(AND($E$3=7),'Marks Entry 7th'!CG106,"")))</f>
        <v/>
      </c>
      <c r="FF107" s="52" t="str">
        <f>IF(OR($E107="",$G107=""),"",IF(AND($E$3=6),'Marks Entry 6th'!CH106,IF(AND($E$3=7),'Marks Entry 7th'!CH106,"")))</f>
        <v/>
      </c>
      <c r="FG107" s="52" t="str">
        <f>IF(OR($E107="",$G107=""),"",IF(AND($E$3=6),'Marks Entry 6th'!CI106,IF(AND($E$3=7),'Marks Entry 7th'!CI106,"")))</f>
        <v/>
      </c>
      <c r="FH107" s="121" t="str">
        <f t="shared" si="171"/>
        <v/>
      </c>
      <c r="FI107" s="122">
        <f t="shared" si="172"/>
        <v>0</v>
      </c>
      <c r="FJ107" s="122" t="str">
        <f t="shared" si="173"/>
        <v/>
      </c>
      <c r="FK107" s="122" t="str">
        <f t="shared" si="174"/>
        <v/>
      </c>
      <c r="FL107" s="109" t="str">
        <f t="shared" si="175"/>
        <v/>
      </c>
      <c r="FM107" s="370" t="str">
        <f>IF(OR($E107="",$G107=""),"",IF(AND('Marks Entry 6th'!CJ106="",'Marks Entry 7th'!CJ106=""),"",IF(AND($E$3=6),'Marks Entry 6th'!CJ106,IF(AND($E$3=7),'Marks Entry 7th'!CJ106,""))))</f>
        <v/>
      </c>
      <c r="FN107" s="370" t="str">
        <f>IF(OR($E107="",$G107=""),"",IF(AND('Marks Entry 6th'!CK106="",'Marks Entry 7th'!CK106=""),"",IF(AND($E$3=6),'Marks Entry 6th'!CK106,IF(AND($E$3=7),'Marks Entry 7th'!CK106,""))))</f>
        <v/>
      </c>
      <c r="FO107" s="371" t="str">
        <f t="shared" si="176"/>
        <v/>
      </c>
      <c r="FP107" s="109" t="str">
        <f t="shared" si="177"/>
        <v/>
      </c>
      <c r="FQ107" s="370" t="str">
        <f>IF(OR($E107="",$G107=""),"",IF(AND('Marks Entry 6th'!CL106="",'Marks Entry 7th'!CL106=""),"",IF(AND($E$3=6),'Marks Entry 6th'!CL106,IF(AND($E$3=7),'Marks Entry 7th'!CL106,""))))</f>
        <v/>
      </c>
      <c r="FR107" s="370" t="str">
        <f>IF(OR($E107="",$G107=""),"",IF(AND('Marks Entry 6th'!CM106="",'Marks Entry 7th'!CM106=""),"",IF(AND($E$3=6),'Marks Entry 6th'!CM106,IF(AND($E$3=7),'Marks Entry 7th'!CM106,""))))</f>
        <v/>
      </c>
      <c r="FS107" s="371" t="str">
        <f t="shared" si="178"/>
        <v/>
      </c>
      <c r="FT107" s="109" t="str">
        <f t="shared" si="179"/>
        <v/>
      </c>
      <c r="FU107" s="78" t="str">
        <f t="shared" si="180"/>
        <v/>
      </c>
      <c r="FV107" s="332" t="str">
        <f t="shared" si="181"/>
        <v/>
      </c>
      <c r="FW107" s="84" t="str">
        <f t="shared" si="182"/>
        <v/>
      </c>
      <c r="FX107" s="225" t="str">
        <f t="shared" si="183"/>
        <v/>
      </c>
      <c r="FY107" s="85" t="str">
        <f t="shared" si="184"/>
        <v/>
      </c>
      <c r="FZ107" s="331" t="str">
        <f>IFERROR(IF(B107="NSO","NSO",IF(OR(D107="",G107="",F107=""),"",IF(AND(FV107&gt;=36,'Master sheet'!$D$11="Hindi"),"कक्षा क्रमोन्नत",IF(AND(FV107&gt;=36,'Master sheet'!$D$11="English"),"Promoted",IF(AND(FV107&lt;36,'Master sheet'!$D$11="Hindi"),"पुनः परीक्षा","Re-Exam"))))),"")</f>
        <v/>
      </c>
      <c r="GA107" s="53" t="str">
        <f>IF(OR($E107="",$G107=""),"",IF(AND($E$3=6,'Marks Entry 6th'!CN106=""),"",IF(AND($E$3=7,'Marks Entry 7th'!CN106=""),"",IF(AND($E$3=6),'Marks Entry 6th'!CN106,IF(AND($E$3=7),'Marks Entry 7th'!CN106,"")))))</f>
        <v/>
      </c>
      <c r="GB107" s="53" t="str">
        <f>IF(OR($E107="",$G107=""),"",IF(AND($E$3=6,'Marks Entry 6th'!CO106=""),"",IF(AND($E$3=7,'Marks Entry 7th'!CO106=""),"",IF(AND($E$3=6),'Marks Entry 6th'!CO106,IF(AND($E$3=7),'Marks Entry 7th'!CO106,"")))))</f>
        <v/>
      </c>
      <c r="GC107" s="54"/>
      <c r="GK107" s="56">
        <f>IF(AND($E$3=6),'Marks Entry 6th'!I106,IF(AND($E$3=7),'Marks Entry 7th'!I106,""))</f>
        <v>0</v>
      </c>
      <c r="GL107" s="56">
        <f t="shared" si="185"/>
        <v>0</v>
      </c>
    </row>
    <row r="108" spans="1:194" ht="18.95" customHeight="1">
      <c r="A108" s="68">
        <v>101</v>
      </c>
      <c r="B108" s="68" t="str">
        <f>IF(OR(GK108=0,GK108=""),"",IF(AND($E$3=6),'Marks Entry 6th'!I107,IF(AND($E$3=7),'Marks Entry 7th'!I107,"")))</f>
        <v/>
      </c>
      <c r="C108" s="69" t="str">
        <f>IF(OR(B108=0,B108=""),"",IF(AND($E$3=6,'Marks Entry 6th'!B107=""),"",IF(AND($E$3=7,'Marks Entry 7th'!B107=""),"",IF(AND($E$3=6,'Marks Entry 6th'!B107),'Marks Entry 6th'!B107,IF(AND($E$3=7),'Marks Entry 7th'!B107,"")))))</f>
        <v/>
      </c>
      <c r="D108" s="69" t="str">
        <f>IF(OR(B108=0,B108=""),"",IF(AND($E$3=6,'Marks Entry 6th'!C107=""),"",IF(AND($E$3=7,'Marks Entry 7th'!C107=""),"",IF(AND($E$3=6),'Marks Entry 6th'!C107,IF(AND($E$3=7),'Marks Entry 7th'!C107,"")))))</f>
        <v/>
      </c>
      <c r="E108" s="306" t="str">
        <f>IF(OR(B108=0,B108=""),"",IF(AND($E$3=6,'Marks Entry 6th'!E107=""),"",IF(AND($E$3=7,'Marks Entry 7th'!E107=""),"",IF(AND($E$3=6),'Marks Entry 6th'!E107,IF(AND($E$3=7),'Marks Entry 7th'!E107,"")))))</f>
        <v/>
      </c>
      <c r="F108" s="69" t="str">
        <f>IF(OR(B108=0,B108=""),"",IF(AND($E$3=6,'Marks Entry 6th'!D107=""),"",IF(AND($E$3=7,'Marks Entry 7th'!D107=""),"",IF(AND($E$3=6),'Marks Entry 6th'!D107,IF(AND($E$3=7),'Marks Entry 7th'!D107,"")))))</f>
        <v/>
      </c>
      <c r="G108" s="305" t="str">
        <f>IF(OR(B108=0,B108=""),"",IF(AND($E$3=6,'Marks Entry 6th'!F107=""),"",IF(AND($E$3=7,'Marks Entry 7th'!F107=""),"",IF(AND($E$3=6),UPPER('Marks Entry 6th'!F107),IF(AND($E$3=7),UPPER('Marks Entry 7th'!F107),"")))))</f>
        <v/>
      </c>
      <c r="H108" s="305" t="str">
        <f>IF(OR(B108=0,B108=""),"",IF(AND($E$3=6,'Marks Entry 6th'!G107=""),"",IF(AND($E$3=7,'Marks Entry 7th'!G107=""),"",IF(AND($E$3=6),UPPER('Marks Entry 6th'!G107),IF(AND($E$3=7),UPPER('Marks Entry 7th'!G107),"")))))</f>
        <v/>
      </c>
      <c r="I108" s="305" t="str">
        <f>IF(OR(B108=0,B108=""),"",IF(AND($E$3=6,'Marks Entry 6th'!H107=""),"",IF(AND($E$3=7,'Marks Entry 7th'!H107=""),"",IF(AND($E$3=6),UPPER('Marks Entry 6th'!H107),IF(AND($E$3=7),UPPER('Marks Entry 7th'!H107),"")))))</f>
        <v/>
      </c>
      <c r="J108" s="64" t="str">
        <f>IF(OR(B108=0,B108=""),"",IF(AND($E$3=6,'Marks Entry 6th'!J107=""),"",IF(AND($E$3=7,'Marks Entry 7th'!J107=""),"",IF(AND($E$3=6),'Marks Entry 6th'!J107,IF(AND($E$3=7),'Marks Entry 7th'!J107,"")))))</f>
        <v/>
      </c>
      <c r="K108" s="64" t="str">
        <f>IF(OR(B108=0,B108=""),"",IF(AND($E$3=6,'Marks Entry 6th'!K107=""),"",IF(AND($E$3=7,'Marks Entry 7th'!K107=""),"",IF(AND($E$3=6),'Marks Entry 6th'!K107,IF(AND($E$3=7),'Marks Entry 7th'!K107,"")))))</f>
        <v/>
      </c>
      <c r="L108" s="120" t="str">
        <f>IF(OR($E108="",$G108=""),"",IF(AND($E$3=6),'Marks Entry 6th'!L107,IF(AND($E$3=7),'Marks Entry 7th'!L107,"")))</f>
        <v/>
      </c>
      <c r="M108" s="120" t="str">
        <f>IF(OR($E108="",$G108=""),"",IF(AND($E$3=6),'Marks Entry 6th'!M107,IF(AND($E$3=7),'Marks Entry 7th'!M107,"")))</f>
        <v/>
      </c>
      <c r="N108" s="120" t="str">
        <f>IF(OR($E108="",$G108=""),"",IF(AND($E$3=6),'Marks Entry 6th'!N107,IF(AND($E$3=7),'Marks Entry 7th'!N107,"")))</f>
        <v/>
      </c>
      <c r="O108" s="120" t="str">
        <f>IF(OR($E108="",$G108=""),"",IF(AND($E$3=6),'Marks Entry 6th'!O107,IF(AND($E$3=7),'Marks Entry 7th'!O107,"")))</f>
        <v/>
      </c>
      <c r="P108" s="120" t="str">
        <f>IF(OR($E108="",$G108=""),"",IF(AND($E$3=6),'Marks Entry 6th'!P107,IF(AND($E$3=7),'Marks Entry 7th'!P107,"")))</f>
        <v/>
      </c>
      <c r="Q108" s="120" t="str">
        <f>IF(OR($E108="",$G108=""),"",IF(AND($E$3=6),'Marks Entry 6th'!Q107,IF(AND($E$3=7),'Marks Entry 7th'!Q107,"")))</f>
        <v/>
      </c>
      <c r="R108" s="428" t="str">
        <f t="shared" si="95"/>
        <v/>
      </c>
      <c r="S108" s="120" t="str">
        <f>IF(OR($E108="",$G108=""),"",IF(AND($E$3=6),'Marks Entry 6th'!R107,IF(AND($E$3=7),'Marks Entry 7th'!R107,"")))</f>
        <v/>
      </c>
      <c r="T108" s="120" t="str">
        <f>IF(OR($E108="",$G108=""),"",IF(AND($E$3=6),'Marks Entry 6th'!S107,IF(AND($E$3=7),'Marks Entry 7th'!S107,"")))</f>
        <v/>
      </c>
      <c r="U108" s="65" t="str">
        <f t="shared" si="96"/>
        <v/>
      </c>
      <c r="V108" s="62">
        <f t="shared" si="97"/>
        <v>0</v>
      </c>
      <c r="W108" s="67" t="str">
        <f>IF(OR($E108="",$G108=""),"",IF(AND($E$3=6),'Marks Entry 6th'!T107,IF(AND($E$3=7),'Marks Entry 7th'!T107,"")))</f>
        <v/>
      </c>
      <c r="X108" s="67" t="str">
        <f>IF(OR($E108="",$G108=""),"",IF(AND($E$3=6),'Marks Entry 6th'!U107,IF(AND($E$3=7),'Marks Entry 7th'!U107,"")))</f>
        <v/>
      </c>
      <c r="Y108" s="66" t="str">
        <f t="shared" si="98"/>
        <v/>
      </c>
      <c r="Z108" s="62" t="str">
        <f t="shared" si="99"/>
        <v/>
      </c>
      <c r="AA108" s="108">
        <f t="shared" si="100"/>
        <v>0</v>
      </c>
      <c r="AB108" s="108" t="str">
        <f t="shared" si="101"/>
        <v/>
      </c>
      <c r="AC108" s="108" t="str">
        <f t="shared" si="102"/>
        <v/>
      </c>
      <c r="AD108" s="108" t="str">
        <f t="shared" si="103"/>
        <v/>
      </c>
      <c r="AE108" s="108" t="str">
        <f t="shared" si="104"/>
        <v/>
      </c>
      <c r="AF108" s="110" t="str">
        <f t="shared" si="105"/>
        <v/>
      </c>
      <c r="AG108" s="120" t="str">
        <f>IF(OR($E108="",$G108=""),"",IF(AND($E$3=6),'Marks Entry 6th'!V107,IF(AND($E$3=7),'Marks Entry 7th'!V107,"")))</f>
        <v/>
      </c>
      <c r="AH108" s="120" t="str">
        <f>IF(OR($E108="",$G108=""),"",IF(AND($E$3=6),'Marks Entry 6th'!W107,IF(AND($E$3=7),'Marks Entry 7th'!W107,"")))</f>
        <v/>
      </c>
      <c r="AI108" s="120" t="str">
        <f>IF(OR($E108="",$G108=""),"",IF(AND($E$3=6),'Marks Entry 6th'!X107,IF(AND($E$3=7),'Marks Entry 7th'!X107,"")))</f>
        <v/>
      </c>
      <c r="AJ108" s="120" t="str">
        <f>IF(OR($E108="",$G108=""),"",IF(AND($E$3=6),'Marks Entry 6th'!Y107,IF(AND($E$3=7),'Marks Entry 7th'!Y107,"")))</f>
        <v/>
      </c>
      <c r="AK108" s="120" t="str">
        <f>IF(OR($E108="",$G108=""),"",IF(AND($E$3=6),'Marks Entry 6th'!Z107,IF(AND($E$3=7),'Marks Entry 7th'!Z107,"")))</f>
        <v/>
      </c>
      <c r="AL108" s="120" t="str">
        <f>IF(OR($E108="",$G108=""),"",IF(AND($E$3=6),'Marks Entry 6th'!AA107,IF(AND($E$3=7),'Marks Entry 7th'!AA107,"")))</f>
        <v/>
      </c>
      <c r="AM108" s="428" t="str">
        <f t="shared" si="106"/>
        <v/>
      </c>
      <c r="AN108" s="120" t="str">
        <f>IF(OR($E108="",$G108=""),"",IF(AND($E$3=6),'Marks Entry 6th'!AB107,IF(AND($E$3=7),'Marks Entry 7th'!AB107,"")))</f>
        <v/>
      </c>
      <c r="AO108" s="120" t="str">
        <f>IF(OR($E108="",$G108=""),"",IF(AND($E$3=6),'Marks Entry 6th'!AC107,IF(AND($E$3=7),'Marks Entry 7th'!AC107,"")))</f>
        <v/>
      </c>
      <c r="AP108" s="65" t="str">
        <f t="shared" si="107"/>
        <v/>
      </c>
      <c r="AQ108" s="62">
        <f t="shared" si="108"/>
        <v>0</v>
      </c>
      <c r="AR108" s="67" t="str">
        <f>IF(OR($E108="",$G108=""),"",IF(AND($E$3=6),'Marks Entry 6th'!AD107,IF(AND($E$3=7),'Marks Entry 7th'!AD107,"")))</f>
        <v/>
      </c>
      <c r="AS108" s="67" t="str">
        <f>IF(OR($E108="",$G108=""),"",IF(AND($E$3=6),'Marks Entry 6th'!AE107,IF(AND($E$3=7),'Marks Entry 7th'!AE107,"")))</f>
        <v/>
      </c>
      <c r="AT108" s="65" t="str">
        <f t="shared" si="109"/>
        <v/>
      </c>
      <c r="AU108" s="62" t="str">
        <f t="shared" si="110"/>
        <v/>
      </c>
      <c r="AV108" s="108">
        <f t="shared" si="111"/>
        <v>0</v>
      </c>
      <c r="AW108" s="108" t="str">
        <f t="shared" si="112"/>
        <v/>
      </c>
      <c r="AX108" s="108" t="str">
        <f t="shared" si="113"/>
        <v/>
      </c>
      <c r="AY108" s="108" t="str">
        <f t="shared" si="114"/>
        <v/>
      </c>
      <c r="AZ108" s="108" t="str">
        <f t="shared" si="115"/>
        <v/>
      </c>
      <c r="BA108" s="110" t="str">
        <f t="shared" si="116"/>
        <v/>
      </c>
      <c r="BB108" s="313" t="str">
        <f>IF(OR($E108="",$G108=""),"",IF(AND($E$3=6),'Marks Entry 6th'!AF107,IF(AND($E$3=7),'Marks Entry 7th'!AF107,"")))</f>
        <v/>
      </c>
      <c r="BC108" s="120" t="str">
        <f>IF(OR($E108="",$G108=""),"",IF(AND($E$3=6),'Marks Entry 6th'!AG107,IF(AND($E$3=7),'Marks Entry 7th'!AG107,"")))</f>
        <v/>
      </c>
      <c r="BD108" s="120" t="str">
        <f>IF(OR($E108="",$G108=""),"",IF(AND($E$3=6),'Marks Entry 6th'!AH107,IF(AND($E$3=7),'Marks Entry 7th'!AH107,"")))</f>
        <v/>
      </c>
      <c r="BE108" s="120" t="str">
        <f>IF(OR($E108="",$G108=""),"",IF(AND($E$3=6),'Marks Entry 6th'!AI107,IF(AND($E$3=7),'Marks Entry 7th'!AI107,"")))</f>
        <v/>
      </c>
      <c r="BF108" s="120" t="str">
        <f>IF(OR($E108="",$G108=""),"",IF(AND($E$3=6),'Marks Entry 6th'!AJ107,IF(AND($E$3=7),'Marks Entry 7th'!AJ107,"")))</f>
        <v/>
      </c>
      <c r="BG108" s="120" t="str">
        <f>IF(OR($E108="",$G108=""),"",IF(AND($E$3=6),'Marks Entry 6th'!AK107,IF(AND($E$3=7),'Marks Entry 7th'!AK107,"")))</f>
        <v/>
      </c>
      <c r="BH108" s="120" t="str">
        <f>IF(OR($E108="",$G108=""),"",IF(AND($E$3=6),'Marks Entry 6th'!AL107,IF(AND($E$3=7),'Marks Entry 7th'!AL107,"")))</f>
        <v/>
      </c>
      <c r="BI108" s="428" t="str">
        <f t="shared" si="117"/>
        <v/>
      </c>
      <c r="BJ108" s="120" t="str">
        <f>IF(OR($E108="",$G108=""),"",IF(AND($E$3=6),'Marks Entry 6th'!AM107,IF(AND($E$3=7),'Marks Entry 7th'!AM107,"")))</f>
        <v/>
      </c>
      <c r="BK108" s="120" t="str">
        <f>IF(OR($E108="",$G108=""),"",IF(AND($E$3=6),'Marks Entry 6th'!AN107,IF(AND($E$3=7),'Marks Entry 7th'!AN107,"")))</f>
        <v/>
      </c>
      <c r="BL108" s="65" t="str">
        <f t="shared" si="118"/>
        <v/>
      </c>
      <c r="BM108" s="62">
        <f t="shared" si="119"/>
        <v>0</v>
      </c>
      <c r="BN108" s="67" t="str">
        <f>IF(OR($E108="",$G108=""),"",IF(AND($E$3=6),'Marks Entry 6th'!AO107,IF(AND($E$3=7),'Marks Entry 7th'!AO107,"")))</f>
        <v/>
      </c>
      <c r="BO108" s="67" t="str">
        <f>IF(OR($E108="",$G108=""),"",IF(AND($E$3=6),'Marks Entry 6th'!AP107,IF(AND($E$3=7),'Marks Entry 7th'!AP107,"")))</f>
        <v/>
      </c>
      <c r="BP108" s="65" t="str">
        <f t="shared" si="120"/>
        <v/>
      </c>
      <c r="BQ108" s="62" t="str">
        <f t="shared" si="121"/>
        <v/>
      </c>
      <c r="BR108" s="108">
        <f t="shared" si="122"/>
        <v>0</v>
      </c>
      <c r="BS108" s="108" t="str">
        <f t="shared" si="123"/>
        <v/>
      </c>
      <c r="BT108" s="108" t="str">
        <f t="shared" si="124"/>
        <v/>
      </c>
      <c r="BU108" s="108" t="str">
        <f t="shared" si="125"/>
        <v/>
      </c>
      <c r="BV108" s="108" t="str">
        <f t="shared" si="126"/>
        <v/>
      </c>
      <c r="BW108" s="110" t="str">
        <f t="shared" si="127"/>
        <v/>
      </c>
      <c r="BX108" s="120" t="str">
        <f>IF(OR($E108="",$G108=""),"",IF(AND($E$3=6),'Marks Entry 6th'!AQ107,IF(AND($E$3=7),'Marks Entry 7th'!AQ107,"")))</f>
        <v/>
      </c>
      <c r="BY108" s="120" t="str">
        <f>IF(OR($E108="",$G108=""),"",IF(AND($E$3=6),'Marks Entry 6th'!AR107,IF(AND($E$3=7),'Marks Entry 7th'!AR107,"")))</f>
        <v/>
      </c>
      <c r="BZ108" s="120" t="str">
        <f>IF(OR($E108="",$G108=""),"",IF(AND($E$3=6),'Marks Entry 6th'!AS107,IF(AND($E$3=7),'Marks Entry 7th'!AS107,"")))</f>
        <v/>
      </c>
      <c r="CA108" s="120" t="str">
        <f>IF(OR($E108="",$G108=""),"",IF(AND($E$3=6),'Marks Entry 6th'!AT107,IF(AND($E$3=7),'Marks Entry 7th'!AT107,"")))</f>
        <v/>
      </c>
      <c r="CB108" s="120" t="str">
        <f>IF(OR($E108="",$G108=""),"",IF(AND($E$3=6),'Marks Entry 6th'!AU107,IF(AND($E$3=7),'Marks Entry 7th'!AU107,"")))</f>
        <v/>
      </c>
      <c r="CC108" s="120" t="str">
        <f>IF(OR($E108="",$G108=""),"",IF(AND($E$3=6),'Marks Entry 6th'!AV107,IF(AND($E$3=7),'Marks Entry 7th'!AV107,"")))</f>
        <v/>
      </c>
      <c r="CD108" s="428" t="str">
        <f t="shared" si="128"/>
        <v/>
      </c>
      <c r="CE108" s="120" t="str">
        <f>IF(OR($E108="",$G108=""),"",IF(AND($E$3=6),'Marks Entry 6th'!AW107,IF(AND($E$3=7),'Marks Entry 7th'!AW107,"")))</f>
        <v/>
      </c>
      <c r="CF108" s="120" t="str">
        <f>IF(OR($E108="",$G108=""),"",IF(AND($E$3=6),'Marks Entry 6th'!AX107,IF(AND($E$3=7),'Marks Entry 7th'!AX107,"")))</f>
        <v/>
      </c>
      <c r="CG108" s="65" t="str">
        <f t="shared" si="129"/>
        <v/>
      </c>
      <c r="CH108" s="62">
        <f t="shared" si="130"/>
        <v>0</v>
      </c>
      <c r="CI108" s="67" t="str">
        <f>IF(OR($E108="",$G108=""),"",IF(AND($E$3=6),'Marks Entry 6th'!AY107,IF(AND($E$3=7),'Marks Entry 7th'!AY107,"")))</f>
        <v/>
      </c>
      <c r="CJ108" s="67" t="str">
        <f>IF(OR($E108="",$G108=""),"",IF(AND($E$3=6),'Marks Entry 6th'!AZ107,IF(AND($E$3=7),'Marks Entry 7th'!AZ107,"")))</f>
        <v/>
      </c>
      <c r="CK108" s="65" t="str">
        <f t="shared" si="131"/>
        <v/>
      </c>
      <c r="CL108" s="62" t="str">
        <f t="shared" si="132"/>
        <v/>
      </c>
      <c r="CM108" s="108">
        <f t="shared" si="133"/>
        <v>0</v>
      </c>
      <c r="CN108" s="108" t="str">
        <f t="shared" si="134"/>
        <v/>
      </c>
      <c r="CO108" s="108" t="str">
        <f t="shared" si="135"/>
        <v/>
      </c>
      <c r="CP108" s="108" t="str">
        <f t="shared" si="136"/>
        <v/>
      </c>
      <c r="CQ108" s="108" t="str">
        <f t="shared" si="137"/>
        <v/>
      </c>
      <c r="CR108" s="110" t="str">
        <f t="shared" si="138"/>
        <v/>
      </c>
      <c r="CS108" s="120" t="str">
        <f>IF(OR($E108="",$G108=""),"",IF(AND($E$3=6),'Marks Entry 6th'!BA107,IF(AND($E$3=7),'Marks Entry 7th'!BA107,"")))</f>
        <v/>
      </c>
      <c r="CT108" s="120" t="str">
        <f>IF(OR($E108="",$G108=""),"",IF(AND($E$3=6),'Marks Entry 6th'!BB107,IF(AND($E$3=7),'Marks Entry 7th'!BB107,"")))</f>
        <v/>
      </c>
      <c r="CU108" s="120" t="str">
        <f>IF(OR($E108="",$G108=""),"",IF(AND($E$3=6),'Marks Entry 6th'!BC107,IF(AND($E$3=7),'Marks Entry 7th'!BC107,"")))</f>
        <v/>
      </c>
      <c r="CV108" s="120" t="str">
        <f>IF(OR($E108="",$G108=""),"",IF(AND($E$3=6),'Marks Entry 6th'!BD107,IF(AND($E$3=7),'Marks Entry 7th'!BD107,"")))</f>
        <v/>
      </c>
      <c r="CW108" s="120" t="str">
        <f>IF(OR($E108="",$G108=""),"",IF(AND($E$3=6),'Marks Entry 6th'!BE107,IF(AND($E$3=7),'Marks Entry 7th'!BE107,"")))</f>
        <v/>
      </c>
      <c r="CX108" s="120" t="str">
        <f>IF(OR($E108="",$G108=""),"",IF(AND($E$3=6),'Marks Entry 6th'!BF107,IF(AND($E$3=7),'Marks Entry 7th'!BF107,"")))</f>
        <v/>
      </c>
      <c r="CY108" s="428" t="str">
        <f t="shared" si="139"/>
        <v/>
      </c>
      <c r="CZ108" s="120" t="str">
        <f>IF(OR($E108="",$G108=""),"",IF(AND($E$3=6),'Marks Entry 6th'!BG107,IF(AND($E$3=7),'Marks Entry 7th'!BG107,"")))</f>
        <v/>
      </c>
      <c r="DA108" s="120" t="str">
        <f>IF(OR($E108="",$G108=""),"",IF(AND($E$3=6),'Marks Entry 6th'!BH107,IF(AND($E$3=7),'Marks Entry 7th'!BH107,"")))</f>
        <v/>
      </c>
      <c r="DB108" s="65" t="str">
        <f t="shared" si="140"/>
        <v/>
      </c>
      <c r="DC108" s="62">
        <f t="shared" si="141"/>
        <v>0</v>
      </c>
      <c r="DD108" s="67" t="str">
        <f>IF(OR($E108="",$G108=""),"",IF(AND($E$3=6),'Marks Entry 6th'!BI107,IF(AND($E$3=7),'Marks Entry 7th'!BI107,"")))</f>
        <v/>
      </c>
      <c r="DE108" s="67" t="str">
        <f>IF(OR($E108="",$G108=""),"",IF(AND($E$3=6),'Marks Entry 6th'!BJ107,IF(AND($E$3=7),'Marks Entry 7th'!BJ107,"")))</f>
        <v/>
      </c>
      <c r="DF108" s="65" t="str">
        <f t="shared" si="142"/>
        <v/>
      </c>
      <c r="DG108" s="62" t="str">
        <f t="shared" si="143"/>
        <v/>
      </c>
      <c r="DH108" s="108">
        <f t="shared" si="144"/>
        <v>0</v>
      </c>
      <c r="DI108" s="108" t="str">
        <f t="shared" si="145"/>
        <v/>
      </c>
      <c r="DJ108" s="108" t="str">
        <f t="shared" si="146"/>
        <v/>
      </c>
      <c r="DK108" s="108" t="str">
        <f t="shared" si="147"/>
        <v/>
      </c>
      <c r="DL108" s="108" t="str">
        <f t="shared" si="148"/>
        <v/>
      </c>
      <c r="DM108" s="110" t="str">
        <f t="shared" si="149"/>
        <v/>
      </c>
      <c r="DN108" s="120" t="str">
        <f>IF(OR($E108="",$G108=""),"",IF(AND($E$3=6),'Marks Entry 6th'!BK107,IF(AND($E$3=7),'Marks Entry 7th'!BK107,"")))</f>
        <v/>
      </c>
      <c r="DO108" s="120" t="str">
        <f>IF(OR($E108="",$G108=""),"",IF(AND($E$3=6),'Marks Entry 6th'!BL107,IF(AND($E$3=7),'Marks Entry 7th'!BL107,"")))</f>
        <v/>
      </c>
      <c r="DP108" s="120" t="str">
        <f>IF(OR($E108="",$G108=""),"",IF(AND($E$3=6),'Marks Entry 6th'!BM107,IF(AND($E$3=7),'Marks Entry 7th'!BM107,"")))</f>
        <v/>
      </c>
      <c r="DQ108" s="120" t="str">
        <f>IF(OR($E108="",$G108=""),"",IF(AND($E$3=6),'Marks Entry 6th'!BN107,IF(AND($E$3=7),'Marks Entry 7th'!BN107,"")))</f>
        <v/>
      </c>
      <c r="DR108" s="120" t="str">
        <f>IF(OR($E108="",$G108=""),"",IF(AND($E$3=6),'Marks Entry 6th'!BO107,IF(AND($E$3=7),'Marks Entry 7th'!BO107,"")))</f>
        <v/>
      </c>
      <c r="DS108" s="120" t="str">
        <f>IF(OR($E108="",$G108=""),"",IF(AND($E$3=6),'Marks Entry 6th'!BP107,IF(AND($E$3=7),'Marks Entry 7th'!BP107,"")))</f>
        <v/>
      </c>
      <c r="DT108" s="428" t="str">
        <f t="shared" si="150"/>
        <v/>
      </c>
      <c r="DU108" s="120" t="str">
        <f>IF(OR($E108="",$G108=""),"",IF(AND($E$3=6),'Marks Entry 6th'!BQ107,IF(AND($E$3=7),'Marks Entry 7th'!BQ107,"")))</f>
        <v/>
      </c>
      <c r="DV108" s="120" t="str">
        <f>IF(OR($E108="",$G108=""),"",IF(AND($E$3=6),'Marks Entry 6th'!BR107,IF(AND($E$3=7),'Marks Entry 7th'!BR107,"")))</f>
        <v/>
      </c>
      <c r="DW108" s="65" t="str">
        <f t="shared" si="151"/>
        <v/>
      </c>
      <c r="DX108" s="62">
        <f t="shared" si="152"/>
        <v>0</v>
      </c>
      <c r="DY108" s="67" t="str">
        <f>IF(OR($E108="",$G108=""),"",IF(AND($E$3=6),'Marks Entry 6th'!BS107,IF(AND($E$3=7),'Marks Entry 7th'!BS107,"")))</f>
        <v/>
      </c>
      <c r="DZ108" s="67" t="str">
        <f>IF(OR($E108="",$G108=""),"",IF(AND($E$3=6),'Marks Entry 6th'!BT107,IF(AND($E$3=7),'Marks Entry 7th'!BT107,"")))</f>
        <v/>
      </c>
      <c r="EA108" s="65" t="str">
        <f t="shared" si="153"/>
        <v/>
      </c>
      <c r="EB108" s="62" t="str">
        <f t="shared" si="154"/>
        <v/>
      </c>
      <c r="EC108" s="108">
        <f t="shared" si="155"/>
        <v>0</v>
      </c>
      <c r="ED108" s="108" t="str">
        <f t="shared" si="156"/>
        <v/>
      </c>
      <c r="EE108" s="108" t="str">
        <f t="shared" si="157"/>
        <v/>
      </c>
      <c r="EF108" s="108" t="str">
        <f t="shared" si="158"/>
        <v/>
      </c>
      <c r="EG108" s="108" t="str">
        <f t="shared" si="159"/>
        <v/>
      </c>
      <c r="EH108" s="110" t="str">
        <f t="shared" si="160"/>
        <v/>
      </c>
      <c r="EI108" s="52" t="str">
        <f>IF(OR($E108="",$G108=""),"",IF(AND($E$3=6),'Marks Entry 6th'!BU107,IF(AND($E$3=7),'Marks Entry 7th'!BU107,"")))</f>
        <v/>
      </c>
      <c r="EJ108" s="52" t="str">
        <f>IF(OR($E108="",$G108=""),"",IF(AND($E$3=6),'Marks Entry 6th'!BV107,IF(AND($E$3=7),'Marks Entry 7th'!BV107,"")))</f>
        <v/>
      </c>
      <c r="EK108" s="52" t="str">
        <f>IF(OR($E108="",$G108=""),"",IF(AND($E$3=6),'Marks Entry 6th'!BW107,IF(AND($E$3=7),'Marks Entry 7th'!BW107,"")))</f>
        <v/>
      </c>
      <c r="EL108" s="52" t="str">
        <f>IF(OR($E108="",$G108=""),"",IF(AND($E$3=6),'Marks Entry 6th'!BX107,IF(AND($E$3=7),'Marks Entry 7th'!BX107,"")))</f>
        <v/>
      </c>
      <c r="EM108" s="52" t="str">
        <f>IF(OR($E108="",$G108=""),"",IF(AND($E$3=6),'Marks Entry 6th'!BY107,IF(AND($E$3=7),'Marks Entry 7th'!BY107,"")))</f>
        <v/>
      </c>
      <c r="EN108" s="121" t="str">
        <f t="shared" si="161"/>
        <v/>
      </c>
      <c r="EO108" s="122">
        <f t="shared" si="162"/>
        <v>0</v>
      </c>
      <c r="EP108" s="122" t="str">
        <f t="shared" si="163"/>
        <v/>
      </c>
      <c r="EQ108" s="122" t="str">
        <f t="shared" si="164"/>
        <v/>
      </c>
      <c r="ER108" s="109" t="str">
        <f t="shared" si="165"/>
        <v/>
      </c>
      <c r="ES108" s="52" t="str">
        <f>IF(OR($E108="",$G108=""),"",IF(AND($E$3=6),'Marks Entry 6th'!BZ107,IF(AND($E$3=7),'Marks Entry 7th'!BZ107,"")))</f>
        <v/>
      </c>
      <c r="ET108" s="52" t="str">
        <f>IF(OR($E108="",$G108=""),"",IF(AND($E$3=6),'Marks Entry 6th'!CA107,IF(AND($E$3=7),'Marks Entry 7th'!CA107,"")))</f>
        <v/>
      </c>
      <c r="EU108" s="52" t="str">
        <f>IF(OR($E108="",$G108=""),"",IF(AND($E$3=6),'Marks Entry 6th'!CB107,IF(AND($E$3=7),'Marks Entry 7th'!CB107,"")))</f>
        <v/>
      </c>
      <c r="EV108" s="52" t="str">
        <f>IF(OR($E108="",$G108=""),"",IF(AND($E$3=6),'Marks Entry 6th'!CC107,IF(AND($E$3=7),'Marks Entry 7th'!CC107,"")))</f>
        <v/>
      </c>
      <c r="EW108" s="52" t="str">
        <f>IF(OR($E108="",$G108=""),"",IF(AND($E$3=6),'Marks Entry 6th'!CD107,IF(AND($E$3=7),'Marks Entry 7th'!CD107,"")))</f>
        <v/>
      </c>
      <c r="EX108" s="121" t="str">
        <f t="shared" si="166"/>
        <v/>
      </c>
      <c r="EY108" s="122">
        <f t="shared" si="167"/>
        <v>0</v>
      </c>
      <c r="EZ108" s="122" t="str">
        <f t="shared" si="168"/>
        <v/>
      </c>
      <c r="FA108" s="122" t="str">
        <f t="shared" si="169"/>
        <v/>
      </c>
      <c r="FB108" s="109" t="str">
        <f t="shared" si="170"/>
        <v/>
      </c>
      <c r="FC108" s="52" t="str">
        <f>IF(OR($E108="",$G108=""),"",IF(AND($E$3=6),'Marks Entry 6th'!CE107,IF(AND($E$3=7),'Marks Entry 7th'!CE107,"")))</f>
        <v/>
      </c>
      <c r="FD108" s="52" t="str">
        <f>IF(OR($E108="",$G108=""),"",IF(AND($E$3=6),'Marks Entry 6th'!CF107,IF(AND($E$3=7),'Marks Entry 7th'!CF107,"")))</f>
        <v/>
      </c>
      <c r="FE108" s="52" t="str">
        <f>IF(OR($E108="",$G108=""),"",IF(AND($E$3=6),'Marks Entry 6th'!CG107,IF(AND($E$3=7),'Marks Entry 7th'!CG107,"")))</f>
        <v/>
      </c>
      <c r="FF108" s="52" t="str">
        <f>IF(OR($E108="",$G108=""),"",IF(AND($E$3=6),'Marks Entry 6th'!CH107,IF(AND($E$3=7),'Marks Entry 7th'!CH107,"")))</f>
        <v/>
      </c>
      <c r="FG108" s="52" t="str">
        <f>IF(OR($E108="",$G108=""),"",IF(AND($E$3=6),'Marks Entry 6th'!CI107,IF(AND($E$3=7),'Marks Entry 7th'!CI107,"")))</f>
        <v/>
      </c>
      <c r="FH108" s="121" t="str">
        <f t="shared" si="171"/>
        <v/>
      </c>
      <c r="FI108" s="122">
        <f t="shared" si="172"/>
        <v>0</v>
      </c>
      <c r="FJ108" s="122" t="str">
        <f t="shared" si="173"/>
        <v/>
      </c>
      <c r="FK108" s="122" t="str">
        <f t="shared" si="174"/>
        <v/>
      </c>
      <c r="FL108" s="109" t="str">
        <f t="shared" si="175"/>
        <v/>
      </c>
      <c r="FM108" s="370" t="str">
        <f>IF(OR($E108="",$G108=""),"",IF(AND('Marks Entry 6th'!CJ107="",'Marks Entry 7th'!CJ107=""),"",IF(AND($E$3=6),'Marks Entry 6th'!CJ107,IF(AND($E$3=7),'Marks Entry 7th'!CJ107,""))))</f>
        <v/>
      </c>
      <c r="FN108" s="370" t="str">
        <f>IF(OR($E108="",$G108=""),"",IF(AND('Marks Entry 6th'!CK107="",'Marks Entry 7th'!CK107=""),"",IF(AND($E$3=6),'Marks Entry 6th'!CK107,IF(AND($E$3=7),'Marks Entry 7th'!CK107,""))))</f>
        <v/>
      </c>
      <c r="FO108" s="371" t="str">
        <f t="shared" si="176"/>
        <v/>
      </c>
      <c r="FP108" s="109" t="str">
        <f t="shared" si="177"/>
        <v/>
      </c>
      <c r="FQ108" s="370" t="str">
        <f>IF(OR($E108="",$G108=""),"",IF(AND('Marks Entry 6th'!CL107="",'Marks Entry 7th'!CL107=""),"",IF(AND($E$3=6),'Marks Entry 6th'!CL107,IF(AND($E$3=7),'Marks Entry 7th'!CL107,""))))</f>
        <v/>
      </c>
      <c r="FR108" s="370" t="str">
        <f>IF(OR($E108="",$G108=""),"",IF(AND('Marks Entry 6th'!CM107="",'Marks Entry 7th'!CM107=""),"",IF(AND($E$3=6),'Marks Entry 6th'!CM107,IF(AND($E$3=7),'Marks Entry 7th'!CM107,""))))</f>
        <v/>
      </c>
      <c r="FS108" s="371" t="str">
        <f t="shared" si="178"/>
        <v/>
      </c>
      <c r="FT108" s="109" t="str">
        <f t="shared" si="179"/>
        <v/>
      </c>
      <c r="FU108" s="78" t="str">
        <f t="shared" si="180"/>
        <v/>
      </c>
      <c r="FV108" s="332" t="str">
        <f t="shared" si="181"/>
        <v/>
      </c>
      <c r="FW108" s="84" t="str">
        <f t="shared" si="182"/>
        <v/>
      </c>
      <c r="FX108" s="225" t="str">
        <f t="shared" si="183"/>
        <v/>
      </c>
      <c r="FY108" s="85" t="str">
        <f t="shared" si="184"/>
        <v/>
      </c>
      <c r="FZ108" s="331" t="str">
        <f>IFERROR(IF(B108="NSO","NSO",IF(OR(D108="",G108="",F108=""),"",IF(AND(FV108&gt;=36,'Master sheet'!$D$11="Hindi"),"कक्षा क्रमोन्नत",IF(AND(FV108&gt;=36,'Master sheet'!$D$11="English"),"Promoted",IF(AND(FV108&lt;36,'Master sheet'!$D$11="Hindi"),"पुनः परीक्षा","Re-Exam"))))),"")</f>
        <v/>
      </c>
      <c r="GA108" s="53" t="str">
        <f>IF(OR($E108="",$G108=""),"",IF(AND($E$3=6,'Marks Entry 6th'!CN107=""),"",IF(AND($E$3=7,'Marks Entry 7th'!CN107=""),"",IF(AND($E$3=6),'Marks Entry 6th'!CN107,IF(AND($E$3=7),'Marks Entry 7th'!CN107,"")))))</f>
        <v/>
      </c>
      <c r="GB108" s="53" t="str">
        <f>IF(OR($E108="",$G108=""),"",IF(AND($E$3=6,'Marks Entry 6th'!CO107=""),"",IF(AND($E$3=7,'Marks Entry 7th'!CO107=""),"",IF(AND($E$3=6),'Marks Entry 6th'!CO107,IF(AND($E$3=7),'Marks Entry 7th'!CO107,"")))))</f>
        <v/>
      </c>
      <c r="GC108" s="54"/>
      <c r="GK108" s="56">
        <f>IF(AND($E$3=6),'Marks Entry 6th'!I107,IF(AND($E$3=7),'Marks Entry 7th'!I107,""))</f>
        <v>0</v>
      </c>
      <c r="GL108" s="56">
        <f t="shared" si="185"/>
        <v>0</v>
      </c>
    </row>
    <row r="109" spans="1:194" ht="18.95" customHeight="1">
      <c r="A109" s="68">
        <v>102</v>
      </c>
      <c r="B109" s="68" t="str">
        <f>IF(OR(GK109=0,GK109=""),"",IF(AND($E$3=6),'Marks Entry 6th'!I108,IF(AND($E$3=7),'Marks Entry 7th'!I108,"")))</f>
        <v/>
      </c>
      <c r="C109" s="69" t="str">
        <f>IF(OR(B109=0,B109=""),"",IF(AND($E$3=6,'Marks Entry 6th'!B108=""),"",IF(AND($E$3=7,'Marks Entry 7th'!B108=""),"",IF(AND($E$3=6,'Marks Entry 6th'!B108),'Marks Entry 6th'!B108,IF(AND($E$3=7),'Marks Entry 7th'!B108,"")))))</f>
        <v/>
      </c>
      <c r="D109" s="69" t="str">
        <f>IF(OR(B109=0,B109=""),"",IF(AND($E$3=6,'Marks Entry 6th'!C108=""),"",IF(AND($E$3=7,'Marks Entry 7th'!C108=""),"",IF(AND($E$3=6),'Marks Entry 6th'!C108,IF(AND($E$3=7),'Marks Entry 7th'!C108,"")))))</f>
        <v/>
      </c>
      <c r="E109" s="306" t="str">
        <f>IF(OR(B109=0,B109=""),"",IF(AND($E$3=6,'Marks Entry 6th'!E108=""),"",IF(AND($E$3=7,'Marks Entry 7th'!E108=""),"",IF(AND($E$3=6),'Marks Entry 6th'!E108,IF(AND($E$3=7),'Marks Entry 7th'!E108,"")))))</f>
        <v/>
      </c>
      <c r="F109" s="69" t="str">
        <f>IF(OR(B109=0,B109=""),"",IF(AND($E$3=6,'Marks Entry 6th'!D108=""),"",IF(AND($E$3=7,'Marks Entry 7th'!D108=""),"",IF(AND($E$3=6),'Marks Entry 6th'!D108,IF(AND($E$3=7),'Marks Entry 7th'!D108,"")))))</f>
        <v/>
      </c>
      <c r="G109" s="305" t="str">
        <f>IF(OR(B109=0,B109=""),"",IF(AND($E$3=6,'Marks Entry 6th'!F108=""),"",IF(AND($E$3=7,'Marks Entry 7th'!F108=""),"",IF(AND($E$3=6),UPPER('Marks Entry 6th'!F108),IF(AND($E$3=7),UPPER('Marks Entry 7th'!F108),"")))))</f>
        <v/>
      </c>
      <c r="H109" s="305" t="str">
        <f>IF(OR(B109=0,B109=""),"",IF(AND($E$3=6,'Marks Entry 6th'!G108=""),"",IF(AND($E$3=7,'Marks Entry 7th'!G108=""),"",IF(AND($E$3=6),UPPER('Marks Entry 6th'!G108),IF(AND($E$3=7),UPPER('Marks Entry 7th'!G108),"")))))</f>
        <v/>
      </c>
      <c r="I109" s="305" t="str">
        <f>IF(OR(B109=0,B109=""),"",IF(AND($E$3=6,'Marks Entry 6th'!H108=""),"",IF(AND($E$3=7,'Marks Entry 7th'!H108=""),"",IF(AND($E$3=6),UPPER('Marks Entry 6th'!H108),IF(AND($E$3=7),UPPER('Marks Entry 7th'!H108),"")))))</f>
        <v/>
      </c>
      <c r="J109" s="64" t="str">
        <f>IF(OR(B109=0,B109=""),"",IF(AND($E$3=6,'Marks Entry 6th'!J108=""),"",IF(AND($E$3=7,'Marks Entry 7th'!J108=""),"",IF(AND($E$3=6),'Marks Entry 6th'!J108,IF(AND($E$3=7),'Marks Entry 7th'!J108,"")))))</f>
        <v/>
      </c>
      <c r="K109" s="64" t="str">
        <f>IF(OR(B109=0,B109=""),"",IF(AND($E$3=6,'Marks Entry 6th'!K108=""),"",IF(AND($E$3=7,'Marks Entry 7th'!K108=""),"",IF(AND($E$3=6),'Marks Entry 6th'!K108,IF(AND($E$3=7),'Marks Entry 7th'!K108,"")))))</f>
        <v/>
      </c>
      <c r="L109" s="120" t="str">
        <f>IF(OR($E109="",$G109=""),"",IF(AND($E$3=6),'Marks Entry 6th'!L108,IF(AND($E$3=7),'Marks Entry 7th'!L108,"")))</f>
        <v/>
      </c>
      <c r="M109" s="120" t="str">
        <f>IF(OR($E109="",$G109=""),"",IF(AND($E$3=6),'Marks Entry 6th'!M108,IF(AND($E$3=7),'Marks Entry 7th'!M108,"")))</f>
        <v/>
      </c>
      <c r="N109" s="120" t="str">
        <f>IF(OR($E109="",$G109=""),"",IF(AND($E$3=6),'Marks Entry 6th'!N108,IF(AND($E$3=7),'Marks Entry 7th'!N108,"")))</f>
        <v/>
      </c>
      <c r="O109" s="120" t="str">
        <f>IF(OR($E109="",$G109=""),"",IF(AND($E$3=6),'Marks Entry 6th'!O108,IF(AND($E$3=7),'Marks Entry 7th'!O108,"")))</f>
        <v/>
      </c>
      <c r="P109" s="120" t="str">
        <f>IF(OR($E109="",$G109=""),"",IF(AND($E$3=6),'Marks Entry 6th'!P108,IF(AND($E$3=7),'Marks Entry 7th'!P108,"")))</f>
        <v/>
      </c>
      <c r="Q109" s="120" t="str">
        <f>IF(OR($E109="",$G109=""),"",IF(AND($E$3=6),'Marks Entry 6th'!Q108,IF(AND($E$3=7),'Marks Entry 7th'!Q108,"")))</f>
        <v/>
      </c>
      <c r="R109" s="428" t="str">
        <f t="shared" si="95"/>
        <v/>
      </c>
      <c r="S109" s="120" t="str">
        <f>IF(OR($E109="",$G109=""),"",IF(AND($E$3=6),'Marks Entry 6th'!R108,IF(AND($E$3=7),'Marks Entry 7th'!R108,"")))</f>
        <v/>
      </c>
      <c r="T109" s="120" t="str">
        <f>IF(OR($E109="",$G109=""),"",IF(AND($E$3=6),'Marks Entry 6th'!S108,IF(AND($E$3=7),'Marks Entry 7th'!S108,"")))</f>
        <v/>
      </c>
      <c r="U109" s="65" t="str">
        <f t="shared" si="96"/>
        <v/>
      </c>
      <c r="V109" s="62">
        <f t="shared" si="97"/>
        <v>0</v>
      </c>
      <c r="W109" s="67" t="str">
        <f>IF(OR($E109="",$G109=""),"",IF(AND($E$3=6),'Marks Entry 6th'!T108,IF(AND($E$3=7),'Marks Entry 7th'!T108,"")))</f>
        <v/>
      </c>
      <c r="X109" s="67" t="str">
        <f>IF(OR($E109="",$G109=""),"",IF(AND($E$3=6),'Marks Entry 6th'!U108,IF(AND($E$3=7),'Marks Entry 7th'!U108,"")))</f>
        <v/>
      </c>
      <c r="Y109" s="66" t="str">
        <f t="shared" si="98"/>
        <v/>
      </c>
      <c r="Z109" s="62" t="str">
        <f t="shared" si="99"/>
        <v/>
      </c>
      <c r="AA109" s="108">
        <f t="shared" si="100"/>
        <v>0</v>
      </c>
      <c r="AB109" s="108" t="str">
        <f t="shared" si="101"/>
        <v/>
      </c>
      <c r="AC109" s="108" t="str">
        <f t="shared" si="102"/>
        <v/>
      </c>
      <c r="AD109" s="108" t="str">
        <f t="shared" si="103"/>
        <v/>
      </c>
      <c r="AE109" s="108" t="str">
        <f t="shared" si="104"/>
        <v/>
      </c>
      <c r="AF109" s="110" t="str">
        <f t="shared" si="105"/>
        <v/>
      </c>
      <c r="AG109" s="120" t="str">
        <f>IF(OR($E109="",$G109=""),"",IF(AND($E$3=6),'Marks Entry 6th'!V108,IF(AND($E$3=7),'Marks Entry 7th'!V108,"")))</f>
        <v/>
      </c>
      <c r="AH109" s="120" t="str">
        <f>IF(OR($E109="",$G109=""),"",IF(AND($E$3=6),'Marks Entry 6th'!W108,IF(AND($E$3=7),'Marks Entry 7th'!W108,"")))</f>
        <v/>
      </c>
      <c r="AI109" s="120" t="str">
        <f>IF(OR($E109="",$G109=""),"",IF(AND($E$3=6),'Marks Entry 6th'!X108,IF(AND($E$3=7),'Marks Entry 7th'!X108,"")))</f>
        <v/>
      </c>
      <c r="AJ109" s="120" t="str">
        <f>IF(OR($E109="",$G109=""),"",IF(AND($E$3=6),'Marks Entry 6th'!Y108,IF(AND($E$3=7),'Marks Entry 7th'!Y108,"")))</f>
        <v/>
      </c>
      <c r="AK109" s="120" t="str">
        <f>IF(OR($E109="",$G109=""),"",IF(AND($E$3=6),'Marks Entry 6th'!Z108,IF(AND($E$3=7),'Marks Entry 7th'!Z108,"")))</f>
        <v/>
      </c>
      <c r="AL109" s="120" t="str">
        <f>IF(OR($E109="",$G109=""),"",IF(AND($E$3=6),'Marks Entry 6th'!AA108,IF(AND($E$3=7),'Marks Entry 7th'!AA108,"")))</f>
        <v/>
      </c>
      <c r="AM109" s="428" t="str">
        <f t="shared" si="106"/>
        <v/>
      </c>
      <c r="AN109" s="120" t="str">
        <f>IF(OR($E109="",$G109=""),"",IF(AND($E$3=6),'Marks Entry 6th'!AB108,IF(AND($E$3=7),'Marks Entry 7th'!AB108,"")))</f>
        <v/>
      </c>
      <c r="AO109" s="120" t="str">
        <f>IF(OR($E109="",$G109=""),"",IF(AND($E$3=6),'Marks Entry 6th'!AC108,IF(AND($E$3=7),'Marks Entry 7th'!AC108,"")))</f>
        <v/>
      </c>
      <c r="AP109" s="65" t="str">
        <f t="shared" si="107"/>
        <v/>
      </c>
      <c r="AQ109" s="62">
        <f t="shared" si="108"/>
        <v>0</v>
      </c>
      <c r="AR109" s="67" t="str">
        <f>IF(OR($E109="",$G109=""),"",IF(AND($E$3=6),'Marks Entry 6th'!AD108,IF(AND($E$3=7),'Marks Entry 7th'!AD108,"")))</f>
        <v/>
      </c>
      <c r="AS109" s="67" t="str">
        <f>IF(OR($E109="",$G109=""),"",IF(AND($E$3=6),'Marks Entry 6th'!AE108,IF(AND($E$3=7),'Marks Entry 7th'!AE108,"")))</f>
        <v/>
      </c>
      <c r="AT109" s="65" t="str">
        <f t="shared" si="109"/>
        <v/>
      </c>
      <c r="AU109" s="62" t="str">
        <f t="shared" si="110"/>
        <v/>
      </c>
      <c r="AV109" s="108">
        <f t="shared" si="111"/>
        <v>0</v>
      </c>
      <c r="AW109" s="108" t="str">
        <f t="shared" si="112"/>
        <v/>
      </c>
      <c r="AX109" s="108" t="str">
        <f t="shared" si="113"/>
        <v/>
      </c>
      <c r="AY109" s="108" t="str">
        <f t="shared" si="114"/>
        <v/>
      </c>
      <c r="AZ109" s="108" t="str">
        <f t="shared" si="115"/>
        <v/>
      </c>
      <c r="BA109" s="110" t="str">
        <f t="shared" si="116"/>
        <v/>
      </c>
      <c r="BB109" s="313" t="str">
        <f>IF(OR($E109="",$G109=""),"",IF(AND($E$3=6),'Marks Entry 6th'!AF108,IF(AND($E$3=7),'Marks Entry 7th'!AF108,"")))</f>
        <v/>
      </c>
      <c r="BC109" s="120" t="str">
        <f>IF(OR($E109="",$G109=""),"",IF(AND($E$3=6),'Marks Entry 6th'!AG108,IF(AND($E$3=7),'Marks Entry 7th'!AG108,"")))</f>
        <v/>
      </c>
      <c r="BD109" s="120" t="str">
        <f>IF(OR($E109="",$G109=""),"",IF(AND($E$3=6),'Marks Entry 6th'!AH108,IF(AND($E$3=7),'Marks Entry 7th'!AH108,"")))</f>
        <v/>
      </c>
      <c r="BE109" s="120" t="str">
        <f>IF(OR($E109="",$G109=""),"",IF(AND($E$3=6),'Marks Entry 6th'!AI108,IF(AND($E$3=7),'Marks Entry 7th'!AI108,"")))</f>
        <v/>
      </c>
      <c r="BF109" s="120" t="str">
        <f>IF(OR($E109="",$G109=""),"",IF(AND($E$3=6),'Marks Entry 6th'!AJ108,IF(AND($E$3=7),'Marks Entry 7th'!AJ108,"")))</f>
        <v/>
      </c>
      <c r="BG109" s="120" t="str">
        <f>IF(OR($E109="",$G109=""),"",IF(AND($E$3=6),'Marks Entry 6th'!AK108,IF(AND($E$3=7),'Marks Entry 7th'!AK108,"")))</f>
        <v/>
      </c>
      <c r="BH109" s="120" t="str">
        <f>IF(OR($E109="",$G109=""),"",IF(AND($E$3=6),'Marks Entry 6th'!AL108,IF(AND($E$3=7),'Marks Entry 7th'!AL108,"")))</f>
        <v/>
      </c>
      <c r="BI109" s="428" t="str">
        <f t="shared" si="117"/>
        <v/>
      </c>
      <c r="BJ109" s="120" t="str">
        <f>IF(OR($E109="",$G109=""),"",IF(AND($E$3=6),'Marks Entry 6th'!AM108,IF(AND($E$3=7),'Marks Entry 7th'!AM108,"")))</f>
        <v/>
      </c>
      <c r="BK109" s="120" t="str">
        <f>IF(OR($E109="",$G109=""),"",IF(AND($E$3=6),'Marks Entry 6th'!AN108,IF(AND($E$3=7),'Marks Entry 7th'!AN108,"")))</f>
        <v/>
      </c>
      <c r="BL109" s="65" t="str">
        <f t="shared" si="118"/>
        <v/>
      </c>
      <c r="BM109" s="62">
        <f t="shared" si="119"/>
        <v>0</v>
      </c>
      <c r="BN109" s="67" t="str">
        <f>IF(OR($E109="",$G109=""),"",IF(AND($E$3=6),'Marks Entry 6th'!AO108,IF(AND($E$3=7),'Marks Entry 7th'!AO108,"")))</f>
        <v/>
      </c>
      <c r="BO109" s="67" t="str">
        <f>IF(OR($E109="",$G109=""),"",IF(AND($E$3=6),'Marks Entry 6th'!AP108,IF(AND($E$3=7),'Marks Entry 7th'!AP108,"")))</f>
        <v/>
      </c>
      <c r="BP109" s="65" t="str">
        <f t="shared" si="120"/>
        <v/>
      </c>
      <c r="BQ109" s="62" t="str">
        <f t="shared" si="121"/>
        <v/>
      </c>
      <c r="BR109" s="108">
        <f t="shared" si="122"/>
        <v>0</v>
      </c>
      <c r="BS109" s="108" t="str">
        <f t="shared" si="123"/>
        <v/>
      </c>
      <c r="BT109" s="108" t="str">
        <f t="shared" si="124"/>
        <v/>
      </c>
      <c r="BU109" s="108" t="str">
        <f t="shared" si="125"/>
        <v/>
      </c>
      <c r="BV109" s="108" t="str">
        <f t="shared" si="126"/>
        <v/>
      </c>
      <c r="BW109" s="110" t="str">
        <f t="shared" si="127"/>
        <v/>
      </c>
      <c r="BX109" s="120" t="str">
        <f>IF(OR($E109="",$G109=""),"",IF(AND($E$3=6),'Marks Entry 6th'!AQ108,IF(AND($E$3=7),'Marks Entry 7th'!AQ108,"")))</f>
        <v/>
      </c>
      <c r="BY109" s="120" t="str">
        <f>IF(OR($E109="",$G109=""),"",IF(AND($E$3=6),'Marks Entry 6th'!AR108,IF(AND($E$3=7),'Marks Entry 7th'!AR108,"")))</f>
        <v/>
      </c>
      <c r="BZ109" s="120" t="str">
        <f>IF(OR($E109="",$G109=""),"",IF(AND($E$3=6),'Marks Entry 6th'!AS108,IF(AND($E$3=7),'Marks Entry 7th'!AS108,"")))</f>
        <v/>
      </c>
      <c r="CA109" s="120" t="str">
        <f>IF(OR($E109="",$G109=""),"",IF(AND($E$3=6),'Marks Entry 6th'!AT108,IF(AND($E$3=7),'Marks Entry 7th'!AT108,"")))</f>
        <v/>
      </c>
      <c r="CB109" s="120" t="str">
        <f>IF(OR($E109="",$G109=""),"",IF(AND($E$3=6),'Marks Entry 6th'!AU108,IF(AND($E$3=7),'Marks Entry 7th'!AU108,"")))</f>
        <v/>
      </c>
      <c r="CC109" s="120" t="str">
        <f>IF(OR($E109="",$G109=""),"",IF(AND($E$3=6),'Marks Entry 6th'!AV108,IF(AND($E$3=7),'Marks Entry 7th'!AV108,"")))</f>
        <v/>
      </c>
      <c r="CD109" s="428" t="str">
        <f t="shared" si="128"/>
        <v/>
      </c>
      <c r="CE109" s="120" t="str">
        <f>IF(OR($E109="",$G109=""),"",IF(AND($E$3=6),'Marks Entry 6th'!AW108,IF(AND($E$3=7),'Marks Entry 7th'!AW108,"")))</f>
        <v/>
      </c>
      <c r="CF109" s="120" t="str">
        <f>IF(OR($E109="",$G109=""),"",IF(AND($E$3=6),'Marks Entry 6th'!AX108,IF(AND($E$3=7),'Marks Entry 7th'!AX108,"")))</f>
        <v/>
      </c>
      <c r="CG109" s="65" t="str">
        <f t="shared" si="129"/>
        <v/>
      </c>
      <c r="CH109" s="62">
        <f t="shared" si="130"/>
        <v>0</v>
      </c>
      <c r="CI109" s="67" t="str">
        <f>IF(OR($E109="",$G109=""),"",IF(AND($E$3=6),'Marks Entry 6th'!AY108,IF(AND($E$3=7),'Marks Entry 7th'!AY108,"")))</f>
        <v/>
      </c>
      <c r="CJ109" s="67" t="str">
        <f>IF(OR($E109="",$G109=""),"",IF(AND($E$3=6),'Marks Entry 6th'!AZ108,IF(AND($E$3=7),'Marks Entry 7th'!AZ108,"")))</f>
        <v/>
      </c>
      <c r="CK109" s="65" t="str">
        <f t="shared" si="131"/>
        <v/>
      </c>
      <c r="CL109" s="62" t="str">
        <f t="shared" si="132"/>
        <v/>
      </c>
      <c r="CM109" s="108">
        <f t="shared" si="133"/>
        <v>0</v>
      </c>
      <c r="CN109" s="108" t="str">
        <f t="shared" si="134"/>
        <v/>
      </c>
      <c r="CO109" s="108" t="str">
        <f t="shared" si="135"/>
        <v/>
      </c>
      <c r="CP109" s="108" t="str">
        <f t="shared" si="136"/>
        <v/>
      </c>
      <c r="CQ109" s="108" t="str">
        <f t="shared" si="137"/>
        <v/>
      </c>
      <c r="CR109" s="110" t="str">
        <f t="shared" si="138"/>
        <v/>
      </c>
      <c r="CS109" s="120" t="str">
        <f>IF(OR($E109="",$G109=""),"",IF(AND($E$3=6),'Marks Entry 6th'!BA108,IF(AND($E$3=7),'Marks Entry 7th'!BA108,"")))</f>
        <v/>
      </c>
      <c r="CT109" s="120" t="str">
        <f>IF(OR($E109="",$G109=""),"",IF(AND($E$3=6),'Marks Entry 6th'!BB108,IF(AND($E$3=7),'Marks Entry 7th'!BB108,"")))</f>
        <v/>
      </c>
      <c r="CU109" s="120" t="str">
        <f>IF(OR($E109="",$G109=""),"",IF(AND($E$3=6),'Marks Entry 6th'!BC108,IF(AND($E$3=7),'Marks Entry 7th'!BC108,"")))</f>
        <v/>
      </c>
      <c r="CV109" s="120" t="str">
        <f>IF(OR($E109="",$G109=""),"",IF(AND($E$3=6),'Marks Entry 6th'!BD108,IF(AND($E$3=7),'Marks Entry 7th'!BD108,"")))</f>
        <v/>
      </c>
      <c r="CW109" s="120" t="str">
        <f>IF(OR($E109="",$G109=""),"",IF(AND($E$3=6),'Marks Entry 6th'!BE108,IF(AND($E$3=7),'Marks Entry 7th'!BE108,"")))</f>
        <v/>
      </c>
      <c r="CX109" s="120" t="str">
        <f>IF(OR($E109="",$G109=""),"",IF(AND($E$3=6),'Marks Entry 6th'!BF108,IF(AND($E$3=7),'Marks Entry 7th'!BF108,"")))</f>
        <v/>
      </c>
      <c r="CY109" s="428" t="str">
        <f t="shared" si="139"/>
        <v/>
      </c>
      <c r="CZ109" s="120" t="str">
        <f>IF(OR($E109="",$G109=""),"",IF(AND($E$3=6),'Marks Entry 6th'!BG108,IF(AND($E$3=7),'Marks Entry 7th'!BG108,"")))</f>
        <v/>
      </c>
      <c r="DA109" s="120" t="str">
        <f>IF(OR($E109="",$G109=""),"",IF(AND($E$3=6),'Marks Entry 6th'!BH108,IF(AND($E$3=7),'Marks Entry 7th'!BH108,"")))</f>
        <v/>
      </c>
      <c r="DB109" s="65" t="str">
        <f t="shared" si="140"/>
        <v/>
      </c>
      <c r="DC109" s="62">
        <f t="shared" si="141"/>
        <v>0</v>
      </c>
      <c r="DD109" s="67" t="str">
        <f>IF(OR($E109="",$G109=""),"",IF(AND($E$3=6),'Marks Entry 6th'!BI108,IF(AND($E$3=7),'Marks Entry 7th'!BI108,"")))</f>
        <v/>
      </c>
      <c r="DE109" s="67" t="str">
        <f>IF(OR($E109="",$G109=""),"",IF(AND($E$3=6),'Marks Entry 6th'!BJ108,IF(AND($E$3=7),'Marks Entry 7th'!BJ108,"")))</f>
        <v/>
      </c>
      <c r="DF109" s="65" t="str">
        <f t="shared" si="142"/>
        <v/>
      </c>
      <c r="DG109" s="62" t="str">
        <f t="shared" si="143"/>
        <v/>
      </c>
      <c r="DH109" s="108">
        <f t="shared" si="144"/>
        <v>0</v>
      </c>
      <c r="DI109" s="108" t="str">
        <f t="shared" si="145"/>
        <v/>
      </c>
      <c r="DJ109" s="108" t="str">
        <f t="shared" si="146"/>
        <v/>
      </c>
      <c r="DK109" s="108" t="str">
        <f t="shared" si="147"/>
        <v/>
      </c>
      <c r="DL109" s="108" t="str">
        <f t="shared" si="148"/>
        <v/>
      </c>
      <c r="DM109" s="110" t="str">
        <f t="shared" si="149"/>
        <v/>
      </c>
      <c r="DN109" s="120" t="str">
        <f>IF(OR($E109="",$G109=""),"",IF(AND($E$3=6),'Marks Entry 6th'!BK108,IF(AND($E$3=7),'Marks Entry 7th'!BK108,"")))</f>
        <v/>
      </c>
      <c r="DO109" s="120" t="str">
        <f>IF(OR($E109="",$G109=""),"",IF(AND($E$3=6),'Marks Entry 6th'!BL108,IF(AND($E$3=7),'Marks Entry 7th'!BL108,"")))</f>
        <v/>
      </c>
      <c r="DP109" s="120" t="str">
        <f>IF(OR($E109="",$G109=""),"",IF(AND($E$3=6),'Marks Entry 6th'!BM108,IF(AND($E$3=7),'Marks Entry 7th'!BM108,"")))</f>
        <v/>
      </c>
      <c r="DQ109" s="120" t="str">
        <f>IF(OR($E109="",$G109=""),"",IF(AND($E$3=6),'Marks Entry 6th'!BN108,IF(AND($E$3=7),'Marks Entry 7th'!BN108,"")))</f>
        <v/>
      </c>
      <c r="DR109" s="120" t="str">
        <f>IF(OR($E109="",$G109=""),"",IF(AND($E$3=6),'Marks Entry 6th'!BO108,IF(AND($E$3=7),'Marks Entry 7th'!BO108,"")))</f>
        <v/>
      </c>
      <c r="DS109" s="120" t="str">
        <f>IF(OR($E109="",$G109=""),"",IF(AND($E$3=6),'Marks Entry 6th'!BP108,IF(AND($E$3=7),'Marks Entry 7th'!BP108,"")))</f>
        <v/>
      </c>
      <c r="DT109" s="428" t="str">
        <f t="shared" si="150"/>
        <v/>
      </c>
      <c r="DU109" s="120" t="str">
        <f>IF(OR($E109="",$G109=""),"",IF(AND($E$3=6),'Marks Entry 6th'!BQ108,IF(AND($E$3=7),'Marks Entry 7th'!BQ108,"")))</f>
        <v/>
      </c>
      <c r="DV109" s="120" t="str">
        <f>IF(OR($E109="",$G109=""),"",IF(AND($E$3=6),'Marks Entry 6th'!BR108,IF(AND($E$3=7),'Marks Entry 7th'!BR108,"")))</f>
        <v/>
      </c>
      <c r="DW109" s="65" t="str">
        <f t="shared" si="151"/>
        <v/>
      </c>
      <c r="DX109" s="62">
        <f t="shared" si="152"/>
        <v>0</v>
      </c>
      <c r="DY109" s="67" t="str">
        <f>IF(OR($E109="",$G109=""),"",IF(AND($E$3=6),'Marks Entry 6th'!BS108,IF(AND($E$3=7),'Marks Entry 7th'!BS108,"")))</f>
        <v/>
      </c>
      <c r="DZ109" s="67" t="str">
        <f>IF(OR($E109="",$G109=""),"",IF(AND($E$3=6),'Marks Entry 6th'!BT108,IF(AND($E$3=7),'Marks Entry 7th'!BT108,"")))</f>
        <v/>
      </c>
      <c r="EA109" s="65" t="str">
        <f t="shared" si="153"/>
        <v/>
      </c>
      <c r="EB109" s="62" t="str">
        <f t="shared" si="154"/>
        <v/>
      </c>
      <c r="EC109" s="108">
        <f t="shared" si="155"/>
        <v>0</v>
      </c>
      <c r="ED109" s="108" t="str">
        <f t="shared" si="156"/>
        <v/>
      </c>
      <c r="EE109" s="108" t="str">
        <f t="shared" si="157"/>
        <v/>
      </c>
      <c r="EF109" s="108" t="str">
        <f t="shared" si="158"/>
        <v/>
      </c>
      <c r="EG109" s="108" t="str">
        <f t="shared" si="159"/>
        <v/>
      </c>
      <c r="EH109" s="110" t="str">
        <f t="shared" si="160"/>
        <v/>
      </c>
      <c r="EI109" s="52" t="str">
        <f>IF(OR($E109="",$G109=""),"",IF(AND($E$3=6),'Marks Entry 6th'!BU108,IF(AND($E$3=7),'Marks Entry 7th'!BU108,"")))</f>
        <v/>
      </c>
      <c r="EJ109" s="52" t="str">
        <f>IF(OR($E109="",$G109=""),"",IF(AND($E$3=6),'Marks Entry 6th'!BV108,IF(AND($E$3=7),'Marks Entry 7th'!BV108,"")))</f>
        <v/>
      </c>
      <c r="EK109" s="52" t="str">
        <f>IF(OR($E109="",$G109=""),"",IF(AND($E$3=6),'Marks Entry 6th'!BW108,IF(AND($E$3=7),'Marks Entry 7th'!BW108,"")))</f>
        <v/>
      </c>
      <c r="EL109" s="52" t="str">
        <f>IF(OR($E109="",$G109=""),"",IF(AND($E$3=6),'Marks Entry 6th'!BX108,IF(AND($E$3=7),'Marks Entry 7th'!BX108,"")))</f>
        <v/>
      </c>
      <c r="EM109" s="52" t="str">
        <f>IF(OR($E109="",$G109=""),"",IF(AND($E$3=6),'Marks Entry 6th'!BY108,IF(AND($E$3=7),'Marks Entry 7th'!BY108,"")))</f>
        <v/>
      </c>
      <c r="EN109" s="121" t="str">
        <f t="shared" si="161"/>
        <v/>
      </c>
      <c r="EO109" s="122">
        <f t="shared" si="162"/>
        <v>0</v>
      </c>
      <c r="EP109" s="122" t="str">
        <f t="shared" si="163"/>
        <v/>
      </c>
      <c r="EQ109" s="122" t="str">
        <f t="shared" si="164"/>
        <v/>
      </c>
      <c r="ER109" s="109" t="str">
        <f t="shared" si="165"/>
        <v/>
      </c>
      <c r="ES109" s="52" t="str">
        <f>IF(OR($E109="",$G109=""),"",IF(AND($E$3=6),'Marks Entry 6th'!BZ108,IF(AND($E$3=7),'Marks Entry 7th'!BZ108,"")))</f>
        <v/>
      </c>
      <c r="ET109" s="52" t="str">
        <f>IF(OR($E109="",$G109=""),"",IF(AND($E$3=6),'Marks Entry 6th'!CA108,IF(AND($E$3=7),'Marks Entry 7th'!CA108,"")))</f>
        <v/>
      </c>
      <c r="EU109" s="52" t="str">
        <f>IF(OR($E109="",$G109=""),"",IF(AND($E$3=6),'Marks Entry 6th'!CB108,IF(AND($E$3=7),'Marks Entry 7th'!CB108,"")))</f>
        <v/>
      </c>
      <c r="EV109" s="52" t="str">
        <f>IF(OR($E109="",$G109=""),"",IF(AND($E$3=6),'Marks Entry 6th'!CC108,IF(AND($E$3=7),'Marks Entry 7th'!CC108,"")))</f>
        <v/>
      </c>
      <c r="EW109" s="52" t="str">
        <f>IF(OR($E109="",$G109=""),"",IF(AND($E$3=6),'Marks Entry 6th'!CD108,IF(AND($E$3=7),'Marks Entry 7th'!CD108,"")))</f>
        <v/>
      </c>
      <c r="EX109" s="121" t="str">
        <f t="shared" si="166"/>
        <v/>
      </c>
      <c r="EY109" s="122">
        <f t="shared" si="167"/>
        <v>0</v>
      </c>
      <c r="EZ109" s="122" t="str">
        <f t="shared" si="168"/>
        <v/>
      </c>
      <c r="FA109" s="122" t="str">
        <f t="shared" si="169"/>
        <v/>
      </c>
      <c r="FB109" s="109" t="str">
        <f t="shared" si="170"/>
        <v/>
      </c>
      <c r="FC109" s="52" t="str">
        <f>IF(OR($E109="",$G109=""),"",IF(AND($E$3=6),'Marks Entry 6th'!CE108,IF(AND($E$3=7),'Marks Entry 7th'!CE108,"")))</f>
        <v/>
      </c>
      <c r="FD109" s="52" t="str">
        <f>IF(OR($E109="",$G109=""),"",IF(AND($E$3=6),'Marks Entry 6th'!CF108,IF(AND($E$3=7),'Marks Entry 7th'!CF108,"")))</f>
        <v/>
      </c>
      <c r="FE109" s="52" t="str">
        <f>IF(OR($E109="",$G109=""),"",IF(AND($E$3=6),'Marks Entry 6th'!CG108,IF(AND($E$3=7),'Marks Entry 7th'!CG108,"")))</f>
        <v/>
      </c>
      <c r="FF109" s="52" t="str">
        <f>IF(OR($E109="",$G109=""),"",IF(AND($E$3=6),'Marks Entry 6th'!CH108,IF(AND($E$3=7),'Marks Entry 7th'!CH108,"")))</f>
        <v/>
      </c>
      <c r="FG109" s="52" t="str">
        <f>IF(OR($E109="",$G109=""),"",IF(AND($E$3=6),'Marks Entry 6th'!CI108,IF(AND($E$3=7),'Marks Entry 7th'!CI108,"")))</f>
        <v/>
      </c>
      <c r="FH109" s="121" t="str">
        <f t="shared" si="171"/>
        <v/>
      </c>
      <c r="FI109" s="122">
        <f t="shared" si="172"/>
        <v>0</v>
      </c>
      <c r="FJ109" s="122" t="str">
        <f t="shared" si="173"/>
        <v/>
      </c>
      <c r="FK109" s="122" t="str">
        <f t="shared" si="174"/>
        <v/>
      </c>
      <c r="FL109" s="109" t="str">
        <f t="shared" si="175"/>
        <v/>
      </c>
      <c r="FM109" s="370" t="str">
        <f>IF(OR($E109="",$G109=""),"",IF(AND('Marks Entry 6th'!CJ108="",'Marks Entry 7th'!CJ108=""),"",IF(AND($E$3=6),'Marks Entry 6th'!CJ108,IF(AND($E$3=7),'Marks Entry 7th'!CJ108,""))))</f>
        <v/>
      </c>
      <c r="FN109" s="370" t="str">
        <f>IF(OR($E109="",$G109=""),"",IF(AND('Marks Entry 6th'!CK108="",'Marks Entry 7th'!CK108=""),"",IF(AND($E$3=6),'Marks Entry 6th'!CK108,IF(AND($E$3=7),'Marks Entry 7th'!CK108,""))))</f>
        <v/>
      </c>
      <c r="FO109" s="371" t="str">
        <f t="shared" si="176"/>
        <v/>
      </c>
      <c r="FP109" s="109" t="str">
        <f t="shared" si="177"/>
        <v/>
      </c>
      <c r="FQ109" s="370" t="str">
        <f>IF(OR($E109="",$G109=""),"",IF(AND('Marks Entry 6th'!CL108="",'Marks Entry 7th'!CL108=""),"",IF(AND($E$3=6),'Marks Entry 6th'!CL108,IF(AND($E$3=7),'Marks Entry 7th'!CL108,""))))</f>
        <v/>
      </c>
      <c r="FR109" s="370" t="str">
        <f>IF(OR($E109="",$G109=""),"",IF(AND('Marks Entry 6th'!CM108="",'Marks Entry 7th'!CM108=""),"",IF(AND($E$3=6),'Marks Entry 6th'!CM108,IF(AND($E$3=7),'Marks Entry 7th'!CM108,""))))</f>
        <v/>
      </c>
      <c r="FS109" s="371" t="str">
        <f t="shared" si="178"/>
        <v/>
      </c>
      <c r="FT109" s="109" t="str">
        <f t="shared" si="179"/>
        <v/>
      </c>
      <c r="FU109" s="78" t="str">
        <f t="shared" si="180"/>
        <v/>
      </c>
      <c r="FV109" s="332" t="str">
        <f t="shared" si="181"/>
        <v/>
      </c>
      <c r="FW109" s="84" t="str">
        <f t="shared" si="182"/>
        <v/>
      </c>
      <c r="FX109" s="225" t="str">
        <f t="shared" si="183"/>
        <v/>
      </c>
      <c r="FY109" s="85" t="str">
        <f t="shared" si="184"/>
        <v/>
      </c>
      <c r="FZ109" s="331" t="str">
        <f>IFERROR(IF(B109="NSO","NSO",IF(OR(D109="",G109="",F109=""),"",IF(AND(FV109&gt;=36,'Master sheet'!$D$11="Hindi"),"कक्षा क्रमोन्नत",IF(AND(FV109&gt;=36,'Master sheet'!$D$11="English"),"Promoted",IF(AND(FV109&lt;36,'Master sheet'!$D$11="Hindi"),"पुनः परीक्षा","Re-Exam"))))),"")</f>
        <v/>
      </c>
      <c r="GA109" s="53" t="str">
        <f>IF(OR($E109="",$G109=""),"",IF(AND($E$3=6,'Marks Entry 6th'!CN108=""),"",IF(AND($E$3=7,'Marks Entry 7th'!CN108=""),"",IF(AND($E$3=6),'Marks Entry 6th'!CN108,IF(AND($E$3=7),'Marks Entry 7th'!CN108,"")))))</f>
        <v/>
      </c>
      <c r="GB109" s="53" t="str">
        <f>IF(OR($E109="",$G109=""),"",IF(AND($E$3=6,'Marks Entry 6th'!CO108=""),"",IF(AND($E$3=7,'Marks Entry 7th'!CO108=""),"",IF(AND($E$3=6),'Marks Entry 6th'!CO108,IF(AND($E$3=7),'Marks Entry 7th'!CO108,"")))))</f>
        <v/>
      </c>
      <c r="GC109" s="54"/>
      <c r="GK109" s="56">
        <f>IF(AND($E$3=6),'Marks Entry 6th'!I108,IF(AND($E$3=7),'Marks Entry 7th'!I108,""))</f>
        <v>0</v>
      </c>
      <c r="GL109" s="56">
        <f t="shared" si="185"/>
        <v>0</v>
      </c>
    </row>
    <row r="110" spans="1:194" ht="18.95" customHeight="1">
      <c r="A110" s="68">
        <v>103</v>
      </c>
      <c r="B110" s="68" t="str">
        <f>IF(OR(GK110=0,GK110=""),"",IF(AND($E$3=6),'Marks Entry 6th'!I109,IF(AND($E$3=7),'Marks Entry 7th'!I109,"")))</f>
        <v/>
      </c>
      <c r="C110" s="69" t="str">
        <f>IF(OR(B110=0,B110=""),"",IF(AND($E$3=6,'Marks Entry 6th'!B109=""),"",IF(AND($E$3=7,'Marks Entry 7th'!B109=""),"",IF(AND($E$3=6,'Marks Entry 6th'!B109),'Marks Entry 6th'!B109,IF(AND($E$3=7),'Marks Entry 7th'!B109,"")))))</f>
        <v/>
      </c>
      <c r="D110" s="69" t="str">
        <f>IF(OR(B110=0,B110=""),"",IF(AND($E$3=6,'Marks Entry 6th'!C109=""),"",IF(AND($E$3=7,'Marks Entry 7th'!C109=""),"",IF(AND($E$3=6),'Marks Entry 6th'!C109,IF(AND($E$3=7),'Marks Entry 7th'!C109,"")))))</f>
        <v/>
      </c>
      <c r="E110" s="306" t="str">
        <f>IF(OR(B110=0,B110=""),"",IF(AND($E$3=6,'Marks Entry 6th'!E109=""),"",IF(AND($E$3=7,'Marks Entry 7th'!E109=""),"",IF(AND($E$3=6),'Marks Entry 6th'!E109,IF(AND($E$3=7),'Marks Entry 7th'!E109,"")))))</f>
        <v/>
      </c>
      <c r="F110" s="69" t="str">
        <f>IF(OR(B110=0,B110=""),"",IF(AND($E$3=6,'Marks Entry 6th'!D109=""),"",IF(AND($E$3=7,'Marks Entry 7th'!D109=""),"",IF(AND($E$3=6),'Marks Entry 6th'!D109,IF(AND($E$3=7),'Marks Entry 7th'!D109,"")))))</f>
        <v/>
      </c>
      <c r="G110" s="305" t="str">
        <f>IF(OR(B110=0,B110=""),"",IF(AND($E$3=6,'Marks Entry 6th'!F109=""),"",IF(AND($E$3=7,'Marks Entry 7th'!F109=""),"",IF(AND($E$3=6),UPPER('Marks Entry 6th'!F109),IF(AND($E$3=7),UPPER('Marks Entry 7th'!F109),"")))))</f>
        <v/>
      </c>
      <c r="H110" s="305" t="str">
        <f>IF(OR(B110=0,B110=""),"",IF(AND($E$3=6,'Marks Entry 6th'!G109=""),"",IF(AND($E$3=7,'Marks Entry 7th'!G109=""),"",IF(AND($E$3=6),UPPER('Marks Entry 6th'!G109),IF(AND($E$3=7),UPPER('Marks Entry 7th'!G109),"")))))</f>
        <v/>
      </c>
      <c r="I110" s="305" t="str">
        <f>IF(OR(B110=0,B110=""),"",IF(AND($E$3=6,'Marks Entry 6th'!H109=""),"",IF(AND($E$3=7,'Marks Entry 7th'!H109=""),"",IF(AND($E$3=6),UPPER('Marks Entry 6th'!H109),IF(AND($E$3=7),UPPER('Marks Entry 7th'!H109),"")))))</f>
        <v/>
      </c>
      <c r="J110" s="64" t="str">
        <f>IF(OR(B110=0,B110=""),"",IF(AND($E$3=6,'Marks Entry 6th'!J109=""),"",IF(AND($E$3=7,'Marks Entry 7th'!J109=""),"",IF(AND($E$3=6),'Marks Entry 6th'!J109,IF(AND($E$3=7),'Marks Entry 7th'!J109,"")))))</f>
        <v/>
      </c>
      <c r="K110" s="64" t="str">
        <f>IF(OR(B110=0,B110=""),"",IF(AND($E$3=6,'Marks Entry 6th'!K109=""),"",IF(AND($E$3=7,'Marks Entry 7th'!K109=""),"",IF(AND($E$3=6),'Marks Entry 6th'!K109,IF(AND($E$3=7),'Marks Entry 7th'!K109,"")))))</f>
        <v/>
      </c>
      <c r="L110" s="120" t="str">
        <f>IF(OR($E110="",$G110=""),"",IF(AND($E$3=6),'Marks Entry 6th'!L109,IF(AND($E$3=7),'Marks Entry 7th'!L109,"")))</f>
        <v/>
      </c>
      <c r="M110" s="120" t="str">
        <f>IF(OR($E110="",$G110=""),"",IF(AND($E$3=6),'Marks Entry 6th'!M109,IF(AND($E$3=7),'Marks Entry 7th'!M109,"")))</f>
        <v/>
      </c>
      <c r="N110" s="120" t="str">
        <f>IF(OR($E110="",$G110=""),"",IF(AND($E$3=6),'Marks Entry 6th'!N109,IF(AND($E$3=7),'Marks Entry 7th'!N109,"")))</f>
        <v/>
      </c>
      <c r="O110" s="120" t="str">
        <f>IF(OR($E110="",$G110=""),"",IF(AND($E$3=6),'Marks Entry 6th'!O109,IF(AND($E$3=7),'Marks Entry 7th'!O109,"")))</f>
        <v/>
      </c>
      <c r="P110" s="120" t="str">
        <f>IF(OR($E110="",$G110=""),"",IF(AND($E$3=6),'Marks Entry 6th'!P109,IF(AND($E$3=7),'Marks Entry 7th'!P109,"")))</f>
        <v/>
      </c>
      <c r="Q110" s="120" t="str">
        <f>IF(OR($E110="",$G110=""),"",IF(AND($E$3=6),'Marks Entry 6th'!Q109,IF(AND($E$3=7),'Marks Entry 7th'!Q109,"")))</f>
        <v/>
      </c>
      <c r="R110" s="428" t="str">
        <f t="shared" si="95"/>
        <v/>
      </c>
      <c r="S110" s="120" t="str">
        <f>IF(OR($E110="",$G110=""),"",IF(AND($E$3=6),'Marks Entry 6th'!R109,IF(AND($E$3=7),'Marks Entry 7th'!R109,"")))</f>
        <v/>
      </c>
      <c r="T110" s="120" t="str">
        <f>IF(OR($E110="",$G110=""),"",IF(AND($E$3=6),'Marks Entry 6th'!S109,IF(AND($E$3=7),'Marks Entry 7th'!S109,"")))</f>
        <v/>
      </c>
      <c r="U110" s="65" t="str">
        <f t="shared" si="96"/>
        <v/>
      </c>
      <c r="V110" s="62">
        <f t="shared" si="97"/>
        <v>0</v>
      </c>
      <c r="W110" s="67" t="str">
        <f>IF(OR($E110="",$G110=""),"",IF(AND($E$3=6),'Marks Entry 6th'!T109,IF(AND($E$3=7),'Marks Entry 7th'!T109,"")))</f>
        <v/>
      </c>
      <c r="X110" s="67" t="str">
        <f>IF(OR($E110="",$G110=""),"",IF(AND($E$3=6),'Marks Entry 6th'!U109,IF(AND($E$3=7),'Marks Entry 7th'!U109,"")))</f>
        <v/>
      </c>
      <c r="Y110" s="66" t="str">
        <f t="shared" si="98"/>
        <v/>
      </c>
      <c r="Z110" s="62" t="str">
        <f t="shared" si="99"/>
        <v/>
      </c>
      <c r="AA110" s="108">
        <f t="shared" si="100"/>
        <v>0</v>
      </c>
      <c r="AB110" s="108" t="str">
        <f t="shared" si="101"/>
        <v/>
      </c>
      <c r="AC110" s="108" t="str">
        <f t="shared" si="102"/>
        <v/>
      </c>
      <c r="AD110" s="108" t="str">
        <f t="shared" si="103"/>
        <v/>
      </c>
      <c r="AE110" s="108" t="str">
        <f t="shared" si="104"/>
        <v/>
      </c>
      <c r="AF110" s="110" t="str">
        <f t="shared" si="105"/>
        <v/>
      </c>
      <c r="AG110" s="120" t="str">
        <f>IF(OR($E110="",$G110=""),"",IF(AND($E$3=6),'Marks Entry 6th'!V109,IF(AND($E$3=7),'Marks Entry 7th'!V109,"")))</f>
        <v/>
      </c>
      <c r="AH110" s="120" t="str">
        <f>IF(OR($E110="",$G110=""),"",IF(AND($E$3=6),'Marks Entry 6th'!W109,IF(AND($E$3=7),'Marks Entry 7th'!W109,"")))</f>
        <v/>
      </c>
      <c r="AI110" s="120" t="str">
        <f>IF(OR($E110="",$G110=""),"",IF(AND($E$3=6),'Marks Entry 6th'!X109,IF(AND($E$3=7),'Marks Entry 7th'!X109,"")))</f>
        <v/>
      </c>
      <c r="AJ110" s="120" t="str">
        <f>IF(OR($E110="",$G110=""),"",IF(AND($E$3=6),'Marks Entry 6th'!Y109,IF(AND($E$3=7),'Marks Entry 7th'!Y109,"")))</f>
        <v/>
      </c>
      <c r="AK110" s="120" t="str">
        <f>IF(OR($E110="",$G110=""),"",IF(AND($E$3=6),'Marks Entry 6th'!Z109,IF(AND($E$3=7),'Marks Entry 7th'!Z109,"")))</f>
        <v/>
      </c>
      <c r="AL110" s="120" t="str">
        <f>IF(OR($E110="",$G110=""),"",IF(AND($E$3=6),'Marks Entry 6th'!AA109,IF(AND($E$3=7),'Marks Entry 7th'!AA109,"")))</f>
        <v/>
      </c>
      <c r="AM110" s="428" t="str">
        <f t="shared" si="106"/>
        <v/>
      </c>
      <c r="AN110" s="120" t="str">
        <f>IF(OR($E110="",$G110=""),"",IF(AND($E$3=6),'Marks Entry 6th'!AB109,IF(AND($E$3=7),'Marks Entry 7th'!AB109,"")))</f>
        <v/>
      </c>
      <c r="AO110" s="120" t="str">
        <f>IF(OR($E110="",$G110=""),"",IF(AND($E$3=6),'Marks Entry 6th'!AC109,IF(AND($E$3=7),'Marks Entry 7th'!AC109,"")))</f>
        <v/>
      </c>
      <c r="AP110" s="65" t="str">
        <f t="shared" si="107"/>
        <v/>
      </c>
      <c r="AQ110" s="62">
        <f t="shared" si="108"/>
        <v>0</v>
      </c>
      <c r="AR110" s="67" t="str">
        <f>IF(OR($E110="",$G110=""),"",IF(AND($E$3=6),'Marks Entry 6th'!AD109,IF(AND($E$3=7),'Marks Entry 7th'!AD109,"")))</f>
        <v/>
      </c>
      <c r="AS110" s="67" t="str">
        <f>IF(OR($E110="",$G110=""),"",IF(AND($E$3=6),'Marks Entry 6th'!AE109,IF(AND($E$3=7),'Marks Entry 7th'!AE109,"")))</f>
        <v/>
      </c>
      <c r="AT110" s="65" t="str">
        <f t="shared" si="109"/>
        <v/>
      </c>
      <c r="AU110" s="62" t="str">
        <f t="shared" si="110"/>
        <v/>
      </c>
      <c r="AV110" s="108">
        <f t="shared" si="111"/>
        <v>0</v>
      </c>
      <c r="AW110" s="108" t="str">
        <f t="shared" si="112"/>
        <v/>
      </c>
      <c r="AX110" s="108" t="str">
        <f t="shared" si="113"/>
        <v/>
      </c>
      <c r="AY110" s="108" t="str">
        <f t="shared" si="114"/>
        <v/>
      </c>
      <c r="AZ110" s="108" t="str">
        <f t="shared" si="115"/>
        <v/>
      </c>
      <c r="BA110" s="110" t="str">
        <f t="shared" si="116"/>
        <v/>
      </c>
      <c r="BB110" s="313" t="str">
        <f>IF(OR($E110="",$G110=""),"",IF(AND($E$3=6),'Marks Entry 6th'!AF109,IF(AND($E$3=7),'Marks Entry 7th'!AF109,"")))</f>
        <v/>
      </c>
      <c r="BC110" s="120" t="str">
        <f>IF(OR($E110="",$G110=""),"",IF(AND($E$3=6),'Marks Entry 6th'!AG109,IF(AND($E$3=7),'Marks Entry 7th'!AG109,"")))</f>
        <v/>
      </c>
      <c r="BD110" s="120" t="str">
        <f>IF(OR($E110="",$G110=""),"",IF(AND($E$3=6),'Marks Entry 6th'!AH109,IF(AND($E$3=7),'Marks Entry 7th'!AH109,"")))</f>
        <v/>
      </c>
      <c r="BE110" s="120" t="str">
        <f>IF(OR($E110="",$G110=""),"",IF(AND($E$3=6),'Marks Entry 6th'!AI109,IF(AND($E$3=7),'Marks Entry 7th'!AI109,"")))</f>
        <v/>
      </c>
      <c r="BF110" s="120" t="str">
        <f>IF(OR($E110="",$G110=""),"",IF(AND($E$3=6),'Marks Entry 6th'!AJ109,IF(AND($E$3=7),'Marks Entry 7th'!AJ109,"")))</f>
        <v/>
      </c>
      <c r="BG110" s="120" t="str">
        <f>IF(OR($E110="",$G110=""),"",IF(AND($E$3=6),'Marks Entry 6th'!AK109,IF(AND($E$3=7),'Marks Entry 7th'!AK109,"")))</f>
        <v/>
      </c>
      <c r="BH110" s="120" t="str">
        <f>IF(OR($E110="",$G110=""),"",IF(AND($E$3=6),'Marks Entry 6th'!AL109,IF(AND($E$3=7),'Marks Entry 7th'!AL109,"")))</f>
        <v/>
      </c>
      <c r="BI110" s="428" t="str">
        <f t="shared" si="117"/>
        <v/>
      </c>
      <c r="BJ110" s="120" t="str">
        <f>IF(OR($E110="",$G110=""),"",IF(AND($E$3=6),'Marks Entry 6th'!AM109,IF(AND($E$3=7),'Marks Entry 7th'!AM109,"")))</f>
        <v/>
      </c>
      <c r="BK110" s="120" t="str">
        <f>IF(OR($E110="",$G110=""),"",IF(AND($E$3=6),'Marks Entry 6th'!AN109,IF(AND($E$3=7),'Marks Entry 7th'!AN109,"")))</f>
        <v/>
      </c>
      <c r="BL110" s="65" t="str">
        <f t="shared" si="118"/>
        <v/>
      </c>
      <c r="BM110" s="62">
        <f t="shared" si="119"/>
        <v>0</v>
      </c>
      <c r="BN110" s="67" t="str">
        <f>IF(OR($E110="",$G110=""),"",IF(AND($E$3=6),'Marks Entry 6th'!AO109,IF(AND($E$3=7),'Marks Entry 7th'!AO109,"")))</f>
        <v/>
      </c>
      <c r="BO110" s="67" t="str">
        <f>IF(OR($E110="",$G110=""),"",IF(AND($E$3=6),'Marks Entry 6th'!AP109,IF(AND($E$3=7),'Marks Entry 7th'!AP109,"")))</f>
        <v/>
      </c>
      <c r="BP110" s="65" t="str">
        <f t="shared" si="120"/>
        <v/>
      </c>
      <c r="BQ110" s="62" t="str">
        <f t="shared" si="121"/>
        <v/>
      </c>
      <c r="BR110" s="108">
        <f t="shared" si="122"/>
        <v>0</v>
      </c>
      <c r="BS110" s="108" t="str">
        <f t="shared" si="123"/>
        <v/>
      </c>
      <c r="BT110" s="108" t="str">
        <f t="shared" si="124"/>
        <v/>
      </c>
      <c r="BU110" s="108" t="str">
        <f t="shared" si="125"/>
        <v/>
      </c>
      <c r="BV110" s="108" t="str">
        <f t="shared" si="126"/>
        <v/>
      </c>
      <c r="BW110" s="110" t="str">
        <f t="shared" si="127"/>
        <v/>
      </c>
      <c r="BX110" s="120" t="str">
        <f>IF(OR($E110="",$G110=""),"",IF(AND($E$3=6),'Marks Entry 6th'!AQ109,IF(AND($E$3=7),'Marks Entry 7th'!AQ109,"")))</f>
        <v/>
      </c>
      <c r="BY110" s="120" t="str">
        <f>IF(OR($E110="",$G110=""),"",IF(AND($E$3=6),'Marks Entry 6th'!AR109,IF(AND($E$3=7),'Marks Entry 7th'!AR109,"")))</f>
        <v/>
      </c>
      <c r="BZ110" s="120" t="str">
        <f>IF(OR($E110="",$G110=""),"",IF(AND($E$3=6),'Marks Entry 6th'!AS109,IF(AND($E$3=7),'Marks Entry 7th'!AS109,"")))</f>
        <v/>
      </c>
      <c r="CA110" s="120" t="str">
        <f>IF(OR($E110="",$G110=""),"",IF(AND($E$3=6),'Marks Entry 6th'!AT109,IF(AND($E$3=7),'Marks Entry 7th'!AT109,"")))</f>
        <v/>
      </c>
      <c r="CB110" s="120" t="str">
        <f>IF(OR($E110="",$G110=""),"",IF(AND($E$3=6),'Marks Entry 6th'!AU109,IF(AND($E$3=7),'Marks Entry 7th'!AU109,"")))</f>
        <v/>
      </c>
      <c r="CC110" s="120" t="str">
        <f>IF(OR($E110="",$G110=""),"",IF(AND($E$3=6),'Marks Entry 6th'!AV109,IF(AND($E$3=7),'Marks Entry 7th'!AV109,"")))</f>
        <v/>
      </c>
      <c r="CD110" s="428" t="str">
        <f t="shared" si="128"/>
        <v/>
      </c>
      <c r="CE110" s="120" t="str">
        <f>IF(OR($E110="",$G110=""),"",IF(AND($E$3=6),'Marks Entry 6th'!AW109,IF(AND($E$3=7),'Marks Entry 7th'!AW109,"")))</f>
        <v/>
      </c>
      <c r="CF110" s="120" t="str">
        <f>IF(OR($E110="",$G110=""),"",IF(AND($E$3=6),'Marks Entry 6th'!AX109,IF(AND($E$3=7),'Marks Entry 7th'!AX109,"")))</f>
        <v/>
      </c>
      <c r="CG110" s="65" t="str">
        <f t="shared" si="129"/>
        <v/>
      </c>
      <c r="CH110" s="62">
        <f t="shared" si="130"/>
        <v>0</v>
      </c>
      <c r="CI110" s="67" t="str">
        <f>IF(OR($E110="",$G110=""),"",IF(AND($E$3=6),'Marks Entry 6th'!AY109,IF(AND($E$3=7),'Marks Entry 7th'!AY109,"")))</f>
        <v/>
      </c>
      <c r="CJ110" s="67" t="str">
        <f>IF(OR($E110="",$G110=""),"",IF(AND($E$3=6),'Marks Entry 6th'!AZ109,IF(AND($E$3=7),'Marks Entry 7th'!AZ109,"")))</f>
        <v/>
      </c>
      <c r="CK110" s="65" t="str">
        <f t="shared" si="131"/>
        <v/>
      </c>
      <c r="CL110" s="62" t="str">
        <f t="shared" si="132"/>
        <v/>
      </c>
      <c r="CM110" s="108">
        <f t="shared" si="133"/>
        <v>0</v>
      </c>
      <c r="CN110" s="108" t="str">
        <f t="shared" si="134"/>
        <v/>
      </c>
      <c r="CO110" s="108" t="str">
        <f t="shared" si="135"/>
        <v/>
      </c>
      <c r="CP110" s="108" t="str">
        <f t="shared" si="136"/>
        <v/>
      </c>
      <c r="CQ110" s="108" t="str">
        <f t="shared" si="137"/>
        <v/>
      </c>
      <c r="CR110" s="110" t="str">
        <f t="shared" si="138"/>
        <v/>
      </c>
      <c r="CS110" s="120" t="str">
        <f>IF(OR($E110="",$G110=""),"",IF(AND($E$3=6),'Marks Entry 6th'!BA109,IF(AND($E$3=7),'Marks Entry 7th'!BA109,"")))</f>
        <v/>
      </c>
      <c r="CT110" s="120" t="str">
        <f>IF(OR($E110="",$G110=""),"",IF(AND($E$3=6),'Marks Entry 6th'!BB109,IF(AND($E$3=7),'Marks Entry 7th'!BB109,"")))</f>
        <v/>
      </c>
      <c r="CU110" s="120" t="str">
        <f>IF(OR($E110="",$G110=""),"",IF(AND($E$3=6),'Marks Entry 6th'!BC109,IF(AND($E$3=7),'Marks Entry 7th'!BC109,"")))</f>
        <v/>
      </c>
      <c r="CV110" s="120" t="str">
        <f>IF(OR($E110="",$G110=""),"",IF(AND($E$3=6),'Marks Entry 6th'!BD109,IF(AND($E$3=7),'Marks Entry 7th'!BD109,"")))</f>
        <v/>
      </c>
      <c r="CW110" s="120" t="str">
        <f>IF(OR($E110="",$G110=""),"",IF(AND($E$3=6),'Marks Entry 6th'!BE109,IF(AND($E$3=7),'Marks Entry 7th'!BE109,"")))</f>
        <v/>
      </c>
      <c r="CX110" s="120" t="str">
        <f>IF(OR($E110="",$G110=""),"",IF(AND($E$3=6),'Marks Entry 6th'!BF109,IF(AND($E$3=7),'Marks Entry 7th'!BF109,"")))</f>
        <v/>
      </c>
      <c r="CY110" s="428" t="str">
        <f t="shared" si="139"/>
        <v/>
      </c>
      <c r="CZ110" s="120" t="str">
        <f>IF(OR($E110="",$G110=""),"",IF(AND($E$3=6),'Marks Entry 6th'!BG109,IF(AND($E$3=7),'Marks Entry 7th'!BG109,"")))</f>
        <v/>
      </c>
      <c r="DA110" s="120" t="str">
        <f>IF(OR($E110="",$G110=""),"",IF(AND($E$3=6),'Marks Entry 6th'!BH109,IF(AND($E$3=7),'Marks Entry 7th'!BH109,"")))</f>
        <v/>
      </c>
      <c r="DB110" s="65" t="str">
        <f t="shared" si="140"/>
        <v/>
      </c>
      <c r="DC110" s="62">
        <f t="shared" si="141"/>
        <v>0</v>
      </c>
      <c r="DD110" s="67" t="str">
        <f>IF(OR($E110="",$G110=""),"",IF(AND($E$3=6),'Marks Entry 6th'!BI109,IF(AND($E$3=7),'Marks Entry 7th'!BI109,"")))</f>
        <v/>
      </c>
      <c r="DE110" s="67" t="str">
        <f>IF(OR($E110="",$G110=""),"",IF(AND($E$3=6),'Marks Entry 6th'!BJ109,IF(AND($E$3=7),'Marks Entry 7th'!BJ109,"")))</f>
        <v/>
      </c>
      <c r="DF110" s="65" t="str">
        <f t="shared" si="142"/>
        <v/>
      </c>
      <c r="DG110" s="62" t="str">
        <f t="shared" si="143"/>
        <v/>
      </c>
      <c r="DH110" s="108">
        <f t="shared" si="144"/>
        <v>0</v>
      </c>
      <c r="DI110" s="108" t="str">
        <f t="shared" si="145"/>
        <v/>
      </c>
      <c r="DJ110" s="108" t="str">
        <f t="shared" si="146"/>
        <v/>
      </c>
      <c r="DK110" s="108" t="str">
        <f t="shared" si="147"/>
        <v/>
      </c>
      <c r="DL110" s="108" t="str">
        <f t="shared" si="148"/>
        <v/>
      </c>
      <c r="DM110" s="110" t="str">
        <f t="shared" si="149"/>
        <v/>
      </c>
      <c r="DN110" s="120" t="str">
        <f>IF(OR($E110="",$G110=""),"",IF(AND($E$3=6),'Marks Entry 6th'!BK109,IF(AND($E$3=7),'Marks Entry 7th'!BK109,"")))</f>
        <v/>
      </c>
      <c r="DO110" s="120" t="str">
        <f>IF(OR($E110="",$G110=""),"",IF(AND($E$3=6),'Marks Entry 6th'!BL109,IF(AND($E$3=7),'Marks Entry 7th'!BL109,"")))</f>
        <v/>
      </c>
      <c r="DP110" s="120" t="str">
        <f>IF(OR($E110="",$G110=""),"",IF(AND($E$3=6),'Marks Entry 6th'!BM109,IF(AND($E$3=7),'Marks Entry 7th'!BM109,"")))</f>
        <v/>
      </c>
      <c r="DQ110" s="120" t="str">
        <f>IF(OR($E110="",$G110=""),"",IF(AND($E$3=6),'Marks Entry 6th'!BN109,IF(AND($E$3=7),'Marks Entry 7th'!BN109,"")))</f>
        <v/>
      </c>
      <c r="DR110" s="120" t="str">
        <f>IF(OR($E110="",$G110=""),"",IF(AND($E$3=6),'Marks Entry 6th'!BO109,IF(AND($E$3=7),'Marks Entry 7th'!BO109,"")))</f>
        <v/>
      </c>
      <c r="DS110" s="120" t="str">
        <f>IF(OR($E110="",$G110=""),"",IF(AND($E$3=6),'Marks Entry 6th'!BP109,IF(AND($E$3=7),'Marks Entry 7th'!BP109,"")))</f>
        <v/>
      </c>
      <c r="DT110" s="428" t="str">
        <f t="shared" si="150"/>
        <v/>
      </c>
      <c r="DU110" s="120" t="str">
        <f>IF(OR($E110="",$G110=""),"",IF(AND($E$3=6),'Marks Entry 6th'!BQ109,IF(AND($E$3=7),'Marks Entry 7th'!BQ109,"")))</f>
        <v/>
      </c>
      <c r="DV110" s="120" t="str">
        <f>IF(OR($E110="",$G110=""),"",IF(AND($E$3=6),'Marks Entry 6th'!BR109,IF(AND($E$3=7),'Marks Entry 7th'!BR109,"")))</f>
        <v/>
      </c>
      <c r="DW110" s="65" t="str">
        <f t="shared" si="151"/>
        <v/>
      </c>
      <c r="DX110" s="62">
        <f t="shared" si="152"/>
        <v>0</v>
      </c>
      <c r="DY110" s="67" t="str">
        <f>IF(OR($E110="",$G110=""),"",IF(AND($E$3=6),'Marks Entry 6th'!BS109,IF(AND($E$3=7),'Marks Entry 7th'!BS109,"")))</f>
        <v/>
      </c>
      <c r="DZ110" s="67" t="str">
        <f>IF(OR($E110="",$G110=""),"",IF(AND($E$3=6),'Marks Entry 6th'!BT109,IF(AND($E$3=7),'Marks Entry 7th'!BT109,"")))</f>
        <v/>
      </c>
      <c r="EA110" s="65" t="str">
        <f t="shared" si="153"/>
        <v/>
      </c>
      <c r="EB110" s="62" t="str">
        <f t="shared" si="154"/>
        <v/>
      </c>
      <c r="EC110" s="108">
        <f t="shared" si="155"/>
        <v>0</v>
      </c>
      <c r="ED110" s="108" t="str">
        <f t="shared" si="156"/>
        <v/>
      </c>
      <c r="EE110" s="108" t="str">
        <f t="shared" si="157"/>
        <v/>
      </c>
      <c r="EF110" s="108" t="str">
        <f t="shared" si="158"/>
        <v/>
      </c>
      <c r="EG110" s="108" t="str">
        <f t="shared" si="159"/>
        <v/>
      </c>
      <c r="EH110" s="110" t="str">
        <f t="shared" si="160"/>
        <v/>
      </c>
      <c r="EI110" s="52" t="str">
        <f>IF(OR($E110="",$G110=""),"",IF(AND($E$3=6),'Marks Entry 6th'!BU109,IF(AND($E$3=7),'Marks Entry 7th'!BU109,"")))</f>
        <v/>
      </c>
      <c r="EJ110" s="52" t="str">
        <f>IF(OR($E110="",$G110=""),"",IF(AND($E$3=6),'Marks Entry 6th'!BV109,IF(AND($E$3=7),'Marks Entry 7th'!BV109,"")))</f>
        <v/>
      </c>
      <c r="EK110" s="52" t="str">
        <f>IF(OR($E110="",$G110=""),"",IF(AND($E$3=6),'Marks Entry 6th'!BW109,IF(AND($E$3=7),'Marks Entry 7th'!BW109,"")))</f>
        <v/>
      </c>
      <c r="EL110" s="52" t="str">
        <f>IF(OR($E110="",$G110=""),"",IF(AND($E$3=6),'Marks Entry 6th'!BX109,IF(AND($E$3=7),'Marks Entry 7th'!BX109,"")))</f>
        <v/>
      </c>
      <c r="EM110" s="52" t="str">
        <f>IF(OR($E110="",$G110=""),"",IF(AND($E$3=6),'Marks Entry 6th'!BY109,IF(AND($E$3=7),'Marks Entry 7th'!BY109,"")))</f>
        <v/>
      </c>
      <c r="EN110" s="121" t="str">
        <f t="shared" si="161"/>
        <v/>
      </c>
      <c r="EO110" s="122">
        <f t="shared" si="162"/>
        <v>0</v>
      </c>
      <c r="EP110" s="122" t="str">
        <f t="shared" si="163"/>
        <v/>
      </c>
      <c r="EQ110" s="122" t="str">
        <f t="shared" si="164"/>
        <v/>
      </c>
      <c r="ER110" s="109" t="str">
        <f t="shared" si="165"/>
        <v/>
      </c>
      <c r="ES110" s="52" t="str">
        <f>IF(OR($E110="",$G110=""),"",IF(AND($E$3=6),'Marks Entry 6th'!BZ109,IF(AND($E$3=7),'Marks Entry 7th'!BZ109,"")))</f>
        <v/>
      </c>
      <c r="ET110" s="52" t="str">
        <f>IF(OR($E110="",$G110=""),"",IF(AND($E$3=6),'Marks Entry 6th'!CA109,IF(AND($E$3=7),'Marks Entry 7th'!CA109,"")))</f>
        <v/>
      </c>
      <c r="EU110" s="52" t="str">
        <f>IF(OR($E110="",$G110=""),"",IF(AND($E$3=6),'Marks Entry 6th'!CB109,IF(AND($E$3=7),'Marks Entry 7th'!CB109,"")))</f>
        <v/>
      </c>
      <c r="EV110" s="52" t="str">
        <f>IF(OR($E110="",$G110=""),"",IF(AND($E$3=6),'Marks Entry 6th'!CC109,IF(AND($E$3=7),'Marks Entry 7th'!CC109,"")))</f>
        <v/>
      </c>
      <c r="EW110" s="52" t="str">
        <f>IF(OR($E110="",$G110=""),"",IF(AND($E$3=6),'Marks Entry 6th'!CD109,IF(AND($E$3=7),'Marks Entry 7th'!CD109,"")))</f>
        <v/>
      </c>
      <c r="EX110" s="121" t="str">
        <f t="shared" si="166"/>
        <v/>
      </c>
      <c r="EY110" s="122">
        <f t="shared" si="167"/>
        <v>0</v>
      </c>
      <c r="EZ110" s="122" t="str">
        <f t="shared" si="168"/>
        <v/>
      </c>
      <c r="FA110" s="122" t="str">
        <f t="shared" si="169"/>
        <v/>
      </c>
      <c r="FB110" s="109" t="str">
        <f t="shared" si="170"/>
        <v/>
      </c>
      <c r="FC110" s="52" t="str">
        <f>IF(OR($E110="",$G110=""),"",IF(AND($E$3=6),'Marks Entry 6th'!CE109,IF(AND($E$3=7),'Marks Entry 7th'!CE109,"")))</f>
        <v/>
      </c>
      <c r="FD110" s="52" t="str">
        <f>IF(OR($E110="",$G110=""),"",IF(AND($E$3=6),'Marks Entry 6th'!CF109,IF(AND($E$3=7),'Marks Entry 7th'!CF109,"")))</f>
        <v/>
      </c>
      <c r="FE110" s="52" t="str">
        <f>IF(OR($E110="",$G110=""),"",IF(AND($E$3=6),'Marks Entry 6th'!CG109,IF(AND($E$3=7),'Marks Entry 7th'!CG109,"")))</f>
        <v/>
      </c>
      <c r="FF110" s="52" t="str">
        <f>IF(OR($E110="",$G110=""),"",IF(AND($E$3=6),'Marks Entry 6th'!CH109,IF(AND($E$3=7),'Marks Entry 7th'!CH109,"")))</f>
        <v/>
      </c>
      <c r="FG110" s="52" t="str">
        <f>IF(OR($E110="",$G110=""),"",IF(AND($E$3=6),'Marks Entry 6th'!CI109,IF(AND($E$3=7),'Marks Entry 7th'!CI109,"")))</f>
        <v/>
      </c>
      <c r="FH110" s="121" t="str">
        <f t="shared" si="171"/>
        <v/>
      </c>
      <c r="FI110" s="122">
        <f t="shared" si="172"/>
        <v>0</v>
      </c>
      <c r="FJ110" s="122" t="str">
        <f t="shared" si="173"/>
        <v/>
      </c>
      <c r="FK110" s="122" t="str">
        <f t="shared" si="174"/>
        <v/>
      </c>
      <c r="FL110" s="109" t="str">
        <f t="shared" si="175"/>
        <v/>
      </c>
      <c r="FM110" s="370" t="str">
        <f>IF(OR($E110="",$G110=""),"",IF(AND('Marks Entry 6th'!CJ109="",'Marks Entry 7th'!CJ109=""),"",IF(AND($E$3=6),'Marks Entry 6th'!CJ109,IF(AND($E$3=7),'Marks Entry 7th'!CJ109,""))))</f>
        <v/>
      </c>
      <c r="FN110" s="370" t="str">
        <f>IF(OR($E110="",$G110=""),"",IF(AND('Marks Entry 6th'!CK109="",'Marks Entry 7th'!CK109=""),"",IF(AND($E$3=6),'Marks Entry 6th'!CK109,IF(AND($E$3=7),'Marks Entry 7th'!CK109,""))))</f>
        <v/>
      </c>
      <c r="FO110" s="371" t="str">
        <f t="shared" si="176"/>
        <v/>
      </c>
      <c r="FP110" s="109" t="str">
        <f t="shared" si="177"/>
        <v/>
      </c>
      <c r="FQ110" s="370" t="str">
        <f>IF(OR($E110="",$G110=""),"",IF(AND('Marks Entry 6th'!CL109="",'Marks Entry 7th'!CL109=""),"",IF(AND($E$3=6),'Marks Entry 6th'!CL109,IF(AND($E$3=7),'Marks Entry 7th'!CL109,""))))</f>
        <v/>
      </c>
      <c r="FR110" s="370" t="str">
        <f>IF(OR($E110="",$G110=""),"",IF(AND('Marks Entry 6th'!CM109="",'Marks Entry 7th'!CM109=""),"",IF(AND($E$3=6),'Marks Entry 6th'!CM109,IF(AND($E$3=7),'Marks Entry 7th'!CM109,""))))</f>
        <v/>
      </c>
      <c r="FS110" s="371" t="str">
        <f t="shared" si="178"/>
        <v/>
      </c>
      <c r="FT110" s="109" t="str">
        <f t="shared" si="179"/>
        <v/>
      </c>
      <c r="FU110" s="78" t="str">
        <f t="shared" si="180"/>
        <v/>
      </c>
      <c r="FV110" s="332" t="str">
        <f t="shared" si="181"/>
        <v/>
      </c>
      <c r="FW110" s="84" t="str">
        <f t="shared" si="182"/>
        <v/>
      </c>
      <c r="FX110" s="225" t="str">
        <f t="shared" si="183"/>
        <v/>
      </c>
      <c r="FY110" s="85" t="str">
        <f t="shared" si="184"/>
        <v/>
      </c>
      <c r="FZ110" s="331" t="str">
        <f>IFERROR(IF(B110="NSO","NSO",IF(OR(D110="",G110="",F110=""),"",IF(AND(FV110&gt;=36,'Master sheet'!$D$11="Hindi"),"कक्षा क्रमोन्नत",IF(AND(FV110&gt;=36,'Master sheet'!$D$11="English"),"Promoted",IF(AND(FV110&lt;36,'Master sheet'!$D$11="Hindi"),"पुनः परीक्षा","Re-Exam"))))),"")</f>
        <v/>
      </c>
      <c r="GA110" s="53" t="str">
        <f>IF(OR($E110="",$G110=""),"",IF(AND($E$3=6,'Marks Entry 6th'!CN109=""),"",IF(AND($E$3=7,'Marks Entry 7th'!CN109=""),"",IF(AND($E$3=6),'Marks Entry 6th'!CN109,IF(AND($E$3=7),'Marks Entry 7th'!CN109,"")))))</f>
        <v/>
      </c>
      <c r="GB110" s="53" t="str">
        <f>IF(OR($E110="",$G110=""),"",IF(AND($E$3=6,'Marks Entry 6th'!CO109=""),"",IF(AND($E$3=7,'Marks Entry 7th'!CO109=""),"",IF(AND($E$3=6),'Marks Entry 6th'!CO109,IF(AND($E$3=7),'Marks Entry 7th'!CO109,"")))))</f>
        <v/>
      </c>
      <c r="GC110" s="54"/>
      <c r="GK110" s="56">
        <f>IF(AND($E$3=6),'Marks Entry 6th'!I109,IF(AND($E$3=7),'Marks Entry 7th'!I109,""))</f>
        <v>0</v>
      </c>
      <c r="GL110" s="56">
        <f t="shared" si="185"/>
        <v>0</v>
      </c>
    </row>
    <row r="111" spans="1:194" ht="18.95" customHeight="1">
      <c r="A111" s="68">
        <v>104</v>
      </c>
      <c r="B111" s="68" t="str">
        <f>IF(OR(GK111=0,GK111=""),"",IF(AND($E$3=6),'Marks Entry 6th'!I110,IF(AND($E$3=7),'Marks Entry 7th'!I110,"")))</f>
        <v/>
      </c>
      <c r="C111" s="69" t="str">
        <f>IF(OR(B111=0,B111=""),"",IF(AND($E$3=6,'Marks Entry 6th'!B110=""),"",IF(AND($E$3=7,'Marks Entry 7th'!B110=""),"",IF(AND($E$3=6,'Marks Entry 6th'!B110),'Marks Entry 6th'!B110,IF(AND($E$3=7),'Marks Entry 7th'!B110,"")))))</f>
        <v/>
      </c>
      <c r="D111" s="69" t="str">
        <f>IF(OR(B111=0,B111=""),"",IF(AND($E$3=6,'Marks Entry 6th'!C110=""),"",IF(AND($E$3=7,'Marks Entry 7th'!C110=""),"",IF(AND($E$3=6),'Marks Entry 6th'!C110,IF(AND($E$3=7),'Marks Entry 7th'!C110,"")))))</f>
        <v/>
      </c>
      <c r="E111" s="306" t="str">
        <f>IF(OR(B111=0,B111=""),"",IF(AND($E$3=6,'Marks Entry 6th'!E110=""),"",IF(AND($E$3=7,'Marks Entry 7th'!E110=""),"",IF(AND($E$3=6),'Marks Entry 6th'!E110,IF(AND($E$3=7),'Marks Entry 7th'!E110,"")))))</f>
        <v/>
      </c>
      <c r="F111" s="69" t="str">
        <f>IF(OR(B111=0,B111=""),"",IF(AND($E$3=6,'Marks Entry 6th'!D110=""),"",IF(AND($E$3=7,'Marks Entry 7th'!D110=""),"",IF(AND($E$3=6),'Marks Entry 6th'!D110,IF(AND($E$3=7),'Marks Entry 7th'!D110,"")))))</f>
        <v/>
      </c>
      <c r="G111" s="305" t="str">
        <f>IF(OR(B111=0,B111=""),"",IF(AND($E$3=6,'Marks Entry 6th'!F110=""),"",IF(AND($E$3=7,'Marks Entry 7th'!F110=""),"",IF(AND($E$3=6),UPPER('Marks Entry 6th'!F110),IF(AND($E$3=7),UPPER('Marks Entry 7th'!F110),"")))))</f>
        <v/>
      </c>
      <c r="H111" s="305" t="str">
        <f>IF(OR(B111=0,B111=""),"",IF(AND($E$3=6,'Marks Entry 6th'!G110=""),"",IF(AND($E$3=7,'Marks Entry 7th'!G110=""),"",IF(AND($E$3=6),UPPER('Marks Entry 6th'!G110),IF(AND($E$3=7),UPPER('Marks Entry 7th'!G110),"")))))</f>
        <v/>
      </c>
      <c r="I111" s="305" t="str">
        <f>IF(OR(B111=0,B111=""),"",IF(AND($E$3=6,'Marks Entry 6th'!H110=""),"",IF(AND($E$3=7,'Marks Entry 7th'!H110=""),"",IF(AND($E$3=6),UPPER('Marks Entry 6th'!H110),IF(AND($E$3=7),UPPER('Marks Entry 7th'!H110),"")))))</f>
        <v/>
      </c>
      <c r="J111" s="64" t="str">
        <f>IF(OR(B111=0,B111=""),"",IF(AND($E$3=6,'Marks Entry 6th'!J110=""),"",IF(AND($E$3=7,'Marks Entry 7th'!J110=""),"",IF(AND($E$3=6),'Marks Entry 6th'!J110,IF(AND($E$3=7),'Marks Entry 7th'!J110,"")))))</f>
        <v/>
      </c>
      <c r="K111" s="64" t="str">
        <f>IF(OR(B111=0,B111=""),"",IF(AND($E$3=6,'Marks Entry 6th'!K110=""),"",IF(AND($E$3=7,'Marks Entry 7th'!K110=""),"",IF(AND($E$3=6),'Marks Entry 6th'!K110,IF(AND($E$3=7),'Marks Entry 7th'!K110,"")))))</f>
        <v/>
      </c>
      <c r="L111" s="120" t="str">
        <f>IF(OR($E111="",$G111=""),"",IF(AND($E$3=6),'Marks Entry 6th'!L110,IF(AND($E$3=7),'Marks Entry 7th'!L110,"")))</f>
        <v/>
      </c>
      <c r="M111" s="120" t="str">
        <f>IF(OR($E111="",$G111=""),"",IF(AND($E$3=6),'Marks Entry 6th'!M110,IF(AND($E$3=7),'Marks Entry 7th'!M110,"")))</f>
        <v/>
      </c>
      <c r="N111" s="120" t="str">
        <f>IF(OR($E111="",$G111=""),"",IF(AND($E$3=6),'Marks Entry 6th'!N110,IF(AND($E$3=7),'Marks Entry 7th'!N110,"")))</f>
        <v/>
      </c>
      <c r="O111" s="120" t="str">
        <f>IF(OR($E111="",$G111=""),"",IF(AND($E$3=6),'Marks Entry 6th'!O110,IF(AND($E$3=7),'Marks Entry 7th'!O110,"")))</f>
        <v/>
      </c>
      <c r="P111" s="120" t="str">
        <f>IF(OR($E111="",$G111=""),"",IF(AND($E$3=6),'Marks Entry 6th'!P110,IF(AND($E$3=7),'Marks Entry 7th'!P110,"")))</f>
        <v/>
      </c>
      <c r="Q111" s="120" t="str">
        <f>IF(OR($E111="",$G111=""),"",IF(AND($E$3=6),'Marks Entry 6th'!Q110,IF(AND($E$3=7),'Marks Entry 7th'!Q110,"")))</f>
        <v/>
      </c>
      <c r="R111" s="428" t="str">
        <f t="shared" si="95"/>
        <v/>
      </c>
      <c r="S111" s="120" t="str">
        <f>IF(OR($E111="",$G111=""),"",IF(AND($E$3=6),'Marks Entry 6th'!R110,IF(AND($E$3=7),'Marks Entry 7th'!R110,"")))</f>
        <v/>
      </c>
      <c r="T111" s="120" t="str">
        <f>IF(OR($E111="",$G111=""),"",IF(AND($E$3=6),'Marks Entry 6th'!S110,IF(AND($E$3=7),'Marks Entry 7th'!S110,"")))</f>
        <v/>
      </c>
      <c r="U111" s="65" t="str">
        <f t="shared" si="96"/>
        <v/>
      </c>
      <c r="V111" s="62">
        <f t="shared" si="97"/>
        <v>0</v>
      </c>
      <c r="W111" s="67" t="str">
        <f>IF(OR($E111="",$G111=""),"",IF(AND($E$3=6),'Marks Entry 6th'!T110,IF(AND($E$3=7),'Marks Entry 7th'!T110,"")))</f>
        <v/>
      </c>
      <c r="X111" s="67" t="str">
        <f>IF(OR($E111="",$G111=""),"",IF(AND($E$3=6),'Marks Entry 6th'!U110,IF(AND($E$3=7),'Marks Entry 7th'!U110,"")))</f>
        <v/>
      </c>
      <c r="Y111" s="66" t="str">
        <f t="shared" si="98"/>
        <v/>
      </c>
      <c r="Z111" s="62" t="str">
        <f t="shared" si="99"/>
        <v/>
      </c>
      <c r="AA111" s="108">
        <f t="shared" si="100"/>
        <v>0</v>
      </c>
      <c r="AB111" s="108" t="str">
        <f t="shared" si="101"/>
        <v/>
      </c>
      <c r="AC111" s="108" t="str">
        <f t="shared" si="102"/>
        <v/>
      </c>
      <c r="AD111" s="108" t="str">
        <f t="shared" si="103"/>
        <v/>
      </c>
      <c r="AE111" s="108" t="str">
        <f t="shared" si="104"/>
        <v/>
      </c>
      <c r="AF111" s="110" t="str">
        <f t="shared" si="105"/>
        <v/>
      </c>
      <c r="AG111" s="120" t="str">
        <f>IF(OR($E111="",$G111=""),"",IF(AND($E$3=6),'Marks Entry 6th'!V110,IF(AND($E$3=7),'Marks Entry 7th'!V110,"")))</f>
        <v/>
      </c>
      <c r="AH111" s="120" t="str">
        <f>IF(OR($E111="",$G111=""),"",IF(AND($E$3=6),'Marks Entry 6th'!W110,IF(AND($E$3=7),'Marks Entry 7th'!W110,"")))</f>
        <v/>
      </c>
      <c r="AI111" s="120" t="str">
        <f>IF(OR($E111="",$G111=""),"",IF(AND($E$3=6),'Marks Entry 6th'!X110,IF(AND($E$3=7),'Marks Entry 7th'!X110,"")))</f>
        <v/>
      </c>
      <c r="AJ111" s="120" t="str">
        <f>IF(OR($E111="",$G111=""),"",IF(AND($E$3=6),'Marks Entry 6th'!Y110,IF(AND($E$3=7),'Marks Entry 7th'!Y110,"")))</f>
        <v/>
      </c>
      <c r="AK111" s="120" t="str">
        <f>IF(OR($E111="",$G111=""),"",IF(AND($E$3=6),'Marks Entry 6th'!Z110,IF(AND($E$3=7),'Marks Entry 7th'!Z110,"")))</f>
        <v/>
      </c>
      <c r="AL111" s="120" t="str">
        <f>IF(OR($E111="",$G111=""),"",IF(AND($E$3=6),'Marks Entry 6th'!AA110,IF(AND($E$3=7),'Marks Entry 7th'!AA110,"")))</f>
        <v/>
      </c>
      <c r="AM111" s="428" t="str">
        <f t="shared" si="106"/>
        <v/>
      </c>
      <c r="AN111" s="120" t="str">
        <f>IF(OR($E111="",$G111=""),"",IF(AND($E$3=6),'Marks Entry 6th'!AB110,IF(AND($E$3=7),'Marks Entry 7th'!AB110,"")))</f>
        <v/>
      </c>
      <c r="AO111" s="120" t="str">
        <f>IF(OR($E111="",$G111=""),"",IF(AND($E$3=6),'Marks Entry 6th'!AC110,IF(AND($E$3=7),'Marks Entry 7th'!AC110,"")))</f>
        <v/>
      </c>
      <c r="AP111" s="65" t="str">
        <f t="shared" si="107"/>
        <v/>
      </c>
      <c r="AQ111" s="62">
        <f t="shared" si="108"/>
        <v>0</v>
      </c>
      <c r="AR111" s="67" t="str">
        <f>IF(OR($E111="",$G111=""),"",IF(AND($E$3=6),'Marks Entry 6th'!AD110,IF(AND($E$3=7),'Marks Entry 7th'!AD110,"")))</f>
        <v/>
      </c>
      <c r="AS111" s="67" t="str">
        <f>IF(OR($E111="",$G111=""),"",IF(AND($E$3=6),'Marks Entry 6th'!AE110,IF(AND($E$3=7),'Marks Entry 7th'!AE110,"")))</f>
        <v/>
      </c>
      <c r="AT111" s="65" t="str">
        <f t="shared" si="109"/>
        <v/>
      </c>
      <c r="AU111" s="62" t="str">
        <f t="shared" si="110"/>
        <v/>
      </c>
      <c r="AV111" s="108">
        <f t="shared" si="111"/>
        <v>0</v>
      </c>
      <c r="AW111" s="108" t="str">
        <f t="shared" si="112"/>
        <v/>
      </c>
      <c r="AX111" s="108" t="str">
        <f t="shared" si="113"/>
        <v/>
      </c>
      <c r="AY111" s="108" t="str">
        <f t="shared" si="114"/>
        <v/>
      </c>
      <c r="AZ111" s="108" t="str">
        <f t="shared" si="115"/>
        <v/>
      </c>
      <c r="BA111" s="110" t="str">
        <f t="shared" si="116"/>
        <v/>
      </c>
      <c r="BB111" s="313" t="str">
        <f>IF(OR($E111="",$G111=""),"",IF(AND($E$3=6),'Marks Entry 6th'!AF110,IF(AND($E$3=7),'Marks Entry 7th'!AF110,"")))</f>
        <v/>
      </c>
      <c r="BC111" s="120" t="str">
        <f>IF(OR($E111="",$G111=""),"",IF(AND($E$3=6),'Marks Entry 6th'!AG110,IF(AND($E$3=7),'Marks Entry 7th'!AG110,"")))</f>
        <v/>
      </c>
      <c r="BD111" s="120" t="str">
        <f>IF(OR($E111="",$G111=""),"",IF(AND($E$3=6),'Marks Entry 6th'!AH110,IF(AND($E$3=7),'Marks Entry 7th'!AH110,"")))</f>
        <v/>
      </c>
      <c r="BE111" s="120" t="str">
        <f>IF(OR($E111="",$G111=""),"",IF(AND($E$3=6),'Marks Entry 6th'!AI110,IF(AND($E$3=7),'Marks Entry 7th'!AI110,"")))</f>
        <v/>
      </c>
      <c r="BF111" s="120" t="str">
        <f>IF(OR($E111="",$G111=""),"",IF(AND($E$3=6),'Marks Entry 6th'!AJ110,IF(AND($E$3=7),'Marks Entry 7th'!AJ110,"")))</f>
        <v/>
      </c>
      <c r="BG111" s="120" t="str">
        <f>IF(OR($E111="",$G111=""),"",IF(AND($E$3=6),'Marks Entry 6th'!AK110,IF(AND($E$3=7),'Marks Entry 7th'!AK110,"")))</f>
        <v/>
      </c>
      <c r="BH111" s="120" t="str">
        <f>IF(OR($E111="",$G111=""),"",IF(AND($E$3=6),'Marks Entry 6th'!AL110,IF(AND($E$3=7),'Marks Entry 7th'!AL110,"")))</f>
        <v/>
      </c>
      <c r="BI111" s="428" t="str">
        <f t="shared" si="117"/>
        <v/>
      </c>
      <c r="BJ111" s="120" t="str">
        <f>IF(OR($E111="",$G111=""),"",IF(AND($E$3=6),'Marks Entry 6th'!AM110,IF(AND($E$3=7),'Marks Entry 7th'!AM110,"")))</f>
        <v/>
      </c>
      <c r="BK111" s="120" t="str">
        <f>IF(OR($E111="",$G111=""),"",IF(AND($E$3=6),'Marks Entry 6th'!AN110,IF(AND($E$3=7),'Marks Entry 7th'!AN110,"")))</f>
        <v/>
      </c>
      <c r="BL111" s="65" t="str">
        <f t="shared" si="118"/>
        <v/>
      </c>
      <c r="BM111" s="62">
        <f t="shared" si="119"/>
        <v>0</v>
      </c>
      <c r="BN111" s="67" t="str">
        <f>IF(OR($E111="",$G111=""),"",IF(AND($E$3=6),'Marks Entry 6th'!AO110,IF(AND($E$3=7),'Marks Entry 7th'!AO110,"")))</f>
        <v/>
      </c>
      <c r="BO111" s="67" t="str">
        <f>IF(OR($E111="",$G111=""),"",IF(AND($E$3=6),'Marks Entry 6th'!AP110,IF(AND($E$3=7),'Marks Entry 7th'!AP110,"")))</f>
        <v/>
      </c>
      <c r="BP111" s="65" t="str">
        <f t="shared" si="120"/>
        <v/>
      </c>
      <c r="BQ111" s="62" t="str">
        <f t="shared" si="121"/>
        <v/>
      </c>
      <c r="BR111" s="108">
        <f t="shared" si="122"/>
        <v>0</v>
      </c>
      <c r="BS111" s="108" t="str">
        <f t="shared" si="123"/>
        <v/>
      </c>
      <c r="BT111" s="108" t="str">
        <f t="shared" si="124"/>
        <v/>
      </c>
      <c r="BU111" s="108" t="str">
        <f t="shared" si="125"/>
        <v/>
      </c>
      <c r="BV111" s="108" t="str">
        <f t="shared" si="126"/>
        <v/>
      </c>
      <c r="BW111" s="110" t="str">
        <f t="shared" si="127"/>
        <v/>
      </c>
      <c r="BX111" s="120" t="str">
        <f>IF(OR($E111="",$G111=""),"",IF(AND($E$3=6),'Marks Entry 6th'!AQ110,IF(AND($E$3=7),'Marks Entry 7th'!AQ110,"")))</f>
        <v/>
      </c>
      <c r="BY111" s="120" t="str">
        <f>IF(OR($E111="",$G111=""),"",IF(AND($E$3=6),'Marks Entry 6th'!AR110,IF(AND($E$3=7),'Marks Entry 7th'!AR110,"")))</f>
        <v/>
      </c>
      <c r="BZ111" s="120" t="str">
        <f>IF(OR($E111="",$G111=""),"",IF(AND($E$3=6),'Marks Entry 6th'!AS110,IF(AND($E$3=7),'Marks Entry 7th'!AS110,"")))</f>
        <v/>
      </c>
      <c r="CA111" s="120" t="str">
        <f>IF(OR($E111="",$G111=""),"",IF(AND($E$3=6),'Marks Entry 6th'!AT110,IF(AND($E$3=7),'Marks Entry 7th'!AT110,"")))</f>
        <v/>
      </c>
      <c r="CB111" s="120" t="str">
        <f>IF(OR($E111="",$G111=""),"",IF(AND($E$3=6),'Marks Entry 6th'!AU110,IF(AND($E$3=7),'Marks Entry 7th'!AU110,"")))</f>
        <v/>
      </c>
      <c r="CC111" s="120" t="str">
        <f>IF(OR($E111="",$G111=""),"",IF(AND($E$3=6),'Marks Entry 6th'!AV110,IF(AND($E$3=7),'Marks Entry 7th'!AV110,"")))</f>
        <v/>
      </c>
      <c r="CD111" s="428" t="str">
        <f t="shared" si="128"/>
        <v/>
      </c>
      <c r="CE111" s="120" t="str">
        <f>IF(OR($E111="",$G111=""),"",IF(AND($E$3=6),'Marks Entry 6th'!AW110,IF(AND($E$3=7),'Marks Entry 7th'!AW110,"")))</f>
        <v/>
      </c>
      <c r="CF111" s="120" t="str">
        <f>IF(OR($E111="",$G111=""),"",IF(AND($E$3=6),'Marks Entry 6th'!AX110,IF(AND($E$3=7),'Marks Entry 7th'!AX110,"")))</f>
        <v/>
      </c>
      <c r="CG111" s="65" t="str">
        <f t="shared" si="129"/>
        <v/>
      </c>
      <c r="CH111" s="62">
        <f t="shared" si="130"/>
        <v>0</v>
      </c>
      <c r="CI111" s="67" t="str">
        <f>IF(OR($E111="",$G111=""),"",IF(AND($E$3=6),'Marks Entry 6th'!AY110,IF(AND($E$3=7),'Marks Entry 7th'!AY110,"")))</f>
        <v/>
      </c>
      <c r="CJ111" s="67" t="str">
        <f>IF(OR($E111="",$G111=""),"",IF(AND($E$3=6),'Marks Entry 6th'!AZ110,IF(AND($E$3=7),'Marks Entry 7th'!AZ110,"")))</f>
        <v/>
      </c>
      <c r="CK111" s="65" t="str">
        <f t="shared" si="131"/>
        <v/>
      </c>
      <c r="CL111" s="62" t="str">
        <f t="shared" si="132"/>
        <v/>
      </c>
      <c r="CM111" s="108">
        <f t="shared" si="133"/>
        <v>0</v>
      </c>
      <c r="CN111" s="108" t="str">
        <f t="shared" si="134"/>
        <v/>
      </c>
      <c r="CO111" s="108" t="str">
        <f t="shared" si="135"/>
        <v/>
      </c>
      <c r="CP111" s="108" t="str">
        <f t="shared" si="136"/>
        <v/>
      </c>
      <c r="CQ111" s="108" t="str">
        <f t="shared" si="137"/>
        <v/>
      </c>
      <c r="CR111" s="110" t="str">
        <f t="shared" si="138"/>
        <v/>
      </c>
      <c r="CS111" s="120" t="str">
        <f>IF(OR($E111="",$G111=""),"",IF(AND($E$3=6),'Marks Entry 6th'!BA110,IF(AND($E$3=7),'Marks Entry 7th'!BA110,"")))</f>
        <v/>
      </c>
      <c r="CT111" s="120" t="str">
        <f>IF(OR($E111="",$G111=""),"",IF(AND($E$3=6),'Marks Entry 6th'!BB110,IF(AND($E$3=7),'Marks Entry 7th'!BB110,"")))</f>
        <v/>
      </c>
      <c r="CU111" s="120" t="str">
        <f>IF(OR($E111="",$G111=""),"",IF(AND($E$3=6),'Marks Entry 6th'!BC110,IF(AND($E$3=7),'Marks Entry 7th'!BC110,"")))</f>
        <v/>
      </c>
      <c r="CV111" s="120" t="str">
        <f>IF(OR($E111="",$G111=""),"",IF(AND($E$3=6),'Marks Entry 6th'!BD110,IF(AND($E$3=7),'Marks Entry 7th'!BD110,"")))</f>
        <v/>
      </c>
      <c r="CW111" s="120" t="str">
        <f>IF(OR($E111="",$G111=""),"",IF(AND($E$3=6),'Marks Entry 6th'!BE110,IF(AND($E$3=7),'Marks Entry 7th'!BE110,"")))</f>
        <v/>
      </c>
      <c r="CX111" s="120" t="str">
        <f>IF(OR($E111="",$G111=""),"",IF(AND($E$3=6),'Marks Entry 6th'!BF110,IF(AND($E$3=7),'Marks Entry 7th'!BF110,"")))</f>
        <v/>
      </c>
      <c r="CY111" s="428" t="str">
        <f t="shared" si="139"/>
        <v/>
      </c>
      <c r="CZ111" s="120" t="str">
        <f>IF(OR($E111="",$G111=""),"",IF(AND($E$3=6),'Marks Entry 6th'!BG110,IF(AND($E$3=7),'Marks Entry 7th'!BG110,"")))</f>
        <v/>
      </c>
      <c r="DA111" s="120" t="str">
        <f>IF(OR($E111="",$G111=""),"",IF(AND($E$3=6),'Marks Entry 6th'!BH110,IF(AND($E$3=7),'Marks Entry 7th'!BH110,"")))</f>
        <v/>
      </c>
      <c r="DB111" s="65" t="str">
        <f t="shared" si="140"/>
        <v/>
      </c>
      <c r="DC111" s="62">
        <f t="shared" si="141"/>
        <v>0</v>
      </c>
      <c r="DD111" s="67" t="str">
        <f>IF(OR($E111="",$G111=""),"",IF(AND($E$3=6),'Marks Entry 6th'!BI110,IF(AND($E$3=7),'Marks Entry 7th'!BI110,"")))</f>
        <v/>
      </c>
      <c r="DE111" s="67" t="str">
        <f>IF(OR($E111="",$G111=""),"",IF(AND($E$3=6),'Marks Entry 6th'!BJ110,IF(AND($E$3=7),'Marks Entry 7th'!BJ110,"")))</f>
        <v/>
      </c>
      <c r="DF111" s="65" t="str">
        <f t="shared" si="142"/>
        <v/>
      </c>
      <c r="DG111" s="62" t="str">
        <f t="shared" si="143"/>
        <v/>
      </c>
      <c r="DH111" s="108">
        <f t="shared" si="144"/>
        <v>0</v>
      </c>
      <c r="DI111" s="108" t="str">
        <f t="shared" si="145"/>
        <v/>
      </c>
      <c r="DJ111" s="108" t="str">
        <f t="shared" si="146"/>
        <v/>
      </c>
      <c r="DK111" s="108" t="str">
        <f t="shared" si="147"/>
        <v/>
      </c>
      <c r="DL111" s="108" t="str">
        <f t="shared" si="148"/>
        <v/>
      </c>
      <c r="DM111" s="110" t="str">
        <f t="shared" si="149"/>
        <v/>
      </c>
      <c r="DN111" s="120" t="str">
        <f>IF(OR($E111="",$G111=""),"",IF(AND($E$3=6),'Marks Entry 6th'!BK110,IF(AND($E$3=7),'Marks Entry 7th'!BK110,"")))</f>
        <v/>
      </c>
      <c r="DO111" s="120" t="str">
        <f>IF(OR($E111="",$G111=""),"",IF(AND($E$3=6),'Marks Entry 6th'!BL110,IF(AND($E$3=7),'Marks Entry 7th'!BL110,"")))</f>
        <v/>
      </c>
      <c r="DP111" s="120" t="str">
        <f>IF(OR($E111="",$G111=""),"",IF(AND($E$3=6),'Marks Entry 6th'!BM110,IF(AND($E$3=7),'Marks Entry 7th'!BM110,"")))</f>
        <v/>
      </c>
      <c r="DQ111" s="120" t="str">
        <f>IF(OR($E111="",$G111=""),"",IF(AND($E$3=6),'Marks Entry 6th'!BN110,IF(AND($E$3=7),'Marks Entry 7th'!BN110,"")))</f>
        <v/>
      </c>
      <c r="DR111" s="120" t="str">
        <f>IF(OR($E111="",$G111=""),"",IF(AND($E$3=6),'Marks Entry 6th'!BO110,IF(AND($E$3=7),'Marks Entry 7th'!BO110,"")))</f>
        <v/>
      </c>
      <c r="DS111" s="120" t="str">
        <f>IF(OR($E111="",$G111=""),"",IF(AND($E$3=6),'Marks Entry 6th'!BP110,IF(AND($E$3=7),'Marks Entry 7th'!BP110,"")))</f>
        <v/>
      </c>
      <c r="DT111" s="428" t="str">
        <f t="shared" si="150"/>
        <v/>
      </c>
      <c r="DU111" s="120" t="str">
        <f>IF(OR($E111="",$G111=""),"",IF(AND($E$3=6),'Marks Entry 6th'!BQ110,IF(AND($E$3=7),'Marks Entry 7th'!BQ110,"")))</f>
        <v/>
      </c>
      <c r="DV111" s="120" t="str">
        <f>IF(OR($E111="",$G111=""),"",IF(AND($E$3=6),'Marks Entry 6th'!BR110,IF(AND($E$3=7),'Marks Entry 7th'!BR110,"")))</f>
        <v/>
      </c>
      <c r="DW111" s="65" t="str">
        <f t="shared" si="151"/>
        <v/>
      </c>
      <c r="DX111" s="62">
        <f t="shared" si="152"/>
        <v>0</v>
      </c>
      <c r="DY111" s="67" t="str">
        <f>IF(OR($E111="",$G111=""),"",IF(AND($E$3=6),'Marks Entry 6th'!BS110,IF(AND($E$3=7),'Marks Entry 7th'!BS110,"")))</f>
        <v/>
      </c>
      <c r="DZ111" s="67" t="str">
        <f>IF(OR($E111="",$G111=""),"",IF(AND($E$3=6),'Marks Entry 6th'!BT110,IF(AND($E$3=7),'Marks Entry 7th'!BT110,"")))</f>
        <v/>
      </c>
      <c r="EA111" s="65" t="str">
        <f t="shared" si="153"/>
        <v/>
      </c>
      <c r="EB111" s="62" t="str">
        <f t="shared" si="154"/>
        <v/>
      </c>
      <c r="EC111" s="108">
        <f t="shared" si="155"/>
        <v>0</v>
      </c>
      <c r="ED111" s="108" t="str">
        <f t="shared" si="156"/>
        <v/>
      </c>
      <c r="EE111" s="108" t="str">
        <f t="shared" si="157"/>
        <v/>
      </c>
      <c r="EF111" s="108" t="str">
        <f t="shared" si="158"/>
        <v/>
      </c>
      <c r="EG111" s="108" t="str">
        <f t="shared" si="159"/>
        <v/>
      </c>
      <c r="EH111" s="110" t="str">
        <f t="shared" si="160"/>
        <v/>
      </c>
      <c r="EI111" s="52" t="str">
        <f>IF(OR($E111="",$G111=""),"",IF(AND($E$3=6),'Marks Entry 6th'!BU110,IF(AND($E$3=7),'Marks Entry 7th'!BU110,"")))</f>
        <v/>
      </c>
      <c r="EJ111" s="52" t="str">
        <f>IF(OR($E111="",$G111=""),"",IF(AND($E$3=6),'Marks Entry 6th'!BV110,IF(AND($E$3=7),'Marks Entry 7th'!BV110,"")))</f>
        <v/>
      </c>
      <c r="EK111" s="52" t="str">
        <f>IF(OR($E111="",$G111=""),"",IF(AND($E$3=6),'Marks Entry 6th'!BW110,IF(AND($E$3=7),'Marks Entry 7th'!BW110,"")))</f>
        <v/>
      </c>
      <c r="EL111" s="52" t="str">
        <f>IF(OR($E111="",$G111=""),"",IF(AND($E$3=6),'Marks Entry 6th'!BX110,IF(AND($E$3=7),'Marks Entry 7th'!BX110,"")))</f>
        <v/>
      </c>
      <c r="EM111" s="52" t="str">
        <f>IF(OR($E111="",$G111=""),"",IF(AND($E$3=6),'Marks Entry 6th'!BY110,IF(AND($E$3=7),'Marks Entry 7th'!BY110,"")))</f>
        <v/>
      </c>
      <c r="EN111" s="121" t="str">
        <f t="shared" si="161"/>
        <v/>
      </c>
      <c r="EO111" s="122">
        <f t="shared" si="162"/>
        <v>0</v>
      </c>
      <c r="EP111" s="122" t="str">
        <f t="shared" si="163"/>
        <v/>
      </c>
      <c r="EQ111" s="122" t="str">
        <f t="shared" si="164"/>
        <v/>
      </c>
      <c r="ER111" s="109" t="str">
        <f t="shared" si="165"/>
        <v/>
      </c>
      <c r="ES111" s="52" t="str">
        <f>IF(OR($E111="",$G111=""),"",IF(AND($E$3=6),'Marks Entry 6th'!BZ110,IF(AND($E$3=7),'Marks Entry 7th'!BZ110,"")))</f>
        <v/>
      </c>
      <c r="ET111" s="52" t="str">
        <f>IF(OR($E111="",$G111=""),"",IF(AND($E$3=6),'Marks Entry 6th'!CA110,IF(AND($E$3=7),'Marks Entry 7th'!CA110,"")))</f>
        <v/>
      </c>
      <c r="EU111" s="52" t="str">
        <f>IF(OR($E111="",$G111=""),"",IF(AND($E$3=6),'Marks Entry 6th'!CB110,IF(AND($E$3=7),'Marks Entry 7th'!CB110,"")))</f>
        <v/>
      </c>
      <c r="EV111" s="52" t="str">
        <f>IF(OR($E111="",$G111=""),"",IF(AND($E$3=6),'Marks Entry 6th'!CC110,IF(AND($E$3=7),'Marks Entry 7th'!CC110,"")))</f>
        <v/>
      </c>
      <c r="EW111" s="52" t="str">
        <f>IF(OR($E111="",$G111=""),"",IF(AND($E$3=6),'Marks Entry 6th'!CD110,IF(AND($E$3=7),'Marks Entry 7th'!CD110,"")))</f>
        <v/>
      </c>
      <c r="EX111" s="121" t="str">
        <f t="shared" si="166"/>
        <v/>
      </c>
      <c r="EY111" s="122">
        <f t="shared" si="167"/>
        <v>0</v>
      </c>
      <c r="EZ111" s="122" t="str">
        <f t="shared" si="168"/>
        <v/>
      </c>
      <c r="FA111" s="122" t="str">
        <f t="shared" si="169"/>
        <v/>
      </c>
      <c r="FB111" s="109" t="str">
        <f t="shared" si="170"/>
        <v/>
      </c>
      <c r="FC111" s="52" t="str">
        <f>IF(OR($E111="",$G111=""),"",IF(AND($E$3=6),'Marks Entry 6th'!CE110,IF(AND($E$3=7),'Marks Entry 7th'!CE110,"")))</f>
        <v/>
      </c>
      <c r="FD111" s="52" t="str">
        <f>IF(OR($E111="",$G111=""),"",IF(AND($E$3=6),'Marks Entry 6th'!CF110,IF(AND($E$3=7),'Marks Entry 7th'!CF110,"")))</f>
        <v/>
      </c>
      <c r="FE111" s="52" t="str">
        <f>IF(OR($E111="",$G111=""),"",IF(AND($E$3=6),'Marks Entry 6th'!CG110,IF(AND($E$3=7),'Marks Entry 7th'!CG110,"")))</f>
        <v/>
      </c>
      <c r="FF111" s="52" t="str">
        <f>IF(OR($E111="",$G111=""),"",IF(AND($E$3=6),'Marks Entry 6th'!CH110,IF(AND($E$3=7),'Marks Entry 7th'!CH110,"")))</f>
        <v/>
      </c>
      <c r="FG111" s="52" t="str">
        <f>IF(OR($E111="",$G111=""),"",IF(AND($E$3=6),'Marks Entry 6th'!CI110,IF(AND($E$3=7),'Marks Entry 7th'!CI110,"")))</f>
        <v/>
      </c>
      <c r="FH111" s="121" t="str">
        <f t="shared" si="171"/>
        <v/>
      </c>
      <c r="FI111" s="122">
        <f t="shared" si="172"/>
        <v>0</v>
      </c>
      <c r="FJ111" s="122" t="str">
        <f t="shared" si="173"/>
        <v/>
      </c>
      <c r="FK111" s="122" t="str">
        <f t="shared" si="174"/>
        <v/>
      </c>
      <c r="FL111" s="109" t="str">
        <f t="shared" si="175"/>
        <v/>
      </c>
      <c r="FM111" s="370" t="str">
        <f>IF(OR($E111="",$G111=""),"",IF(AND('Marks Entry 6th'!CJ110="",'Marks Entry 7th'!CJ110=""),"",IF(AND($E$3=6),'Marks Entry 6th'!CJ110,IF(AND($E$3=7),'Marks Entry 7th'!CJ110,""))))</f>
        <v/>
      </c>
      <c r="FN111" s="370" t="str">
        <f>IF(OR($E111="",$G111=""),"",IF(AND('Marks Entry 6th'!CK110="",'Marks Entry 7th'!CK110=""),"",IF(AND($E$3=6),'Marks Entry 6th'!CK110,IF(AND($E$3=7),'Marks Entry 7th'!CK110,""))))</f>
        <v/>
      </c>
      <c r="FO111" s="371" t="str">
        <f t="shared" si="176"/>
        <v/>
      </c>
      <c r="FP111" s="109" t="str">
        <f t="shared" si="177"/>
        <v/>
      </c>
      <c r="FQ111" s="370" t="str">
        <f>IF(OR($E111="",$G111=""),"",IF(AND('Marks Entry 6th'!CL110="",'Marks Entry 7th'!CL110=""),"",IF(AND($E$3=6),'Marks Entry 6th'!CL110,IF(AND($E$3=7),'Marks Entry 7th'!CL110,""))))</f>
        <v/>
      </c>
      <c r="FR111" s="370" t="str">
        <f>IF(OR($E111="",$G111=""),"",IF(AND('Marks Entry 6th'!CM110="",'Marks Entry 7th'!CM110=""),"",IF(AND($E$3=6),'Marks Entry 6th'!CM110,IF(AND($E$3=7),'Marks Entry 7th'!CM110,""))))</f>
        <v/>
      </c>
      <c r="FS111" s="371" t="str">
        <f t="shared" si="178"/>
        <v/>
      </c>
      <c r="FT111" s="109" t="str">
        <f t="shared" si="179"/>
        <v/>
      </c>
      <c r="FU111" s="78" t="str">
        <f t="shared" si="180"/>
        <v/>
      </c>
      <c r="FV111" s="332" t="str">
        <f t="shared" si="181"/>
        <v/>
      </c>
      <c r="FW111" s="84" t="str">
        <f t="shared" si="182"/>
        <v/>
      </c>
      <c r="FX111" s="225" t="str">
        <f t="shared" si="183"/>
        <v/>
      </c>
      <c r="FY111" s="85" t="str">
        <f t="shared" si="184"/>
        <v/>
      </c>
      <c r="FZ111" s="331" t="str">
        <f>IFERROR(IF(B111="NSO","NSO",IF(OR(D111="",G111="",F111=""),"",IF(AND(FV111&gt;=36,'Master sheet'!$D$11="Hindi"),"कक्षा क्रमोन्नत",IF(AND(FV111&gt;=36,'Master sheet'!$D$11="English"),"Promoted",IF(AND(FV111&lt;36,'Master sheet'!$D$11="Hindi"),"पुनः परीक्षा","Re-Exam"))))),"")</f>
        <v/>
      </c>
      <c r="GA111" s="53" t="str">
        <f>IF(OR($E111="",$G111=""),"",IF(AND($E$3=6,'Marks Entry 6th'!CN110=""),"",IF(AND($E$3=7,'Marks Entry 7th'!CN110=""),"",IF(AND($E$3=6),'Marks Entry 6th'!CN110,IF(AND($E$3=7),'Marks Entry 7th'!CN110,"")))))</f>
        <v/>
      </c>
      <c r="GB111" s="53" t="str">
        <f>IF(OR($E111="",$G111=""),"",IF(AND($E$3=6,'Marks Entry 6th'!CO110=""),"",IF(AND($E$3=7,'Marks Entry 7th'!CO110=""),"",IF(AND($E$3=6),'Marks Entry 6th'!CO110,IF(AND($E$3=7),'Marks Entry 7th'!CO110,"")))))</f>
        <v/>
      </c>
      <c r="GC111" s="54"/>
      <c r="GK111" s="56">
        <f>IF(AND($E$3=6),'Marks Entry 6th'!I110,IF(AND($E$3=7),'Marks Entry 7th'!I110,""))</f>
        <v>0</v>
      </c>
      <c r="GL111" s="56">
        <f t="shared" si="185"/>
        <v>0</v>
      </c>
    </row>
    <row r="112" spans="1:194" ht="18.95" customHeight="1">
      <c r="A112" s="68">
        <v>105</v>
      </c>
      <c r="B112" s="68" t="str">
        <f>IF(OR(GK112=0,GK112=""),"",IF(AND($E$3=6),'Marks Entry 6th'!I111,IF(AND($E$3=7),'Marks Entry 7th'!I111,"")))</f>
        <v/>
      </c>
      <c r="C112" s="69" t="str">
        <f>IF(OR(B112=0,B112=""),"",IF(AND($E$3=6,'Marks Entry 6th'!B111=""),"",IF(AND($E$3=7,'Marks Entry 7th'!B111=""),"",IF(AND($E$3=6,'Marks Entry 6th'!B111),'Marks Entry 6th'!B111,IF(AND($E$3=7),'Marks Entry 7th'!B111,"")))))</f>
        <v/>
      </c>
      <c r="D112" s="69" t="str">
        <f>IF(OR(B112=0,B112=""),"",IF(AND($E$3=6,'Marks Entry 6th'!C111=""),"",IF(AND($E$3=7,'Marks Entry 7th'!C111=""),"",IF(AND($E$3=6),'Marks Entry 6th'!C111,IF(AND($E$3=7),'Marks Entry 7th'!C111,"")))))</f>
        <v/>
      </c>
      <c r="E112" s="306" t="str">
        <f>IF(OR(B112=0,B112=""),"",IF(AND($E$3=6,'Marks Entry 6th'!E111=""),"",IF(AND($E$3=7,'Marks Entry 7th'!E111=""),"",IF(AND($E$3=6),'Marks Entry 6th'!E111,IF(AND($E$3=7),'Marks Entry 7th'!E111,"")))))</f>
        <v/>
      </c>
      <c r="F112" s="69" t="str">
        <f>IF(OR(B112=0,B112=""),"",IF(AND($E$3=6,'Marks Entry 6th'!D111=""),"",IF(AND($E$3=7,'Marks Entry 7th'!D111=""),"",IF(AND($E$3=6),'Marks Entry 6th'!D111,IF(AND($E$3=7),'Marks Entry 7th'!D111,"")))))</f>
        <v/>
      </c>
      <c r="G112" s="305" t="str">
        <f>IF(OR(B112=0,B112=""),"",IF(AND($E$3=6,'Marks Entry 6th'!F111=""),"",IF(AND($E$3=7,'Marks Entry 7th'!F111=""),"",IF(AND($E$3=6),UPPER('Marks Entry 6th'!F111),IF(AND($E$3=7),UPPER('Marks Entry 7th'!F111),"")))))</f>
        <v/>
      </c>
      <c r="H112" s="305" t="str">
        <f>IF(OR(B112=0,B112=""),"",IF(AND($E$3=6,'Marks Entry 6th'!G111=""),"",IF(AND($E$3=7,'Marks Entry 7th'!G111=""),"",IF(AND($E$3=6),UPPER('Marks Entry 6th'!G111),IF(AND($E$3=7),UPPER('Marks Entry 7th'!G111),"")))))</f>
        <v/>
      </c>
      <c r="I112" s="305" t="str">
        <f>IF(OR(B112=0,B112=""),"",IF(AND($E$3=6,'Marks Entry 6th'!H111=""),"",IF(AND($E$3=7,'Marks Entry 7th'!H111=""),"",IF(AND($E$3=6),UPPER('Marks Entry 6th'!H111),IF(AND($E$3=7),UPPER('Marks Entry 7th'!H111),"")))))</f>
        <v/>
      </c>
      <c r="J112" s="64" t="str">
        <f>IF(OR(B112=0,B112=""),"",IF(AND($E$3=6,'Marks Entry 6th'!J111=""),"",IF(AND($E$3=7,'Marks Entry 7th'!J111=""),"",IF(AND($E$3=6),'Marks Entry 6th'!J111,IF(AND($E$3=7),'Marks Entry 7th'!J111,"")))))</f>
        <v/>
      </c>
      <c r="K112" s="64" t="str">
        <f>IF(OR(B112=0,B112=""),"",IF(AND($E$3=6,'Marks Entry 6th'!K111=""),"",IF(AND($E$3=7,'Marks Entry 7th'!K111=""),"",IF(AND($E$3=6),'Marks Entry 6th'!K111,IF(AND($E$3=7),'Marks Entry 7th'!K111,"")))))</f>
        <v/>
      </c>
      <c r="L112" s="120" t="str">
        <f>IF(OR($E112="",$G112=""),"",IF(AND($E$3=6),'Marks Entry 6th'!L111,IF(AND($E$3=7),'Marks Entry 7th'!L111,"")))</f>
        <v/>
      </c>
      <c r="M112" s="120" t="str">
        <f>IF(OR($E112="",$G112=""),"",IF(AND($E$3=6),'Marks Entry 6th'!M111,IF(AND($E$3=7),'Marks Entry 7th'!M111,"")))</f>
        <v/>
      </c>
      <c r="N112" s="120" t="str">
        <f>IF(OR($E112="",$G112=""),"",IF(AND($E$3=6),'Marks Entry 6th'!N111,IF(AND($E$3=7),'Marks Entry 7th'!N111,"")))</f>
        <v/>
      </c>
      <c r="O112" s="120" t="str">
        <f>IF(OR($E112="",$G112=""),"",IF(AND($E$3=6),'Marks Entry 6th'!O111,IF(AND($E$3=7),'Marks Entry 7th'!O111,"")))</f>
        <v/>
      </c>
      <c r="P112" s="120" t="str">
        <f>IF(OR($E112="",$G112=""),"",IF(AND($E$3=6),'Marks Entry 6th'!P111,IF(AND($E$3=7),'Marks Entry 7th'!P111,"")))</f>
        <v/>
      </c>
      <c r="Q112" s="120" t="str">
        <f>IF(OR($E112="",$G112=""),"",IF(AND($E$3=6),'Marks Entry 6th'!Q111,IF(AND($E$3=7),'Marks Entry 7th'!Q111,"")))</f>
        <v/>
      </c>
      <c r="R112" s="428" t="str">
        <f t="shared" si="95"/>
        <v/>
      </c>
      <c r="S112" s="120" t="str">
        <f>IF(OR($E112="",$G112=""),"",IF(AND($E$3=6),'Marks Entry 6th'!R111,IF(AND($E$3=7),'Marks Entry 7th'!R111,"")))</f>
        <v/>
      </c>
      <c r="T112" s="120" t="str">
        <f>IF(OR($E112="",$G112=""),"",IF(AND($E$3=6),'Marks Entry 6th'!S111,IF(AND($E$3=7),'Marks Entry 7th'!S111,"")))</f>
        <v/>
      </c>
      <c r="U112" s="65" t="str">
        <f t="shared" si="96"/>
        <v/>
      </c>
      <c r="V112" s="62">
        <f t="shared" si="97"/>
        <v>0</v>
      </c>
      <c r="W112" s="67" t="str">
        <f>IF(OR($E112="",$G112=""),"",IF(AND($E$3=6),'Marks Entry 6th'!T111,IF(AND($E$3=7),'Marks Entry 7th'!T111,"")))</f>
        <v/>
      </c>
      <c r="X112" s="67" t="str">
        <f>IF(OR($E112="",$G112=""),"",IF(AND($E$3=6),'Marks Entry 6th'!U111,IF(AND($E$3=7),'Marks Entry 7th'!U111,"")))</f>
        <v/>
      </c>
      <c r="Y112" s="66" t="str">
        <f t="shared" si="98"/>
        <v/>
      </c>
      <c r="Z112" s="62" t="str">
        <f t="shared" si="99"/>
        <v/>
      </c>
      <c r="AA112" s="108">
        <f t="shared" si="100"/>
        <v>0</v>
      </c>
      <c r="AB112" s="108" t="str">
        <f t="shared" si="101"/>
        <v/>
      </c>
      <c r="AC112" s="108" t="str">
        <f t="shared" si="102"/>
        <v/>
      </c>
      <c r="AD112" s="108" t="str">
        <f t="shared" si="103"/>
        <v/>
      </c>
      <c r="AE112" s="108" t="str">
        <f t="shared" si="104"/>
        <v/>
      </c>
      <c r="AF112" s="110" t="str">
        <f t="shared" si="105"/>
        <v/>
      </c>
      <c r="AG112" s="120" t="str">
        <f>IF(OR($E112="",$G112=""),"",IF(AND($E$3=6),'Marks Entry 6th'!V111,IF(AND($E$3=7),'Marks Entry 7th'!V111,"")))</f>
        <v/>
      </c>
      <c r="AH112" s="120" t="str">
        <f>IF(OR($E112="",$G112=""),"",IF(AND($E$3=6),'Marks Entry 6th'!W111,IF(AND($E$3=7),'Marks Entry 7th'!W111,"")))</f>
        <v/>
      </c>
      <c r="AI112" s="120" t="str">
        <f>IF(OR($E112="",$G112=""),"",IF(AND($E$3=6),'Marks Entry 6th'!X111,IF(AND($E$3=7),'Marks Entry 7th'!X111,"")))</f>
        <v/>
      </c>
      <c r="AJ112" s="120" t="str">
        <f>IF(OR($E112="",$G112=""),"",IF(AND($E$3=6),'Marks Entry 6th'!Y111,IF(AND($E$3=7),'Marks Entry 7th'!Y111,"")))</f>
        <v/>
      </c>
      <c r="AK112" s="120" t="str">
        <f>IF(OR($E112="",$G112=""),"",IF(AND($E$3=6),'Marks Entry 6th'!Z111,IF(AND($E$3=7),'Marks Entry 7th'!Z111,"")))</f>
        <v/>
      </c>
      <c r="AL112" s="120" t="str">
        <f>IF(OR($E112="",$G112=""),"",IF(AND($E$3=6),'Marks Entry 6th'!AA111,IF(AND($E$3=7),'Marks Entry 7th'!AA111,"")))</f>
        <v/>
      </c>
      <c r="AM112" s="428" t="str">
        <f t="shared" si="106"/>
        <v/>
      </c>
      <c r="AN112" s="120" t="str">
        <f>IF(OR($E112="",$G112=""),"",IF(AND($E$3=6),'Marks Entry 6th'!AB111,IF(AND($E$3=7),'Marks Entry 7th'!AB111,"")))</f>
        <v/>
      </c>
      <c r="AO112" s="120" t="str">
        <f>IF(OR($E112="",$G112=""),"",IF(AND($E$3=6),'Marks Entry 6th'!AC111,IF(AND($E$3=7),'Marks Entry 7th'!AC111,"")))</f>
        <v/>
      </c>
      <c r="AP112" s="65" t="str">
        <f t="shared" si="107"/>
        <v/>
      </c>
      <c r="AQ112" s="62">
        <f t="shared" si="108"/>
        <v>0</v>
      </c>
      <c r="AR112" s="67" t="str">
        <f>IF(OR($E112="",$G112=""),"",IF(AND($E$3=6),'Marks Entry 6th'!AD111,IF(AND($E$3=7),'Marks Entry 7th'!AD111,"")))</f>
        <v/>
      </c>
      <c r="AS112" s="67" t="str">
        <f>IF(OR($E112="",$G112=""),"",IF(AND($E$3=6),'Marks Entry 6th'!AE111,IF(AND($E$3=7),'Marks Entry 7th'!AE111,"")))</f>
        <v/>
      </c>
      <c r="AT112" s="65" t="str">
        <f t="shared" si="109"/>
        <v/>
      </c>
      <c r="AU112" s="62" t="str">
        <f t="shared" si="110"/>
        <v/>
      </c>
      <c r="AV112" s="108">
        <f t="shared" si="111"/>
        <v>0</v>
      </c>
      <c r="AW112" s="108" t="str">
        <f t="shared" si="112"/>
        <v/>
      </c>
      <c r="AX112" s="108" t="str">
        <f t="shared" si="113"/>
        <v/>
      </c>
      <c r="AY112" s="108" t="str">
        <f t="shared" si="114"/>
        <v/>
      </c>
      <c r="AZ112" s="108" t="str">
        <f t="shared" si="115"/>
        <v/>
      </c>
      <c r="BA112" s="110" t="str">
        <f t="shared" si="116"/>
        <v/>
      </c>
      <c r="BB112" s="313" t="str">
        <f>IF(OR($E112="",$G112=""),"",IF(AND($E$3=6),'Marks Entry 6th'!AF111,IF(AND($E$3=7),'Marks Entry 7th'!AF111,"")))</f>
        <v/>
      </c>
      <c r="BC112" s="120" t="str">
        <f>IF(OR($E112="",$G112=""),"",IF(AND($E$3=6),'Marks Entry 6th'!AG111,IF(AND($E$3=7),'Marks Entry 7th'!AG111,"")))</f>
        <v/>
      </c>
      <c r="BD112" s="120" t="str">
        <f>IF(OR($E112="",$G112=""),"",IF(AND($E$3=6),'Marks Entry 6th'!AH111,IF(AND($E$3=7),'Marks Entry 7th'!AH111,"")))</f>
        <v/>
      </c>
      <c r="BE112" s="120" t="str">
        <f>IF(OR($E112="",$G112=""),"",IF(AND($E$3=6),'Marks Entry 6th'!AI111,IF(AND($E$3=7),'Marks Entry 7th'!AI111,"")))</f>
        <v/>
      </c>
      <c r="BF112" s="120" t="str">
        <f>IF(OR($E112="",$G112=""),"",IF(AND($E$3=6),'Marks Entry 6th'!AJ111,IF(AND($E$3=7),'Marks Entry 7th'!AJ111,"")))</f>
        <v/>
      </c>
      <c r="BG112" s="120" t="str">
        <f>IF(OR($E112="",$G112=""),"",IF(AND($E$3=6),'Marks Entry 6th'!AK111,IF(AND($E$3=7),'Marks Entry 7th'!AK111,"")))</f>
        <v/>
      </c>
      <c r="BH112" s="120" t="str">
        <f>IF(OR($E112="",$G112=""),"",IF(AND($E$3=6),'Marks Entry 6th'!AL111,IF(AND($E$3=7),'Marks Entry 7th'!AL111,"")))</f>
        <v/>
      </c>
      <c r="BI112" s="428" t="str">
        <f t="shared" si="117"/>
        <v/>
      </c>
      <c r="BJ112" s="120" t="str">
        <f>IF(OR($E112="",$G112=""),"",IF(AND($E$3=6),'Marks Entry 6th'!AM111,IF(AND($E$3=7),'Marks Entry 7th'!AM111,"")))</f>
        <v/>
      </c>
      <c r="BK112" s="120" t="str">
        <f>IF(OR($E112="",$G112=""),"",IF(AND($E$3=6),'Marks Entry 6th'!AN111,IF(AND($E$3=7),'Marks Entry 7th'!AN111,"")))</f>
        <v/>
      </c>
      <c r="BL112" s="65" t="str">
        <f t="shared" si="118"/>
        <v/>
      </c>
      <c r="BM112" s="62">
        <f t="shared" si="119"/>
        <v>0</v>
      </c>
      <c r="BN112" s="67" t="str">
        <f>IF(OR($E112="",$G112=""),"",IF(AND($E$3=6),'Marks Entry 6th'!AO111,IF(AND($E$3=7),'Marks Entry 7th'!AO111,"")))</f>
        <v/>
      </c>
      <c r="BO112" s="67" t="str">
        <f>IF(OR($E112="",$G112=""),"",IF(AND($E$3=6),'Marks Entry 6th'!AP111,IF(AND($E$3=7),'Marks Entry 7th'!AP111,"")))</f>
        <v/>
      </c>
      <c r="BP112" s="65" t="str">
        <f t="shared" si="120"/>
        <v/>
      </c>
      <c r="BQ112" s="62" t="str">
        <f t="shared" si="121"/>
        <v/>
      </c>
      <c r="BR112" s="108">
        <f t="shared" si="122"/>
        <v>0</v>
      </c>
      <c r="BS112" s="108" t="str">
        <f t="shared" si="123"/>
        <v/>
      </c>
      <c r="BT112" s="108" t="str">
        <f t="shared" si="124"/>
        <v/>
      </c>
      <c r="BU112" s="108" t="str">
        <f t="shared" si="125"/>
        <v/>
      </c>
      <c r="BV112" s="108" t="str">
        <f t="shared" si="126"/>
        <v/>
      </c>
      <c r="BW112" s="110" t="str">
        <f t="shared" si="127"/>
        <v/>
      </c>
      <c r="BX112" s="120" t="str">
        <f>IF(OR($E112="",$G112=""),"",IF(AND($E$3=6),'Marks Entry 6th'!AQ111,IF(AND($E$3=7),'Marks Entry 7th'!AQ111,"")))</f>
        <v/>
      </c>
      <c r="BY112" s="120" t="str">
        <f>IF(OR($E112="",$G112=""),"",IF(AND($E$3=6),'Marks Entry 6th'!AR111,IF(AND($E$3=7),'Marks Entry 7th'!AR111,"")))</f>
        <v/>
      </c>
      <c r="BZ112" s="120" t="str">
        <f>IF(OR($E112="",$G112=""),"",IF(AND($E$3=6),'Marks Entry 6th'!AS111,IF(AND($E$3=7),'Marks Entry 7th'!AS111,"")))</f>
        <v/>
      </c>
      <c r="CA112" s="120" t="str">
        <f>IF(OR($E112="",$G112=""),"",IF(AND($E$3=6),'Marks Entry 6th'!AT111,IF(AND($E$3=7),'Marks Entry 7th'!AT111,"")))</f>
        <v/>
      </c>
      <c r="CB112" s="120" t="str">
        <f>IF(OR($E112="",$G112=""),"",IF(AND($E$3=6),'Marks Entry 6th'!AU111,IF(AND($E$3=7),'Marks Entry 7th'!AU111,"")))</f>
        <v/>
      </c>
      <c r="CC112" s="120" t="str">
        <f>IF(OR($E112="",$G112=""),"",IF(AND($E$3=6),'Marks Entry 6th'!AV111,IF(AND($E$3=7),'Marks Entry 7th'!AV111,"")))</f>
        <v/>
      </c>
      <c r="CD112" s="428" t="str">
        <f t="shared" si="128"/>
        <v/>
      </c>
      <c r="CE112" s="120" t="str">
        <f>IF(OR($E112="",$G112=""),"",IF(AND($E$3=6),'Marks Entry 6th'!AW111,IF(AND($E$3=7),'Marks Entry 7th'!AW111,"")))</f>
        <v/>
      </c>
      <c r="CF112" s="120" t="str">
        <f>IF(OR($E112="",$G112=""),"",IF(AND($E$3=6),'Marks Entry 6th'!AX111,IF(AND($E$3=7),'Marks Entry 7th'!AX111,"")))</f>
        <v/>
      </c>
      <c r="CG112" s="65" t="str">
        <f t="shared" si="129"/>
        <v/>
      </c>
      <c r="CH112" s="62">
        <f t="shared" si="130"/>
        <v>0</v>
      </c>
      <c r="CI112" s="67" t="str">
        <f>IF(OR($E112="",$G112=""),"",IF(AND($E$3=6),'Marks Entry 6th'!AY111,IF(AND($E$3=7),'Marks Entry 7th'!AY111,"")))</f>
        <v/>
      </c>
      <c r="CJ112" s="67" t="str">
        <f>IF(OR($E112="",$G112=""),"",IF(AND($E$3=6),'Marks Entry 6th'!AZ111,IF(AND($E$3=7),'Marks Entry 7th'!AZ111,"")))</f>
        <v/>
      </c>
      <c r="CK112" s="65" t="str">
        <f t="shared" si="131"/>
        <v/>
      </c>
      <c r="CL112" s="62" t="str">
        <f t="shared" si="132"/>
        <v/>
      </c>
      <c r="CM112" s="108">
        <f t="shared" si="133"/>
        <v>0</v>
      </c>
      <c r="CN112" s="108" t="str">
        <f t="shared" si="134"/>
        <v/>
      </c>
      <c r="CO112" s="108" t="str">
        <f t="shared" si="135"/>
        <v/>
      </c>
      <c r="CP112" s="108" t="str">
        <f t="shared" si="136"/>
        <v/>
      </c>
      <c r="CQ112" s="108" t="str">
        <f t="shared" si="137"/>
        <v/>
      </c>
      <c r="CR112" s="110" t="str">
        <f t="shared" si="138"/>
        <v/>
      </c>
      <c r="CS112" s="120" t="str">
        <f>IF(OR($E112="",$G112=""),"",IF(AND($E$3=6),'Marks Entry 6th'!BA111,IF(AND($E$3=7),'Marks Entry 7th'!BA111,"")))</f>
        <v/>
      </c>
      <c r="CT112" s="120" t="str">
        <f>IF(OR($E112="",$G112=""),"",IF(AND($E$3=6),'Marks Entry 6th'!BB111,IF(AND($E$3=7),'Marks Entry 7th'!BB111,"")))</f>
        <v/>
      </c>
      <c r="CU112" s="120" t="str">
        <f>IF(OR($E112="",$G112=""),"",IF(AND($E$3=6),'Marks Entry 6th'!BC111,IF(AND($E$3=7),'Marks Entry 7th'!BC111,"")))</f>
        <v/>
      </c>
      <c r="CV112" s="120" t="str">
        <f>IF(OR($E112="",$G112=""),"",IF(AND($E$3=6),'Marks Entry 6th'!BD111,IF(AND($E$3=7),'Marks Entry 7th'!BD111,"")))</f>
        <v/>
      </c>
      <c r="CW112" s="120" t="str">
        <f>IF(OR($E112="",$G112=""),"",IF(AND($E$3=6),'Marks Entry 6th'!BE111,IF(AND($E$3=7),'Marks Entry 7th'!BE111,"")))</f>
        <v/>
      </c>
      <c r="CX112" s="120" t="str">
        <f>IF(OR($E112="",$G112=""),"",IF(AND($E$3=6),'Marks Entry 6th'!BF111,IF(AND($E$3=7),'Marks Entry 7th'!BF111,"")))</f>
        <v/>
      </c>
      <c r="CY112" s="428" t="str">
        <f t="shared" si="139"/>
        <v/>
      </c>
      <c r="CZ112" s="120" t="str">
        <f>IF(OR($E112="",$G112=""),"",IF(AND($E$3=6),'Marks Entry 6th'!BG111,IF(AND($E$3=7),'Marks Entry 7th'!BG111,"")))</f>
        <v/>
      </c>
      <c r="DA112" s="120" t="str">
        <f>IF(OR($E112="",$G112=""),"",IF(AND($E$3=6),'Marks Entry 6th'!BH111,IF(AND($E$3=7),'Marks Entry 7th'!BH111,"")))</f>
        <v/>
      </c>
      <c r="DB112" s="65" t="str">
        <f t="shared" si="140"/>
        <v/>
      </c>
      <c r="DC112" s="62">
        <f t="shared" si="141"/>
        <v>0</v>
      </c>
      <c r="DD112" s="67" t="str">
        <f>IF(OR($E112="",$G112=""),"",IF(AND($E$3=6),'Marks Entry 6th'!BI111,IF(AND($E$3=7),'Marks Entry 7th'!BI111,"")))</f>
        <v/>
      </c>
      <c r="DE112" s="67" t="str">
        <f>IF(OR($E112="",$G112=""),"",IF(AND($E$3=6),'Marks Entry 6th'!BJ111,IF(AND($E$3=7),'Marks Entry 7th'!BJ111,"")))</f>
        <v/>
      </c>
      <c r="DF112" s="65" t="str">
        <f t="shared" si="142"/>
        <v/>
      </c>
      <c r="DG112" s="62" t="str">
        <f t="shared" si="143"/>
        <v/>
      </c>
      <c r="DH112" s="108">
        <f t="shared" si="144"/>
        <v>0</v>
      </c>
      <c r="DI112" s="108" t="str">
        <f t="shared" si="145"/>
        <v/>
      </c>
      <c r="DJ112" s="108" t="str">
        <f t="shared" si="146"/>
        <v/>
      </c>
      <c r="DK112" s="108" t="str">
        <f t="shared" si="147"/>
        <v/>
      </c>
      <c r="DL112" s="108" t="str">
        <f t="shared" si="148"/>
        <v/>
      </c>
      <c r="DM112" s="110" t="str">
        <f t="shared" si="149"/>
        <v/>
      </c>
      <c r="DN112" s="120" t="str">
        <f>IF(OR($E112="",$G112=""),"",IF(AND($E$3=6),'Marks Entry 6th'!BK111,IF(AND($E$3=7),'Marks Entry 7th'!BK111,"")))</f>
        <v/>
      </c>
      <c r="DO112" s="120" t="str">
        <f>IF(OR($E112="",$G112=""),"",IF(AND($E$3=6),'Marks Entry 6th'!BL111,IF(AND($E$3=7),'Marks Entry 7th'!BL111,"")))</f>
        <v/>
      </c>
      <c r="DP112" s="120" t="str">
        <f>IF(OR($E112="",$G112=""),"",IF(AND($E$3=6),'Marks Entry 6th'!BM111,IF(AND($E$3=7),'Marks Entry 7th'!BM111,"")))</f>
        <v/>
      </c>
      <c r="DQ112" s="120" t="str">
        <f>IF(OR($E112="",$G112=""),"",IF(AND($E$3=6),'Marks Entry 6th'!BN111,IF(AND($E$3=7),'Marks Entry 7th'!BN111,"")))</f>
        <v/>
      </c>
      <c r="DR112" s="120" t="str">
        <f>IF(OR($E112="",$G112=""),"",IF(AND($E$3=6),'Marks Entry 6th'!BO111,IF(AND($E$3=7),'Marks Entry 7th'!BO111,"")))</f>
        <v/>
      </c>
      <c r="DS112" s="120" t="str">
        <f>IF(OR($E112="",$G112=""),"",IF(AND($E$3=6),'Marks Entry 6th'!BP111,IF(AND($E$3=7),'Marks Entry 7th'!BP111,"")))</f>
        <v/>
      </c>
      <c r="DT112" s="428" t="str">
        <f t="shared" si="150"/>
        <v/>
      </c>
      <c r="DU112" s="120" t="str">
        <f>IF(OR($E112="",$G112=""),"",IF(AND($E$3=6),'Marks Entry 6th'!BQ111,IF(AND($E$3=7),'Marks Entry 7th'!BQ111,"")))</f>
        <v/>
      </c>
      <c r="DV112" s="120" t="str">
        <f>IF(OR($E112="",$G112=""),"",IF(AND($E$3=6),'Marks Entry 6th'!BR111,IF(AND($E$3=7),'Marks Entry 7th'!BR111,"")))</f>
        <v/>
      </c>
      <c r="DW112" s="65" t="str">
        <f t="shared" si="151"/>
        <v/>
      </c>
      <c r="DX112" s="62">
        <f t="shared" si="152"/>
        <v>0</v>
      </c>
      <c r="DY112" s="67" t="str">
        <f>IF(OR($E112="",$G112=""),"",IF(AND($E$3=6),'Marks Entry 6th'!BS111,IF(AND($E$3=7),'Marks Entry 7th'!BS111,"")))</f>
        <v/>
      </c>
      <c r="DZ112" s="67" t="str">
        <f>IF(OR($E112="",$G112=""),"",IF(AND($E$3=6),'Marks Entry 6th'!BT111,IF(AND($E$3=7),'Marks Entry 7th'!BT111,"")))</f>
        <v/>
      </c>
      <c r="EA112" s="65" t="str">
        <f t="shared" si="153"/>
        <v/>
      </c>
      <c r="EB112" s="62" t="str">
        <f t="shared" si="154"/>
        <v/>
      </c>
      <c r="EC112" s="108">
        <f t="shared" si="155"/>
        <v>0</v>
      </c>
      <c r="ED112" s="108" t="str">
        <f t="shared" si="156"/>
        <v/>
      </c>
      <c r="EE112" s="108" t="str">
        <f t="shared" si="157"/>
        <v/>
      </c>
      <c r="EF112" s="108" t="str">
        <f t="shared" si="158"/>
        <v/>
      </c>
      <c r="EG112" s="108" t="str">
        <f t="shared" si="159"/>
        <v/>
      </c>
      <c r="EH112" s="110" t="str">
        <f t="shared" si="160"/>
        <v/>
      </c>
      <c r="EI112" s="52" t="str">
        <f>IF(OR($E112="",$G112=""),"",IF(AND($E$3=6),'Marks Entry 6th'!BU111,IF(AND($E$3=7),'Marks Entry 7th'!BU111,"")))</f>
        <v/>
      </c>
      <c r="EJ112" s="52" t="str">
        <f>IF(OR($E112="",$G112=""),"",IF(AND($E$3=6),'Marks Entry 6th'!BV111,IF(AND($E$3=7),'Marks Entry 7th'!BV111,"")))</f>
        <v/>
      </c>
      <c r="EK112" s="52" t="str">
        <f>IF(OR($E112="",$G112=""),"",IF(AND($E$3=6),'Marks Entry 6th'!BW111,IF(AND($E$3=7),'Marks Entry 7th'!BW111,"")))</f>
        <v/>
      </c>
      <c r="EL112" s="52" t="str">
        <f>IF(OR($E112="",$G112=""),"",IF(AND($E$3=6),'Marks Entry 6th'!BX111,IF(AND($E$3=7),'Marks Entry 7th'!BX111,"")))</f>
        <v/>
      </c>
      <c r="EM112" s="52" t="str">
        <f>IF(OR($E112="",$G112=""),"",IF(AND($E$3=6),'Marks Entry 6th'!BY111,IF(AND($E$3=7),'Marks Entry 7th'!BY111,"")))</f>
        <v/>
      </c>
      <c r="EN112" s="121" t="str">
        <f t="shared" si="161"/>
        <v/>
      </c>
      <c r="EO112" s="122">
        <f t="shared" si="162"/>
        <v>0</v>
      </c>
      <c r="EP112" s="122" t="str">
        <f t="shared" si="163"/>
        <v/>
      </c>
      <c r="EQ112" s="122" t="str">
        <f t="shared" si="164"/>
        <v/>
      </c>
      <c r="ER112" s="109" t="str">
        <f t="shared" si="165"/>
        <v/>
      </c>
      <c r="ES112" s="52" t="str">
        <f>IF(OR($E112="",$G112=""),"",IF(AND($E$3=6),'Marks Entry 6th'!BZ111,IF(AND($E$3=7),'Marks Entry 7th'!BZ111,"")))</f>
        <v/>
      </c>
      <c r="ET112" s="52" t="str">
        <f>IF(OR($E112="",$G112=""),"",IF(AND($E$3=6),'Marks Entry 6th'!CA111,IF(AND($E$3=7),'Marks Entry 7th'!CA111,"")))</f>
        <v/>
      </c>
      <c r="EU112" s="52" t="str">
        <f>IF(OR($E112="",$G112=""),"",IF(AND($E$3=6),'Marks Entry 6th'!CB111,IF(AND($E$3=7),'Marks Entry 7th'!CB111,"")))</f>
        <v/>
      </c>
      <c r="EV112" s="52" t="str">
        <f>IF(OR($E112="",$G112=""),"",IF(AND($E$3=6),'Marks Entry 6th'!CC111,IF(AND($E$3=7),'Marks Entry 7th'!CC111,"")))</f>
        <v/>
      </c>
      <c r="EW112" s="52" t="str">
        <f>IF(OR($E112="",$G112=""),"",IF(AND($E$3=6),'Marks Entry 6th'!CD111,IF(AND($E$3=7),'Marks Entry 7th'!CD111,"")))</f>
        <v/>
      </c>
      <c r="EX112" s="121" t="str">
        <f t="shared" si="166"/>
        <v/>
      </c>
      <c r="EY112" s="122">
        <f t="shared" si="167"/>
        <v>0</v>
      </c>
      <c r="EZ112" s="122" t="str">
        <f t="shared" si="168"/>
        <v/>
      </c>
      <c r="FA112" s="122" t="str">
        <f t="shared" si="169"/>
        <v/>
      </c>
      <c r="FB112" s="109" t="str">
        <f t="shared" si="170"/>
        <v/>
      </c>
      <c r="FC112" s="52" t="str">
        <f>IF(OR($E112="",$G112=""),"",IF(AND($E$3=6),'Marks Entry 6th'!CE111,IF(AND($E$3=7),'Marks Entry 7th'!CE111,"")))</f>
        <v/>
      </c>
      <c r="FD112" s="52" t="str">
        <f>IF(OR($E112="",$G112=""),"",IF(AND($E$3=6),'Marks Entry 6th'!CF111,IF(AND($E$3=7),'Marks Entry 7th'!CF111,"")))</f>
        <v/>
      </c>
      <c r="FE112" s="52" t="str">
        <f>IF(OR($E112="",$G112=""),"",IF(AND($E$3=6),'Marks Entry 6th'!CG111,IF(AND($E$3=7),'Marks Entry 7th'!CG111,"")))</f>
        <v/>
      </c>
      <c r="FF112" s="52" t="str">
        <f>IF(OR($E112="",$G112=""),"",IF(AND($E$3=6),'Marks Entry 6th'!CH111,IF(AND($E$3=7),'Marks Entry 7th'!CH111,"")))</f>
        <v/>
      </c>
      <c r="FG112" s="52" t="str">
        <f>IF(OR($E112="",$G112=""),"",IF(AND($E$3=6),'Marks Entry 6th'!CI111,IF(AND($E$3=7),'Marks Entry 7th'!CI111,"")))</f>
        <v/>
      </c>
      <c r="FH112" s="121" t="str">
        <f t="shared" si="171"/>
        <v/>
      </c>
      <c r="FI112" s="122">
        <f t="shared" si="172"/>
        <v>0</v>
      </c>
      <c r="FJ112" s="122" t="str">
        <f t="shared" si="173"/>
        <v/>
      </c>
      <c r="FK112" s="122" t="str">
        <f t="shared" si="174"/>
        <v/>
      </c>
      <c r="FL112" s="109" t="str">
        <f t="shared" si="175"/>
        <v/>
      </c>
      <c r="FM112" s="370" t="str">
        <f>IF(OR($E112="",$G112=""),"",IF(AND('Marks Entry 6th'!CJ111="",'Marks Entry 7th'!CJ111=""),"",IF(AND($E$3=6),'Marks Entry 6th'!CJ111,IF(AND($E$3=7),'Marks Entry 7th'!CJ111,""))))</f>
        <v/>
      </c>
      <c r="FN112" s="370" t="str">
        <f>IF(OR($E112="",$G112=""),"",IF(AND('Marks Entry 6th'!CK111="",'Marks Entry 7th'!CK111=""),"",IF(AND($E$3=6),'Marks Entry 6th'!CK111,IF(AND($E$3=7),'Marks Entry 7th'!CK111,""))))</f>
        <v/>
      </c>
      <c r="FO112" s="371" t="str">
        <f t="shared" si="176"/>
        <v/>
      </c>
      <c r="FP112" s="109" t="str">
        <f t="shared" si="177"/>
        <v/>
      </c>
      <c r="FQ112" s="370" t="str">
        <f>IF(OR($E112="",$G112=""),"",IF(AND('Marks Entry 6th'!CL111="",'Marks Entry 7th'!CL111=""),"",IF(AND($E$3=6),'Marks Entry 6th'!CL111,IF(AND($E$3=7),'Marks Entry 7th'!CL111,""))))</f>
        <v/>
      </c>
      <c r="FR112" s="370" t="str">
        <f>IF(OR($E112="",$G112=""),"",IF(AND('Marks Entry 6th'!CM111="",'Marks Entry 7th'!CM111=""),"",IF(AND($E$3=6),'Marks Entry 6th'!CM111,IF(AND($E$3=7),'Marks Entry 7th'!CM111,""))))</f>
        <v/>
      </c>
      <c r="FS112" s="371" t="str">
        <f t="shared" si="178"/>
        <v/>
      </c>
      <c r="FT112" s="109" t="str">
        <f t="shared" si="179"/>
        <v/>
      </c>
      <c r="FU112" s="78" t="str">
        <f t="shared" si="180"/>
        <v/>
      </c>
      <c r="FV112" s="332" t="str">
        <f t="shared" si="181"/>
        <v/>
      </c>
      <c r="FW112" s="84" t="str">
        <f t="shared" si="182"/>
        <v/>
      </c>
      <c r="FX112" s="225" t="str">
        <f t="shared" si="183"/>
        <v/>
      </c>
      <c r="FY112" s="85" t="str">
        <f t="shared" si="184"/>
        <v/>
      </c>
      <c r="FZ112" s="331" t="str">
        <f>IFERROR(IF(B112="NSO","NSO",IF(OR(D112="",G112="",F112=""),"",IF(AND(FV112&gt;=36,'Master sheet'!$D$11="Hindi"),"कक्षा क्रमोन्नत",IF(AND(FV112&gt;=36,'Master sheet'!$D$11="English"),"Promoted",IF(AND(FV112&lt;36,'Master sheet'!$D$11="Hindi"),"पुनः परीक्षा","Re-Exam"))))),"")</f>
        <v/>
      </c>
      <c r="GA112" s="53" t="str">
        <f>IF(OR($E112="",$G112=""),"",IF(AND($E$3=6,'Marks Entry 6th'!CN111=""),"",IF(AND($E$3=7,'Marks Entry 7th'!CN111=""),"",IF(AND($E$3=6),'Marks Entry 6th'!CN111,IF(AND($E$3=7),'Marks Entry 7th'!CN111,"")))))</f>
        <v/>
      </c>
      <c r="GB112" s="53" t="str">
        <f>IF(OR($E112="",$G112=""),"",IF(AND($E$3=6,'Marks Entry 6th'!CO111=""),"",IF(AND($E$3=7,'Marks Entry 7th'!CO111=""),"",IF(AND($E$3=6),'Marks Entry 6th'!CO111,IF(AND($E$3=7),'Marks Entry 7th'!CO111,"")))))</f>
        <v/>
      </c>
      <c r="GC112" s="54"/>
      <c r="GK112" s="56">
        <f>IF(AND($E$3=6),'Marks Entry 6th'!I111,IF(AND($E$3=7),'Marks Entry 7th'!I111,""))</f>
        <v>0</v>
      </c>
      <c r="GL112" s="56">
        <f t="shared" si="185"/>
        <v>0</v>
      </c>
    </row>
    <row r="113" spans="1:194" ht="18.95" customHeight="1">
      <c r="A113" s="68">
        <v>106</v>
      </c>
      <c r="B113" s="68" t="str">
        <f>IF(OR(GK113=0,GK113=""),"",IF(AND($E$3=6),'Marks Entry 6th'!I112,IF(AND($E$3=7),'Marks Entry 7th'!I112,"")))</f>
        <v/>
      </c>
      <c r="C113" s="69" t="str">
        <f>IF(OR(B113=0,B113=""),"",IF(AND($E$3=6,'Marks Entry 6th'!B112=""),"",IF(AND($E$3=7,'Marks Entry 7th'!B112=""),"",IF(AND($E$3=6,'Marks Entry 6th'!B112),'Marks Entry 6th'!B112,IF(AND($E$3=7),'Marks Entry 7th'!B112,"")))))</f>
        <v/>
      </c>
      <c r="D113" s="69" t="str">
        <f>IF(OR(B113=0,B113=""),"",IF(AND($E$3=6,'Marks Entry 6th'!C112=""),"",IF(AND($E$3=7,'Marks Entry 7th'!C112=""),"",IF(AND($E$3=6),'Marks Entry 6th'!C112,IF(AND($E$3=7),'Marks Entry 7th'!C112,"")))))</f>
        <v/>
      </c>
      <c r="E113" s="306" t="str">
        <f>IF(OR(B113=0,B113=""),"",IF(AND($E$3=6,'Marks Entry 6th'!E112=""),"",IF(AND($E$3=7,'Marks Entry 7th'!E112=""),"",IF(AND($E$3=6),'Marks Entry 6th'!E112,IF(AND($E$3=7),'Marks Entry 7th'!E112,"")))))</f>
        <v/>
      </c>
      <c r="F113" s="69" t="str">
        <f>IF(OR(B113=0,B113=""),"",IF(AND($E$3=6,'Marks Entry 6th'!D112=""),"",IF(AND($E$3=7,'Marks Entry 7th'!D112=""),"",IF(AND($E$3=6),'Marks Entry 6th'!D112,IF(AND($E$3=7),'Marks Entry 7th'!D112,"")))))</f>
        <v/>
      </c>
      <c r="G113" s="305" t="str">
        <f>IF(OR(B113=0,B113=""),"",IF(AND($E$3=6,'Marks Entry 6th'!F112=""),"",IF(AND($E$3=7,'Marks Entry 7th'!F112=""),"",IF(AND($E$3=6),UPPER('Marks Entry 6th'!F112),IF(AND($E$3=7),UPPER('Marks Entry 7th'!F112),"")))))</f>
        <v/>
      </c>
      <c r="H113" s="305" t="str">
        <f>IF(OR(B113=0,B113=""),"",IF(AND($E$3=6,'Marks Entry 6th'!G112=""),"",IF(AND($E$3=7,'Marks Entry 7th'!G112=""),"",IF(AND($E$3=6),UPPER('Marks Entry 6th'!G112),IF(AND($E$3=7),UPPER('Marks Entry 7th'!G112),"")))))</f>
        <v/>
      </c>
      <c r="I113" s="305" t="str">
        <f>IF(OR(B113=0,B113=""),"",IF(AND($E$3=6,'Marks Entry 6th'!H112=""),"",IF(AND($E$3=7,'Marks Entry 7th'!H112=""),"",IF(AND($E$3=6),UPPER('Marks Entry 6th'!H112),IF(AND($E$3=7),UPPER('Marks Entry 7th'!H112),"")))))</f>
        <v/>
      </c>
      <c r="J113" s="64" t="str">
        <f>IF(OR(B113=0,B113=""),"",IF(AND($E$3=6,'Marks Entry 6th'!J112=""),"",IF(AND($E$3=7,'Marks Entry 7th'!J112=""),"",IF(AND($E$3=6),'Marks Entry 6th'!J112,IF(AND($E$3=7),'Marks Entry 7th'!J112,"")))))</f>
        <v/>
      </c>
      <c r="K113" s="64" t="str">
        <f>IF(OR(B113=0,B113=""),"",IF(AND($E$3=6,'Marks Entry 6th'!K112=""),"",IF(AND($E$3=7,'Marks Entry 7th'!K112=""),"",IF(AND($E$3=6),'Marks Entry 6th'!K112,IF(AND($E$3=7),'Marks Entry 7th'!K112,"")))))</f>
        <v/>
      </c>
      <c r="L113" s="120" t="str">
        <f>IF(OR($E113="",$G113=""),"",IF(AND($E$3=6),'Marks Entry 6th'!L112,IF(AND($E$3=7),'Marks Entry 7th'!L112,"")))</f>
        <v/>
      </c>
      <c r="M113" s="120" t="str">
        <f>IF(OR($E113="",$G113=""),"",IF(AND($E$3=6),'Marks Entry 6th'!M112,IF(AND($E$3=7),'Marks Entry 7th'!M112,"")))</f>
        <v/>
      </c>
      <c r="N113" s="120" t="str">
        <f>IF(OR($E113="",$G113=""),"",IF(AND($E$3=6),'Marks Entry 6th'!N112,IF(AND($E$3=7),'Marks Entry 7th'!N112,"")))</f>
        <v/>
      </c>
      <c r="O113" s="120" t="str">
        <f>IF(OR($E113="",$G113=""),"",IF(AND($E$3=6),'Marks Entry 6th'!O112,IF(AND($E$3=7),'Marks Entry 7th'!O112,"")))</f>
        <v/>
      </c>
      <c r="P113" s="120" t="str">
        <f>IF(OR($E113="",$G113=""),"",IF(AND($E$3=6),'Marks Entry 6th'!P112,IF(AND($E$3=7),'Marks Entry 7th'!P112,"")))</f>
        <v/>
      </c>
      <c r="Q113" s="120" t="str">
        <f>IF(OR($E113="",$G113=""),"",IF(AND($E$3=6),'Marks Entry 6th'!Q112,IF(AND($E$3=7),'Marks Entry 7th'!Q112,"")))</f>
        <v/>
      </c>
      <c r="R113" s="428" t="str">
        <f t="shared" si="95"/>
        <v/>
      </c>
      <c r="S113" s="120" t="str">
        <f>IF(OR($E113="",$G113=""),"",IF(AND($E$3=6),'Marks Entry 6th'!R112,IF(AND($E$3=7),'Marks Entry 7th'!R112,"")))</f>
        <v/>
      </c>
      <c r="T113" s="120" t="str">
        <f>IF(OR($E113="",$G113=""),"",IF(AND($E$3=6),'Marks Entry 6th'!S112,IF(AND($E$3=7),'Marks Entry 7th'!S112,"")))</f>
        <v/>
      </c>
      <c r="U113" s="65" t="str">
        <f t="shared" si="96"/>
        <v/>
      </c>
      <c r="V113" s="62">
        <f t="shared" si="97"/>
        <v>0</v>
      </c>
      <c r="W113" s="67" t="str">
        <f>IF(OR($E113="",$G113=""),"",IF(AND($E$3=6),'Marks Entry 6th'!T112,IF(AND($E$3=7),'Marks Entry 7th'!T112,"")))</f>
        <v/>
      </c>
      <c r="X113" s="67" t="str">
        <f>IF(OR($E113="",$G113=""),"",IF(AND($E$3=6),'Marks Entry 6th'!U112,IF(AND($E$3=7),'Marks Entry 7th'!U112,"")))</f>
        <v/>
      </c>
      <c r="Y113" s="66" t="str">
        <f t="shared" si="98"/>
        <v/>
      </c>
      <c r="Z113" s="62" t="str">
        <f t="shared" si="99"/>
        <v/>
      </c>
      <c r="AA113" s="108">
        <f t="shared" si="100"/>
        <v>0</v>
      </c>
      <c r="AB113" s="108" t="str">
        <f t="shared" si="101"/>
        <v/>
      </c>
      <c r="AC113" s="108" t="str">
        <f t="shared" si="102"/>
        <v/>
      </c>
      <c r="AD113" s="108" t="str">
        <f t="shared" si="103"/>
        <v/>
      </c>
      <c r="AE113" s="108" t="str">
        <f t="shared" si="104"/>
        <v/>
      </c>
      <c r="AF113" s="110" t="str">
        <f t="shared" si="105"/>
        <v/>
      </c>
      <c r="AG113" s="120" t="str">
        <f>IF(OR($E113="",$G113=""),"",IF(AND($E$3=6),'Marks Entry 6th'!V112,IF(AND($E$3=7),'Marks Entry 7th'!V112,"")))</f>
        <v/>
      </c>
      <c r="AH113" s="120" t="str">
        <f>IF(OR($E113="",$G113=""),"",IF(AND($E$3=6),'Marks Entry 6th'!W112,IF(AND($E$3=7),'Marks Entry 7th'!W112,"")))</f>
        <v/>
      </c>
      <c r="AI113" s="120" t="str">
        <f>IF(OR($E113="",$G113=""),"",IF(AND($E$3=6),'Marks Entry 6th'!X112,IF(AND($E$3=7),'Marks Entry 7th'!X112,"")))</f>
        <v/>
      </c>
      <c r="AJ113" s="120" t="str">
        <f>IF(OR($E113="",$G113=""),"",IF(AND($E$3=6),'Marks Entry 6th'!Y112,IF(AND($E$3=7),'Marks Entry 7th'!Y112,"")))</f>
        <v/>
      </c>
      <c r="AK113" s="120" t="str">
        <f>IF(OR($E113="",$G113=""),"",IF(AND($E$3=6),'Marks Entry 6th'!Z112,IF(AND($E$3=7),'Marks Entry 7th'!Z112,"")))</f>
        <v/>
      </c>
      <c r="AL113" s="120" t="str">
        <f>IF(OR($E113="",$G113=""),"",IF(AND($E$3=6),'Marks Entry 6th'!AA112,IF(AND($E$3=7),'Marks Entry 7th'!AA112,"")))</f>
        <v/>
      </c>
      <c r="AM113" s="428" t="str">
        <f t="shared" si="106"/>
        <v/>
      </c>
      <c r="AN113" s="120" t="str">
        <f>IF(OR($E113="",$G113=""),"",IF(AND($E$3=6),'Marks Entry 6th'!AB112,IF(AND($E$3=7),'Marks Entry 7th'!AB112,"")))</f>
        <v/>
      </c>
      <c r="AO113" s="120" t="str">
        <f>IF(OR($E113="",$G113=""),"",IF(AND($E$3=6),'Marks Entry 6th'!AC112,IF(AND($E$3=7),'Marks Entry 7th'!AC112,"")))</f>
        <v/>
      </c>
      <c r="AP113" s="65" t="str">
        <f t="shared" si="107"/>
        <v/>
      </c>
      <c r="AQ113" s="62">
        <f t="shared" si="108"/>
        <v>0</v>
      </c>
      <c r="AR113" s="67" t="str">
        <f>IF(OR($E113="",$G113=""),"",IF(AND($E$3=6),'Marks Entry 6th'!AD112,IF(AND($E$3=7),'Marks Entry 7th'!AD112,"")))</f>
        <v/>
      </c>
      <c r="AS113" s="67" t="str">
        <f>IF(OR($E113="",$G113=""),"",IF(AND($E$3=6),'Marks Entry 6th'!AE112,IF(AND($E$3=7),'Marks Entry 7th'!AE112,"")))</f>
        <v/>
      </c>
      <c r="AT113" s="65" t="str">
        <f t="shared" si="109"/>
        <v/>
      </c>
      <c r="AU113" s="62" t="str">
        <f t="shared" si="110"/>
        <v/>
      </c>
      <c r="AV113" s="108">
        <f t="shared" si="111"/>
        <v>0</v>
      </c>
      <c r="AW113" s="108" t="str">
        <f t="shared" si="112"/>
        <v/>
      </c>
      <c r="AX113" s="108" t="str">
        <f t="shared" si="113"/>
        <v/>
      </c>
      <c r="AY113" s="108" t="str">
        <f t="shared" si="114"/>
        <v/>
      </c>
      <c r="AZ113" s="108" t="str">
        <f t="shared" si="115"/>
        <v/>
      </c>
      <c r="BA113" s="110" t="str">
        <f t="shared" si="116"/>
        <v/>
      </c>
      <c r="BB113" s="313" t="str">
        <f>IF(OR($E113="",$G113=""),"",IF(AND($E$3=6),'Marks Entry 6th'!AF112,IF(AND($E$3=7),'Marks Entry 7th'!AF112,"")))</f>
        <v/>
      </c>
      <c r="BC113" s="120" t="str">
        <f>IF(OR($E113="",$G113=""),"",IF(AND($E$3=6),'Marks Entry 6th'!AG112,IF(AND($E$3=7),'Marks Entry 7th'!AG112,"")))</f>
        <v/>
      </c>
      <c r="BD113" s="120" t="str">
        <f>IF(OR($E113="",$G113=""),"",IF(AND($E$3=6),'Marks Entry 6th'!AH112,IF(AND($E$3=7),'Marks Entry 7th'!AH112,"")))</f>
        <v/>
      </c>
      <c r="BE113" s="120" t="str">
        <f>IF(OR($E113="",$G113=""),"",IF(AND($E$3=6),'Marks Entry 6th'!AI112,IF(AND($E$3=7),'Marks Entry 7th'!AI112,"")))</f>
        <v/>
      </c>
      <c r="BF113" s="120" t="str">
        <f>IF(OR($E113="",$G113=""),"",IF(AND($E$3=6),'Marks Entry 6th'!AJ112,IF(AND($E$3=7),'Marks Entry 7th'!AJ112,"")))</f>
        <v/>
      </c>
      <c r="BG113" s="120" t="str">
        <f>IF(OR($E113="",$G113=""),"",IF(AND($E$3=6),'Marks Entry 6th'!AK112,IF(AND($E$3=7),'Marks Entry 7th'!AK112,"")))</f>
        <v/>
      </c>
      <c r="BH113" s="120" t="str">
        <f>IF(OR($E113="",$G113=""),"",IF(AND($E$3=6),'Marks Entry 6th'!AL112,IF(AND($E$3=7),'Marks Entry 7th'!AL112,"")))</f>
        <v/>
      </c>
      <c r="BI113" s="428" t="str">
        <f t="shared" si="117"/>
        <v/>
      </c>
      <c r="BJ113" s="120" t="str">
        <f>IF(OR($E113="",$G113=""),"",IF(AND($E$3=6),'Marks Entry 6th'!AM112,IF(AND($E$3=7),'Marks Entry 7th'!AM112,"")))</f>
        <v/>
      </c>
      <c r="BK113" s="120" t="str">
        <f>IF(OR($E113="",$G113=""),"",IF(AND($E$3=6),'Marks Entry 6th'!AN112,IF(AND($E$3=7),'Marks Entry 7th'!AN112,"")))</f>
        <v/>
      </c>
      <c r="BL113" s="65" t="str">
        <f t="shared" si="118"/>
        <v/>
      </c>
      <c r="BM113" s="62">
        <f t="shared" si="119"/>
        <v>0</v>
      </c>
      <c r="BN113" s="67" t="str">
        <f>IF(OR($E113="",$G113=""),"",IF(AND($E$3=6),'Marks Entry 6th'!AO112,IF(AND($E$3=7),'Marks Entry 7th'!AO112,"")))</f>
        <v/>
      </c>
      <c r="BO113" s="67" t="str">
        <f>IF(OR($E113="",$G113=""),"",IF(AND($E$3=6),'Marks Entry 6th'!AP112,IF(AND($E$3=7),'Marks Entry 7th'!AP112,"")))</f>
        <v/>
      </c>
      <c r="BP113" s="65" t="str">
        <f t="shared" si="120"/>
        <v/>
      </c>
      <c r="BQ113" s="62" t="str">
        <f t="shared" si="121"/>
        <v/>
      </c>
      <c r="BR113" s="108">
        <f t="shared" si="122"/>
        <v>0</v>
      </c>
      <c r="BS113" s="108" t="str">
        <f t="shared" si="123"/>
        <v/>
      </c>
      <c r="BT113" s="108" t="str">
        <f t="shared" si="124"/>
        <v/>
      </c>
      <c r="BU113" s="108" t="str">
        <f t="shared" si="125"/>
        <v/>
      </c>
      <c r="BV113" s="108" t="str">
        <f t="shared" si="126"/>
        <v/>
      </c>
      <c r="BW113" s="110" t="str">
        <f t="shared" si="127"/>
        <v/>
      </c>
      <c r="BX113" s="120" t="str">
        <f>IF(OR($E113="",$G113=""),"",IF(AND($E$3=6),'Marks Entry 6th'!AQ112,IF(AND($E$3=7),'Marks Entry 7th'!AQ112,"")))</f>
        <v/>
      </c>
      <c r="BY113" s="120" t="str">
        <f>IF(OR($E113="",$G113=""),"",IF(AND($E$3=6),'Marks Entry 6th'!AR112,IF(AND($E$3=7),'Marks Entry 7th'!AR112,"")))</f>
        <v/>
      </c>
      <c r="BZ113" s="120" t="str">
        <f>IF(OR($E113="",$G113=""),"",IF(AND($E$3=6),'Marks Entry 6th'!AS112,IF(AND($E$3=7),'Marks Entry 7th'!AS112,"")))</f>
        <v/>
      </c>
      <c r="CA113" s="120" t="str">
        <f>IF(OR($E113="",$G113=""),"",IF(AND($E$3=6),'Marks Entry 6th'!AT112,IF(AND($E$3=7),'Marks Entry 7th'!AT112,"")))</f>
        <v/>
      </c>
      <c r="CB113" s="120" t="str">
        <f>IF(OR($E113="",$G113=""),"",IF(AND($E$3=6),'Marks Entry 6th'!AU112,IF(AND($E$3=7),'Marks Entry 7th'!AU112,"")))</f>
        <v/>
      </c>
      <c r="CC113" s="120" t="str">
        <f>IF(OR($E113="",$G113=""),"",IF(AND($E$3=6),'Marks Entry 6th'!AV112,IF(AND($E$3=7),'Marks Entry 7th'!AV112,"")))</f>
        <v/>
      </c>
      <c r="CD113" s="428" t="str">
        <f t="shared" si="128"/>
        <v/>
      </c>
      <c r="CE113" s="120" t="str">
        <f>IF(OR($E113="",$G113=""),"",IF(AND($E$3=6),'Marks Entry 6th'!AW112,IF(AND($E$3=7),'Marks Entry 7th'!AW112,"")))</f>
        <v/>
      </c>
      <c r="CF113" s="120" t="str">
        <f>IF(OR($E113="",$G113=""),"",IF(AND($E$3=6),'Marks Entry 6th'!AX112,IF(AND($E$3=7),'Marks Entry 7th'!AX112,"")))</f>
        <v/>
      </c>
      <c r="CG113" s="65" t="str">
        <f t="shared" si="129"/>
        <v/>
      </c>
      <c r="CH113" s="62">
        <f t="shared" si="130"/>
        <v>0</v>
      </c>
      <c r="CI113" s="67" t="str">
        <f>IF(OR($E113="",$G113=""),"",IF(AND($E$3=6),'Marks Entry 6th'!AY112,IF(AND($E$3=7),'Marks Entry 7th'!AY112,"")))</f>
        <v/>
      </c>
      <c r="CJ113" s="67" t="str">
        <f>IF(OR($E113="",$G113=""),"",IF(AND($E$3=6),'Marks Entry 6th'!AZ112,IF(AND($E$3=7),'Marks Entry 7th'!AZ112,"")))</f>
        <v/>
      </c>
      <c r="CK113" s="65" t="str">
        <f t="shared" si="131"/>
        <v/>
      </c>
      <c r="CL113" s="62" t="str">
        <f t="shared" si="132"/>
        <v/>
      </c>
      <c r="CM113" s="108">
        <f t="shared" si="133"/>
        <v>0</v>
      </c>
      <c r="CN113" s="108" t="str">
        <f t="shared" si="134"/>
        <v/>
      </c>
      <c r="CO113" s="108" t="str">
        <f t="shared" si="135"/>
        <v/>
      </c>
      <c r="CP113" s="108" t="str">
        <f t="shared" si="136"/>
        <v/>
      </c>
      <c r="CQ113" s="108" t="str">
        <f t="shared" si="137"/>
        <v/>
      </c>
      <c r="CR113" s="110" t="str">
        <f t="shared" si="138"/>
        <v/>
      </c>
      <c r="CS113" s="120" t="str">
        <f>IF(OR($E113="",$G113=""),"",IF(AND($E$3=6),'Marks Entry 6th'!BA112,IF(AND($E$3=7),'Marks Entry 7th'!BA112,"")))</f>
        <v/>
      </c>
      <c r="CT113" s="120" t="str">
        <f>IF(OR($E113="",$G113=""),"",IF(AND($E$3=6),'Marks Entry 6th'!BB112,IF(AND($E$3=7),'Marks Entry 7th'!BB112,"")))</f>
        <v/>
      </c>
      <c r="CU113" s="120" t="str">
        <f>IF(OR($E113="",$G113=""),"",IF(AND($E$3=6),'Marks Entry 6th'!BC112,IF(AND($E$3=7),'Marks Entry 7th'!BC112,"")))</f>
        <v/>
      </c>
      <c r="CV113" s="120" t="str">
        <f>IF(OR($E113="",$G113=""),"",IF(AND($E$3=6),'Marks Entry 6th'!BD112,IF(AND($E$3=7),'Marks Entry 7th'!BD112,"")))</f>
        <v/>
      </c>
      <c r="CW113" s="120" t="str">
        <f>IF(OR($E113="",$G113=""),"",IF(AND($E$3=6),'Marks Entry 6th'!BE112,IF(AND($E$3=7),'Marks Entry 7th'!BE112,"")))</f>
        <v/>
      </c>
      <c r="CX113" s="120" t="str">
        <f>IF(OR($E113="",$G113=""),"",IF(AND($E$3=6),'Marks Entry 6th'!BF112,IF(AND($E$3=7),'Marks Entry 7th'!BF112,"")))</f>
        <v/>
      </c>
      <c r="CY113" s="428" t="str">
        <f t="shared" si="139"/>
        <v/>
      </c>
      <c r="CZ113" s="120" t="str">
        <f>IF(OR($E113="",$G113=""),"",IF(AND($E$3=6),'Marks Entry 6th'!BG112,IF(AND($E$3=7),'Marks Entry 7th'!BG112,"")))</f>
        <v/>
      </c>
      <c r="DA113" s="120" t="str">
        <f>IF(OR($E113="",$G113=""),"",IF(AND($E$3=6),'Marks Entry 6th'!BH112,IF(AND($E$3=7),'Marks Entry 7th'!BH112,"")))</f>
        <v/>
      </c>
      <c r="DB113" s="65" t="str">
        <f t="shared" si="140"/>
        <v/>
      </c>
      <c r="DC113" s="62">
        <f t="shared" si="141"/>
        <v>0</v>
      </c>
      <c r="DD113" s="67" t="str">
        <f>IF(OR($E113="",$G113=""),"",IF(AND($E$3=6),'Marks Entry 6th'!BI112,IF(AND($E$3=7),'Marks Entry 7th'!BI112,"")))</f>
        <v/>
      </c>
      <c r="DE113" s="67" t="str">
        <f>IF(OR($E113="",$G113=""),"",IF(AND($E$3=6),'Marks Entry 6th'!BJ112,IF(AND($E$3=7),'Marks Entry 7th'!BJ112,"")))</f>
        <v/>
      </c>
      <c r="DF113" s="65" t="str">
        <f t="shared" si="142"/>
        <v/>
      </c>
      <c r="DG113" s="62" t="str">
        <f t="shared" si="143"/>
        <v/>
      </c>
      <c r="DH113" s="108">
        <f t="shared" si="144"/>
        <v>0</v>
      </c>
      <c r="DI113" s="108" t="str">
        <f t="shared" si="145"/>
        <v/>
      </c>
      <c r="DJ113" s="108" t="str">
        <f t="shared" si="146"/>
        <v/>
      </c>
      <c r="DK113" s="108" t="str">
        <f t="shared" si="147"/>
        <v/>
      </c>
      <c r="DL113" s="108" t="str">
        <f t="shared" si="148"/>
        <v/>
      </c>
      <c r="DM113" s="110" t="str">
        <f t="shared" si="149"/>
        <v/>
      </c>
      <c r="DN113" s="120" t="str">
        <f>IF(OR($E113="",$G113=""),"",IF(AND($E$3=6),'Marks Entry 6th'!BK112,IF(AND($E$3=7),'Marks Entry 7th'!BK112,"")))</f>
        <v/>
      </c>
      <c r="DO113" s="120" t="str">
        <f>IF(OR($E113="",$G113=""),"",IF(AND($E$3=6),'Marks Entry 6th'!BL112,IF(AND($E$3=7),'Marks Entry 7th'!BL112,"")))</f>
        <v/>
      </c>
      <c r="DP113" s="120" t="str">
        <f>IF(OR($E113="",$G113=""),"",IF(AND($E$3=6),'Marks Entry 6th'!BM112,IF(AND($E$3=7),'Marks Entry 7th'!BM112,"")))</f>
        <v/>
      </c>
      <c r="DQ113" s="120" t="str">
        <f>IF(OR($E113="",$G113=""),"",IF(AND($E$3=6),'Marks Entry 6th'!BN112,IF(AND($E$3=7),'Marks Entry 7th'!BN112,"")))</f>
        <v/>
      </c>
      <c r="DR113" s="120" t="str">
        <f>IF(OR($E113="",$G113=""),"",IF(AND($E$3=6),'Marks Entry 6th'!BO112,IF(AND($E$3=7),'Marks Entry 7th'!BO112,"")))</f>
        <v/>
      </c>
      <c r="DS113" s="120" t="str">
        <f>IF(OR($E113="",$G113=""),"",IF(AND($E$3=6),'Marks Entry 6th'!BP112,IF(AND($E$3=7),'Marks Entry 7th'!BP112,"")))</f>
        <v/>
      </c>
      <c r="DT113" s="428" t="str">
        <f t="shared" si="150"/>
        <v/>
      </c>
      <c r="DU113" s="120" t="str">
        <f>IF(OR($E113="",$G113=""),"",IF(AND($E$3=6),'Marks Entry 6th'!BQ112,IF(AND($E$3=7),'Marks Entry 7th'!BQ112,"")))</f>
        <v/>
      </c>
      <c r="DV113" s="120" t="str">
        <f>IF(OR($E113="",$G113=""),"",IF(AND($E$3=6),'Marks Entry 6th'!BR112,IF(AND($E$3=7),'Marks Entry 7th'!BR112,"")))</f>
        <v/>
      </c>
      <c r="DW113" s="65" t="str">
        <f t="shared" si="151"/>
        <v/>
      </c>
      <c r="DX113" s="62">
        <f t="shared" si="152"/>
        <v>0</v>
      </c>
      <c r="DY113" s="67" t="str">
        <f>IF(OR($E113="",$G113=""),"",IF(AND($E$3=6),'Marks Entry 6th'!BS112,IF(AND($E$3=7),'Marks Entry 7th'!BS112,"")))</f>
        <v/>
      </c>
      <c r="DZ113" s="67" t="str">
        <f>IF(OR($E113="",$G113=""),"",IF(AND($E$3=6),'Marks Entry 6th'!BT112,IF(AND($E$3=7),'Marks Entry 7th'!BT112,"")))</f>
        <v/>
      </c>
      <c r="EA113" s="65" t="str">
        <f t="shared" si="153"/>
        <v/>
      </c>
      <c r="EB113" s="62" t="str">
        <f t="shared" si="154"/>
        <v/>
      </c>
      <c r="EC113" s="108">
        <f t="shared" si="155"/>
        <v>0</v>
      </c>
      <c r="ED113" s="108" t="str">
        <f t="shared" si="156"/>
        <v/>
      </c>
      <c r="EE113" s="108" t="str">
        <f t="shared" si="157"/>
        <v/>
      </c>
      <c r="EF113" s="108" t="str">
        <f t="shared" si="158"/>
        <v/>
      </c>
      <c r="EG113" s="108" t="str">
        <f t="shared" si="159"/>
        <v/>
      </c>
      <c r="EH113" s="110" t="str">
        <f t="shared" si="160"/>
        <v/>
      </c>
      <c r="EI113" s="52" t="str">
        <f>IF(OR($E113="",$G113=""),"",IF(AND($E$3=6),'Marks Entry 6th'!BU112,IF(AND($E$3=7),'Marks Entry 7th'!BU112,"")))</f>
        <v/>
      </c>
      <c r="EJ113" s="52" t="str">
        <f>IF(OR($E113="",$G113=""),"",IF(AND($E$3=6),'Marks Entry 6th'!BV112,IF(AND($E$3=7),'Marks Entry 7th'!BV112,"")))</f>
        <v/>
      </c>
      <c r="EK113" s="52" t="str">
        <f>IF(OR($E113="",$G113=""),"",IF(AND($E$3=6),'Marks Entry 6th'!BW112,IF(AND($E$3=7),'Marks Entry 7th'!BW112,"")))</f>
        <v/>
      </c>
      <c r="EL113" s="52" t="str">
        <f>IF(OR($E113="",$G113=""),"",IF(AND($E$3=6),'Marks Entry 6th'!BX112,IF(AND($E$3=7),'Marks Entry 7th'!BX112,"")))</f>
        <v/>
      </c>
      <c r="EM113" s="52" t="str">
        <f>IF(OR($E113="",$G113=""),"",IF(AND($E$3=6),'Marks Entry 6th'!BY112,IF(AND($E$3=7),'Marks Entry 7th'!BY112,"")))</f>
        <v/>
      </c>
      <c r="EN113" s="121" t="str">
        <f t="shared" si="161"/>
        <v/>
      </c>
      <c r="EO113" s="122">
        <f t="shared" si="162"/>
        <v>0</v>
      </c>
      <c r="EP113" s="122" t="str">
        <f t="shared" si="163"/>
        <v/>
      </c>
      <c r="EQ113" s="122" t="str">
        <f t="shared" si="164"/>
        <v/>
      </c>
      <c r="ER113" s="109" t="str">
        <f t="shared" si="165"/>
        <v/>
      </c>
      <c r="ES113" s="52" t="str">
        <f>IF(OR($E113="",$G113=""),"",IF(AND($E$3=6),'Marks Entry 6th'!BZ112,IF(AND($E$3=7),'Marks Entry 7th'!BZ112,"")))</f>
        <v/>
      </c>
      <c r="ET113" s="52" t="str">
        <f>IF(OR($E113="",$G113=""),"",IF(AND($E$3=6),'Marks Entry 6th'!CA112,IF(AND($E$3=7),'Marks Entry 7th'!CA112,"")))</f>
        <v/>
      </c>
      <c r="EU113" s="52" t="str">
        <f>IF(OR($E113="",$G113=""),"",IF(AND($E$3=6),'Marks Entry 6th'!CB112,IF(AND($E$3=7),'Marks Entry 7th'!CB112,"")))</f>
        <v/>
      </c>
      <c r="EV113" s="52" t="str">
        <f>IF(OR($E113="",$G113=""),"",IF(AND($E$3=6),'Marks Entry 6th'!CC112,IF(AND($E$3=7),'Marks Entry 7th'!CC112,"")))</f>
        <v/>
      </c>
      <c r="EW113" s="52" t="str">
        <f>IF(OR($E113="",$G113=""),"",IF(AND($E$3=6),'Marks Entry 6th'!CD112,IF(AND($E$3=7),'Marks Entry 7th'!CD112,"")))</f>
        <v/>
      </c>
      <c r="EX113" s="121" t="str">
        <f t="shared" si="166"/>
        <v/>
      </c>
      <c r="EY113" s="122">
        <f t="shared" si="167"/>
        <v>0</v>
      </c>
      <c r="EZ113" s="122" t="str">
        <f t="shared" si="168"/>
        <v/>
      </c>
      <c r="FA113" s="122" t="str">
        <f t="shared" si="169"/>
        <v/>
      </c>
      <c r="FB113" s="109" t="str">
        <f t="shared" si="170"/>
        <v/>
      </c>
      <c r="FC113" s="52" t="str">
        <f>IF(OR($E113="",$G113=""),"",IF(AND($E$3=6),'Marks Entry 6th'!CE112,IF(AND($E$3=7),'Marks Entry 7th'!CE112,"")))</f>
        <v/>
      </c>
      <c r="FD113" s="52" t="str">
        <f>IF(OR($E113="",$G113=""),"",IF(AND($E$3=6),'Marks Entry 6th'!CF112,IF(AND($E$3=7),'Marks Entry 7th'!CF112,"")))</f>
        <v/>
      </c>
      <c r="FE113" s="52" t="str">
        <f>IF(OR($E113="",$G113=""),"",IF(AND($E$3=6),'Marks Entry 6th'!CG112,IF(AND($E$3=7),'Marks Entry 7th'!CG112,"")))</f>
        <v/>
      </c>
      <c r="FF113" s="52" t="str">
        <f>IF(OR($E113="",$G113=""),"",IF(AND($E$3=6),'Marks Entry 6th'!CH112,IF(AND($E$3=7),'Marks Entry 7th'!CH112,"")))</f>
        <v/>
      </c>
      <c r="FG113" s="52" t="str">
        <f>IF(OR($E113="",$G113=""),"",IF(AND($E$3=6),'Marks Entry 6th'!CI112,IF(AND($E$3=7),'Marks Entry 7th'!CI112,"")))</f>
        <v/>
      </c>
      <c r="FH113" s="121" t="str">
        <f t="shared" si="171"/>
        <v/>
      </c>
      <c r="FI113" s="122">
        <f t="shared" si="172"/>
        <v>0</v>
      </c>
      <c r="FJ113" s="122" t="str">
        <f t="shared" si="173"/>
        <v/>
      </c>
      <c r="FK113" s="122" t="str">
        <f t="shared" si="174"/>
        <v/>
      </c>
      <c r="FL113" s="109" t="str">
        <f t="shared" si="175"/>
        <v/>
      </c>
      <c r="FM113" s="370" t="str">
        <f>IF(OR($E113="",$G113=""),"",IF(AND('Marks Entry 6th'!CJ112="",'Marks Entry 7th'!CJ112=""),"",IF(AND($E$3=6),'Marks Entry 6th'!CJ112,IF(AND($E$3=7),'Marks Entry 7th'!CJ112,""))))</f>
        <v/>
      </c>
      <c r="FN113" s="370" t="str">
        <f>IF(OR($E113="",$G113=""),"",IF(AND('Marks Entry 6th'!CK112="",'Marks Entry 7th'!CK112=""),"",IF(AND($E$3=6),'Marks Entry 6th'!CK112,IF(AND($E$3=7),'Marks Entry 7th'!CK112,""))))</f>
        <v/>
      </c>
      <c r="FO113" s="371" t="str">
        <f t="shared" si="176"/>
        <v/>
      </c>
      <c r="FP113" s="109" t="str">
        <f t="shared" si="177"/>
        <v/>
      </c>
      <c r="FQ113" s="370" t="str">
        <f>IF(OR($E113="",$G113=""),"",IF(AND('Marks Entry 6th'!CL112="",'Marks Entry 7th'!CL112=""),"",IF(AND($E$3=6),'Marks Entry 6th'!CL112,IF(AND($E$3=7),'Marks Entry 7th'!CL112,""))))</f>
        <v/>
      </c>
      <c r="FR113" s="370" t="str">
        <f>IF(OR($E113="",$G113=""),"",IF(AND('Marks Entry 6th'!CM112="",'Marks Entry 7th'!CM112=""),"",IF(AND($E$3=6),'Marks Entry 6th'!CM112,IF(AND($E$3=7),'Marks Entry 7th'!CM112,""))))</f>
        <v/>
      </c>
      <c r="FS113" s="371" t="str">
        <f t="shared" si="178"/>
        <v/>
      </c>
      <c r="FT113" s="109" t="str">
        <f t="shared" si="179"/>
        <v/>
      </c>
      <c r="FU113" s="78" t="str">
        <f t="shared" si="180"/>
        <v/>
      </c>
      <c r="FV113" s="332" t="str">
        <f t="shared" si="181"/>
        <v/>
      </c>
      <c r="FW113" s="84" t="str">
        <f t="shared" si="182"/>
        <v/>
      </c>
      <c r="FX113" s="225" t="str">
        <f t="shared" si="183"/>
        <v/>
      </c>
      <c r="FY113" s="85" t="str">
        <f t="shared" si="184"/>
        <v/>
      </c>
      <c r="FZ113" s="331" t="str">
        <f>IFERROR(IF(B113="NSO","NSO",IF(OR(D113="",G113="",F113=""),"",IF(AND(FV113&gt;=36,'Master sheet'!$D$11="Hindi"),"कक्षा क्रमोन्नत",IF(AND(FV113&gt;=36,'Master sheet'!$D$11="English"),"Promoted",IF(AND(FV113&lt;36,'Master sheet'!$D$11="Hindi"),"पुनः परीक्षा","Re-Exam"))))),"")</f>
        <v/>
      </c>
      <c r="GA113" s="53" t="str">
        <f>IF(OR($E113="",$G113=""),"",IF(AND($E$3=6,'Marks Entry 6th'!CN112=""),"",IF(AND($E$3=7,'Marks Entry 7th'!CN112=""),"",IF(AND($E$3=6),'Marks Entry 6th'!CN112,IF(AND($E$3=7),'Marks Entry 7th'!CN112,"")))))</f>
        <v/>
      </c>
      <c r="GB113" s="53" t="str">
        <f>IF(OR($E113="",$G113=""),"",IF(AND($E$3=6,'Marks Entry 6th'!CO112=""),"",IF(AND($E$3=7,'Marks Entry 7th'!CO112=""),"",IF(AND($E$3=6),'Marks Entry 6th'!CO112,IF(AND($E$3=7),'Marks Entry 7th'!CO112,"")))))</f>
        <v/>
      </c>
      <c r="GC113" s="54"/>
      <c r="GK113" s="56">
        <f>IF(AND($E$3=6),'Marks Entry 6th'!I112,IF(AND($E$3=7),'Marks Entry 7th'!I112,""))</f>
        <v>0</v>
      </c>
      <c r="GL113" s="56">
        <f t="shared" si="185"/>
        <v>0</v>
      </c>
    </row>
    <row r="114" spans="1:194" ht="18.95" customHeight="1">
      <c r="A114" s="68">
        <v>107</v>
      </c>
      <c r="B114" s="68" t="str">
        <f>IF(OR(GK114=0,GK114=""),"",IF(AND($E$3=6),'Marks Entry 6th'!I113,IF(AND($E$3=7),'Marks Entry 7th'!I113,"")))</f>
        <v/>
      </c>
      <c r="C114" s="69" t="str">
        <f>IF(OR(B114=0,B114=""),"",IF(AND($E$3=6,'Marks Entry 6th'!B113=""),"",IF(AND($E$3=7,'Marks Entry 7th'!B113=""),"",IF(AND($E$3=6,'Marks Entry 6th'!B113),'Marks Entry 6th'!B113,IF(AND($E$3=7),'Marks Entry 7th'!B113,"")))))</f>
        <v/>
      </c>
      <c r="D114" s="69" t="str">
        <f>IF(OR(B114=0,B114=""),"",IF(AND($E$3=6,'Marks Entry 6th'!C113=""),"",IF(AND($E$3=7,'Marks Entry 7th'!C113=""),"",IF(AND($E$3=6),'Marks Entry 6th'!C113,IF(AND($E$3=7),'Marks Entry 7th'!C113,"")))))</f>
        <v/>
      </c>
      <c r="E114" s="306" t="str">
        <f>IF(OR(B114=0,B114=""),"",IF(AND($E$3=6,'Marks Entry 6th'!E113=""),"",IF(AND($E$3=7,'Marks Entry 7th'!E113=""),"",IF(AND($E$3=6),'Marks Entry 6th'!E113,IF(AND($E$3=7),'Marks Entry 7th'!E113,"")))))</f>
        <v/>
      </c>
      <c r="F114" s="69" t="str">
        <f>IF(OR(B114=0,B114=""),"",IF(AND($E$3=6,'Marks Entry 6th'!D113=""),"",IF(AND($E$3=7,'Marks Entry 7th'!D113=""),"",IF(AND($E$3=6),'Marks Entry 6th'!D113,IF(AND($E$3=7),'Marks Entry 7th'!D113,"")))))</f>
        <v/>
      </c>
      <c r="G114" s="305" t="str">
        <f>IF(OR(B114=0,B114=""),"",IF(AND($E$3=6,'Marks Entry 6th'!F113=""),"",IF(AND($E$3=7,'Marks Entry 7th'!F113=""),"",IF(AND($E$3=6),UPPER('Marks Entry 6th'!F113),IF(AND($E$3=7),UPPER('Marks Entry 7th'!F113),"")))))</f>
        <v/>
      </c>
      <c r="H114" s="305" t="str">
        <f>IF(OR(B114=0,B114=""),"",IF(AND($E$3=6,'Marks Entry 6th'!G113=""),"",IF(AND($E$3=7,'Marks Entry 7th'!G113=""),"",IF(AND($E$3=6),UPPER('Marks Entry 6th'!G113),IF(AND($E$3=7),UPPER('Marks Entry 7th'!G113),"")))))</f>
        <v/>
      </c>
      <c r="I114" s="305" t="str">
        <f>IF(OR(B114=0,B114=""),"",IF(AND($E$3=6,'Marks Entry 6th'!H113=""),"",IF(AND($E$3=7,'Marks Entry 7th'!H113=""),"",IF(AND($E$3=6),UPPER('Marks Entry 6th'!H113),IF(AND($E$3=7),UPPER('Marks Entry 7th'!H113),"")))))</f>
        <v/>
      </c>
      <c r="J114" s="64" t="str">
        <f>IF(OR(B114=0,B114=""),"",IF(AND($E$3=6,'Marks Entry 6th'!J113=""),"",IF(AND($E$3=7,'Marks Entry 7th'!J113=""),"",IF(AND($E$3=6),'Marks Entry 6th'!J113,IF(AND($E$3=7),'Marks Entry 7th'!J113,"")))))</f>
        <v/>
      </c>
      <c r="K114" s="64" t="str">
        <f>IF(OR(B114=0,B114=""),"",IF(AND($E$3=6,'Marks Entry 6th'!K113=""),"",IF(AND($E$3=7,'Marks Entry 7th'!K113=""),"",IF(AND($E$3=6),'Marks Entry 6th'!K113,IF(AND($E$3=7),'Marks Entry 7th'!K113,"")))))</f>
        <v/>
      </c>
      <c r="L114" s="120" t="str">
        <f>IF(OR($E114="",$G114=""),"",IF(AND($E$3=6),'Marks Entry 6th'!L113,IF(AND($E$3=7),'Marks Entry 7th'!L113,"")))</f>
        <v/>
      </c>
      <c r="M114" s="120" t="str">
        <f>IF(OR($E114="",$G114=""),"",IF(AND($E$3=6),'Marks Entry 6th'!M113,IF(AND($E$3=7),'Marks Entry 7th'!M113,"")))</f>
        <v/>
      </c>
      <c r="N114" s="120" t="str">
        <f>IF(OR($E114="",$G114=""),"",IF(AND($E$3=6),'Marks Entry 6th'!N113,IF(AND($E$3=7),'Marks Entry 7th'!N113,"")))</f>
        <v/>
      </c>
      <c r="O114" s="120" t="str">
        <f>IF(OR($E114="",$G114=""),"",IF(AND($E$3=6),'Marks Entry 6th'!O113,IF(AND($E$3=7),'Marks Entry 7th'!O113,"")))</f>
        <v/>
      </c>
      <c r="P114" s="120" t="str">
        <f>IF(OR($E114="",$G114=""),"",IF(AND($E$3=6),'Marks Entry 6th'!P113,IF(AND($E$3=7),'Marks Entry 7th'!P113,"")))</f>
        <v/>
      </c>
      <c r="Q114" s="120" t="str">
        <f>IF(OR($E114="",$G114=""),"",IF(AND($E$3=6),'Marks Entry 6th'!Q113,IF(AND($E$3=7),'Marks Entry 7th'!Q113,"")))</f>
        <v/>
      </c>
      <c r="R114" s="428" t="str">
        <f t="shared" si="95"/>
        <v/>
      </c>
      <c r="S114" s="120" t="str">
        <f>IF(OR($E114="",$G114=""),"",IF(AND($E$3=6),'Marks Entry 6th'!R113,IF(AND($E$3=7),'Marks Entry 7th'!R113,"")))</f>
        <v/>
      </c>
      <c r="T114" s="120" t="str">
        <f>IF(OR($E114="",$G114=""),"",IF(AND($E$3=6),'Marks Entry 6th'!S113,IF(AND($E$3=7),'Marks Entry 7th'!S113,"")))</f>
        <v/>
      </c>
      <c r="U114" s="65" t="str">
        <f t="shared" si="96"/>
        <v/>
      </c>
      <c r="V114" s="62">
        <f t="shared" si="97"/>
        <v>0</v>
      </c>
      <c r="W114" s="67" t="str">
        <f>IF(OR($E114="",$G114=""),"",IF(AND($E$3=6),'Marks Entry 6th'!T113,IF(AND($E$3=7),'Marks Entry 7th'!T113,"")))</f>
        <v/>
      </c>
      <c r="X114" s="67" t="str">
        <f>IF(OR($E114="",$G114=""),"",IF(AND($E$3=6),'Marks Entry 6th'!U113,IF(AND($E$3=7),'Marks Entry 7th'!U113,"")))</f>
        <v/>
      </c>
      <c r="Y114" s="66" t="str">
        <f t="shared" si="98"/>
        <v/>
      </c>
      <c r="Z114" s="62" t="str">
        <f t="shared" si="99"/>
        <v/>
      </c>
      <c r="AA114" s="108">
        <f t="shared" si="100"/>
        <v>0</v>
      </c>
      <c r="AB114" s="108" t="str">
        <f t="shared" si="101"/>
        <v/>
      </c>
      <c r="AC114" s="108" t="str">
        <f t="shared" si="102"/>
        <v/>
      </c>
      <c r="AD114" s="108" t="str">
        <f t="shared" si="103"/>
        <v/>
      </c>
      <c r="AE114" s="108" t="str">
        <f t="shared" si="104"/>
        <v/>
      </c>
      <c r="AF114" s="110" t="str">
        <f t="shared" si="105"/>
        <v/>
      </c>
      <c r="AG114" s="120" t="str">
        <f>IF(OR($E114="",$G114=""),"",IF(AND($E$3=6),'Marks Entry 6th'!V113,IF(AND($E$3=7),'Marks Entry 7th'!V113,"")))</f>
        <v/>
      </c>
      <c r="AH114" s="120" t="str">
        <f>IF(OR($E114="",$G114=""),"",IF(AND($E$3=6),'Marks Entry 6th'!W113,IF(AND($E$3=7),'Marks Entry 7th'!W113,"")))</f>
        <v/>
      </c>
      <c r="AI114" s="120" t="str">
        <f>IF(OR($E114="",$G114=""),"",IF(AND($E$3=6),'Marks Entry 6th'!X113,IF(AND($E$3=7),'Marks Entry 7th'!X113,"")))</f>
        <v/>
      </c>
      <c r="AJ114" s="120" t="str">
        <f>IF(OR($E114="",$G114=""),"",IF(AND($E$3=6),'Marks Entry 6th'!Y113,IF(AND($E$3=7),'Marks Entry 7th'!Y113,"")))</f>
        <v/>
      </c>
      <c r="AK114" s="120" t="str">
        <f>IF(OR($E114="",$G114=""),"",IF(AND($E$3=6),'Marks Entry 6th'!Z113,IF(AND($E$3=7),'Marks Entry 7th'!Z113,"")))</f>
        <v/>
      </c>
      <c r="AL114" s="120" t="str">
        <f>IF(OR($E114="",$G114=""),"",IF(AND($E$3=6),'Marks Entry 6th'!AA113,IF(AND($E$3=7),'Marks Entry 7th'!AA113,"")))</f>
        <v/>
      </c>
      <c r="AM114" s="428" t="str">
        <f t="shared" si="106"/>
        <v/>
      </c>
      <c r="AN114" s="120" t="str">
        <f>IF(OR($E114="",$G114=""),"",IF(AND($E$3=6),'Marks Entry 6th'!AB113,IF(AND($E$3=7),'Marks Entry 7th'!AB113,"")))</f>
        <v/>
      </c>
      <c r="AO114" s="120" t="str">
        <f>IF(OR($E114="",$G114=""),"",IF(AND($E$3=6),'Marks Entry 6th'!AC113,IF(AND($E$3=7),'Marks Entry 7th'!AC113,"")))</f>
        <v/>
      </c>
      <c r="AP114" s="65" t="str">
        <f t="shared" si="107"/>
        <v/>
      </c>
      <c r="AQ114" s="62">
        <f t="shared" si="108"/>
        <v>0</v>
      </c>
      <c r="AR114" s="67" t="str">
        <f>IF(OR($E114="",$G114=""),"",IF(AND($E$3=6),'Marks Entry 6th'!AD113,IF(AND($E$3=7),'Marks Entry 7th'!AD113,"")))</f>
        <v/>
      </c>
      <c r="AS114" s="67" t="str">
        <f>IF(OR($E114="",$G114=""),"",IF(AND($E$3=6),'Marks Entry 6th'!AE113,IF(AND($E$3=7),'Marks Entry 7th'!AE113,"")))</f>
        <v/>
      </c>
      <c r="AT114" s="65" t="str">
        <f t="shared" si="109"/>
        <v/>
      </c>
      <c r="AU114" s="62" t="str">
        <f t="shared" si="110"/>
        <v/>
      </c>
      <c r="AV114" s="108">
        <f t="shared" si="111"/>
        <v>0</v>
      </c>
      <c r="AW114" s="108" t="str">
        <f t="shared" si="112"/>
        <v/>
      </c>
      <c r="AX114" s="108" t="str">
        <f t="shared" si="113"/>
        <v/>
      </c>
      <c r="AY114" s="108" t="str">
        <f t="shared" si="114"/>
        <v/>
      </c>
      <c r="AZ114" s="108" t="str">
        <f t="shared" si="115"/>
        <v/>
      </c>
      <c r="BA114" s="110" t="str">
        <f t="shared" si="116"/>
        <v/>
      </c>
      <c r="BB114" s="313" t="str">
        <f>IF(OR($E114="",$G114=""),"",IF(AND($E$3=6),'Marks Entry 6th'!AF113,IF(AND($E$3=7),'Marks Entry 7th'!AF113,"")))</f>
        <v/>
      </c>
      <c r="BC114" s="120" t="str">
        <f>IF(OR($E114="",$G114=""),"",IF(AND($E$3=6),'Marks Entry 6th'!AG113,IF(AND($E$3=7),'Marks Entry 7th'!AG113,"")))</f>
        <v/>
      </c>
      <c r="BD114" s="120" t="str">
        <f>IF(OR($E114="",$G114=""),"",IF(AND($E$3=6),'Marks Entry 6th'!AH113,IF(AND($E$3=7),'Marks Entry 7th'!AH113,"")))</f>
        <v/>
      </c>
      <c r="BE114" s="120" t="str">
        <f>IF(OR($E114="",$G114=""),"",IF(AND($E$3=6),'Marks Entry 6th'!AI113,IF(AND($E$3=7),'Marks Entry 7th'!AI113,"")))</f>
        <v/>
      </c>
      <c r="BF114" s="120" t="str">
        <f>IF(OR($E114="",$G114=""),"",IF(AND($E$3=6),'Marks Entry 6th'!AJ113,IF(AND($E$3=7),'Marks Entry 7th'!AJ113,"")))</f>
        <v/>
      </c>
      <c r="BG114" s="120" t="str">
        <f>IF(OR($E114="",$G114=""),"",IF(AND($E$3=6),'Marks Entry 6th'!AK113,IF(AND($E$3=7),'Marks Entry 7th'!AK113,"")))</f>
        <v/>
      </c>
      <c r="BH114" s="120" t="str">
        <f>IF(OR($E114="",$G114=""),"",IF(AND($E$3=6),'Marks Entry 6th'!AL113,IF(AND($E$3=7),'Marks Entry 7th'!AL113,"")))</f>
        <v/>
      </c>
      <c r="BI114" s="428" t="str">
        <f t="shared" si="117"/>
        <v/>
      </c>
      <c r="BJ114" s="120" t="str">
        <f>IF(OR($E114="",$G114=""),"",IF(AND($E$3=6),'Marks Entry 6th'!AM113,IF(AND($E$3=7),'Marks Entry 7th'!AM113,"")))</f>
        <v/>
      </c>
      <c r="BK114" s="120" t="str">
        <f>IF(OR($E114="",$G114=""),"",IF(AND($E$3=6),'Marks Entry 6th'!AN113,IF(AND($E$3=7),'Marks Entry 7th'!AN113,"")))</f>
        <v/>
      </c>
      <c r="BL114" s="65" t="str">
        <f t="shared" si="118"/>
        <v/>
      </c>
      <c r="BM114" s="62">
        <f t="shared" si="119"/>
        <v>0</v>
      </c>
      <c r="BN114" s="67" t="str">
        <f>IF(OR($E114="",$G114=""),"",IF(AND($E$3=6),'Marks Entry 6th'!AO113,IF(AND($E$3=7),'Marks Entry 7th'!AO113,"")))</f>
        <v/>
      </c>
      <c r="BO114" s="67" t="str">
        <f>IF(OR($E114="",$G114=""),"",IF(AND($E$3=6),'Marks Entry 6th'!AP113,IF(AND($E$3=7),'Marks Entry 7th'!AP113,"")))</f>
        <v/>
      </c>
      <c r="BP114" s="65" t="str">
        <f t="shared" si="120"/>
        <v/>
      </c>
      <c r="BQ114" s="62" t="str">
        <f t="shared" si="121"/>
        <v/>
      </c>
      <c r="BR114" s="108">
        <f t="shared" si="122"/>
        <v>0</v>
      </c>
      <c r="BS114" s="108" t="str">
        <f t="shared" si="123"/>
        <v/>
      </c>
      <c r="BT114" s="108" t="str">
        <f t="shared" si="124"/>
        <v/>
      </c>
      <c r="BU114" s="108" t="str">
        <f t="shared" si="125"/>
        <v/>
      </c>
      <c r="BV114" s="108" t="str">
        <f t="shared" si="126"/>
        <v/>
      </c>
      <c r="BW114" s="110" t="str">
        <f t="shared" si="127"/>
        <v/>
      </c>
      <c r="BX114" s="120" t="str">
        <f>IF(OR($E114="",$G114=""),"",IF(AND($E$3=6),'Marks Entry 6th'!AQ113,IF(AND($E$3=7),'Marks Entry 7th'!AQ113,"")))</f>
        <v/>
      </c>
      <c r="BY114" s="120" t="str">
        <f>IF(OR($E114="",$G114=""),"",IF(AND($E$3=6),'Marks Entry 6th'!AR113,IF(AND($E$3=7),'Marks Entry 7th'!AR113,"")))</f>
        <v/>
      </c>
      <c r="BZ114" s="120" t="str">
        <f>IF(OR($E114="",$G114=""),"",IF(AND($E$3=6),'Marks Entry 6th'!AS113,IF(AND($E$3=7),'Marks Entry 7th'!AS113,"")))</f>
        <v/>
      </c>
      <c r="CA114" s="120" t="str">
        <f>IF(OR($E114="",$G114=""),"",IF(AND($E$3=6),'Marks Entry 6th'!AT113,IF(AND($E$3=7),'Marks Entry 7th'!AT113,"")))</f>
        <v/>
      </c>
      <c r="CB114" s="120" t="str">
        <f>IF(OR($E114="",$G114=""),"",IF(AND($E$3=6),'Marks Entry 6th'!AU113,IF(AND($E$3=7),'Marks Entry 7th'!AU113,"")))</f>
        <v/>
      </c>
      <c r="CC114" s="120" t="str">
        <f>IF(OR($E114="",$G114=""),"",IF(AND($E$3=6),'Marks Entry 6th'!AV113,IF(AND($E$3=7),'Marks Entry 7th'!AV113,"")))</f>
        <v/>
      </c>
      <c r="CD114" s="428" t="str">
        <f t="shared" si="128"/>
        <v/>
      </c>
      <c r="CE114" s="120" t="str">
        <f>IF(OR($E114="",$G114=""),"",IF(AND($E$3=6),'Marks Entry 6th'!AW113,IF(AND($E$3=7),'Marks Entry 7th'!AW113,"")))</f>
        <v/>
      </c>
      <c r="CF114" s="120" t="str">
        <f>IF(OR($E114="",$G114=""),"",IF(AND($E$3=6),'Marks Entry 6th'!AX113,IF(AND($E$3=7),'Marks Entry 7th'!AX113,"")))</f>
        <v/>
      </c>
      <c r="CG114" s="65" t="str">
        <f t="shared" si="129"/>
        <v/>
      </c>
      <c r="CH114" s="62">
        <f t="shared" si="130"/>
        <v>0</v>
      </c>
      <c r="CI114" s="67" t="str">
        <f>IF(OR($E114="",$G114=""),"",IF(AND($E$3=6),'Marks Entry 6th'!AY113,IF(AND($E$3=7),'Marks Entry 7th'!AY113,"")))</f>
        <v/>
      </c>
      <c r="CJ114" s="67" t="str">
        <f>IF(OR($E114="",$G114=""),"",IF(AND($E$3=6),'Marks Entry 6th'!AZ113,IF(AND($E$3=7),'Marks Entry 7th'!AZ113,"")))</f>
        <v/>
      </c>
      <c r="CK114" s="65" t="str">
        <f t="shared" si="131"/>
        <v/>
      </c>
      <c r="CL114" s="62" t="str">
        <f t="shared" si="132"/>
        <v/>
      </c>
      <c r="CM114" s="108">
        <f t="shared" si="133"/>
        <v>0</v>
      </c>
      <c r="CN114" s="108" t="str">
        <f t="shared" si="134"/>
        <v/>
      </c>
      <c r="CO114" s="108" t="str">
        <f t="shared" si="135"/>
        <v/>
      </c>
      <c r="CP114" s="108" t="str">
        <f t="shared" si="136"/>
        <v/>
      </c>
      <c r="CQ114" s="108" t="str">
        <f t="shared" si="137"/>
        <v/>
      </c>
      <c r="CR114" s="110" t="str">
        <f t="shared" si="138"/>
        <v/>
      </c>
      <c r="CS114" s="120" t="str">
        <f>IF(OR($E114="",$G114=""),"",IF(AND($E$3=6),'Marks Entry 6th'!BA113,IF(AND($E$3=7),'Marks Entry 7th'!BA113,"")))</f>
        <v/>
      </c>
      <c r="CT114" s="120" t="str">
        <f>IF(OR($E114="",$G114=""),"",IF(AND($E$3=6),'Marks Entry 6th'!BB113,IF(AND($E$3=7),'Marks Entry 7th'!BB113,"")))</f>
        <v/>
      </c>
      <c r="CU114" s="120" t="str">
        <f>IF(OR($E114="",$G114=""),"",IF(AND($E$3=6),'Marks Entry 6th'!BC113,IF(AND($E$3=7),'Marks Entry 7th'!BC113,"")))</f>
        <v/>
      </c>
      <c r="CV114" s="120" t="str">
        <f>IF(OR($E114="",$G114=""),"",IF(AND($E$3=6),'Marks Entry 6th'!BD113,IF(AND($E$3=7),'Marks Entry 7th'!BD113,"")))</f>
        <v/>
      </c>
      <c r="CW114" s="120" t="str">
        <f>IF(OR($E114="",$G114=""),"",IF(AND($E$3=6),'Marks Entry 6th'!BE113,IF(AND($E$3=7),'Marks Entry 7th'!BE113,"")))</f>
        <v/>
      </c>
      <c r="CX114" s="120" t="str">
        <f>IF(OR($E114="",$G114=""),"",IF(AND($E$3=6),'Marks Entry 6th'!BF113,IF(AND($E$3=7),'Marks Entry 7th'!BF113,"")))</f>
        <v/>
      </c>
      <c r="CY114" s="428" t="str">
        <f t="shared" si="139"/>
        <v/>
      </c>
      <c r="CZ114" s="120" t="str">
        <f>IF(OR($E114="",$G114=""),"",IF(AND($E$3=6),'Marks Entry 6th'!BG113,IF(AND($E$3=7),'Marks Entry 7th'!BG113,"")))</f>
        <v/>
      </c>
      <c r="DA114" s="120" t="str">
        <f>IF(OR($E114="",$G114=""),"",IF(AND($E$3=6),'Marks Entry 6th'!BH113,IF(AND($E$3=7),'Marks Entry 7th'!BH113,"")))</f>
        <v/>
      </c>
      <c r="DB114" s="65" t="str">
        <f t="shared" si="140"/>
        <v/>
      </c>
      <c r="DC114" s="62">
        <f t="shared" si="141"/>
        <v>0</v>
      </c>
      <c r="DD114" s="67" t="str">
        <f>IF(OR($E114="",$G114=""),"",IF(AND($E$3=6),'Marks Entry 6th'!BI113,IF(AND($E$3=7),'Marks Entry 7th'!BI113,"")))</f>
        <v/>
      </c>
      <c r="DE114" s="67" t="str">
        <f>IF(OR($E114="",$G114=""),"",IF(AND($E$3=6),'Marks Entry 6th'!BJ113,IF(AND($E$3=7),'Marks Entry 7th'!BJ113,"")))</f>
        <v/>
      </c>
      <c r="DF114" s="65" t="str">
        <f t="shared" si="142"/>
        <v/>
      </c>
      <c r="DG114" s="62" t="str">
        <f t="shared" si="143"/>
        <v/>
      </c>
      <c r="DH114" s="108">
        <f t="shared" si="144"/>
        <v>0</v>
      </c>
      <c r="DI114" s="108" t="str">
        <f t="shared" si="145"/>
        <v/>
      </c>
      <c r="DJ114" s="108" t="str">
        <f t="shared" si="146"/>
        <v/>
      </c>
      <c r="DK114" s="108" t="str">
        <f t="shared" si="147"/>
        <v/>
      </c>
      <c r="DL114" s="108" t="str">
        <f t="shared" si="148"/>
        <v/>
      </c>
      <c r="DM114" s="110" t="str">
        <f t="shared" si="149"/>
        <v/>
      </c>
      <c r="DN114" s="120" t="str">
        <f>IF(OR($E114="",$G114=""),"",IF(AND($E$3=6),'Marks Entry 6th'!BK113,IF(AND($E$3=7),'Marks Entry 7th'!BK113,"")))</f>
        <v/>
      </c>
      <c r="DO114" s="120" t="str">
        <f>IF(OR($E114="",$G114=""),"",IF(AND($E$3=6),'Marks Entry 6th'!BL113,IF(AND($E$3=7),'Marks Entry 7th'!BL113,"")))</f>
        <v/>
      </c>
      <c r="DP114" s="120" t="str">
        <f>IF(OR($E114="",$G114=""),"",IF(AND($E$3=6),'Marks Entry 6th'!BM113,IF(AND($E$3=7),'Marks Entry 7th'!BM113,"")))</f>
        <v/>
      </c>
      <c r="DQ114" s="120" t="str">
        <f>IF(OR($E114="",$G114=""),"",IF(AND($E$3=6),'Marks Entry 6th'!BN113,IF(AND($E$3=7),'Marks Entry 7th'!BN113,"")))</f>
        <v/>
      </c>
      <c r="DR114" s="120" t="str">
        <f>IF(OR($E114="",$G114=""),"",IF(AND($E$3=6),'Marks Entry 6th'!BO113,IF(AND($E$3=7),'Marks Entry 7th'!BO113,"")))</f>
        <v/>
      </c>
      <c r="DS114" s="120" t="str">
        <f>IF(OR($E114="",$G114=""),"",IF(AND($E$3=6),'Marks Entry 6th'!BP113,IF(AND($E$3=7),'Marks Entry 7th'!BP113,"")))</f>
        <v/>
      </c>
      <c r="DT114" s="428" t="str">
        <f t="shared" si="150"/>
        <v/>
      </c>
      <c r="DU114" s="120" t="str">
        <f>IF(OR($E114="",$G114=""),"",IF(AND($E$3=6),'Marks Entry 6th'!BQ113,IF(AND($E$3=7),'Marks Entry 7th'!BQ113,"")))</f>
        <v/>
      </c>
      <c r="DV114" s="120" t="str">
        <f>IF(OR($E114="",$G114=""),"",IF(AND($E$3=6),'Marks Entry 6th'!BR113,IF(AND($E$3=7),'Marks Entry 7th'!BR113,"")))</f>
        <v/>
      </c>
      <c r="DW114" s="65" t="str">
        <f t="shared" si="151"/>
        <v/>
      </c>
      <c r="DX114" s="62">
        <f t="shared" si="152"/>
        <v>0</v>
      </c>
      <c r="DY114" s="67" t="str">
        <f>IF(OR($E114="",$G114=""),"",IF(AND($E$3=6),'Marks Entry 6th'!BS113,IF(AND($E$3=7),'Marks Entry 7th'!BS113,"")))</f>
        <v/>
      </c>
      <c r="DZ114" s="67" t="str">
        <f>IF(OR($E114="",$G114=""),"",IF(AND($E$3=6),'Marks Entry 6th'!BT113,IF(AND($E$3=7),'Marks Entry 7th'!BT113,"")))</f>
        <v/>
      </c>
      <c r="EA114" s="65" t="str">
        <f t="shared" si="153"/>
        <v/>
      </c>
      <c r="EB114" s="62" t="str">
        <f t="shared" si="154"/>
        <v/>
      </c>
      <c r="EC114" s="108">
        <f t="shared" si="155"/>
        <v>0</v>
      </c>
      <c r="ED114" s="108" t="str">
        <f t="shared" si="156"/>
        <v/>
      </c>
      <c r="EE114" s="108" t="str">
        <f t="shared" si="157"/>
        <v/>
      </c>
      <c r="EF114" s="108" t="str">
        <f t="shared" si="158"/>
        <v/>
      </c>
      <c r="EG114" s="108" t="str">
        <f t="shared" si="159"/>
        <v/>
      </c>
      <c r="EH114" s="110" t="str">
        <f t="shared" si="160"/>
        <v/>
      </c>
      <c r="EI114" s="52" t="str">
        <f>IF(OR($E114="",$G114=""),"",IF(AND($E$3=6),'Marks Entry 6th'!BU113,IF(AND($E$3=7),'Marks Entry 7th'!BU113,"")))</f>
        <v/>
      </c>
      <c r="EJ114" s="52" t="str">
        <f>IF(OR($E114="",$G114=""),"",IF(AND($E$3=6),'Marks Entry 6th'!BV113,IF(AND($E$3=7),'Marks Entry 7th'!BV113,"")))</f>
        <v/>
      </c>
      <c r="EK114" s="52" t="str">
        <f>IF(OR($E114="",$G114=""),"",IF(AND($E$3=6),'Marks Entry 6th'!BW113,IF(AND($E$3=7),'Marks Entry 7th'!BW113,"")))</f>
        <v/>
      </c>
      <c r="EL114" s="52" t="str">
        <f>IF(OR($E114="",$G114=""),"",IF(AND($E$3=6),'Marks Entry 6th'!BX113,IF(AND($E$3=7),'Marks Entry 7th'!BX113,"")))</f>
        <v/>
      </c>
      <c r="EM114" s="52" t="str">
        <f>IF(OR($E114="",$G114=""),"",IF(AND($E$3=6),'Marks Entry 6th'!BY113,IF(AND($E$3=7),'Marks Entry 7th'!BY113,"")))</f>
        <v/>
      </c>
      <c r="EN114" s="121" t="str">
        <f t="shared" si="161"/>
        <v/>
      </c>
      <c r="EO114" s="122">
        <f t="shared" si="162"/>
        <v>0</v>
      </c>
      <c r="EP114" s="122" t="str">
        <f t="shared" si="163"/>
        <v/>
      </c>
      <c r="EQ114" s="122" t="str">
        <f t="shared" si="164"/>
        <v/>
      </c>
      <c r="ER114" s="109" t="str">
        <f t="shared" si="165"/>
        <v/>
      </c>
      <c r="ES114" s="52" t="str">
        <f>IF(OR($E114="",$G114=""),"",IF(AND($E$3=6),'Marks Entry 6th'!BZ113,IF(AND($E$3=7),'Marks Entry 7th'!BZ113,"")))</f>
        <v/>
      </c>
      <c r="ET114" s="52" t="str">
        <f>IF(OR($E114="",$G114=""),"",IF(AND($E$3=6),'Marks Entry 6th'!CA113,IF(AND($E$3=7),'Marks Entry 7th'!CA113,"")))</f>
        <v/>
      </c>
      <c r="EU114" s="52" t="str">
        <f>IF(OR($E114="",$G114=""),"",IF(AND($E$3=6),'Marks Entry 6th'!CB113,IF(AND($E$3=7),'Marks Entry 7th'!CB113,"")))</f>
        <v/>
      </c>
      <c r="EV114" s="52" t="str">
        <f>IF(OR($E114="",$G114=""),"",IF(AND($E$3=6),'Marks Entry 6th'!CC113,IF(AND($E$3=7),'Marks Entry 7th'!CC113,"")))</f>
        <v/>
      </c>
      <c r="EW114" s="52" t="str">
        <f>IF(OR($E114="",$G114=""),"",IF(AND($E$3=6),'Marks Entry 6th'!CD113,IF(AND($E$3=7),'Marks Entry 7th'!CD113,"")))</f>
        <v/>
      </c>
      <c r="EX114" s="121" t="str">
        <f t="shared" si="166"/>
        <v/>
      </c>
      <c r="EY114" s="122">
        <f t="shared" si="167"/>
        <v>0</v>
      </c>
      <c r="EZ114" s="122" t="str">
        <f t="shared" si="168"/>
        <v/>
      </c>
      <c r="FA114" s="122" t="str">
        <f t="shared" si="169"/>
        <v/>
      </c>
      <c r="FB114" s="109" t="str">
        <f t="shared" si="170"/>
        <v/>
      </c>
      <c r="FC114" s="52" t="str">
        <f>IF(OR($E114="",$G114=""),"",IF(AND($E$3=6),'Marks Entry 6th'!CE113,IF(AND($E$3=7),'Marks Entry 7th'!CE113,"")))</f>
        <v/>
      </c>
      <c r="FD114" s="52" t="str">
        <f>IF(OR($E114="",$G114=""),"",IF(AND($E$3=6),'Marks Entry 6th'!CF113,IF(AND($E$3=7),'Marks Entry 7th'!CF113,"")))</f>
        <v/>
      </c>
      <c r="FE114" s="52" t="str">
        <f>IF(OR($E114="",$G114=""),"",IF(AND($E$3=6),'Marks Entry 6th'!CG113,IF(AND($E$3=7),'Marks Entry 7th'!CG113,"")))</f>
        <v/>
      </c>
      <c r="FF114" s="52" t="str">
        <f>IF(OR($E114="",$G114=""),"",IF(AND($E$3=6),'Marks Entry 6th'!CH113,IF(AND($E$3=7),'Marks Entry 7th'!CH113,"")))</f>
        <v/>
      </c>
      <c r="FG114" s="52" t="str">
        <f>IF(OR($E114="",$G114=""),"",IF(AND($E$3=6),'Marks Entry 6th'!CI113,IF(AND($E$3=7),'Marks Entry 7th'!CI113,"")))</f>
        <v/>
      </c>
      <c r="FH114" s="121" t="str">
        <f t="shared" si="171"/>
        <v/>
      </c>
      <c r="FI114" s="122">
        <f t="shared" si="172"/>
        <v>0</v>
      </c>
      <c r="FJ114" s="122" t="str">
        <f t="shared" si="173"/>
        <v/>
      </c>
      <c r="FK114" s="122" t="str">
        <f t="shared" si="174"/>
        <v/>
      </c>
      <c r="FL114" s="109" t="str">
        <f t="shared" si="175"/>
        <v/>
      </c>
      <c r="FM114" s="370" t="str">
        <f>IF(OR($E114="",$G114=""),"",IF(AND('Marks Entry 6th'!CJ113="",'Marks Entry 7th'!CJ113=""),"",IF(AND($E$3=6),'Marks Entry 6th'!CJ113,IF(AND($E$3=7),'Marks Entry 7th'!CJ113,""))))</f>
        <v/>
      </c>
      <c r="FN114" s="370" t="str">
        <f>IF(OR($E114="",$G114=""),"",IF(AND('Marks Entry 6th'!CK113="",'Marks Entry 7th'!CK113=""),"",IF(AND($E$3=6),'Marks Entry 6th'!CK113,IF(AND($E$3=7),'Marks Entry 7th'!CK113,""))))</f>
        <v/>
      </c>
      <c r="FO114" s="371" t="str">
        <f t="shared" si="176"/>
        <v/>
      </c>
      <c r="FP114" s="109" t="str">
        <f t="shared" si="177"/>
        <v/>
      </c>
      <c r="FQ114" s="370" t="str">
        <f>IF(OR($E114="",$G114=""),"",IF(AND('Marks Entry 6th'!CL113="",'Marks Entry 7th'!CL113=""),"",IF(AND($E$3=6),'Marks Entry 6th'!CL113,IF(AND($E$3=7),'Marks Entry 7th'!CL113,""))))</f>
        <v/>
      </c>
      <c r="FR114" s="370" t="str">
        <f>IF(OR($E114="",$G114=""),"",IF(AND('Marks Entry 6th'!CM113="",'Marks Entry 7th'!CM113=""),"",IF(AND($E$3=6),'Marks Entry 6th'!CM113,IF(AND($E$3=7),'Marks Entry 7th'!CM113,""))))</f>
        <v/>
      </c>
      <c r="FS114" s="371" t="str">
        <f t="shared" si="178"/>
        <v/>
      </c>
      <c r="FT114" s="109" t="str">
        <f t="shared" si="179"/>
        <v/>
      </c>
      <c r="FU114" s="78" t="str">
        <f t="shared" si="180"/>
        <v/>
      </c>
      <c r="FV114" s="332" t="str">
        <f t="shared" si="181"/>
        <v/>
      </c>
      <c r="FW114" s="84" t="str">
        <f t="shared" si="182"/>
        <v/>
      </c>
      <c r="FX114" s="225" t="str">
        <f t="shared" si="183"/>
        <v/>
      </c>
      <c r="FY114" s="85" t="str">
        <f t="shared" si="184"/>
        <v/>
      </c>
      <c r="FZ114" s="331" t="str">
        <f>IFERROR(IF(B114="NSO","NSO",IF(OR(D114="",G114="",F114=""),"",IF(AND(FV114&gt;=36,'Master sheet'!$D$11="Hindi"),"कक्षा क्रमोन्नत",IF(AND(FV114&gt;=36,'Master sheet'!$D$11="English"),"Promoted",IF(AND(FV114&lt;36,'Master sheet'!$D$11="Hindi"),"पुनः परीक्षा","Re-Exam"))))),"")</f>
        <v/>
      </c>
      <c r="GA114" s="53" t="str">
        <f>IF(OR($E114="",$G114=""),"",IF(AND($E$3=6,'Marks Entry 6th'!CN113=""),"",IF(AND($E$3=7,'Marks Entry 7th'!CN113=""),"",IF(AND($E$3=6),'Marks Entry 6th'!CN113,IF(AND($E$3=7),'Marks Entry 7th'!CN113,"")))))</f>
        <v/>
      </c>
      <c r="GB114" s="53" t="str">
        <f>IF(OR($E114="",$G114=""),"",IF(AND($E$3=6,'Marks Entry 6th'!CO113=""),"",IF(AND($E$3=7,'Marks Entry 7th'!CO113=""),"",IF(AND($E$3=6),'Marks Entry 6th'!CO113,IF(AND($E$3=7),'Marks Entry 7th'!CO113,"")))))</f>
        <v/>
      </c>
      <c r="GC114" s="54"/>
      <c r="GK114" s="56">
        <f>IF(AND($E$3=6),'Marks Entry 6th'!I113,IF(AND($E$3=7),'Marks Entry 7th'!I113,""))</f>
        <v>0</v>
      </c>
      <c r="GL114" s="56">
        <f t="shared" si="185"/>
        <v>0</v>
      </c>
    </row>
    <row r="115" spans="1:194" ht="18.95" customHeight="1">
      <c r="A115" s="68">
        <v>108</v>
      </c>
      <c r="B115" s="68" t="str">
        <f>IF(OR(GK115=0,GK115=""),"",IF(AND($E$3=6),'Marks Entry 6th'!I114,IF(AND($E$3=7),'Marks Entry 7th'!I114,"")))</f>
        <v/>
      </c>
      <c r="C115" s="69" t="str">
        <f>IF(OR(B115=0,B115=""),"",IF(AND($E$3=6,'Marks Entry 6th'!B114=""),"",IF(AND($E$3=7,'Marks Entry 7th'!B114=""),"",IF(AND($E$3=6,'Marks Entry 6th'!B114),'Marks Entry 6th'!B114,IF(AND($E$3=7),'Marks Entry 7th'!B114,"")))))</f>
        <v/>
      </c>
      <c r="D115" s="69" t="str">
        <f>IF(OR(B115=0,B115=""),"",IF(AND($E$3=6,'Marks Entry 6th'!C114=""),"",IF(AND($E$3=7,'Marks Entry 7th'!C114=""),"",IF(AND($E$3=6),'Marks Entry 6th'!C114,IF(AND($E$3=7),'Marks Entry 7th'!C114,"")))))</f>
        <v/>
      </c>
      <c r="E115" s="306" t="str">
        <f>IF(OR(B115=0,B115=""),"",IF(AND($E$3=6,'Marks Entry 6th'!E114=""),"",IF(AND($E$3=7,'Marks Entry 7th'!E114=""),"",IF(AND($E$3=6),'Marks Entry 6th'!E114,IF(AND($E$3=7),'Marks Entry 7th'!E114,"")))))</f>
        <v/>
      </c>
      <c r="F115" s="69" t="str">
        <f>IF(OR(B115=0,B115=""),"",IF(AND($E$3=6,'Marks Entry 6th'!D114=""),"",IF(AND($E$3=7,'Marks Entry 7th'!D114=""),"",IF(AND($E$3=6),'Marks Entry 6th'!D114,IF(AND($E$3=7),'Marks Entry 7th'!D114,"")))))</f>
        <v/>
      </c>
      <c r="G115" s="305" t="str">
        <f>IF(OR(B115=0,B115=""),"",IF(AND($E$3=6,'Marks Entry 6th'!F114=""),"",IF(AND($E$3=7,'Marks Entry 7th'!F114=""),"",IF(AND($E$3=6),UPPER('Marks Entry 6th'!F114),IF(AND($E$3=7),UPPER('Marks Entry 7th'!F114),"")))))</f>
        <v/>
      </c>
      <c r="H115" s="305" t="str">
        <f>IF(OR(B115=0,B115=""),"",IF(AND($E$3=6,'Marks Entry 6th'!G114=""),"",IF(AND($E$3=7,'Marks Entry 7th'!G114=""),"",IF(AND($E$3=6),UPPER('Marks Entry 6th'!G114),IF(AND($E$3=7),UPPER('Marks Entry 7th'!G114),"")))))</f>
        <v/>
      </c>
      <c r="I115" s="305" t="str">
        <f>IF(OR(B115=0,B115=""),"",IF(AND($E$3=6,'Marks Entry 6th'!H114=""),"",IF(AND($E$3=7,'Marks Entry 7th'!H114=""),"",IF(AND($E$3=6),UPPER('Marks Entry 6th'!H114),IF(AND($E$3=7),UPPER('Marks Entry 7th'!H114),"")))))</f>
        <v/>
      </c>
      <c r="J115" s="64" t="str">
        <f>IF(OR(B115=0,B115=""),"",IF(AND($E$3=6,'Marks Entry 6th'!J114=""),"",IF(AND($E$3=7,'Marks Entry 7th'!J114=""),"",IF(AND($E$3=6),'Marks Entry 6th'!J114,IF(AND($E$3=7),'Marks Entry 7th'!J114,"")))))</f>
        <v/>
      </c>
      <c r="K115" s="64" t="str">
        <f>IF(OR(B115=0,B115=""),"",IF(AND($E$3=6,'Marks Entry 6th'!K114=""),"",IF(AND($E$3=7,'Marks Entry 7th'!K114=""),"",IF(AND($E$3=6),'Marks Entry 6th'!K114,IF(AND($E$3=7),'Marks Entry 7th'!K114,"")))))</f>
        <v/>
      </c>
      <c r="L115" s="120" t="str">
        <f>IF(OR($E115="",$G115=""),"",IF(AND($E$3=6),'Marks Entry 6th'!L114,IF(AND($E$3=7),'Marks Entry 7th'!L114,"")))</f>
        <v/>
      </c>
      <c r="M115" s="120" t="str">
        <f>IF(OR($E115="",$G115=""),"",IF(AND($E$3=6),'Marks Entry 6th'!M114,IF(AND($E$3=7),'Marks Entry 7th'!M114,"")))</f>
        <v/>
      </c>
      <c r="N115" s="120" t="str">
        <f>IF(OR($E115="",$G115=""),"",IF(AND($E$3=6),'Marks Entry 6th'!N114,IF(AND($E$3=7),'Marks Entry 7th'!N114,"")))</f>
        <v/>
      </c>
      <c r="O115" s="120" t="str">
        <f>IF(OR($E115="",$G115=""),"",IF(AND($E$3=6),'Marks Entry 6th'!O114,IF(AND($E$3=7),'Marks Entry 7th'!O114,"")))</f>
        <v/>
      </c>
      <c r="P115" s="120" t="str">
        <f>IF(OR($E115="",$G115=""),"",IF(AND($E$3=6),'Marks Entry 6th'!P114,IF(AND($E$3=7),'Marks Entry 7th'!P114,"")))</f>
        <v/>
      </c>
      <c r="Q115" s="120" t="str">
        <f>IF(OR($E115="",$G115=""),"",IF(AND($E$3=6),'Marks Entry 6th'!Q114,IF(AND($E$3=7),'Marks Entry 7th'!Q114,"")))</f>
        <v/>
      </c>
      <c r="R115" s="428" t="str">
        <f t="shared" si="95"/>
        <v/>
      </c>
      <c r="S115" s="120" t="str">
        <f>IF(OR($E115="",$G115=""),"",IF(AND($E$3=6),'Marks Entry 6th'!R114,IF(AND($E$3=7),'Marks Entry 7th'!R114,"")))</f>
        <v/>
      </c>
      <c r="T115" s="120" t="str">
        <f>IF(OR($E115="",$G115=""),"",IF(AND($E$3=6),'Marks Entry 6th'!S114,IF(AND($E$3=7),'Marks Entry 7th'!S114,"")))</f>
        <v/>
      </c>
      <c r="U115" s="65" t="str">
        <f t="shared" si="96"/>
        <v/>
      </c>
      <c r="V115" s="62">
        <f t="shared" si="97"/>
        <v>0</v>
      </c>
      <c r="W115" s="67" t="str">
        <f>IF(OR($E115="",$G115=""),"",IF(AND($E$3=6),'Marks Entry 6th'!T114,IF(AND($E$3=7),'Marks Entry 7th'!T114,"")))</f>
        <v/>
      </c>
      <c r="X115" s="67" t="str">
        <f>IF(OR($E115="",$G115=""),"",IF(AND($E$3=6),'Marks Entry 6th'!U114,IF(AND($E$3=7),'Marks Entry 7th'!U114,"")))</f>
        <v/>
      </c>
      <c r="Y115" s="66" t="str">
        <f t="shared" si="98"/>
        <v/>
      </c>
      <c r="Z115" s="62" t="str">
        <f t="shared" si="99"/>
        <v/>
      </c>
      <c r="AA115" s="108">
        <f t="shared" si="100"/>
        <v>0</v>
      </c>
      <c r="AB115" s="108" t="str">
        <f t="shared" si="101"/>
        <v/>
      </c>
      <c r="AC115" s="108" t="str">
        <f t="shared" si="102"/>
        <v/>
      </c>
      <c r="AD115" s="108" t="str">
        <f t="shared" si="103"/>
        <v/>
      </c>
      <c r="AE115" s="108" t="str">
        <f t="shared" si="104"/>
        <v/>
      </c>
      <c r="AF115" s="110" t="str">
        <f t="shared" si="105"/>
        <v/>
      </c>
      <c r="AG115" s="120" t="str">
        <f>IF(OR($E115="",$G115=""),"",IF(AND($E$3=6),'Marks Entry 6th'!V114,IF(AND($E$3=7),'Marks Entry 7th'!V114,"")))</f>
        <v/>
      </c>
      <c r="AH115" s="120" t="str">
        <f>IF(OR($E115="",$G115=""),"",IF(AND($E$3=6),'Marks Entry 6th'!W114,IF(AND($E$3=7),'Marks Entry 7th'!W114,"")))</f>
        <v/>
      </c>
      <c r="AI115" s="120" t="str">
        <f>IF(OR($E115="",$G115=""),"",IF(AND($E$3=6),'Marks Entry 6th'!X114,IF(AND($E$3=7),'Marks Entry 7th'!X114,"")))</f>
        <v/>
      </c>
      <c r="AJ115" s="120" t="str">
        <f>IF(OR($E115="",$G115=""),"",IF(AND($E$3=6),'Marks Entry 6th'!Y114,IF(AND($E$3=7),'Marks Entry 7th'!Y114,"")))</f>
        <v/>
      </c>
      <c r="AK115" s="120" t="str">
        <f>IF(OR($E115="",$G115=""),"",IF(AND($E$3=6),'Marks Entry 6th'!Z114,IF(AND($E$3=7),'Marks Entry 7th'!Z114,"")))</f>
        <v/>
      </c>
      <c r="AL115" s="120" t="str">
        <f>IF(OR($E115="",$G115=""),"",IF(AND($E$3=6),'Marks Entry 6th'!AA114,IF(AND($E$3=7),'Marks Entry 7th'!AA114,"")))</f>
        <v/>
      </c>
      <c r="AM115" s="428" t="str">
        <f t="shared" si="106"/>
        <v/>
      </c>
      <c r="AN115" s="120" t="str">
        <f>IF(OR($E115="",$G115=""),"",IF(AND($E$3=6),'Marks Entry 6th'!AB114,IF(AND($E$3=7),'Marks Entry 7th'!AB114,"")))</f>
        <v/>
      </c>
      <c r="AO115" s="120" t="str">
        <f>IF(OR($E115="",$G115=""),"",IF(AND($E$3=6),'Marks Entry 6th'!AC114,IF(AND($E$3=7),'Marks Entry 7th'!AC114,"")))</f>
        <v/>
      </c>
      <c r="AP115" s="65" t="str">
        <f t="shared" si="107"/>
        <v/>
      </c>
      <c r="AQ115" s="62">
        <f t="shared" si="108"/>
        <v>0</v>
      </c>
      <c r="AR115" s="67" t="str">
        <f>IF(OR($E115="",$G115=""),"",IF(AND($E$3=6),'Marks Entry 6th'!AD114,IF(AND($E$3=7),'Marks Entry 7th'!AD114,"")))</f>
        <v/>
      </c>
      <c r="AS115" s="67" t="str">
        <f>IF(OR($E115="",$G115=""),"",IF(AND($E$3=6),'Marks Entry 6th'!AE114,IF(AND($E$3=7),'Marks Entry 7th'!AE114,"")))</f>
        <v/>
      </c>
      <c r="AT115" s="65" t="str">
        <f t="shared" si="109"/>
        <v/>
      </c>
      <c r="AU115" s="62" t="str">
        <f t="shared" si="110"/>
        <v/>
      </c>
      <c r="AV115" s="108">
        <f t="shared" si="111"/>
        <v>0</v>
      </c>
      <c r="AW115" s="108" t="str">
        <f t="shared" si="112"/>
        <v/>
      </c>
      <c r="AX115" s="108" t="str">
        <f t="shared" si="113"/>
        <v/>
      </c>
      <c r="AY115" s="108" t="str">
        <f t="shared" si="114"/>
        <v/>
      </c>
      <c r="AZ115" s="108" t="str">
        <f t="shared" si="115"/>
        <v/>
      </c>
      <c r="BA115" s="110" t="str">
        <f t="shared" si="116"/>
        <v/>
      </c>
      <c r="BB115" s="313" t="str">
        <f>IF(OR($E115="",$G115=""),"",IF(AND($E$3=6),'Marks Entry 6th'!AF114,IF(AND($E$3=7),'Marks Entry 7th'!AF114,"")))</f>
        <v/>
      </c>
      <c r="BC115" s="120" t="str">
        <f>IF(OR($E115="",$G115=""),"",IF(AND($E$3=6),'Marks Entry 6th'!AG114,IF(AND($E$3=7),'Marks Entry 7th'!AG114,"")))</f>
        <v/>
      </c>
      <c r="BD115" s="120" t="str">
        <f>IF(OR($E115="",$G115=""),"",IF(AND($E$3=6),'Marks Entry 6th'!AH114,IF(AND($E$3=7),'Marks Entry 7th'!AH114,"")))</f>
        <v/>
      </c>
      <c r="BE115" s="120" t="str">
        <f>IF(OR($E115="",$G115=""),"",IF(AND($E$3=6),'Marks Entry 6th'!AI114,IF(AND($E$3=7),'Marks Entry 7th'!AI114,"")))</f>
        <v/>
      </c>
      <c r="BF115" s="120" t="str">
        <f>IF(OR($E115="",$G115=""),"",IF(AND($E$3=6),'Marks Entry 6th'!AJ114,IF(AND($E$3=7),'Marks Entry 7th'!AJ114,"")))</f>
        <v/>
      </c>
      <c r="BG115" s="120" t="str">
        <f>IF(OR($E115="",$G115=""),"",IF(AND($E$3=6),'Marks Entry 6th'!AK114,IF(AND($E$3=7),'Marks Entry 7th'!AK114,"")))</f>
        <v/>
      </c>
      <c r="BH115" s="120" t="str">
        <f>IF(OR($E115="",$G115=""),"",IF(AND($E$3=6),'Marks Entry 6th'!AL114,IF(AND($E$3=7),'Marks Entry 7th'!AL114,"")))</f>
        <v/>
      </c>
      <c r="BI115" s="428" t="str">
        <f t="shared" si="117"/>
        <v/>
      </c>
      <c r="BJ115" s="120" t="str">
        <f>IF(OR($E115="",$G115=""),"",IF(AND($E$3=6),'Marks Entry 6th'!AM114,IF(AND($E$3=7),'Marks Entry 7th'!AM114,"")))</f>
        <v/>
      </c>
      <c r="BK115" s="120" t="str">
        <f>IF(OR($E115="",$G115=""),"",IF(AND($E$3=6),'Marks Entry 6th'!AN114,IF(AND($E$3=7),'Marks Entry 7th'!AN114,"")))</f>
        <v/>
      </c>
      <c r="BL115" s="65" t="str">
        <f t="shared" si="118"/>
        <v/>
      </c>
      <c r="BM115" s="62">
        <f t="shared" si="119"/>
        <v>0</v>
      </c>
      <c r="BN115" s="67" t="str">
        <f>IF(OR($E115="",$G115=""),"",IF(AND($E$3=6),'Marks Entry 6th'!AO114,IF(AND($E$3=7),'Marks Entry 7th'!AO114,"")))</f>
        <v/>
      </c>
      <c r="BO115" s="67" t="str">
        <f>IF(OR($E115="",$G115=""),"",IF(AND($E$3=6),'Marks Entry 6th'!AP114,IF(AND($E$3=7),'Marks Entry 7th'!AP114,"")))</f>
        <v/>
      </c>
      <c r="BP115" s="65" t="str">
        <f t="shared" si="120"/>
        <v/>
      </c>
      <c r="BQ115" s="62" t="str">
        <f t="shared" si="121"/>
        <v/>
      </c>
      <c r="BR115" s="108">
        <f t="shared" si="122"/>
        <v>0</v>
      </c>
      <c r="BS115" s="108" t="str">
        <f t="shared" si="123"/>
        <v/>
      </c>
      <c r="BT115" s="108" t="str">
        <f t="shared" si="124"/>
        <v/>
      </c>
      <c r="BU115" s="108" t="str">
        <f t="shared" si="125"/>
        <v/>
      </c>
      <c r="BV115" s="108" t="str">
        <f t="shared" si="126"/>
        <v/>
      </c>
      <c r="BW115" s="110" t="str">
        <f t="shared" si="127"/>
        <v/>
      </c>
      <c r="BX115" s="120" t="str">
        <f>IF(OR($E115="",$G115=""),"",IF(AND($E$3=6),'Marks Entry 6th'!AQ114,IF(AND($E$3=7),'Marks Entry 7th'!AQ114,"")))</f>
        <v/>
      </c>
      <c r="BY115" s="120" t="str">
        <f>IF(OR($E115="",$G115=""),"",IF(AND($E$3=6),'Marks Entry 6th'!AR114,IF(AND($E$3=7),'Marks Entry 7th'!AR114,"")))</f>
        <v/>
      </c>
      <c r="BZ115" s="120" t="str">
        <f>IF(OR($E115="",$G115=""),"",IF(AND($E$3=6),'Marks Entry 6th'!AS114,IF(AND($E$3=7),'Marks Entry 7th'!AS114,"")))</f>
        <v/>
      </c>
      <c r="CA115" s="120" t="str">
        <f>IF(OR($E115="",$G115=""),"",IF(AND($E$3=6),'Marks Entry 6th'!AT114,IF(AND($E$3=7),'Marks Entry 7th'!AT114,"")))</f>
        <v/>
      </c>
      <c r="CB115" s="120" t="str">
        <f>IF(OR($E115="",$G115=""),"",IF(AND($E$3=6),'Marks Entry 6th'!AU114,IF(AND($E$3=7),'Marks Entry 7th'!AU114,"")))</f>
        <v/>
      </c>
      <c r="CC115" s="120" t="str">
        <f>IF(OR($E115="",$G115=""),"",IF(AND($E$3=6),'Marks Entry 6th'!AV114,IF(AND($E$3=7),'Marks Entry 7th'!AV114,"")))</f>
        <v/>
      </c>
      <c r="CD115" s="428" t="str">
        <f t="shared" si="128"/>
        <v/>
      </c>
      <c r="CE115" s="120" t="str">
        <f>IF(OR($E115="",$G115=""),"",IF(AND($E$3=6),'Marks Entry 6th'!AW114,IF(AND($E$3=7),'Marks Entry 7th'!AW114,"")))</f>
        <v/>
      </c>
      <c r="CF115" s="120" t="str">
        <f>IF(OR($E115="",$G115=""),"",IF(AND($E$3=6),'Marks Entry 6th'!AX114,IF(AND($E$3=7),'Marks Entry 7th'!AX114,"")))</f>
        <v/>
      </c>
      <c r="CG115" s="65" t="str">
        <f t="shared" si="129"/>
        <v/>
      </c>
      <c r="CH115" s="62">
        <f t="shared" si="130"/>
        <v>0</v>
      </c>
      <c r="CI115" s="67" t="str">
        <f>IF(OR($E115="",$G115=""),"",IF(AND($E$3=6),'Marks Entry 6th'!AY114,IF(AND($E$3=7),'Marks Entry 7th'!AY114,"")))</f>
        <v/>
      </c>
      <c r="CJ115" s="67" t="str">
        <f>IF(OR($E115="",$G115=""),"",IF(AND($E$3=6),'Marks Entry 6th'!AZ114,IF(AND($E$3=7),'Marks Entry 7th'!AZ114,"")))</f>
        <v/>
      </c>
      <c r="CK115" s="65" t="str">
        <f t="shared" si="131"/>
        <v/>
      </c>
      <c r="CL115" s="62" t="str">
        <f t="shared" si="132"/>
        <v/>
      </c>
      <c r="CM115" s="108">
        <f t="shared" si="133"/>
        <v>0</v>
      </c>
      <c r="CN115" s="108" t="str">
        <f t="shared" si="134"/>
        <v/>
      </c>
      <c r="CO115" s="108" t="str">
        <f t="shared" si="135"/>
        <v/>
      </c>
      <c r="CP115" s="108" t="str">
        <f t="shared" si="136"/>
        <v/>
      </c>
      <c r="CQ115" s="108" t="str">
        <f t="shared" si="137"/>
        <v/>
      </c>
      <c r="CR115" s="110" t="str">
        <f t="shared" si="138"/>
        <v/>
      </c>
      <c r="CS115" s="120" t="str">
        <f>IF(OR($E115="",$G115=""),"",IF(AND($E$3=6),'Marks Entry 6th'!BA114,IF(AND($E$3=7),'Marks Entry 7th'!BA114,"")))</f>
        <v/>
      </c>
      <c r="CT115" s="120" t="str">
        <f>IF(OR($E115="",$G115=""),"",IF(AND($E$3=6),'Marks Entry 6th'!BB114,IF(AND($E$3=7),'Marks Entry 7th'!BB114,"")))</f>
        <v/>
      </c>
      <c r="CU115" s="120" t="str">
        <f>IF(OR($E115="",$G115=""),"",IF(AND($E$3=6),'Marks Entry 6th'!BC114,IF(AND($E$3=7),'Marks Entry 7th'!BC114,"")))</f>
        <v/>
      </c>
      <c r="CV115" s="120" t="str">
        <f>IF(OR($E115="",$G115=""),"",IF(AND($E$3=6),'Marks Entry 6th'!BD114,IF(AND($E$3=7),'Marks Entry 7th'!BD114,"")))</f>
        <v/>
      </c>
      <c r="CW115" s="120" t="str">
        <f>IF(OR($E115="",$G115=""),"",IF(AND($E$3=6),'Marks Entry 6th'!BE114,IF(AND($E$3=7),'Marks Entry 7th'!BE114,"")))</f>
        <v/>
      </c>
      <c r="CX115" s="120" t="str">
        <f>IF(OR($E115="",$G115=""),"",IF(AND($E$3=6),'Marks Entry 6th'!BF114,IF(AND($E$3=7),'Marks Entry 7th'!BF114,"")))</f>
        <v/>
      </c>
      <c r="CY115" s="428" t="str">
        <f t="shared" si="139"/>
        <v/>
      </c>
      <c r="CZ115" s="120" t="str">
        <f>IF(OR($E115="",$G115=""),"",IF(AND($E$3=6),'Marks Entry 6th'!BG114,IF(AND($E$3=7),'Marks Entry 7th'!BG114,"")))</f>
        <v/>
      </c>
      <c r="DA115" s="120" t="str">
        <f>IF(OR($E115="",$G115=""),"",IF(AND($E$3=6),'Marks Entry 6th'!BH114,IF(AND($E$3=7),'Marks Entry 7th'!BH114,"")))</f>
        <v/>
      </c>
      <c r="DB115" s="65" t="str">
        <f t="shared" si="140"/>
        <v/>
      </c>
      <c r="DC115" s="62">
        <f t="shared" si="141"/>
        <v>0</v>
      </c>
      <c r="DD115" s="67" t="str">
        <f>IF(OR($E115="",$G115=""),"",IF(AND($E$3=6),'Marks Entry 6th'!BI114,IF(AND($E$3=7),'Marks Entry 7th'!BI114,"")))</f>
        <v/>
      </c>
      <c r="DE115" s="67" t="str">
        <f>IF(OR($E115="",$G115=""),"",IF(AND($E$3=6),'Marks Entry 6th'!BJ114,IF(AND($E$3=7),'Marks Entry 7th'!BJ114,"")))</f>
        <v/>
      </c>
      <c r="DF115" s="65" t="str">
        <f t="shared" si="142"/>
        <v/>
      </c>
      <c r="DG115" s="62" t="str">
        <f t="shared" si="143"/>
        <v/>
      </c>
      <c r="DH115" s="108">
        <f t="shared" si="144"/>
        <v>0</v>
      </c>
      <c r="DI115" s="108" t="str">
        <f t="shared" si="145"/>
        <v/>
      </c>
      <c r="DJ115" s="108" t="str">
        <f t="shared" si="146"/>
        <v/>
      </c>
      <c r="DK115" s="108" t="str">
        <f t="shared" si="147"/>
        <v/>
      </c>
      <c r="DL115" s="108" t="str">
        <f t="shared" si="148"/>
        <v/>
      </c>
      <c r="DM115" s="110" t="str">
        <f t="shared" si="149"/>
        <v/>
      </c>
      <c r="DN115" s="120" t="str">
        <f>IF(OR($E115="",$G115=""),"",IF(AND($E$3=6),'Marks Entry 6th'!BK114,IF(AND($E$3=7),'Marks Entry 7th'!BK114,"")))</f>
        <v/>
      </c>
      <c r="DO115" s="120" t="str">
        <f>IF(OR($E115="",$G115=""),"",IF(AND($E$3=6),'Marks Entry 6th'!BL114,IF(AND($E$3=7),'Marks Entry 7th'!BL114,"")))</f>
        <v/>
      </c>
      <c r="DP115" s="120" t="str">
        <f>IF(OR($E115="",$G115=""),"",IF(AND($E$3=6),'Marks Entry 6th'!BM114,IF(AND($E$3=7),'Marks Entry 7th'!BM114,"")))</f>
        <v/>
      </c>
      <c r="DQ115" s="120" t="str">
        <f>IF(OR($E115="",$G115=""),"",IF(AND($E$3=6),'Marks Entry 6th'!BN114,IF(AND($E$3=7),'Marks Entry 7th'!BN114,"")))</f>
        <v/>
      </c>
      <c r="DR115" s="120" t="str">
        <f>IF(OR($E115="",$G115=""),"",IF(AND($E$3=6),'Marks Entry 6th'!BO114,IF(AND($E$3=7),'Marks Entry 7th'!BO114,"")))</f>
        <v/>
      </c>
      <c r="DS115" s="120" t="str">
        <f>IF(OR($E115="",$G115=""),"",IF(AND($E$3=6),'Marks Entry 6th'!BP114,IF(AND($E$3=7),'Marks Entry 7th'!BP114,"")))</f>
        <v/>
      </c>
      <c r="DT115" s="428" t="str">
        <f t="shared" si="150"/>
        <v/>
      </c>
      <c r="DU115" s="120" t="str">
        <f>IF(OR($E115="",$G115=""),"",IF(AND($E$3=6),'Marks Entry 6th'!BQ114,IF(AND($E$3=7),'Marks Entry 7th'!BQ114,"")))</f>
        <v/>
      </c>
      <c r="DV115" s="120" t="str">
        <f>IF(OR($E115="",$G115=""),"",IF(AND($E$3=6),'Marks Entry 6th'!BR114,IF(AND($E$3=7),'Marks Entry 7th'!BR114,"")))</f>
        <v/>
      </c>
      <c r="DW115" s="65" t="str">
        <f t="shared" si="151"/>
        <v/>
      </c>
      <c r="DX115" s="62">
        <f t="shared" si="152"/>
        <v>0</v>
      </c>
      <c r="DY115" s="67" t="str">
        <f>IF(OR($E115="",$G115=""),"",IF(AND($E$3=6),'Marks Entry 6th'!BS114,IF(AND($E$3=7),'Marks Entry 7th'!BS114,"")))</f>
        <v/>
      </c>
      <c r="DZ115" s="67" t="str">
        <f>IF(OR($E115="",$G115=""),"",IF(AND($E$3=6),'Marks Entry 6th'!BT114,IF(AND($E$3=7),'Marks Entry 7th'!BT114,"")))</f>
        <v/>
      </c>
      <c r="EA115" s="65" t="str">
        <f t="shared" si="153"/>
        <v/>
      </c>
      <c r="EB115" s="62" t="str">
        <f t="shared" si="154"/>
        <v/>
      </c>
      <c r="EC115" s="108">
        <f t="shared" si="155"/>
        <v>0</v>
      </c>
      <c r="ED115" s="108" t="str">
        <f t="shared" si="156"/>
        <v/>
      </c>
      <c r="EE115" s="108" t="str">
        <f t="shared" si="157"/>
        <v/>
      </c>
      <c r="EF115" s="108" t="str">
        <f t="shared" si="158"/>
        <v/>
      </c>
      <c r="EG115" s="108" t="str">
        <f t="shared" si="159"/>
        <v/>
      </c>
      <c r="EH115" s="110" t="str">
        <f t="shared" si="160"/>
        <v/>
      </c>
      <c r="EI115" s="52" t="str">
        <f>IF(OR($E115="",$G115=""),"",IF(AND($E$3=6),'Marks Entry 6th'!BU114,IF(AND($E$3=7),'Marks Entry 7th'!BU114,"")))</f>
        <v/>
      </c>
      <c r="EJ115" s="52" t="str">
        <f>IF(OR($E115="",$G115=""),"",IF(AND($E$3=6),'Marks Entry 6th'!BV114,IF(AND($E$3=7),'Marks Entry 7th'!BV114,"")))</f>
        <v/>
      </c>
      <c r="EK115" s="52" t="str">
        <f>IF(OR($E115="",$G115=""),"",IF(AND($E$3=6),'Marks Entry 6th'!BW114,IF(AND($E$3=7),'Marks Entry 7th'!BW114,"")))</f>
        <v/>
      </c>
      <c r="EL115" s="52" t="str">
        <f>IF(OR($E115="",$G115=""),"",IF(AND($E$3=6),'Marks Entry 6th'!BX114,IF(AND($E$3=7),'Marks Entry 7th'!BX114,"")))</f>
        <v/>
      </c>
      <c r="EM115" s="52" t="str">
        <f>IF(OR($E115="",$G115=""),"",IF(AND($E$3=6),'Marks Entry 6th'!BY114,IF(AND($E$3=7),'Marks Entry 7th'!BY114,"")))</f>
        <v/>
      </c>
      <c r="EN115" s="121" t="str">
        <f t="shared" si="161"/>
        <v/>
      </c>
      <c r="EO115" s="122">
        <f t="shared" si="162"/>
        <v>0</v>
      </c>
      <c r="EP115" s="122" t="str">
        <f t="shared" si="163"/>
        <v/>
      </c>
      <c r="EQ115" s="122" t="str">
        <f t="shared" si="164"/>
        <v/>
      </c>
      <c r="ER115" s="109" t="str">
        <f t="shared" si="165"/>
        <v/>
      </c>
      <c r="ES115" s="52" t="str">
        <f>IF(OR($E115="",$G115=""),"",IF(AND($E$3=6),'Marks Entry 6th'!BZ114,IF(AND($E$3=7),'Marks Entry 7th'!BZ114,"")))</f>
        <v/>
      </c>
      <c r="ET115" s="52" t="str">
        <f>IF(OR($E115="",$G115=""),"",IF(AND($E$3=6),'Marks Entry 6th'!CA114,IF(AND($E$3=7),'Marks Entry 7th'!CA114,"")))</f>
        <v/>
      </c>
      <c r="EU115" s="52" t="str">
        <f>IF(OR($E115="",$G115=""),"",IF(AND($E$3=6),'Marks Entry 6th'!CB114,IF(AND($E$3=7),'Marks Entry 7th'!CB114,"")))</f>
        <v/>
      </c>
      <c r="EV115" s="52" t="str">
        <f>IF(OR($E115="",$G115=""),"",IF(AND($E$3=6),'Marks Entry 6th'!CC114,IF(AND($E$3=7),'Marks Entry 7th'!CC114,"")))</f>
        <v/>
      </c>
      <c r="EW115" s="52" t="str">
        <f>IF(OR($E115="",$G115=""),"",IF(AND($E$3=6),'Marks Entry 6th'!CD114,IF(AND($E$3=7),'Marks Entry 7th'!CD114,"")))</f>
        <v/>
      </c>
      <c r="EX115" s="121" t="str">
        <f t="shared" si="166"/>
        <v/>
      </c>
      <c r="EY115" s="122">
        <f t="shared" si="167"/>
        <v>0</v>
      </c>
      <c r="EZ115" s="122" t="str">
        <f t="shared" si="168"/>
        <v/>
      </c>
      <c r="FA115" s="122" t="str">
        <f t="shared" si="169"/>
        <v/>
      </c>
      <c r="FB115" s="109" t="str">
        <f t="shared" si="170"/>
        <v/>
      </c>
      <c r="FC115" s="52" t="str">
        <f>IF(OR($E115="",$G115=""),"",IF(AND($E$3=6),'Marks Entry 6th'!CE114,IF(AND($E$3=7),'Marks Entry 7th'!CE114,"")))</f>
        <v/>
      </c>
      <c r="FD115" s="52" t="str">
        <f>IF(OR($E115="",$G115=""),"",IF(AND($E$3=6),'Marks Entry 6th'!CF114,IF(AND($E$3=7),'Marks Entry 7th'!CF114,"")))</f>
        <v/>
      </c>
      <c r="FE115" s="52" t="str">
        <f>IF(OR($E115="",$G115=""),"",IF(AND($E$3=6),'Marks Entry 6th'!CG114,IF(AND($E$3=7),'Marks Entry 7th'!CG114,"")))</f>
        <v/>
      </c>
      <c r="FF115" s="52" t="str">
        <f>IF(OR($E115="",$G115=""),"",IF(AND($E$3=6),'Marks Entry 6th'!CH114,IF(AND($E$3=7),'Marks Entry 7th'!CH114,"")))</f>
        <v/>
      </c>
      <c r="FG115" s="52" t="str">
        <f>IF(OR($E115="",$G115=""),"",IF(AND($E$3=6),'Marks Entry 6th'!CI114,IF(AND($E$3=7),'Marks Entry 7th'!CI114,"")))</f>
        <v/>
      </c>
      <c r="FH115" s="121" t="str">
        <f t="shared" si="171"/>
        <v/>
      </c>
      <c r="FI115" s="122">
        <f t="shared" si="172"/>
        <v>0</v>
      </c>
      <c r="FJ115" s="122" t="str">
        <f t="shared" si="173"/>
        <v/>
      </c>
      <c r="FK115" s="122" t="str">
        <f t="shared" si="174"/>
        <v/>
      </c>
      <c r="FL115" s="109" t="str">
        <f t="shared" si="175"/>
        <v/>
      </c>
      <c r="FM115" s="370" t="str">
        <f>IF(OR($E115="",$G115=""),"",IF(AND('Marks Entry 6th'!CJ114="",'Marks Entry 7th'!CJ114=""),"",IF(AND($E$3=6),'Marks Entry 6th'!CJ114,IF(AND($E$3=7),'Marks Entry 7th'!CJ114,""))))</f>
        <v/>
      </c>
      <c r="FN115" s="370" t="str">
        <f>IF(OR($E115="",$G115=""),"",IF(AND('Marks Entry 6th'!CK114="",'Marks Entry 7th'!CK114=""),"",IF(AND($E$3=6),'Marks Entry 6th'!CK114,IF(AND($E$3=7),'Marks Entry 7th'!CK114,""))))</f>
        <v/>
      </c>
      <c r="FO115" s="371" t="str">
        <f t="shared" si="176"/>
        <v/>
      </c>
      <c r="FP115" s="109" t="str">
        <f t="shared" si="177"/>
        <v/>
      </c>
      <c r="FQ115" s="370" t="str">
        <f>IF(OR($E115="",$G115=""),"",IF(AND('Marks Entry 6th'!CL114="",'Marks Entry 7th'!CL114=""),"",IF(AND($E$3=6),'Marks Entry 6th'!CL114,IF(AND($E$3=7),'Marks Entry 7th'!CL114,""))))</f>
        <v/>
      </c>
      <c r="FR115" s="370" t="str">
        <f>IF(OR($E115="",$G115=""),"",IF(AND('Marks Entry 6th'!CM114="",'Marks Entry 7th'!CM114=""),"",IF(AND($E$3=6),'Marks Entry 6th'!CM114,IF(AND($E$3=7),'Marks Entry 7th'!CM114,""))))</f>
        <v/>
      </c>
      <c r="FS115" s="371" t="str">
        <f t="shared" si="178"/>
        <v/>
      </c>
      <c r="FT115" s="109" t="str">
        <f t="shared" si="179"/>
        <v/>
      </c>
      <c r="FU115" s="78" t="str">
        <f t="shared" si="180"/>
        <v/>
      </c>
      <c r="FV115" s="332" t="str">
        <f t="shared" si="181"/>
        <v/>
      </c>
      <c r="FW115" s="84" t="str">
        <f t="shared" si="182"/>
        <v/>
      </c>
      <c r="FX115" s="225" t="str">
        <f t="shared" si="183"/>
        <v/>
      </c>
      <c r="FY115" s="85" t="str">
        <f t="shared" si="184"/>
        <v/>
      </c>
      <c r="FZ115" s="331" t="str">
        <f>IFERROR(IF(B115="NSO","NSO",IF(OR(D115="",G115="",F115=""),"",IF(AND(FV115&gt;=36,'Master sheet'!$D$11="Hindi"),"कक्षा क्रमोन्नत",IF(AND(FV115&gt;=36,'Master sheet'!$D$11="English"),"Promoted",IF(AND(FV115&lt;36,'Master sheet'!$D$11="Hindi"),"पुनः परीक्षा","Re-Exam"))))),"")</f>
        <v/>
      </c>
      <c r="GA115" s="53" t="str">
        <f>IF(OR($E115="",$G115=""),"",IF(AND($E$3=6,'Marks Entry 6th'!CN114=""),"",IF(AND($E$3=7,'Marks Entry 7th'!CN114=""),"",IF(AND($E$3=6),'Marks Entry 6th'!CN114,IF(AND($E$3=7),'Marks Entry 7th'!CN114,"")))))</f>
        <v/>
      </c>
      <c r="GB115" s="53" t="str">
        <f>IF(OR($E115="",$G115=""),"",IF(AND($E$3=6,'Marks Entry 6th'!CO114=""),"",IF(AND($E$3=7,'Marks Entry 7th'!CO114=""),"",IF(AND($E$3=6),'Marks Entry 6th'!CO114,IF(AND($E$3=7),'Marks Entry 7th'!CO114,"")))))</f>
        <v/>
      </c>
      <c r="GC115" s="54"/>
      <c r="GK115" s="56">
        <f>IF(AND($E$3=6),'Marks Entry 6th'!I114,IF(AND($E$3=7),'Marks Entry 7th'!I114,""))</f>
        <v>0</v>
      </c>
      <c r="GL115" s="56">
        <f t="shared" si="185"/>
        <v>0</v>
      </c>
    </row>
    <row r="116" spans="1:194" ht="18.95" customHeight="1">
      <c r="A116" s="68">
        <v>109</v>
      </c>
      <c r="B116" s="68" t="str">
        <f>IF(OR(GK116=0,GK116=""),"",IF(AND($E$3=6),'Marks Entry 6th'!I115,IF(AND($E$3=7),'Marks Entry 7th'!I115,"")))</f>
        <v/>
      </c>
      <c r="C116" s="69" t="str">
        <f>IF(OR(B116=0,B116=""),"",IF(AND($E$3=6,'Marks Entry 6th'!B115=""),"",IF(AND($E$3=7,'Marks Entry 7th'!B115=""),"",IF(AND($E$3=6,'Marks Entry 6th'!B115),'Marks Entry 6th'!B115,IF(AND($E$3=7),'Marks Entry 7th'!B115,"")))))</f>
        <v/>
      </c>
      <c r="D116" s="69" t="str">
        <f>IF(OR(B116=0,B116=""),"",IF(AND($E$3=6,'Marks Entry 6th'!C115=""),"",IF(AND($E$3=7,'Marks Entry 7th'!C115=""),"",IF(AND($E$3=6),'Marks Entry 6th'!C115,IF(AND($E$3=7),'Marks Entry 7th'!C115,"")))))</f>
        <v/>
      </c>
      <c r="E116" s="306" t="str">
        <f>IF(OR(B116=0,B116=""),"",IF(AND($E$3=6,'Marks Entry 6th'!E115=""),"",IF(AND($E$3=7,'Marks Entry 7th'!E115=""),"",IF(AND($E$3=6),'Marks Entry 6th'!E115,IF(AND($E$3=7),'Marks Entry 7th'!E115,"")))))</f>
        <v/>
      </c>
      <c r="F116" s="69" t="str">
        <f>IF(OR(B116=0,B116=""),"",IF(AND($E$3=6,'Marks Entry 6th'!D115=""),"",IF(AND($E$3=7,'Marks Entry 7th'!D115=""),"",IF(AND($E$3=6),'Marks Entry 6th'!D115,IF(AND($E$3=7),'Marks Entry 7th'!D115,"")))))</f>
        <v/>
      </c>
      <c r="G116" s="305" t="str">
        <f>IF(OR(B116=0,B116=""),"",IF(AND($E$3=6,'Marks Entry 6th'!F115=""),"",IF(AND($E$3=7,'Marks Entry 7th'!F115=""),"",IF(AND($E$3=6),UPPER('Marks Entry 6th'!F115),IF(AND($E$3=7),UPPER('Marks Entry 7th'!F115),"")))))</f>
        <v/>
      </c>
      <c r="H116" s="305" t="str">
        <f>IF(OR(B116=0,B116=""),"",IF(AND($E$3=6,'Marks Entry 6th'!G115=""),"",IF(AND($E$3=7,'Marks Entry 7th'!G115=""),"",IF(AND($E$3=6),UPPER('Marks Entry 6th'!G115),IF(AND($E$3=7),UPPER('Marks Entry 7th'!G115),"")))))</f>
        <v/>
      </c>
      <c r="I116" s="305" t="str">
        <f>IF(OR(B116=0,B116=""),"",IF(AND($E$3=6,'Marks Entry 6th'!H115=""),"",IF(AND($E$3=7,'Marks Entry 7th'!H115=""),"",IF(AND($E$3=6),UPPER('Marks Entry 6th'!H115),IF(AND($E$3=7),UPPER('Marks Entry 7th'!H115),"")))))</f>
        <v/>
      </c>
      <c r="J116" s="64" t="str">
        <f>IF(OR(B116=0,B116=""),"",IF(AND($E$3=6,'Marks Entry 6th'!J115=""),"",IF(AND($E$3=7,'Marks Entry 7th'!J115=""),"",IF(AND($E$3=6),'Marks Entry 6th'!J115,IF(AND($E$3=7),'Marks Entry 7th'!J115,"")))))</f>
        <v/>
      </c>
      <c r="K116" s="64" t="str">
        <f>IF(OR(B116=0,B116=""),"",IF(AND($E$3=6,'Marks Entry 6th'!K115=""),"",IF(AND($E$3=7,'Marks Entry 7th'!K115=""),"",IF(AND($E$3=6),'Marks Entry 6th'!K115,IF(AND($E$3=7),'Marks Entry 7th'!K115,"")))))</f>
        <v/>
      </c>
      <c r="L116" s="120" t="str">
        <f>IF(OR($E116="",$G116=""),"",IF(AND($E$3=6),'Marks Entry 6th'!L115,IF(AND($E$3=7),'Marks Entry 7th'!L115,"")))</f>
        <v/>
      </c>
      <c r="M116" s="120" t="str">
        <f>IF(OR($E116="",$G116=""),"",IF(AND($E$3=6),'Marks Entry 6th'!M115,IF(AND($E$3=7),'Marks Entry 7th'!M115,"")))</f>
        <v/>
      </c>
      <c r="N116" s="120" t="str">
        <f>IF(OR($E116="",$G116=""),"",IF(AND($E$3=6),'Marks Entry 6th'!N115,IF(AND($E$3=7),'Marks Entry 7th'!N115,"")))</f>
        <v/>
      </c>
      <c r="O116" s="120" t="str">
        <f>IF(OR($E116="",$G116=""),"",IF(AND($E$3=6),'Marks Entry 6th'!O115,IF(AND($E$3=7),'Marks Entry 7th'!O115,"")))</f>
        <v/>
      </c>
      <c r="P116" s="120" t="str">
        <f>IF(OR($E116="",$G116=""),"",IF(AND($E$3=6),'Marks Entry 6th'!P115,IF(AND($E$3=7),'Marks Entry 7th'!P115,"")))</f>
        <v/>
      </c>
      <c r="Q116" s="120" t="str">
        <f>IF(OR($E116="",$G116=""),"",IF(AND($E$3=6),'Marks Entry 6th'!Q115,IF(AND($E$3=7),'Marks Entry 7th'!Q115,"")))</f>
        <v/>
      </c>
      <c r="R116" s="428" t="str">
        <f t="shared" si="95"/>
        <v/>
      </c>
      <c r="S116" s="120" t="str">
        <f>IF(OR($E116="",$G116=""),"",IF(AND($E$3=6),'Marks Entry 6th'!R115,IF(AND($E$3=7),'Marks Entry 7th'!R115,"")))</f>
        <v/>
      </c>
      <c r="T116" s="120" t="str">
        <f>IF(OR($E116="",$G116=""),"",IF(AND($E$3=6),'Marks Entry 6th'!S115,IF(AND($E$3=7),'Marks Entry 7th'!S115,"")))</f>
        <v/>
      </c>
      <c r="U116" s="65" t="str">
        <f t="shared" si="96"/>
        <v/>
      </c>
      <c r="V116" s="62">
        <f t="shared" si="97"/>
        <v>0</v>
      </c>
      <c r="W116" s="67" t="str">
        <f>IF(OR($E116="",$G116=""),"",IF(AND($E$3=6),'Marks Entry 6th'!T115,IF(AND($E$3=7),'Marks Entry 7th'!T115,"")))</f>
        <v/>
      </c>
      <c r="X116" s="67" t="str">
        <f>IF(OR($E116="",$G116=""),"",IF(AND($E$3=6),'Marks Entry 6th'!U115,IF(AND($E$3=7),'Marks Entry 7th'!U115,"")))</f>
        <v/>
      </c>
      <c r="Y116" s="66" t="str">
        <f t="shared" si="98"/>
        <v/>
      </c>
      <c r="Z116" s="62" t="str">
        <f t="shared" si="99"/>
        <v/>
      </c>
      <c r="AA116" s="108">
        <f t="shared" si="100"/>
        <v>0</v>
      </c>
      <c r="AB116" s="108" t="str">
        <f t="shared" si="101"/>
        <v/>
      </c>
      <c r="AC116" s="108" t="str">
        <f t="shared" si="102"/>
        <v/>
      </c>
      <c r="AD116" s="108" t="str">
        <f t="shared" si="103"/>
        <v/>
      </c>
      <c r="AE116" s="108" t="str">
        <f t="shared" si="104"/>
        <v/>
      </c>
      <c r="AF116" s="110" t="str">
        <f t="shared" si="105"/>
        <v/>
      </c>
      <c r="AG116" s="120" t="str">
        <f>IF(OR($E116="",$G116=""),"",IF(AND($E$3=6),'Marks Entry 6th'!V115,IF(AND($E$3=7),'Marks Entry 7th'!V115,"")))</f>
        <v/>
      </c>
      <c r="AH116" s="120" t="str">
        <f>IF(OR($E116="",$G116=""),"",IF(AND($E$3=6),'Marks Entry 6th'!W115,IF(AND($E$3=7),'Marks Entry 7th'!W115,"")))</f>
        <v/>
      </c>
      <c r="AI116" s="120" t="str">
        <f>IF(OR($E116="",$G116=""),"",IF(AND($E$3=6),'Marks Entry 6th'!X115,IF(AND($E$3=7),'Marks Entry 7th'!X115,"")))</f>
        <v/>
      </c>
      <c r="AJ116" s="120" t="str">
        <f>IF(OR($E116="",$G116=""),"",IF(AND($E$3=6),'Marks Entry 6th'!Y115,IF(AND($E$3=7),'Marks Entry 7th'!Y115,"")))</f>
        <v/>
      </c>
      <c r="AK116" s="120" t="str">
        <f>IF(OR($E116="",$G116=""),"",IF(AND($E$3=6),'Marks Entry 6th'!Z115,IF(AND($E$3=7),'Marks Entry 7th'!Z115,"")))</f>
        <v/>
      </c>
      <c r="AL116" s="120" t="str">
        <f>IF(OR($E116="",$G116=""),"",IF(AND($E$3=6),'Marks Entry 6th'!AA115,IF(AND($E$3=7),'Marks Entry 7th'!AA115,"")))</f>
        <v/>
      </c>
      <c r="AM116" s="428" t="str">
        <f t="shared" si="106"/>
        <v/>
      </c>
      <c r="AN116" s="120" t="str">
        <f>IF(OR($E116="",$G116=""),"",IF(AND($E$3=6),'Marks Entry 6th'!AB115,IF(AND($E$3=7),'Marks Entry 7th'!AB115,"")))</f>
        <v/>
      </c>
      <c r="AO116" s="120" t="str">
        <f>IF(OR($E116="",$G116=""),"",IF(AND($E$3=6),'Marks Entry 6th'!AC115,IF(AND($E$3=7),'Marks Entry 7th'!AC115,"")))</f>
        <v/>
      </c>
      <c r="AP116" s="65" t="str">
        <f t="shared" si="107"/>
        <v/>
      </c>
      <c r="AQ116" s="62">
        <f t="shared" si="108"/>
        <v>0</v>
      </c>
      <c r="AR116" s="67" t="str">
        <f>IF(OR($E116="",$G116=""),"",IF(AND($E$3=6),'Marks Entry 6th'!AD115,IF(AND($E$3=7),'Marks Entry 7th'!AD115,"")))</f>
        <v/>
      </c>
      <c r="AS116" s="67" t="str">
        <f>IF(OR($E116="",$G116=""),"",IF(AND($E$3=6),'Marks Entry 6th'!AE115,IF(AND($E$3=7),'Marks Entry 7th'!AE115,"")))</f>
        <v/>
      </c>
      <c r="AT116" s="65" t="str">
        <f t="shared" si="109"/>
        <v/>
      </c>
      <c r="AU116" s="62" t="str">
        <f t="shared" si="110"/>
        <v/>
      </c>
      <c r="AV116" s="108">
        <f t="shared" si="111"/>
        <v>0</v>
      </c>
      <c r="AW116" s="108" t="str">
        <f t="shared" si="112"/>
        <v/>
      </c>
      <c r="AX116" s="108" t="str">
        <f t="shared" si="113"/>
        <v/>
      </c>
      <c r="AY116" s="108" t="str">
        <f t="shared" si="114"/>
        <v/>
      </c>
      <c r="AZ116" s="108" t="str">
        <f t="shared" si="115"/>
        <v/>
      </c>
      <c r="BA116" s="110" t="str">
        <f t="shared" si="116"/>
        <v/>
      </c>
      <c r="BB116" s="313" t="str">
        <f>IF(OR($E116="",$G116=""),"",IF(AND($E$3=6),'Marks Entry 6th'!AF115,IF(AND($E$3=7),'Marks Entry 7th'!AF115,"")))</f>
        <v/>
      </c>
      <c r="BC116" s="120" t="str">
        <f>IF(OR($E116="",$G116=""),"",IF(AND($E$3=6),'Marks Entry 6th'!AG115,IF(AND($E$3=7),'Marks Entry 7th'!AG115,"")))</f>
        <v/>
      </c>
      <c r="BD116" s="120" t="str">
        <f>IF(OR($E116="",$G116=""),"",IF(AND($E$3=6),'Marks Entry 6th'!AH115,IF(AND($E$3=7),'Marks Entry 7th'!AH115,"")))</f>
        <v/>
      </c>
      <c r="BE116" s="120" t="str">
        <f>IF(OR($E116="",$G116=""),"",IF(AND($E$3=6),'Marks Entry 6th'!AI115,IF(AND($E$3=7),'Marks Entry 7th'!AI115,"")))</f>
        <v/>
      </c>
      <c r="BF116" s="120" t="str">
        <f>IF(OR($E116="",$G116=""),"",IF(AND($E$3=6),'Marks Entry 6th'!AJ115,IF(AND($E$3=7),'Marks Entry 7th'!AJ115,"")))</f>
        <v/>
      </c>
      <c r="BG116" s="120" t="str">
        <f>IF(OR($E116="",$G116=""),"",IF(AND($E$3=6),'Marks Entry 6th'!AK115,IF(AND($E$3=7),'Marks Entry 7th'!AK115,"")))</f>
        <v/>
      </c>
      <c r="BH116" s="120" t="str">
        <f>IF(OR($E116="",$G116=""),"",IF(AND($E$3=6),'Marks Entry 6th'!AL115,IF(AND($E$3=7),'Marks Entry 7th'!AL115,"")))</f>
        <v/>
      </c>
      <c r="BI116" s="428" t="str">
        <f t="shared" si="117"/>
        <v/>
      </c>
      <c r="BJ116" s="120" t="str">
        <f>IF(OR($E116="",$G116=""),"",IF(AND($E$3=6),'Marks Entry 6th'!AM115,IF(AND($E$3=7),'Marks Entry 7th'!AM115,"")))</f>
        <v/>
      </c>
      <c r="BK116" s="120" t="str">
        <f>IF(OR($E116="",$G116=""),"",IF(AND($E$3=6),'Marks Entry 6th'!AN115,IF(AND($E$3=7),'Marks Entry 7th'!AN115,"")))</f>
        <v/>
      </c>
      <c r="BL116" s="65" t="str">
        <f t="shared" si="118"/>
        <v/>
      </c>
      <c r="BM116" s="62">
        <f t="shared" si="119"/>
        <v>0</v>
      </c>
      <c r="BN116" s="67" t="str">
        <f>IF(OR($E116="",$G116=""),"",IF(AND($E$3=6),'Marks Entry 6th'!AO115,IF(AND($E$3=7),'Marks Entry 7th'!AO115,"")))</f>
        <v/>
      </c>
      <c r="BO116" s="67" t="str">
        <f>IF(OR($E116="",$G116=""),"",IF(AND($E$3=6),'Marks Entry 6th'!AP115,IF(AND($E$3=7),'Marks Entry 7th'!AP115,"")))</f>
        <v/>
      </c>
      <c r="BP116" s="65" t="str">
        <f t="shared" si="120"/>
        <v/>
      </c>
      <c r="BQ116" s="62" t="str">
        <f t="shared" si="121"/>
        <v/>
      </c>
      <c r="BR116" s="108">
        <f t="shared" si="122"/>
        <v>0</v>
      </c>
      <c r="BS116" s="108" t="str">
        <f t="shared" si="123"/>
        <v/>
      </c>
      <c r="BT116" s="108" t="str">
        <f t="shared" si="124"/>
        <v/>
      </c>
      <c r="BU116" s="108" t="str">
        <f t="shared" si="125"/>
        <v/>
      </c>
      <c r="BV116" s="108" t="str">
        <f t="shared" si="126"/>
        <v/>
      </c>
      <c r="BW116" s="110" t="str">
        <f t="shared" si="127"/>
        <v/>
      </c>
      <c r="BX116" s="120" t="str">
        <f>IF(OR($E116="",$G116=""),"",IF(AND($E$3=6),'Marks Entry 6th'!AQ115,IF(AND($E$3=7),'Marks Entry 7th'!AQ115,"")))</f>
        <v/>
      </c>
      <c r="BY116" s="120" t="str">
        <f>IF(OR($E116="",$G116=""),"",IF(AND($E$3=6),'Marks Entry 6th'!AR115,IF(AND($E$3=7),'Marks Entry 7th'!AR115,"")))</f>
        <v/>
      </c>
      <c r="BZ116" s="120" t="str">
        <f>IF(OR($E116="",$G116=""),"",IF(AND($E$3=6),'Marks Entry 6th'!AS115,IF(AND($E$3=7),'Marks Entry 7th'!AS115,"")))</f>
        <v/>
      </c>
      <c r="CA116" s="120" t="str">
        <f>IF(OR($E116="",$G116=""),"",IF(AND($E$3=6),'Marks Entry 6th'!AT115,IF(AND($E$3=7),'Marks Entry 7th'!AT115,"")))</f>
        <v/>
      </c>
      <c r="CB116" s="120" t="str">
        <f>IF(OR($E116="",$G116=""),"",IF(AND($E$3=6),'Marks Entry 6th'!AU115,IF(AND($E$3=7),'Marks Entry 7th'!AU115,"")))</f>
        <v/>
      </c>
      <c r="CC116" s="120" t="str">
        <f>IF(OR($E116="",$G116=""),"",IF(AND($E$3=6),'Marks Entry 6th'!AV115,IF(AND($E$3=7),'Marks Entry 7th'!AV115,"")))</f>
        <v/>
      </c>
      <c r="CD116" s="428" t="str">
        <f t="shared" si="128"/>
        <v/>
      </c>
      <c r="CE116" s="120" t="str">
        <f>IF(OR($E116="",$G116=""),"",IF(AND($E$3=6),'Marks Entry 6th'!AW115,IF(AND($E$3=7),'Marks Entry 7th'!AW115,"")))</f>
        <v/>
      </c>
      <c r="CF116" s="120" t="str">
        <f>IF(OR($E116="",$G116=""),"",IF(AND($E$3=6),'Marks Entry 6th'!AX115,IF(AND($E$3=7),'Marks Entry 7th'!AX115,"")))</f>
        <v/>
      </c>
      <c r="CG116" s="65" t="str">
        <f t="shared" si="129"/>
        <v/>
      </c>
      <c r="CH116" s="62">
        <f t="shared" si="130"/>
        <v>0</v>
      </c>
      <c r="CI116" s="67" t="str">
        <f>IF(OR($E116="",$G116=""),"",IF(AND($E$3=6),'Marks Entry 6th'!AY115,IF(AND($E$3=7),'Marks Entry 7th'!AY115,"")))</f>
        <v/>
      </c>
      <c r="CJ116" s="67" t="str">
        <f>IF(OR($E116="",$G116=""),"",IF(AND($E$3=6),'Marks Entry 6th'!AZ115,IF(AND($E$3=7),'Marks Entry 7th'!AZ115,"")))</f>
        <v/>
      </c>
      <c r="CK116" s="65" t="str">
        <f t="shared" si="131"/>
        <v/>
      </c>
      <c r="CL116" s="62" t="str">
        <f t="shared" si="132"/>
        <v/>
      </c>
      <c r="CM116" s="108">
        <f t="shared" si="133"/>
        <v>0</v>
      </c>
      <c r="CN116" s="108" t="str">
        <f t="shared" si="134"/>
        <v/>
      </c>
      <c r="CO116" s="108" t="str">
        <f t="shared" si="135"/>
        <v/>
      </c>
      <c r="CP116" s="108" t="str">
        <f t="shared" si="136"/>
        <v/>
      </c>
      <c r="CQ116" s="108" t="str">
        <f t="shared" si="137"/>
        <v/>
      </c>
      <c r="CR116" s="110" t="str">
        <f t="shared" si="138"/>
        <v/>
      </c>
      <c r="CS116" s="120" t="str">
        <f>IF(OR($E116="",$G116=""),"",IF(AND($E$3=6),'Marks Entry 6th'!BA115,IF(AND($E$3=7),'Marks Entry 7th'!BA115,"")))</f>
        <v/>
      </c>
      <c r="CT116" s="120" t="str">
        <f>IF(OR($E116="",$G116=""),"",IF(AND($E$3=6),'Marks Entry 6th'!BB115,IF(AND($E$3=7),'Marks Entry 7th'!BB115,"")))</f>
        <v/>
      </c>
      <c r="CU116" s="120" t="str">
        <f>IF(OR($E116="",$G116=""),"",IF(AND($E$3=6),'Marks Entry 6th'!BC115,IF(AND($E$3=7),'Marks Entry 7th'!BC115,"")))</f>
        <v/>
      </c>
      <c r="CV116" s="120" t="str">
        <f>IF(OR($E116="",$G116=""),"",IF(AND($E$3=6),'Marks Entry 6th'!BD115,IF(AND($E$3=7),'Marks Entry 7th'!BD115,"")))</f>
        <v/>
      </c>
      <c r="CW116" s="120" t="str">
        <f>IF(OR($E116="",$G116=""),"",IF(AND($E$3=6),'Marks Entry 6th'!BE115,IF(AND($E$3=7),'Marks Entry 7th'!BE115,"")))</f>
        <v/>
      </c>
      <c r="CX116" s="120" t="str">
        <f>IF(OR($E116="",$G116=""),"",IF(AND($E$3=6),'Marks Entry 6th'!BF115,IF(AND($E$3=7),'Marks Entry 7th'!BF115,"")))</f>
        <v/>
      </c>
      <c r="CY116" s="428" t="str">
        <f t="shared" si="139"/>
        <v/>
      </c>
      <c r="CZ116" s="120" t="str">
        <f>IF(OR($E116="",$G116=""),"",IF(AND($E$3=6),'Marks Entry 6th'!BG115,IF(AND($E$3=7),'Marks Entry 7th'!BG115,"")))</f>
        <v/>
      </c>
      <c r="DA116" s="120" t="str">
        <f>IF(OR($E116="",$G116=""),"",IF(AND($E$3=6),'Marks Entry 6th'!BH115,IF(AND($E$3=7),'Marks Entry 7th'!BH115,"")))</f>
        <v/>
      </c>
      <c r="DB116" s="65" t="str">
        <f t="shared" si="140"/>
        <v/>
      </c>
      <c r="DC116" s="62">
        <f t="shared" si="141"/>
        <v>0</v>
      </c>
      <c r="DD116" s="67" t="str">
        <f>IF(OR($E116="",$G116=""),"",IF(AND($E$3=6),'Marks Entry 6th'!BI115,IF(AND($E$3=7),'Marks Entry 7th'!BI115,"")))</f>
        <v/>
      </c>
      <c r="DE116" s="67" t="str">
        <f>IF(OR($E116="",$G116=""),"",IF(AND($E$3=6),'Marks Entry 6th'!BJ115,IF(AND($E$3=7),'Marks Entry 7th'!BJ115,"")))</f>
        <v/>
      </c>
      <c r="DF116" s="65" t="str">
        <f t="shared" si="142"/>
        <v/>
      </c>
      <c r="DG116" s="62" t="str">
        <f t="shared" si="143"/>
        <v/>
      </c>
      <c r="DH116" s="108">
        <f t="shared" si="144"/>
        <v>0</v>
      </c>
      <c r="DI116" s="108" t="str">
        <f t="shared" si="145"/>
        <v/>
      </c>
      <c r="DJ116" s="108" t="str">
        <f t="shared" si="146"/>
        <v/>
      </c>
      <c r="DK116" s="108" t="str">
        <f t="shared" si="147"/>
        <v/>
      </c>
      <c r="DL116" s="108" t="str">
        <f t="shared" si="148"/>
        <v/>
      </c>
      <c r="DM116" s="110" t="str">
        <f t="shared" si="149"/>
        <v/>
      </c>
      <c r="DN116" s="120" t="str">
        <f>IF(OR($E116="",$G116=""),"",IF(AND($E$3=6),'Marks Entry 6th'!BK115,IF(AND($E$3=7),'Marks Entry 7th'!BK115,"")))</f>
        <v/>
      </c>
      <c r="DO116" s="120" t="str">
        <f>IF(OR($E116="",$G116=""),"",IF(AND($E$3=6),'Marks Entry 6th'!BL115,IF(AND($E$3=7),'Marks Entry 7th'!BL115,"")))</f>
        <v/>
      </c>
      <c r="DP116" s="120" t="str">
        <f>IF(OR($E116="",$G116=""),"",IF(AND($E$3=6),'Marks Entry 6th'!BM115,IF(AND($E$3=7),'Marks Entry 7th'!BM115,"")))</f>
        <v/>
      </c>
      <c r="DQ116" s="120" t="str">
        <f>IF(OR($E116="",$G116=""),"",IF(AND($E$3=6),'Marks Entry 6th'!BN115,IF(AND($E$3=7),'Marks Entry 7th'!BN115,"")))</f>
        <v/>
      </c>
      <c r="DR116" s="120" t="str">
        <f>IF(OR($E116="",$G116=""),"",IF(AND($E$3=6),'Marks Entry 6th'!BO115,IF(AND($E$3=7),'Marks Entry 7th'!BO115,"")))</f>
        <v/>
      </c>
      <c r="DS116" s="120" t="str">
        <f>IF(OR($E116="",$G116=""),"",IF(AND($E$3=6),'Marks Entry 6th'!BP115,IF(AND($E$3=7),'Marks Entry 7th'!BP115,"")))</f>
        <v/>
      </c>
      <c r="DT116" s="428" t="str">
        <f t="shared" si="150"/>
        <v/>
      </c>
      <c r="DU116" s="120" t="str">
        <f>IF(OR($E116="",$G116=""),"",IF(AND($E$3=6),'Marks Entry 6th'!BQ115,IF(AND($E$3=7),'Marks Entry 7th'!BQ115,"")))</f>
        <v/>
      </c>
      <c r="DV116" s="120" t="str">
        <f>IF(OR($E116="",$G116=""),"",IF(AND($E$3=6),'Marks Entry 6th'!BR115,IF(AND($E$3=7),'Marks Entry 7th'!BR115,"")))</f>
        <v/>
      </c>
      <c r="DW116" s="65" t="str">
        <f t="shared" si="151"/>
        <v/>
      </c>
      <c r="DX116" s="62">
        <f t="shared" si="152"/>
        <v>0</v>
      </c>
      <c r="DY116" s="67" t="str">
        <f>IF(OR($E116="",$G116=""),"",IF(AND($E$3=6),'Marks Entry 6th'!BS115,IF(AND($E$3=7),'Marks Entry 7th'!BS115,"")))</f>
        <v/>
      </c>
      <c r="DZ116" s="67" t="str">
        <f>IF(OR($E116="",$G116=""),"",IF(AND($E$3=6),'Marks Entry 6th'!BT115,IF(AND($E$3=7),'Marks Entry 7th'!BT115,"")))</f>
        <v/>
      </c>
      <c r="EA116" s="65" t="str">
        <f t="shared" si="153"/>
        <v/>
      </c>
      <c r="EB116" s="62" t="str">
        <f t="shared" si="154"/>
        <v/>
      </c>
      <c r="EC116" s="108">
        <f t="shared" si="155"/>
        <v>0</v>
      </c>
      <c r="ED116" s="108" t="str">
        <f t="shared" si="156"/>
        <v/>
      </c>
      <c r="EE116" s="108" t="str">
        <f t="shared" si="157"/>
        <v/>
      </c>
      <c r="EF116" s="108" t="str">
        <f t="shared" si="158"/>
        <v/>
      </c>
      <c r="EG116" s="108" t="str">
        <f t="shared" si="159"/>
        <v/>
      </c>
      <c r="EH116" s="110" t="str">
        <f t="shared" si="160"/>
        <v/>
      </c>
      <c r="EI116" s="52" t="str">
        <f>IF(OR($E116="",$G116=""),"",IF(AND($E$3=6),'Marks Entry 6th'!BU115,IF(AND($E$3=7),'Marks Entry 7th'!BU115,"")))</f>
        <v/>
      </c>
      <c r="EJ116" s="52" t="str">
        <f>IF(OR($E116="",$G116=""),"",IF(AND($E$3=6),'Marks Entry 6th'!BV115,IF(AND($E$3=7),'Marks Entry 7th'!BV115,"")))</f>
        <v/>
      </c>
      <c r="EK116" s="52" t="str">
        <f>IF(OR($E116="",$G116=""),"",IF(AND($E$3=6),'Marks Entry 6th'!BW115,IF(AND($E$3=7),'Marks Entry 7th'!BW115,"")))</f>
        <v/>
      </c>
      <c r="EL116" s="52" t="str">
        <f>IF(OR($E116="",$G116=""),"",IF(AND($E$3=6),'Marks Entry 6th'!BX115,IF(AND($E$3=7),'Marks Entry 7th'!BX115,"")))</f>
        <v/>
      </c>
      <c r="EM116" s="52" t="str">
        <f>IF(OR($E116="",$G116=""),"",IF(AND($E$3=6),'Marks Entry 6th'!BY115,IF(AND($E$3=7),'Marks Entry 7th'!BY115,"")))</f>
        <v/>
      </c>
      <c r="EN116" s="121" t="str">
        <f t="shared" si="161"/>
        <v/>
      </c>
      <c r="EO116" s="122">
        <f t="shared" si="162"/>
        <v>0</v>
      </c>
      <c r="EP116" s="122" t="str">
        <f t="shared" si="163"/>
        <v/>
      </c>
      <c r="EQ116" s="122" t="str">
        <f t="shared" si="164"/>
        <v/>
      </c>
      <c r="ER116" s="109" t="str">
        <f t="shared" si="165"/>
        <v/>
      </c>
      <c r="ES116" s="52" t="str">
        <f>IF(OR($E116="",$G116=""),"",IF(AND($E$3=6),'Marks Entry 6th'!BZ115,IF(AND($E$3=7),'Marks Entry 7th'!BZ115,"")))</f>
        <v/>
      </c>
      <c r="ET116" s="52" t="str">
        <f>IF(OR($E116="",$G116=""),"",IF(AND($E$3=6),'Marks Entry 6th'!CA115,IF(AND($E$3=7),'Marks Entry 7th'!CA115,"")))</f>
        <v/>
      </c>
      <c r="EU116" s="52" t="str">
        <f>IF(OR($E116="",$G116=""),"",IF(AND($E$3=6),'Marks Entry 6th'!CB115,IF(AND($E$3=7),'Marks Entry 7th'!CB115,"")))</f>
        <v/>
      </c>
      <c r="EV116" s="52" t="str">
        <f>IF(OR($E116="",$G116=""),"",IF(AND($E$3=6),'Marks Entry 6th'!CC115,IF(AND($E$3=7),'Marks Entry 7th'!CC115,"")))</f>
        <v/>
      </c>
      <c r="EW116" s="52" t="str">
        <f>IF(OR($E116="",$G116=""),"",IF(AND($E$3=6),'Marks Entry 6th'!CD115,IF(AND($E$3=7),'Marks Entry 7th'!CD115,"")))</f>
        <v/>
      </c>
      <c r="EX116" s="121" t="str">
        <f t="shared" si="166"/>
        <v/>
      </c>
      <c r="EY116" s="122">
        <f t="shared" si="167"/>
        <v>0</v>
      </c>
      <c r="EZ116" s="122" t="str">
        <f t="shared" si="168"/>
        <v/>
      </c>
      <c r="FA116" s="122" t="str">
        <f t="shared" si="169"/>
        <v/>
      </c>
      <c r="FB116" s="109" t="str">
        <f t="shared" si="170"/>
        <v/>
      </c>
      <c r="FC116" s="52" t="str">
        <f>IF(OR($E116="",$G116=""),"",IF(AND($E$3=6),'Marks Entry 6th'!CE115,IF(AND($E$3=7),'Marks Entry 7th'!CE115,"")))</f>
        <v/>
      </c>
      <c r="FD116" s="52" t="str">
        <f>IF(OR($E116="",$G116=""),"",IF(AND($E$3=6),'Marks Entry 6th'!CF115,IF(AND($E$3=7),'Marks Entry 7th'!CF115,"")))</f>
        <v/>
      </c>
      <c r="FE116" s="52" t="str">
        <f>IF(OR($E116="",$G116=""),"",IF(AND($E$3=6),'Marks Entry 6th'!CG115,IF(AND($E$3=7),'Marks Entry 7th'!CG115,"")))</f>
        <v/>
      </c>
      <c r="FF116" s="52" t="str">
        <f>IF(OR($E116="",$G116=""),"",IF(AND($E$3=6),'Marks Entry 6th'!CH115,IF(AND($E$3=7),'Marks Entry 7th'!CH115,"")))</f>
        <v/>
      </c>
      <c r="FG116" s="52" t="str">
        <f>IF(OR($E116="",$G116=""),"",IF(AND($E$3=6),'Marks Entry 6th'!CI115,IF(AND($E$3=7),'Marks Entry 7th'!CI115,"")))</f>
        <v/>
      </c>
      <c r="FH116" s="121" t="str">
        <f t="shared" si="171"/>
        <v/>
      </c>
      <c r="FI116" s="122">
        <f t="shared" si="172"/>
        <v>0</v>
      </c>
      <c r="FJ116" s="122" t="str">
        <f t="shared" si="173"/>
        <v/>
      </c>
      <c r="FK116" s="122" t="str">
        <f t="shared" si="174"/>
        <v/>
      </c>
      <c r="FL116" s="109" t="str">
        <f t="shared" si="175"/>
        <v/>
      </c>
      <c r="FM116" s="370" t="str">
        <f>IF(OR($E116="",$G116=""),"",IF(AND('Marks Entry 6th'!CJ115="",'Marks Entry 7th'!CJ115=""),"",IF(AND($E$3=6),'Marks Entry 6th'!CJ115,IF(AND($E$3=7),'Marks Entry 7th'!CJ115,""))))</f>
        <v/>
      </c>
      <c r="FN116" s="370" t="str">
        <f>IF(OR($E116="",$G116=""),"",IF(AND('Marks Entry 6th'!CK115="",'Marks Entry 7th'!CK115=""),"",IF(AND($E$3=6),'Marks Entry 6th'!CK115,IF(AND($E$3=7),'Marks Entry 7th'!CK115,""))))</f>
        <v/>
      </c>
      <c r="FO116" s="371" t="str">
        <f t="shared" si="176"/>
        <v/>
      </c>
      <c r="FP116" s="109" t="str">
        <f t="shared" si="177"/>
        <v/>
      </c>
      <c r="FQ116" s="370" t="str">
        <f>IF(OR($E116="",$G116=""),"",IF(AND('Marks Entry 6th'!CL115="",'Marks Entry 7th'!CL115=""),"",IF(AND($E$3=6),'Marks Entry 6th'!CL115,IF(AND($E$3=7),'Marks Entry 7th'!CL115,""))))</f>
        <v/>
      </c>
      <c r="FR116" s="370" t="str">
        <f>IF(OR($E116="",$G116=""),"",IF(AND('Marks Entry 6th'!CM115="",'Marks Entry 7th'!CM115=""),"",IF(AND($E$3=6),'Marks Entry 6th'!CM115,IF(AND($E$3=7),'Marks Entry 7th'!CM115,""))))</f>
        <v/>
      </c>
      <c r="FS116" s="371" t="str">
        <f t="shared" si="178"/>
        <v/>
      </c>
      <c r="FT116" s="109" t="str">
        <f t="shared" si="179"/>
        <v/>
      </c>
      <c r="FU116" s="78" t="str">
        <f t="shared" si="180"/>
        <v/>
      </c>
      <c r="FV116" s="332" t="str">
        <f t="shared" si="181"/>
        <v/>
      </c>
      <c r="FW116" s="84" t="str">
        <f t="shared" si="182"/>
        <v/>
      </c>
      <c r="FX116" s="225" t="str">
        <f t="shared" si="183"/>
        <v/>
      </c>
      <c r="FY116" s="85" t="str">
        <f t="shared" si="184"/>
        <v/>
      </c>
      <c r="FZ116" s="331" t="str">
        <f>IFERROR(IF(B116="NSO","NSO",IF(OR(D116="",G116="",F116=""),"",IF(AND(FV116&gt;=36,'Master sheet'!$D$11="Hindi"),"कक्षा क्रमोन्नत",IF(AND(FV116&gt;=36,'Master sheet'!$D$11="English"),"Promoted",IF(AND(FV116&lt;36,'Master sheet'!$D$11="Hindi"),"पुनः परीक्षा","Re-Exam"))))),"")</f>
        <v/>
      </c>
      <c r="GA116" s="53" t="str">
        <f>IF(OR($E116="",$G116=""),"",IF(AND($E$3=6,'Marks Entry 6th'!CN115=""),"",IF(AND($E$3=7,'Marks Entry 7th'!CN115=""),"",IF(AND($E$3=6),'Marks Entry 6th'!CN115,IF(AND($E$3=7),'Marks Entry 7th'!CN115,"")))))</f>
        <v/>
      </c>
      <c r="GB116" s="53" t="str">
        <f>IF(OR($E116="",$G116=""),"",IF(AND($E$3=6,'Marks Entry 6th'!CO115=""),"",IF(AND($E$3=7,'Marks Entry 7th'!CO115=""),"",IF(AND($E$3=6),'Marks Entry 6th'!CO115,IF(AND($E$3=7),'Marks Entry 7th'!CO115,"")))))</f>
        <v/>
      </c>
      <c r="GC116" s="54"/>
      <c r="GK116" s="56">
        <f>IF(AND($E$3=6),'Marks Entry 6th'!I115,IF(AND($E$3=7),'Marks Entry 7th'!I115,""))</f>
        <v>0</v>
      </c>
      <c r="GL116" s="56">
        <f t="shared" si="185"/>
        <v>0</v>
      </c>
    </row>
    <row r="117" spans="1:194" ht="18.95" customHeight="1">
      <c r="A117" s="68">
        <v>110</v>
      </c>
      <c r="B117" s="68" t="str">
        <f>IF(OR(GK117=0,GK117=""),"",IF(AND($E$3=6),'Marks Entry 6th'!I116,IF(AND($E$3=7),'Marks Entry 7th'!I116,"")))</f>
        <v/>
      </c>
      <c r="C117" s="69" t="str">
        <f>IF(OR(B117=0,B117=""),"",IF(AND($E$3=6,'Marks Entry 6th'!B116=""),"",IF(AND($E$3=7,'Marks Entry 7th'!B116=""),"",IF(AND($E$3=6,'Marks Entry 6th'!B116),'Marks Entry 6th'!B116,IF(AND($E$3=7),'Marks Entry 7th'!B116,"")))))</f>
        <v/>
      </c>
      <c r="D117" s="69" t="str">
        <f>IF(OR(B117=0,B117=""),"",IF(AND($E$3=6,'Marks Entry 6th'!C116=""),"",IF(AND($E$3=7,'Marks Entry 7th'!C116=""),"",IF(AND($E$3=6),'Marks Entry 6th'!C116,IF(AND($E$3=7),'Marks Entry 7th'!C116,"")))))</f>
        <v/>
      </c>
      <c r="E117" s="306" t="str">
        <f>IF(OR(B117=0,B117=""),"",IF(AND($E$3=6,'Marks Entry 6th'!E116=""),"",IF(AND($E$3=7,'Marks Entry 7th'!E116=""),"",IF(AND($E$3=6),'Marks Entry 6th'!E116,IF(AND($E$3=7),'Marks Entry 7th'!E116,"")))))</f>
        <v/>
      </c>
      <c r="F117" s="69" t="str">
        <f>IF(OR(B117=0,B117=""),"",IF(AND($E$3=6,'Marks Entry 6th'!D116=""),"",IF(AND($E$3=7,'Marks Entry 7th'!D116=""),"",IF(AND($E$3=6),'Marks Entry 6th'!D116,IF(AND($E$3=7),'Marks Entry 7th'!D116,"")))))</f>
        <v/>
      </c>
      <c r="G117" s="305" t="str">
        <f>IF(OR(B117=0,B117=""),"",IF(AND($E$3=6,'Marks Entry 6th'!F116=""),"",IF(AND($E$3=7,'Marks Entry 7th'!F116=""),"",IF(AND($E$3=6),UPPER('Marks Entry 6th'!F116),IF(AND($E$3=7),UPPER('Marks Entry 7th'!F116),"")))))</f>
        <v/>
      </c>
      <c r="H117" s="305" t="str">
        <f>IF(OR(B117=0,B117=""),"",IF(AND($E$3=6,'Marks Entry 6th'!G116=""),"",IF(AND($E$3=7,'Marks Entry 7th'!G116=""),"",IF(AND($E$3=6),UPPER('Marks Entry 6th'!G116),IF(AND($E$3=7),UPPER('Marks Entry 7th'!G116),"")))))</f>
        <v/>
      </c>
      <c r="I117" s="305" t="str">
        <f>IF(OR(B117=0,B117=""),"",IF(AND($E$3=6,'Marks Entry 6th'!H116=""),"",IF(AND($E$3=7,'Marks Entry 7th'!H116=""),"",IF(AND($E$3=6),UPPER('Marks Entry 6th'!H116),IF(AND($E$3=7),UPPER('Marks Entry 7th'!H116),"")))))</f>
        <v/>
      </c>
      <c r="J117" s="64" t="str">
        <f>IF(OR(B117=0,B117=""),"",IF(AND($E$3=6,'Marks Entry 6th'!J116=""),"",IF(AND($E$3=7,'Marks Entry 7th'!J116=""),"",IF(AND($E$3=6),'Marks Entry 6th'!J116,IF(AND($E$3=7),'Marks Entry 7th'!J116,"")))))</f>
        <v/>
      </c>
      <c r="K117" s="64" t="str">
        <f>IF(OR(B117=0,B117=""),"",IF(AND($E$3=6,'Marks Entry 6th'!K116=""),"",IF(AND($E$3=7,'Marks Entry 7th'!K116=""),"",IF(AND($E$3=6),'Marks Entry 6th'!K116,IF(AND($E$3=7),'Marks Entry 7th'!K116,"")))))</f>
        <v/>
      </c>
      <c r="L117" s="120" t="str">
        <f>IF(OR($E117="",$G117=""),"",IF(AND($E$3=6),'Marks Entry 6th'!L116,IF(AND($E$3=7),'Marks Entry 7th'!L116,"")))</f>
        <v/>
      </c>
      <c r="M117" s="120" t="str">
        <f>IF(OR($E117="",$G117=""),"",IF(AND($E$3=6),'Marks Entry 6th'!M116,IF(AND($E$3=7),'Marks Entry 7th'!M116,"")))</f>
        <v/>
      </c>
      <c r="N117" s="120" t="str">
        <f>IF(OR($E117="",$G117=""),"",IF(AND($E$3=6),'Marks Entry 6th'!N116,IF(AND($E$3=7),'Marks Entry 7th'!N116,"")))</f>
        <v/>
      </c>
      <c r="O117" s="120" t="str">
        <f>IF(OR($E117="",$G117=""),"",IF(AND($E$3=6),'Marks Entry 6th'!O116,IF(AND($E$3=7),'Marks Entry 7th'!O116,"")))</f>
        <v/>
      </c>
      <c r="P117" s="120" t="str">
        <f>IF(OR($E117="",$G117=""),"",IF(AND($E$3=6),'Marks Entry 6th'!P116,IF(AND($E$3=7),'Marks Entry 7th'!P116,"")))</f>
        <v/>
      </c>
      <c r="Q117" s="120" t="str">
        <f>IF(OR($E117="",$G117=""),"",IF(AND($E$3=6),'Marks Entry 6th'!Q116,IF(AND($E$3=7),'Marks Entry 7th'!Q116,"")))</f>
        <v/>
      </c>
      <c r="R117" s="428" t="str">
        <f t="shared" si="95"/>
        <v/>
      </c>
      <c r="S117" s="120" t="str">
        <f>IF(OR($E117="",$G117=""),"",IF(AND($E$3=6),'Marks Entry 6th'!R116,IF(AND($E$3=7),'Marks Entry 7th'!R116,"")))</f>
        <v/>
      </c>
      <c r="T117" s="120" t="str">
        <f>IF(OR($E117="",$G117=""),"",IF(AND($E$3=6),'Marks Entry 6th'!S116,IF(AND($E$3=7),'Marks Entry 7th'!S116,"")))</f>
        <v/>
      </c>
      <c r="U117" s="65" t="str">
        <f t="shared" si="96"/>
        <v/>
      </c>
      <c r="V117" s="62">
        <f t="shared" si="97"/>
        <v>0</v>
      </c>
      <c r="W117" s="67" t="str">
        <f>IF(OR($E117="",$G117=""),"",IF(AND($E$3=6),'Marks Entry 6th'!T116,IF(AND($E$3=7),'Marks Entry 7th'!T116,"")))</f>
        <v/>
      </c>
      <c r="X117" s="67" t="str">
        <f>IF(OR($E117="",$G117=""),"",IF(AND($E$3=6),'Marks Entry 6th'!U116,IF(AND($E$3=7),'Marks Entry 7th'!U116,"")))</f>
        <v/>
      </c>
      <c r="Y117" s="66" t="str">
        <f t="shared" si="98"/>
        <v/>
      </c>
      <c r="Z117" s="62" t="str">
        <f t="shared" si="99"/>
        <v/>
      </c>
      <c r="AA117" s="108">
        <f t="shared" si="100"/>
        <v>0</v>
      </c>
      <c r="AB117" s="108" t="str">
        <f t="shared" si="101"/>
        <v/>
      </c>
      <c r="AC117" s="108" t="str">
        <f t="shared" si="102"/>
        <v/>
      </c>
      <c r="AD117" s="108" t="str">
        <f t="shared" si="103"/>
        <v/>
      </c>
      <c r="AE117" s="108" t="str">
        <f t="shared" si="104"/>
        <v/>
      </c>
      <c r="AF117" s="110" t="str">
        <f t="shared" si="105"/>
        <v/>
      </c>
      <c r="AG117" s="120" t="str">
        <f>IF(OR($E117="",$G117=""),"",IF(AND($E$3=6),'Marks Entry 6th'!V116,IF(AND($E$3=7),'Marks Entry 7th'!V116,"")))</f>
        <v/>
      </c>
      <c r="AH117" s="120" t="str">
        <f>IF(OR($E117="",$G117=""),"",IF(AND($E$3=6),'Marks Entry 6th'!W116,IF(AND($E$3=7),'Marks Entry 7th'!W116,"")))</f>
        <v/>
      </c>
      <c r="AI117" s="120" t="str">
        <f>IF(OR($E117="",$G117=""),"",IF(AND($E$3=6),'Marks Entry 6th'!X116,IF(AND($E$3=7),'Marks Entry 7th'!X116,"")))</f>
        <v/>
      </c>
      <c r="AJ117" s="120" t="str">
        <f>IF(OR($E117="",$G117=""),"",IF(AND($E$3=6),'Marks Entry 6th'!Y116,IF(AND($E$3=7),'Marks Entry 7th'!Y116,"")))</f>
        <v/>
      </c>
      <c r="AK117" s="120" t="str">
        <f>IF(OR($E117="",$G117=""),"",IF(AND($E$3=6),'Marks Entry 6th'!Z116,IF(AND($E$3=7),'Marks Entry 7th'!Z116,"")))</f>
        <v/>
      </c>
      <c r="AL117" s="120" t="str">
        <f>IF(OR($E117="",$G117=""),"",IF(AND($E$3=6),'Marks Entry 6th'!AA116,IF(AND($E$3=7),'Marks Entry 7th'!AA116,"")))</f>
        <v/>
      </c>
      <c r="AM117" s="428" t="str">
        <f t="shared" si="106"/>
        <v/>
      </c>
      <c r="AN117" s="120" t="str">
        <f>IF(OR($E117="",$G117=""),"",IF(AND($E$3=6),'Marks Entry 6th'!AB116,IF(AND($E$3=7),'Marks Entry 7th'!AB116,"")))</f>
        <v/>
      </c>
      <c r="AO117" s="120" t="str">
        <f>IF(OR($E117="",$G117=""),"",IF(AND($E$3=6),'Marks Entry 6th'!AC116,IF(AND($E$3=7),'Marks Entry 7th'!AC116,"")))</f>
        <v/>
      </c>
      <c r="AP117" s="65" t="str">
        <f t="shared" si="107"/>
        <v/>
      </c>
      <c r="AQ117" s="62">
        <f t="shared" si="108"/>
        <v>0</v>
      </c>
      <c r="AR117" s="67" t="str">
        <f>IF(OR($E117="",$G117=""),"",IF(AND($E$3=6),'Marks Entry 6th'!AD116,IF(AND($E$3=7),'Marks Entry 7th'!AD116,"")))</f>
        <v/>
      </c>
      <c r="AS117" s="67" t="str">
        <f>IF(OR($E117="",$G117=""),"",IF(AND($E$3=6),'Marks Entry 6th'!AE116,IF(AND($E$3=7),'Marks Entry 7th'!AE116,"")))</f>
        <v/>
      </c>
      <c r="AT117" s="65" t="str">
        <f t="shared" si="109"/>
        <v/>
      </c>
      <c r="AU117" s="62" t="str">
        <f t="shared" si="110"/>
        <v/>
      </c>
      <c r="AV117" s="108">
        <f t="shared" si="111"/>
        <v>0</v>
      </c>
      <c r="AW117" s="108" t="str">
        <f t="shared" si="112"/>
        <v/>
      </c>
      <c r="AX117" s="108" t="str">
        <f t="shared" si="113"/>
        <v/>
      </c>
      <c r="AY117" s="108" t="str">
        <f t="shared" si="114"/>
        <v/>
      </c>
      <c r="AZ117" s="108" t="str">
        <f t="shared" si="115"/>
        <v/>
      </c>
      <c r="BA117" s="110" t="str">
        <f t="shared" si="116"/>
        <v/>
      </c>
      <c r="BB117" s="313" t="str">
        <f>IF(OR($E117="",$G117=""),"",IF(AND($E$3=6),'Marks Entry 6th'!AF116,IF(AND($E$3=7),'Marks Entry 7th'!AF116,"")))</f>
        <v/>
      </c>
      <c r="BC117" s="120" t="str">
        <f>IF(OR($E117="",$G117=""),"",IF(AND($E$3=6),'Marks Entry 6th'!AG116,IF(AND($E$3=7),'Marks Entry 7th'!AG116,"")))</f>
        <v/>
      </c>
      <c r="BD117" s="120" t="str">
        <f>IF(OR($E117="",$G117=""),"",IF(AND($E$3=6),'Marks Entry 6th'!AH116,IF(AND($E$3=7),'Marks Entry 7th'!AH116,"")))</f>
        <v/>
      </c>
      <c r="BE117" s="120" t="str">
        <f>IF(OR($E117="",$G117=""),"",IF(AND($E$3=6),'Marks Entry 6th'!AI116,IF(AND($E$3=7),'Marks Entry 7th'!AI116,"")))</f>
        <v/>
      </c>
      <c r="BF117" s="120" t="str">
        <f>IF(OR($E117="",$G117=""),"",IF(AND($E$3=6),'Marks Entry 6th'!AJ116,IF(AND($E$3=7),'Marks Entry 7th'!AJ116,"")))</f>
        <v/>
      </c>
      <c r="BG117" s="120" t="str">
        <f>IF(OR($E117="",$G117=""),"",IF(AND($E$3=6),'Marks Entry 6th'!AK116,IF(AND($E$3=7),'Marks Entry 7th'!AK116,"")))</f>
        <v/>
      </c>
      <c r="BH117" s="120" t="str">
        <f>IF(OR($E117="",$G117=""),"",IF(AND($E$3=6),'Marks Entry 6th'!AL116,IF(AND($E$3=7),'Marks Entry 7th'!AL116,"")))</f>
        <v/>
      </c>
      <c r="BI117" s="428" t="str">
        <f t="shared" si="117"/>
        <v/>
      </c>
      <c r="BJ117" s="120" t="str">
        <f>IF(OR($E117="",$G117=""),"",IF(AND($E$3=6),'Marks Entry 6th'!AM116,IF(AND($E$3=7),'Marks Entry 7th'!AM116,"")))</f>
        <v/>
      </c>
      <c r="BK117" s="120" t="str">
        <f>IF(OR($E117="",$G117=""),"",IF(AND($E$3=6),'Marks Entry 6th'!AN116,IF(AND($E$3=7),'Marks Entry 7th'!AN116,"")))</f>
        <v/>
      </c>
      <c r="BL117" s="65" t="str">
        <f t="shared" si="118"/>
        <v/>
      </c>
      <c r="BM117" s="62">
        <f t="shared" si="119"/>
        <v>0</v>
      </c>
      <c r="BN117" s="67" t="str">
        <f>IF(OR($E117="",$G117=""),"",IF(AND($E$3=6),'Marks Entry 6th'!AO116,IF(AND($E$3=7),'Marks Entry 7th'!AO116,"")))</f>
        <v/>
      </c>
      <c r="BO117" s="67" t="str">
        <f>IF(OR($E117="",$G117=""),"",IF(AND($E$3=6),'Marks Entry 6th'!AP116,IF(AND($E$3=7),'Marks Entry 7th'!AP116,"")))</f>
        <v/>
      </c>
      <c r="BP117" s="65" t="str">
        <f t="shared" si="120"/>
        <v/>
      </c>
      <c r="BQ117" s="62" t="str">
        <f t="shared" si="121"/>
        <v/>
      </c>
      <c r="BR117" s="108">
        <f t="shared" si="122"/>
        <v>0</v>
      </c>
      <c r="BS117" s="108" t="str">
        <f t="shared" si="123"/>
        <v/>
      </c>
      <c r="BT117" s="108" t="str">
        <f t="shared" si="124"/>
        <v/>
      </c>
      <c r="BU117" s="108" t="str">
        <f t="shared" si="125"/>
        <v/>
      </c>
      <c r="BV117" s="108" t="str">
        <f t="shared" si="126"/>
        <v/>
      </c>
      <c r="BW117" s="110" t="str">
        <f t="shared" si="127"/>
        <v/>
      </c>
      <c r="BX117" s="120" t="str">
        <f>IF(OR($E117="",$G117=""),"",IF(AND($E$3=6),'Marks Entry 6th'!AQ116,IF(AND($E$3=7),'Marks Entry 7th'!AQ116,"")))</f>
        <v/>
      </c>
      <c r="BY117" s="120" t="str">
        <f>IF(OR($E117="",$G117=""),"",IF(AND($E$3=6),'Marks Entry 6th'!AR116,IF(AND($E$3=7),'Marks Entry 7th'!AR116,"")))</f>
        <v/>
      </c>
      <c r="BZ117" s="120" t="str">
        <f>IF(OR($E117="",$G117=""),"",IF(AND($E$3=6),'Marks Entry 6th'!AS116,IF(AND($E$3=7),'Marks Entry 7th'!AS116,"")))</f>
        <v/>
      </c>
      <c r="CA117" s="120" t="str">
        <f>IF(OR($E117="",$G117=""),"",IF(AND($E$3=6),'Marks Entry 6th'!AT116,IF(AND($E$3=7),'Marks Entry 7th'!AT116,"")))</f>
        <v/>
      </c>
      <c r="CB117" s="120" t="str">
        <f>IF(OR($E117="",$G117=""),"",IF(AND($E$3=6),'Marks Entry 6th'!AU116,IF(AND($E$3=7),'Marks Entry 7th'!AU116,"")))</f>
        <v/>
      </c>
      <c r="CC117" s="120" t="str">
        <f>IF(OR($E117="",$G117=""),"",IF(AND($E$3=6),'Marks Entry 6th'!AV116,IF(AND($E$3=7),'Marks Entry 7th'!AV116,"")))</f>
        <v/>
      </c>
      <c r="CD117" s="428" t="str">
        <f t="shared" si="128"/>
        <v/>
      </c>
      <c r="CE117" s="120" t="str">
        <f>IF(OR($E117="",$G117=""),"",IF(AND($E$3=6),'Marks Entry 6th'!AW116,IF(AND($E$3=7),'Marks Entry 7th'!AW116,"")))</f>
        <v/>
      </c>
      <c r="CF117" s="120" t="str">
        <f>IF(OR($E117="",$G117=""),"",IF(AND($E$3=6),'Marks Entry 6th'!AX116,IF(AND($E$3=7),'Marks Entry 7th'!AX116,"")))</f>
        <v/>
      </c>
      <c r="CG117" s="65" t="str">
        <f t="shared" si="129"/>
        <v/>
      </c>
      <c r="CH117" s="62">
        <f t="shared" si="130"/>
        <v>0</v>
      </c>
      <c r="CI117" s="67" t="str">
        <f>IF(OR($E117="",$G117=""),"",IF(AND($E$3=6),'Marks Entry 6th'!AY116,IF(AND($E$3=7),'Marks Entry 7th'!AY116,"")))</f>
        <v/>
      </c>
      <c r="CJ117" s="67" t="str">
        <f>IF(OR($E117="",$G117=""),"",IF(AND($E$3=6),'Marks Entry 6th'!AZ116,IF(AND($E$3=7),'Marks Entry 7th'!AZ116,"")))</f>
        <v/>
      </c>
      <c r="CK117" s="65" t="str">
        <f t="shared" si="131"/>
        <v/>
      </c>
      <c r="CL117" s="62" t="str">
        <f t="shared" si="132"/>
        <v/>
      </c>
      <c r="CM117" s="108">
        <f t="shared" si="133"/>
        <v>0</v>
      </c>
      <c r="CN117" s="108" t="str">
        <f t="shared" si="134"/>
        <v/>
      </c>
      <c r="CO117" s="108" t="str">
        <f t="shared" si="135"/>
        <v/>
      </c>
      <c r="CP117" s="108" t="str">
        <f t="shared" si="136"/>
        <v/>
      </c>
      <c r="CQ117" s="108" t="str">
        <f t="shared" si="137"/>
        <v/>
      </c>
      <c r="CR117" s="110" t="str">
        <f t="shared" si="138"/>
        <v/>
      </c>
      <c r="CS117" s="120" t="str">
        <f>IF(OR($E117="",$G117=""),"",IF(AND($E$3=6),'Marks Entry 6th'!BA116,IF(AND($E$3=7),'Marks Entry 7th'!BA116,"")))</f>
        <v/>
      </c>
      <c r="CT117" s="120" t="str">
        <f>IF(OR($E117="",$G117=""),"",IF(AND($E$3=6),'Marks Entry 6th'!BB116,IF(AND($E$3=7),'Marks Entry 7th'!BB116,"")))</f>
        <v/>
      </c>
      <c r="CU117" s="120" t="str">
        <f>IF(OR($E117="",$G117=""),"",IF(AND($E$3=6),'Marks Entry 6th'!BC116,IF(AND($E$3=7),'Marks Entry 7th'!BC116,"")))</f>
        <v/>
      </c>
      <c r="CV117" s="120" t="str">
        <f>IF(OR($E117="",$G117=""),"",IF(AND($E$3=6),'Marks Entry 6th'!BD116,IF(AND($E$3=7),'Marks Entry 7th'!BD116,"")))</f>
        <v/>
      </c>
      <c r="CW117" s="120" t="str">
        <f>IF(OR($E117="",$G117=""),"",IF(AND($E$3=6),'Marks Entry 6th'!BE116,IF(AND($E$3=7),'Marks Entry 7th'!BE116,"")))</f>
        <v/>
      </c>
      <c r="CX117" s="120" t="str">
        <f>IF(OR($E117="",$G117=""),"",IF(AND($E$3=6),'Marks Entry 6th'!BF116,IF(AND($E$3=7),'Marks Entry 7th'!BF116,"")))</f>
        <v/>
      </c>
      <c r="CY117" s="428" t="str">
        <f t="shared" si="139"/>
        <v/>
      </c>
      <c r="CZ117" s="120" t="str">
        <f>IF(OR($E117="",$G117=""),"",IF(AND($E$3=6),'Marks Entry 6th'!BG116,IF(AND($E$3=7),'Marks Entry 7th'!BG116,"")))</f>
        <v/>
      </c>
      <c r="DA117" s="120" t="str">
        <f>IF(OR($E117="",$G117=""),"",IF(AND($E$3=6),'Marks Entry 6th'!BH116,IF(AND($E$3=7),'Marks Entry 7th'!BH116,"")))</f>
        <v/>
      </c>
      <c r="DB117" s="65" t="str">
        <f t="shared" si="140"/>
        <v/>
      </c>
      <c r="DC117" s="62">
        <f t="shared" si="141"/>
        <v>0</v>
      </c>
      <c r="DD117" s="67" t="str">
        <f>IF(OR($E117="",$G117=""),"",IF(AND($E$3=6),'Marks Entry 6th'!BI116,IF(AND($E$3=7),'Marks Entry 7th'!BI116,"")))</f>
        <v/>
      </c>
      <c r="DE117" s="67" t="str">
        <f>IF(OR($E117="",$G117=""),"",IF(AND($E$3=6),'Marks Entry 6th'!BJ116,IF(AND($E$3=7),'Marks Entry 7th'!BJ116,"")))</f>
        <v/>
      </c>
      <c r="DF117" s="65" t="str">
        <f t="shared" si="142"/>
        <v/>
      </c>
      <c r="DG117" s="62" t="str">
        <f t="shared" si="143"/>
        <v/>
      </c>
      <c r="DH117" s="108">
        <f t="shared" si="144"/>
        <v>0</v>
      </c>
      <c r="DI117" s="108" t="str">
        <f t="shared" si="145"/>
        <v/>
      </c>
      <c r="DJ117" s="108" t="str">
        <f t="shared" si="146"/>
        <v/>
      </c>
      <c r="DK117" s="108" t="str">
        <f t="shared" si="147"/>
        <v/>
      </c>
      <c r="DL117" s="108" t="str">
        <f t="shared" si="148"/>
        <v/>
      </c>
      <c r="DM117" s="110" t="str">
        <f t="shared" si="149"/>
        <v/>
      </c>
      <c r="DN117" s="120" t="str">
        <f>IF(OR($E117="",$G117=""),"",IF(AND($E$3=6),'Marks Entry 6th'!BK116,IF(AND($E$3=7),'Marks Entry 7th'!BK116,"")))</f>
        <v/>
      </c>
      <c r="DO117" s="120" t="str">
        <f>IF(OR($E117="",$G117=""),"",IF(AND($E$3=6),'Marks Entry 6th'!BL116,IF(AND($E$3=7),'Marks Entry 7th'!BL116,"")))</f>
        <v/>
      </c>
      <c r="DP117" s="120" t="str">
        <f>IF(OR($E117="",$G117=""),"",IF(AND($E$3=6),'Marks Entry 6th'!BM116,IF(AND($E$3=7),'Marks Entry 7th'!BM116,"")))</f>
        <v/>
      </c>
      <c r="DQ117" s="120" t="str">
        <f>IF(OR($E117="",$G117=""),"",IF(AND($E$3=6),'Marks Entry 6th'!BN116,IF(AND($E$3=7),'Marks Entry 7th'!BN116,"")))</f>
        <v/>
      </c>
      <c r="DR117" s="120" t="str">
        <f>IF(OR($E117="",$G117=""),"",IF(AND($E$3=6),'Marks Entry 6th'!BO116,IF(AND($E$3=7),'Marks Entry 7th'!BO116,"")))</f>
        <v/>
      </c>
      <c r="DS117" s="120" t="str">
        <f>IF(OR($E117="",$G117=""),"",IF(AND($E$3=6),'Marks Entry 6th'!BP116,IF(AND($E$3=7),'Marks Entry 7th'!BP116,"")))</f>
        <v/>
      </c>
      <c r="DT117" s="428" t="str">
        <f t="shared" si="150"/>
        <v/>
      </c>
      <c r="DU117" s="120" t="str">
        <f>IF(OR($E117="",$G117=""),"",IF(AND($E$3=6),'Marks Entry 6th'!BQ116,IF(AND($E$3=7),'Marks Entry 7th'!BQ116,"")))</f>
        <v/>
      </c>
      <c r="DV117" s="120" t="str">
        <f>IF(OR($E117="",$G117=""),"",IF(AND($E$3=6),'Marks Entry 6th'!BR116,IF(AND($E$3=7),'Marks Entry 7th'!BR116,"")))</f>
        <v/>
      </c>
      <c r="DW117" s="65" t="str">
        <f t="shared" si="151"/>
        <v/>
      </c>
      <c r="DX117" s="62">
        <f t="shared" si="152"/>
        <v>0</v>
      </c>
      <c r="DY117" s="67" t="str">
        <f>IF(OR($E117="",$G117=""),"",IF(AND($E$3=6),'Marks Entry 6th'!BS116,IF(AND($E$3=7),'Marks Entry 7th'!BS116,"")))</f>
        <v/>
      </c>
      <c r="DZ117" s="67" t="str">
        <f>IF(OR($E117="",$G117=""),"",IF(AND($E$3=6),'Marks Entry 6th'!BT116,IF(AND($E$3=7),'Marks Entry 7th'!BT116,"")))</f>
        <v/>
      </c>
      <c r="EA117" s="65" t="str">
        <f t="shared" si="153"/>
        <v/>
      </c>
      <c r="EB117" s="62" t="str">
        <f t="shared" si="154"/>
        <v/>
      </c>
      <c r="EC117" s="108">
        <f t="shared" si="155"/>
        <v>0</v>
      </c>
      <c r="ED117" s="108" t="str">
        <f t="shared" si="156"/>
        <v/>
      </c>
      <c r="EE117" s="108" t="str">
        <f t="shared" si="157"/>
        <v/>
      </c>
      <c r="EF117" s="108" t="str">
        <f t="shared" si="158"/>
        <v/>
      </c>
      <c r="EG117" s="108" t="str">
        <f t="shared" si="159"/>
        <v/>
      </c>
      <c r="EH117" s="110" t="str">
        <f t="shared" si="160"/>
        <v/>
      </c>
      <c r="EI117" s="52" t="str">
        <f>IF(OR($E117="",$G117=""),"",IF(AND($E$3=6),'Marks Entry 6th'!BU116,IF(AND($E$3=7),'Marks Entry 7th'!BU116,"")))</f>
        <v/>
      </c>
      <c r="EJ117" s="52" t="str">
        <f>IF(OR($E117="",$G117=""),"",IF(AND($E$3=6),'Marks Entry 6th'!BV116,IF(AND($E$3=7),'Marks Entry 7th'!BV116,"")))</f>
        <v/>
      </c>
      <c r="EK117" s="52" t="str">
        <f>IF(OR($E117="",$G117=""),"",IF(AND($E$3=6),'Marks Entry 6th'!BW116,IF(AND($E$3=7),'Marks Entry 7th'!BW116,"")))</f>
        <v/>
      </c>
      <c r="EL117" s="52" t="str">
        <f>IF(OR($E117="",$G117=""),"",IF(AND($E$3=6),'Marks Entry 6th'!BX116,IF(AND($E$3=7),'Marks Entry 7th'!BX116,"")))</f>
        <v/>
      </c>
      <c r="EM117" s="52" t="str">
        <f>IF(OR($E117="",$G117=""),"",IF(AND($E$3=6),'Marks Entry 6th'!BY116,IF(AND($E$3=7),'Marks Entry 7th'!BY116,"")))</f>
        <v/>
      </c>
      <c r="EN117" s="121" t="str">
        <f t="shared" si="161"/>
        <v/>
      </c>
      <c r="EO117" s="122">
        <f t="shared" si="162"/>
        <v>0</v>
      </c>
      <c r="EP117" s="122" t="str">
        <f t="shared" si="163"/>
        <v/>
      </c>
      <c r="EQ117" s="122" t="str">
        <f t="shared" si="164"/>
        <v/>
      </c>
      <c r="ER117" s="109" t="str">
        <f t="shared" si="165"/>
        <v/>
      </c>
      <c r="ES117" s="52" t="str">
        <f>IF(OR($E117="",$G117=""),"",IF(AND($E$3=6),'Marks Entry 6th'!BZ116,IF(AND($E$3=7),'Marks Entry 7th'!BZ116,"")))</f>
        <v/>
      </c>
      <c r="ET117" s="52" t="str">
        <f>IF(OR($E117="",$G117=""),"",IF(AND($E$3=6),'Marks Entry 6th'!CA116,IF(AND($E$3=7),'Marks Entry 7th'!CA116,"")))</f>
        <v/>
      </c>
      <c r="EU117" s="52" t="str">
        <f>IF(OR($E117="",$G117=""),"",IF(AND($E$3=6),'Marks Entry 6th'!CB116,IF(AND($E$3=7),'Marks Entry 7th'!CB116,"")))</f>
        <v/>
      </c>
      <c r="EV117" s="52" t="str">
        <f>IF(OR($E117="",$G117=""),"",IF(AND($E$3=6),'Marks Entry 6th'!CC116,IF(AND($E$3=7),'Marks Entry 7th'!CC116,"")))</f>
        <v/>
      </c>
      <c r="EW117" s="52" t="str">
        <f>IF(OR($E117="",$G117=""),"",IF(AND($E$3=6),'Marks Entry 6th'!CD116,IF(AND($E$3=7),'Marks Entry 7th'!CD116,"")))</f>
        <v/>
      </c>
      <c r="EX117" s="121" t="str">
        <f t="shared" si="166"/>
        <v/>
      </c>
      <c r="EY117" s="122">
        <f t="shared" si="167"/>
        <v>0</v>
      </c>
      <c r="EZ117" s="122" t="str">
        <f t="shared" si="168"/>
        <v/>
      </c>
      <c r="FA117" s="122" t="str">
        <f t="shared" si="169"/>
        <v/>
      </c>
      <c r="FB117" s="109" t="str">
        <f t="shared" si="170"/>
        <v/>
      </c>
      <c r="FC117" s="52" t="str">
        <f>IF(OR($E117="",$G117=""),"",IF(AND($E$3=6),'Marks Entry 6th'!CE116,IF(AND($E$3=7),'Marks Entry 7th'!CE116,"")))</f>
        <v/>
      </c>
      <c r="FD117" s="52" t="str">
        <f>IF(OR($E117="",$G117=""),"",IF(AND($E$3=6),'Marks Entry 6th'!CF116,IF(AND($E$3=7),'Marks Entry 7th'!CF116,"")))</f>
        <v/>
      </c>
      <c r="FE117" s="52" t="str">
        <f>IF(OR($E117="",$G117=""),"",IF(AND($E$3=6),'Marks Entry 6th'!CG116,IF(AND($E$3=7),'Marks Entry 7th'!CG116,"")))</f>
        <v/>
      </c>
      <c r="FF117" s="52" t="str">
        <f>IF(OR($E117="",$G117=""),"",IF(AND($E$3=6),'Marks Entry 6th'!CH116,IF(AND($E$3=7),'Marks Entry 7th'!CH116,"")))</f>
        <v/>
      </c>
      <c r="FG117" s="52" t="str">
        <f>IF(OR($E117="",$G117=""),"",IF(AND($E$3=6),'Marks Entry 6th'!CI116,IF(AND($E$3=7),'Marks Entry 7th'!CI116,"")))</f>
        <v/>
      </c>
      <c r="FH117" s="121" t="str">
        <f t="shared" si="171"/>
        <v/>
      </c>
      <c r="FI117" s="122">
        <f t="shared" si="172"/>
        <v>0</v>
      </c>
      <c r="FJ117" s="122" t="str">
        <f t="shared" si="173"/>
        <v/>
      </c>
      <c r="FK117" s="122" t="str">
        <f t="shared" si="174"/>
        <v/>
      </c>
      <c r="FL117" s="109" t="str">
        <f t="shared" si="175"/>
        <v/>
      </c>
      <c r="FM117" s="370" t="str">
        <f>IF(OR($E117="",$G117=""),"",IF(AND('Marks Entry 6th'!CJ116="",'Marks Entry 7th'!CJ116=""),"",IF(AND($E$3=6),'Marks Entry 6th'!CJ116,IF(AND($E$3=7),'Marks Entry 7th'!CJ116,""))))</f>
        <v/>
      </c>
      <c r="FN117" s="370" t="str">
        <f>IF(OR($E117="",$G117=""),"",IF(AND('Marks Entry 6th'!CK116="",'Marks Entry 7th'!CK116=""),"",IF(AND($E$3=6),'Marks Entry 6th'!CK116,IF(AND($E$3=7),'Marks Entry 7th'!CK116,""))))</f>
        <v/>
      </c>
      <c r="FO117" s="371" t="str">
        <f t="shared" si="176"/>
        <v/>
      </c>
      <c r="FP117" s="109" t="str">
        <f t="shared" si="177"/>
        <v/>
      </c>
      <c r="FQ117" s="370" t="str">
        <f>IF(OR($E117="",$G117=""),"",IF(AND('Marks Entry 6th'!CL116="",'Marks Entry 7th'!CL116=""),"",IF(AND($E$3=6),'Marks Entry 6th'!CL116,IF(AND($E$3=7),'Marks Entry 7th'!CL116,""))))</f>
        <v/>
      </c>
      <c r="FR117" s="370" t="str">
        <f>IF(OR($E117="",$G117=""),"",IF(AND('Marks Entry 6th'!CM116="",'Marks Entry 7th'!CM116=""),"",IF(AND($E$3=6),'Marks Entry 6th'!CM116,IF(AND($E$3=7),'Marks Entry 7th'!CM116,""))))</f>
        <v/>
      </c>
      <c r="FS117" s="371" t="str">
        <f t="shared" si="178"/>
        <v/>
      </c>
      <c r="FT117" s="109" t="str">
        <f t="shared" si="179"/>
        <v/>
      </c>
      <c r="FU117" s="78" t="str">
        <f t="shared" si="180"/>
        <v/>
      </c>
      <c r="FV117" s="332" t="str">
        <f t="shared" si="181"/>
        <v/>
      </c>
      <c r="FW117" s="84" t="str">
        <f t="shared" si="182"/>
        <v/>
      </c>
      <c r="FX117" s="225" t="str">
        <f t="shared" si="183"/>
        <v/>
      </c>
      <c r="FY117" s="85" t="str">
        <f t="shared" si="184"/>
        <v/>
      </c>
      <c r="FZ117" s="331" t="str">
        <f>IFERROR(IF(B117="NSO","NSO",IF(OR(D117="",G117="",F117=""),"",IF(AND(FV117&gt;=36,'Master sheet'!$D$11="Hindi"),"कक्षा क्रमोन्नत",IF(AND(FV117&gt;=36,'Master sheet'!$D$11="English"),"Promoted",IF(AND(FV117&lt;36,'Master sheet'!$D$11="Hindi"),"पुनः परीक्षा","Re-Exam"))))),"")</f>
        <v/>
      </c>
      <c r="GA117" s="53" t="str">
        <f>IF(OR($E117="",$G117=""),"",IF(AND($E$3=6,'Marks Entry 6th'!CN116=""),"",IF(AND($E$3=7,'Marks Entry 7th'!CN116=""),"",IF(AND($E$3=6),'Marks Entry 6th'!CN116,IF(AND($E$3=7),'Marks Entry 7th'!CN116,"")))))</f>
        <v/>
      </c>
      <c r="GB117" s="53" t="str">
        <f>IF(OR($E117="",$G117=""),"",IF(AND($E$3=6,'Marks Entry 6th'!CO116=""),"",IF(AND($E$3=7,'Marks Entry 7th'!CO116=""),"",IF(AND($E$3=6),'Marks Entry 6th'!CO116,IF(AND($E$3=7),'Marks Entry 7th'!CO116,"")))))</f>
        <v/>
      </c>
      <c r="GC117" s="54"/>
      <c r="GK117" s="56">
        <f>IF(AND($E$3=6),'Marks Entry 6th'!I116,IF(AND($E$3=7),'Marks Entry 7th'!I116,""))</f>
        <v>0</v>
      </c>
      <c r="GL117" s="56">
        <f t="shared" si="185"/>
        <v>0</v>
      </c>
    </row>
    <row r="118" spans="1:194" ht="18.95" customHeight="1">
      <c r="A118" s="68">
        <v>111</v>
      </c>
      <c r="B118" s="68" t="str">
        <f>IF(OR(GK118=0,GK118=""),"",IF(AND($E$3=6),'Marks Entry 6th'!I117,IF(AND($E$3=7),'Marks Entry 7th'!I117,"")))</f>
        <v/>
      </c>
      <c r="C118" s="69" t="str">
        <f>IF(OR(B118=0,B118=""),"",IF(AND($E$3=6,'Marks Entry 6th'!B117=""),"",IF(AND($E$3=7,'Marks Entry 7th'!B117=""),"",IF(AND($E$3=6,'Marks Entry 6th'!B117),'Marks Entry 6th'!B117,IF(AND($E$3=7),'Marks Entry 7th'!B117,"")))))</f>
        <v/>
      </c>
      <c r="D118" s="69" t="str">
        <f>IF(OR(B118=0,B118=""),"",IF(AND($E$3=6,'Marks Entry 6th'!C117=""),"",IF(AND($E$3=7,'Marks Entry 7th'!C117=""),"",IF(AND($E$3=6),'Marks Entry 6th'!C117,IF(AND($E$3=7),'Marks Entry 7th'!C117,"")))))</f>
        <v/>
      </c>
      <c r="E118" s="306" t="str">
        <f>IF(OR(B118=0,B118=""),"",IF(AND($E$3=6,'Marks Entry 6th'!E117=""),"",IF(AND($E$3=7,'Marks Entry 7th'!E117=""),"",IF(AND($E$3=6),'Marks Entry 6th'!E117,IF(AND($E$3=7),'Marks Entry 7th'!E117,"")))))</f>
        <v/>
      </c>
      <c r="F118" s="69" t="str">
        <f>IF(OR(B118=0,B118=""),"",IF(AND($E$3=6,'Marks Entry 6th'!D117=""),"",IF(AND($E$3=7,'Marks Entry 7th'!D117=""),"",IF(AND($E$3=6),'Marks Entry 6th'!D117,IF(AND($E$3=7),'Marks Entry 7th'!D117,"")))))</f>
        <v/>
      </c>
      <c r="G118" s="305" t="str">
        <f>IF(OR(B118=0,B118=""),"",IF(AND($E$3=6,'Marks Entry 6th'!F117=""),"",IF(AND($E$3=7,'Marks Entry 7th'!F117=""),"",IF(AND($E$3=6),UPPER('Marks Entry 6th'!F117),IF(AND($E$3=7),UPPER('Marks Entry 7th'!F117),"")))))</f>
        <v/>
      </c>
      <c r="H118" s="305" t="str">
        <f>IF(OR(B118=0,B118=""),"",IF(AND($E$3=6,'Marks Entry 6th'!G117=""),"",IF(AND($E$3=7,'Marks Entry 7th'!G117=""),"",IF(AND($E$3=6),UPPER('Marks Entry 6th'!G117),IF(AND($E$3=7),UPPER('Marks Entry 7th'!G117),"")))))</f>
        <v/>
      </c>
      <c r="I118" s="305" t="str">
        <f>IF(OR(B118=0,B118=""),"",IF(AND($E$3=6,'Marks Entry 6th'!H117=""),"",IF(AND($E$3=7,'Marks Entry 7th'!H117=""),"",IF(AND($E$3=6),UPPER('Marks Entry 6th'!H117),IF(AND($E$3=7),UPPER('Marks Entry 7th'!H117),"")))))</f>
        <v/>
      </c>
      <c r="J118" s="64" t="str">
        <f>IF(OR(B118=0,B118=""),"",IF(AND($E$3=6,'Marks Entry 6th'!J117=""),"",IF(AND($E$3=7,'Marks Entry 7th'!J117=""),"",IF(AND($E$3=6),'Marks Entry 6th'!J117,IF(AND($E$3=7),'Marks Entry 7th'!J117,"")))))</f>
        <v/>
      </c>
      <c r="K118" s="64" t="str">
        <f>IF(OR(B118=0,B118=""),"",IF(AND($E$3=6,'Marks Entry 6th'!K117=""),"",IF(AND($E$3=7,'Marks Entry 7th'!K117=""),"",IF(AND($E$3=6),'Marks Entry 6th'!K117,IF(AND($E$3=7),'Marks Entry 7th'!K117,"")))))</f>
        <v/>
      </c>
      <c r="L118" s="120" t="str">
        <f>IF(OR($E118="",$G118=""),"",IF(AND($E$3=6),'Marks Entry 6th'!L117,IF(AND($E$3=7),'Marks Entry 7th'!L117,"")))</f>
        <v/>
      </c>
      <c r="M118" s="120" t="str">
        <f>IF(OR($E118="",$G118=""),"",IF(AND($E$3=6),'Marks Entry 6th'!M117,IF(AND($E$3=7),'Marks Entry 7th'!M117,"")))</f>
        <v/>
      </c>
      <c r="N118" s="120" t="str">
        <f>IF(OR($E118="",$G118=""),"",IF(AND($E$3=6),'Marks Entry 6th'!N117,IF(AND($E$3=7),'Marks Entry 7th'!N117,"")))</f>
        <v/>
      </c>
      <c r="O118" s="120" t="str">
        <f>IF(OR($E118="",$G118=""),"",IF(AND($E$3=6),'Marks Entry 6th'!O117,IF(AND($E$3=7),'Marks Entry 7th'!O117,"")))</f>
        <v/>
      </c>
      <c r="P118" s="120" t="str">
        <f>IF(OR($E118="",$G118=""),"",IF(AND($E$3=6),'Marks Entry 6th'!P117,IF(AND($E$3=7),'Marks Entry 7th'!P117,"")))</f>
        <v/>
      </c>
      <c r="Q118" s="120" t="str">
        <f>IF(OR($E118="",$G118=""),"",IF(AND($E$3=6),'Marks Entry 6th'!Q117,IF(AND($E$3=7),'Marks Entry 7th'!Q117,"")))</f>
        <v/>
      </c>
      <c r="R118" s="428" t="str">
        <f t="shared" si="95"/>
        <v/>
      </c>
      <c r="S118" s="120" t="str">
        <f>IF(OR($E118="",$G118=""),"",IF(AND($E$3=6),'Marks Entry 6th'!R117,IF(AND($E$3=7),'Marks Entry 7th'!R117,"")))</f>
        <v/>
      </c>
      <c r="T118" s="120" t="str">
        <f>IF(OR($E118="",$G118=""),"",IF(AND($E$3=6),'Marks Entry 6th'!S117,IF(AND($E$3=7),'Marks Entry 7th'!S117,"")))</f>
        <v/>
      </c>
      <c r="U118" s="65" t="str">
        <f t="shared" si="96"/>
        <v/>
      </c>
      <c r="V118" s="62">
        <f t="shared" si="97"/>
        <v>0</v>
      </c>
      <c r="W118" s="67" t="str">
        <f>IF(OR($E118="",$G118=""),"",IF(AND($E$3=6),'Marks Entry 6th'!T117,IF(AND($E$3=7),'Marks Entry 7th'!T117,"")))</f>
        <v/>
      </c>
      <c r="X118" s="67" t="str">
        <f>IF(OR($E118="",$G118=""),"",IF(AND($E$3=6),'Marks Entry 6th'!U117,IF(AND($E$3=7),'Marks Entry 7th'!U117,"")))</f>
        <v/>
      </c>
      <c r="Y118" s="66" t="str">
        <f t="shared" si="98"/>
        <v/>
      </c>
      <c r="Z118" s="62" t="str">
        <f t="shared" si="99"/>
        <v/>
      </c>
      <c r="AA118" s="108">
        <f t="shared" si="100"/>
        <v>0</v>
      </c>
      <c r="AB118" s="108" t="str">
        <f t="shared" si="101"/>
        <v/>
      </c>
      <c r="AC118" s="108" t="str">
        <f t="shared" si="102"/>
        <v/>
      </c>
      <c r="AD118" s="108" t="str">
        <f t="shared" si="103"/>
        <v/>
      </c>
      <c r="AE118" s="108" t="str">
        <f t="shared" si="104"/>
        <v/>
      </c>
      <c r="AF118" s="110" t="str">
        <f t="shared" si="105"/>
        <v/>
      </c>
      <c r="AG118" s="120" t="str">
        <f>IF(OR($E118="",$G118=""),"",IF(AND($E$3=6),'Marks Entry 6th'!V117,IF(AND($E$3=7),'Marks Entry 7th'!V117,"")))</f>
        <v/>
      </c>
      <c r="AH118" s="120" t="str">
        <f>IF(OR($E118="",$G118=""),"",IF(AND($E$3=6),'Marks Entry 6th'!W117,IF(AND($E$3=7),'Marks Entry 7th'!W117,"")))</f>
        <v/>
      </c>
      <c r="AI118" s="120" t="str">
        <f>IF(OR($E118="",$G118=""),"",IF(AND($E$3=6),'Marks Entry 6th'!X117,IF(AND($E$3=7),'Marks Entry 7th'!X117,"")))</f>
        <v/>
      </c>
      <c r="AJ118" s="120" t="str">
        <f>IF(OR($E118="",$G118=""),"",IF(AND($E$3=6),'Marks Entry 6th'!Y117,IF(AND($E$3=7),'Marks Entry 7th'!Y117,"")))</f>
        <v/>
      </c>
      <c r="AK118" s="120" t="str">
        <f>IF(OR($E118="",$G118=""),"",IF(AND($E$3=6),'Marks Entry 6th'!Z117,IF(AND($E$3=7),'Marks Entry 7th'!Z117,"")))</f>
        <v/>
      </c>
      <c r="AL118" s="120" t="str">
        <f>IF(OR($E118="",$G118=""),"",IF(AND($E$3=6),'Marks Entry 6th'!AA117,IF(AND($E$3=7),'Marks Entry 7th'!AA117,"")))</f>
        <v/>
      </c>
      <c r="AM118" s="428" t="str">
        <f t="shared" si="106"/>
        <v/>
      </c>
      <c r="AN118" s="120" t="str">
        <f>IF(OR($E118="",$G118=""),"",IF(AND($E$3=6),'Marks Entry 6th'!AB117,IF(AND($E$3=7),'Marks Entry 7th'!AB117,"")))</f>
        <v/>
      </c>
      <c r="AO118" s="120" t="str">
        <f>IF(OR($E118="",$G118=""),"",IF(AND($E$3=6),'Marks Entry 6th'!AC117,IF(AND($E$3=7),'Marks Entry 7th'!AC117,"")))</f>
        <v/>
      </c>
      <c r="AP118" s="65" t="str">
        <f t="shared" si="107"/>
        <v/>
      </c>
      <c r="AQ118" s="62">
        <f t="shared" si="108"/>
        <v>0</v>
      </c>
      <c r="AR118" s="67" t="str">
        <f>IF(OR($E118="",$G118=""),"",IF(AND($E$3=6),'Marks Entry 6th'!AD117,IF(AND($E$3=7),'Marks Entry 7th'!AD117,"")))</f>
        <v/>
      </c>
      <c r="AS118" s="67" t="str">
        <f>IF(OR($E118="",$G118=""),"",IF(AND($E$3=6),'Marks Entry 6th'!AE117,IF(AND($E$3=7),'Marks Entry 7th'!AE117,"")))</f>
        <v/>
      </c>
      <c r="AT118" s="65" t="str">
        <f t="shared" si="109"/>
        <v/>
      </c>
      <c r="AU118" s="62" t="str">
        <f t="shared" si="110"/>
        <v/>
      </c>
      <c r="AV118" s="108">
        <f t="shared" si="111"/>
        <v>0</v>
      </c>
      <c r="AW118" s="108" t="str">
        <f t="shared" si="112"/>
        <v/>
      </c>
      <c r="AX118" s="108" t="str">
        <f t="shared" si="113"/>
        <v/>
      </c>
      <c r="AY118" s="108" t="str">
        <f t="shared" si="114"/>
        <v/>
      </c>
      <c r="AZ118" s="108" t="str">
        <f t="shared" si="115"/>
        <v/>
      </c>
      <c r="BA118" s="110" t="str">
        <f t="shared" si="116"/>
        <v/>
      </c>
      <c r="BB118" s="313" t="str">
        <f>IF(OR($E118="",$G118=""),"",IF(AND($E$3=6),'Marks Entry 6th'!AF117,IF(AND($E$3=7),'Marks Entry 7th'!AF117,"")))</f>
        <v/>
      </c>
      <c r="BC118" s="120" t="str">
        <f>IF(OR($E118="",$G118=""),"",IF(AND($E$3=6),'Marks Entry 6th'!AG117,IF(AND($E$3=7),'Marks Entry 7th'!AG117,"")))</f>
        <v/>
      </c>
      <c r="BD118" s="120" t="str">
        <f>IF(OR($E118="",$G118=""),"",IF(AND($E$3=6),'Marks Entry 6th'!AH117,IF(AND($E$3=7),'Marks Entry 7th'!AH117,"")))</f>
        <v/>
      </c>
      <c r="BE118" s="120" t="str">
        <f>IF(OR($E118="",$G118=""),"",IF(AND($E$3=6),'Marks Entry 6th'!AI117,IF(AND($E$3=7),'Marks Entry 7th'!AI117,"")))</f>
        <v/>
      </c>
      <c r="BF118" s="120" t="str">
        <f>IF(OR($E118="",$G118=""),"",IF(AND($E$3=6),'Marks Entry 6th'!AJ117,IF(AND($E$3=7),'Marks Entry 7th'!AJ117,"")))</f>
        <v/>
      </c>
      <c r="BG118" s="120" t="str">
        <f>IF(OR($E118="",$G118=""),"",IF(AND($E$3=6),'Marks Entry 6th'!AK117,IF(AND($E$3=7),'Marks Entry 7th'!AK117,"")))</f>
        <v/>
      </c>
      <c r="BH118" s="120" t="str">
        <f>IF(OR($E118="",$G118=""),"",IF(AND($E$3=6),'Marks Entry 6th'!AL117,IF(AND($E$3=7),'Marks Entry 7th'!AL117,"")))</f>
        <v/>
      </c>
      <c r="BI118" s="428" t="str">
        <f t="shared" si="117"/>
        <v/>
      </c>
      <c r="BJ118" s="120" t="str">
        <f>IF(OR($E118="",$G118=""),"",IF(AND($E$3=6),'Marks Entry 6th'!AM117,IF(AND($E$3=7),'Marks Entry 7th'!AM117,"")))</f>
        <v/>
      </c>
      <c r="BK118" s="120" t="str">
        <f>IF(OR($E118="",$G118=""),"",IF(AND($E$3=6),'Marks Entry 6th'!AN117,IF(AND($E$3=7),'Marks Entry 7th'!AN117,"")))</f>
        <v/>
      </c>
      <c r="BL118" s="65" t="str">
        <f t="shared" si="118"/>
        <v/>
      </c>
      <c r="BM118" s="62">
        <f t="shared" si="119"/>
        <v>0</v>
      </c>
      <c r="BN118" s="67" t="str">
        <f>IF(OR($E118="",$G118=""),"",IF(AND($E$3=6),'Marks Entry 6th'!AO117,IF(AND($E$3=7),'Marks Entry 7th'!AO117,"")))</f>
        <v/>
      </c>
      <c r="BO118" s="67" t="str">
        <f>IF(OR($E118="",$G118=""),"",IF(AND($E$3=6),'Marks Entry 6th'!AP117,IF(AND($E$3=7),'Marks Entry 7th'!AP117,"")))</f>
        <v/>
      </c>
      <c r="BP118" s="65" t="str">
        <f t="shared" si="120"/>
        <v/>
      </c>
      <c r="BQ118" s="62" t="str">
        <f t="shared" si="121"/>
        <v/>
      </c>
      <c r="BR118" s="108">
        <f t="shared" si="122"/>
        <v>0</v>
      </c>
      <c r="BS118" s="108" t="str">
        <f t="shared" si="123"/>
        <v/>
      </c>
      <c r="BT118" s="108" t="str">
        <f t="shared" si="124"/>
        <v/>
      </c>
      <c r="BU118" s="108" t="str">
        <f t="shared" si="125"/>
        <v/>
      </c>
      <c r="BV118" s="108" t="str">
        <f t="shared" si="126"/>
        <v/>
      </c>
      <c r="BW118" s="110" t="str">
        <f t="shared" si="127"/>
        <v/>
      </c>
      <c r="BX118" s="120" t="str">
        <f>IF(OR($E118="",$G118=""),"",IF(AND($E$3=6),'Marks Entry 6th'!AQ117,IF(AND($E$3=7),'Marks Entry 7th'!AQ117,"")))</f>
        <v/>
      </c>
      <c r="BY118" s="120" t="str">
        <f>IF(OR($E118="",$G118=""),"",IF(AND($E$3=6),'Marks Entry 6th'!AR117,IF(AND($E$3=7),'Marks Entry 7th'!AR117,"")))</f>
        <v/>
      </c>
      <c r="BZ118" s="120" t="str">
        <f>IF(OR($E118="",$G118=""),"",IF(AND($E$3=6),'Marks Entry 6th'!AS117,IF(AND($E$3=7),'Marks Entry 7th'!AS117,"")))</f>
        <v/>
      </c>
      <c r="CA118" s="120" t="str">
        <f>IF(OR($E118="",$G118=""),"",IF(AND($E$3=6),'Marks Entry 6th'!AT117,IF(AND($E$3=7),'Marks Entry 7th'!AT117,"")))</f>
        <v/>
      </c>
      <c r="CB118" s="120" t="str">
        <f>IF(OR($E118="",$G118=""),"",IF(AND($E$3=6),'Marks Entry 6th'!AU117,IF(AND($E$3=7),'Marks Entry 7th'!AU117,"")))</f>
        <v/>
      </c>
      <c r="CC118" s="120" t="str">
        <f>IF(OR($E118="",$G118=""),"",IF(AND($E$3=6),'Marks Entry 6th'!AV117,IF(AND($E$3=7),'Marks Entry 7th'!AV117,"")))</f>
        <v/>
      </c>
      <c r="CD118" s="428" t="str">
        <f t="shared" si="128"/>
        <v/>
      </c>
      <c r="CE118" s="120" t="str">
        <f>IF(OR($E118="",$G118=""),"",IF(AND($E$3=6),'Marks Entry 6th'!AW117,IF(AND($E$3=7),'Marks Entry 7th'!AW117,"")))</f>
        <v/>
      </c>
      <c r="CF118" s="120" t="str">
        <f>IF(OR($E118="",$G118=""),"",IF(AND($E$3=6),'Marks Entry 6th'!AX117,IF(AND($E$3=7),'Marks Entry 7th'!AX117,"")))</f>
        <v/>
      </c>
      <c r="CG118" s="65" t="str">
        <f t="shared" si="129"/>
        <v/>
      </c>
      <c r="CH118" s="62">
        <f t="shared" si="130"/>
        <v>0</v>
      </c>
      <c r="CI118" s="67" t="str">
        <f>IF(OR($E118="",$G118=""),"",IF(AND($E$3=6),'Marks Entry 6th'!AY117,IF(AND($E$3=7),'Marks Entry 7th'!AY117,"")))</f>
        <v/>
      </c>
      <c r="CJ118" s="67" t="str">
        <f>IF(OR($E118="",$G118=""),"",IF(AND($E$3=6),'Marks Entry 6th'!AZ117,IF(AND($E$3=7),'Marks Entry 7th'!AZ117,"")))</f>
        <v/>
      </c>
      <c r="CK118" s="65" t="str">
        <f t="shared" si="131"/>
        <v/>
      </c>
      <c r="CL118" s="62" t="str">
        <f t="shared" si="132"/>
        <v/>
      </c>
      <c r="CM118" s="108">
        <f t="shared" si="133"/>
        <v>0</v>
      </c>
      <c r="CN118" s="108" t="str">
        <f t="shared" si="134"/>
        <v/>
      </c>
      <c r="CO118" s="108" t="str">
        <f t="shared" si="135"/>
        <v/>
      </c>
      <c r="CP118" s="108" t="str">
        <f t="shared" si="136"/>
        <v/>
      </c>
      <c r="CQ118" s="108" t="str">
        <f t="shared" si="137"/>
        <v/>
      </c>
      <c r="CR118" s="110" t="str">
        <f t="shared" si="138"/>
        <v/>
      </c>
      <c r="CS118" s="120" t="str">
        <f>IF(OR($E118="",$G118=""),"",IF(AND($E$3=6),'Marks Entry 6th'!BA117,IF(AND($E$3=7),'Marks Entry 7th'!BA117,"")))</f>
        <v/>
      </c>
      <c r="CT118" s="120" t="str">
        <f>IF(OR($E118="",$G118=""),"",IF(AND($E$3=6),'Marks Entry 6th'!BB117,IF(AND($E$3=7),'Marks Entry 7th'!BB117,"")))</f>
        <v/>
      </c>
      <c r="CU118" s="120" t="str">
        <f>IF(OR($E118="",$G118=""),"",IF(AND($E$3=6),'Marks Entry 6th'!BC117,IF(AND($E$3=7),'Marks Entry 7th'!BC117,"")))</f>
        <v/>
      </c>
      <c r="CV118" s="120" t="str">
        <f>IF(OR($E118="",$G118=""),"",IF(AND($E$3=6),'Marks Entry 6th'!BD117,IF(AND($E$3=7),'Marks Entry 7th'!BD117,"")))</f>
        <v/>
      </c>
      <c r="CW118" s="120" t="str">
        <f>IF(OR($E118="",$G118=""),"",IF(AND($E$3=6),'Marks Entry 6th'!BE117,IF(AND($E$3=7),'Marks Entry 7th'!BE117,"")))</f>
        <v/>
      </c>
      <c r="CX118" s="120" t="str">
        <f>IF(OR($E118="",$G118=""),"",IF(AND($E$3=6),'Marks Entry 6th'!BF117,IF(AND($E$3=7),'Marks Entry 7th'!BF117,"")))</f>
        <v/>
      </c>
      <c r="CY118" s="428" t="str">
        <f t="shared" si="139"/>
        <v/>
      </c>
      <c r="CZ118" s="120" t="str">
        <f>IF(OR($E118="",$G118=""),"",IF(AND($E$3=6),'Marks Entry 6th'!BG117,IF(AND($E$3=7),'Marks Entry 7th'!BG117,"")))</f>
        <v/>
      </c>
      <c r="DA118" s="120" t="str">
        <f>IF(OR($E118="",$G118=""),"",IF(AND($E$3=6),'Marks Entry 6th'!BH117,IF(AND($E$3=7),'Marks Entry 7th'!BH117,"")))</f>
        <v/>
      </c>
      <c r="DB118" s="65" t="str">
        <f t="shared" si="140"/>
        <v/>
      </c>
      <c r="DC118" s="62">
        <f t="shared" si="141"/>
        <v>0</v>
      </c>
      <c r="DD118" s="67" t="str">
        <f>IF(OR($E118="",$G118=""),"",IF(AND($E$3=6),'Marks Entry 6th'!BI117,IF(AND($E$3=7),'Marks Entry 7th'!BI117,"")))</f>
        <v/>
      </c>
      <c r="DE118" s="67" t="str">
        <f>IF(OR($E118="",$G118=""),"",IF(AND($E$3=6),'Marks Entry 6th'!BJ117,IF(AND($E$3=7),'Marks Entry 7th'!BJ117,"")))</f>
        <v/>
      </c>
      <c r="DF118" s="65" t="str">
        <f t="shared" si="142"/>
        <v/>
      </c>
      <c r="DG118" s="62" t="str">
        <f t="shared" si="143"/>
        <v/>
      </c>
      <c r="DH118" s="108">
        <f t="shared" si="144"/>
        <v>0</v>
      </c>
      <c r="DI118" s="108" t="str">
        <f t="shared" si="145"/>
        <v/>
      </c>
      <c r="DJ118" s="108" t="str">
        <f t="shared" si="146"/>
        <v/>
      </c>
      <c r="DK118" s="108" t="str">
        <f t="shared" si="147"/>
        <v/>
      </c>
      <c r="DL118" s="108" t="str">
        <f t="shared" si="148"/>
        <v/>
      </c>
      <c r="DM118" s="110" t="str">
        <f t="shared" si="149"/>
        <v/>
      </c>
      <c r="DN118" s="120" t="str">
        <f>IF(OR($E118="",$G118=""),"",IF(AND($E$3=6),'Marks Entry 6th'!BK117,IF(AND($E$3=7),'Marks Entry 7th'!BK117,"")))</f>
        <v/>
      </c>
      <c r="DO118" s="120" t="str">
        <f>IF(OR($E118="",$G118=""),"",IF(AND($E$3=6),'Marks Entry 6th'!BL117,IF(AND($E$3=7),'Marks Entry 7th'!BL117,"")))</f>
        <v/>
      </c>
      <c r="DP118" s="120" t="str">
        <f>IF(OR($E118="",$G118=""),"",IF(AND($E$3=6),'Marks Entry 6th'!BM117,IF(AND($E$3=7),'Marks Entry 7th'!BM117,"")))</f>
        <v/>
      </c>
      <c r="DQ118" s="120" t="str">
        <f>IF(OR($E118="",$G118=""),"",IF(AND($E$3=6),'Marks Entry 6th'!BN117,IF(AND($E$3=7),'Marks Entry 7th'!BN117,"")))</f>
        <v/>
      </c>
      <c r="DR118" s="120" t="str">
        <f>IF(OR($E118="",$G118=""),"",IF(AND($E$3=6),'Marks Entry 6th'!BO117,IF(AND($E$3=7),'Marks Entry 7th'!BO117,"")))</f>
        <v/>
      </c>
      <c r="DS118" s="120" t="str">
        <f>IF(OR($E118="",$G118=""),"",IF(AND($E$3=6),'Marks Entry 6th'!BP117,IF(AND($E$3=7),'Marks Entry 7th'!BP117,"")))</f>
        <v/>
      </c>
      <c r="DT118" s="428" t="str">
        <f t="shared" si="150"/>
        <v/>
      </c>
      <c r="DU118" s="120" t="str">
        <f>IF(OR($E118="",$G118=""),"",IF(AND($E$3=6),'Marks Entry 6th'!BQ117,IF(AND($E$3=7),'Marks Entry 7th'!BQ117,"")))</f>
        <v/>
      </c>
      <c r="DV118" s="120" t="str">
        <f>IF(OR($E118="",$G118=""),"",IF(AND($E$3=6),'Marks Entry 6th'!BR117,IF(AND($E$3=7),'Marks Entry 7th'!BR117,"")))</f>
        <v/>
      </c>
      <c r="DW118" s="65" t="str">
        <f t="shared" si="151"/>
        <v/>
      </c>
      <c r="DX118" s="62">
        <f t="shared" si="152"/>
        <v>0</v>
      </c>
      <c r="DY118" s="67" t="str">
        <f>IF(OR($E118="",$G118=""),"",IF(AND($E$3=6),'Marks Entry 6th'!BS117,IF(AND($E$3=7),'Marks Entry 7th'!BS117,"")))</f>
        <v/>
      </c>
      <c r="DZ118" s="67" t="str">
        <f>IF(OR($E118="",$G118=""),"",IF(AND($E$3=6),'Marks Entry 6th'!BT117,IF(AND($E$3=7),'Marks Entry 7th'!BT117,"")))</f>
        <v/>
      </c>
      <c r="EA118" s="65" t="str">
        <f t="shared" si="153"/>
        <v/>
      </c>
      <c r="EB118" s="62" t="str">
        <f t="shared" si="154"/>
        <v/>
      </c>
      <c r="EC118" s="108">
        <f t="shared" si="155"/>
        <v>0</v>
      </c>
      <c r="ED118" s="108" t="str">
        <f t="shared" si="156"/>
        <v/>
      </c>
      <c r="EE118" s="108" t="str">
        <f t="shared" si="157"/>
        <v/>
      </c>
      <c r="EF118" s="108" t="str">
        <f t="shared" si="158"/>
        <v/>
      </c>
      <c r="EG118" s="108" t="str">
        <f t="shared" si="159"/>
        <v/>
      </c>
      <c r="EH118" s="110" t="str">
        <f t="shared" si="160"/>
        <v/>
      </c>
      <c r="EI118" s="52" t="str">
        <f>IF(OR($E118="",$G118=""),"",IF(AND($E$3=6),'Marks Entry 6th'!BU117,IF(AND($E$3=7),'Marks Entry 7th'!BU117,"")))</f>
        <v/>
      </c>
      <c r="EJ118" s="52" t="str">
        <f>IF(OR($E118="",$G118=""),"",IF(AND($E$3=6),'Marks Entry 6th'!BV117,IF(AND($E$3=7),'Marks Entry 7th'!BV117,"")))</f>
        <v/>
      </c>
      <c r="EK118" s="52" t="str">
        <f>IF(OR($E118="",$G118=""),"",IF(AND($E$3=6),'Marks Entry 6th'!BW117,IF(AND($E$3=7),'Marks Entry 7th'!BW117,"")))</f>
        <v/>
      </c>
      <c r="EL118" s="52" t="str">
        <f>IF(OR($E118="",$G118=""),"",IF(AND($E$3=6),'Marks Entry 6th'!BX117,IF(AND($E$3=7),'Marks Entry 7th'!BX117,"")))</f>
        <v/>
      </c>
      <c r="EM118" s="52" t="str">
        <f>IF(OR($E118="",$G118=""),"",IF(AND($E$3=6),'Marks Entry 6th'!BY117,IF(AND($E$3=7),'Marks Entry 7th'!BY117,"")))</f>
        <v/>
      </c>
      <c r="EN118" s="121" t="str">
        <f t="shared" si="161"/>
        <v/>
      </c>
      <c r="EO118" s="122">
        <f t="shared" si="162"/>
        <v>0</v>
      </c>
      <c r="EP118" s="122" t="str">
        <f t="shared" si="163"/>
        <v/>
      </c>
      <c r="EQ118" s="122" t="str">
        <f t="shared" si="164"/>
        <v/>
      </c>
      <c r="ER118" s="109" t="str">
        <f t="shared" si="165"/>
        <v/>
      </c>
      <c r="ES118" s="52" t="str">
        <f>IF(OR($E118="",$G118=""),"",IF(AND($E$3=6),'Marks Entry 6th'!BZ117,IF(AND($E$3=7),'Marks Entry 7th'!BZ117,"")))</f>
        <v/>
      </c>
      <c r="ET118" s="52" t="str">
        <f>IF(OR($E118="",$G118=""),"",IF(AND($E$3=6),'Marks Entry 6th'!CA117,IF(AND($E$3=7),'Marks Entry 7th'!CA117,"")))</f>
        <v/>
      </c>
      <c r="EU118" s="52" t="str">
        <f>IF(OR($E118="",$G118=""),"",IF(AND($E$3=6),'Marks Entry 6th'!CB117,IF(AND($E$3=7),'Marks Entry 7th'!CB117,"")))</f>
        <v/>
      </c>
      <c r="EV118" s="52" t="str">
        <f>IF(OR($E118="",$G118=""),"",IF(AND($E$3=6),'Marks Entry 6th'!CC117,IF(AND($E$3=7),'Marks Entry 7th'!CC117,"")))</f>
        <v/>
      </c>
      <c r="EW118" s="52" t="str">
        <f>IF(OR($E118="",$G118=""),"",IF(AND($E$3=6),'Marks Entry 6th'!CD117,IF(AND($E$3=7),'Marks Entry 7th'!CD117,"")))</f>
        <v/>
      </c>
      <c r="EX118" s="121" t="str">
        <f t="shared" si="166"/>
        <v/>
      </c>
      <c r="EY118" s="122">
        <f t="shared" si="167"/>
        <v>0</v>
      </c>
      <c r="EZ118" s="122" t="str">
        <f t="shared" si="168"/>
        <v/>
      </c>
      <c r="FA118" s="122" t="str">
        <f t="shared" si="169"/>
        <v/>
      </c>
      <c r="FB118" s="109" t="str">
        <f t="shared" si="170"/>
        <v/>
      </c>
      <c r="FC118" s="52" t="str">
        <f>IF(OR($E118="",$G118=""),"",IF(AND($E$3=6),'Marks Entry 6th'!CE117,IF(AND($E$3=7),'Marks Entry 7th'!CE117,"")))</f>
        <v/>
      </c>
      <c r="FD118" s="52" t="str">
        <f>IF(OR($E118="",$G118=""),"",IF(AND($E$3=6),'Marks Entry 6th'!CF117,IF(AND($E$3=7),'Marks Entry 7th'!CF117,"")))</f>
        <v/>
      </c>
      <c r="FE118" s="52" t="str">
        <f>IF(OR($E118="",$G118=""),"",IF(AND($E$3=6),'Marks Entry 6th'!CG117,IF(AND($E$3=7),'Marks Entry 7th'!CG117,"")))</f>
        <v/>
      </c>
      <c r="FF118" s="52" t="str">
        <f>IF(OR($E118="",$G118=""),"",IF(AND($E$3=6),'Marks Entry 6th'!CH117,IF(AND($E$3=7),'Marks Entry 7th'!CH117,"")))</f>
        <v/>
      </c>
      <c r="FG118" s="52" t="str">
        <f>IF(OR($E118="",$G118=""),"",IF(AND($E$3=6),'Marks Entry 6th'!CI117,IF(AND($E$3=7),'Marks Entry 7th'!CI117,"")))</f>
        <v/>
      </c>
      <c r="FH118" s="121" t="str">
        <f t="shared" si="171"/>
        <v/>
      </c>
      <c r="FI118" s="122">
        <f t="shared" si="172"/>
        <v>0</v>
      </c>
      <c r="FJ118" s="122" t="str">
        <f t="shared" si="173"/>
        <v/>
      </c>
      <c r="FK118" s="122" t="str">
        <f t="shared" si="174"/>
        <v/>
      </c>
      <c r="FL118" s="109" t="str">
        <f t="shared" si="175"/>
        <v/>
      </c>
      <c r="FM118" s="370" t="str">
        <f>IF(OR($E118="",$G118=""),"",IF(AND('Marks Entry 6th'!CJ117="",'Marks Entry 7th'!CJ117=""),"",IF(AND($E$3=6),'Marks Entry 6th'!CJ117,IF(AND($E$3=7),'Marks Entry 7th'!CJ117,""))))</f>
        <v/>
      </c>
      <c r="FN118" s="370" t="str">
        <f>IF(OR($E118="",$G118=""),"",IF(AND('Marks Entry 6th'!CK117="",'Marks Entry 7th'!CK117=""),"",IF(AND($E$3=6),'Marks Entry 6th'!CK117,IF(AND($E$3=7),'Marks Entry 7th'!CK117,""))))</f>
        <v/>
      </c>
      <c r="FO118" s="371" t="str">
        <f t="shared" si="176"/>
        <v/>
      </c>
      <c r="FP118" s="109" t="str">
        <f t="shared" si="177"/>
        <v/>
      </c>
      <c r="FQ118" s="370" t="str">
        <f>IF(OR($E118="",$G118=""),"",IF(AND('Marks Entry 6th'!CL117="",'Marks Entry 7th'!CL117=""),"",IF(AND($E$3=6),'Marks Entry 6th'!CL117,IF(AND($E$3=7),'Marks Entry 7th'!CL117,""))))</f>
        <v/>
      </c>
      <c r="FR118" s="370" t="str">
        <f>IF(OR($E118="",$G118=""),"",IF(AND('Marks Entry 6th'!CM117="",'Marks Entry 7th'!CM117=""),"",IF(AND($E$3=6),'Marks Entry 6th'!CM117,IF(AND($E$3=7),'Marks Entry 7th'!CM117,""))))</f>
        <v/>
      </c>
      <c r="FS118" s="371" t="str">
        <f t="shared" si="178"/>
        <v/>
      </c>
      <c r="FT118" s="109" t="str">
        <f t="shared" si="179"/>
        <v/>
      </c>
      <c r="FU118" s="78" t="str">
        <f t="shared" si="180"/>
        <v/>
      </c>
      <c r="FV118" s="332" t="str">
        <f t="shared" si="181"/>
        <v/>
      </c>
      <c r="FW118" s="84" t="str">
        <f t="shared" si="182"/>
        <v/>
      </c>
      <c r="FX118" s="225" t="str">
        <f t="shared" si="183"/>
        <v/>
      </c>
      <c r="FY118" s="85" t="str">
        <f t="shared" si="184"/>
        <v/>
      </c>
      <c r="FZ118" s="331" t="str">
        <f>IFERROR(IF(B118="NSO","NSO",IF(OR(D118="",G118="",F118=""),"",IF(AND(FV118&gt;=36,'Master sheet'!$D$11="Hindi"),"कक्षा क्रमोन्नत",IF(AND(FV118&gt;=36,'Master sheet'!$D$11="English"),"Promoted",IF(AND(FV118&lt;36,'Master sheet'!$D$11="Hindi"),"पुनः परीक्षा","Re-Exam"))))),"")</f>
        <v/>
      </c>
      <c r="GA118" s="53" t="str">
        <f>IF(OR($E118="",$G118=""),"",IF(AND($E$3=6,'Marks Entry 6th'!CN117=""),"",IF(AND($E$3=7,'Marks Entry 7th'!CN117=""),"",IF(AND($E$3=6),'Marks Entry 6th'!CN117,IF(AND($E$3=7),'Marks Entry 7th'!CN117,"")))))</f>
        <v/>
      </c>
      <c r="GB118" s="53" t="str">
        <f>IF(OR($E118="",$G118=""),"",IF(AND($E$3=6,'Marks Entry 6th'!CO117=""),"",IF(AND($E$3=7,'Marks Entry 7th'!CO117=""),"",IF(AND($E$3=6),'Marks Entry 6th'!CO117,IF(AND($E$3=7),'Marks Entry 7th'!CO117,"")))))</f>
        <v/>
      </c>
      <c r="GC118" s="54"/>
      <c r="GK118" s="56">
        <f>IF(AND($E$3=6),'Marks Entry 6th'!I117,IF(AND($E$3=7),'Marks Entry 7th'!I117,""))</f>
        <v>0</v>
      </c>
      <c r="GL118" s="56">
        <f t="shared" si="185"/>
        <v>0</v>
      </c>
    </row>
    <row r="119" spans="1:194" ht="18.95" customHeight="1">
      <c r="A119" s="68">
        <v>112</v>
      </c>
      <c r="B119" s="68" t="str">
        <f>IF(OR(GK119=0,GK119=""),"",IF(AND($E$3=6),'Marks Entry 6th'!I118,IF(AND($E$3=7),'Marks Entry 7th'!I118,"")))</f>
        <v/>
      </c>
      <c r="C119" s="69" t="str">
        <f>IF(OR(B119=0,B119=""),"",IF(AND($E$3=6,'Marks Entry 6th'!B118=""),"",IF(AND($E$3=7,'Marks Entry 7th'!B118=""),"",IF(AND($E$3=6,'Marks Entry 6th'!B118),'Marks Entry 6th'!B118,IF(AND($E$3=7),'Marks Entry 7th'!B118,"")))))</f>
        <v/>
      </c>
      <c r="D119" s="69" t="str">
        <f>IF(OR(B119=0,B119=""),"",IF(AND($E$3=6,'Marks Entry 6th'!C118=""),"",IF(AND($E$3=7,'Marks Entry 7th'!C118=""),"",IF(AND($E$3=6),'Marks Entry 6th'!C118,IF(AND($E$3=7),'Marks Entry 7th'!C118,"")))))</f>
        <v/>
      </c>
      <c r="E119" s="306" t="str">
        <f>IF(OR(B119=0,B119=""),"",IF(AND($E$3=6,'Marks Entry 6th'!E118=""),"",IF(AND($E$3=7,'Marks Entry 7th'!E118=""),"",IF(AND($E$3=6),'Marks Entry 6th'!E118,IF(AND($E$3=7),'Marks Entry 7th'!E118,"")))))</f>
        <v/>
      </c>
      <c r="F119" s="69" t="str">
        <f>IF(OR(B119=0,B119=""),"",IF(AND($E$3=6,'Marks Entry 6th'!D118=""),"",IF(AND($E$3=7,'Marks Entry 7th'!D118=""),"",IF(AND($E$3=6),'Marks Entry 6th'!D118,IF(AND($E$3=7),'Marks Entry 7th'!D118,"")))))</f>
        <v/>
      </c>
      <c r="G119" s="305" t="str">
        <f>IF(OR(B119=0,B119=""),"",IF(AND($E$3=6,'Marks Entry 6th'!F118=""),"",IF(AND($E$3=7,'Marks Entry 7th'!F118=""),"",IF(AND($E$3=6),UPPER('Marks Entry 6th'!F118),IF(AND($E$3=7),UPPER('Marks Entry 7th'!F118),"")))))</f>
        <v/>
      </c>
      <c r="H119" s="305" t="str">
        <f>IF(OR(B119=0,B119=""),"",IF(AND($E$3=6,'Marks Entry 6th'!G118=""),"",IF(AND($E$3=7,'Marks Entry 7th'!G118=""),"",IF(AND($E$3=6),UPPER('Marks Entry 6th'!G118),IF(AND($E$3=7),UPPER('Marks Entry 7th'!G118),"")))))</f>
        <v/>
      </c>
      <c r="I119" s="305" t="str">
        <f>IF(OR(B119=0,B119=""),"",IF(AND($E$3=6,'Marks Entry 6th'!H118=""),"",IF(AND($E$3=7,'Marks Entry 7th'!H118=""),"",IF(AND($E$3=6),UPPER('Marks Entry 6th'!H118),IF(AND($E$3=7),UPPER('Marks Entry 7th'!H118),"")))))</f>
        <v/>
      </c>
      <c r="J119" s="64" t="str">
        <f>IF(OR(B119=0,B119=""),"",IF(AND($E$3=6,'Marks Entry 6th'!J118=""),"",IF(AND($E$3=7,'Marks Entry 7th'!J118=""),"",IF(AND($E$3=6),'Marks Entry 6th'!J118,IF(AND($E$3=7),'Marks Entry 7th'!J118,"")))))</f>
        <v/>
      </c>
      <c r="K119" s="64" t="str">
        <f>IF(OR(B119=0,B119=""),"",IF(AND($E$3=6,'Marks Entry 6th'!K118=""),"",IF(AND($E$3=7,'Marks Entry 7th'!K118=""),"",IF(AND($E$3=6),'Marks Entry 6th'!K118,IF(AND($E$3=7),'Marks Entry 7th'!K118,"")))))</f>
        <v/>
      </c>
      <c r="L119" s="120" t="str">
        <f>IF(OR($E119="",$G119=""),"",IF(AND($E$3=6),'Marks Entry 6th'!L118,IF(AND($E$3=7),'Marks Entry 7th'!L118,"")))</f>
        <v/>
      </c>
      <c r="M119" s="120" t="str">
        <f>IF(OR($E119="",$G119=""),"",IF(AND($E$3=6),'Marks Entry 6th'!M118,IF(AND($E$3=7),'Marks Entry 7th'!M118,"")))</f>
        <v/>
      </c>
      <c r="N119" s="120" t="str">
        <f>IF(OR($E119="",$G119=""),"",IF(AND($E$3=6),'Marks Entry 6th'!N118,IF(AND($E$3=7),'Marks Entry 7th'!N118,"")))</f>
        <v/>
      </c>
      <c r="O119" s="120" t="str">
        <f>IF(OR($E119="",$G119=""),"",IF(AND($E$3=6),'Marks Entry 6th'!O118,IF(AND($E$3=7),'Marks Entry 7th'!O118,"")))</f>
        <v/>
      </c>
      <c r="P119" s="120" t="str">
        <f>IF(OR($E119="",$G119=""),"",IF(AND($E$3=6),'Marks Entry 6th'!P118,IF(AND($E$3=7),'Marks Entry 7th'!P118,"")))</f>
        <v/>
      </c>
      <c r="Q119" s="120" t="str">
        <f>IF(OR($E119="",$G119=""),"",IF(AND($E$3=6),'Marks Entry 6th'!Q118,IF(AND($E$3=7),'Marks Entry 7th'!Q118,"")))</f>
        <v/>
      </c>
      <c r="R119" s="428" t="str">
        <f t="shared" si="95"/>
        <v/>
      </c>
      <c r="S119" s="120" t="str">
        <f>IF(OR($E119="",$G119=""),"",IF(AND($E$3=6),'Marks Entry 6th'!R118,IF(AND($E$3=7),'Marks Entry 7th'!R118,"")))</f>
        <v/>
      </c>
      <c r="T119" s="120" t="str">
        <f>IF(OR($E119="",$G119=""),"",IF(AND($E$3=6),'Marks Entry 6th'!S118,IF(AND($E$3=7),'Marks Entry 7th'!S118,"")))</f>
        <v/>
      </c>
      <c r="U119" s="65" t="str">
        <f t="shared" si="96"/>
        <v/>
      </c>
      <c r="V119" s="62">
        <f t="shared" si="97"/>
        <v>0</v>
      </c>
      <c r="W119" s="67" t="str">
        <f>IF(OR($E119="",$G119=""),"",IF(AND($E$3=6),'Marks Entry 6th'!T118,IF(AND($E$3=7),'Marks Entry 7th'!T118,"")))</f>
        <v/>
      </c>
      <c r="X119" s="67" t="str">
        <f>IF(OR($E119="",$G119=""),"",IF(AND($E$3=6),'Marks Entry 6th'!U118,IF(AND($E$3=7),'Marks Entry 7th'!U118,"")))</f>
        <v/>
      </c>
      <c r="Y119" s="66" t="str">
        <f t="shared" si="98"/>
        <v/>
      </c>
      <c r="Z119" s="62" t="str">
        <f t="shared" si="99"/>
        <v/>
      </c>
      <c r="AA119" s="108">
        <f t="shared" si="100"/>
        <v>0</v>
      </c>
      <c r="AB119" s="108" t="str">
        <f t="shared" si="101"/>
        <v/>
      </c>
      <c r="AC119" s="108" t="str">
        <f t="shared" si="102"/>
        <v/>
      </c>
      <c r="AD119" s="108" t="str">
        <f t="shared" si="103"/>
        <v/>
      </c>
      <c r="AE119" s="108" t="str">
        <f t="shared" si="104"/>
        <v/>
      </c>
      <c r="AF119" s="110" t="str">
        <f t="shared" si="105"/>
        <v/>
      </c>
      <c r="AG119" s="120" t="str">
        <f>IF(OR($E119="",$G119=""),"",IF(AND($E$3=6),'Marks Entry 6th'!V118,IF(AND($E$3=7),'Marks Entry 7th'!V118,"")))</f>
        <v/>
      </c>
      <c r="AH119" s="120" t="str">
        <f>IF(OR($E119="",$G119=""),"",IF(AND($E$3=6),'Marks Entry 6th'!W118,IF(AND($E$3=7),'Marks Entry 7th'!W118,"")))</f>
        <v/>
      </c>
      <c r="AI119" s="120" t="str">
        <f>IF(OR($E119="",$G119=""),"",IF(AND($E$3=6),'Marks Entry 6th'!X118,IF(AND($E$3=7),'Marks Entry 7th'!X118,"")))</f>
        <v/>
      </c>
      <c r="AJ119" s="120" t="str">
        <f>IF(OR($E119="",$G119=""),"",IF(AND($E$3=6),'Marks Entry 6th'!Y118,IF(AND($E$3=7),'Marks Entry 7th'!Y118,"")))</f>
        <v/>
      </c>
      <c r="AK119" s="120" t="str">
        <f>IF(OR($E119="",$G119=""),"",IF(AND($E$3=6),'Marks Entry 6th'!Z118,IF(AND($E$3=7),'Marks Entry 7th'!Z118,"")))</f>
        <v/>
      </c>
      <c r="AL119" s="120" t="str">
        <f>IF(OR($E119="",$G119=""),"",IF(AND($E$3=6),'Marks Entry 6th'!AA118,IF(AND($E$3=7),'Marks Entry 7th'!AA118,"")))</f>
        <v/>
      </c>
      <c r="AM119" s="428" t="str">
        <f t="shared" si="106"/>
        <v/>
      </c>
      <c r="AN119" s="120" t="str">
        <f>IF(OR($E119="",$G119=""),"",IF(AND($E$3=6),'Marks Entry 6th'!AB118,IF(AND($E$3=7),'Marks Entry 7th'!AB118,"")))</f>
        <v/>
      </c>
      <c r="AO119" s="120" t="str">
        <f>IF(OR($E119="",$G119=""),"",IF(AND($E$3=6),'Marks Entry 6th'!AC118,IF(AND($E$3=7),'Marks Entry 7th'!AC118,"")))</f>
        <v/>
      </c>
      <c r="AP119" s="65" t="str">
        <f t="shared" si="107"/>
        <v/>
      </c>
      <c r="AQ119" s="62">
        <f t="shared" si="108"/>
        <v>0</v>
      </c>
      <c r="AR119" s="67" t="str">
        <f>IF(OR($E119="",$G119=""),"",IF(AND($E$3=6),'Marks Entry 6th'!AD118,IF(AND($E$3=7),'Marks Entry 7th'!AD118,"")))</f>
        <v/>
      </c>
      <c r="AS119" s="67" t="str">
        <f>IF(OR($E119="",$G119=""),"",IF(AND($E$3=6),'Marks Entry 6th'!AE118,IF(AND($E$3=7),'Marks Entry 7th'!AE118,"")))</f>
        <v/>
      </c>
      <c r="AT119" s="65" t="str">
        <f t="shared" si="109"/>
        <v/>
      </c>
      <c r="AU119" s="62" t="str">
        <f t="shared" si="110"/>
        <v/>
      </c>
      <c r="AV119" s="108">
        <f t="shared" si="111"/>
        <v>0</v>
      </c>
      <c r="AW119" s="108" t="str">
        <f t="shared" si="112"/>
        <v/>
      </c>
      <c r="AX119" s="108" t="str">
        <f t="shared" si="113"/>
        <v/>
      </c>
      <c r="AY119" s="108" t="str">
        <f t="shared" si="114"/>
        <v/>
      </c>
      <c r="AZ119" s="108" t="str">
        <f t="shared" si="115"/>
        <v/>
      </c>
      <c r="BA119" s="110" t="str">
        <f t="shared" si="116"/>
        <v/>
      </c>
      <c r="BB119" s="313" t="str">
        <f>IF(OR($E119="",$G119=""),"",IF(AND($E$3=6),'Marks Entry 6th'!AF118,IF(AND($E$3=7),'Marks Entry 7th'!AF118,"")))</f>
        <v/>
      </c>
      <c r="BC119" s="120" t="str">
        <f>IF(OR($E119="",$G119=""),"",IF(AND($E$3=6),'Marks Entry 6th'!AG118,IF(AND($E$3=7),'Marks Entry 7th'!AG118,"")))</f>
        <v/>
      </c>
      <c r="BD119" s="120" t="str">
        <f>IF(OR($E119="",$G119=""),"",IF(AND($E$3=6),'Marks Entry 6th'!AH118,IF(AND($E$3=7),'Marks Entry 7th'!AH118,"")))</f>
        <v/>
      </c>
      <c r="BE119" s="120" t="str">
        <f>IF(OR($E119="",$G119=""),"",IF(AND($E$3=6),'Marks Entry 6th'!AI118,IF(AND($E$3=7),'Marks Entry 7th'!AI118,"")))</f>
        <v/>
      </c>
      <c r="BF119" s="120" t="str">
        <f>IF(OR($E119="",$G119=""),"",IF(AND($E$3=6),'Marks Entry 6th'!AJ118,IF(AND($E$3=7),'Marks Entry 7th'!AJ118,"")))</f>
        <v/>
      </c>
      <c r="BG119" s="120" t="str">
        <f>IF(OR($E119="",$G119=""),"",IF(AND($E$3=6),'Marks Entry 6th'!AK118,IF(AND($E$3=7),'Marks Entry 7th'!AK118,"")))</f>
        <v/>
      </c>
      <c r="BH119" s="120" t="str">
        <f>IF(OR($E119="",$G119=""),"",IF(AND($E$3=6),'Marks Entry 6th'!AL118,IF(AND($E$3=7),'Marks Entry 7th'!AL118,"")))</f>
        <v/>
      </c>
      <c r="BI119" s="428" t="str">
        <f t="shared" si="117"/>
        <v/>
      </c>
      <c r="BJ119" s="120" t="str">
        <f>IF(OR($E119="",$G119=""),"",IF(AND($E$3=6),'Marks Entry 6th'!AM118,IF(AND($E$3=7),'Marks Entry 7th'!AM118,"")))</f>
        <v/>
      </c>
      <c r="BK119" s="120" t="str">
        <f>IF(OR($E119="",$G119=""),"",IF(AND($E$3=6),'Marks Entry 6th'!AN118,IF(AND($E$3=7),'Marks Entry 7th'!AN118,"")))</f>
        <v/>
      </c>
      <c r="BL119" s="65" t="str">
        <f t="shared" si="118"/>
        <v/>
      </c>
      <c r="BM119" s="62">
        <f t="shared" si="119"/>
        <v>0</v>
      </c>
      <c r="BN119" s="67" t="str">
        <f>IF(OR($E119="",$G119=""),"",IF(AND($E$3=6),'Marks Entry 6th'!AO118,IF(AND($E$3=7),'Marks Entry 7th'!AO118,"")))</f>
        <v/>
      </c>
      <c r="BO119" s="67" t="str">
        <f>IF(OR($E119="",$G119=""),"",IF(AND($E$3=6),'Marks Entry 6th'!AP118,IF(AND($E$3=7),'Marks Entry 7th'!AP118,"")))</f>
        <v/>
      </c>
      <c r="BP119" s="65" t="str">
        <f t="shared" si="120"/>
        <v/>
      </c>
      <c r="BQ119" s="62" t="str">
        <f t="shared" si="121"/>
        <v/>
      </c>
      <c r="BR119" s="108">
        <f t="shared" si="122"/>
        <v>0</v>
      </c>
      <c r="BS119" s="108" t="str">
        <f t="shared" si="123"/>
        <v/>
      </c>
      <c r="BT119" s="108" t="str">
        <f t="shared" si="124"/>
        <v/>
      </c>
      <c r="BU119" s="108" t="str">
        <f t="shared" si="125"/>
        <v/>
      </c>
      <c r="BV119" s="108" t="str">
        <f t="shared" si="126"/>
        <v/>
      </c>
      <c r="BW119" s="110" t="str">
        <f t="shared" si="127"/>
        <v/>
      </c>
      <c r="BX119" s="120" t="str">
        <f>IF(OR($E119="",$G119=""),"",IF(AND($E$3=6),'Marks Entry 6th'!AQ118,IF(AND($E$3=7),'Marks Entry 7th'!AQ118,"")))</f>
        <v/>
      </c>
      <c r="BY119" s="120" t="str">
        <f>IF(OR($E119="",$G119=""),"",IF(AND($E$3=6),'Marks Entry 6th'!AR118,IF(AND($E$3=7),'Marks Entry 7th'!AR118,"")))</f>
        <v/>
      </c>
      <c r="BZ119" s="120" t="str">
        <f>IF(OR($E119="",$G119=""),"",IF(AND($E$3=6),'Marks Entry 6th'!AS118,IF(AND($E$3=7),'Marks Entry 7th'!AS118,"")))</f>
        <v/>
      </c>
      <c r="CA119" s="120" t="str">
        <f>IF(OR($E119="",$G119=""),"",IF(AND($E$3=6),'Marks Entry 6th'!AT118,IF(AND($E$3=7),'Marks Entry 7th'!AT118,"")))</f>
        <v/>
      </c>
      <c r="CB119" s="120" t="str">
        <f>IF(OR($E119="",$G119=""),"",IF(AND($E$3=6),'Marks Entry 6th'!AU118,IF(AND($E$3=7),'Marks Entry 7th'!AU118,"")))</f>
        <v/>
      </c>
      <c r="CC119" s="120" t="str">
        <f>IF(OR($E119="",$G119=""),"",IF(AND($E$3=6),'Marks Entry 6th'!AV118,IF(AND($E$3=7),'Marks Entry 7th'!AV118,"")))</f>
        <v/>
      </c>
      <c r="CD119" s="428" t="str">
        <f t="shared" si="128"/>
        <v/>
      </c>
      <c r="CE119" s="120" t="str">
        <f>IF(OR($E119="",$G119=""),"",IF(AND($E$3=6),'Marks Entry 6th'!AW118,IF(AND($E$3=7),'Marks Entry 7th'!AW118,"")))</f>
        <v/>
      </c>
      <c r="CF119" s="120" t="str">
        <f>IF(OR($E119="",$G119=""),"",IF(AND($E$3=6),'Marks Entry 6th'!AX118,IF(AND($E$3=7),'Marks Entry 7th'!AX118,"")))</f>
        <v/>
      </c>
      <c r="CG119" s="65" t="str">
        <f t="shared" si="129"/>
        <v/>
      </c>
      <c r="CH119" s="62">
        <f t="shared" si="130"/>
        <v>0</v>
      </c>
      <c r="CI119" s="67" t="str">
        <f>IF(OR($E119="",$G119=""),"",IF(AND($E$3=6),'Marks Entry 6th'!AY118,IF(AND($E$3=7),'Marks Entry 7th'!AY118,"")))</f>
        <v/>
      </c>
      <c r="CJ119" s="67" t="str">
        <f>IF(OR($E119="",$G119=""),"",IF(AND($E$3=6),'Marks Entry 6th'!AZ118,IF(AND($E$3=7),'Marks Entry 7th'!AZ118,"")))</f>
        <v/>
      </c>
      <c r="CK119" s="65" t="str">
        <f t="shared" si="131"/>
        <v/>
      </c>
      <c r="CL119" s="62" t="str">
        <f t="shared" si="132"/>
        <v/>
      </c>
      <c r="CM119" s="108">
        <f t="shared" si="133"/>
        <v>0</v>
      </c>
      <c r="CN119" s="108" t="str">
        <f t="shared" si="134"/>
        <v/>
      </c>
      <c r="CO119" s="108" t="str">
        <f t="shared" si="135"/>
        <v/>
      </c>
      <c r="CP119" s="108" t="str">
        <f t="shared" si="136"/>
        <v/>
      </c>
      <c r="CQ119" s="108" t="str">
        <f t="shared" si="137"/>
        <v/>
      </c>
      <c r="CR119" s="110" t="str">
        <f t="shared" si="138"/>
        <v/>
      </c>
      <c r="CS119" s="120" t="str">
        <f>IF(OR($E119="",$G119=""),"",IF(AND($E$3=6),'Marks Entry 6th'!BA118,IF(AND($E$3=7),'Marks Entry 7th'!BA118,"")))</f>
        <v/>
      </c>
      <c r="CT119" s="120" t="str">
        <f>IF(OR($E119="",$G119=""),"",IF(AND($E$3=6),'Marks Entry 6th'!BB118,IF(AND($E$3=7),'Marks Entry 7th'!BB118,"")))</f>
        <v/>
      </c>
      <c r="CU119" s="120" t="str">
        <f>IF(OR($E119="",$G119=""),"",IF(AND($E$3=6),'Marks Entry 6th'!BC118,IF(AND($E$3=7),'Marks Entry 7th'!BC118,"")))</f>
        <v/>
      </c>
      <c r="CV119" s="120" t="str">
        <f>IF(OR($E119="",$G119=""),"",IF(AND($E$3=6),'Marks Entry 6th'!BD118,IF(AND($E$3=7),'Marks Entry 7th'!BD118,"")))</f>
        <v/>
      </c>
      <c r="CW119" s="120" t="str">
        <f>IF(OR($E119="",$G119=""),"",IF(AND($E$3=6),'Marks Entry 6th'!BE118,IF(AND($E$3=7),'Marks Entry 7th'!BE118,"")))</f>
        <v/>
      </c>
      <c r="CX119" s="120" t="str">
        <f>IF(OR($E119="",$G119=""),"",IF(AND($E$3=6),'Marks Entry 6th'!BF118,IF(AND($E$3=7),'Marks Entry 7th'!BF118,"")))</f>
        <v/>
      </c>
      <c r="CY119" s="428" t="str">
        <f t="shared" si="139"/>
        <v/>
      </c>
      <c r="CZ119" s="120" t="str">
        <f>IF(OR($E119="",$G119=""),"",IF(AND($E$3=6),'Marks Entry 6th'!BG118,IF(AND($E$3=7),'Marks Entry 7th'!BG118,"")))</f>
        <v/>
      </c>
      <c r="DA119" s="120" t="str">
        <f>IF(OR($E119="",$G119=""),"",IF(AND($E$3=6),'Marks Entry 6th'!BH118,IF(AND($E$3=7),'Marks Entry 7th'!BH118,"")))</f>
        <v/>
      </c>
      <c r="DB119" s="65" t="str">
        <f t="shared" si="140"/>
        <v/>
      </c>
      <c r="DC119" s="62">
        <f t="shared" si="141"/>
        <v>0</v>
      </c>
      <c r="DD119" s="67" t="str">
        <f>IF(OR($E119="",$G119=""),"",IF(AND($E$3=6),'Marks Entry 6th'!BI118,IF(AND($E$3=7),'Marks Entry 7th'!BI118,"")))</f>
        <v/>
      </c>
      <c r="DE119" s="67" t="str">
        <f>IF(OR($E119="",$G119=""),"",IF(AND($E$3=6),'Marks Entry 6th'!BJ118,IF(AND($E$3=7),'Marks Entry 7th'!BJ118,"")))</f>
        <v/>
      </c>
      <c r="DF119" s="65" t="str">
        <f t="shared" si="142"/>
        <v/>
      </c>
      <c r="DG119" s="62" t="str">
        <f t="shared" si="143"/>
        <v/>
      </c>
      <c r="DH119" s="108">
        <f t="shared" si="144"/>
        <v>0</v>
      </c>
      <c r="DI119" s="108" t="str">
        <f t="shared" si="145"/>
        <v/>
      </c>
      <c r="DJ119" s="108" t="str">
        <f t="shared" si="146"/>
        <v/>
      </c>
      <c r="DK119" s="108" t="str">
        <f t="shared" si="147"/>
        <v/>
      </c>
      <c r="DL119" s="108" t="str">
        <f t="shared" si="148"/>
        <v/>
      </c>
      <c r="DM119" s="110" t="str">
        <f t="shared" si="149"/>
        <v/>
      </c>
      <c r="DN119" s="120" t="str">
        <f>IF(OR($E119="",$G119=""),"",IF(AND($E$3=6),'Marks Entry 6th'!BK118,IF(AND($E$3=7),'Marks Entry 7th'!BK118,"")))</f>
        <v/>
      </c>
      <c r="DO119" s="120" t="str">
        <f>IF(OR($E119="",$G119=""),"",IF(AND($E$3=6),'Marks Entry 6th'!BL118,IF(AND($E$3=7),'Marks Entry 7th'!BL118,"")))</f>
        <v/>
      </c>
      <c r="DP119" s="120" t="str">
        <f>IF(OR($E119="",$G119=""),"",IF(AND($E$3=6),'Marks Entry 6th'!BM118,IF(AND($E$3=7),'Marks Entry 7th'!BM118,"")))</f>
        <v/>
      </c>
      <c r="DQ119" s="120" t="str">
        <f>IF(OR($E119="",$G119=""),"",IF(AND($E$3=6),'Marks Entry 6th'!BN118,IF(AND($E$3=7),'Marks Entry 7th'!BN118,"")))</f>
        <v/>
      </c>
      <c r="DR119" s="120" t="str">
        <f>IF(OR($E119="",$G119=""),"",IF(AND($E$3=6),'Marks Entry 6th'!BO118,IF(AND($E$3=7),'Marks Entry 7th'!BO118,"")))</f>
        <v/>
      </c>
      <c r="DS119" s="120" t="str">
        <f>IF(OR($E119="",$G119=""),"",IF(AND($E$3=6),'Marks Entry 6th'!BP118,IF(AND($E$3=7),'Marks Entry 7th'!BP118,"")))</f>
        <v/>
      </c>
      <c r="DT119" s="428" t="str">
        <f t="shared" si="150"/>
        <v/>
      </c>
      <c r="DU119" s="120" t="str">
        <f>IF(OR($E119="",$G119=""),"",IF(AND($E$3=6),'Marks Entry 6th'!BQ118,IF(AND($E$3=7),'Marks Entry 7th'!BQ118,"")))</f>
        <v/>
      </c>
      <c r="DV119" s="120" t="str">
        <f>IF(OR($E119="",$G119=""),"",IF(AND($E$3=6),'Marks Entry 6th'!BR118,IF(AND($E$3=7),'Marks Entry 7th'!BR118,"")))</f>
        <v/>
      </c>
      <c r="DW119" s="65" t="str">
        <f t="shared" si="151"/>
        <v/>
      </c>
      <c r="DX119" s="62">
        <f t="shared" si="152"/>
        <v>0</v>
      </c>
      <c r="DY119" s="67" t="str">
        <f>IF(OR($E119="",$G119=""),"",IF(AND($E$3=6),'Marks Entry 6th'!BS118,IF(AND($E$3=7),'Marks Entry 7th'!BS118,"")))</f>
        <v/>
      </c>
      <c r="DZ119" s="67" t="str">
        <f>IF(OR($E119="",$G119=""),"",IF(AND($E$3=6),'Marks Entry 6th'!BT118,IF(AND($E$3=7),'Marks Entry 7th'!BT118,"")))</f>
        <v/>
      </c>
      <c r="EA119" s="65" t="str">
        <f t="shared" si="153"/>
        <v/>
      </c>
      <c r="EB119" s="62" t="str">
        <f t="shared" si="154"/>
        <v/>
      </c>
      <c r="EC119" s="108">
        <f t="shared" si="155"/>
        <v>0</v>
      </c>
      <c r="ED119" s="108" t="str">
        <f t="shared" si="156"/>
        <v/>
      </c>
      <c r="EE119" s="108" t="str">
        <f t="shared" si="157"/>
        <v/>
      </c>
      <c r="EF119" s="108" t="str">
        <f t="shared" si="158"/>
        <v/>
      </c>
      <c r="EG119" s="108" t="str">
        <f t="shared" si="159"/>
        <v/>
      </c>
      <c r="EH119" s="110" t="str">
        <f t="shared" si="160"/>
        <v/>
      </c>
      <c r="EI119" s="52" t="str">
        <f>IF(OR($E119="",$G119=""),"",IF(AND($E$3=6),'Marks Entry 6th'!BU118,IF(AND($E$3=7),'Marks Entry 7th'!BU118,"")))</f>
        <v/>
      </c>
      <c r="EJ119" s="52" t="str">
        <f>IF(OR($E119="",$G119=""),"",IF(AND($E$3=6),'Marks Entry 6th'!BV118,IF(AND($E$3=7),'Marks Entry 7th'!BV118,"")))</f>
        <v/>
      </c>
      <c r="EK119" s="52" t="str">
        <f>IF(OR($E119="",$G119=""),"",IF(AND($E$3=6),'Marks Entry 6th'!BW118,IF(AND($E$3=7),'Marks Entry 7th'!BW118,"")))</f>
        <v/>
      </c>
      <c r="EL119" s="52" t="str">
        <f>IF(OR($E119="",$G119=""),"",IF(AND($E$3=6),'Marks Entry 6th'!BX118,IF(AND($E$3=7),'Marks Entry 7th'!BX118,"")))</f>
        <v/>
      </c>
      <c r="EM119" s="52" t="str">
        <f>IF(OR($E119="",$G119=""),"",IF(AND($E$3=6),'Marks Entry 6th'!BY118,IF(AND($E$3=7),'Marks Entry 7th'!BY118,"")))</f>
        <v/>
      </c>
      <c r="EN119" s="121" t="str">
        <f t="shared" si="161"/>
        <v/>
      </c>
      <c r="EO119" s="122">
        <f t="shared" si="162"/>
        <v>0</v>
      </c>
      <c r="EP119" s="122" t="str">
        <f t="shared" si="163"/>
        <v/>
      </c>
      <c r="EQ119" s="122" t="str">
        <f t="shared" si="164"/>
        <v/>
      </c>
      <c r="ER119" s="109" t="str">
        <f t="shared" si="165"/>
        <v/>
      </c>
      <c r="ES119" s="52" t="str">
        <f>IF(OR($E119="",$G119=""),"",IF(AND($E$3=6),'Marks Entry 6th'!BZ118,IF(AND($E$3=7),'Marks Entry 7th'!BZ118,"")))</f>
        <v/>
      </c>
      <c r="ET119" s="52" t="str">
        <f>IF(OR($E119="",$G119=""),"",IF(AND($E$3=6),'Marks Entry 6th'!CA118,IF(AND($E$3=7),'Marks Entry 7th'!CA118,"")))</f>
        <v/>
      </c>
      <c r="EU119" s="52" t="str">
        <f>IF(OR($E119="",$G119=""),"",IF(AND($E$3=6),'Marks Entry 6th'!CB118,IF(AND($E$3=7),'Marks Entry 7th'!CB118,"")))</f>
        <v/>
      </c>
      <c r="EV119" s="52" t="str">
        <f>IF(OR($E119="",$G119=""),"",IF(AND($E$3=6),'Marks Entry 6th'!CC118,IF(AND($E$3=7),'Marks Entry 7th'!CC118,"")))</f>
        <v/>
      </c>
      <c r="EW119" s="52" t="str">
        <f>IF(OR($E119="",$G119=""),"",IF(AND($E$3=6),'Marks Entry 6th'!CD118,IF(AND($E$3=7),'Marks Entry 7th'!CD118,"")))</f>
        <v/>
      </c>
      <c r="EX119" s="121" t="str">
        <f t="shared" si="166"/>
        <v/>
      </c>
      <c r="EY119" s="122">
        <f t="shared" si="167"/>
        <v>0</v>
      </c>
      <c r="EZ119" s="122" t="str">
        <f t="shared" si="168"/>
        <v/>
      </c>
      <c r="FA119" s="122" t="str">
        <f t="shared" si="169"/>
        <v/>
      </c>
      <c r="FB119" s="109" t="str">
        <f t="shared" si="170"/>
        <v/>
      </c>
      <c r="FC119" s="52" t="str">
        <f>IF(OR($E119="",$G119=""),"",IF(AND($E$3=6),'Marks Entry 6th'!CE118,IF(AND($E$3=7),'Marks Entry 7th'!CE118,"")))</f>
        <v/>
      </c>
      <c r="FD119" s="52" t="str">
        <f>IF(OR($E119="",$G119=""),"",IF(AND($E$3=6),'Marks Entry 6th'!CF118,IF(AND($E$3=7),'Marks Entry 7th'!CF118,"")))</f>
        <v/>
      </c>
      <c r="FE119" s="52" t="str">
        <f>IF(OR($E119="",$G119=""),"",IF(AND($E$3=6),'Marks Entry 6th'!CG118,IF(AND($E$3=7),'Marks Entry 7th'!CG118,"")))</f>
        <v/>
      </c>
      <c r="FF119" s="52" t="str">
        <f>IF(OR($E119="",$G119=""),"",IF(AND($E$3=6),'Marks Entry 6th'!CH118,IF(AND($E$3=7),'Marks Entry 7th'!CH118,"")))</f>
        <v/>
      </c>
      <c r="FG119" s="52" t="str">
        <f>IF(OR($E119="",$G119=""),"",IF(AND($E$3=6),'Marks Entry 6th'!CI118,IF(AND($E$3=7),'Marks Entry 7th'!CI118,"")))</f>
        <v/>
      </c>
      <c r="FH119" s="121" t="str">
        <f t="shared" si="171"/>
        <v/>
      </c>
      <c r="FI119" s="122">
        <f t="shared" si="172"/>
        <v>0</v>
      </c>
      <c r="FJ119" s="122" t="str">
        <f t="shared" si="173"/>
        <v/>
      </c>
      <c r="FK119" s="122" t="str">
        <f t="shared" si="174"/>
        <v/>
      </c>
      <c r="FL119" s="109" t="str">
        <f t="shared" si="175"/>
        <v/>
      </c>
      <c r="FM119" s="370" t="str">
        <f>IF(OR($E119="",$G119=""),"",IF(AND('Marks Entry 6th'!CJ118="",'Marks Entry 7th'!CJ118=""),"",IF(AND($E$3=6),'Marks Entry 6th'!CJ118,IF(AND($E$3=7),'Marks Entry 7th'!CJ118,""))))</f>
        <v/>
      </c>
      <c r="FN119" s="370" t="str">
        <f>IF(OR($E119="",$G119=""),"",IF(AND('Marks Entry 6th'!CK118="",'Marks Entry 7th'!CK118=""),"",IF(AND($E$3=6),'Marks Entry 6th'!CK118,IF(AND($E$3=7),'Marks Entry 7th'!CK118,""))))</f>
        <v/>
      </c>
      <c r="FO119" s="371" t="str">
        <f t="shared" si="176"/>
        <v/>
      </c>
      <c r="FP119" s="109" t="str">
        <f t="shared" si="177"/>
        <v/>
      </c>
      <c r="FQ119" s="370" t="str">
        <f>IF(OR($E119="",$G119=""),"",IF(AND('Marks Entry 6th'!CL118="",'Marks Entry 7th'!CL118=""),"",IF(AND($E$3=6),'Marks Entry 6th'!CL118,IF(AND($E$3=7),'Marks Entry 7th'!CL118,""))))</f>
        <v/>
      </c>
      <c r="FR119" s="370" t="str">
        <f>IF(OR($E119="",$G119=""),"",IF(AND('Marks Entry 6th'!CM118="",'Marks Entry 7th'!CM118=""),"",IF(AND($E$3=6),'Marks Entry 6th'!CM118,IF(AND($E$3=7),'Marks Entry 7th'!CM118,""))))</f>
        <v/>
      </c>
      <c r="FS119" s="371" t="str">
        <f t="shared" si="178"/>
        <v/>
      </c>
      <c r="FT119" s="109" t="str">
        <f t="shared" si="179"/>
        <v/>
      </c>
      <c r="FU119" s="78" t="str">
        <f t="shared" si="180"/>
        <v/>
      </c>
      <c r="FV119" s="332" t="str">
        <f t="shared" si="181"/>
        <v/>
      </c>
      <c r="FW119" s="84" t="str">
        <f t="shared" si="182"/>
        <v/>
      </c>
      <c r="FX119" s="225" t="str">
        <f t="shared" si="183"/>
        <v/>
      </c>
      <c r="FY119" s="85" t="str">
        <f t="shared" si="184"/>
        <v/>
      </c>
      <c r="FZ119" s="331" t="str">
        <f>IFERROR(IF(B119="NSO","NSO",IF(OR(D119="",G119="",F119=""),"",IF(AND(FV119&gt;=36,'Master sheet'!$D$11="Hindi"),"कक्षा क्रमोन्नत",IF(AND(FV119&gt;=36,'Master sheet'!$D$11="English"),"Promoted",IF(AND(FV119&lt;36,'Master sheet'!$D$11="Hindi"),"पुनः परीक्षा","Re-Exam"))))),"")</f>
        <v/>
      </c>
      <c r="GA119" s="53" t="str">
        <f>IF(OR($E119="",$G119=""),"",IF(AND($E$3=6,'Marks Entry 6th'!CN118=""),"",IF(AND($E$3=7,'Marks Entry 7th'!CN118=""),"",IF(AND($E$3=6),'Marks Entry 6th'!CN118,IF(AND($E$3=7),'Marks Entry 7th'!CN118,"")))))</f>
        <v/>
      </c>
      <c r="GB119" s="53" t="str">
        <f>IF(OR($E119="",$G119=""),"",IF(AND($E$3=6,'Marks Entry 6th'!CO118=""),"",IF(AND($E$3=7,'Marks Entry 7th'!CO118=""),"",IF(AND($E$3=6),'Marks Entry 6th'!CO118,IF(AND($E$3=7),'Marks Entry 7th'!CO118,"")))))</f>
        <v/>
      </c>
      <c r="GC119" s="54"/>
      <c r="GK119" s="56">
        <f>IF(AND($E$3=6),'Marks Entry 6th'!I118,IF(AND($E$3=7),'Marks Entry 7th'!I118,""))</f>
        <v>0</v>
      </c>
      <c r="GL119" s="56">
        <f t="shared" si="185"/>
        <v>0</v>
      </c>
    </row>
    <row r="120" spans="1:194" ht="18.95" customHeight="1">
      <c r="A120" s="68">
        <v>113</v>
      </c>
      <c r="B120" s="68" t="str">
        <f>IF(OR(GK120=0,GK120=""),"",IF(AND($E$3=6),'Marks Entry 6th'!I119,IF(AND($E$3=7),'Marks Entry 7th'!I119,"")))</f>
        <v/>
      </c>
      <c r="C120" s="69" t="str">
        <f>IF(OR(B120=0,B120=""),"",IF(AND($E$3=6,'Marks Entry 6th'!B119=""),"",IF(AND($E$3=7,'Marks Entry 7th'!B119=""),"",IF(AND($E$3=6,'Marks Entry 6th'!B119),'Marks Entry 6th'!B119,IF(AND($E$3=7),'Marks Entry 7th'!B119,"")))))</f>
        <v/>
      </c>
      <c r="D120" s="69" t="str">
        <f>IF(OR(B120=0,B120=""),"",IF(AND($E$3=6,'Marks Entry 6th'!C119=""),"",IF(AND($E$3=7,'Marks Entry 7th'!C119=""),"",IF(AND($E$3=6),'Marks Entry 6th'!C119,IF(AND($E$3=7),'Marks Entry 7th'!C119,"")))))</f>
        <v/>
      </c>
      <c r="E120" s="306" t="str">
        <f>IF(OR(B120=0,B120=""),"",IF(AND($E$3=6,'Marks Entry 6th'!E119=""),"",IF(AND($E$3=7,'Marks Entry 7th'!E119=""),"",IF(AND($E$3=6),'Marks Entry 6th'!E119,IF(AND($E$3=7),'Marks Entry 7th'!E119,"")))))</f>
        <v/>
      </c>
      <c r="F120" s="69" t="str">
        <f>IF(OR(B120=0,B120=""),"",IF(AND($E$3=6,'Marks Entry 6th'!D119=""),"",IF(AND($E$3=7,'Marks Entry 7th'!D119=""),"",IF(AND($E$3=6),'Marks Entry 6th'!D119,IF(AND($E$3=7),'Marks Entry 7th'!D119,"")))))</f>
        <v/>
      </c>
      <c r="G120" s="305" t="str">
        <f>IF(OR(B120=0,B120=""),"",IF(AND($E$3=6,'Marks Entry 6th'!F119=""),"",IF(AND($E$3=7,'Marks Entry 7th'!F119=""),"",IF(AND($E$3=6),UPPER('Marks Entry 6th'!F119),IF(AND($E$3=7),UPPER('Marks Entry 7th'!F119),"")))))</f>
        <v/>
      </c>
      <c r="H120" s="305" t="str">
        <f>IF(OR(B120=0,B120=""),"",IF(AND($E$3=6,'Marks Entry 6th'!G119=""),"",IF(AND($E$3=7,'Marks Entry 7th'!G119=""),"",IF(AND($E$3=6),UPPER('Marks Entry 6th'!G119),IF(AND($E$3=7),UPPER('Marks Entry 7th'!G119),"")))))</f>
        <v/>
      </c>
      <c r="I120" s="305" t="str">
        <f>IF(OR(B120=0,B120=""),"",IF(AND($E$3=6,'Marks Entry 6th'!H119=""),"",IF(AND($E$3=7,'Marks Entry 7th'!H119=""),"",IF(AND($E$3=6),UPPER('Marks Entry 6th'!H119),IF(AND($E$3=7),UPPER('Marks Entry 7th'!H119),"")))))</f>
        <v/>
      </c>
      <c r="J120" s="64" t="str">
        <f>IF(OR(B120=0,B120=""),"",IF(AND($E$3=6,'Marks Entry 6th'!J119=""),"",IF(AND($E$3=7,'Marks Entry 7th'!J119=""),"",IF(AND($E$3=6),'Marks Entry 6th'!J119,IF(AND($E$3=7),'Marks Entry 7th'!J119,"")))))</f>
        <v/>
      </c>
      <c r="K120" s="64" t="str">
        <f>IF(OR(B120=0,B120=""),"",IF(AND($E$3=6,'Marks Entry 6th'!K119=""),"",IF(AND($E$3=7,'Marks Entry 7th'!K119=""),"",IF(AND($E$3=6),'Marks Entry 6th'!K119,IF(AND($E$3=7),'Marks Entry 7th'!K119,"")))))</f>
        <v/>
      </c>
      <c r="L120" s="120" t="str">
        <f>IF(OR($E120="",$G120=""),"",IF(AND($E$3=6),'Marks Entry 6th'!L119,IF(AND($E$3=7),'Marks Entry 7th'!L119,"")))</f>
        <v/>
      </c>
      <c r="M120" s="120" t="str">
        <f>IF(OR($E120="",$G120=""),"",IF(AND($E$3=6),'Marks Entry 6th'!M119,IF(AND($E$3=7),'Marks Entry 7th'!M119,"")))</f>
        <v/>
      </c>
      <c r="N120" s="120" t="str">
        <f>IF(OR($E120="",$G120=""),"",IF(AND($E$3=6),'Marks Entry 6th'!N119,IF(AND($E$3=7),'Marks Entry 7th'!N119,"")))</f>
        <v/>
      </c>
      <c r="O120" s="120" t="str">
        <f>IF(OR($E120="",$G120=""),"",IF(AND($E$3=6),'Marks Entry 6th'!O119,IF(AND($E$3=7),'Marks Entry 7th'!O119,"")))</f>
        <v/>
      </c>
      <c r="P120" s="120" t="str">
        <f>IF(OR($E120="",$G120=""),"",IF(AND($E$3=6),'Marks Entry 6th'!P119,IF(AND($E$3=7),'Marks Entry 7th'!P119,"")))</f>
        <v/>
      </c>
      <c r="Q120" s="120" t="str">
        <f>IF(OR($E120="",$G120=""),"",IF(AND($E$3=6),'Marks Entry 6th'!Q119,IF(AND($E$3=7),'Marks Entry 7th'!Q119,"")))</f>
        <v/>
      </c>
      <c r="R120" s="428" t="str">
        <f t="shared" si="95"/>
        <v/>
      </c>
      <c r="S120" s="120" t="str">
        <f>IF(OR($E120="",$G120=""),"",IF(AND($E$3=6),'Marks Entry 6th'!R119,IF(AND($E$3=7),'Marks Entry 7th'!R119,"")))</f>
        <v/>
      </c>
      <c r="T120" s="120" t="str">
        <f>IF(OR($E120="",$G120=""),"",IF(AND($E$3=6),'Marks Entry 6th'!S119,IF(AND($E$3=7),'Marks Entry 7th'!S119,"")))</f>
        <v/>
      </c>
      <c r="U120" s="65" t="str">
        <f t="shared" si="96"/>
        <v/>
      </c>
      <c r="V120" s="62">
        <f t="shared" si="97"/>
        <v>0</v>
      </c>
      <c r="W120" s="67" t="str">
        <f>IF(OR($E120="",$G120=""),"",IF(AND($E$3=6),'Marks Entry 6th'!T119,IF(AND($E$3=7),'Marks Entry 7th'!T119,"")))</f>
        <v/>
      </c>
      <c r="X120" s="67" t="str">
        <f>IF(OR($E120="",$G120=""),"",IF(AND($E$3=6),'Marks Entry 6th'!U119,IF(AND($E$3=7),'Marks Entry 7th'!U119,"")))</f>
        <v/>
      </c>
      <c r="Y120" s="66" t="str">
        <f t="shared" si="98"/>
        <v/>
      </c>
      <c r="Z120" s="62" t="str">
        <f t="shared" si="99"/>
        <v/>
      </c>
      <c r="AA120" s="108">
        <f t="shared" si="100"/>
        <v>0</v>
      </c>
      <c r="AB120" s="108" t="str">
        <f t="shared" si="101"/>
        <v/>
      </c>
      <c r="AC120" s="108" t="str">
        <f t="shared" si="102"/>
        <v/>
      </c>
      <c r="AD120" s="108" t="str">
        <f t="shared" si="103"/>
        <v/>
      </c>
      <c r="AE120" s="108" t="str">
        <f t="shared" si="104"/>
        <v/>
      </c>
      <c r="AF120" s="110" t="str">
        <f t="shared" si="105"/>
        <v/>
      </c>
      <c r="AG120" s="120" t="str">
        <f>IF(OR($E120="",$G120=""),"",IF(AND($E$3=6),'Marks Entry 6th'!V119,IF(AND($E$3=7),'Marks Entry 7th'!V119,"")))</f>
        <v/>
      </c>
      <c r="AH120" s="120" t="str">
        <f>IF(OR($E120="",$G120=""),"",IF(AND($E$3=6),'Marks Entry 6th'!W119,IF(AND($E$3=7),'Marks Entry 7th'!W119,"")))</f>
        <v/>
      </c>
      <c r="AI120" s="120" t="str">
        <f>IF(OR($E120="",$G120=""),"",IF(AND($E$3=6),'Marks Entry 6th'!X119,IF(AND($E$3=7),'Marks Entry 7th'!X119,"")))</f>
        <v/>
      </c>
      <c r="AJ120" s="120" t="str">
        <f>IF(OR($E120="",$G120=""),"",IF(AND($E$3=6),'Marks Entry 6th'!Y119,IF(AND($E$3=7),'Marks Entry 7th'!Y119,"")))</f>
        <v/>
      </c>
      <c r="AK120" s="120" t="str">
        <f>IF(OR($E120="",$G120=""),"",IF(AND($E$3=6),'Marks Entry 6th'!Z119,IF(AND($E$3=7),'Marks Entry 7th'!Z119,"")))</f>
        <v/>
      </c>
      <c r="AL120" s="120" t="str">
        <f>IF(OR($E120="",$G120=""),"",IF(AND($E$3=6),'Marks Entry 6th'!AA119,IF(AND($E$3=7),'Marks Entry 7th'!AA119,"")))</f>
        <v/>
      </c>
      <c r="AM120" s="428" t="str">
        <f t="shared" si="106"/>
        <v/>
      </c>
      <c r="AN120" s="120" t="str">
        <f>IF(OR($E120="",$G120=""),"",IF(AND($E$3=6),'Marks Entry 6th'!AB119,IF(AND($E$3=7),'Marks Entry 7th'!AB119,"")))</f>
        <v/>
      </c>
      <c r="AO120" s="120" t="str">
        <f>IF(OR($E120="",$G120=""),"",IF(AND($E$3=6),'Marks Entry 6th'!AC119,IF(AND($E$3=7),'Marks Entry 7th'!AC119,"")))</f>
        <v/>
      </c>
      <c r="AP120" s="65" t="str">
        <f t="shared" si="107"/>
        <v/>
      </c>
      <c r="AQ120" s="62">
        <f t="shared" si="108"/>
        <v>0</v>
      </c>
      <c r="AR120" s="67" t="str">
        <f>IF(OR($E120="",$G120=""),"",IF(AND($E$3=6),'Marks Entry 6th'!AD119,IF(AND($E$3=7),'Marks Entry 7th'!AD119,"")))</f>
        <v/>
      </c>
      <c r="AS120" s="67" t="str">
        <f>IF(OR($E120="",$G120=""),"",IF(AND($E$3=6),'Marks Entry 6th'!AE119,IF(AND($E$3=7),'Marks Entry 7th'!AE119,"")))</f>
        <v/>
      </c>
      <c r="AT120" s="65" t="str">
        <f t="shared" si="109"/>
        <v/>
      </c>
      <c r="AU120" s="62" t="str">
        <f t="shared" si="110"/>
        <v/>
      </c>
      <c r="AV120" s="108">
        <f t="shared" si="111"/>
        <v>0</v>
      </c>
      <c r="AW120" s="108" t="str">
        <f t="shared" si="112"/>
        <v/>
      </c>
      <c r="AX120" s="108" t="str">
        <f t="shared" si="113"/>
        <v/>
      </c>
      <c r="AY120" s="108" t="str">
        <f t="shared" si="114"/>
        <v/>
      </c>
      <c r="AZ120" s="108" t="str">
        <f t="shared" si="115"/>
        <v/>
      </c>
      <c r="BA120" s="110" t="str">
        <f t="shared" si="116"/>
        <v/>
      </c>
      <c r="BB120" s="313" t="str">
        <f>IF(OR($E120="",$G120=""),"",IF(AND($E$3=6),'Marks Entry 6th'!AF119,IF(AND($E$3=7),'Marks Entry 7th'!AF119,"")))</f>
        <v/>
      </c>
      <c r="BC120" s="120" t="str">
        <f>IF(OR($E120="",$G120=""),"",IF(AND($E$3=6),'Marks Entry 6th'!AG119,IF(AND($E$3=7),'Marks Entry 7th'!AG119,"")))</f>
        <v/>
      </c>
      <c r="BD120" s="120" t="str">
        <f>IF(OR($E120="",$G120=""),"",IF(AND($E$3=6),'Marks Entry 6th'!AH119,IF(AND($E$3=7),'Marks Entry 7th'!AH119,"")))</f>
        <v/>
      </c>
      <c r="BE120" s="120" t="str">
        <f>IF(OR($E120="",$G120=""),"",IF(AND($E$3=6),'Marks Entry 6th'!AI119,IF(AND($E$3=7),'Marks Entry 7th'!AI119,"")))</f>
        <v/>
      </c>
      <c r="BF120" s="120" t="str">
        <f>IF(OR($E120="",$G120=""),"",IF(AND($E$3=6),'Marks Entry 6th'!AJ119,IF(AND($E$3=7),'Marks Entry 7th'!AJ119,"")))</f>
        <v/>
      </c>
      <c r="BG120" s="120" t="str">
        <f>IF(OR($E120="",$G120=""),"",IF(AND($E$3=6),'Marks Entry 6th'!AK119,IF(AND($E$3=7),'Marks Entry 7th'!AK119,"")))</f>
        <v/>
      </c>
      <c r="BH120" s="120" t="str">
        <f>IF(OR($E120="",$G120=""),"",IF(AND($E$3=6),'Marks Entry 6th'!AL119,IF(AND($E$3=7),'Marks Entry 7th'!AL119,"")))</f>
        <v/>
      </c>
      <c r="BI120" s="428" t="str">
        <f t="shared" si="117"/>
        <v/>
      </c>
      <c r="BJ120" s="120" t="str">
        <f>IF(OR($E120="",$G120=""),"",IF(AND($E$3=6),'Marks Entry 6th'!AM119,IF(AND($E$3=7),'Marks Entry 7th'!AM119,"")))</f>
        <v/>
      </c>
      <c r="BK120" s="120" t="str">
        <f>IF(OR($E120="",$G120=""),"",IF(AND($E$3=6),'Marks Entry 6th'!AN119,IF(AND($E$3=7),'Marks Entry 7th'!AN119,"")))</f>
        <v/>
      </c>
      <c r="BL120" s="65" t="str">
        <f t="shared" si="118"/>
        <v/>
      </c>
      <c r="BM120" s="62">
        <f t="shared" si="119"/>
        <v>0</v>
      </c>
      <c r="BN120" s="67" t="str">
        <f>IF(OR($E120="",$G120=""),"",IF(AND($E$3=6),'Marks Entry 6th'!AO119,IF(AND($E$3=7),'Marks Entry 7th'!AO119,"")))</f>
        <v/>
      </c>
      <c r="BO120" s="67" t="str">
        <f>IF(OR($E120="",$G120=""),"",IF(AND($E$3=6),'Marks Entry 6th'!AP119,IF(AND($E$3=7),'Marks Entry 7th'!AP119,"")))</f>
        <v/>
      </c>
      <c r="BP120" s="65" t="str">
        <f t="shared" si="120"/>
        <v/>
      </c>
      <c r="BQ120" s="62" t="str">
        <f t="shared" si="121"/>
        <v/>
      </c>
      <c r="BR120" s="108">
        <f t="shared" si="122"/>
        <v>0</v>
      </c>
      <c r="BS120" s="108" t="str">
        <f t="shared" si="123"/>
        <v/>
      </c>
      <c r="BT120" s="108" t="str">
        <f t="shared" si="124"/>
        <v/>
      </c>
      <c r="BU120" s="108" t="str">
        <f t="shared" si="125"/>
        <v/>
      </c>
      <c r="BV120" s="108" t="str">
        <f t="shared" si="126"/>
        <v/>
      </c>
      <c r="BW120" s="110" t="str">
        <f t="shared" si="127"/>
        <v/>
      </c>
      <c r="BX120" s="120" t="str">
        <f>IF(OR($E120="",$G120=""),"",IF(AND($E$3=6),'Marks Entry 6th'!AQ119,IF(AND($E$3=7),'Marks Entry 7th'!AQ119,"")))</f>
        <v/>
      </c>
      <c r="BY120" s="120" t="str">
        <f>IF(OR($E120="",$G120=""),"",IF(AND($E$3=6),'Marks Entry 6th'!AR119,IF(AND($E$3=7),'Marks Entry 7th'!AR119,"")))</f>
        <v/>
      </c>
      <c r="BZ120" s="120" t="str">
        <f>IF(OR($E120="",$G120=""),"",IF(AND($E$3=6),'Marks Entry 6th'!AS119,IF(AND($E$3=7),'Marks Entry 7th'!AS119,"")))</f>
        <v/>
      </c>
      <c r="CA120" s="120" t="str">
        <f>IF(OR($E120="",$G120=""),"",IF(AND($E$3=6),'Marks Entry 6th'!AT119,IF(AND($E$3=7),'Marks Entry 7th'!AT119,"")))</f>
        <v/>
      </c>
      <c r="CB120" s="120" t="str">
        <f>IF(OR($E120="",$G120=""),"",IF(AND($E$3=6),'Marks Entry 6th'!AU119,IF(AND($E$3=7),'Marks Entry 7th'!AU119,"")))</f>
        <v/>
      </c>
      <c r="CC120" s="120" t="str">
        <f>IF(OR($E120="",$G120=""),"",IF(AND($E$3=6),'Marks Entry 6th'!AV119,IF(AND($E$3=7),'Marks Entry 7th'!AV119,"")))</f>
        <v/>
      </c>
      <c r="CD120" s="428" t="str">
        <f t="shared" si="128"/>
        <v/>
      </c>
      <c r="CE120" s="120" t="str">
        <f>IF(OR($E120="",$G120=""),"",IF(AND($E$3=6),'Marks Entry 6th'!AW119,IF(AND($E$3=7),'Marks Entry 7th'!AW119,"")))</f>
        <v/>
      </c>
      <c r="CF120" s="120" t="str">
        <f>IF(OR($E120="",$G120=""),"",IF(AND($E$3=6),'Marks Entry 6th'!AX119,IF(AND($E$3=7),'Marks Entry 7th'!AX119,"")))</f>
        <v/>
      </c>
      <c r="CG120" s="65" t="str">
        <f t="shared" si="129"/>
        <v/>
      </c>
      <c r="CH120" s="62">
        <f t="shared" si="130"/>
        <v>0</v>
      </c>
      <c r="CI120" s="67" t="str">
        <f>IF(OR($E120="",$G120=""),"",IF(AND($E$3=6),'Marks Entry 6th'!AY119,IF(AND($E$3=7),'Marks Entry 7th'!AY119,"")))</f>
        <v/>
      </c>
      <c r="CJ120" s="67" t="str">
        <f>IF(OR($E120="",$G120=""),"",IF(AND($E$3=6),'Marks Entry 6th'!AZ119,IF(AND($E$3=7),'Marks Entry 7th'!AZ119,"")))</f>
        <v/>
      </c>
      <c r="CK120" s="65" t="str">
        <f t="shared" si="131"/>
        <v/>
      </c>
      <c r="CL120" s="62" t="str">
        <f t="shared" si="132"/>
        <v/>
      </c>
      <c r="CM120" s="108">
        <f t="shared" si="133"/>
        <v>0</v>
      </c>
      <c r="CN120" s="108" t="str">
        <f t="shared" si="134"/>
        <v/>
      </c>
      <c r="CO120" s="108" t="str">
        <f t="shared" si="135"/>
        <v/>
      </c>
      <c r="CP120" s="108" t="str">
        <f t="shared" si="136"/>
        <v/>
      </c>
      <c r="CQ120" s="108" t="str">
        <f t="shared" si="137"/>
        <v/>
      </c>
      <c r="CR120" s="110" t="str">
        <f t="shared" si="138"/>
        <v/>
      </c>
      <c r="CS120" s="120" t="str">
        <f>IF(OR($E120="",$G120=""),"",IF(AND($E$3=6),'Marks Entry 6th'!BA119,IF(AND($E$3=7),'Marks Entry 7th'!BA119,"")))</f>
        <v/>
      </c>
      <c r="CT120" s="120" t="str">
        <f>IF(OR($E120="",$G120=""),"",IF(AND($E$3=6),'Marks Entry 6th'!BB119,IF(AND($E$3=7),'Marks Entry 7th'!BB119,"")))</f>
        <v/>
      </c>
      <c r="CU120" s="120" t="str">
        <f>IF(OR($E120="",$G120=""),"",IF(AND($E$3=6),'Marks Entry 6th'!BC119,IF(AND($E$3=7),'Marks Entry 7th'!BC119,"")))</f>
        <v/>
      </c>
      <c r="CV120" s="120" t="str">
        <f>IF(OR($E120="",$G120=""),"",IF(AND($E$3=6),'Marks Entry 6th'!BD119,IF(AND($E$3=7),'Marks Entry 7th'!BD119,"")))</f>
        <v/>
      </c>
      <c r="CW120" s="120" t="str">
        <f>IF(OR($E120="",$G120=""),"",IF(AND($E$3=6),'Marks Entry 6th'!BE119,IF(AND($E$3=7),'Marks Entry 7th'!BE119,"")))</f>
        <v/>
      </c>
      <c r="CX120" s="120" t="str">
        <f>IF(OR($E120="",$G120=""),"",IF(AND($E$3=6),'Marks Entry 6th'!BF119,IF(AND($E$3=7),'Marks Entry 7th'!BF119,"")))</f>
        <v/>
      </c>
      <c r="CY120" s="428" t="str">
        <f t="shared" si="139"/>
        <v/>
      </c>
      <c r="CZ120" s="120" t="str">
        <f>IF(OR($E120="",$G120=""),"",IF(AND($E$3=6),'Marks Entry 6th'!BG119,IF(AND($E$3=7),'Marks Entry 7th'!BG119,"")))</f>
        <v/>
      </c>
      <c r="DA120" s="120" t="str">
        <f>IF(OR($E120="",$G120=""),"",IF(AND($E$3=6),'Marks Entry 6th'!BH119,IF(AND($E$3=7),'Marks Entry 7th'!BH119,"")))</f>
        <v/>
      </c>
      <c r="DB120" s="65" t="str">
        <f t="shared" si="140"/>
        <v/>
      </c>
      <c r="DC120" s="62">
        <f t="shared" si="141"/>
        <v>0</v>
      </c>
      <c r="DD120" s="67" t="str">
        <f>IF(OR($E120="",$G120=""),"",IF(AND($E$3=6),'Marks Entry 6th'!BI119,IF(AND($E$3=7),'Marks Entry 7th'!BI119,"")))</f>
        <v/>
      </c>
      <c r="DE120" s="67" t="str">
        <f>IF(OR($E120="",$G120=""),"",IF(AND($E$3=6),'Marks Entry 6th'!BJ119,IF(AND($E$3=7),'Marks Entry 7th'!BJ119,"")))</f>
        <v/>
      </c>
      <c r="DF120" s="65" t="str">
        <f t="shared" si="142"/>
        <v/>
      </c>
      <c r="DG120" s="62" t="str">
        <f t="shared" si="143"/>
        <v/>
      </c>
      <c r="DH120" s="108">
        <f t="shared" si="144"/>
        <v>0</v>
      </c>
      <c r="DI120" s="108" t="str">
        <f t="shared" si="145"/>
        <v/>
      </c>
      <c r="DJ120" s="108" t="str">
        <f t="shared" si="146"/>
        <v/>
      </c>
      <c r="DK120" s="108" t="str">
        <f t="shared" si="147"/>
        <v/>
      </c>
      <c r="DL120" s="108" t="str">
        <f t="shared" si="148"/>
        <v/>
      </c>
      <c r="DM120" s="110" t="str">
        <f t="shared" si="149"/>
        <v/>
      </c>
      <c r="DN120" s="120" t="str">
        <f>IF(OR($E120="",$G120=""),"",IF(AND($E$3=6),'Marks Entry 6th'!BK119,IF(AND($E$3=7),'Marks Entry 7th'!BK119,"")))</f>
        <v/>
      </c>
      <c r="DO120" s="120" t="str">
        <f>IF(OR($E120="",$G120=""),"",IF(AND($E$3=6),'Marks Entry 6th'!BL119,IF(AND($E$3=7),'Marks Entry 7th'!BL119,"")))</f>
        <v/>
      </c>
      <c r="DP120" s="120" t="str">
        <f>IF(OR($E120="",$G120=""),"",IF(AND($E$3=6),'Marks Entry 6th'!BM119,IF(AND($E$3=7),'Marks Entry 7th'!BM119,"")))</f>
        <v/>
      </c>
      <c r="DQ120" s="120" t="str">
        <f>IF(OR($E120="",$G120=""),"",IF(AND($E$3=6),'Marks Entry 6th'!BN119,IF(AND($E$3=7),'Marks Entry 7th'!BN119,"")))</f>
        <v/>
      </c>
      <c r="DR120" s="120" t="str">
        <f>IF(OR($E120="",$G120=""),"",IF(AND($E$3=6),'Marks Entry 6th'!BO119,IF(AND($E$3=7),'Marks Entry 7th'!BO119,"")))</f>
        <v/>
      </c>
      <c r="DS120" s="120" t="str">
        <f>IF(OR($E120="",$G120=""),"",IF(AND($E$3=6),'Marks Entry 6th'!BP119,IF(AND($E$3=7),'Marks Entry 7th'!BP119,"")))</f>
        <v/>
      </c>
      <c r="DT120" s="428" t="str">
        <f t="shared" si="150"/>
        <v/>
      </c>
      <c r="DU120" s="120" t="str">
        <f>IF(OR($E120="",$G120=""),"",IF(AND($E$3=6),'Marks Entry 6th'!BQ119,IF(AND($E$3=7),'Marks Entry 7th'!BQ119,"")))</f>
        <v/>
      </c>
      <c r="DV120" s="120" t="str">
        <f>IF(OR($E120="",$G120=""),"",IF(AND($E$3=6),'Marks Entry 6th'!BR119,IF(AND($E$3=7),'Marks Entry 7th'!BR119,"")))</f>
        <v/>
      </c>
      <c r="DW120" s="65" t="str">
        <f t="shared" si="151"/>
        <v/>
      </c>
      <c r="DX120" s="62">
        <f t="shared" si="152"/>
        <v>0</v>
      </c>
      <c r="DY120" s="67" t="str">
        <f>IF(OR($E120="",$G120=""),"",IF(AND($E$3=6),'Marks Entry 6th'!BS119,IF(AND($E$3=7),'Marks Entry 7th'!BS119,"")))</f>
        <v/>
      </c>
      <c r="DZ120" s="67" t="str">
        <f>IF(OR($E120="",$G120=""),"",IF(AND($E$3=6),'Marks Entry 6th'!BT119,IF(AND($E$3=7),'Marks Entry 7th'!BT119,"")))</f>
        <v/>
      </c>
      <c r="EA120" s="65" t="str">
        <f t="shared" si="153"/>
        <v/>
      </c>
      <c r="EB120" s="62" t="str">
        <f t="shared" si="154"/>
        <v/>
      </c>
      <c r="EC120" s="108">
        <f t="shared" si="155"/>
        <v>0</v>
      </c>
      <c r="ED120" s="108" t="str">
        <f t="shared" si="156"/>
        <v/>
      </c>
      <c r="EE120" s="108" t="str">
        <f t="shared" si="157"/>
        <v/>
      </c>
      <c r="EF120" s="108" t="str">
        <f t="shared" si="158"/>
        <v/>
      </c>
      <c r="EG120" s="108" t="str">
        <f t="shared" si="159"/>
        <v/>
      </c>
      <c r="EH120" s="110" t="str">
        <f t="shared" si="160"/>
        <v/>
      </c>
      <c r="EI120" s="52" t="str">
        <f>IF(OR($E120="",$G120=""),"",IF(AND($E$3=6),'Marks Entry 6th'!BU119,IF(AND($E$3=7),'Marks Entry 7th'!BU119,"")))</f>
        <v/>
      </c>
      <c r="EJ120" s="52" t="str">
        <f>IF(OR($E120="",$G120=""),"",IF(AND($E$3=6),'Marks Entry 6th'!BV119,IF(AND($E$3=7),'Marks Entry 7th'!BV119,"")))</f>
        <v/>
      </c>
      <c r="EK120" s="52" t="str">
        <f>IF(OR($E120="",$G120=""),"",IF(AND($E$3=6),'Marks Entry 6th'!BW119,IF(AND($E$3=7),'Marks Entry 7th'!BW119,"")))</f>
        <v/>
      </c>
      <c r="EL120" s="52" t="str">
        <f>IF(OR($E120="",$G120=""),"",IF(AND($E$3=6),'Marks Entry 6th'!BX119,IF(AND($E$3=7),'Marks Entry 7th'!BX119,"")))</f>
        <v/>
      </c>
      <c r="EM120" s="52" t="str">
        <f>IF(OR($E120="",$G120=""),"",IF(AND($E$3=6),'Marks Entry 6th'!BY119,IF(AND($E$3=7),'Marks Entry 7th'!BY119,"")))</f>
        <v/>
      </c>
      <c r="EN120" s="121" t="str">
        <f t="shared" si="161"/>
        <v/>
      </c>
      <c r="EO120" s="122">
        <f t="shared" si="162"/>
        <v>0</v>
      </c>
      <c r="EP120" s="122" t="str">
        <f t="shared" si="163"/>
        <v/>
      </c>
      <c r="EQ120" s="122" t="str">
        <f t="shared" si="164"/>
        <v/>
      </c>
      <c r="ER120" s="109" t="str">
        <f t="shared" si="165"/>
        <v/>
      </c>
      <c r="ES120" s="52" t="str">
        <f>IF(OR($E120="",$G120=""),"",IF(AND($E$3=6),'Marks Entry 6th'!BZ119,IF(AND($E$3=7),'Marks Entry 7th'!BZ119,"")))</f>
        <v/>
      </c>
      <c r="ET120" s="52" t="str">
        <f>IF(OR($E120="",$G120=""),"",IF(AND($E$3=6),'Marks Entry 6th'!CA119,IF(AND($E$3=7),'Marks Entry 7th'!CA119,"")))</f>
        <v/>
      </c>
      <c r="EU120" s="52" t="str">
        <f>IF(OR($E120="",$G120=""),"",IF(AND($E$3=6),'Marks Entry 6th'!CB119,IF(AND($E$3=7),'Marks Entry 7th'!CB119,"")))</f>
        <v/>
      </c>
      <c r="EV120" s="52" t="str">
        <f>IF(OR($E120="",$G120=""),"",IF(AND($E$3=6),'Marks Entry 6th'!CC119,IF(AND($E$3=7),'Marks Entry 7th'!CC119,"")))</f>
        <v/>
      </c>
      <c r="EW120" s="52" t="str">
        <f>IF(OR($E120="",$G120=""),"",IF(AND($E$3=6),'Marks Entry 6th'!CD119,IF(AND($E$3=7),'Marks Entry 7th'!CD119,"")))</f>
        <v/>
      </c>
      <c r="EX120" s="121" t="str">
        <f t="shared" si="166"/>
        <v/>
      </c>
      <c r="EY120" s="122">
        <f t="shared" si="167"/>
        <v>0</v>
      </c>
      <c r="EZ120" s="122" t="str">
        <f t="shared" si="168"/>
        <v/>
      </c>
      <c r="FA120" s="122" t="str">
        <f t="shared" si="169"/>
        <v/>
      </c>
      <c r="FB120" s="109" t="str">
        <f t="shared" si="170"/>
        <v/>
      </c>
      <c r="FC120" s="52" t="str">
        <f>IF(OR($E120="",$G120=""),"",IF(AND($E$3=6),'Marks Entry 6th'!CE119,IF(AND($E$3=7),'Marks Entry 7th'!CE119,"")))</f>
        <v/>
      </c>
      <c r="FD120" s="52" t="str">
        <f>IF(OR($E120="",$G120=""),"",IF(AND($E$3=6),'Marks Entry 6th'!CF119,IF(AND($E$3=7),'Marks Entry 7th'!CF119,"")))</f>
        <v/>
      </c>
      <c r="FE120" s="52" t="str">
        <f>IF(OR($E120="",$G120=""),"",IF(AND($E$3=6),'Marks Entry 6th'!CG119,IF(AND($E$3=7),'Marks Entry 7th'!CG119,"")))</f>
        <v/>
      </c>
      <c r="FF120" s="52" t="str">
        <f>IF(OR($E120="",$G120=""),"",IF(AND($E$3=6),'Marks Entry 6th'!CH119,IF(AND($E$3=7),'Marks Entry 7th'!CH119,"")))</f>
        <v/>
      </c>
      <c r="FG120" s="52" t="str">
        <f>IF(OR($E120="",$G120=""),"",IF(AND($E$3=6),'Marks Entry 6th'!CI119,IF(AND($E$3=7),'Marks Entry 7th'!CI119,"")))</f>
        <v/>
      </c>
      <c r="FH120" s="121" t="str">
        <f t="shared" si="171"/>
        <v/>
      </c>
      <c r="FI120" s="122">
        <f t="shared" si="172"/>
        <v>0</v>
      </c>
      <c r="FJ120" s="122" t="str">
        <f t="shared" si="173"/>
        <v/>
      </c>
      <c r="FK120" s="122" t="str">
        <f t="shared" si="174"/>
        <v/>
      </c>
      <c r="FL120" s="109" t="str">
        <f t="shared" si="175"/>
        <v/>
      </c>
      <c r="FM120" s="370" t="str">
        <f>IF(OR($E120="",$G120=""),"",IF(AND('Marks Entry 6th'!CJ119="",'Marks Entry 7th'!CJ119=""),"",IF(AND($E$3=6),'Marks Entry 6th'!CJ119,IF(AND($E$3=7),'Marks Entry 7th'!CJ119,""))))</f>
        <v/>
      </c>
      <c r="FN120" s="370" t="str">
        <f>IF(OR($E120="",$G120=""),"",IF(AND('Marks Entry 6th'!CK119="",'Marks Entry 7th'!CK119=""),"",IF(AND($E$3=6),'Marks Entry 6th'!CK119,IF(AND($E$3=7),'Marks Entry 7th'!CK119,""))))</f>
        <v/>
      </c>
      <c r="FO120" s="371" t="str">
        <f t="shared" si="176"/>
        <v/>
      </c>
      <c r="FP120" s="109" t="str">
        <f t="shared" si="177"/>
        <v/>
      </c>
      <c r="FQ120" s="370" t="str">
        <f>IF(OR($E120="",$G120=""),"",IF(AND('Marks Entry 6th'!CL119="",'Marks Entry 7th'!CL119=""),"",IF(AND($E$3=6),'Marks Entry 6th'!CL119,IF(AND($E$3=7),'Marks Entry 7th'!CL119,""))))</f>
        <v/>
      </c>
      <c r="FR120" s="370" t="str">
        <f>IF(OR($E120="",$G120=""),"",IF(AND('Marks Entry 6th'!CM119="",'Marks Entry 7th'!CM119=""),"",IF(AND($E$3=6),'Marks Entry 6th'!CM119,IF(AND($E$3=7),'Marks Entry 7th'!CM119,""))))</f>
        <v/>
      </c>
      <c r="FS120" s="371" t="str">
        <f t="shared" si="178"/>
        <v/>
      </c>
      <c r="FT120" s="109" t="str">
        <f t="shared" si="179"/>
        <v/>
      </c>
      <c r="FU120" s="78" t="str">
        <f t="shared" si="180"/>
        <v/>
      </c>
      <c r="FV120" s="332" t="str">
        <f t="shared" si="181"/>
        <v/>
      </c>
      <c r="FW120" s="84" t="str">
        <f t="shared" si="182"/>
        <v/>
      </c>
      <c r="FX120" s="225" t="str">
        <f t="shared" si="183"/>
        <v/>
      </c>
      <c r="FY120" s="85" t="str">
        <f t="shared" si="184"/>
        <v/>
      </c>
      <c r="FZ120" s="331" t="str">
        <f>IFERROR(IF(B120="NSO","NSO",IF(OR(D120="",G120="",F120=""),"",IF(AND(FV120&gt;=36,'Master sheet'!$D$11="Hindi"),"कक्षा क्रमोन्नत",IF(AND(FV120&gt;=36,'Master sheet'!$D$11="English"),"Promoted",IF(AND(FV120&lt;36,'Master sheet'!$D$11="Hindi"),"पुनः परीक्षा","Re-Exam"))))),"")</f>
        <v/>
      </c>
      <c r="GA120" s="53" t="str">
        <f>IF(OR($E120="",$G120=""),"",IF(AND($E$3=6,'Marks Entry 6th'!CN119=""),"",IF(AND($E$3=7,'Marks Entry 7th'!CN119=""),"",IF(AND($E$3=6),'Marks Entry 6th'!CN119,IF(AND($E$3=7),'Marks Entry 7th'!CN119,"")))))</f>
        <v/>
      </c>
      <c r="GB120" s="53" t="str">
        <f>IF(OR($E120="",$G120=""),"",IF(AND($E$3=6,'Marks Entry 6th'!CO119=""),"",IF(AND($E$3=7,'Marks Entry 7th'!CO119=""),"",IF(AND($E$3=6),'Marks Entry 6th'!CO119,IF(AND($E$3=7),'Marks Entry 7th'!CO119,"")))))</f>
        <v/>
      </c>
      <c r="GC120" s="54"/>
      <c r="GK120" s="56">
        <f>IF(AND($E$3=6),'Marks Entry 6th'!I119,IF(AND($E$3=7),'Marks Entry 7th'!I119,""))</f>
        <v>0</v>
      </c>
      <c r="GL120" s="56">
        <f t="shared" si="185"/>
        <v>0</v>
      </c>
    </row>
    <row r="121" spans="1:194" ht="18.95" customHeight="1">
      <c r="A121" s="68">
        <v>114</v>
      </c>
      <c r="B121" s="68" t="str">
        <f>IF(OR(GK121=0,GK121=""),"",IF(AND($E$3=6),'Marks Entry 6th'!I120,IF(AND($E$3=7),'Marks Entry 7th'!I120,"")))</f>
        <v/>
      </c>
      <c r="C121" s="69" t="str">
        <f>IF(OR(B121=0,B121=""),"",IF(AND($E$3=6,'Marks Entry 6th'!B120=""),"",IF(AND($E$3=7,'Marks Entry 7th'!B120=""),"",IF(AND($E$3=6,'Marks Entry 6th'!B120),'Marks Entry 6th'!B120,IF(AND($E$3=7),'Marks Entry 7th'!B120,"")))))</f>
        <v/>
      </c>
      <c r="D121" s="69" t="str">
        <f>IF(OR(B121=0,B121=""),"",IF(AND($E$3=6,'Marks Entry 6th'!C120=""),"",IF(AND($E$3=7,'Marks Entry 7th'!C120=""),"",IF(AND($E$3=6),'Marks Entry 6th'!C120,IF(AND($E$3=7),'Marks Entry 7th'!C120,"")))))</f>
        <v/>
      </c>
      <c r="E121" s="306" t="str">
        <f>IF(OR(B121=0,B121=""),"",IF(AND($E$3=6,'Marks Entry 6th'!E120=""),"",IF(AND($E$3=7,'Marks Entry 7th'!E120=""),"",IF(AND($E$3=6),'Marks Entry 6th'!E120,IF(AND($E$3=7),'Marks Entry 7th'!E120,"")))))</f>
        <v/>
      </c>
      <c r="F121" s="69" t="str">
        <f>IF(OR(B121=0,B121=""),"",IF(AND($E$3=6,'Marks Entry 6th'!D120=""),"",IF(AND($E$3=7,'Marks Entry 7th'!D120=""),"",IF(AND($E$3=6),'Marks Entry 6th'!D120,IF(AND($E$3=7),'Marks Entry 7th'!D120,"")))))</f>
        <v/>
      </c>
      <c r="G121" s="305" t="str">
        <f>IF(OR(B121=0,B121=""),"",IF(AND($E$3=6,'Marks Entry 6th'!F120=""),"",IF(AND($E$3=7,'Marks Entry 7th'!F120=""),"",IF(AND($E$3=6),UPPER('Marks Entry 6th'!F120),IF(AND($E$3=7),UPPER('Marks Entry 7th'!F120),"")))))</f>
        <v/>
      </c>
      <c r="H121" s="305" t="str">
        <f>IF(OR(B121=0,B121=""),"",IF(AND($E$3=6,'Marks Entry 6th'!G120=""),"",IF(AND($E$3=7,'Marks Entry 7th'!G120=""),"",IF(AND($E$3=6),UPPER('Marks Entry 6th'!G120),IF(AND($E$3=7),UPPER('Marks Entry 7th'!G120),"")))))</f>
        <v/>
      </c>
      <c r="I121" s="305" t="str">
        <f>IF(OR(B121=0,B121=""),"",IF(AND($E$3=6,'Marks Entry 6th'!H120=""),"",IF(AND($E$3=7,'Marks Entry 7th'!H120=""),"",IF(AND($E$3=6),UPPER('Marks Entry 6th'!H120),IF(AND($E$3=7),UPPER('Marks Entry 7th'!H120),"")))))</f>
        <v/>
      </c>
      <c r="J121" s="64" t="str">
        <f>IF(OR(B121=0,B121=""),"",IF(AND($E$3=6,'Marks Entry 6th'!J120=""),"",IF(AND($E$3=7,'Marks Entry 7th'!J120=""),"",IF(AND($E$3=6),'Marks Entry 6th'!J120,IF(AND($E$3=7),'Marks Entry 7th'!J120,"")))))</f>
        <v/>
      </c>
      <c r="K121" s="64" t="str">
        <f>IF(OR(B121=0,B121=""),"",IF(AND($E$3=6,'Marks Entry 6th'!K120=""),"",IF(AND($E$3=7,'Marks Entry 7th'!K120=""),"",IF(AND($E$3=6),'Marks Entry 6th'!K120,IF(AND($E$3=7),'Marks Entry 7th'!K120,"")))))</f>
        <v/>
      </c>
      <c r="L121" s="120" t="str">
        <f>IF(OR($E121="",$G121=""),"",IF(AND($E$3=6),'Marks Entry 6th'!L120,IF(AND($E$3=7),'Marks Entry 7th'!L120,"")))</f>
        <v/>
      </c>
      <c r="M121" s="120" t="str">
        <f>IF(OR($E121="",$G121=""),"",IF(AND($E$3=6),'Marks Entry 6th'!M120,IF(AND($E$3=7),'Marks Entry 7th'!M120,"")))</f>
        <v/>
      </c>
      <c r="N121" s="120" t="str">
        <f>IF(OR($E121="",$G121=""),"",IF(AND($E$3=6),'Marks Entry 6th'!N120,IF(AND($E$3=7),'Marks Entry 7th'!N120,"")))</f>
        <v/>
      </c>
      <c r="O121" s="120" t="str">
        <f>IF(OR($E121="",$G121=""),"",IF(AND($E$3=6),'Marks Entry 6th'!O120,IF(AND($E$3=7),'Marks Entry 7th'!O120,"")))</f>
        <v/>
      </c>
      <c r="P121" s="120" t="str">
        <f>IF(OR($E121="",$G121=""),"",IF(AND($E$3=6),'Marks Entry 6th'!P120,IF(AND($E$3=7),'Marks Entry 7th'!P120,"")))</f>
        <v/>
      </c>
      <c r="Q121" s="120" t="str">
        <f>IF(OR($E121="",$G121=""),"",IF(AND($E$3=6),'Marks Entry 6th'!Q120,IF(AND($E$3=7),'Marks Entry 7th'!Q120,"")))</f>
        <v/>
      </c>
      <c r="R121" s="428" t="str">
        <f t="shared" si="95"/>
        <v/>
      </c>
      <c r="S121" s="120" t="str">
        <f>IF(OR($E121="",$G121=""),"",IF(AND($E$3=6),'Marks Entry 6th'!R120,IF(AND($E$3=7),'Marks Entry 7th'!R120,"")))</f>
        <v/>
      </c>
      <c r="T121" s="120" t="str">
        <f>IF(OR($E121="",$G121=""),"",IF(AND($E$3=6),'Marks Entry 6th'!S120,IF(AND($E$3=7),'Marks Entry 7th'!S120,"")))</f>
        <v/>
      </c>
      <c r="U121" s="65" t="str">
        <f t="shared" si="96"/>
        <v/>
      </c>
      <c r="V121" s="62">
        <f t="shared" si="97"/>
        <v>0</v>
      </c>
      <c r="W121" s="67" t="str">
        <f>IF(OR($E121="",$G121=""),"",IF(AND($E$3=6),'Marks Entry 6th'!T120,IF(AND($E$3=7),'Marks Entry 7th'!T120,"")))</f>
        <v/>
      </c>
      <c r="X121" s="67" t="str">
        <f>IF(OR($E121="",$G121=""),"",IF(AND($E$3=6),'Marks Entry 6th'!U120,IF(AND($E$3=7),'Marks Entry 7th'!U120,"")))</f>
        <v/>
      </c>
      <c r="Y121" s="66" t="str">
        <f t="shared" si="98"/>
        <v/>
      </c>
      <c r="Z121" s="62" t="str">
        <f t="shared" si="99"/>
        <v/>
      </c>
      <c r="AA121" s="108">
        <f t="shared" si="100"/>
        <v>0</v>
      </c>
      <c r="AB121" s="108" t="str">
        <f t="shared" si="101"/>
        <v/>
      </c>
      <c r="AC121" s="108" t="str">
        <f t="shared" si="102"/>
        <v/>
      </c>
      <c r="AD121" s="108" t="str">
        <f t="shared" si="103"/>
        <v/>
      </c>
      <c r="AE121" s="108" t="str">
        <f t="shared" si="104"/>
        <v/>
      </c>
      <c r="AF121" s="110" t="str">
        <f t="shared" si="105"/>
        <v/>
      </c>
      <c r="AG121" s="120" t="str">
        <f>IF(OR($E121="",$G121=""),"",IF(AND($E$3=6),'Marks Entry 6th'!V120,IF(AND($E$3=7),'Marks Entry 7th'!V120,"")))</f>
        <v/>
      </c>
      <c r="AH121" s="120" t="str">
        <f>IF(OR($E121="",$G121=""),"",IF(AND($E$3=6),'Marks Entry 6th'!W120,IF(AND($E$3=7),'Marks Entry 7th'!W120,"")))</f>
        <v/>
      </c>
      <c r="AI121" s="120" t="str">
        <f>IF(OR($E121="",$G121=""),"",IF(AND($E$3=6),'Marks Entry 6th'!X120,IF(AND($E$3=7),'Marks Entry 7th'!X120,"")))</f>
        <v/>
      </c>
      <c r="AJ121" s="120" t="str">
        <f>IF(OR($E121="",$G121=""),"",IF(AND($E$3=6),'Marks Entry 6th'!Y120,IF(AND($E$3=7),'Marks Entry 7th'!Y120,"")))</f>
        <v/>
      </c>
      <c r="AK121" s="120" t="str">
        <f>IF(OR($E121="",$G121=""),"",IF(AND($E$3=6),'Marks Entry 6th'!Z120,IF(AND($E$3=7),'Marks Entry 7th'!Z120,"")))</f>
        <v/>
      </c>
      <c r="AL121" s="120" t="str">
        <f>IF(OR($E121="",$G121=""),"",IF(AND($E$3=6),'Marks Entry 6th'!AA120,IF(AND($E$3=7),'Marks Entry 7th'!AA120,"")))</f>
        <v/>
      </c>
      <c r="AM121" s="428" t="str">
        <f t="shared" si="106"/>
        <v/>
      </c>
      <c r="AN121" s="120" t="str">
        <f>IF(OR($E121="",$G121=""),"",IF(AND($E$3=6),'Marks Entry 6th'!AB120,IF(AND($E$3=7),'Marks Entry 7th'!AB120,"")))</f>
        <v/>
      </c>
      <c r="AO121" s="120" t="str">
        <f>IF(OR($E121="",$G121=""),"",IF(AND($E$3=6),'Marks Entry 6th'!AC120,IF(AND($E$3=7),'Marks Entry 7th'!AC120,"")))</f>
        <v/>
      </c>
      <c r="AP121" s="65" t="str">
        <f t="shared" si="107"/>
        <v/>
      </c>
      <c r="AQ121" s="62">
        <f t="shared" si="108"/>
        <v>0</v>
      </c>
      <c r="AR121" s="67" t="str">
        <f>IF(OR($E121="",$G121=""),"",IF(AND($E$3=6),'Marks Entry 6th'!AD120,IF(AND($E$3=7),'Marks Entry 7th'!AD120,"")))</f>
        <v/>
      </c>
      <c r="AS121" s="67" t="str">
        <f>IF(OR($E121="",$G121=""),"",IF(AND($E$3=6),'Marks Entry 6th'!AE120,IF(AND($E$3=7),'Marks Entry 7th'!AE120,"")))</f>
        <v/>
      </c>
      <c r="AT121" s="65" t="str">
        <f t="shared" si="109"/>
        <v/>
      </c>
      <c r="AU121" s="62" t="str">
        <f t="shared" si="110"/>
        <v/>
      </c>
      <c r="AV121" s="108">
        <f t="shared" si="111"/>
        <v>0</v>
      </c>
      <c r="AW121" s="108" t="str">
        <f t="shared" si="112"/>
        <v/>
      </c>
      <c r="AX121" s="108" t="str">
        <f t="shared" si="113"/>
        <v/>
      </c>
      <c r="AY121" s="108" t="str">
        <f t="shared" si="114"/>
        <v/>
      </c>
      <c r="AZ121" s="108" t="str">
        <f t="shared" si="115"/>
        <v/>
      </c>
      <c r="BA121" s="110" t="str">
        <f t="shared" si="116"/>
        <v/>
      </c>
      <c r="BB121" s="313" t="str">
        <f>IF(OR($E121="",$G121=""),"",IF(AND($E$3=6),'Marks Entry 6th'!AF120,IF(AND($E$3=7),'Marks Entry 7th'!AF120,"")))</f>
        <v/>
      </c>
      <c r="BC121" s="120" t="str">
        <f>IF(OR($E121="",$G121=""),"",IF(AND($E$3=6),'Marks Entry 6th'!AG120,IF(AND($E$3=7),'Marks Entry 7th'!AG120,"")))</f>
        <v/>
      </c>
      <c r="BD121" s="120" t="str">
        <f>IF(OR($E121="",$G121=""),"",IF(AND($E$3=6),'Marks Entry 6th'!AH120,IF(AND($E$3=7),'Marks Entry 7th'!AH120,"")))</f>
        <v/>
      </c>
      <c r="BE121" s="120" t="str">
        <f>IF(OR($E121="",$G121=""),"",IF(AND($E$3=6),'Marks Entry 6th'!AI120,IF(AND($E$3=7),'Marks Entry 7th'!AI120,"")))</f>
        <v/>
      </c>
      <c r="BF121" s="120" t="str">
        <f>IF(OR($E121="",$G121=""),"",IF(AND($E$3=6),'Marks Entry 6th'!AJ120,IF(AND($E$3=7),'Marks Entry 7th'!AJ120,"")))</f>
        <v/>
      </c>
      <c r="BG121" s="120" t="str">
        <f>IF(OR($E121="",$G121=""),"",IF(AND($E$3=6),'Marks Entry 6th'!AK120,IF(AND($E$3=7),'Marks Entry 7th'!AK120,"")))</f>
        <v/>
      </c>
      <c r="BH121" s="120" t="str">
        <f>IF(OR($E121="",$G121=""),"",IF(AND($E$3=6),'Marks Entry 6th'!AL120,IF(AND($E$3=7),'Marks Entry 7th'!AL120,"")))</f>
        <v/>
      </c>
      <c r="BI121" s="428" t="str">
        <f t="shared" si="117"/>
        <v/>
      </c>
      <c r="BJ121" s="120" t="str">
        <f>IF(OR($E121="",$G121=""),"",IF(AND($E$3=6),'Marks Entry 6th'!AM120,IF(AND($E$3=7),'Marks Entry 7th'!AM120,"")))</f>
        <v/>
      </c>
      <c r="BK121" s="120" t="str">
        <f>IF(OR($E121="",$G121=""),"",IF(AND($E$3=6),'Marks Entry 6th'!AN120,IF(AND($E$3=7),'Marks Entry 7th'!AN120,"")))</f>
        <v/>
      </c>
      <c r="BL121" s="65" t="str">
        <f t="shared" si="118"/>
        <v/>
      </c>
      <c r="BM121" s="62">
        <f t="shared" si="119"/>
        <v>0</v>
      </c>
      <c r="BN121" s="67" t="str">
        <f>IF(OR($E121="",$G121=""),"",IF(AND($E$3=6),'Marks Entry 6th'!AO120,IF(AND($E$3=7),'Marks Entry 7th'!AO120,"")))</f>
        <v/>
      </c>
      <c r="BO121" s="67" t="str">
        <f>IF(OR($E121="",$G121=""),"",IF(AND($E$3=6),'Marks Entry 6th'!AP120,IF(AND($E$3=7),'Marks Entry 7th'!AP120,"")))</f>
        <v/>
      </c>
      <c r="BP121" s="65" t="str">
        <f t="shared" si="120"/>
        <v/>
      </c>
      <c r="BQ121" s="62" t="str">
        <f t="shared" si="121"/>
        <v/>
      </c>
      <c r="BR121" s="108">
        <f t="shared" si="122"/>
        <v>0</v>
      </c>
      <c r="BS121" s="108" t="str">
        <f t="shared" si="123"/>
        <v/>
      </c>
      <c r="BT121" s="108" t="str">
        <f t="shared" si="124"/>
        <v/>
      </c>
      <c r="BU121" s="108" t="str">
        <f t="shared" si="125"/>
        <v/>
      </c>
      <c r="BV121" s="108" t="str">
        <f t="shared" si="126"/>
        <v/>
      </c>
      <c r="BW121" s="110" t="str">
        <f t="shared" si="127"/>
        <v/>
      </c>
      <c r="BX121" s="120" t="str">
        <f>IF(OR($E121="",$G121=""),"",IF(AND($E$3=6),'Marks Entry 6th'!AQ120,IF(AND($E$3=7),'Marks Entry 7th'!AQ120,"")))</f>
        <v/>
      </c>
      <c r="BY121" s="120" t="str">
        <f>IF(OR($E121="",$G121=""),"",IF(AND($E$3=6),'Marks Entry 6th'!AR120,IF(AND($E$3=7),'Marks Entry 7th'!AR120,"")))</f>
        <v/>
      </c>
      <c r="BZ121" s="120" t="str">
        <f>IF(OR($E121="",$G121=""),"",IF(AND($E$3=6),'Marks Entry 6th'!AS120,IF(AND($E$3=7),'Marks Entry 7th'!AS120,"")))</f>
        <v/>
      </c>
      <c r="CA121" s="120" t="str">
        <f>IF(OR($E121="",$G121=""),"",IF(AND($E$3=6),'Marks Entry 6th'!AT120,IF(AND($E$3=7),'Marks Entry 7th'!AT120,"")))</f>
        <v/>
      </c>
      <c r="CB121" s="120" t="str">
        <f>IF(OR($E121="",$G121=""),"",IF(AND($E$3=6),'Marks Entry 6th'!AU120,IF(AND($E$3=7),'Marks Entry 7th'!AU120,"")))</f>
        <v/>
      </c>
      <c r="CC121" s="120" t="str">
        <f>IF(OR($E121="",$G121=""),"",IF(AND($E$3=6),'Marks Entry 6th'!AV120,IF(AND($E$3=7),'Marks Entry 7th'!AV120,"")))</f>
        <v/>
      </c>
      <c r="CD121" s="428" t="str">
        <f t="shared" si="128"/>
        <v/>
      </c>
      <c r="CE121" s="120" t="str">
        <f>IF(OR($E121="",$G121=""),"",IF(AND($E$3=6),'Marks Entry 6th'!AW120,IF(AND($E$3=7),'Marks Entry 7th'!AW120,"")))</f>
        <v/>
      </c>
      <c r="CF121" s="120" t="str">
        <f>IF(OR($E121="",$G121=""),"",IF(AND($E$3=6),'Marks Entry 6th'!AX120,IF(AND($E$3=7),'Marks Entry 7th'!AX120,"")))</f>
        <v/>
      </c>
      <c r="CG121" s="65" t="str">
        <f t="shared" si="129"/>
        <v/>
      </c>
      <c r="CH121" s="62">
        <f t="shared" si="130"/>
        <v>0</v>
      </c>
      <c r="CI121" s="67" t="str">
        <f>IF(OR($E121="",$G121=""),"",IF(AND($E$3=6),'Marks Entry 6th'!AY120,IF(AND($E$3=7),'Marks Entry 7th'!AY120,"")))</f>
        <v/>
      </c>
      <c r="CJ121" s="67" t="str">
        <f>IF(OR($E121="",$G121=""),"",IF(AND($E$3=6),'Marks Entry 6th'!AZ120,IF(AND($E$3=7),'Marks Entry 7th'!AZ120,"")))</f>
        <v/>
      </c>
      <c r="CK121" s="65" t="str">
        <f t="shared" si="131"/>
        <v/>
      </c>
      <c r="CL121" s="62" t="str">
        <f t="shared" si="132"/>
        <v/>
      </c>
      <c r="CM121" s="108">
        <f t="shared" si="133"/>
        <v>0</v>
      </c>
      <c r="CN121" s="108" t="str">
        <f t="shared" si="134"/>
        <v/>
      </c>
      <c r="CO121" s="108" t="str">
        <f t="shared" si="135"/>
        <v/>
      </c>
      <c r="CP121" s="108" t="str">
        <f t="shared" si="136"/>
        <v/>
      </c>
      <c r="CQ121" s="108" t="str">
        <f t="shared" si="137"/>
        <v/>
      </c>
      <c r="CR121" s="110" t="str">
        <f t="shared" si="138"/>
        <v/>
      </c>
      <c r="CS121" s="120" t="str">
        <f>IF(OR($E121="",$G121=""),"",IF(AND($E$3=6),'Marks Entry 6th'!BA120,IF(AND($E$3=7),'Marks Entry 7th'!BA120,"")))</f>
        <v/>
      </c>
      <c r="CT121" s="120" t="str">
        <f>IF(OR($E121="",$G121=""),"",IF(AND($E$3=6),'Marks Entry 6th'!BB120,IF(AND($E$3=7),'Marks Entry 7th'!BB120,"")))</f>
        <v/>
      </c>
      <c r="CU121" s="120" t="str">
        <f>IF(OR($E121="",$G121=""),"",IF(AND($E$3=6),'Marks Entry 6th'!BC120,IF(AND($E$3=7),'Marks Entry 7th'!BC120,"")))</f>
        <v/>
      </c>
      <c r="CV121" s="120" t="str">
        <f>IF(OR($E121="",$G121=""),"",IF(AND($E$3=6),'Marks Entry 6th'!BD120,IF(AND($E$3=7),'Marks Entry 7th'!BD120,"")))</f>
        <v/>
      </c>
      <c r="CW121" s="120" t="str">
        <f>IF(OR($E121="",$G121=""),"",IF(AND($E$3=6),'Marks Entry 6th'!BE120,IF(AND($E$3=7),'Marks Entry 7th'!BE120,"")))</f>
        <v/>
      </c>
      <c r="CX121" s="120" t="str">
        <f>IF(OR($E121="",$G121=""),"",IF(AND($E$3=6),'Marks Entry 6th'!BF120,IF(AND($E$3=7),'Marks Entry 7th'!BF120,"")))</f>
        <v/>
      </c>
      <c r="CY121" s="428" t="str">
        <f t="shared" si="139"/>
        <v/>
      </c>
      <c r="CZ121" s="120" t="str">
        <f>IF(OR($E121="",$G121=""),"",IF(AND($E$3=6),'Marks Entry 6th'!BG120,IF(AND($E$3=7),'Marks Entry 7th'!BG120,"")))</f>
        <v/>
      </c>
      <c r="DA121" s="120" t="str">
        <f>IF(OR($E121="",$G121=""),"",IF(AND($E$3=6),'Marks Entry 6th'!BH120,IF(AND($E$3=7),'Marks Entry 7th'!BH120,"")))</f>
        <v/>
      </c>
      <c r="DB121" s="65" t="str">
        <f t="shared" si="140"/>
        <v/>
      </c>
      <c r="DC121" s="62">
        <f t="shared" si="141"/>
        <v>0</v>
      </c>
      <c r="DD121" s="67" t="str">
        <f>IF(OR($E121="",$G121=""),"",IF(AND($E$3=6),'Marks Entry 6th'!BI120,IF(AND($E$3=7),'Marks Entry 7th'!BI120,"")))</f>
        <v/>
      </c>
      <c r="DE121" s="67" t="str">
        <f>IF(OR($E121="",$G121=""),"",IF(AND($E$3=6),'Marks Entry 6th'!BJ120,IF(AND($E$3=7),'Marks Entry 7th'!BJ120,"")))</f>
        <v/>
      </c>
      <c r="DF121" s="65" t="str">
        <f t="shared" si="142"/>
        <v/>
      </c>
      <c r="DG121" s="62" t="str">
        <f t="shared" si="143"/>
        <v/>
      </c>
      <c r="DH121" s="108">
        <f t="shared" si="144"/>
        <v>0</v>
      </c>
      <c r="DI121" s="108" t="str">
        <f t="shared" si="145"/>
        <v/>
      </c>
      <c r="DJ121" s="108" t="str">
        <f t="shared" si="146"/>
        <v/>
      </c>
      <c r="DK121" s="108" t="str">
        <f t="shared" si="147"/>
        <v/>
      </c>
      <c r="DL121" s="108" t="str">
        <f t="shared" si="148"/>
        <v/>
      </c>
      <c r="DM121" s="110" t="str">
        <f t="shared" si="149"/>
        <v/>
      </c>
      <c r="DN121" s="120" t="str">
        <f>IF(OR($E121="",$G121=""),"",IF(AND($E$3=6),'Marks Entry 6th'!BK120,IF(AND($E$3=7),'Marks Entry 7th'!BK120,"")))</f>
        <v/>
      </c>
      <c r="DO121" s="120" t="str">
        <f>IF(OR($E121="",$G121=""),"",IF(AND($E$3=6),'Marks Entry 6th'!BL120,IF(AND($E$3=7),'Marks Entry 7th'!BL120,"")))</f>
        <v/>
      </c>
      <c r="DP121" s="120" t="str">
        <f>IF(OR($E121="",$G121=""),"",IF(AND($E$3=6),'Marks Entry 6th'!BM120,IF(AND($E$3=7),'Marks Entry 7th'!BM120,"")))</f>
        <v/>
      </c>
      <c r="DQ121" s="120" t="str">
        <f>IF(OR($E121="",$G121=""),"",IF(AND($E$3=6),'Marks Entry 6th'!BN120,IF(AND($E$3=7),'Marks Entry 7th'!BN120,"")))</f>
        <v/>
      </c>
      <c r="DR121" s="120" t="str">
        <f>IF(OR($E121="",$G121=""),"",IF(AND($E$3=6),'Marks Entry 6th'!BO120,IF(AND($E$3=7),'Marks Entry 7th'!BO120,"")))</f>
        <v/>
      </c>
      <c r="DS121" s="120" t="str">
        <f>IF(OR($E121="",$G121=""),"",IF(AND($E$3=6),'Marks Entry 6th'!BP120,IF(AND($E$3=7),'Marks Entry 7th'!BP120,"")))</f>
        <v/>
      </c>
      <c r="DT121" s="428" t="str">
        <f t="shared" si="150"/>
        <v/>
      </c>
      <c r="DU121" s="120" t="str">
        <f>IF(OR($E121="",$G121=""),"",IF(AND($E$3=6),'Marks Entry 6th'!BQ120,IF(AND($E$3=7),'Marks Entry 7th'!BQ120,"")))</f>
        <v/>
      </c>
      <c r="DV121" s="120" t="str">
        <f>IF(OR($E121="",$G121=""),"",IF(AND($E$3=6),'Marks Entry 6th'!BR120,IF(AND($E$3=7),'Marks Entry 7th'!BR120,"")))</f>
        <v/>
      </c>
      <c r="DW121" s="65" t="str">
        <f t="shared" si="151"/>
        <v/>
      </c>
      <c r="DX121" s="62">
        <f t="shared" si="152"/>
        <v>0</v>
      </c>
      <c r="DY121" s="67" t="str">
        <f>IF(OR($E121="",$G121=""),"",IF(AND($E$3=6),'Marks Entry 6th'!BS120,IF(AND($E$3=7),'Marks Entry 7th'!BS120,"")))</f>
        <v/>
      </c>
      <c r="DZ121" s="67" t="str">
        <f>IF(OR($E121="",$G121=""),"",IF(AND($E$3=6),'Marks Entry 6th'!BT120,IF(AND($E$3=7),'Marks Entry 7th'!BT120,"")))</f>
        <v/>
      </c>
      <c r="EA121" s="65" t="str">
        <f t="shared" si="153"/>
        <v/>
      </c>
      <c r="EB121" s="62" t="str">
        <f t="shared" si="154"/>
        <v/>
      </c>
      <c r="EC121" s="108">
        <f t="shared" si="155"/>
        <v>0</v>
      </c>
      <c r="ED121" s="108" t="str">
        <f t="shared" si="156"/>
        <v/>
      </c>
      <c r="EE121" s="108" t="str">
        <f t="shared" si="157"/>
        <v/>
      </c>
      <c r="EF121" s="108" t="str">
        <f t="shared" si="158"/>
        <v/>
      </c>
      <c r="EG121" s="108" t="str">
        <f t="shared" si="159"/>
        <v/>
      </c>
      <c r="EH121" s="110" t="str">
        <f t="shared" si="160"/>
        <v/>
      </c>
      <c r="EI121" s="52" t="str">
        <f>IF(OR($E121="",$G121=""),"",IF(AND($E$3=6),'Marks Entry 6th'!BU120,IF(AND($E$3=7),'Marks Entry 7th'!BU120,"")))</f>
        <v/>
      </c>
      <c r="EJ121" s="52" t="str">
        <f>IF(OR($E121="",$G121=""),"",IF(AND($E$3=6),'Marks Entry 6th'!BV120,IF(AND($E$3=7),'Marks Entry 7th'!BV120,"")))</f>
        <v/>
      </c>
      <c r="EK121" s="52" t="str">
        <f>IF(OR($E121="",$G121=""),"",IF(AND($E$3=6),'Marks Entry 6th'!BW120,IF(AND($E$3=7),'Marks Entry 7th'!BW120,"")))</f>
        <v/>
      </c>
      <c r="EL121" s="52" t="str">
        <f>IF(OR($E121="",$G121=""),"",IF(AND($E$3=6),'Marks Entry 6th'!BX120,IF(AND($E$3=7),'Marks Entry 7th'!BX120,"")))</f>
        <v/>
      </c>
      <c r="EM121" s="52" t="str">
        <f>IF(OR($E121="",$G121=""),"",IF(AND($E$3=6),'Marks Entry 6th'!BY120,IF(AND($E$3=7),'Marks Entry 7th'!BY120,"")))</f>
        <v/>
      </c>
      <c r="EN121" s="121" t="str">
        <f t="shared" si="161"/>
        <v/>
      </c>
      <c r="EO121" s="122">
        <f t="shared" si="162"/>
        <v>0</v>
      </c>
      <c r="EP121" s="122" t="str">
        <f t="shared" si="163"/>
        <v/>
      </c>
      <c r="EQ121" s="122" t="str">
        <f t="shared" si="164"/>
        <v/>
      </c>
      <c r="ER121" s="109" t="str">
        <f t="shared" si="165"/>
        <v/>
      </c>
      <c r="ES121" s="52" t="str">
        <f>IF(OR($E121="",$G121=""),"",IF(AND($E$3=6),'Marks Entry 6th'!BZ120,IF(AND($E$3=7),'Marks Entry 7th'!BZ120,"")))</f>
        <v/>
      </c>
      <c r="ET121" s="52" t="str">
        <f>IF(OR($E121="",$G121=""),"",IF(AND($E$3=6),'Marks Entry 6th'!CA120,IF(AND($E$3=7),'Marks Entry 7th'!CA120,"")))</f>
        <v/>
      </c>
      <c r="EU121" s="52" t="str">
        <f>IF(OR($E121="",$G121=""),"",IF(AND($E$3=6),'Marks Entry 6th'!CB120,IF(AND($E$3=7),'Marks Entry 7th'!CB120,"")))</f>
        <v/>
      </c>
      <c r="EV121" s="52" t="str">
        <f>IF(OR($E121="",$G121=""),"",IF(AND($E$3=6),'Marks Entry 6th'!CC120,IF(AND($E$3=7),'Marks Entry 7th'!CC120,"")))</f>
        <v/>
      </c>
      <c r="EW121" s="52" t="str">
        <f>IF(OR($E121="",$G121=""),"",IF(AND($E$3=6),'Marks Entry 6th'!CD120,IF(AND($E$3=7),'Marks Entry 7th'!CD120,"")))</f>
        <v/>
      </c>
      <c r="EX121" s="121" t="str">
        <f t="shared" si="166"/>
        <v/>
      </c>
      <c r="EY121" s="122">
        <f t="shared" si="167"/>
        <v>0</v>
      </c>
      <c r="EZ121" s="122" t="str">
        <f t="shared" si="168"/>
        <v/>
      </c>
      <c r="FA121" s="122" t="str">
        <f t="shared" si="169"/>
        <v/>
      </c>
      <c r="FB121" s="109" t="str">
        <f t="shared" si="170"/>
        <v/>
      </c>
      <c r="FC121" s="52" t="str">
        <f>IF(OR($E121="",$G121=""),"",IF(AND($E$3=6),'Marks Entry 6th'!CE120,IF(AND($E$3=7),'Marks Entry 7th'!CE120,"")))</f>
        <v/>
      </c>
      <c r="FD121" s="52" t="str">
        <f>IF(OR($E121="",$G121=""),"",IF(AND($E$3=6),'Marks Entry 6th'!CF120,IF(AND($E$3=7),'Marks Entry 7th'!CF120,"")))</f>
        <v/>
      </c>
      <c r="FE121" s="52" t="str">
        <f>IF(OR($E121="",$G121=""),"",IF(AND($E$3=6),'Marks Entry 6th'!CG120,IF(AND($E$3=7),'Marks Entry 7th'!CG120,"")))</f>
        <v/>
      </c>
      <c r="FF121" s="52" t="str">
        <f>IF(OR($E121="",$G121=""),"",IF(AND($E$3=6),'Marks Entry 6th'!CH120,IF(AND($E$3=7),'Marks Entry 7th'!CH120,"")))</f>
        <v/>
      </c>
      <c r="FG121" s="52" t="str">
        <f>IF(OR($E121="",$G121=""),"",IF(AND($E$3=6),'Marks Entry 6th'!CI120,IF(AND($E$3=7),'Marks Entry 7th'!CI120,"")))</f>
        <v/>
      </c>
      <c r="FH121" s="121" t="str">
        <f t="shared" si="171"/>
        <v/>
      </c>
      <c r="FI121" s="122">
        <f t="shared" si="172"/>
        <v>0</v>
      </c>
      <c r="FJ121" s="122" t="str">
        <f t="shared" si="173"/>
        <v/>
      </c>
      <c r="FK121" s="122" t="str">
        <f t="shared" si="174"/>
        <v/>
      </c>
      <c r="FL121" s="109" t="str">
        <f t="shared" si="175"/>
        <v/>
      </c>
      <c r="FM121" s="370" t="str">
        <f>IF(OR($E121="",$G121=""),"",IF(AND('Marks Entry 6th'!CJ120="",'Marks Entry 7th'!CJ120=""),"",IF(AND($E$3=6),'Marks Entry 6th'!CJ120,IF(AND($E$3=7),'Marks Entry 7th'!CJ120,""))))</f>
        <v/>
      </c>
      <c r="FN121" s="370" t="str">
        <f>IF(OR($E121="",$G121=""),"",IF(AND('Marks Entry 6th'!CK120="",'Marks Entry 7th'!CK120=""),"",IF(AND($E$3=6),'Marks Entry 6th'!CK120,IF(AND($E$3=7),'Marks Entry 7th'!CK120,""))))</f>
        <v/>
      </c>
      <c r="FO121" s="371" t="str">
        <f t="shared" si="176"/>
        <v/>
      </c>
      <c r="FP121" s="109" t="str">
        <f t="shared" si="177"/>
        <v/>
      </c>
      <c r="FQ121" s="370" t="str">
        <f>IF(OR($E121="",$G121=""),"",IF(AND('Marks Entry 6th'!CL120="",'Marks Entry 7th'!CL120=""),"",IF(AND($E$3=6),'Marks Entry 6th'!CL120,IF(AND($E$3=7),'Marks Entry 7th'!CL120,""))))</f>
        <v/>
      </c>
      <c r="FR121" s="370" t="str">
        <f>IF(OR($E121="",$G121=""),"",IF(AND('Marks Entry 6th'!CM120="",'Marks Entry 7th'!CM120=""),"",IF(AND($E$3=6),'Marks Entry 6th'!CM120,IF(AND($E$3=7),'Marks Entry 7th'!CM120,""))))</f>
        <v/>
      </c>
      <c r="FS121" s="371" t="str">
        <f t="shared" si="178"/>
        <v/>
      </c>
      <c r="FT121" s="109" t="str">
        <f t="shared" si="179"/>
        <v/>
      </c>
      <c r="FU121" s="78" t="str">
        <f t="shared" si="180"/>
        <v/>
      </c>
      <c r="FV121" s="332" t="str">
        <f t="shared" si="181"/>
        <v/>
      </c>
      <c r="FW121" s="84" t="str">
        <f t="shared" si="182"/>
        <v/>
      </c>
      <c r="FX121" s="225" t="str">
        <f t="shared" si="183"/>
        <v/>
      </c>
      <c r="FY121" s="85" t="str">
        <f t="shared" si="184"/>
        <v/>
      </c>
      <c r="FZ121" s="331" t="str">
        <f>IFERROR(IF(B121="NSO","NSO",IF(OR(D121="",G121="",F121=""),"",IF(AND(FV121&gt;=36,'Master sheet'!$D$11="Hindi"),"कक्षा क्रमोन्नत",IF(AND(FV121&gt;=36,'Master sheet'!$D$11="English"),"Promoted",IF(AND(FV121&lt;36,'Master sheet'!$D$11="Hindi"),"पुनः परीक्षा","Re-Exam"))))),"")</f>
        <v/>
      </c>
      <c r="GA121" s="53" t="str">
        <f>IF(OR($E121="",$G121=""),"",IF(AND($E$3=6,'Marks Entry 6th'!CN120=""),"",IF(AND($E$3=7,'Marks Entry 7th'!CN120=""),"",IF(AND($E$3=6),'Marks Entry 6th'!CN120,IF(AND($E$3=7),'Marks Entry 7th'!CN120,"")))))</f>
        <v/>
      </c>
      <c r="GB121" s="53" t="str">
        <f>IF(OR($E121="",$G121=""),"",IF(AND($E$3=6,'Marks Entry 6th'!CO120=""),"",IF(AND($E$3=7,'Marks Entry 7th'!CO120=""),"",IF(AND($E$3=6),'Marks Entry 6th'!CO120,IF(AND($E$3=7),'Marks Entry 7th'!CO120,"")))))</f>
        <v/>
      </c>
      <c r="GC121" s="54"/>
      <c r="GK121" s="56">
        <f>IF(AND($E$3=6),'Marks Entry 6th'!I120,IF(AND($E$3=7),'Marks Entry 7th'!I120,""))</f>
        <v>0</v>
      </c>
      <c r="GL121" s="56">
        <f t="shared" si="185"/>
        <v>0</v>
      </c>
    </row>
    <row r="122" spans="1:194" ht="18.95" customHeight="1">
      <c r="A122" s="68">
        <v>115</v>
      </c>
      <c r="B122" s="68" t="str">
        <f>IF(OR(GK122=0,GK122=""),"",IF(AND($E$3=6),'Marks Entry 6th'!I121,IF(AND($E$3=7),'Marks Entry 7th'!I121,"")))</f>
        <v/>
      </c>
      <c r="C122" s="69" t="str">
        <f>IF(OR(B122=0,B122=""),"",IF(AND($E$3=6,'Marks Entry 6th'!B121=""),"",IF(AND($E$3=7,'Marks Entry 7th'!B121=""),"",IF(AND($E$3=6,'Marks Entry 6th'!B121),'Marks Entry 6th'!B121,IF(AND($E$3=7),'Marks Entry 7th'!B121,"")))))</f>
        <v/>
      </c>
      <c r="D122" s="69" t="str">
        <f>IF(OR(B122=0,B122=""),"",IF(AND($E$3=6,'Marks Entry 6th'!C121=""),"",IF(AND($E$3=7,'Marks Entry 7th'!C121=""),"",IF(AND($E$3=6),'Marks Entry 6th'!C121,IF(AND($E$3=7),'Marks Entry 7th'!C121,"")))))</f>
        <v/>
      </c>
      <c r="E122" s="306" t="str">
        <f>IF(OR(B122=0,B122=""),"",IF(AND($E$3=6,'Marks Entry 6th'!E121=""),"",IF(AND($E$3=7,'Marks Entry 7th'!E121=""),"",IF(AND($E$3=6),'Marks Entry 6th'!E121,IF(AND($E$3=7),'Marks Entry 7th'!E121,"")))))</f>
        <v/>
      </c>
      <c r="F122" s="69" t="str">
        <f>IF(OR(B122=0,B122=""),"",IF(AND($E$3=6,'Marks Entry 6th'!D121=""),"",IF(AND($E$3=7,'Marks Entry 7th'!D121=""),"",IF(AND($E$3=6),'Marks Entry 6th'!D121,IF(AND($E$3=7),'Marks Entry 7th'!D121,"")))))</f>
        <v/>
      </c>
      <c r="G122" s="305" t="str">
        <f>IF(OR(B122=0,B122=""),"",IF(AND($E$3=6,'Marks Entry 6th'!F121=""),"",IF(AND($E$3=7,'Marks Entry 7th'!F121=""),"",IF(AND($E$3=6),UPPER('Marks Entry 6th'!F121),IF(AND($E$3=7),UPPER('Marks Entry 7th'!F121),"")))))</f>
        <v/>
      </c>
      <c r="H122" s="305" t="str">
        <f>IF(OR(B122=0,B122=""),"",IF(AND($E$3=6,'Marks Entry 6th'!G121=""),"",IF(AND($E$3=7,'Marks Entry 7th'!G121=""),"",IF(AND($E$3=6),UPPER('Marks Entry 6th'!G121),IF(AND($E$3=7),UPPER('Marks Entry 7th'!G121),"")))))</f>
        <v/>
      </c>
      <c r="I122" s="305" t="str">
        <f>IF(OR(B122=0,B122=""),"",IF(AND($E$3=6,'Marks Entry 6th'!H121=""),"",IF(AND($E$3=7,'Marks Entry 7th'!H121=""),"",IF(AND($E$3=6),UPPER('Marks Entry 6th'!H121),IF(AND($E$3=7),UPPER('Marks Entry 7th'!H121),"")))))</f>
        <v/>
      </c>
      <c r="J122" s="64" t="str">
        <f>IF(OR(B122=0,B122=""),"",IF(AND($E$3=6,'Marks Entry 6th'!J121=""),"",IF(AND($E$3=7,'Marks Entry 7th'!J121=""),"",IF(AND($E$3=6),'Marks Entry 6th'!J121,IF(AND($E$3=7),'Marks Entry 7th'!J121,"")))))</f>
        <v/>
      </c>
      <c r="K122" s="64" t="str">
        <f>IF(OR(B122=0,B122=""),"",IF(AND($E$3=6,'Marks Entry 6th'!K121=""),"",IF(AND($E$3=7,'Marks Entry 7th'!K121=""),"",IF(AND($E$3=6),'Marks Entry 6th'!K121,IF(AND($E$3=7),'Marks Entry 7th'!K121,"")))))</f>
        <v/>
      </c>
      <c r="L122" s="120" t="str">
        <f>IF(OR($E122="",$G122=""),"",IF(AND($E$3=6),'Marks Entry 6th'!L121,IF(AND($E$3=7),'Marks Entry 7th'!L121,"")))</f>
        <v/>
      </c>
      <c r="M122" s="120" t="str">
        <f>IF(OR($E122="",$G122=""),"",IF(AND($E$3=6),'Marks Entry 6th'!M121,IF(AND($E$3=7),'Marks Entry 7th'!M121,"")))</f>
        <v/>
      </c>
      <c r="N122" s="120" t="str">
        <f>IF(OR($E122="",$G122=""),"",IF(AND($E$3=6),'Marks Entry 6th'!N121,IF(AND($E$3=7),'Marks Entry 7th'!N121,"")))</f>
        <v/>
      </c>
      <c r="O122" s="120" t="str">
        <f>IF(OR($E122="",$G122=""),"",IF(AND($E$3=6),'Marks Entry 6th'!O121,IF(AND($E$3=7),'Marks Entry 7th'!O121,"")))</f>
        <v/>
      </c>
      <c r="P122" s="120" t="str">
        <f>IF(OR($E122="",$G122=""),"",IF(AND($E$3=6),'Marks Entry 6th'!P121,IF(AND($E$3=7),'Marks Entry 7th'!P121,"")))</f>
        <v/>
      </c>
      <c r="Q122" s="120" t="str">
        <f>IF(OR($E122="",$G122=""),"",IF(AND($E$3=6),'Marks Entry 6th'!Q121,IF(AND($E$3=7),'Marks Entry 7th'!Q121,"")))</f>
        <v/>
      </c>
      <c r="R122" s="428" t="str">
        <f t="shared" si="95"/>
        <v/>
      </c>
      <c r="S122" s="120" t="str">
        <f>IF(OR($E122="",$G122=""),"",IF(AND($E$3=6),'Marks Entry 6th'!R121,IF(AND($E$3=7),'Marks Entry 7th'!R121,"")))</f>
        <v/>
      </c>
      <c r="T122" s="120" t="str">
        <f>IF(OR($E122="",$G122=""),"",IF(AND($E$3=6),'Marks Entry 6th'!S121,IF(AND($E$3=7),'Marks Entry 7th'!S121,"")))</f>
        <v/>
      </c>
      <c r="U122" s="65" t="str">
        <f t="shared" si="96"/>
        <v/>
      </c>
      <c r="V122" s="62">
        <f t="shared" si="97"/>
        <v>0</v>
      </c>
      <c r="W122" s="67" t="str">
        <f>IF(OR($E122="",$G122=""),"",IF(AND($E$3=6),'Marks Entry 6th'!T121,IF(AND($E$3=7),'Marks Entry 7th'!T121,"")))</f>
        <v/>
      </c>
      <c r="X122" s="67" t="str">
        <f>IF(OR($E122="",$G122=""),"",IF(AND($E$3=6),'Marks Entry 6th'!U121,IF(AND($E$3=7),'Marks Entry 7th'!U121,"")))</f>
        <v/>
      </c>
      <c r="Y122" s="66" t="str">
        <f t="shared" si="98"/>
        <v/>
      </c>
      <c r="Z122" s="62" t="str">
        <f t="shared" si="99"/>
        <v/>
      </c>
      <c r="AA122" s="108">
        <f t="shared" si="100"/>
        <v>0</v>
      </c>
      <c r="AB122" s="108" t="str">
        <f t="shared" si="101"/>
        <v/>
      </c>
      <c r="AC122" s="108" t="str">
        <f t="shared" si="102"/>
        <v/>
      </c>
      <c r="AD122" s="108" t="str">
        <f t="shared" si="103"/>
        <v/>
      </c>
      <c r="AE122" s="108" t="str">
        <f t="shared" si="104"/>
        <v/>
      </c>
      <c r="AF122" s="110" t="str">
        <f t="shared" si="105"/>
        <v/>
      </c>
      <c r="AG122" s="120" t="str">
        <f>IF(OR($E122="",$G122=""),"",IF(AND($E$3=6),'Marks Entry 6th'!V121,IF(AND($E$3=7),'Marks Entry 7th'!V121,"")))</f>
        <v/>
      </c>
      <c r="AH122" s="120" t="str">
        <f>IF(OR($E122="",$G122=""),"",IF(AND($E$3=6),'Marks Entry 6th'!W121,IF(AND($E$3=7),'Marks Entry 7th'!W121,"")))</f>
        <v/>
      </c>
      <c r="AI122" s="120" t="str">
        <f>IF(OR($E122="",$G122=""),"",IF(AND($E$3=6),'Marks Entry 6th'!X121,IF(AND($E$3=7),'Marks Entry 7th'!X121,"")))</f>
        <v/>
      </c>
      <c r="AJ122" s="120" t="str">
        <f>IF(OR($E122="",$G122=""),"",IF(AND($E$3=6),'Marks Entry 6th'!Y121,IF(AND($E$3=7),'Marks Entry 7th'!Y121,"")))</f>
        <v/>
      </c>
      <c r="AK122" s="120" t="str">
        <f>IF(OR($E122="",$G122=""),"",IF(AND($E$3=6),'Marks Entry 6th'!Z121,IF(AND($E$3=7),'Marks Entry 7th'!Z121,"")))</f>
        <v/>
      </c>
      <c r="AL122" s="120" t="str">
        <f>IF(OR($E122="",$G122=""),"",IF(AND($E$3=6),'Marks Entry 6th'!AA121,IF(AND($E$3=7),'Marks Entry 7th'!AA121,"")))</f>
        <v/>
      </c>
      <c r="AM122" s="428" t="str">
        <f t="shared" si="106"/>
        <v/>
      </c>
      <c r="AN122" s="120" t="str">
        <f>IF(OR($E122="",$G122=""),"",IF(AND($E$3=6),'Marks Entry 6th'!AB121,IF(AND($E$3=7),'Marks Entry 7th'!AB121,"")))</f>
        <v/>
      </c>
      <c r="AO122" s="120" t="str">
        <f>IF(OR($E122="",$G122=""),"",IF(AND($E$3=6),'Marks Entry 6th'!AC121,IF(AND($E$3=7),'Marks Entry 7th'!AC121,"")))</f>
        <v/>
      </c>
      <c r="AP122" s="65" t="str">
        <f t="shared" si="107"/>
        <v/>
      </c>
      <c r="AQ122" s="62">
        <f t="shared" si="108"/>
        <v>0</v>
      </c>
      <c r="AR122" s="67" t="str">
        <f>IF(OR($E122="",$G122=""),"",IF(AND($E$3=6),'Marks Entry 6th'!AD121,IF(AND($E$3=7),'Marks Entry 7th'!AD121,"")))</f>
        <v/>
      </c>
      <c r="AS122" s="67" t="str">
        <f>IF(OR($E122="",$G122=""),"",IF(AND($E$3=6),'Marks Entry 6th'!AE121,IF(AND($E$3=7),'Marks Entry 7th'!AE121,"")))</f>
        <v/>
      </c>
      <c r="AT122" s="65" t="str">
        <f t="shared" si="109"/>
        <v/>
      </c>
      <c r="AU122" s="62" t="str">
        <f t="shared" si="110"/>
        <v/>
      </c>
      <c r="AV122" s="108">
        <f t="shared" si="111"/>
        <v>0</v>
      </c>
      <c r="AW122" s="108" t="str">
        <f t="shared" si="112"/>
        <v/>
      </c>
      <c r="AX122" s="108" t="str">
        <f t="shared" si="113"/>
        <v/>
      </c>
      <c r="AY122" s="108" t="str">
        <f t="shared" si="114"/>
        <v/>
      </c>
      <c r="AZ122" s="108" t="str">
        <f t="shared" si="115"/>
        <v/>
      </c>
      <c r="BA122" s="110" t="str">
        <f t="shared" si="116"/>
        <v/>
      </c>
      <c r="BB122" s="313" t="str">
        <f>IF(OR($E122="",$G122=""),"",IF(AND($E$3=6),'Marks Entry 6th'!AF121,IF(AND($E$3=7),'Marks Entry 7th'!AF121,"")))</f>
        <v/>
      </c>
      <c r="BC122" s="120" t="str">
        <f>IF(OR($E122="",$G122=""),"",IF(AND($E$3=6),'Marks Entry 6th'!AG121,IF(AND($E$3=7),'Marks Entry 7th'!AG121,"")))</f>
        <v/>
      </c>
      <c r="BD122" s="120" t="str">
        <f>IF(OR($E122="",$G122=""),"",IF(AND($E$3=6),'Marks Entry 6th'!AH121,IF(AND($E$3=7),'Marks Entry 7th'!AH121,"")))</f>
        <v/>
      </c>
      <c r="BE122" s="120" t="str">
        <f>IF(OR($E122="",$G122=""),"",IF(AND($E$3=6),'Marks Entry 6th'!AI121,IF(AND($E$3=7),'Marks Entry 7th'!AI121,"")))</f>
        <v/>
      </c>
      <c r="BF122" s="120" t="str">
        <f>IF(OR($E122="",$G122=""),"",IF(AND($E$3=6),'Marks Entry 6th'!AJ121,IF(AND($E$3=7),'Marks Entry 7th'!AJ121,"")))</f>
        <v/>
      </c>
      <c r="BG122" s="120" t="str">
        <f>IF(OR($E122="",$G122=""),"",IF(AND($E$3=6),'Marks Entry 6th'!AK121,IF(AND($E$3=7),'Marks Entry 7th'!AK121,"")))</f>
        <v/>
      </c>
      <c r="BH122" s="120" t="str">
        <f>IF(OR($E122="",$G122=""),"",IF(AND($E$3=6),'Marks Entry 6th'!AL121,IF(AND($E$3=7),'Marks Entry 7th'!AL121,"")))</f>
        <v/>
      </c>
      <c r="BI122" s="428" t="str">
        <f t="shared" si="117"/>
        <v/>
      </c>
      <c r="BJ122" s="120" t="str">
        <f>IF(OR($E122="",$G122=""),"",IF(AND($E$3=6),'Marks Entry 6th'!AM121,IF(AND($E$3=7),'Marks Entry 7th'!AM121,"")))</f>
        <v/>
      </c>
      <c r="BK122" s="120" t="str">
        <f>IF(OR($E122="",$G122=""),"",IF(AND($E$3=6),'Marks Entry 6th'!AN121,IF(AND($E$3=7),'Marks Entry 7th'!AN121,"")))</f>
        <v/>
      </c>
      <c r="BL122" s="65" t="str">
        <f t="shared" si="118"/>
        <v/>
      </c>
      <c r="BM122" s="62">
        <f t="shared" si="119"/>
        <v>0</v>
      </c>
      <c r="BN122" s="67" t="str">
        <f>IF(OR($E122="",$G122=""),"",IF(AND($E$3=6),'Marks Entry 6th'!AO121,IF(AND($E$3=7),'Marks Entry 7th'!AO121,"")))</f>
        <v/>
      </c>
      <c r="BO122" s="67" t="str">
        <f>IF(OR($E122="",$G122=""),"",IF(AND($E$3=6),'Marks Entry 6th'!AP121,IF(AND($E$3=7),'Marks Entry 7th'!AP121,"")))</f>
        <v/>
      </c>
      <c r="BP122" s="65" t="str">
        <f t="shared" si="120"/>
        <v/>
      </c>
      <c r="BQ122" s="62" t="str">
        <f t="shared" si="121"/>
        <v/>
      </c>
      <c r="BR122" s="108">
        <f t="shared" si="122"/>
        <v>0</v>
      </c>
      <c r="BS122" s="108" t="str">
        <f t="shared" si="123"/>
        <v/>
      </c>
      <c r="BT122" s="108" t="str">
        <f t="shared" si="124"/>
        <v/>
      </c>
      <c r="BU122" s="108" t="str">
        <f t="shared" si="125"/>
        <v/>
      </c>
      <c r="BV122" s="108" t="str">
        <f t="shared" si="126"/>
        <v/>
      </c>
      <c r="BW122" s="110" t="str">
        <f t="shared" si="127"/>
        <v/>
      </c>
      <c r="BX122" s="120" t="str">
        <f>IF(OR($E122="",$G122=""),"",IF(AND($E$3=6),'Marks Entry 6th'!AQ121,IF(AND($E$3=7),'Marks Entry 7th'!AQ121,"")))</f>
        <v/>
      </c>
      <c r="BY122" s="120" t="str">
        <f>IF(OR($E122="",$G122=""),"",IF(AND($E$3=6),'Marks Entry 6th'!AR121,IF(AND($E$3=7),'Marks Entry 7th'!AR121,"")))</f>
        <v/>
      </c>
      <c r="BZ122" s="120" t="str">
        <f>IF(OR($E122="",$G122=""),"",IF(AND($E$3=6),'Marks Entry 6th'!AS121,IF(AND($E$3=7),'Marks Entry 7th'!AS121,"")))</f>
        <v/>
      </c>
      <c r="CA122" s="120" t="str">
        <f>IF(OR($E122="",$G122=""),"",IF(AND($E$3=6),'Marks Entry 6th'!AT121,IF(AND($E$3=7),'Marks Entry 7th'!AT121,"")))</f>
        <v/>
      </c>
      <c r="CB122" s="120" t="str">
        <f>IF(OR($E122="",$G122=""),"",IF(AND($E$3=6),'Marks Entry 6th'!AU121,IF(AND($E$3=7),'Marks Entry 7th'!AU121,"")))</f>
        <v/>
      </c>
      <c r="CC122" s="120" t="str">
        <f>IF(OR($E122="",$G122=""),"",IF(AND($E$3=6),'Marks Entry 6th'!AV121,IF(AND($E$3=7),'Marks Entry 7th'!AV121,"")))</f>
        <v/>
      </c>
      <c r="CD122" s="428" t="str">
        <f t="shared" si="128"/>
        <v/>
      </c>
      <c r="CE122" s="120" t="str">
        <f>IF(OR($E122="",$G122=""),"",IF(AND($E$3=6),'Marks Entry 6th'!AW121,IF(AND($E$3=7),'Marks Entry 7th'!AW121,"")))</f>
        <v/>
      </c>
      <c r="CF122" s="120" t="str">
        <f>IF(OR($E122="",$G122=""),"",IF(AND($E$3=6),'Marks Entry 6th'!AX121,IF(AND($E$3=7),'Marks Entry 7th'!AX121,"")))</f>
        <v/>
      </c>
      <c r="CG122" s="65" t="str">
        <f t="shared" si="129"/>
        <v/>
      </c>
      <c r="CH122" s="62">
        <f t="shared" si="130"/>
        <v>0</v>
      </c>
      <c r="CI122" s="67" t="str">
        <f>IF(OR($E122="",$G122=""),"",IF(AND($E$3=6),'Marks Entry 6th'!AY121,IF(AND($E$3=7),'Marks Entry 7th'!AY121,"")))</f>
        <v/>
      </c>
      <c r="CJ122" s="67" t="str">
        <f>IF(OR($E122="",$G122=""),"",IF(AND($E$3=6),'Marks Entry 6th'!AZ121,IF(AND($E$3=7),'Marks Entry 7th'!AZ121,"")))</f>
        <v/>
      </c>
      <c r="CK122" s="65" t="str">
        <f t="shared" si="131"/>
        <v/>
      </c>
      <c r="CL122" s="62" t="str">
        <f t="shared" si="132"/>
        <v/>
      </c>
      <c r="CM122" s="108">
        <f t="shared" si="133"/>
        <v>0</v>
      </c>
      <c r="CN122" s="108" t="str">
        <f t="shared" si="134"/>
        <v/>
      </c>
      <c r="CO122" s="108" t="str">
        <f t="shared" si="135"/>
        <v/>
      </c>
      <c r="CP122" s="108" t="str">
        <f t="shared" si="136"/>
        <v/>
      </c>
      <c r="CQ122" s="108" t="str">
        <f t="shared" si="137"/>
        <v/>
      </c>
      <c r="CR122" s="110" t="str">
        <f t="shared" si="138"/>
        <v/>
      </c>
      <c r="CS122" s="120" t="str">
        <f>IF(OR($E122="",$G122=""),"",IF(AND($E$3=6),'Marks Entry 6th'!BA121,IF(AND($E$3=7),'Marks Entry 7th'!BA121,"")))</f>
        <v/>
      </c>
      <c r="CT122" s="120" t="str">
        <f>IF(OR($E122="",$G122=""),"",IF(AND($E$3=6),'Marks Entry 6th'!BB121,IF(AND($E$3=7),'Marks Entry 7th'!BB121,"")))</f>
        <v/>
      </c>
      <c r="CU122" s="120" t="str">
        <f>IF(OR($E122="",$G122=""),"",IF(AND($E$3=6),'Marks Entry 6th'!BC121,IF(AND($E$3=7),'Marks Entry 7th'!BC121,"")))</f>
        <v/>
      </c>
      <c r="CV122" s="120" t="str">
        <f>IF(OR($E122="",$G122=""),"",IF(AND($E$3=6),'Marks Entry 6th'!BD121,IF(AND($E$3=7),'Marks Entry 7th'!BD121,"")))</f>
        <v/>
      </c>
      <c r="CW122" s="120" t="str">
        <f>IF(OR($E122="",$G122=""),"",IF(AND($E$3=6),'Marks Entry 6th'!BE121,IF(AND($E$3=7),'Marks Entry 7th'!BE121,"")))</f>
        <v/>
      </c>
      <c r="CX122" s="120" t="str">
        <f>IF(OR($E122="",$G122=""),"",IF(AND($E$3=6),'Marks Entry 6th'!BF121,IF(AND($E$3=7),'Marks Entry 7th'!BF121,"")))</f>
        <v/>
      </c>
      <c r="CY122" s="428" t="str">
        <f t="shared" si="139"/>
        <v/>
      </c>
      <c r="CZ122" s="120" t="str">
        <f>IF(OR($E122="",$G122=""),"",IF(AND($E$3=6),'Marks Entry 6th'!BG121,IF(AND($E$3=7),'Marks Entry 7th'!BG121,"")))</f>
        <v/>
      </c>
      <c r="DA122" s="120" t="str">
        <f>IF(OR($E122="",$G122=""),"",IF(AND($E$3=6),'Marks Entry 6th'!BH121,IF(AND($E$3=7),'Marks Entry 7th'!BH121,"")))</f>
        <v/>
      </c>
      <c r="DB122" s="65" t="str">
        <f t="shared" si="140"/>
        <v/>
      </c>
      <c r="DC122" s="62">
        <f t="shared" si="141"/>
        <v>0</v>
      </c>
      <c r="DD122" s="67" t="str">
        <f>IF(OR($E122="",$G122=""),"",IF(AND($E$3=6),'Marks Entry 6th'!BI121,IF(AND($E$3=7),'Marks Entry 7th'!BI121,"")))</f>
        <v/>
      </c>
      <c r="DE122" s="67" t="str">
        <f>IF(OR($E122="",$G122=""),"",IF(AND($E$3=6),'Marks Entry 6th'!BJ121,IF(AND($E$3=7),'Marks Entry 7th'!BJ121,"")))</f>
        <v/>
      </c>
      <c r="DF122" s="65" t="str">
        <f t="shared" si="142"/>
        <v/>
      </c>
      <c r="DG122" s="62" t="str">
        <f t="shared" si="143"/>
        <v/>
      </c>
      <c r="DH122" s="108">
        <f t="shared" si="144"/>
        <v>0</v>
      </c>
      <c r="DI122" s="108" t="str">
        <f t="shared" si="145"/>
        <v/>
      </c>
      <c r="DJ122" s="108" t="str">
        <f t="shared" si="146"/>
        <v/>
      </c>
      <c r="DK122" s="108" t="str">
        <f t="shared" si="147"/>
        <v/>
      </c>
      <c r="DL122" s="108" t="str">
        <f t="shared" si="148"/>
        <v/>
      </c>
      <c r="DM122" s="110" t="str">
        <f t="shared" si="149"/>
        <v/>
      </c>
      <c r="DN122" s="120" t="str">
        <f>IF(OR($E122="",$G122=""),"",IF(AND($E$3=6),'Marks Entry 6th'!BK121,IF(AND($E$3=7),'Marks Entry 7th'!BK121,"")))</f>
        <v/>
      </c>
      <c r="DO122" s="120" t="str">
        <f>IF(OR($E122="",$G122=""),"",IF(AND($E$3=6),'Marks Entry 6th'!BL121,IF(AND($E$3=7),'Marks Entry 7th'!BL121,"")))</f>
        <v/>
      </c>
      <c r="DP122" s="120" t="str">
        <f>IF(OR($E122="",$G122=""),"",IF(AND($E$3=6),'Marks Entry 6th'!BM121,IF(AND($E$3=7),'Marks Entry 7th'!BM121,"")))</f>
        <v/>
      </c>
      <c r="DQ122" s="120" t="str">
        <f>IF(OR($E122="",$G122=""),"",IF(AND($E$3=6),'Marks Entry 6th'!BN121,IF(AND($E$3=7),'Marks Entry 7th'!BN121,"")))</f>
        <v/>
      </c>
      <c r="DR122" s="120" t="str">
        <f>IF(OR($E122="",$G122=""),"",IF(AND($E$3=6),'Marks Entry 6th'!BO121,IF(AND($E$3=7),'Marks Entry 7th'!BO121,"")))</f>
        <v/>
      </c>
      <c r="DS122" s="120" t="str">
        <f>IF(OR($E122="",$G122=""),"",IF(AND($E$3=6),'Marks Entry 6th'!BP121,IF(AND($E$3=7),'Marks Entry 7th'!BP121,"")))</f>
        <v/>
      </c>
      <c r="DT122" s="428" t="str">
        <f t="shared" si="150"/>
        <v/>
      </c>
      <c r="DU122" s="120" t="str">
        <f>IF(OR($E122="",$G122=""),"",IF(AND($E$3=6),'Marks Entry 6th'!BQ121,IF(AND($E$3=7),'Marks Entry 7th'!BQ121,"")))</f>
        <v/>
      </c>
      <c r="DV122" s="120" t="str">
        <f>IF(OR($E122="",$G122=""),"",IF(AND($E$3=6),'Marks Entry 6th'!BR121,IF(AND($E$3=7),'Marks Entry 7th'!BR121,"")))</f>
        <v/>
      </c>
      <c r="DW122" s="65" t="str">
        <f t="shared" si="151"/>
        <v/>
      </c>
      <c r="DX122" s="62">
        <f t="shared" si="152"/>
        <v>0</v>
      </c>
      <c r="DY122" s="67" t="str">
        <f>IF(OR($E122="",$G122=""),"",IF(AND($E$3=6),'Marks Entry 6th'!BS121,IF(AND($E$3=7),'Marks Entry 7th'!BS121,"")))</f>
        <v/>
      </c>
      <c r="DZ122" s="67" t="str">
        <f>IF(OR($E122="",$G122=""),"",IF(AND($E$3=6),'Marks Entry 6th'!BT121,IF(AND($E$3=7),'Marks Entry 7th'!BT121,"")))</f>
        <v/>
      </c>
      <c r="EA122" s="65" t="str">
        <f t="shared" si="153"/>
        <v/>
      </c>
      <c r="EB122" s="62" t="str">
        <f t="shared" si="154"/>
        <v/>
      </c>
      <c r="EC122" s="108">
        <f t="shared" si="155"/>
        <v>0</v>
      </c>
      <c r="ED122" s="108" t="str">
        <f t="shared" si="156"/>
        <v/>
      </c>
      <c r="EE122" s="108" t="str">
        <f t="shared" si="157"/>
        <v/>
      </c>
      <c r="EF122" s="108" t="str">
        <f t="shared" si="158"/>
        <v/>
      </c>
      <c r="EG122" s="108" t="str">
        <f t="shared" si="159"/>
        <v/>
      </c>
      <c r="EH122" s="110" t="str">
        <f t="shared" si="160"/>
        <v/>
      </c>
      <c r="EI122" s="52" t="str">
        <f>IF(OR($E122="",$G122=""),"",IF(AND($E$3=6),'Marks Entry 6th'!BU121,IF(AND($E$3=7),'Marks Entry 7th'!BU121,"")))</f>
        <v/>
      </c>
      <c r="EJ122" s="52" t="str">
        <f>IF(OR($E122="",$G122=""),"",IF(AND($E$3=6),'Marks Entry 6th'!BV121,IF(AND($E$3=7),'Marks Entry 7th'!BV121,"")))</f>
        <v/>
      </c>
      <c r="EK122" s="52" t="str">
        <f>IF(OR($E122="",$G122=""),"",IF(AND($E$3=6),'Marks Entry 6th'!BW121,IF(AND($E$3=7),'Marks Entry 7th'!BW121,"")))</f>
        <v/>
      </c>
      <c r="EL122" s="52" t="str">
        <f>IF(OR($E122="",$G122=""),"",IF(AND($E$3=6),'Marks Entry 6th'!BX121,IF(AND($E$3=7),'Marks Entry 7th'!BX121,"")))</f>
        <v/>
      </c>
      <c r="EM122" s="52" t="str">
        <f>IF(OR($E122="",$G122=""),"",IF(AND($E$3=6),'Marks Entry 6th'!BY121,IF(AND($E$3=7),'Marks Entry 7th'!BY121,"")))</f>
        <v/>
      </c>
      <c r="EN122" s="121" t="str">
        <f t="shared" si="161"/>
        <v/>
      </c>
      <c r="EO122" s="122">
        <f t="shared" si="162"/>
        <v>0</v>
      </c>
      <c r="EP122" s="122" t="str">
        <f t="shared" si="163"/>
        <v/>
      </c>
      <c r="EQ122" s="122" t="str">
        <f t="shared" si="164"/>
        <v/>
      </c>
      <c r="ER122" s="109" t="str">
        <f t="shared" si="165"/>
        <v/>
      </c>
      <c r="ES122" s="52" t="str">
        <f>IF(OR($E122="",$G122=""),"",IF(AND($E$3=6),'Marks Entry 6th'!BZ121,IF(AND($E$3=7),'Marks Entry 7th'!BZ121,"")))</f>
        <v/>
      </c>
      <c r="ET122" s="52" t="str">
        <f>IF(OR($E122="",$G122=""),"",IF(AND($E$3=6),'Marks Entry 6th'!CA121,IF(AND($E$3=7),'Marks Entry 7th'!CA121,"")))</f>
        <v/>
      </c>
      <c r="EU122" s="52" t="str">
        <f>IF(OR($E122="",$G122=""),"",IF(AND($E$3=6),'Marks Entry 6th'!CB121,IF(AND($E$3=7),'Marks Entry 7th'!CB121,"")))</f>
        <v/>
      </c>
      <c r="EV122" s="52" t="str">
        <f>IF(OR($E122="",$G122=""),"",IF(AND($E$3=6),'Marks Entry 6th'!CC121,IF(AND($E$3=7),'Marks Entry 7th'!CC121,"")))</f>
        <v/>
      </c>
      <c r="EW122" s="52" t="str">
        <f>IF(OR($E122="",$G122=""),"",IF(AND($E$3=6),'Marks Entry 6th'!CD121,IF(AND($E$3=7),'Marks Entry 7th'!CD121,"")))</f>
        <v/>
      </c>
      <c r="EX122" s="121" t="str">
        <f t="shared" si="166"/>
        <v/>
      </c>
      <c r="EY122" s="122">
        <f t="shared" si="167"/>
        <v>0</v>
      </c>
      <c r="EZ122" s="122" t="str">
        <f t="shared" si="168"/>
        <v/>
      </c>
      <c r="FA122" s="122" t="str">
        <f t="shared" si="169"/>
        <v/>
      </c>
      <c r="FB122" s="109" t="str">
        <f t="shared" si="170"/>
        <v/>
      </c>
      <c r="FC122" s="52" t="str">
        <f>IF(OR($E122="",$G122=""),"",IF(AND($E$3=6),'Marks Entry 6th'!CE121,IF(AND($E$3=7),'Marks Entry 7th'!CE121,"")))</f>
        <v/>
      </c>
      <c r="FD122" s="52" t="str">
        <f>IF(OR($E122="",$G122=""),"",IF(AND($E$3=6),'Marks Entry 6th'!CF121,IF(AND($E$3=7),'Marks Entry 7th'!CF121,"")))</f>
        <v/>
      </c>
      <c r="FE122" s="52" t="str">
        <f>IF(OR($E122="",$G122=""),"",IF(AND($E$3=6),'Marks Entry 6th'!CG121,IF(AND($E$3=7),'Marks Entry 7th'!CG121,"")))</f>
        <v/>
      </c>
      <c r="FF122" s="52" t="str">
        <f>IF(OR($E122="",$G122=""),"",IF(AND($E$3=6),'Marks Entry 6th'!CH121,IF(AND($E$3=7),'Marks Entry 7th'!CH121,"")))</f>
        <v/>
      </c>
      <c r="FG122" s="52" t="str">
        <f>IF(OR($E122="",$G122=""),"",IF(AND($E$3=6),'Marks Entry 6th'!CI121,IF(AND($E$3=7),'Marks Entry 7th'!CI121,"")))</f>
        <v/>
      </c>
      <c r="FH122" s="121" t="str">
        <f t="shared" si="171"/>
        <v/>
      </c>
      <c r="FI122" s="122">
        <f t="shared" si="172"/>
        <v>0</v>
      </c>
      <c r="FJ122" s="122" t="str">
        <f t="shared" si="173"/>
        <v/>
      </c>
      <c r="FK122" s="122" t="str">
        <f t="shared" si="174"/>
        <v/>
      </c>
      <c r="FL122" s="109" t="str">
        <f t="shared" si="175"/>
        <v/>
      </c>
      <c r="FM122" s="370" t="str">
        <f>IF(OR($E122="",$G122=""),"",IF(AND('Marks Entry 6th'!CJ121="",'Marks Entry 7th'!CJ121=""),"",IF(AND($E$3=6),'Marks Entry 6th'!CJ121,IF(AND($E$3=7),'Marks Entry 7th'!CJ121,""))))</f>
        <v/>
      </c>
      <c r="FN122" s="370" t="str">
        <f>IF(OR($E122="",$G122=""),"",IF(AND('Marks Entry 6th'!CK121="",'Marks Entry 7th'!CK121=""),"",IF(AND($E$3=6),'Marks Entry 6th'!CK121,IF(AND($E$3=7),'Marks Entry 7th'!CK121,""))))</f>
        <v/>
      </c>
      <c r="FO122" s="371" t="str">
        <f t="shared" si="176"/>
        <v/>
      </c>
      <c r="FP122" s="109" t="str">
        <f t="shared" si="177"/>
        <v/>
      </c>
      <c r="FQ122" s="370" t="str">
        <f>IF(OR($E122="",$G122=""),"",IF(AND('Marks Entry 6th'!CL121="",'Marks Entry 7th'!CL121=""),"",IF(AND($E$3=6),'Marks Entry 6th'!CL121,IF(AND($E$3=7),'Marks Entry 7th'!CL121,""))))</f>
        <v/>
      </c>
      <c r="FR122" s="370" t="str">
        <f>IF(OR($E122="",$G122=""),"",IF(AND('Marks Entry 6th'!CM121="",'Marks Entry 7th'!CM121=""),"",IF(AND($E$3=6),'Marks Entry 6th'!CM121,IF(AND($E$3=7),'Marks Entry 7th'!CM121,""))))</f>
        <v/>
      </c>
      <c r="FS122" s="371" t="str">
        <f t="shared" si="178"/>
        <v/>
      </c>
      <c r="FT122" s="109" t="str">
        <f t="shared" si="179"/>
        <v/>
      </c>
      <c r="FU122" s="78" t="str">
        <f t="shared" si="180"/>
        <v/>
      </c>
      <c r="FV122" s="332" t="str">
        <f t="shared" si="181"/>
        <v/>
      </c>
      <c r="FW122" s="84" t="str">
        <f t="shared" si="182"/>
        <v/>
      </c>
      <c r="FX122" s="225" t="str">
        <f t="shared" si="183"/>
        <v/>
      </c>
      <c r="FY122" s="85" t="str">
        <f t="shared" si="184"/>
        <v/>
      </c>
      <c r="FZ122" s="331" t="str">
        <f>IFERROR(IF(B122="NSO","NSO",IF(OR(D122="",G122="",F122=""),"",IF(AND(FV122&gt;=36,'Master sheet'!$D$11="Hindi"),"कक्षा क्रमोन्नत",IF(AND(FV122&gt;=36,'Master sheet'!$D$11="English"),"Promoted",IF(AND(FV122&lt;36,'Master sheet'!$D$11="Hindi"),"पुनः परीक्षा","Re-Exam"))))),"")</f>
        <v/>
      </c>
      <c r="GA122" s="53" t="str">
        <f>IF(OR($E122="",$G122=""),"",IF(AND($E$3=6,'Marks Entry 6th'!CN121=""),"",IF(AND($E$3=7,'Marks Entry 7th'!CN121=""),"",IF(AND($E$3=6),'Marks Entry 6th'!CN121,IF(AND($E$3=7),'Marks Entry 7th'!CN121,"")))))</f>
        <v/>
      </c>
      <c r="GB122" s="53" t="str">
        <f>IF(OR($E122="",$G122=""),"",IF(AND($E$3=6,'Marks Entry 6th'!CO121=""),"",IF(AND($E$3=7,'Marks Entry 7th'!CO121=""),"",IF(AND($E$3=6),'Marks Entry 6th'!CO121,IF(AND($E$3=7),'Marks Entry 7th'!CO121,"")))))</f>
        <v/>
      </c>
      <c r="GC122" s="54"/>
      <c r="GK122" s="56">
        <f>IF(AND($E$3=6),'Marks Entry 6th'!I121,IF(AND($E$3=7),'Marks Entry 7th'!I121,""))</f>
        <v>0</v>
      </c>
      <c r="GL122" s="56">
        <f t="shared" si="185"/>
        <v>0</v>
      </c>
    </row>
    <row r="123" spans="1:194" ht="18.95" customHeight="1">
      <c r="A123" s="68">
        <v>116</v>
      </c>
      <c r="B123" s="68" t="str">
        <f>IF(OR(GK123=0,GK123=""),"",IF(AND($E$3=6),'Marks Entry 6th'!I122,IF(AND($E$3=7),'Marks Entry 7th'!I122,"")))</f>
        <v/>
      </c>
      <c r="C123" s="69" t="str">
        <f>IF(OR(B123=0,B123=""),"",IF(AND($E$3=6,'Marks Entry 6th'!B122=""),"",IF(AND($E$3=7,'Marks Entry 7th'!B122=""),"",IF(AND($E$3=6,'Marks Entry 6th'!B122),'Marks Entry 6th'!B122,IF(AND($E$3=7),'Marks Entry 7th'!B122,"")))))</f>
        <v/>
      </c>
      <c r="D123" s="69" t="str">
        <f>IF(OR(B123=0,B123=""),"",IF(AND($E$3=6,'Marks Entry 6th'!C122=""),"",IF(AND($E$3=7,'Marks Entry 7th'!C122=""),"",IF(AND($E$3=6),'Marks Entry 6th'!C122,IF(AND($E$3=7),'Marks Entry 7th'!C122,"")))))</f>
        <v/>
      </c>
      <c r="E123" s="306" t="str">
        <f>IF(OR(B123=0,B123=""),"",IF(AND($E$3=6,'Marks Entry 6th'!E122=""),"",IF(AND($E$3=7,'Marks Entry 7th'!E122=""),"",IF(AND($E$3=6),'Marks Entry 6th'!E122,IF(AND($E$3=7),'Marks Entry 7th'!E122,"")))))</f>
        <v/>
      </c>
      <c r="F123" s="69" t="str">
        <f>IF(OR(B123=0,B123=""),"",IF(AND($E$3=6,'Marks Entry 6th'!D122=""),"",IF(AND($E$3=7,'Marks Entry 7th'!D122=""),"",IF(AND($E$3=6),'Marks Entry 6th'!D122,IF(AND($E$3=7),'Marks Entry 7th'!D122,"")))))</f>
        <v/>
      </c>
      <c r="G123" s="305" t="str">
        <f>IF(OR(B123=0,B123=""),"",IF(AND($E$3=6,'Marks Entry 6th'!F122=""),"",IF(AND($E$3=7,'Marks Entry 7th'!F122=""),"",IF(AND($E$3=6),UPPER('Marks Entry 6th'!F122),IF(AND($E$3=7),UPPER('Marks Entry 7th'!F122),"")))))</f>
        <v/>
      </c>
      <c r="H123" s="305" t="str">
        <f>IF(OR(B123=0,B123=""),"",IF(AND($E$3=6,'Marks Entry 6th'!G122=""),"",IF(AND($E$3=7,'Marks Entry 7th'!G122=""),"",IF(AND($E$3=6),UPPER('Marks Entry 6th'!G122),IF(AND($E$3=7),UPPER('Marks Entry 7th'!G122),"")))))</f>
        <v/>
      </c>
      <c r="I123" s="305" t="str">
        <f>IF(OR(B123=0,B123=""),"",IF(AND($E$3=6,'Marks Entry 6th'!H122=""),"",IF(AND($E$3=7,'Marks Entry 7th'!H122=""),"",IF(AND($E$3=6),UPPER('Marks Entry 6th'!H122),IF(AND($E$3=7),UPPER('Marks Entry 7th'!H122),"")))))</f>
        <v/>
      </c>
      <c r="J123" s="64" t="str">
        <f>IF(OR(B123=0,B123=""),"",IF(AND($E$3=6,'Marks Entry 6th'!J122=""),"",IF(AND($E$3=7,'Marks Entry 7th'!J122=""),"",IF(AND($E$3=6),'Marks Entry 6th'!J122,IF(AND($E$3=7),'Marks Entry 7th'!J122,"")))))</f>
        <v/>
      </c>
      <c r="K123" s="64" t="str">
        <f>IF(OR(B123=0,B123=""),"",IF(AND($E$3=6,'Marks Entry 6th'!K122=""),"",IF(AND($E$3=7,'Marks Entry 7th'!K122=""),"",IF(AND($E$3=6),'Marks Entry 6th'!K122,IF(AND($E$3=7),'Marks Entry 7th'!K122,"")))))</f>
        <v/>
      </c>
      <c r="L123" s="120" t="str">
        <f>IF(OR($E123="",$G123=""),"",IF(AND($E$3=6),'Marks Entry 6th'!L122,IF(AND($E$3=7),'Marks Entry 7th'!L122,"")))</f>
        <v/>
      </c>
      <c r="M123" s="120" t="str">
        <f>IF(OR($E123="",$G123=""),"",IF(AND($E$3=6),'Marks Entry 6th'!M122,IF(AND($E$3=7),'Marks Entry 7th'!M122,"")))</f>
        <v/>
      </c>
      <c r="N123" s="120" t="str">
        <f>IF(OR($E123="",$G123=""),"",IF(AND($E$3=6),'Marks Entry 6th'!N122,IF(AND($E$3=7),'Marks Entry 7th'!N122,"")))</f>
        <v/>
      </c>
      <c r="O123" s="120" t="str">
        <f>IF(OR($E123="",$G123=""),"",IF(AND($E$3=6),'Marks Entry 6th'!O122,IF(AND($E$3=7),'Marks Entry 7th'!O122,"")))</f>
        <v/>
      </c>
      <c r="P123" s="120" t="str">
        <f>IF(OR($E123="",$G123=""),"",IF(AND($E$3=6),'Marks Entry 6th'!P122,IF(AND($E$3=7),'Marks Entry 7th'!P122,"")))</f>
        <v/>
      </c>
      <c r="Q123" s="120" t="str">
        <f>IF(OR($E123="",$G123=""),"",IF(AND($E$3=6),'Marks Entry 6th'!Q122,IF(AND($E$3=7),'Marks Entry 7th'!Q122,"")))</f>
        <v/>
      </c>
      <c r="R123" s="428" t="str">
        <f t="shared" si="95"/>
        <v/>
      </c>
      <c r="S123" s="120" t="str">
        <f>IF(OR($E123="",$G123=""),"",IF(AND($E$3=6),'Marks Entry 6th'!R122,IF(AND($E$3=7),'Marks Entry 7th'!R122,"")))</f>
        <v/>
      </c>
      <c r="T123" s="120" t="str">
        <f>IF(OR($E123="",$G123=""),"",IF(AND($E$3=6),'Marks Entry 6th'!S122,IF(AND($E$3=7),'Marks Entry 7th'!S122,"")))</f>
        <v/>
      </c>
      <c r="U123" s="65" t="str">
        <f t="shared" si="96"/>
        <v/>
      </c>
      <c r="V123" s="62">
        <f t="shared" si="97"/>
        <v>0</v>
      </c>
      <c r="W123" s="67" t="str">
        <f>IF(OR($E123="",$G123=""),"",IF(AND($E$3=6),'Marks Entry 6th'!T122,IF(AND($E$3=7),'Marks Entry 7th'!T122,"")))</f>
        <v/>
      </c>
      <c r="X123" s="67" t="str">
        <f>IF(OR($E123="",$G123=""),"",IF(AND($E$3=6),'Marks Entry 6th'!U122,IF(AND($E$3=7),'Marks Entry 7th'!U122,"")))</f>
        <v/>
      </c>
      <c r="Y123" s="66" t="str">
        <f t="shared" si="98"/>
        <v/>
      </c>
      <c r="Z123" s="62" t="str">
        <f t="shared" si="99"/>
        <v/>
      </c>
      <c r="AA123" s="108">
        <f t="shared" si="100"/>
        <v>0</v>
      </c>
      <c r="AB123" s="108" t="str">
        <f t="shared" si="101"/>
        <v/>
      </c>
      <c r="AC123" s="108" t="str">
        <f t="shared" si="102"/>
        <v/>
      </c>
      <c r="AD123" s="108" t="str">
        <f t="shared" si="103"/>
        <v/>
      </c>
      <c r="AE123" s="108" t="str">
        <f t="shared" si="104"/>
        <v/>
      </c>
      <c r="AF123" s="110" t="str">
        <f t="shared" si="105"/>
        <v/>
      </c>
      <c r="AG123" s="120" t="str">
        <f>IF(OR($E123="",$G123=""),"",IF(AND($E$3=6),'Marks Entry 6th'!V122,IF(AND($E$3=7),'Marks Entry 7th'!V122,"")))</f>
        <v/>
      </c>
      <c r="AH123" s="120" t="str">
        <f>IF(OR($E123="",$G123=""),"",IF(AND($E$3=6),'Marks Entry 6th'!W122,IF(AND($E$3=7),'Marks Entry 7th'!W122,"")))</f>
        <v/>
      </c>
      <c r="AI123" s="120" t="str">
        <f>IF(OR($E123="",$G123=""),"",IF(AND($E$3=6),'Marks Entry 6th'!X122,IF(AND($E$3=7),'Marks Entry 7th'!X122,"")))</f>
        <v/>
      </c>
      <c r="AJ123" s="120" t="str">
        <f>IF(OR($E123="",$G123=""),"",IF(AND($E$3=6),'Marks Entry 6th'!Y122,IF(AND($E$3=7),'Marks Entry 7th'!Y122,"")))</f>
        <v/>
      </c>
      <c r="AK123" s="120" t="str">
        <f>IF(OR($E123="",$G123=""),"",IF(AND($E$3=6),'Marks Entry 6th'!Z122,IF(AND($E$3=7),'Marks Entry 7th'!Z122,"")))</f>
        <v/>
      </c>
      <c r="AL123" s="120" t="str">
        <f>IF(OR($E123="",$G123=""),"",IF(AND($E$3=6),'Marks Entry 6th'!AA122,IF(AND($E$3=7),'Marks Entry 7th'!AA122,"")))</f>
        <v/>
      </c>
      <c r="AM123" s="428" t="str">
        <f t="shared" si="106"/>
        <v/>
      </c>
      <c r="AN123" s="120" t="str">
        <f>IF(OR($E123="",$G123=""),"",IF(AND($E$3=6),'Marks Entry 6th'!AB122,IF(AND($E$3=7),'Marks Entry 7th'!AB122,"")))</f>
        <v/>
      </c>
      <c r="AO123" s="120" t="str">
        <f>IF(OR($E123="",$G123=""),"",IF(AND($E$3=6),'Marks Entry 6th'!AC122,IF(AND($E$3=7),'Marks Entry 7th'!AC122,"")))</f>
        <v/>
      </c>
      <c r="AP123" s="65" t="str">
        <f t="shared" si="107"/>
        <v/>
      </c>
      <c r="AQ123" s="62">
        <f t="shared" si="108"/>
        <v>0</v>
      </c>
      <c r="AR123" s="67" t="str">
        <f>IF(OR($E123="",$G123=""),"",IF(AND($E$3=6),'Marks Entry 6th'!AD122,IF(AND($E$3=7),'Marks Entry 7th'!AD122,"")))</f>
        <v/>
      </c>
      <c r="AS123" s="67" t="str">
        <f>IF(OR($E123="",$G123=""),"",IF(AND($E$3=6),'Marks Entry 6th'!AE122,IF(AND($E$3=7),'Marks Entry 7th'!AE122,"")))</f>
        <v/>
      </c>
      <c r="AT123" s="65" t="str">
        <f t="shared" si="109"/>
        <v/>
      </c>
      <c r="AU123" s="62" t="str">
        <f t="shared" si="110"/>
        <v/>
      </c>
      <c r="AV123" s="108">
        <f t="shared" si="111"/>
        <v>0</v>
      </c>
      <c r="AW123" s="108" t="str">
        <f t="shared" si="112"/>
        <v/>
      </c>
      <c r="AX123" s="108" t="str">
        <f t="shared" si="113"/>
        <v/>
      </c>
      <c r="AY123" s="108" t="str">
        <f t="shared" si="114"/>
        <v/>
      </c>
      <c r="AZ123" s="108" t="str">
        <f t="shared" si="115"/>
        <v/>
      </c>
      <c r="BA123" s="110" t="str">
        <f t="shared" si="116"/>
        <v/>
      </c>
      <c r="BB123" s="313" t="str">
        <f>IF(OR($E123="",$G123=""),"",IF(AND($E$3=6),'Marks Entry 6th'!AF122,IF(AND($E$3=7),'Marks Entry 7th'!AF122,"")))</f>
        <v/>
      </c>
      <c r="BC123" s="120" t="str">
        <f>IF(OR($E123="",$G123=""),"",IF(AND($E$3=6),'Marks Entry 6th'!AG122,IF(AND($E$3=7),'Marks Entry 7th'!AG122,"")))</f>
        <v/>
      </c>
      <c r="BD123" s="120" t="str">
        <f>IF(OR($E123="",$G123=""),"",IF(AND($E$3=6),'Marks Entry 6th'!AH122,IF(AND($E$3=7),'Marks Entry 7th'!AH122,"")))</f>
        <v/>
      </c>
      <c r="BE123" s="120" t="str">
        <f>IF(OR($E123="",$G123=""),"",IF(AND($E$3=6),'Marks Entry 6th'!AI122,IF(AND($E$3=7),'Marks Entry 7th'!AI122,"")))</f>
        <v/>
      </c>
      <c r="BF123" s="120" t="str">
        <f>IF(OR($E123="",$G123=""),"",IF(AND($E$3=6),'Marks Entry 6th'!AJ122,IF(AND($E$3=7),'Marks Entry 7th'!AJ122,"")))</f>
        <v/>
      </c>
      <c r="BG123" s="120" t="str">
        <f>IF(OR($E123="",$G123=""),"",IF(AND($E$3=6),'Marks Entry 6th'!AK122,IF(AND($E$3=7),'Marks Entry 7th'!AK122,"")))</f>
        <v/>
      </c>
      <c r="BH123" s="120" t="str">
        <f>IF(OR($E123="",$G123=""),"",IF(AND($E$3=6),'Marks Entry 6th'!AL122,IF(AND($E$3=7),'Marks Entry 7th'!AL122,"")))</f>
        <v/>
      </c>
      <c r="BI123" s="428" t="str">
        <f t="shared" si="117"/>
        <v/>
      </c>
      <c r="BJ123" s="120" t="str">
        <f>IF(OR($E123="",$G123=""),"",IF(AND($E$3=6),'Marks Entry 6th'!AM122,IF(AND($E$3=7),'Marks Entry 7th'!AM122,"")))</f>
        <v/>
      </c>
      <c r="BK123" s="120" t="str">
        <f>IF(OR($E123="",$G123=""),"",IF(AND($E$3=6),'Marks Entry 6th'!AN122,IF(AND($E$3=7),'Marks Entry 7th'!AN122,"")))</f>
        <v/>
      </c>
      <c r="BL123" s="65" t="str">
        <f t="shared" si="118"/>
        <v/>
      </c>
      <c r="BM123" s="62">
        <f t="shared" si="119"/>
        <v>0</v>
      </c>
      <c r="BN123" s="67" t="str">
        <f>IF(OR($E123="",$G123=""),"",IF(AND($E$3=6),'Marks Entry 6th'!AO122,IF(AND($E$3=7),'Marks Entry 7th'!AO122,"")))</f>
        <v/>
      </c>
      <c r="BO123" s="67" t="str">
        <f>IF(OR($E123="",$G123=""),"",IF(AND($E$3=6),'Marks Entry 6th'!AP122,IF(AND($E$3=7),'Marks Entry 7th'!AP122,"")))</f>
        <v/>
      </c>
      <c r="BP123" s="65" t="str">
        <f t="shared" si="120"/>
        <v/>
      </c>
      <c r="BQ123" s="62" t="str">
        <f t="shared" si="121"/>
        <v/>
      </c>
      <c r="BR123" s="108">
        <f t="shared" si="122"/>
        <v>0</v>
      </c>
      <c r="BS123" s="108" t="str">
        <f t="shared" si="123"/>
        <v/>
      </c>
      <c r="BT123" s="108" t="str">
        <f t="shared" si="124"/>
        <v/>
      </c>
      <c r="BU123" s="108" t="str">
        <f t="shared" si="125"/>
        <v/>
      </c>
      <c r="BV123" s="108" t="str">
        <f t="shared" si="126"/>
        <v/>
      </c>
      <c r="BW123" s="110" t="str">
        <f t="shared" si="127"/>
        <v/>
      </c>
      <c r="BX123" s="120" t="str">
        <f>IF(OR($E123="",$G123=""),"",IF(AND($E$3=6),'Marks Entry 6th'!AQ122,IF(AND($E$3=7),'Marks Entry 7th'!AQ122,"")))</f>
        <v/>
      </c>
      <c r="BY123" s="120" t="str">
        <f>IF(OR($E123="",$G123=""),"",IF(AND($E$3=6),'Marks Entry 6th'!AR122,IF(AND($E$3=7),'Marks Entry 7th'!AR122,"")))</f>
        <v/>
      </c>
      <c r="BZ123" s="120" t="str">
        <f>IF(OR($E123="",$G123=""),"",IF(AND($E$3=6),'Marks Entry 6th'!AS122,IF(AND($E$3=7),'Marks Entry 7th'!AS122,"")))</f>
        <v/>
      </c>
      <c r="CA123" s="120" t="str">
        <f>IF(OR($E123="",$G123=""),"",IF(AND($E$3=6),'Marks Entry 6th'!AT122,IF(AND($E$3=7),'Marks Entry 7th'!AT122,"")))</f>
        <v/>
      </c>
      <c r="CB123" s="120" t="str">
        <f>IF(OR($E123="",$G123=""),"",IF(AND($E$3=6),'Marks Entry 6th'!AU122,IF(AND($E$3=7),'Marks Entry 7th'!AU122,"")))</f>
        <v/>
      </c>
      <c r="CC123" s="120" t="str">
        <f>IF(OR($E123="",$G123=""),"",IF(AND($E$3=6),'Marks Entry 6th'!AV122,IF(AND($E$3=7),'Marks Entry 7th'!AV122,"")))</f>
        <v/>
      </c>
      <c r="CD123" s="428" t="str">
        <f t="shared" si="128"/>
        <v/>
      </c>
      <c r="CE123" s="120" t="str">
        <f>IF(OR($E123="",$G123=""),"",IF(AND($E$3=6),'Marks Entry 6th'!AW122,IF(AND($E$3=7),'Marks Entry 7th'!AW122,"")))</f>
        <v/>
      </c>
      <c r="CF123" s="120" t="str">
        <f>IF(OR($E123="",$G123=""),"",IF(AND($E$3=6),'Marks Entry 6th'!AX122,IF(AND($E$3=7),'Marks Entry 7th'!AX122,"")))</f>
        <v/>
      </c>
      <c r="CG123" s="65" t="str">
        <f t="shared" si="129"/>
        <v/>
      </c>
      <c r="CH123" s="62">
        <f t="shared" si="130"/>
        <v>0</v>
      </c>
      <c r="CI123" s="67" t="str">
        <f>IF(OR($E123="",$G123=""),"",IF(AND($E$3=6),'Marks Entry 6th'!AY122,IF(AND($E$3=7),'Marks Entry 7th'!AY122,"")))</f>
        <v/>
      </c>
      <c r="CJ123" s="67" t="str">
        <f>IF(OR($E123="",$G123=""),"",IF(AND($E$3=6),'Marks Entry 6th'!AZ122,IF(AND($E$3=7),'Marks Entry 7th'!AZ122,"")))</f>
        <v/>
      </c>
      <c r="CK123" s="65" t="str">
        <f t="shared" si="131"/>
        <v/>
      </c>
      <c r="CL123" s="62" t="str">
        <f t="shared" si="132"/>
        <v/>
      </c>
      <c r="CM123" s="108">
        <f t="shared" si="133"/>
        <v>0</v>
      </c>
      <c r="CN123" s="108" t="str">
        <f t="shared" si="134"/>
        <v/>
      </c>
      <c r="CO123" s="108" t="str">
        <f t="shared" si="135"/>
        <v/>
      </c>
      <c r="CP123" s="108" t="str">
        <f t="shared" si="136"/>
        <v/>
      </c>
      <c r="CQ123" s="108" t="str">
        <f t="shared" si="137"/>
        <v/>
      </c>
      <c r="CR123" s="110" t="str">
        <f t="shared" si="138"/>
        <v/>
      </c>
      <c r="CS123" s="120" t="str">
        <f>IF(OR($E123="",$G123=""),"",IF(AND($E$3=6),'Marks Entry 6th'!BA122,IF(AND($E$3=7),'Marks Entry 7th'!BA122,"")))</f>
        <v/>
      </c>
      <c r="CT123" s="120" t="str">
        <f>IF(OR($E123="",$G123=""),"",IF(AND($E$3=6),'Marks Entry 6th'!BB122,IF(AND($E$3=7),'Marks Entry 7th'!BB122,"")))</f>
        <v/>
      </c>
      <c r="CU123" s="120" t="str">
        <f>IF(OR($E123="",$G123=""),"",IF(AND($E$3=6),'Marks Entry 6th'!BC122,IF(AND($E$3=7),'Marks Entry 7th'!BC122,"")))</f>
        <v/>
      </c>
      <c r="CV123" s="120" t="str">
        <f>IF(OR($E123="",$G123=""),"",IF(AND($E$3=6),'Marks Entry 6th'!BD122,IF(AND($E$3=7),'Marks Entry 7th'!BD122,"")))</f>
        <v/>
      </c>
      <c r="CW123" s="120" t="str">
        <f>IF(OR($E123="",$G123=""),"",IF(AND($E$3=6),'Marks Entry 6th'!BE122,IF(AND($E$3=7),'Marks Entry 7th'!BE122,"")))</f>
        <v/>
      </c>
      <c r="CX123" s="120" t="str">
        <f>IF(OR($E123="",$G123=""),"",IF(AND($E$3=6),'Marks Entry 6th'!BF122,IF(AND($E$3=7),'Marks Entry 7th'!BF122,"")))</f>
        <v/>
      </c>
      <c r="CY123" s="428" t="str">
        <f t="shared" si="139"/>
        <v/>
      </c>
      <c r="CZ123" s="120" t="str">
        <f>IF(OR($E123="",$G123=""),"",IF(AND($E$3=6),'Marks Entry 6th'!BG122,IF(AND($E$3=7),'Marks Entry 7th'!BG122,"")))</f>
        <v/>
      </c>
      <c r="DA123" s="120" t="str">
        <f>IF(OR($E123="",$G123=""),"",IF(AND($E$3=6),'Marks Entry 6th'!BH122,IF(AND($E$3=7),'Marks Entry 7th'!BH122,"")))</f>
        <v/>
      </c>
      <c r="DB123" s="65" t="str">
        <f t="shared" si="140"/>
        <v/>
      </c>
      <c r="DC123" s="62">
        <f t="shared" si="141"/>
        <v>0</v>
      </c>
      <c r="DD123" s="67" t="str">
        <f>IF(OR($E123="",$G123=""),"",IF(AND($E$3=6),'Marks Entry 6th'!BI122,IF(AND($E$3=7),'Marks Entry 7th'!BI122,"")))</f>
        <v/>
      </c>
      <c r="DE123" s="67" t="str">
        <f>IF(OR($E123="",$G123=""),"",IF(AND($E$3=6),'Marks Entry 6th'!BJ122,IF(AND($E$3=7),'Marks Entry 7th'!BJ122,"")))</f>
        <v/>
      </c>
      <c r="DF123" s="65" t="str">
        <f t="shared" si="142"/>
        <v/>
      </c>
      <c r="DG123" s="62" t="str">
        <f t="shared" si="143"/>
        <v/>
      </c>
      <c r="DH123" s="108">
        <f t="shared" si="144"/>
        <v>0</v>
      </c>
      <c r="DI123" s="108" t="str">
        <f t="shared" si="145"/>
        <v/>
      </c>
      <c r="DJ123" s="108" t="str">
        <f t="shared" si="146"/>
        <v/>
      </c>
      <c r="DK123" s="108" t="str">
        <f t="shared" si="147"/>
        <v/>
      </c>
      <c r="DL123" s="108" t="str">
        <f t="shared" si="148"/>
        <v/>
      </c>
      <c r="DM123" s="110" t="str">
        <f t="shared" si="149"/>
        <v/>
      </c>
      <c r="DN123" s="120" t="str">
        <f>IF(OR($E123="",$G123=""),"",IF(AND($E$3=6),'Marks Entry 6th'!BK122,IF(AND($E$3=7),'Marks Entry 7th'!BK122,"")))</f>
        <v/>
      </c>
      <c r="DO123" s="120" t="str">
        <f>IF(OR($E123="",$G123=""),"",IF(AND($E$3=6),'Marks Entry 6th'!BL122,IF(AND($E$3=7),'Marks Entry 7th'!BL122,"")))</f>
        <v/>
      </c>
      <c r="DP123" s="120" t="str">
        <f>IF(OR($E123="",$G123=""),"",IF(AND($E$3=6),'Marks Entry 6th'!BM122,IF(AND($E$3=7),'Marks Entry 7th'!BM122,"")))</f>
        <v/>
      </c>
      <c r="DQ123" s="120" t="str">
        <f>IF(OR($E123="",$G123=""),"",IF(AND($E$3=6),'Marks Entry 6th'!BN122,IF(AND($E$3=7),'Marks Entry 7th'!BN122,"")))</f>
        <v/>
      </c>
      <c r="DR123" s="120" t="str">
        <f>IF(OR($E123="",$G123=""),"",IF(AND($E$3=6),'Marks Entry 6th'!BO122,IF(AND($E$3=7),'Marks Entry 7th'!BO122,"")))</f>
        <v/>
      </c>
      <c r="DS123" s="120" t="str">
        <f>IF(OR($E123="",$G123=""),"",IF(AND($E$3=6),'Marks Entry 6th'!BP122,IF(AND($E$3=7),'Marks Entry 7th'!BP122,"")))</f>
        <v/>
      </c>
      <c r="DT123" s="428" t="str">
        <f t="shared" si="150"/>
        <v/>
      </c>
      <c r="DU123" s="120" t="str">
        <f>IF(OR($E123="",$G123=""),"",IF(AND($E$3=6),'Marks Entry 6th'!BQ122,IF(AND($E$3=7),'Marks Entry 7th'!BQ122,"")))</f>
        <v/>
      </c>
      <c r="DV123" s="120" t="str">
        <f>IF(OR($E123="",$G123=""),"",IF(AND($E$3=6),'Marks Entry 6th'!BR122,IF(AND($E$3=7),'Marks Entry 7th'!BR122,"")))</f>
        <v/>
      </c>
      <c r="DW123" s="65" t="str">
        <f t="shared" si="151"/>
        <v/>
      </c>
      <c r="DX123" s="62">
        <f t="shared" si="152"/>
        <v>0</v>
      </c>
      <c r="DY123" s="67" t="str">
        <f>IF(OR($E123="",$G123=""),"",IF(AND($E$3=6),'Marks Entry 6th'!BS122,IF(AND($E$3=7),'Marks Entry 7th'!BS122,"")))</f>
        <v/>
      </c>
      <c r="DZ123" s="67" t="str">
        <f>IF(OR($E123="",$G123=""),"",IF(AND($E$3=6),'Marks Entry 6th'!BT122,IF(AND($E$3=7),'Marks Entry 7th'!BT122,"")))</f>
        <v/>
      </c>
      <c r="EA123" s="65" t="str">
        <f t="shared" si="153"/>
        <v/>
      </c>
      <c r="EB123" s="62" t="str">
        <f t="shared" si="154"/>
        <v/>
      </c>
      <c r="EC123" s="108">
        <f t="shared" si="155"/>
        <v>0</v>
      </c>
      <c r="ED123" s="108" t="str">
        <f t="shared" si="156"/>
        <v/>
      </c>
      <c r="EE123" s="108" t="str">
        <f t="shared" si="157"/>
        <v/>
      </c>
      <c r="EF123" s="108" t="str">
        <f t="shared" si="158"/>
        <v/>
      </c>
      <c r="EG123" s="108" t="str">
        <f t="shared" si="159"/>
        <v/>
      </c>
      <c r="EH123" s="110" t="str">
        <f t="shared" si="160"/>
        <v/>
      </c>
      <c r="EI123" s="52" t="str">
        <f>IF(OR($E123="",$G123=""),"",IF(AND($E$3=6),'Marks Entry 6th'!BU122,IF(AND($E$3=7),'Marks Entry 7th'!BU122,"")))</f>
        <v/>
      </c>
      <c r="EJ123" s="52" t="str">
        <f>IF(OR($E123="",$G123=""),"",IF(AND($E$3=6),'Marks Entry 6th'!BV122,IF(AND($E$3=7),'Marks Entry 7th'!BV122,"")))</f>
        <v/>
      </c>
      <c r="EK123" s="52" t="str">
        <f>IF(OR($E123="",$G123=""),"",IF(AND($E$3=6),'Marks Entry 6th'!BW122,IF(AND($E$3=7),'Marks Entry 7th'!BW122,"")))</f>
        <v/>
      </c>
      <c r="EL123" s="52" t="str">
        <f>IF(OR($E123="",$G123=""),"",IF(AND($E$3=6),'Marks Entry 6th'!BX122,IF(AND($E$3=7),'Marks Entry 7th'!BX122,"")))</f>
        <v/>
      </c>
      <c r="EM123" s="52" t="str">
        <f>IF(OR($E123="",$G123=""),"",IF(AND($E$3=6),'Marks Entry 6th'!BY122,IF(AND($E$3=7),'Marks Entry 7th'!BY122,"")))</f>
        <v/>
      </c>
      <c r="EN123" s="121" t="str">
        <f t="shared" si="161"/>
        <v/>
      </c>
      <c r="EO123" s="122">
        <f t="shared" si="162"/>
        <v>0</v>
      </c>
      <c r="EP123" s="122" t="str">
        <f t="shared" si="163"/>
        <v/>
      </c>
      <c r="EQ123" s="122" t="str">
        <f t="shared" si="164"/>
        <v/>
      </c>
      <c r="ER123" s="109" t="str">
        <f t="shared" si="165"/>
        <v/>
      </c>
      <c r="ES123" s="52" t="str">
        <f>IF(OR($E123="",$G123=""),"",IF(AND($E$3=6),'Marks Entry 6th'!BZ122,IF(AND($E$3=7),'Marks Entry 7th'!BZ122,"")))</f>
        <v/>
      </c>
      <c r="ET123" s="52" t="str">
        <f>IF(OR($E123="",$G123=""),"",IF(AND($E$3=6),'Marks Entry 6th'!CA122,IF(AND($E$3=7),'Marks Entry 7th'!CA122,"")))</f>
        <v/>
      </c>
      <c r="EU123" s="52" t="str">
        <f>IF(OR($E123="",$G123=""),"",IF(AND($E$3=6),'Marks Entry 6th'!CB122,IF(AND($E$3=7),'Marks Entry 7th'!CB122,"")))</f>
        <v/>
      </c>
      <c r="EV123" s="52" t="str">
        <f>IF(OR($E123="",$G123=""),"",IF(AND($E$3=6),'Marks Entry 6th'!CC122,IF(AND($E$3=7),'Marks Entry 7th'!CC122,"")))</f>
        <v/>
      </c>
      <c r="EW123" s="52" t="str">
        <f>IF(OR($E123="",$G123=""),"",IF(AND($E$3=6),'Marks Entry 6th'!CD122,IF(AND($E$3=7),'Marks Entry 7th'!CD122,"")))</f>
        <v/>
      </c>
      <c r="EX123" s="121" t="str">
        <f t="shared" si="166"/>
        <v/>
      </c>
      <c r="EY123" s="122">
        <f t="shared" si="167"/>
        <v>0</v>
      </c>
      <c r="EZ123" s="122" t="str">
        <f t="shared" si="168"/>
        <v/>
      </c>
      <c r="FA123" s="122" t="str">
        <f t="shared" si="169"/>
        <v/>
      </c>
      <c r="FB123" s="109" t="str">
        <f t="shared" si="170"/>
        <v/>
      </c>
      <c r="FC123" s="52" t="str">
        <f>IF(OR($E123="",$G123=""),"",IF(AND($E$3=6),'Marks Entry 6th'!CE122,IF(AND($E$3=7),'Marks Entry 7th'!CE122,"")))</f>
        <v/>
      </c>
      <c r="FD123" s="52" t="str">
        <f>IF(OR($E123="",$G123=""),"",IF(AND($E$3=6),'Marks Entry 6th'!CF122,IF(AND($E$3=7),'Marks Entry 7th'!CF122,"")))</f>
        <v/>
      </c>
      <c r="FE123" s="52" t="str">
        <f>IF(OR($E123="",$G123=""),"",IF(AND($E$3=6),'Marks Entry 6th'!CG122,IF(AND($E$3=7),'Marks Entry 7th'!CG122,"")))</f>
        <v/>
      </c>
      <c r="FF123" s="52" t="str">
        <f>IF(OR($E123="",$G123=""),"",IF(AND($E$3=6),'Marks Entry 6th'!CH122,IF(AND($E$3=7),'Marks Entry 7th'!CH122,"")))</f>
        <v/>
      </c>
      <c r="FG123" s="52" t="str">
        <f>IF(OR($E123="",$G123=""),"",IF(AND($E$3=6),'Marks Entry 6th'!CI122,IF(AND($E$3=7),'Marks Entry 7th'!CI122,"")))</f>
        <v/>
      </c>
      <c r="FH123" s="121" t="str">
        <f t="shared" si="171"/>
        <v/>
      </c>
      <c r="FI123" s="122">
        <f t="shared" si="172"/>
        <v>0</v>
      </c>
      <c r="FJ123" s="122" t="str">
        <f t="shared" si="173"/>
        <v/>
      </c>
      <c r="FK123" s="122" t="str">
        <f t="shared" si="174"/>
        <v/>
      </c>
      <c r="FL123" s="109" t="str">
        <f t="shared" si="175"/>
        <v/>
      </c>
      <c r="FM123" s="370" t="str">
        <f>IF(OR($E123="",$G123=""),"",IF(AND('Marks Entry 6th'!CJ122="",'Marks Entry 7th'!CJ122=""),"",IF(AND($E$3=6),'Marks Entry 6th'!CJ122,IF(AND($E$3=7),'Marks Entry 7th'!CJ122,""))))</f>
        <v/>
      </c>
      <c r="FN123" s="370" t="str">
        <f>IF(OR($E123="",$G123=""),"",IF(AND('Marks Entry 6th'!CK122="",'Marks Entry 7th'!CK122=""),"",IF(AND($E$3=6),'Marks Entry 6th'!CK122,IF(AND($E$3=7),'Marks Entry 7th'!CK122,""))))</f>
        <v/>
      </c>
      <c r="FO123" s="371" t="str">
        <f t="shared" si="176"/>
        <v/>
      </c>
      <c r="FP123" s="109" t="str">
        <f t="shared" si="177"/>
        <v/>
      </c>
      <c r="FQ123" s="370" t="str">
        <f>IF(OR($E123="",$G123=""),"",IF(AND('Marks Entry 6th'!CL122="",'Marks Entry 7th'!CL122=""),"",IF(AND($E$3=6),'Marks Entry 6th'!CL122,IF(AND($E$3=7),'Marks Entry 7th'!CL122,""))))</f>
        <v/>
      </c>
      <c r="FR123" s="370" t="str">
        <f>IF(OR($E123="",$G123=""),"",IF(AND('Marks Entry 6th'!CM122="",'Marks Entry 7th'!CM122=""),"",IF(AND($E$3=6),'Marks Entry 6th'!CM122,IF(AND($E$3=7),'Marks Entry 7th'!CM122,""))))</f>
        <v/>
      </c>
      <c r="FS123" s="371" t="str">
        <f t="shared" si="178"/>
        <v/>
      </c>
      <c r="FT123" s="109" t="str">
        <f t="shared" si="179"/>
        <v/>
      </c>
      <c r="FU123" s="78" t="str">
        <f t="shared" si="180"/>
        <v/>
      </c>
      <c r="FV123" s="332" t="str">
        <f t="shared" si="181"/>
        <v/>
      </c>
      <c r="FW123" s="84" t="str">
        <f t="shared" si="182"/>
        <v/>
      </c>
      <c r="FX123" s="225" t="str">
        <f t="shared" si="183"/>
        <v/>
      </c>
      <c r="FY123" s="85" t="str">
        <f t="shared" si="184"/>
        <v/>
      </c>
      <c r="FZ123" s="331" t="str">
        <f>IFERROR(IF(B123="NSO","NSO",IF(OR(D123="",G123="",F123=""),"",IF(AND(FV123&gt;=36,'Master sheet'!$D$11="Hindi"),"कक्षा क्रमोन्नत",IF(AND(FV123&gt;=36,'Master sheet'!$D$11="English"),"Promoted",IF(AND(FV123&lt;36,'Master sheet'!$D$11="Hindi"),"पुनः परीक्षा","Re-Exam"))))),"")</f>
        <v/>
      </c>
      <c r="GA123" s="53" t="str">
        <f>IF(OR($E123="",$G123=""),"",IF(AND($E$3=6,'Marks Entry 6th'!CN122=""),"",IF(AND($E$3=7,'Marks Entry 7th'!CN122=""),"",IF(AND($E$3=6),'Marks Entry 6th'!CN122,IF(AND($E$3=7),'Marks Entry 7th'!CN122,"")))))</f>
        <v/>
      </c>
      <c r="GB123" s="53" t="str">
        <f>IF(OR($E123="",$G123=""),"",IF(AND($E$3=6,'Marks Entry 6th'!CO122=""),"",IF(AND($E$3=7,'Marks Entry 7th'!CO122=""),"",IF(AND($E$3=6),'Marks Entry 6th'!CO122,IF(AND($E$3=7),'Marks Entry 7th'!CO122,"")))))</f>
        <v/>
      </c>
      <c r="GC123" s="54"/>
      <c r="GK123" s="56">
        <f>IF(AND($E$3=6),'Marks Entry 6th'!I122,IF(AND($E$3=7),'Marks Entry 7th'!I122,""))</f>
        <v>0</v>
      </c>
      <c r="GL123" s="56">
        <f t="shared" si="185"/>
        <v>0</v>
      </c>
    </row>
    <row r="124" spans="1:194" ht="18.95" customHeight="1">
      <c r="A124" s="68">
        <v>117</v>
      </c>
      <c r="B124" s="68" t="str">
        <f>IF(OR(GK124=0,GK124=""),"",IF(AND($E$3=6),'Marks Entry 6th'!I123,IF(AND($E$3=7),'Marks Entry 7th'!I123,"")))</f>
        <v/>
      </c>
      <c r="C124" s="69" t="str">
        <f>IF(OR(B124=0,B124=""),"",IF(AND($E$3=6,'Marks Entry 6th'!B123=""),"",IF(AND($E$3=7,'Marks Entry 7th'!B123=""),"",IF(AND($E$3=6,'Marks Entry 6th'!B123),'Marks Entry 6th'!B123,IF(AND($E$3=7),'Marks Entry 7th'!B123,"")))))</f>
        <v/>
      </c>
      <c r="D124" s="69" t="str">
        <f>IF(OR(B124=0,B124=""),"",IF(AND($E$3=6,'Marks Entry 6th'!C123=""),"",IF(AND($E$3=7,'Marks Entry 7th'!C123=""),"",IF(AND($E$3=6),'Marks Entry 6th'!C123,IF(AND($E$3=7),'Marks Entry 7th'!C123,"")))))</f>
        <v/>
      </c>
      <c r="E124" s="306" t="str">
        <f>IF(OR(B124=0,B124=""),"",IF(AND($E$3=6,'Marks Entry 6th'!E123=""),"",IF(AND($E$3=7,'Marks Entry 7th'!E123=""),"",IF(AND($E$3=6),'Marks Entry 6th'!E123,IF(AND($E$3=7),'Marks Entry 7th'!E123,"")))))</f>
        <v/>
      </c>
      <c r="F124" s="69" t="str">
        <f>IF(OR(B124=0,B124=""),"",IF(AND($E$3=6,'Marks Entry 6th'!D123=""),"",IF(AND($E$3=7,'Marks Entry 7th'!D123=""),"",IF(AND($E$3=6),'Marks Entry 6th'!D123,IF(AND($E$3=7),'Marks Entry 7th'!D123,"")))))</f>
        <v/>
      </c>
      <c r="G124" s="305" t="str">
        <f>IF(OR(B124=0,B124=""),"",IF(AND($E$3=6,'Marks Entry 6th'!F123=""),"",IF(AND($E$3=7,'Marks Entry 7th'!F123=""),"",IF(AND($E$3=6),UPPER('Marks Entry 6th'!F123),IF(AND($E$3=7),UPPER('Marks Entry 7th'!F123),"")))))</f>
        <v/>
      </c>
      <c r="H124" s="305" t="str">
        <f>IF(OR(B124=0,B124=""),"",IF(AND($E$3=6,'Marks Entry 6th'!G123=""),"",IF(AND($E$3=7,'Marks Entry 7th'!G123=""),"",IF(AND($E$3=6),UPPER('Marks Entry 6th'!G123),IF(AND($E$3=7),UPPER('Marks Entry 7th'!G123),"")))))</f>
        <v/>
      </c>
      <c r="I124" s="305" t="str">
        <f>IF(OR(B124=0,B124=""),"",IF(AND($E$3=6,'Marks Entry 6th'!H123=""),"",IF(AND($E$3=7,'Marks Entry 7th'!H123=""),"",IF(AND($E$3=6),UPPER('Marks Entry 6th'!H123),IF(AND($E$3=7),UPPER('Marks Entry 7th'!H123),"")))))</f>
        <v/>
      </c>
      <c r="J124" s="64" t="str">
        <f>IF(OR(B124=0,B124=""),"",IF(AND($E$3=6,'Marks Entry 6th'!J123=""),"",IF(AND($E$3=7,'Marks Entry 7th'!J123=""),"",IF(AND($E$3=6),'Marks Entry 6th'!J123,IF(AND($E$3=7),'Marks Entry 7th'!J123,"")))))</f>
        <v/>
      </c>
      <c r="K124" s="64" t="str">
        <f>IF(OR(B124=0,B124=""),"",IF(AND($E$3=6,'Marks Entry 6th'!K123=""),"",IF(AND($E$3=7,'Marks Entry 7th'!K123=""),"",IF(AND($E$3=6),'Marks Entry 6th'!K123,IF(AND($E$3=7),'Marks Entry 7th'!K123,"")))))</f>
        <v/>
      </c>
      <c r="L124" s="120" t="str">
        <f>IF(OR($E124="",$G124=""),"",IF(AND($E$3=6),'Marks Entry 6th'!L123,IF(AND($E$3=7),'Marks Entry 7th'!L123,"")))</f>
        <v/>
      </c>
      <c r="M124" s="120" t="str">
        <f>IF(OR($E124="",$G124=""),"",IF(AND($E$3=6),'Marks Entry 6th'!M123,IF(AND($E$3=7),'Marks Entry 7th'!M123,"")))</f>
        <v/>
      </c>
      <c r="N124" s="120" t="str">
        <f>IF(OR($E124="",$G124=""),"",IF(AND($E$3=6),'Marks Entry 6th'!N123,IF(AND($E$3=7),'Marks Entry 7th'!N123,"")))</f>
        <v/>
      </c>
      <c r="O124" s="120" t="str">
        <f>IF(OR($E124="",$G124=""),"",IF(AND($E$3=6),'Marks Entry 6th'!O123,IF(AND($E$3=7),'Marks Entry 7th'!O123,"")))</f>
        <v/>
      </c>
      <c r="P124" s="120" t="str">
        <f>IF(OR($E124="",$G124=""),"",IF(AND($E$3=6),'Marks Entry 6th'!P123,IF(AND($E$3=7),'Marks Entry 7th'!P123,"")))</f>
        <v/>
      </c>
      <c r="Q124" s="120" t="str">
        <f>IF(OR($E124="",$G124=""),"",IF(AND($E$3=6),'Marks Entry 6th'!Q123,IF(AND($E$3=7),'Marks Entry 7th'!Q123,"")))</f>
        <v/>
      </c>
      <c r="R124" s="428" t="str">
        <f t="shared" si="95"/>
        <v/>
      </c>
      <c r="S124" s="120" t="str">
        <f>IF(OR($E124="",$G124=""),"",IF(AND($E$3=6),'Marks Entry 6th'!R123,IF(AND($E$3=7),'Marks Entry 7th'!R123,"")))</f>
        <v/>
      </c>
      <c r="T124" s="120" t="str">
        <f>IF(OR($E124="",$G124=""),"",IF(AND($E$3=6),'Marks Entry 6th'!S123,IF(AND($E$3=7),'Marks Entry 7th'!S123,"")))</f>
        <v/>
      </c>
      <c r="U124" s="65" t="str">
        <f t="shared" si="96"/>
        <v/>
      </c>
      <c r="V124" s="62">
        <f t="shared" si="97"/>
        <v>0</v>
      </c>
      <c r="W124" s="67" t="str">
        <f>IF(OR($E124="",$G124=""),"",IF(AND($E$3=6),'Marks Entry 6th'!T123,IF(AND($E$3=7),'Marks Entry 7th'!T123,"")))</f>
        <v/>
      </c>
      <c r="X124" s="67" t="str">
        <f>IF(OR($E124="",$G124=""),"",IF(AND($E$3=6),'Marks Entry 6th'!U123,IF(AND($E$3=7),'Marks Entry 7th'!U123,"")))</f>
        <v/>
      </c>
      <c r="Y124" s="66" t="str">
        <f t="shared" si="98"/>
        <v/>
      </c>
      <c r="Z124" s="62" t="str">
        <f t="shared" si="99"/>
        <v/>
      </c>
      <c r="AA124" s="108">
        <f t="shared" si="100"/>
        <v>0</v>
      </c>
      <c r="AB124" s="108" t="str">
        <f t="shared" si="101"/>
        <v/>
      </c>
      <c r="AC124" s="108" t="str">
        <f t="shared" si="102"/>
        <v/>
      </c>
      <c r="AD124" s="108" t="str">
        <f t="shared" si="103"/>
        <v/>
      </c>
      <c r="AE124" s="108" t="str">
        <f t="shared" si="104"/>
        <v/>
      </c>
      <c r="AF124" s="110" t="str">
        <f t="shared" si="105"/>
        <v/>
      </c>
      <c r="AG124" s="120" t="str">
        <f>IF(OR($E124="",$G124=""),"",IF(AND($E$3=6),'Marks Entry 6th'!V123,IF(AND($E$3=7),'Marks Entry 7th'!V123,"")))</f>
        <v/>
      </c>
      <c r="AH124" s="120" t="str">
        <f>IF(OR($E124="",$G124=""),"",IF(AND($E$3=6),'Marks Entry 6th'!W123,IF(AND($E$3=7),'Marks Entry 7th'!W123,"")))</f>
        <v/>
      </c>
      <c r="AI124" s="120" t="str">
        <f>IF(OR($E124="",$G124=""),"",IF(AND($E$3=6),'Marks Entry 6th'!X123,IF(AND($E$3=7),'Marks Entry 7th'!X123,"")))</f>
        <v/>
      </c>
      <c r="AJ124" s="120" t="str">
        <f>IF(OR($E124="",$G124=""),"",IF(AND($E$3=6),'Marks Entry 6th'!Y123,IF(AND($E$3=7),'Marks Entry 7th'!Y123,"")))</f>
        <v/>
      </c>
      <c r="AK124" s="120" t="str">
        <f>IF(OR($E124="",$G124=""),"",IF(AND($E$3=6),'Marks Entry 6th'!Z123,IF(AND($E$3=7),'Marks Entry 7th'!Z123,"")))</f>
        <v/>
      </c>
      <c r="AL124" s="120" t="str">
        <f>IF(OR($E124="",$G124=""),"",IF(AND($E$3=6),'Marks Entry 6th'!AA123,IF(AND($E$3=7),'Marks Entry 7th'!AA123,"")))</f>
        <v/>
      </c>
      <c r="AM124" s="428" t="str">
        <f t="shared" si="106"/>
        <v/>
      </c>
      <c r="AN124" s="120" t="str">
        <f>IF(OR($E124="",$G124=""),"",IF(AND($E$3=6),'Marks Entry 6th'!AB123,IF(AND($E$3=7),'Marks Entry 7th'!AB123,"")))</f>
        <v/>
      </c>
      <c r="AO124" s="120" t="str">
        <f>IF(OR($E124="",$G124=""),"",IF(AND($E$3=6),'Marks Entry 6th'!AC123,IF(AND($E$3=7),'Marks Entry 7th'!AC123,"")))</f>
        <v/>
      </c>
      <c r="AP124" s="65" t="str">
        <f t="shared" si="107"/>
        <v/>
      </c>
      <c r="AQ124" s="62">
        <f t="shared" si="108"/>
        <v>0</v>
      </c>
      <c r="AR124" s="67" t="str">
        <f>IF(OR($E124="",$G124=""),"",IF(AND($E$3=6),'Marks Entry 6th'!AD123,IF(AND($E$3=7),'Marks Entry 7th'!AD123,"")))</f>
        <v/>
      </c>
      <c r="AS124" s="67" t="str">
        <f>IF(OR($E124="",$G124=""),"",IF(AND($E$3=6),'Marks Entry 6th'!AE123,IF(AND($E$3=7),'Marks Entry 7th'!AE123,"")))</f>
        <v/>
      </c>
      <c r="AT124" s="65" t="str">
        <f t="shared" si="109"/>
        <v/>
      </c>
      <c r="AU124" s="62" t="str">
        <f t="shared" si="110"/>
        <v/>
      </c>
      <c r="AV124" s="108">
        <f t="shared" si="111"/>
        <v>0</v>
      </c>
      <c r="AW124" s="108" t="str">
        <f t="shared" si="112"/>
        <v/>
      </c>
      <c r="AX124" s="108" t="str">
        <f t="shared" si="113"/>
        <v/>
      </c>
      <c r="AY124" s="108" t="str">
        <f t="shared" si="114"/>
        <v/>
      </c>
      <c r="AZ124" s="108" t="str">
        <f t="shared" si="115"/>
        <v/>
      </c>
      <c r="BA124" s="110" t="str">
        <f t="shared" si="116"/>
        <v/>
      </c>
      <c r="BB124" s="313" t="str">
        <f>IF(OR($E124="",$G124=""),"",IF(AND($E$3=6),'Marks Entry 6th'!AF123,IF(AND($E$3=7),'Marks Entry 7th'!AF123,"")))</f>
        <v/>
      </c>
      <c r="BC124" s="120" t="str">
        <f>IF(OR($E124="",$G124=""),"",IF(AND($E$3=6),'Marks Entry 6th'!AG123,IF(AND($E$3=7),'Marks Entry 7th'!AG123,"")))</f>
        <v/>
      </c>
      <c r="BD124" s="120" t="str">
        <f>IF(OR($E124="",$G124=""),"",IF(AND($E$3=6),'Marks Entry 6th'!AH123,IF(AND($E$3=7),'Marks Entry 7th'!AH123,"")))</f>
        <v/>
      </c>
      <c r="BE124" s="120" t="str">
        <f>IF(OR($E124="",$G124=""),"",IF(AND($E$3=6),'Marks Entry 6th'!AI123,IF(AND($E$3=7),'Marks Entry 7th'!AI123,"")))</f>
        <v/>
      </c>
      <c r="BF124" s="120" t="str">
        <f>IF(OR($E124="",$G124=""),"",IF(AND($E$3=6),'Marks Entry 6th'!AJ123,IF(AND($E$3=7),'Marks Entry 7th'!AJ123,"")))</f>
        <v/>
      </c>
      <c r="BG124" s="120" t="str">
        <f>IF(OR($E124="",$G124=""),"",IF(AND($E$3=6),'Marks Entry 6th'!AK123,IF(AND($E$3=7),'Marks Entry 7th'!AK123,"")))</f>
        <v/>
      </c>
      <c r="BH124" s="120" t="str">
        <f>IF(OR($E124="",$G124=""),"",IF(AND($E$3=6),'Marks Entry 6th'!AL123,IF(AND($E$3=7),'Marks Entry 7th'!AL123,"")))</f>
        <v/>
      </c>
      <c r="BI124" s="428" t="str">
        <f t="shared" si="117"/>
        <v/>
      </c>
      <c r="BJ124" s="120" t="str">
        <f>IF(OR($E124="",$G124=""),"",IF(AND($E$3=6),'Marks Entry 6th'!AM123,IF(AND($E$3=7),'Marks Entry 7th'!AM123,"")))</f>
        <v/>
      </c>
      <c r="BK124" s="120" t="str">
        <f>IF(OR($E124="",$G124=""),"",IF(AND($E$3=6),'Marks Entry 6th'!AN123,IF(AND($E$3=7),'Marks Entry 7th'!AN123,"")))</f>
        <v/>
      </c>
      <c r="BL124" s="65" t="str">
        <f t="shared" si="118"/>
        <v/>
      </c>
      <c r="BM124" s="62">
        <f t="shared" si="119"/>
        <v>0</v>
      </c>
      <c r="BN124" s="67" t="str">
        <f>IF(OR($E124="",$G124=""),"",IF(AND($E$3=6),'Marks Entry 6th'!AO123,IF(AND($E$3=7),'Marks Entry 7th'!AO123,"")))</f>
        <v/>
      </c>
      <c r="BO124" s="67" t="str">
        <f>IF(OR($E124="",$G124=""),"",IF(AND($E$3=6),'Marks Entry 6th'!AP123,IF(AND($E$3=7),'Marks Entry 7th'!AP123,"")))</f>
        <v/>
      </c>
      <c r="BP124" s="65" t="str">
        <f t="shared" si="120"/>
        <v/>
      </c>
      <c r="BQ124" s="62" t="str">
        <f t="shared" si="121"/>
        <v/>
      </c>
      <c r="BR124" s="108">
        <f t="shared" si="122"/>
        <v>0</v>
      </c>
      <c r="BS124" s="108" t="str">
        <f t="shared" si="123"/>
        <v/>
      </c>
      <c r="BT124" s="108" t="str">
        <f t="shared" si="124"/>
        <v/>
      </c>
      <c r="BU124" s="108" t="str">
        <f t="shared" si="125"/>
        <v/>
      </c>
      <c r="BV124" s="108" t="str">
        <f t="shared" si="126"/>
        <v/>
      </c>
      <c r="BW124" s="110" t="str">
        <f t="shared" si="127"/>
        <v/>
      </c>
      <c r="BX124" s="120" t="str">
        <f>IF(OR($E124="",$G124=""),"",IF(AND($E$3=6),'Marks Entry 6th'!AQ123,IF(AND($E$3=7),'Marks Entry 7th'!AQ123,"")))</f>
        <v/>
      </c>
      <c r="BY124" s="120" t="str">
        <f>IF(OR($E124="",$G124=""),"",IF(AND($E$3=6),'Marks Entry 6th'!AR123,IF(AND($E$3=7),'Marks Entry 7th'!AR123,"")))</f>
        <v/>
      </c>
      <c r="BZ124" s="120" t="str">
        <f>IF(OR($E124="",$G124=""),"",IF(AND($E$3=6),'Marks Entry 6th'!AS123,IF(AND($E$3=7),'Marks Entry 7th'!AS123,"")))</f>
        <v/>
      </c>
      <c r="CA124" s="120" t="str">
        <f>IF(OR($E124="",$G124=""),"",IF(AND($E$3=6),'Marks Entry 6th'!AT123,IF(AND($E$3=7),'Marks Entry 7th'!AT123,"")))</f>
        <v/>
      </c>
      <c r="CB124" s="120" t="str">
        <f>IF(OR($E124="",$G124=""),"",IF(AND($E$3=6),'Marks Entry 6th'!AU123,IF(AND($E$3=7),'Marks Entry 7th'!AU123,"")))</f>
        <v/>
      </c>
      <c r="CC124" s="120" t="str">
        <f>IF(OR($E124="",$G124=""),"",IF(AND($E$3=6),'Marks Entry 6th'!AV123,IF(AND($E$3=7),'Marks Entry 7th'!AV123,"")))</f>
        <v/>
      </c>
      <c r="CD124" s="428" t="str">
        <f t="shared" si="128"/>
        <v/>
      </c>
      <c r="CE124" s="120" t="str">
        <f>IF(OR($E124="",$G124=""),"",IF(AND($E$3=6),'Marks Entry 6th'!AW123,IF(AND($E$3=7),'Marks Entry 7th'!AW123,"")))</f>
        <v/>
      </c>
      <c r="CF124" s="120" t="str">
        <f>IF(OR($E124="",$G124=""),"",IF(AND($E$3=6),'Marks Entry 6th'!AX123,IF(AND($E$3=7),'Marks Entry 7th'!AX123,"")))</f>
        <v/>
      </c>
      <c r="CG124" s="65" t="str">
        <f t="shared" si="129"/>
        <v/>
      </c>
      <c r="CH124" s="62">
        <f t="shared" si="130"/>
        <v>0</v>
      </c>
      <c r="CI124" s="67" t="str">
        <f>IF(OR($E124="",$G124=""),"",IF(AND($E$3=6),'Marks Entry 6th'!AY123,IF(AND($E$3=7),'Marks Entry 7th'!AY123,"")))</f>
        <v/>
      </c>
      <c r="CJ124" s="67" t="str">
        <f>IF(OR($E124="",$G124=""),"",IF(AND($E$3=6),'Marks Entry 6th'!AZ123,IF(AND($E$3=7),'Marks Entry 7th'!AZ123,"")))</f>
        <v/>
      </c>
      <c r="CK124" s="65" t="str">
        <f t="shared" si="131"/>
        <v/>
      </c>
      <c r="CL124" s="62" t="str">
        <f t="shared" si="132"/>
        <v/>
      </c>
      <c r="CM124" s="108">
        <f t="shared" si="133"/>
        <v>0</v>
      </c>
      <c r="CN124" s="108" t="str">
        <f t="shared" si="134"/>
        <v/>
      </c>
      <c r="CO124" s="108" t="str">
        <f t="shared" si="135"/>
        <v/>
      </c>
      <c r="CP124" s="108" t="str">
        <f t="shared" si="136"/>
        <v/>
      </c>
      <c r="CQ124" s="108" t="str">
        <f t="shared" si="137"/>
        <v/>
      </c>
      <c r="CR124" s="110" t="str">
        <f t="shared" si="138"/>
        <v/>
      </c>
      <c r="CS124" s="120" t="str">
        <f>IF(OR($E124="",$G124=""),"",IF(AND($E$3=6),'Marks Entry 6th'!BA123,IF(AND($E$3=7),'Marks Entry 7th'!BA123,"")))</f>
        <v/>
      </c>
      <c r="CT124" s="120" t="str">
        <f>IF(OR($E124="",$G124=""),"",IF(AND($E$3=6),'Marks Entry 6th'!BB123,IF(AND($E$3=7),'Marks Entry 7th'!BB123,"")))</f>
        <v/>
      </c>
      <c r="CU124" s="120" t="str">
        <f>IF(OR($E124="",$G124=""),"",IF(AND($E$3=6),'Marks Entry 6th'!BC123,IF(AND($E$3=7),'Marks Entry 7th'!BC123,"")))</f>
        <v/>
      </c>
      <c r="CV124" s="120" t="str">
        <f>IF(OR($E124="",$G124=""),"",IF(AND($E$3=6),'Marks Entry 6th'!BD123,IF(AND($E$3=7),'Marks Entry 7th'!BD123,"")))</f>
        <v/>
      </c>
      <c r="CW124" s="120" t="str">
        <f>IF(OR($E124="",$G124=""),"",IF(AND($E$3=6),'Marks Entry 6th'!BE123,IF(AND($E$3=7),'Marks Entry 7th'!BE123,"")))</f>
        <v/>
      </c>
      <c r="CX124" s="120" t="str">
        <f>IF(OR($E124="",$G124=""),"",IF(AND($E$3=6),'Marks Entry 6th'!BF123,IF(AND($E$3=7),'Marks Entry 7th'!BF123,"")))</f>
        <v/>
      </c>
      <c r="CY124" s="428" t="str">
        <f t="shared" si="139"/>
        <v/>
      </c>
      <c r="CZ124" s="120" t="str">
        <f>IF(OR($E124="",$G124=""),"",IF(AND($E$3=6),'Marks Entry 6th'!BG123,IF(AND($E$3=7),'Marks Entry 7th'!BG123,"")))</f>
        <v/>
      </c>
      <c r="DA124" s="120" t="str">
        <f>IF(OR($E124="",$G124=""),"",IF(AND($E$3=6),'Marks Entry 6th'!BH123,IF(AND($E$3=7),'Marks Entry 7th'!BH123,"")))</f>
        <v/>
      </c>
      <c r="DB124" s="65" t="str">
        <f t="shared" si="140"/>
        <v/>
      </c>
      <c r="DC124" s="62">
        <f t="shared" si="141"/>
        <v>0</v>
      </c>
      <c r="DD124" s="67" t="str">
        <f>IF(OR($E124="",$G124=""),"",IF(AND($E$3=6),'Marks Entry 6th'!BI123,IF(AND($E$3=7),'Marks Entry 7th'!BI123,"")))</f>
        <v/>
      </c>
      <c r="DE124" s="67" t="str">
        <f>IF(OR($E124="",$G124=""),"",IF(AND($E$3=6),'Marks Entry 6th'!BJ123,IF(AND($E$3=7),'Marks Entry 7th'!BJ123,"")))</f>
        <v/>
      </c>
      <c r="DF124" s="65" t="str">
        <f t="shared" si="142"/>
        <v/>
      </c>
      <c r="DG124" s="62" t="str">
        <f t="shared" si="143"/>
        <v/>
      </c>
      <c r="DH124" s="108">
        <f t="shared" si="144"/>
        <v>0</v>
      </c>
      <c r="DI124" s="108" t="str">
        <f t="shared" si="145"/>
        <v/>
      </c>
      <c r="DJ124" s="108" t="str">
        <f t="shared" si="146"/>
        <v/>
      </c>
      <c r="DK124" s="108" t="str">
        <f t="shared" si="147"/>
        <v/>
      </c>
      <c r="DL124" s="108" t="str">
        <f t="shared" si="148"/>
        <v/>
      </c>
      <c r="DM124" s="110" t="str">
        <f t="shared" si="149"/>
        <v/>
      </c>
      <c r="DN124" s="120" t="str">
        <f>IF(OR($E124="",$G124=""),"",IF(AND($E$3=6),'Marks Entry 6th'!BK123,IF(AND($E$3=7),'Marks Entry 7th'!BK123,"")))</f>
        <v/>
      </c>
      <c r="DO124" s="120" t="str">
        <f>IF(OR($E124="",$G124=""),"",IF(AND($E$3=6),'Marks Entry 6th'!BL123,IF(AND($E$3=7),'Marks Entry 7th'!BL123,"")))</f>
        <v/>
      </c>
      <c r="DP124" s="120" t="str">
        <f>IF(OR($E124="",$G124=""),"",IF(AND($E$3=6),'Marks Entry 6th'!BM123,IF(AND($E$3=7),'Marks Entry 7th'!BM123,"")))</f>
        <v/>
      </c>
      <c r="DQ124" s="120" t="str">
        <f>IF(OR($E124="",$G124=""),"",IF(AND($E$3=6),'Marks Entry 6th'!BN123,IF(AND($E$3=7),'Marks Entry 7th'!BN123,"")))</f>
        <v/>
      </c>
      <c r="DR124" s="120" t="str">
        <f>IF(OR($E124="",$G124=""),"",IF(AND($E$3=6),'Marks Entry 6th'!BO123,IF(AND($E$3=7),'Marks Entry 7th'!BO123,"")))</f>
        <v/>
      </c>
      <c r="DS124" s="120" t="str">
        <f>IF(OR($E124="",$G124=""),"",IF(AND($E$3=6),'Marks Entry 6th'!BP123,IF(AND($E$3=7),'Marks Entry 7th'!BP123,"")))</f>
        <v/>
      </c>
      <c r="DT124" s="428" t="str">
        <f t="shared" si="150"/>
        <v/>
      </c>
      <c r="DU124" s="120" t="str">
        <f>IF(OR($E124="",$G124=""),"",IF(AND($E$3=6),'Marks Entry 6th'!BQ123,IF(AND($E$3=7),'Marks Entry 7th'!BQ123,"")))</f>
        <v/>
      </c>
      <c r="DV124" s="120" t="str">
        <f>IF(OR($E124="",$G124=""),"",IF(AND($E$3=6),'Marks Entry 6th'!BR123,IF(AND($E$3=7),'Marks Entry 7th'!BR123,"")))</f>
        <v/>
      </c>
      <c r="DW124" s="65" t="str">
        <f t="shared" si="151"/>
        <v/>
      </c>
      <c r="DX124" s="62">
        <f t="shared" si="152"/>
        <v>0</v>
      </c>
      <c r="DY124" s="67" t="str">
        <f>IF(OR($E124="",$G124=""),"",IF(AND($E$3=6),'Marks Entry 6th'!BS123,IF(AND($E$3=7),'Marks Entry 7th'!BS123,"")))</f>
        <v/>
      </c>
      <c r="DZ124" s="67" t="str">
        <f>IF(OR($E124="",$G124=""),"",IF(AND($E$3=6),'Marks Entry 6th'!BT123,IF(AND($E$3=7),'Marks Entry 7th'!BT123,"")))</f>
        <v/>
      </c>
      <c r="EA124" s="65" t="str">
        <f t="shared" si="153"/>
        <v/>
      </c>
      <c r="EB124" s="62" t="str">
        <f t="shared" si="154"/>
        <v/>
      </c>
      <c r="EC124" s="108">
        <f t="shared" si="155"/>
        <v>0</v>
      </c>
      <c r="ED124" s="108" t="str">
        <f t="shared" si="156"/>
        <v/>
      </c>
      <c r="EE124" s="108" t="str">
        <f t="shared" si="157"/>
        <v/>
      </c>
      <c r="EF124" s="108" t="str">
        <f t="shared" si="158"/>
        <v/>
      </c>
      <c r="EG124" s="108" t="str">
        <f t="shared" si="159"/>
        <v/>
      </c>
      <c r="EH124" s="110" t="str">
        <f t="shared" si="160"/>
        <v/>
      </c>
      <c r="EI124" s="52" t="str">
        <f>IF(OR($E124="",$G124=""),"",IF(AND($E$3=6),'Marks Entry 6th'!BU123,IF(AND($E$3=7),'Marks Entry 7th'!BU123,"")))</f>
        <v/>
      </c>
      <c r="EJ124" s="52" t="str">
        <f>IF(OR($E124="",$G124=""),"",IF(AND($E$3=6),'Marks Entry 6th'!BV123,IF(AND($E$3=7),'Marks Entry 7th'!BV123,"")))</f>
        <v/>
      </c>
      <c r="EK124" s="52" t="str">
        <f>IF(OR($E124="",$G124=""),"",IF(AND($E$3=6),'Marks Entry 6th'!BW123,IF(AND($E$3=7),'Marks Entry 7th'!BW123,"")))</f>
        <v/>
      </c>
      <c r="EL124" s="52" t="str">
        <f>IF(OR($E124="",$G124=""),"",IF(AND($E$3=6),'Marks Entry 6th'!BX123,IF(AND($E$3=7),'Marks Entry 7th'!BX123,"")))</f>
        <v/>
      </c>
      <c r="EM124" s="52" t="str">
        <f>IF(OR($E124="",$G124=""),"",IF(AND($E$3=6),'Marks Entry 6th'!BY123,IF(AND($E$3=7),'Marks Entry 7th'!BY123,"")))</f>
        <v/>
      </c>
      <c r="EN124" s="121" t="str">
        <f t="shared" si="161"/>
        <v/>
      </c>
      <c r="EO124" s="122">
        <f t="shared" si="162"/>
        <v>0</v>
      </c>
      <c r="EP124" s="122" t="str">
        <f t="shared" si="163"/>
        <v/>
      </c>
      <c r="EQ124" s="122" t="str">
        <f t="shared" si="164"/>
        <v/>
      </c>
      <c r="ER124" s="109" t="str">
        <f t="shared" si="165"/>
        <v/>
      </c>
      <c r="ES124" s="52" t="str">
        <f>IF(OR($E124="",$G124=""),"",IF(AND($E$3=6),'Marks Entry 6th'!BZ123,IF(AND($E$3=7),'Marks Entry 7th'!BZ123,"")))</f>
        <v/>
      </c>
      <c r="ET124" s="52" t="str">
        <f>IF(OR($E124="",$G124=""),"",IF(AND($E$3=6),'Marks Entry 6th'!CA123,IF(AND($E$3=7),'Marks Entry 7th'!CA123,"")))</f>
        <v/>
      </c>
      <c r="EU124" s="52" t="str">
        <f>IF(OR($E124="",$G124=""),"",IF(AND($E$3=6),'Marks Entry 6th'!CB123,IF(AND($E$3=7),'Marks Entry 7th'!CB123,"")))</f>
        <v/>
      </c>
      <c r="EV124" s="52" t="str">
        <f>IF(OR($E124="",$G124=""),"",IF(AND($E$3=6),'Marks Entry 6th'!CC123,IF(AND($E$3=7),'Marks Entry 7th'!CC123,"")))</f>
        <v/>
      </c>
      <c r="EW124" s="52" t="str">
        <f>IF(OR($E124="",$G124=""),"",IF(AND($E$3=6),'Marks Entry 6th'!CD123,IF(AND($E$3=7),'Marks Entry 7th'!CD123,"")))</f>
        <v/>
      </c>
      <c r="EX124" s="121" t="str">
        <f t="shared" si="166"/>
        <v/>
      </c>
      <c r="EY124" s="122">
        <f t="shared" si="167"/>
        <v>0</v>
      </c>
      <c r="EZ124" s="122" t="str">
        <f t="shared" si="168"/>
        <v/>
      </c>
      <c r="FA124" s="122" t="str">
        <f t="shared" si="169"/>
        <v/>
      </c>
      <c r="FB124" s="109" t="str">
        <f t="shared" si="170"/>
        <v/>
      </c>
      <c r="FC124" s="52" t="str">
        <f>IF(OR($E124="",$G124=""),"",IF(AND($E$3=6),'Marks Entry 6th'!CE123,IF(AND($E$3=7),'Marks Entry 7th'!CE123,"")))</f>
        <v/>
      </c>
      <c r="FD124" s="52" t="str">
        <f>IF(OR($E124="",$G124=""),"",IF(AND($E$3=6),'Marks Entry 6th'!CF123,IF(AND($E$3=7),'Marks Entry 7th'!CF123,"")))</f>
        <v/>
      </c>
      <c r="FE124" s="52" t="str">
        <f>IF(OR($E124="",$G124=""),"",IF(AND($E$3=6),'Marks Entry 6th'!CG123,IF(AND($E$3=7),'Marks Entry 7th'!CG123,"")))</f>
        <v/>
      </c>
      <c r="FF124" s="52" t="str">
        <f>IF(OR($E124="",$G124=""),"",IF(AND($E$3=6),'Marks Entry 6th'!CH123,IF(AND($E$3=7),'Marks Entry 7th'!CH123,"")))</f>
        <v/>
      </c>
      <c r="FG124" s="52" t="str">
        <f>IF(OR($E124="",$G124=""),"",IF(AND($E$3=6),'Marks Entry 6th'!CI123,IF(AND($E$3=7),'Marks Entry 7th'!CI123,"")))</f>
        <v/>
      </c>
      <c r="FH124" s="121" t="str">
        <f t="shared" si="171"/>
        <v/>
      </c>
      <c r="FI124" s="122">
        <f t="shared" si="172"/>
        <v>0</v>
      </c>
      <c r="FJ124" s="122" t="str">
        <f t="shared" si="173"/>
        <v/>
      </c>
      <c r="FK124" s="122" t="str">
        <f t="shared" si="174"/>
        <v/>
      </c>
      <c r="FL124" s="109" t="str">
        <f t="shared" si="175"/>
        <v/>
      </c>
      <c r="FM124" s="370" t="str">
        <f>IF(OR($E124="",$G124=""),"",IF(AND('Marks Entry 6th'!CJ123="",'Marks Entry 7th'!CJ123=""),"",IF(AND($E$3=6),'Marks Entry 6th'!CJ123,IF(AND($E$3=7),'Marks Entry 7th'!CJ123,""))))</f>
        <v/>
      </c>
      <c r="FN124" s="370" t="str">
        <f>IF(OR($E124="",$G124=""),"",IF(AND('Marks Entry 6th'!CK123="",'Marks Entry 7th'!CK123=""),"",IF(AND($E$3=6),'Marks Entry 6th'!CK123,IF(AND($E$3=7),'Marks Entry 7th'!CK123,""))))</f>
        <v/>
      </c>
      <c r="FO124" s="371" t="str">
        <f t="shared" si="176"/>
        <v/>
      </c>
      <c r="FP124" s="109" t="str">
        <f t="shared" si="177"/>
        <v/>
      </c>
      <c r="FQ124" s="370" t="str">
        <f>IF(OR($E124="",$G124=""),"",IF(AND('Marks Entry 6th'!CL123="",'Marks Entry 7th'!CL123=""),"",IF(AND($E$3=6),'Marks Entry 6th'!CL123,IF(AND($E$3=7),'Marks Entry 7th'!CL123,""))))</f>
        <v/>
      </c>
      <c r="FR124" s="370" t="str">
        <f>IF(OR($E124="",$G124=""),"",IF(AND('Marks Entry 6th'!CM123="",'Marks Entry 7th'!CM123=""),"",IF(AND($E$3=6),'Marks Entry 6th'!CM123,IF(AND($E$3=7),'Marks Entry 7th'!CM123,""))))</f>
        <v/>
      </c>
      <c r="FS124" s="371" t="str">
        <f t="shared" si="178"/>
        <v/>
      </c>
      <c r="FT124" s="109" t="str">
        <f t="shared" si="179"/>
        <v/>
      </c>
      <c r="FU124" s="78" t="str">
        <f t="shared" si="180"/>
        <v/>
      </c>
      <c r="FV124" s="332" t="str">
        <f t="shared" si="181"/>
        <v/>
      </c>
      <c r="FW124" s="84" t="str">
        <f t="shared" si="182"/>
        <v/>
      </c>
      <c r="FX124" s="225" t="str">
        <f t="shared" si="183"/>
        <v/>
      </c>
      <c r="FY124" s="85" t="str">
        <f t="shared" si="184"/>
        <v/>
      </c>
      <c r="FZ124" s="331" t="str">
        <f>IFERROR(IF(B124="NSO","NSO",IF(OR(D124="",G124="",F124=""),"",IF(AND(FV124&gt;=36,'Master sheet'!$D$11="Hindi"),"कक्षा क्रमोन्नत",IF(AND(FV124&gt;=36,'Master sheet'!$D$11="English"),"Promoted",IF(AND(FV124&lt;36,'Master sheet'!$D$11="Hindi"),"पुनः परीक्षा","Re-Exam"))))),"")</f>
        <v/>
      </c>
      <c r="GA124" s="53" t="str">
        <f>IF(OR($E124="",$G124=""),"",IF(AND($E$3=6,'Marks Entry 6th'!CN123=""),"",IF(AND($E$3=7,'Marks Entry 7th'!CN123=""),"",IF(AND($E$3=6),'Marks Entry 6th'!CN123,IF(AND($E$3=7),'Marks Entry 7th'!CN123,"")))))</f>
        <v/>
      </c>
      <c r="GB124" s="53" t="str">
        <f>IF(OR($E124="",$G124=""),"",IF(AND($E$3=6,'Marks Entry 6th'!CO123=""),"",IF(AND($E$3=7,'Marks Entry 7th'!CO123=""),"",IF(AND($E$3=6),'Marks Entry 6th'!CO123,IF(AND($E$3=7),'Marks Entry 7th'!CO123,"")))))</f>
        <v/>
      </c>
      <c r="GC124" s="54"/>
      <c r="GK124" s="56">
        <f>IF(AND($E$3=6),'Marks Entry 6th'!I123,IF(AND($E$3=7),'Marks Entry 7th'!I123,""))</f>
        <v>0</v>
      </c>
      <c r="GL124" s="56">
        <f t="shared" si="185"/>
        <v>0</v>
      </c>
    </row>
    <row r="125" spans="1:194" ht="18.95" customHeight="1">
      <c r="A125" s="68">
        <v>118</v>
      </c>
      <c r="B125" s="68" t="str">
        <f>IF(OR(GK125=0,GK125=""),"",IF(AND($E$3=6),'Marks Entry 6th'!I124,IF(AND($E$3=7),'Marks Entry 7th'!I124,"")))</f>
        <v/>
      </c>
      <c r="C125" s="69" t="str">
        <f>IF(OR(B125=0,B125=""),"",IF(AND($E$3=6,'Marks Entry 6th'!B124=""),"",IF(AND($E$3=7,'Marks Entry 7th'!B124=""),"",IF(AND($E$3=6,'Marks Entry 6th'!B124),'Marks Entry 6th'!B124,IF(AND($E$3=7),'Marks Entry 7th'!B124,"")))))</f>
        <v/>
      </c>
      <c r="D125" s="69" t="str">
        <f>IF(OR(B125=0,B125=""),"",IF(AND($E$3=6,'Marks Entry 6th'!C124=""),"",IF(AND($E$3=7,'Marks Entry 7th'!C124=""),"",IF(AND($E$3=6),'Marks Entry 6th'!C124,IF(AND($E$3=7),'Marks Entry 7th'!C124,"")))))</f>
        <v/>
      </c>
      <c r="E125" s="306" t="str">
        <f>IF(OR(B125=0,B125=""),"",IF(AND($E$3=6,'Marks Entry 6th'!E124=""),"",IF(AND($E$3=7,'Marks Entry 7th'!E124=""),"",IF(AND($E$3=6),'Marks Entry 6th'!E124,IF(AND($E$3=7),'Marks Entry 7th'!E124,"")))))</f>
        <v/>
      </c>
      <c r="F125" s="69" t="str">
        <f>IF(OR(B125=0,B125=""),"",IF(AND($E$3=6,'Marks Entry 6th'!D124=""),"",IF(AND($E$3=7,'Marks Entry 7th'!D124=""),"",IF(AND($E$3=6),'Marks Entry 6th'!D124,IF(AND($E$3=7),'Marks Entry 7th'!D124,"")))))</f>
        <v/>
      </c>
      <c r="G125" s="305" t="str">
        <f>IF(OR(B125=0,B125=""),"",IF(AND($E$3=6,'Marks Entry 6th'!F124=""),"",IF(AND($E$3=7,'Marks Entry 7th'!F124=""),"",IF(AND($E$3=6),UPPER('Marks Entry 6th'!F124),IF(AND($E$3=7),UPPER('Marks Entry 7th'!F124),"")))))</f>
        <v/>
      </c>
      <c r="H125" s="305" t="str">
        <f>IF(OR(B125=0,B125=""),"",IF(AND($E$3=6,'Marks Entry 6th'!G124=""),"",IF(AND($E$3=7,'Marks Entry 7th'!G124=""),"",IF(AND($E$3=6),UPPER('Marks Entry 6th'!G124),IF(AND($E$3=7),UPPER('Marks Entry 7th'!G124),"")))))</f>
        <v/>
      </c>
      <c r="I125" s="305" t="str">
        <f>IF(OR(B125=0,B125=""),"",IF(AND($E$3=6,'Marks Entry 6th'!H124=""),"",IF(AND($E$3=7,'Marks Entry 7th'!H124=""),"",IF(AND($E$3=6),UPPER('Marks Entry 6th'!H124),IF(AND($E$3=7),UPPER('Marks Entry 7th'!H124),"")))))</f>
        <v/>
      </c>
      <c r="J125" s="64" t="str">
        <f>IF(OR(B125=0,B125=""),"",IF(AND($E$3=6,'Marks Entry 6th'!J124=""),"",IF(AND($E$3=7,'Marks Entry 7th'!J124=""),"",IF(AND($E$3=6),'Marks Entry 6th'!J124,IF(AND($E$3=7),'Marks Entry 7th'!J124,"")))))</f>
        <v/>
      </c>
      <c r="K125" s="64" t="str">
        <f>IF(OR(B125=0,B125=""),"",IF(AND($E$3=6,'Marks Entry 6th'!K124=""),"",IF(AND($E$3=7,'Marks Entry 7th'!K124=""),"",IF(AND($E$3=6),'Marks Entry 6th'!K124,IF(AND($E$3=7),'Marks Entry 7th'!K124,"")))))</f>
        <v/>
      </c>
      <c r="L125" s="120" t="str">
        <f>IF(OR($E125="",$G125=""),"",IF(AND($E$3=6),'Marks Entry 6th'!L124,IF(AND($E$3=7),'Marks Entry 7th'!L124,"")))</f>
        <v/>
      </c>
      <c r="M125" s="120" t="str">
        <f>IF(OR($E125="",$G125=""),"",IF(AND($E$3=6),'Marks Entry 6th'!M124,IF(AND($E$3=7),'Marks Entry 7th'!M124,"")))</f>
        <v/>
      </c>
      <c r="N125" s="120" t="str">
        <f>IF(OR($E125="",$G125=""),"",IF(AND($E$3=6),'Marks Entry 6th'!N124,IF(AND($E$3=7),'Marks Entry 7th'!N124,"")))</f>
        <v/>
      </c>
      <c r="O125" s="120" t="str">
        <f>IF(OR($E125="",$G125=""),"",IF(AND($E$3=6),'Marks Entry 6th'!O124,IF(AND($E$3=7),'Marks Entry 7th'!O124,"")))</f>
        <v/>
      </c>
      <c r="P125" s="120" t="str">
        <f>IF(OR($E125="",$G125=""),"",IF(AND($E$3=6),'Marks Entry 6th'!P124,IF(AND($E$3=7),'Marks Entry 7th'!P124,"")))</f>
        <v/>
      </c>
      <c r="Q125" s="120" t="str">
        <f>IF(OR($E125="",$G125=""),"",IF(AND($E$3=6),'Marks Entry 6th'!Q124,IF(AND($E$3=7),'Marks Entry 7th'!Q124,"")))</f>
        <v/>
      </c>
      <c r="R125" s="428" t="str">
        <f t="shared" si="95"/>
        <v/>
      </c>
      <c r="S125" s="120" t="str">
        <f>IF(OR($E125="",$G125=""),"",IF(AND($E$3=6),'Marks Entry 6th'!R124,IF(AND($E$3=7),'Marks Entry 7th'!R124,"")))</f>
        <v/>
      </c>
      <c r="T125" s="120" t="str">
        <f>IF(OR($E125="",$G125=""),"",IF(AND($E$3=6),'Marks Entry 6th'!S124,IF(AND($E$3=7),'Marks Entry 7th'!S124,"")))</f>
        <v/>
      </c>
      <c r="U125" s="65" t="str">
        <f t="shared" si="96"/>
        <v/>
      </c>
      <c r="V125" s="62">
        <f t="shared" si="97"/>
        <v>0</v>
      </c>
      <c r="W125" s="67" t="str">
        <f>IF(OR($E125="",$G125=""),"",IF(AND($E$3=6),'Marks Entry 6th'!T124,IF(AND($E$3=7),'Marks Entry 7th'!T124,"")))</f>
        <v/>
      </c>
      <c r="X125" s="67" t="str">
        <f>IF(OR($E125="",$G125=""),"",IF(AND($E$3=6),'Marks Entry 6th'!U124,IF(AND($E$3=7),'Marks Entry 7th'!U124,"")))</f>
        <v/>
      </c>
      <c r="Y125" s="66" t="str">
        <f t="shared" si="98"/>
        <v/>
      </c>
      <c r="Z125" s="62" t="str">
        <f t="shared" si="99"/>
        <v/>
      </c>
      <c r="AA125" s="108">
        <f t="shared" si="100"/>
        <v>0</v>
      </c>
      <c r="AB125" s="108" t="str">
        <f t="shared" si="101"/>
        <v/>
      </c>
      <c r="AC125" s="108" t="str">
        <f t="shared" si="102"/>
        <v/>
      </c>
      <c r="AD125" s="108" t="str">
        <f t="shared" si="103"/>
        <v/>
      </c>
      <c r="AE125" s="108" t="str">
        <f t="shared" si="104"/>
        <v/>
      </c>
      <c r="AF125" s="110" t="str">
        <f t="shared" si="105"/>
        <v/>
      </c>
      <c r="AG125" s="120" t="str">
        <f>IF(OR($E125="",$G125=""),"",IF(AND($E$3=6),'Marks Entry 6th'!V124,IF(AND($E$3=7),'Marks Entry 7th'!V124,"")))</f>
        <v/>
      </c>
      <c r="AH125" s="120" t="str">
        <f>IF(OR($E125="",$G125=""),"",IF(AND($E$3=6),'Marks Entry 6th'!W124,IF(AND($E$3=7),'Marks Entry 7th'!W124,"")))</f>
        <v/>
      </c>
      <c r="AI125" s="120" t="str">
        <f>IF(OR($E125="",$G125=""),"",IF(AND($E$3=6),'Marks Entry 6th'!X124,IF(AND($E$3=7),'Marks Entry 7th'!X124,"")))</f>
        <v/>
      </c>
      <c r="AJ125" s="120" t="str">
        <f>IF(OR($E125="",$G125=""),"",IF(AND($E$3=6),'Marks Entry 6th'!Y124,IF(AND($E$3=7),'Marks Entry 7th'!Y124,"")))</f>
        <v/>
      </c>
      <c r="AK125" s="120" t="str">
        <f>IF(OR($E125="",$G125=""),"",IF(AND($E$3=6),'Marks Entry 6th'!Z124,IF(AND($E$3=7),'Marks Entry 7th'!Z124,"")))</f>
        <v/>
      </c>
      <c r="AL125" s="120" t="str">
        <f>IF(OR($E125="",$G125=""),"",IF(AND($E$3=6),'Marks Entry 6th'!AA124,IF(AND($E$3=7),'Marks Entry 7th'!AA124,"")))</f>
        <v/>
      </c>
      <c r="AM125" s="428" t="str">
        <f t="shared" si="106"/>
        <v/>
      </c>
      <c r="AN125" s="120" t="str">
        <f>IF(OR($E125="",$G125=""),"",IF(AND($E$3=6),'Marks Entry 6th'!AB124,IF(AND($E$3=7),'Marks Entry 7th'!AB124,"")))</f>
        <v/>
      </c>
      <c r="AO125" s="120" t="str">
        <f>IF(OR($E125="",$G125=""),"",IF(AND($E$3=6),'Marks Entry 6th'!AC124,IF(AND($E$3=7),'Marks Entry 7th'!AC124,"")))</f>
        <v/>
      </c>
      <c r="AP125" s="65" t="str">
        <f t="shared" si="107"/>
        <v/>
      </c>
      <c r="AQ125" s="62">
        <f t="shared" si="108"/>
        <v>0</v>
      </c>
      <c r="AR125" s="67" t="str">
        <f>IF(OR($E125="",$G125=""),"",IF(AND($E$3=6),'Marks Entry 6th'!AD124,IF(AND($E$3=7),'Marks Entry 7th'!AD124,"")))</f>
        <v/>
      </c>
      <c r="AS125" s="67" t="str">
        <f>IF(OR($E125="",$G125=""),"",IF(AND($E$3=6),'Marks Entry 6th'!AE124,IF(AND($E$3=7),'Marks Entry 7th'!AE124,"")))</f>
        <v/>
      </c>
      <c r="AT125" s="65" t="str">
        <f t="shared" si="109"/>
        <v/>
      </c>
      <c r="AU125" s="62" t="str">
        <f t="shared" si="110"/>
        <v/>
      </c>
      <c r="AV125" s="108">
        <f t="shared" si="111"/>
        <v>0</v>
      </c>
      <c r="AW125" s="108" t="str">
        <f t="shared" si="112"/>
        <v/>
      </c>
      <c r="AX125" s="108" t="str">
        <f t="shared" si="113"/>
        <v/>
      </c>
      <c r="AY125" s="108" t="str">
        <f t="shared" si="114"/>
        <v/>
      </c>
      <c r="AZ125" s="108" t="str">
        <f t="shared" si="115"/>
        <v/>
      </c>
      <c r="BA125" s="110" t="str">
        <f t="shared" si="116"/>
        <v/>
      </c>
      <c r="BB125" s="313" t="str">
        <f>IF(OR($E125="",$G125=""),"",IF(AND($E$3=6),'Marks Entry 6th'!AF124,IF(AND($E$3=7),'Marks Entry 7th'!AF124,"")))</f>
        <v/>
      </c>
      <c r="BC125" s="120" t="str">
        <f>IF(OR($E125="",$G125=""),"",IF(AND($E$3=6),'Marks Entry 6th'!AG124,IF(AND($E$3=7),'Marks Entry 7th'!AG124,"")))</f>
        <v/>
      </c>
      <c r="BD125" s="120" t="str">
        <f>IF(OR($E125="",$G125=""),"",IF(AND($E$3=6),'Marks Entry 6th'!AH124,IF(AND($E$3=7),'Marks Entry 7th'!AH124,"")))</f>
        <v/>
      </c>
      <c r="BE125" s="120" t="str">
        <f>IF(OR($E125="",$G125=""),"",IF(AND($E$3=6),'Marks Entry 6th'!AI124,IF(AND($E$3=7),'Marks Entry 7th'!AI124,"")))</f>
        <v/>
      </c>
      <c r="BF125" s="120" t="str">
        <f>IF(OR($E125="",$G125=""),"",IF(AND($E$3=6),'Marks Entry 6th'!AJ124,IF(AND($E$3=7),'Marks Entry 7th'!AJ124,"")))</f>
        <v/>
      </c>
      <c r="BG125" s="120" t="str">
        <f>IF(OR($E125="",$G125=""),"",IF(AND($E$3=6),'Marks Entry 6th'!AK124,IF(AND($E$3=7),'Marks Entry 7th'!AK124,"")))</f>
        <v/>
      </c>
      <c r="BH125" s="120" t="str">
        <f>IF(OR($E125="",$G125=""),"",IF(AND($E$3=6),'Marks Entry 6th'!AL124,IF(AND($E$3=7),'Marks Entry 7th'!AL124,"")))</f>
        <v/>
      </c>
      <c r="BI125" s="428" t="str">
        <f t="shared" si="117"/>
        <v/>
      </c>
      <c r="BJ125" s="120" t="str">
        <f>IF(OR($E125="",$G125=""),"",IF(AND($E$3=6),'Marks Entry 6th'!AM124,IF(AND($E$3=7),'Marks Entry 7th'!AM124,"")))</f>
        <v/>
      </c>
      <c r="BK125" s="120" t="str">
        <f>IF(OR($E125="",$G125=""),"",IF(AND($E$3=6),'Marks Entry 6th'!AN124,IF(AND($E$3=7),'Marks Entry 7th'!AN124,"")))</f>
        <v/>
      </c>
      <c r="BL125" s="65" t="str">
        <f t="shared" si="118"/>
        <v/>
      </c>
      <c r="BM125" s="62">
        <f t="shared" si="119"/>
        <v>0</v>
      </c>
      <c r="BN125" s="67" t="str">
        <f>IF(OR($E125="",$G125=""),"",IF(AND($E$3=6),'Marks Entry 6th'!AO124,IF(AND($E$3=7),'Marks Entry 7th'!AO124,"")))</f>
        <v/>
      </c>
      <c r="BO125" s="67" t="str">
        <f>IF(OR($E125="",$G125=""),"",IF(AND($E$3=6),'Marks Entry 6th'!AP124,IF(AND($E$3=7),'Marks Entry 7th'!AP124,"")))</f>
        <v/>
      </c>
      <c r="BP125" s="65" t="str">
        <f t="shared" si="120"/>
        <v/>
      </c>
      <c r="BQ125" s="62" t="str">
        <f t="shared" si="121"/>
        <v/>
      </c>
      <c r="BR125" s="108">
        <f t="shared" si="122"/>
        <v>0</v>
      </c>
      <c r="BS125" s="108" t="str">
        <f t="shared" si="123"/>
        <v/>
      </c>
      <c r="BT125" s="108" t="str">
        <f t="shared" si="124"/>
        <v/>
      </c>
      <c r="BU125" s="108" t="str">
        <f t="shared" si="125"/>
        <v/>
      </c>
      <c r="BV125" s="108" t="str">
        <f t="shared" si="126"/>
        <v/>
      </c>
      <c r="BW125" s="110" t="str">
        <f t="shared" si="127"/>
        <v/>
      </c>
      <c r="BX125" s="120" t="str">
        <f>IF(OR($E125="",$G125=""),"",IF(AND($E$3=6),'Marks Entry 6th'!AQ124,IF(AND($E$3=7),'Marks Entry 7th'!AQ124,"")))</f>
        <v/>
      </c>
      <c r="BY125" s="120" t="str">
        <f>IF(OR($E125="",$G125=""),"",IF(AND($E$3=6),'Marks Entry 6th'!AR124,IF(AND($E$3=7),'Marks Entry 7th'!AR124,"")))</f>
        <v/>
      </c>
      <c r="BZ125" s="120" t="str">
        <f>IF(OR($E125="",$G125=""),"",IF(AND($E$3=6),'Marks Entry 6th'!AS124,IF(AND($E$3=7),'Marks Entry 7th'!AS124,"")))</f>
        <v/>
      </c>
      <c r="CA125" s="120" t="str">
        <f>IF(OR($E125="",$G125=""),"",IF(AND($E$3=6),'Marks Entry 6th'!AT124,IF(AND($E$3=7),'Marks Entry 7th'!AT124,"")))</f>
        <v/>
      </c>
      <c r="CB125" s="120" t="str">
        <f>IF(OR($E125="",$G125=""),"",IF(AND($E$3=6),'Marks Entry 6th'!AU124,IF(AND($E$3=7),'Marks Entry 7th'!AU124,"")))</f>
        <v/>
      </c>
      <c r="CC125" s="120" t="str">
        <f>IF(OR($E125="",$G125=""),"",IF(AND($E$3=6),'Marks Entry 6th'!AV124,IF(AND($E$3=7),'Marks Entry 7th'!AV124,"")))</f>
        <v/>
      </c>
      <c r="CD125" s="428" t="str">
        <f t="shared" si="128"/>
        <v/>
      </c>
      <c r="CE125" s="120" t="str">
        <f>IF(OR($E125="",$G125=""),"",IF(AND($E$3=6),'Marks Entry 6th'!AW124,IF(AND($E$3=7),'Marks Entry 7th'!AW124,"")))</f>
        <v/>
      </c>
      <c r="CF125" s="120" t="str">
        <f>IF(OR($E125="",$G125=""),"",IF(AND($E$3=6),'Marks Entry 6th'!AX124,IF(AND($E$3=7),'Marks Entry 7th'!AX124,"")))</f>
        <v/>
      </c>
      <c r="CG125" s="65" t="str">
        <f t="shared" si="129"/>
        <v/>
      </c>
      <c r="CH125" s="62">
        <f t="shared" si="130"/>
        <v>0</v>
      </c>
      <c r="CI125" s="67" t="str">
        <f>IF(OR($E125="",$G125=""),"",IF(AND($E$3=6),'Marks Entry 6th'!AY124,IF(AND($E$3=7),'Marks Entry 7th'!AY124,"")))</f>
        <v/>
      </c>
      <c r="CJ125" s="67" t="str">
        <f>IF(OR($E125="",$G125=""),"",IF(AND($E$3=6),'Marks Entry 6th'!AZ124,IF(AND($E$3=7),'Marks Entry 7th'!AZ124,"")))</f>
        <v/>
      </c>
      <c r="CK125" s="65" t="str">
        <f t="shared" si="131"/>
        <v/>
      </c>
      <c r="CL125" s="62" t="str">
        <f t="shared" si="132"/>
        <v/>
      </c>
      <c r="CM125" s="108">
        <f t="shared" si="133"/>
        <v>0</v>
      </c>
      <c r="CN125" s="108" t="str">
        <f t="shared" si="134"/>
        <v/>
      </c>
      <c r="CO125" s="108" t="str">
        <f t="shared" si="135"/>
        <v/>
      </c>
      <c r="CP125" s="108" t="str">
        <f t="shared" si="136"/>
        <v/>
      </c>
      <c r="CQ125" s="108" t="str">
        <f t="shared" si="137"/>
        <v/>
      </c>
      <c r="CR125" s="110" t="str">
        <f t="shared" si="138"/>
        <v/>
      </c>
      <c r="CS125" s="120" t="str">
        <f>IF(OR($E125="",$G125=""),"",IF(AND($E$3=6),'Marks Entry 6th'!BA124,IF(AND($E$3=7),'Marks Entry 7th'!BA124,"")))</f>
        <v/>
      </c>
      <c r="CT125" s="120" t="str">
        <f>IF(OR($E125="",$G125=""),"",IF(AND($E$3=6),'Marks Entry 6th'!BB124,IF(AND($E$3=7),'Marks Entry 7th'!BB124,"")))</f>
        <v/>
      </c>
      <c r="CU125" s="120" t="str">
        <f>IF(OR($E125="",$G125=""),"",IF(AND($E$3=6),'Marks Entry 6th'!BC124,IF(AND($E$3=7),'Marks Entry 7th'!BC124,"")))</f>
        <v/>
      </c>
      <c r="CV125" s="120" t="str">
        <f>IF(OR($E125="",$G125=""),"",IF(AND($E$3=6),'Marks Entry 6th'!BD124,IF(AND($E$3=7),'Marks Entry 7th'!BD124,"")))</f>
        <v/>
      </c>
      <c r="CW125" s="120" t="str">
        <f>IF(OR($E125="",$G125=""),"",IF(AND($E$3=6),'Marks Entry 6th'!BE124,IF(AND($E$3=7),'Marks Entry 7th'!BE124,"")))</f>
        <v/>
      </c>
      <c r="CX125" s="120" t="str">
        <f>IF(OR($E125="",$G125=""),"",IF(AND($E$3=6),'Marks Entry 6th'!BF124,IF(AND($E$3=7),'Marks Entry 7th'!BF124,"")))</f>
        <v/>
      </c>
      <c r="CY125" s="428" t="str">
        <f t="shared" si="139"/>
        <v/>
      </c>
      <c r="CZ125" s="120" t="str">
        <f>IF(OR($E125="",$G125=""),"",IF(AND($E$3=6),'Marks Entry 6th'!BG124,IF(AND($E$3=7),'Marks Entry 7th'!BG124,"")))</f>
        <v/>
      </c>
      <c r="DA125" s="120" t="str">
        <f>IF(OR($E125="",$G125=""),"",IF(AND($E$3=6),'Marks Entry 6th'!BH124,IF(AND($E$3=7),'Marks Entry 7th'!BH124,"")))</f>
        <v/>
      </c>
      <c r="DB125" s="65" t="str">
        <f t="shared" si="140"/>
        <v/>
      </c>
      <c r="DC125" s="62">
        <f t="shared" si="141"/>
        <v>0</v>
      </c>
      <c r="DD125" s="67" t="str">
        <f>IF(OR($E125="",$G125=""),"",IF(AND($E$3=6),'Marks Entry 6th'!BI124,IF(AND($E$3=7),'Marks Entry 7th'!BI124,"")))</f>
        <v/>
      </c>
      <c r="DE125" s="67" t="str">
        <f>IF(OR($E125="",$G125=""),"",IF(AND($E$3=6),'Marks Entry 6th'!BJ124,IF(AND($E$3=7),'Marks Entry 7th'!BJ124,"")))</f>
        <v/>
      </c>
      <c r="DF125" s="65" t="str">
        <f t="shared" si="142"/>
        <v/>
      </c>
      <c r="DG125" s="62" t="str">
        <f t="shared" si="143"/>
        <v/>
      </c>
      <c r="DH125" s="108">
        <f t="shared" si="144"/>
        <v>0</v>
      </c>
      <c r="DI125" s="108" t="str">
        <f t="shared" si="145"/>
        <v/>
      </c>
      <c r="DJ125" s="108" t="str">
        <f t="shared" si="146"/>
        <v/>
      </c>
      <c r="DK125" s="108" t="str">
        <f t="shared" si="147"/>
        <v/>
      </c>
      <c r="DL125" s="108" t="str">
        <f t="shared" si="148"/>
        <v/>
      </c>
      <c r="DM125" s="110" t="str">
        <f t="shared" si="149"/>
        <v/>
      </c>
      <c r="DN125" s="120" t="str">
        <f>IF(OR($E125="",$G125=""),"",IF(AND($E$3=6),'Marks Entry 6th'!BK124,IF(AND($E$3=7),'Marks Entry 7th'!BK124,"")))</f>
        <v/>
      </c>
      <c r="DO125" s="120" t="str">
        <f>IF(OR($E125="",$G125=""),"",IF(AND($E$3=6),'Marks Entry 6th'!BL124,IF(AND($E$3=7),'Marks Entry 7th'!BL124,"")))</f>
        <v/>
      </c>
      <c r="DP125" s="120" t="str">
        <f>IF(OR($E125="",$G125=""),"",IF(AND($E$3=6),'Marks Entry 6th'!BM124,IF(AND($E$3=7),'Marks Entry 7th'!BM124,"")))</f>
        <v/>
      </c>
      <c r="DQ125" s="120" t="str">
        <f>IF(OR($E125="",$G125=""),"",IF(AND($E$3=6),'Marks Entry 6th'!BN124,IF(AND($E$3=7),'Marks Entry 7th'!BN124,"")))</f>
        <v/>
      </c>
      <c r="DR125" s="120" t="str">
        <f>IF(OR($E125="",$G125=""),"",IF(AND($E$3=6),'Marks Entry 6th'!BO124,IF(AND($E$3=7),'Marks Entry 7th'!BO124,"")))</f>
        <v/>
      </c>
      <c r="DS125" s="120" t="str">
        <f>IF(OR($E125="",$G125=""),"",IF(AND($E$3=6),'Marks Entry 6th'!BP124,IF(AND($E$3=7),'Marks Entry 7th'!BP124,"")))</f>
        <v/>
      </c>
      <c r="DT125" s="428" t="str">
        <f t="shared" si="150"/>
        <v/>
      </c>
      <c r="DU125" s="120" t="str">
        <f>IF(OR($E125="",$G125=""),"",IF(AND($E$3=6),'Marks Entry 6th'!BQ124,IF(AND($E$3=7),'Marks Entry 7th'!BQ124,"")))</f>
        <v/>
      </c>
      <c r="DV125" s="120" t="str">
        <f>IF(OR($E125="",$G125=""),"",IF(AND($E$3=6),'Marks Entry 6th'!BR124,IF(AND($E$3=7),'Marks Entry 7th'!BR124,"")))</f>
        <v/>
      </c>
      <c r="DW125" s="65" t="str">
        <f t="shared" si="151"/>
        <v/>
      </c>
      <c r="DX125" s="62">
        <f t="shared" si="152"/>
        <v>0</v>
      </c>
      <c r="DY125" s="67" t="str">
        <f>IF(OR($E125="",$G125=""),"",IF(AND($E$3=6),'Marks Entry 6th'!BS124,IF(AND($E$3=7),'Marks Entry 7th'!BS124,"")))</f>
        <v/>
      </c>
      <c r="DZ125" s="67" t="str">
        <f>IF(OR($E125="",$G125=""),"",IF(AND($E$3=6),'Marks Entry 6th'!BT124,IF(AND($E$3=7),'Marks Entry 7th'!BT124,"")))</f>
        <v/>
      </c>
      <c r="EA125" s="65" t="str">
        <f t="shared" si="153"/>
        <v/>
      </c>
      <c r="EB125" s="62" t="str">
        <f t="shared" si="154"/>
        <v/>
      </c>
      <c r="EC125" s="108">
        <f t="shared" si="155"/>
        <v>0</v>
      </c>
      <c r="ED125" s="108" t="str">
        <f t="shared" si="156"/>
        <v/>
      </c>
      <c r="EE125" s="108" t="str">
        <f t="shared" si="157"/>
        <v/>
      </c>
      <c r="EF125" s="108" t="str">
        <f t="shared" si="158"/>
        <v/>
      </c>
      <c r="EG125" s="108" t="str">
        <f t="shared" si="159"/>
        <v/>
      </c>
      <c r="EH125" s="110" t="str">
        <f t="shared" si="160"/>
        <v/>
      </c>
      <c r="EI125" s="52" t="str">
        <f>IF(OR($E125="",$G125=""),"",IF(AND($E$3=6),'Marks Entry 6th'!BU124,IF(AND($E$3=7),'Marks Entry 7th'!BU124,"")))</f>
        <v/>
      </c>
      <c r="EJ125" s="52" t="str">
        <f>IF(OR($E125="",$G125=""),"",IF(AND($E$3=6),'Marks Entry 6th'!BV124,IF(AND($E$3=7),'Marks Entry 7th'!BV124,"")))</f>
        <v/>
      </c>
      <c r="EK125" s="52" t="str">
        <f>IF(OR($E125="",$G125=""),"",IF(AND($E$3=6),'Marks Entry 6th'!BW124,IF(AND($E$3=7),'Marks Entry 7th'!BW124,"")))</f>
        <v/>
      </c>
      <c r="EL125" s="52" t="str">
        <f>IF(OR($E125="",$G125=""),"",IF(AND($E$3=6),'Marks Entry 6th'!BX124,IF(AND($E$3=7),'Marks Entry 7th'!BX124,"")))</f>
        <v/>
      </c>
      <c r="EM125" s="52" t="str">
        <f>IF(OR($E125="",$G125=""),"",IF(AND($E$3=6),'Marks Entry 6th'!BY124,IF(AND($E$3=7),'Marks Entry 7th'!BY124,"")))</f>
        <v/>
      </c>
      <c r="EN125" s="121" t="str">
        <f t="shared" si="161"/>
        <v/>
      </c>
      <c r="EO125" s="122">
        <f t="shared" si="162"/>
        <v>0</v>
      </c>
      <c r="EP125" s="122" t="str">
        <f t="shared" si="163"/>
        <v/>
      </c>
      <c r="EQ125" s="122" t="str">
        <f t="shared" si="164"/>
        <v/>
      </c>
      <c r="ER125" s="109" t="str">
        <f t="shared" si="165"/>
        <v/>
      </c>
      <c r="ES125" s="52" t="str">
        <f>IF(OR($E125="",$G125=""),"",IF(AND($E$3=6),'Marks Entry 6th'!BZ124,IF(AND($E$3=7),'Marks Entry 7th'!BZ124,"")))</f>
        <v/>
      </c>
      <c r="ET125" s="52" t="str">
        <f>IF(OR($E125="",$G125=""),"",IF(AND($E$3=6),'Marks Entry 6th'!CA124,IF(AND($E$3=7),'Marks Entry 7th'!CA124,"")))</f>
        <v/>
      </c>
      <c r="EU125" s="52" t="str">
        <f>IF(OR($E125="",$G125=""),"",IF(AND($E$3=6),'Marks Entry 6th'!CB124,IF(AND($E$3=7),'Marks Entry 7th'!CB124,"")))</f>
        <v/>
      </c>
      <c r="EV125" s="52" t="str">
        <f>IF(OR($E125="",$G125=""),"",IF(AND($E$3=6),'Marks Entry 6th'!CC124,IF(AND($E$3=7),'Marks Entry 7th'!CC124,"")))</f>
        <v/>
      </c>
      <c r="EW125" s="52" t="str">
        <f>IF(OR($E125="",$G125=""),"",IF(AND($E$3=6),'Marks Entry 6th'!CD124,IF(AND($E$3=7),'Marks Entry 7th'!CD124,"")))</f>
        <v/>
      </c>
      <c r="EX125" s="121" t="str">
        <f t="shared" si="166"/>
        <v/>
      </c>
      <c r="EY125" s="122">
        <f t="shared" si="167"/>
        <v>0</v>
      </c>
      <c r="EZ125" s="122" t="str">
        <f t="shared" si="168"/>
        <v/>
      </c>
      <c r="FA125" s="122" t="str">
        <f t="shared" si="169"/>
        <v/>
      </c>
      <c r="FB125" s="109" t="str">
        <f t="shared" si="170"/>
        <v/>
      </c>
      <c r="FC125" s="52" t="str">
        <f>IF(OR($E125="",$G125=""),"",IF(AND($E$3=6),'Marks Entry 6th'!CE124,IF(AND($E$3=7),'Marks Entry 7th'!CE124,"")))</f>
        <v/>
      </c>
      <c r="FD125" s="52" t="str">
        <f>IF(OR($E125="",$G125=""),"",IF(AND($E$3=6),'Marks Entry 6th'!CF124,IF(AND($E$3=7),'Marks Entry 7th'!CF124,"")))</f>
        <v/>
      </c>
      <c r="FE125" s="52" t="str">
        <f>IF(OR($E125="",$G125=""),"",IF(AND($E$3=6),'Marks Entry 6th'!CG124,IF(AND($E$3=7),'Marks Entry 7th'!CG124,"")))</f>
        <v/>
      </c>
      <c r="FF125" s="52" t="str">
        <f>IF(OR($E125="",$G125=""),"",IF(AND($E$3=6),'Marks Entry 6th'!CH124,IF(AND($E$3=7),'Marks Entry 7th'!CH124,"")))</f>
        <v/>
      </c>
      <c r="FG125" s="52" t="str">
        <f>IF(OR($E125="",$G125=""),"",IF(AND($E$3=6),'Marks Entry 6th'!CI124,IF(AND($E$3=7),'Marks Entry 7th'!CI124,"")))</f>
        <v/>
      </c>
      <c r="FH125" s="121" t="str">
        <f t="shared" si="171"/>
        <v/>
      </c>
      <c r="FI125" s="122">
        <f t="shared" si="172"/>
        <v>0</v>
      </c>
      <c r="FJ125" s="122" t="str">
        <f t="shared" si="173"/>
        <v/>
      </c>
      <c r="FK125" s="122" t="str">
        <f t="shared" si="174"/>
        <v/>
      </c>
      <c r="FL125" s="109" t="str">
        <f t="shared" si="175"/>
        <v/>
      </c>
      <c r="FM125" s="370" t="str">
        <f>IF(OR($E125="",$G125=""),"",IF(AND('Marks Entry 6th'!CJ124="",'Marks Entry 7th'!CJ124=""),"",IF(AND($E$3=6),'Marks Entry 6th'!CJ124,IF(AND($E$3=7),'Marks Entry 7th'!CJ124,""))))</f>
        <v/>
      </c>
      <c r="FN125" s="370" t="str">
        <f>IF(OR($E125="",$G125=""),"",IF(AND('Marks Entry 6th'!CK124="",'Marks Entry 7th'!CK124=""),"",IF(AND($E$3=6),'Marks Entry 6th'!CK124,IF(AND($E$3=7),'Marks Entry 7th'!CK124,""))))</f>
        <v/>
      </c>
      <c r="FO125" s="371" t="str">
        <f t="shared" si="176"/>
        <v/>
      </c>
      <c r="FP125" s="109" t="str">
        <f t="shared" si="177"/>
        <v/>
      </c>
      <c r="FQ125" s="370" t="str">
        <f>IF(OR($E125="",$G125=""),"",IF(AND('Marks Entry 6th'!CL124="",'Marks Entry 7th'!CL124=""),"",IF(AND($E$3=6),'Marks Entry 6th'!CL124,IF(AND($E$3=7),'Marks Entry 7th'!CL124,""))))</f>
        <v/>
      </c>
      <c r="FR125" s="370" t="str">
        <f>IF(OR($E125="",$G125=""),"",IF(AND('Marks Entry 6th'!CM124="",'Marks Entry 7th'!CM124=""),"",IF(AND($E$3=6),'Marks Entry 6th'!CM124,IF(AND($E$3=7),'Marks Entry 7th'!CM124,""))))</f>
        <v/>
      </c>
      <c r="FS125" s="371" t="str">
        <f t="shared" si="178"/>
        <v/>
      </c>
      <c r="FT125" s="109" t="str">
        <f t="shared" si="179"/>
        <v/>
      </c>
      <c r="FU125" s="78" t="str">
        <f t="shared" si="180"/>
        <v/>
      </c>
      <c r="FV125" s="332" t="str">
        <f t="shared" si="181"/>
        <v/>
      </c>
      <c r="FW125" s="84" t="str">
        <f t="shared" si="182"/>
        <v/>
      </c>
      <c r="FX125" s="225" t="str">
        <f t="shared" si="183"/>
        <v/>
      </c>
      <c r="FY125" s="85" t="str">
        <f t="shared" si="184"/>
        <v/>
      </c>
      <c r="FZ125" s="331" t="str">
        <f>IFERROR(IF(B125="NSO","NSO",IF(OR(D125="",G125="",F125=""),"",IF(AND(FV125&gt;=36,'Master sheet'!$D$11="Hindi"),"कक्षा क्रमोन्नत",IF(AND(FV125&gt;=36,'Master sheet'!$D$11="English"),"Promoted",IF(AND(FV125&lt;36,'Master sheet'!$D$11="Hindi"),"पुनः परीक्षा","Re-Exam"))))),"")</f>
        <v/>
      </c>
      <c r="GA125" s="53" t="str">
        <f>IF(OR($E125="",$G125=""),"",IF(AND($E$3=6,'Marks Entry 6th'!CN124=""),"",IF(AND($E$3=7,'Marks Entry 7th'!CN124=""),"",IF(AND($E$3=6),'Marks Entry 6th'!CN124,IF(AND($E$3=7),'Marks Entry 7th'!CN124,"")))))</f>
        <v/>
      </c>
      <c r="GB125" s="53" t="str">
        <f>IF(OR($E125="",$G125=""),"",IF(AND($E$3=6,'Marks Entry 6th'!CO124=""),"",IF(AND($E$3=7,'Marks Entry 7th'!CO124=""),"",IF(AND($E$3=6),'Marks Entry 6th'!CO124,IF(AND($E$3=7),'Marks Entry 7th'!CO124,"")))))</f>
        <v/>
      </c>
      <c r="GC125" s="54"/>
      <c r="GK125" s="56">
        <f>IF(AND($E$3=6),'Marks Entry 6th'!I124,IF(AND($E$3=7),'Marks Entry 7th'!I124,""))</f>
        <v>0</v>
      </c>
      <c r="GL125" s="56">
        <f t="shared" si="185"/>
        <v>0</v>
      </c>
    </row>
    <row r="126" spans="1:194" ht="18.95" customHeight="1">
      <c r="A126" s="68">
        <v>119</v>
      </c>
      <c r="B126" s="68" t="str">
        <f>IF(OR(GK126=0,GK126=""),"",IF(AND($E$3=6),'Marks Entry 6th'!I125,IF(AND($E$3=7),'Marks Entry 7th'!I125,"")))</f>
        <v/>
      </c>
      <c r="C126" s="69" t="str">
        <f>IF(OR(B126=0,B126=""),"",IF(AND($E$3=6,'Marks Entry 6th'!B125=""),"",IF(AND($E$3=7,'Marks Entry 7th'!B125=""),"",IF(AND($E$3=6,'Marks Entry 6th'!B125),'Marks Entry 6th'!B125,IF(AND($E$3=7),'Marks Entry 7th'!B125,"")))))</f>
        <v/>
      </c>
      <c r="D126" s="69" t="str">
        <f>IF(OR(B126=0,B126=""),"",IF(AND($E$3=6,'Marks Entry 6th'!C125=""),"",IF(AND($E$3=7,'Marks Entry 7th'!C125=""),"",IF(AND($E$3=6),'Marks Entry 6th'!C125,IF(AND($E$3=7),'Marks Entry 7th'!C125,"")))))</f>
        <v/>
      </c>
      <c r="E126" s="306" t="str">
        <f>IF(OR(B126=0,B126=""),"",IF(AND($E$3=6,'Marks Entry 6th'!E125=""),"",IF(AND($E$3=7,'Marks Entry 7th'!E125=""),"",IF(AND($E$3=6),'Marks Entry 6th'!E125,IF(AND($E$3=7),'Marks Entry 7th'!E125,"")))))</f>
        <v/>
      </c>
      <c r="F126" s="69" t="str">
        <f>IF(OR(B126=0,B126=""),"",IF(AND($E$3=6,'Marks Entry 6th'!D125=""),"",IF(AND($E$3=7,'Marks Entry 7th'!D125=""),"",IF(AND($E$3=6),'Marks Entry 6th'!D125,IF(AND($E$3=7),'Marks Entry 7th'!D125,"")))))</f>
        <v/>
      </c>
      <c r="G126" s="305" t="str">
        <f>IF(OR(B126=0,B126=""),"",IF(AND($E$3=6,'Marks Entry 6th'!F125=""),"",IF(AND($E$3=7,'Marks Entry 7th'!F125=""),"",IF(AND($E$3=6),UPPER('Marks Entry 6th'!F125),IF(AND($E$3=7),UPPER('Marks Entry 7th'!F125),"")))))</f>
        <v/>
      </c>
      <c r="H126" s="305" t="str">
        <f>IF(OR(B126=0,B126=""),"",IF(AND($E$3=6,'Marks Entry 6th'!G125=""),"",IF(AND($E$3=7,'Marks Entry 7th'!G125=""),"",IF(AND($E$3=6),UPPER('Marks Entry 6th'!G125),IF(AND($E$3=7),UPPER('Marks Entry 7th'!G125),"")))))</f>
        <v/>
      </c>
      <c r="I126" s="305" t="str">
        <f>IF(OR(B126=0,B126=""),"",IF(AND($E$3=6,'Marks Entry 6th'!H125=""),"",IF(AND($E$3=7,'Marks Entry 7th'!H125=""),"",IF(AND($E$3=6),UPPER('Marks Entry 6th'!H125),IF(AND($E$3=7),UPPER('Marks Entry 7th'!H125),"")))))</f>
        <v/>
      </c>
      <c r="J126" s="64" t="str">
        <f>IF(OR(B126=0,B126=""),"",IF(AND($E$3=6,'Marks Entry 6th'!J125=""),"",IF(AND($E$3=7,'Marks Entry 7th'!J125=""),"",IF(AND($E$3=6),'Marks Entry 6th'!J125,IF(AND($E$3=7),'Marks Entry 7th'!J125,"")))))</f>
        <v/>
      </c>
      <c r="K126" s="64" t="str">
        <f>IF(OR(B126=0,B126=""),"",IF(AND($E$3=6,'Marks Entry 6th'!K125=""),"",IF(AND($E$3=7,'Marks Entry 7th'!K125=""),"",IF(AND($E$3=6),'Marks Entry 6th'!K125,IF(AND($E$3=7),'Marks Entry 7th'!K125,"")))))</f>
        <v/>
      </c>
      <c r="L126" s="120" t="str">
        <f>IF(OR($E126="",$G126=""),"",IF(AND($E$3=6),'Marks Entry 6th'!L125,IF(AND($E$3=7),'Marks Entry 7th'!L125,"")))</f>
        <v/>
      </c>
      <c r="M126" s="120" t="str">
        <f>IF(OR($E126="",$G126=""),"",IF(AND($E$3=6),'Marks Entry 6th'!M125,IF(AND($E$3=7),'Marks Entry 7th'!M125,"")))</f>
        <v/>
      </c>
      <c r="N126" s="120" t="str">
        <f>IF(OR($E126="",$G126=""),"",IF(AND($E$3=6),'Marks Entry 6th'!N125,IF(AND($E$3=7),'Marks Entry 7th'!N125,"")))</f>
        <v/>
      </c>
      <c r="O126" s="120" t="str">
        <f>IF(OR($E126="",$G126=""),"",IF(AND($E$3=6),'Marks Entry 6th'!O125,IF(AND($E$3=7),'Marks Entry 7th'!O125,"")))</f>
        <v/>
      </c>
      <c r="P126" s="120" t="str">
        <f>IF(OR($E126="",$G126=""),"",IF(AND($E$3=6),'Marks Entry 6th'!P125,IF(AND($E$3=7),'Marks Entry 7th'!P125,"")))</f>
        <v/>
      </c>
      <c r="Q126" s="120" t="str">
        <f>IF(OR($E126="",$G126=""),"",IF(AND($E$3=6),'Marks Entry 6th'!Q125,IF(AND($E$3=7),'Marks Entry 7th'!Q125,"")))</f>
        <v/>
      </c>
      <c r="R126" s="428" t="str">
        <f t="shared" si="95"/>
        <v/>
      </c>
      <c r="S126" s="120" t="str">
        <f>IF(OR($E126="",$G126=""),"",IF(AND($E$3=6),'Marks Entry 6th'!R125,IF(AND($E$3=7),'Marks Entry 7th'!R125,"")))</f>
        <v/>
      </c>
      <c r="T126" s="120" t="str">
        <f>IF(OR($E126="",$G126=""),"",IF(AND($E$3=6),'Marks Entry 6th'!S125,IF(AND($E$3=7),'Marks Entry 7th'!S125,"")))</f>
        <v/>
      </c>
      <c r="U126" s="65" t="str">
        <f t="shared" si="96"/>
        <v/>
      </c>
      <c r="V126" s="62">
        <f t="shared" si="97"/>
        <v>0</v>
      </c>
      <c r="W126" s="67" t="str">
        <f>IF(OR($E126="",$G126=""),"",IF(AND($E$3=6),'Marks Entry 6th'!T125,IF(AND($E$3=7),'Marks Entry 7th'!T125,"")))</f>
        <v/>
      </c>
      <c r="X126" s="67" t="str">
        <f>IF(OR($E126="",$G126=""),"",IF(AND($E$3=6),'Marks Entry 6th'!U125,IF(AND($E$3=7),'Marks Entry 7th'!U125,"")))</f>
        <v/>
      </c>
      <c r="Y126" s="66" t="str">
        <f t="shared" si="98"/>
        <v/>
      </c>
      <c r="Z126" s="62" t="str">
        <f t="shared" si="99"/>
        <v/>
      </c>
      <c r="AA126" s="108">
        <f t="shared" si="100"/>
        <v>0</v>
      </c>
      <c r="AB126" s="108" t="str">
        <f t="shared" si="101"/>
        <v/>
      </c>
      <c r="AC126" s="108" t="str">
        <f t="shared" si="102"/>
        <v/>
      </c>
      <c r="AD126" s="108" t="str">
        <f t="shared" si="103"/>
        <v/>
      </c>
      <c r="AE126" s="108" t="str">
        <f t="shared" si="104"/>
        <v/>
      </c>
      <c r="AF126" s="110" t="str">
        <f t="shared" si="105"/>
        <v/>
      </c>
      <c r="AG126" s="120" t="str">
        <f>IF(OR($E126="",$G126=""),"",IF(AND($E$3=6),'Marks Entry 6th'!V125,IF(AND($E$3=7),'Marks Entry 7th'!V125,"")))</f>
        <v/>
      </c>
      <c r="AH126" s="120" t="str">
        <f>IF(OR($E126="",$G126=""),"",IF(AND($E$3=6),'Marks Entry 6th'!W125,IF(AND($E$3=7),'Marks Entry 7th'!W125,"")))</f>
        <v/>
      </c>
      <c r="AI126" s="120" t="str">
        <f>IF(OR($E126="",$G126=""),"",IF(AND($E$3=6),'Marks Entry 6th'!X125,IF(AND($E$3=7),'Marks Entry 7th'!X125,"")))</f>
        <v/>
      </c>
      <c r="AJ126" s="120" t="str">
        <f>IF(OR($E126="",$G126=""),"",IF(AND($E$3=6),'Marks Entry 6th'!Y125,IF(AND($E$3=7),'Marks Entry 7th'!Y125,"")))</f>
        <v/>
      </c>
      <c r="AK126" s="120" t="str">
        <f>IF(OR($E126="",$G126=""),"",IF(AND($E$3=6),'Marks Entry 6th'!Z125,IF(AND($E$3=7),'Marks Entry 7th'!Z125,"")))</f>
        <v/>
      </c>
      <c r="AL126" s="120" t="str">
        <f>IF(OR($E126="",$G126=""),"",IF(AND($E$3=6),'Marks Entry 6th'!AA125,IF(AND($E$3=7),'Marks Entry 7th'!AA125,"")))</f>
        <v/>
      </c>
      <c r="AM126" s="428" t="str">
        <f t="shared" si="106"/>
        <v/>
      </c>
      <c r="AN126" s="120" t="str">
        <f>IF(OR($E126="",$G126=""),"",IF(AND($E$3=6),'Marks Entry 6th'!AB125,IF(AND($E$3=7),'Marks Entry 7th'!AB125,"")))</f>
        <v/>
      </c>
      <c r="AO126" s="120" t="str">
        <f>IF(OR($E126="",$G126=""),"",IF(AND($E$3=6),'Marks Entry 6th'!AC125,IF(AND($E$3=7),'Marks Entry 7th'!AC125,"")))</f>
        <v/>
      </c>
      <c r="AP126" s="65" t="str">
        <f t="shared" si="107"/>
        <v/>
      </c>
      <c r="AQ126" s="62">
        <f t="shared" si="108"/>
        <v>0</v>
      </c>
      <c r="AR126" s="67" t="str">
        <f>IF(OR($E126="",$G126=""),"",IF(AND($E$3=6),'Marks Entry 6th'!AD125,IF(AND($E$3=7),'Marks Entry 7th'!AD125,"")))</f>
        <v/>
      </c>
      <c r="AS126" s="67" t="str">
        <f>IF(OR($E126="",$G126=""),"",IF(AND($E$3=6),'Marks Entry 6th'!AE125,IF(AND($E$3=7),'Marks Entry 7th'!AE125,"")))</f>
        <v/>
      </c>
      <c r="AT126" s="65" t="str">
        <f t="shared" si="109"/>
        <v/>
      </c>
      <c r="AU126" s="62" t="str">
        <f t="shared" si="110"/>
        <v/>
      </c>
      <c r="AV126" s="108">
        <f t="shared" si="111"/>
        <v>0</v>
      </c>
      <c r="AW126" s="108" t="str">
        <f t="shared" si="112"/>
        <v/>
      </c>
      <c r="AX126" s="108" t="str">
        <f t="shared" si="113"/>
        <v/>
      </c>
      <c r="AY126" s="108" t="str">
        <f t="shared" si="114"/>
        <v/>
      </c>
      <c r="AZ126" s="108" t="str">
        <f t="shared" si="115"/>
        <v/>
      </c>
      <c r="BA126" s="110" t="str">
        <f t="shared" si="116"/>
        <v/>
      </c>
      <c r="BB126" s="313" t="str">
        <f>IF(OR($E126="",$G126=""),"",IF(AND($E$3=6),'Marks Entry 6th'!AF125,IF(AND($E$3=7),'Marks Entry 7th'!AF125,"")))</f>
        <v/>
      </c>
      <c r="BC126" s="120" t="str">
        <f>IF(OR($E126="",$G126=""),"",IF(AND($E$3=6),'Marks Entry 6th'!AG125,IF(AND($E$3=7),'Marks Entry 7th'!AG125,"")))</f>
        <v/>
      </c>
      <c r="BD126" s="120" t="str">
        <f>IF(OR($E126="",$G126=""),"",IF(AND($E$3=6),'Marks Entry 6th'!AH125,IF(AND($E$3=7),'Marks Entry 7th'!AH125,"")))</f>
        <v/>
      </c>
      <c r="BE126" s="120" t="str">
        <f>IF(OR($E126="",$G126=""),"",IF(AND($E$3=6),'Marks Entry 6th'!AI125,IF(AND($E$3=7),'Marks Entry 7th'!AI125,"")))</f>
        <v/>
      </c>
      <c r="BF126" s="120" t="str">
        <f>IF(OR($E126="",$G126=""),"",IF(AND($E$3=6),'Marks Entry 6th'!AJ125,IF(AND($E$3=7),'Marks Entry 7th'!AJ125,"")))</f>
        <v/>
      </c>
      <c r="BG126" s="120" t="str">
        <f>IF(OR($E126="",$G126=""),"",IF(AND($E$3=6),'Marks Entry 6th'!AK125,IF(AND($E$3=7),'Marks Entry 7th'!AK125,"")))</f>
        <v/>
      </c>
      <c r="BH126" s="120" t="str">
        <f>IF(OR($E126="",$G126=""),"",IF(AND($E$3=6),'Marks Entry 6th'!AL125,IF(AND($E$3=7),'Marks Entry 7th'!AL125,"")))</f>
        <v/>
      </c>
      <c r="BI126" s="428" t="str">
        <f t="shared" si="117"/>
        <v/>
      </c>
      <c r="BJ126" s="120" t="str">
        <f>IF(OR($E126="",$G126=""),"",IF(AND($E$3=6),'Marks Entry 6th'!AM125,IF(AND($E$3=7),'Marks Entry 7th'!AM125,"")))</f>
        <v/>
      </c>
      <c r="BK126" s="120" t="str">
        <f>IF(OR($E126="",$G126=""),"",IF(AND($E$3=6),'Marks Entry 6th'!AN125,IF(AND($E$3=7),'Marks Entry 7th'!AN125,"")))</f>
        <v/>
      </c>
      <c r="BL126" s="65" t="str">
        <f t="shared" si="118"/>
        <v/>
      </c>
      <c r="BM126" s="62">
        <f t="shared" si="119"/>
        <v>0</v>
      </c>
      <c r="BN126" s="67" t="str">
        <f>IF(OR($E126="",$G126=""),"",IF(AND($E$3=6),'Marks Entry 6th'!AO125,IF(AND($E$3=7),'Marks Entry 7th'!AO125,"")))</f>
        <v/>
      </c>
      <c r="BO126" s="67" t="str">
        <f>IF(OR($E126="",$G126=""),"",IF(AND($E$3=6),'Marks Entry 6th'!AP125,IF(AND($E$3=7),'Marks Entry 7th'!AP125,"")))</f>
        <v/>
      </c>
      <c r="BP126" s="65" t="str">
        <f t="shared" si="120"/>
        <v/>
      </c>
      <c r="BQ126" s="62" t="str">
        <f t="shared" si="121"/>
        <v/>
      </c>
      <c r="BR126" s="108">
        <f t="shared" si="122"/>
        <v>0</v>
      </c>
      <c r="BS126" s="108" t="str">
        <f t="shared" si="123"/>
        <v/>
      </c>
      <c r="BT126" s="108" t="str">
        <f t="shared" si="124"/>
        <v/>
      </c>
      <c r="BU126" s="108" t="str">
        <f t="shared" si="125"/>
        <v/>
      </c>
      <c r="BV126" s="108" t="str">
        <f t="shared" si="126"/>
        <v/>
      </c>
      <c r="BW126" s="110" t="str">
        <f t="shared" si="127"/>
        <v/>
      </c>
      <c r="BX126" s="120" t="str">
        <f>IF(OR($E126="",$G126=""),"",IF(AND($E$3=6),'Marks Entry 6th'!AQ125,IF(AND($E$3=7),'Marks Entry 7th'!AQ125,"")))</f>
        <v/>
      </c>
      <c r="BY126" s="120" t="str">
        <f>IF(OR($E126="",$G126=""),"",IF(AND($E$3=6),'Marks Entry 6th'!AR125,IF(AND($E$3=7),'Marks Entry 7th'!AR125,"")))</f>
        <v/>
      </c>
      <c r="BZ126" s="120" t="str">
        <f>IF(OR($E126="",$G126=""),"",IF(AND($E$3=6),'Marks Entry 6th'!AS125,IF(AND($E$3=7),'Marks Entry 7th'!AS125,"")))</f>
        <v/>
      </c>
      <c r="CA126" s="120" t="str">
        <f>IF(OR($E126="",$G126=""),"",IF(AND($E$3=6),'Marks Entry 6th'!AT125,IF(AND($E$3=7),'Marks Entry 7th'!AT125,"")))</f>
        <v/>
      </c>
      <c r="CB126" s="120" t="str">
        <f>IF(OR($E126="",$G126=""),"",IF(AND($E$3=6),'Marks Entry 6th'!AU125,IF(AND($E$3=7),'Marks Entry 7th'!AU125,"")))</f>
        <v/>
      </c>
      <c r="CC126" s="120" t="str">
        <f>IF(OR($E126="",$G126=""),"",IF(AND($E$3=6),'Marks Entry 6th'!AV125,IF(AND($E$3=7),'Marks Entry 7th'!AV125,"")))</f>
        <v/>
      </c>
      <c r="CD126" s="428" t="str">
        <f t="shared" si="128"/>
        <v/>
      </c>
      <c r="CE126" s="120" t="str">
        <f>IF(OR($E126="",$G126=""),"",IF(AND($E$3=6),'Marks Entry 6th'!AW125,IF(AND($E$3=7),'Marks Entry 7th'!AW125,"")))</f>
        <v/>
      </c>
      <c r="CF126" s="120" t="str">
        <f>IF(OR($E126="",$G126=""),"",IF(AND($E$3=6),'Marks Entry 6th'!AX125,IF(AND($E$3=7),'Marks Entry 7th'!AX125,"")))</f>
        <v/>
      </c>
      <c r="CG126" s="65" t="str">
        <f t="shared" si="129"/>
        <v/>
      </c>
      <c r="CH126" s="62">
        <f t="shared" si="130"/>
        <v>0</v>
      </c>
      <c r="CI126" s="67" t="str">
        <f>IF(OR($E126="",$G126=""),"",IF(AND($E$3=6),'Marks Entry 6th'!AY125,IF(AND($E$3=7),'Marks Entry 7th'!AY125,"")))</f>
        <v/>
      </c>
      <c r="CJ126" s="67" t="str">
        <f>IF(OR($E126="",$G126=""),"",IF(AND($E$3=6),'Marks Entry 6th'!AZ125,IF(AND($E$3=7),'Marks Entry 7th'!AZ125,"")))</f>
        <v/>
      </c>
      <c r="CK126" s="65" t="str">
        <f t="shared" si="131"/>
        <v/>
      </c>
      <c r="CL126" s="62" t="str">
        <f t="shared" si="132"/>
        <v/>
      </c>
      <c r="CM126" s="108">
        <f t="shared" si="133"/>
        <v>0</v>
      </c>
      <c r="CN126" s="108" t="str">
        <f t="shared" si="134"/>
        <v/>
      </c>
      <c r="CO126" s="108" t="str">
        <f t="shared" si="135"/>
        <v/>
      </c>
      <c r="CP126" s="108" t="str">
        <f t="shared" si="136"/>
        <v/>
      </c>
      <c r="CQ126" s="108" t="str">
        <f t="shared" si="137"/>
        <v/>
      </c>
      <c r="CR126" s="110" t="str">
        <f t="shared" si="138"/>
        <v/>
      </c>
      <c r="CS126" s="120" t="str">
        <f>IF(OR($E126="",$G126=""),"",IF(AND($E$3=6),'Marks Entry 6th'!BA125,IF(AND($E$3=7),'Marks Entry 7th'!BA125,"")))</f>
        <v/>
      </c>
      <c r="CT126" s="120" t="str">
        <f>IF(OR($E126="",$G126=""),"",IF(AND($E$3=6),'Marks Entry 6th'!BB125,IF(AND($E$3=7),'Marks Entry 7th'!BB125,"")))</f>
        <v/>
      </c>
      <c r="CU126" s="120" t="str">
        <f>IF(OR($E126="",$G126=""),"",IF(AND($E$3=6),'Marks Entry 6th'!BC125,IF(AND($E$3=7),'Marks Entry 7th'!BC125,"")))</f>
        <v/>
      </c>
      <c r="CV126" s="120" t="str">
        <f>IF(OR($E126="",$G126=""),"",IF(AND($E$3=6),'Marks Entry 6th'!BD125,IF(AND($E$3=7),'Marks Entry 7th'!BD125,"")))</f>
        <v/>
      </c>
      <c r="CW126" s="120" t="str">
        <f>IF(OR($E126="",$G126=""),"",IF(AND($E$3=6),'Marks Entry 6th'!BE125,IF(AND($E$3=7),'Marks Entry 7th'!BE125,"")))</f>
        <v/>
      </c>
      <c r="CX126" s="120" t="str">
        <f>IF(OR($E126="",$G126=""),"",IF(AND($E$3=6),'Marks Entry 6th'!BF125,IF(AND($E$3=7),'Marks Entry 7th'!BF125,"")))</f>
        <v/>
      </c>
      <c r="CY126" s="428" t="str">
        <f t="shared" si="139"/>
        <v/>
      </c>
      <c r="CZ126" s="120" t="str">
        <f>IF(OR($E126="",$G126=""),"",IF(AND($E$3=6),'Marks Entry 6th'!BG125,IF(AND($E$3=7),'Marks Entry 7th'!BG125,"")))</f>
        <v/>
      </c>
      <c r="DA126" s="120" t="str">
        <f>IF(OR($E126="",$G126=""),"",IF(AND($E$3=6),'Marks Entry 6th'!BH125,IF(AND($E$3=7),'Marks Entry 7th'!BH125,"")))</f>
        <v/>
      </c>
      <c r="DB126" s="65" t="str">
        <f t="shared" si="140"/>
        <v/>
      </c>
      <c r="DC126" s="62">
        <f t="shared" si="141"/>
        <v>0</v>
      </c>
      <c r="DD126" s="67" t="str">
        <f>IF(OR($E126="",$G126=""),"",IF(AND($E$3=6),'Marks Entry 6th'!BI125,IF(AND($E$3=7),'Marks Entry 7th'!BI125,"")))</f>
        <v/>
      </c>
      <c r="DE126" s="67" t="str">
        <f>IF(OR($E126="",$G126=""),"",IF(AND($E$3=6),'Marks Entry 6th'!BJ125,IF(AND($E$3=7),'Marks Entry 7th'!BJ125,"")))</f>
        <v/>
      </c>
      <c r="DF126" s="65" t="str">
        <f t="shared" si="142"/>
        <v/>
      </c>
      <c r="DG126" s="62" t="str">
        <f t="shared" si="143"/>
        <v/>
      </c>
      <c r="DH126" s="108">
        <f t="shared" si="144"/>
        <v>0</v>
      </c>
      <c r="DI126" s="108" t="str">
        <f t="shared" si="145"/>
        <v/>
      </c>
      <c r="DJ126" s="108" t="str">
        <f t="shared" si="146"/>
        <v/>
      </c>
      <c r="DK126" s="108" t="str">
        <f t="shared" si="147"/>
        <v/>
      </c>
      <c r="DL126" s="108" t="str">
        <f t="shared" si="148"/>
        <v/>
      </c>
      <c r="DM126" s="110" t="str">
        <f t="shared" si="149"/>
        <v/>
      </c>
      <c r="DN126" s="120" t="str">
        <f>IF(OR($E126="",$G126=""),"",IF(AND($E$3=6),'Marks Entry 6th'!BK125,IF(AND($E$3=7),'Marks Entry 7th'!BK125,"")))</f>
        <v/>
      </c>
      <c r="DO126" s="120" t="str">
        <f>IF(OR($E126="",$G126=""),"",IF(AND($E$3=6),'Marks Entry 6th'!BL125,IF(AND($E$3=7),'Marks Entry 7th'!BL125,"")))</f>
        <v/>
      </c>
      <c r="DP126" s="120" t="str">
        <f>IF(OR($E126="",$G126=""),"",IF(AND($E$3=6),'Marks Entry 6th'!BM125,IF(AND($E$3=7),'Marks Entry 7th'!BM125,"")))</f>
        <v/>
      </c>
      <c r="DQ126" s="120" t="str">
        <f>IF(OR($E126="",$G126=""),"",IF(AND($E$3=6),'Marks Entry 6th'!BN125,IF(AND($E$3=7),'Marks Entry 7th'!BN125,"")))</f>
        <v/>
      </c>
      <c r="DR126" s="120" t="str">
        <f>IF(OR($E126="",$G126=""),"",IF(AND($E$3=6),'Marks Entry 6th'!BO125,IF(AND($E$3=7),'Marks Entry 7th'!BO125,"")))</f>
        <v/>
      </c>
      <c r="DS126" s="120" t="str">
        <f>IF(OR($E126="",$G126=""),"",IF(AND($E$3=6),'Marks Entry 6th'!BP125,IF(AND($E$3=7),'Marks Entry 7th'!BP125,"")))</f>
        <v/>
      </c>
      <c r="DT126" s="428" t="str">
        <f t="shared" si="150"/>
        <v/>
      </c>
      <c r="DU126" s="120" t="str">
        <f>IF(OR($E126="",$G126=""),"",IF(AND($E$3=6),'Marks Entry 6th'!BQ125,IF(AND($E$3=7),'Marks Entry 7th'!BQ125,"")))</f>
        <v/>
      </c>
      <c r="DV126" s="120" t="str">
        <f>IF(OR($E126="",$G126=""),"",IF(AND($E$3=6),'Marks Entry 6th'!BR125,IF(AND($E$3=7),'Marks Entry 7th'!BR125,"")))</f>
        <v/>
      </c>
      <c r="DW126" s="65" t="str">
        <f t="shared" si="151"/>
        <v/>
      </c>
      <c r="DX126" s="62">
        <f t="shared" si="152"/>
        <v>0</v>
      </c>
      <c r="DY126" s="67" t="str">
        <f>IF(OR($E126="",$G126=""),"",IF(AND($E$3=6),'Marks Entry 6th'!BS125,IF(AND($E$3=7),'Marks Entry 7th'!BS125,"")))</f>
        <v/>
      </c>
      <c r="DZ126" s="67" t="str">
        <f>IF(OR($E126="",$G126=""),"",IF(AND($E$3=6),'Marks Entry 6th'!BT125,IF(AND($E$3=7),'Marks Entry 7th'!BT125,"")))</f>
        <v/>
      </c>
      <c r="EA126" s="65" t="str">
        <f t="shared" si="153"/>
        <v/>
      </c>
      <c r="EB126" s="62" t="str">
        <f t="shared" si="154"/>
        <v/>
      </c>
      <c r="EC126" s="108">
        <f t="shared" si="155"/>
        <v>0</v>
      </c>
      <c r="ED126" s="108" t="str">
        <f t="shared" si="156"/>
        <v/>
      </c>
      <c r="EE126" s="108" t="str">
        <f t="shared" si="157"/>
        <v/>
      </c>
      <c r="EF126" s="108" t="str">
        <f t="shared" si="158"/>
        <v/>
      </c>
      <c r="EG126" s="108" t="str">
        <f t="shared" si="159"/>
        <v/>
      </c>
      <c r="EH126" s="110" t="str">
        <f t="shared" si="160"/>
        <v/>
      </c>
      <c r="EI126" s="52" t="str">
        <f>IF(OR($E126="",$G126=""),"",IF(AND($E$3=6),'Marks Entry 6th'!BU125,IF(AND($E$3=7),'Marks Entry 7th'!BU125,"")))</f>
        <v/>
      </c>
      <c r="EJ126" s="52" t="str">
        <f>IF(OR($E126="",$G126=""),"",IF(AND($E$3=6),'Marks Entry 6th'!BV125,IF(AND($E$3=7),'Marks Entry 7th'!BV125,"")))</f>
        <v/>
      </c>
      <c r="EK126" s="52" t="str">
        <f>IF(OR($E126="",$G126=""),"",IF(AND($E$3=6),'Marks Entry 6th'!BW125,IF(AND($E$3=7),'Marks Entry 7th'!BW125,"")))</f>
        <v/>
      </c>
      <c r="EL126" s="52" t="str">
        <f>IF(OR($E126="",$G126=""),"",IF(AND($E$3=6),'Marks Entry 6th'!BX125,IF(AND($E$3=7),'Marks Entry 7th'!BX125,"")))</f>
        <v/>
      </c>
      <c r="EM126" s="52" t="str">
        <f>IF(OR($E126="",$G126=""),"",IF(AND($E$3=6),'Marks Entry 6th'!BY125,IF(AND($E$3=7),'Marks Entry 7th'!BY125,"")))</f>
        <v/>
      </c>
      <c r="EN126" s="121" t="str">
        <f t="shared" si="161"/>
        <v/>
      </c>
      <c r="EO126" s="122">
        <f t="shared" si="162"/>
        <v>0</v>
      </c>
      <c r="EP126" s="122" t="str">
        <f t="shared" si="163"/>
        <v/>
      </c>
      <c r="EQ126" s="122" t="str">
        <f t="shared" si="164"/>
        <v/>
      </c>
      <c r="ER126" s="109" t="str">
        <f t="shared" si="165"/>
        <v/>
      </c>
      <c r="ES126" s="52" t="str">
        <f>IF(OR($E126="",$G126=""),"",IF(AND($E$3=6),'Marks Entry 6th'!BZ125,IF(AND($E$3=7),'Marks Entry 7th'!BZ125,"")))</f>
        <v/>
      </c>
      <c r="ET126" s="52" t="str">
        <f>IF(OR($E126="",$G126=""),"",IF(AND($E$3=6),'Marks Entry 6th'!CA125,IF(AND($E$3=7),'Marks Entry 7th'!CA125,"")))</f>
        <v/>
      </c>
      <c r="EU126" s="52" t="str">
        <f>IF(OR($E126="",$G126=""),"",IF(AND($E$3=6),'Marks Entry 6th'!CB125,IF(AND($E$3=7),'Marks Entry 7th'!CB125,"")))</f>
        <v/>
      </c>
      <c r="EV126" s="52" t="str">
        <f>IF(OR($E126="",$G126=""),"",IF(AND($E$3=6),'Marks Entry 6th'!CC125,IF(AND($E$3=7),'Marks Entry 7th'!CC125,"")))</f>
        <v/>
      </c>
      <c r="EW126" s="52" t="str">
        <f>IF(OR($E126="",$G126=""),"",IF(AND($E$3=6),'Marks Entry 6th'!CD125,IF(AND($E$3=7),'Marks Entry 7th'!CD125,"")))</f>
        <v/>
      </c>
      <c r="EX126" s="121" t="str">
        <f t="shared" si="166"/>
        <v/>
      </c>
      <c r="EY126" s="122">
        <f t="shared" si="167"/>
        <v>0</v>
      </c>
      <c r="EZ126" s="122" t="str">
        <f t="shared" si="168"/>
        <v/>
      </c>
      <c r="FA126" s="122" t="str">
        <f t="shared" si="169"/>
        <v/>
      </c>
      <c r="FB126" s="109" t="str">
        <f t="shared" si="170"/>
        <v/>
      </c>
      <c r="FC126" s="52" t="str">
        <f>IF(OR($E126="",$G126=""),"",IF(AND($E$3=6),'Marks Entry 6th'!CE125,IF(AND($E$3=7),'Marks Entry 7th'!CE125,"")))</f>
        <v/>
      </c>
      <c r="FD126" s="52" t="str">
        <f>IF(OR($E126="",$G126=""),"",IF(AND($E$3=6),'Marks Entry 6th'!CF125,IF(AND($E$3=7),'Marks Entry 7th'!CF125,"")))</f>
        <v/>
      </c>
      <c r="FE126" s="52" t="str">
        <f>IF(OR($E126="",$G126=""),"",IF(AND($E$3=6),'Marks Entry 6th'!CG125,IF(AND($E$3=7),'Marks Entry 7th'!CG125,"")))</f>
        <v/>
      </c>
      <c r="FF126" s="52" t="str">
        <f>IF(OR($E126="",$G126=""),"",IF(AND($E$3=6),'Marks Entry 6th'!CH125,IF(AND($E$3=7),'Marks Entry 7th'!CH125,"")))</f>
        <v/>
      </c>
      <c r="FG126" s="52" t="str">
        <f>IF(OR($E126="",$G126=""),"",IF(AND($E$3=6),'Marks Entry 6th'!CI125,IF(AND($E$3=7),'Marks Entry 7th'!CI125,"")))</f>
        <v/>
      </c>
      <c r="FH126" s="121" t="str">
        <f t="shared" si="171"/>
        <v/>
      </c>
      <c r="FI126" s="122">
        <f t="shared" si="172"/>
        <v>0</v>
      </c>
      <c r="FJ126" s="122" t="str">
        <f t="shared" si="173"/>
        <v/>
      </c>
      <c r="FK126" s="122" t="str">
        <f t="shared" si="174"/>
        <v/>
      </c>
      <c r="FL126" s="109" t="str">
        <f t="shared" si="175"/>
        <v/>
      </c>
      <c r="FM126" s="370" t="str">
        <f>IF(OR($E126="",$G126=""),"",IF(AND('Marks Entry 6th'!CJ125="",'Marks Entry 7th'!CJ125=""),"",IF(AND($E$3=6),'Marks Entry 6th'!CJ125,IF(AND($E$3=7),'Marks Entry 7th'!CJ125,""))))</f>
        <v/>
      </c>
      <c r="FN126" s="370" t="str">
        <f>IF(OR($E126="",$G126=""),"",IF(AND('Marks Entry 6th'!CK125="",'Marks Entry 7th'!CK125=""),"",IF(AND($E$3=6),'Marks Entry 6th'!CK125,IF(AND($E$3=7),'Marks Entry 7th'!CK125,""))))</f>
        <v/>
      </c>
      <c r="FO126" s="371" t="str">
        <f t="shared" si="176"/>
        <v/>
      </c>
      <c r="FP126" s="109" t="str">
        <f t="shared" si="177"/>
        <v/>
      </c>
      <c r="FQ126" s="370" t="str">
        <f>IF(OR($E126="",$G126=""),"",IF(AND('Marks Entry 6th'!CL125="",'Marks Entry 7th'!CL125=""),"",IF(AND($E$3=6),'Marks Entry 6th'!CL125,IF(AND($E$3=7),'Marks Entry 7th'!CL125,""))))</f>
        <v/>
      </c>
      <c r="FR126" s="370" t="str">
        <f>IF(OR($E126="",$G126=""),"",IF(AND('Marks Entry 6th'!CM125="",'Marks Entry 7th'!CM125=""),"",IF(AND($E$3=6),'Marks Entry 6th'!CM125,IF(AND($E$3=7),'Marks Entry 7th'!CM125,""))))</f>
        <v/>
      </c>
      <c r="FS126" s="371" t="str">
        <f t="shared" si="178"/>
        <v/>
      </c>
      <c r="FT126" s="109" t="str">
        <f t="shared" si="179"/>
        <v/>
      </c>
      <c r="FU126" s="78" t="str">
        <f t="shared" si="180"/>
        <v/>
      </c>
      <c r="FV126" s="332" t="str">
        <f t="shared" si="181"/>
        <v/>
      </c>
      <c r="FW126" s="84" t="str">
        <f t="shared" si="182"/>
        <v/>
      </c>
      <c r="FX126" s="225" t="str">
        <f t="shared" si="183"/>
        <v/>
      </c>
      <c r="FY126" s="85" t="str">
        <f t="shared" si="184"/>
        <v/>
      </c>
      <c r="FZ126" s="331" t="str">
        <f>IFERROR(IF(B126="NSO","NSO",IF(OR(D126="",G126="",F126=""),"",IF(AND(FV126&gt;=36,'Master sheet'!$D$11="Hindi"),"कक्षा क्रमोन्नत",IF(AND(FV126&gt;=36,'Master sheet'!$D$11="English"),"Promoted",IF(AND(FV126&lt;36,'Master sheet'!$D$11="Hindi"),"पुनः परीक्षा","Re-Exam"))))),"")</f>
        <v/>
      </c>
      <c r="GA126" s="53" t="str">
        <f>IF(OR($E126="",$G126=""),"",IF(AND($E$3=6,'Marks Entry 6th'!CN125=""),"",IF(AND($E$3=7,'Marks Entry 7th'!CN125=""),"",IF(AND($E$3=6),'Marks Entry 6th'!CN125,IF(AND($E$3=7),'Marks Entry 7th'!CN125,"")))))</f>
        <v/>
      </c>
      <c r="GB126" s="53" t="str">
        <f>IF(OR($E126="",$G126=""),"",IF(AND($E$3=6,'Marks Entry 6th'!CO125=""),"",IF(AND($E$3=7,'Marks Entry 7th'!CO125=""),"",IF(AND($E$3=6),'Marks Entry 6th'!CO125,IF(AND($E$3=7),'Marks Entry 7th'!CO125,"")))))</f>
        <v/>
      </c>
      <c r="GC126" s="54"/>
      <c r="GK126" s="56">
        <f>IF(AND($E$3=6),'Marks Entry 6th'!I125,IF(AND($E$3=7),'Marks Entry 7th'!I125,""))</f>
        <v>0</v>
      </c>
      <c r="GL126" s="56">
        <f t="shared" si="185"/>
        <v>0</v>
      </c>
    </row>
    <row r="127" spans="1:194" ht="18.95" customHeight="1">
      <c r="A127" s="68">
        <v>120</v>
      </c>
      <c r="B127" s="68" t="str">
        <f>IF(OR(GK127=0,GK127=""),"",IF(AND($E$3=6),'Marks Entry 6th'!I126,IF(AND($E$3=7),'Marks Entry 7th'!I126,"")))</f>
        <v/>
      </c>
      <c r="C127" s="69" t="str">
        <f>IF(OR(B127=0,B127=""),"",IF(AND($E$3=6,'Marks Entry 6th'!B126=""),"",IF(AND($E$3=7,'Marks Entry 7th'!B126=""),"",IF(AND($E$3=6,'Marks Entry 6th'!B126),'Marks Entry 6th'!B126,IF(AND($E$3=7),'Marks Entry 7th'!B126,"")))))</f>
        <v/>
      </c>
      <c r="D127" s="69" t="str">
        <f>IF(OR(B127=0,B127=""),"",IF(AND($E$3=6,'Marks Entry 6th'!C126=""),"",IF(AND($E$3=7,'Marks Entry 7th'!C126=""),"",IF(AND($E$3=6),'Marks Entry 6th'!C126,IF(AND($E$3=7),'Marks Entry 7th'!C126,"")))))</f>
        <v/>
      </c>
      <c r="E127" s="306" t="str">
        <f>IF(OR(B127=0,B127=""),"",IF(AND($E$3=6,'Marks Entry 6th'!E126=""),"",IF(AND($E$3=7,'Marks Entry 7th'!E126=""),"",IF(AND($E$3=6),'Marks Entry 6th'!E126,IF(AND($E$3=7),'Marks Entry 7th'!E126,"")))))</f>
        <v/>
      </c>
      <c r="F127" s="69" t="str">
        <f>IF(OR(B127=0,B127=""),"",IF(AND($E$3=6,'Marks Entry 6th'!D126=""),"",IF(AND($E$3=7,'Marks Entry 7th'!D126=""),"",IF(AND($E$3=6),'Marks Entry 6th'!D126,IF(AND($E$3=7),'Marks Entry 7th'!D126,"")))))</f>
        <v/>
      </c>
      <c r="G127" s="305" t="str">
        <f>IF(OR(B127=0,B127=""),"",IF(AND($E$3=6,'Marks Entry 6th'!F126=""),"",IF(AND($E$3=7,'Marks Entry 7th'!F126=""),"",IF(AND($E$3=6),UPPER('Marks Entry 6th'!F126),IF(AND($E$3=7),UPPER('Marks Entry 7th'!F126),"")))))</f>
        <v/>
      </c>
      <c r="H127" s="305" t="str">
        <f>IF(OR(B127=0,B127=""),"",IF(AND($E$3=6,'Marks Entry 6th'!G126=""),"",IF(AND($E$3=7,'Marks Entry 7th'!G126=""),"",IF(AND($E$3=6),UPPER('Marks Entry 6th'!G126),IF(AND($E$3=7),UPPER('Marks Entry 7th'!G126),"")))))</f>
        <v/>
      </c>
      <c r="I127" s="305" t="str">
        <f>IF(OR(B127=0,B127=""),"",IF(AND($E$3=6,'Marks Entry 6th'!H126=""),"",IF(AND($E$3=7,'Marks Entry 7th'!H126=""),"",IF(AND($E$3=6),UPPER('Marks Entry 6th'!H126),IF(AND($E$3=7),UPPER('Marks Entry 7th'!H126),"")))))</f>
        <v/>
      </c>
      <c r="J127" s="64" t="str">
        <f>IF(OR(B127=0,B127=""),"",IF(AND($E$3=6,'Marks Entry 6th'!J126=""),"",IF(AND($E$3=7,'Marks Entry 7th'!J126=""),"",IF(AND($E$3=6),'Marks Entry 6th'!J126,IF(AND($E$3=7),'Marks Entry 7th'!J126,"")))))</f>
        <v/>
      </c>
      <c r="K127" s="64" t="str">
        <f>IF(OR(B127=0,B127=""),"",IF(AND($E$3=6,'Marks Entry 6th'!K126=""),"",IF(AND($E$3=7,'Marks Entry 7th'!K126=""),"",IF(AND($E$3=6),'Marks Entry 6th'!K126,IF(AND($E$3=7),'Marks Entry 7th'!K126,"")))))</f>
        <v/>
      </c>
      <c r="L127" s="120" t="str">
        <f>IF(OR($E127="",$G127=""),"",IF(AND($E$3=6),'Marks Entry 6th'!L126,IF(AND($E$3=7),'Marks Entry 7th'!L126,"")))</f>
        <v/>
      </c>
      <c r="M127" s="120" t="str">
        <f>IF(OR($E127="",$G127=""),"",IF(AND($E$3=6),'Marks Entry 6th'!M126,IF(AND($E$3=7),'Marks Entry 7th'!M126,"")))</f>
        <v/>
      </c>
      <c r="N127" s="120" t="str">
        <f>IF(OR($E127="",$G127=""),"",IF(AND($E$3=6),'Marks Entry 6th'!N126,IF(AND($E$3=7),'Marks Entry 7th'!N126,"")))</f>
        <v/>
      </c>
      <c r="O127" s="120" t="str">
        <f>IF(OR($E127="",$G127=""),"",IF(AND($E$3=6),'Marks Entry 6th'!O126,IF(AND($E$3=7),'Marks Entry 7th'!O126,"")))</f>
        <v/>
      </c>
      <c r="P127" s="120" t="str">
        <f>IF(OR($E127="",$G127=""),"",IF(AND($E$3=6),'Marks Entry 6th'!P126,IF(AND($E$3=7),'Marks Entry 7th'!P126,"")))</f>
        <v/>
      </c>
      <c r="Q127" s="120" t="str">
        <f>IF(OR($E127="",$G127=""),"",IF(AND($E$3=6),'Marks Entry 6th'!Q126,IF(AND($E$3=7),'Marks Entry 7th'!Q126,"")))</f>
        <v/>
      </c>
      <c r="R127" s="428" t="str">
        <f t="shared" si="95"/>
        <v/>
      </c>
      <c r="S127" s="120" t="str">
        <f>IF(OR($E127="",$G127=""),"",IF(AND($E$3=6),'Marks Entry 6th'!R126,IF(AND($E$3=7),'Marks Entry 7th'!R126,"")))</f>
        <v/>
      </c>
      <c r="T127" s="120" t="str">
        <f>IF(OR($E127="",$G127=""),"",IF(AND($E$3=6),'Marks Entry 6th'!S126,IF(AND($E$3=7),'Marks Entry 7th'!S126,"")))</f>
        <v/>
      </c>
      <c r="U127" s="65" t="str">
        <f t="shared" si="96"/>
        <v/>
      </c>
      <c r="V127" s="62">
        <f t="shared" si="97"/>
        <v>0</v>
      </c>
      <c r="W127" s="67" t="str">
        <f>IF(OR($E127="",$G127=""),"",IF(AND($E$3=6),'Marks Entry 6th'!T126,IF(AND($E$3=7),'Marks Entry 7th'!T126,"")))</f>
        <v/>
      </c>
      <c r="X127" s="67" t="str">
        <f>IF(OR($E127="",$G127=""),"",IF(AND($E$3=6),'Marks Entry 6th'!U126,IF(AND($E$3=7),'Marks Entry 7th'!U126,"")))</f>
        <v/>
      </c>
      <c r="Y127" s="66" t="str">
        <f t="shared" si="98"/>
        <v/>
      </c>
      <c r="Z127" s="62" t="str">
        <f t="shared" si="99"/>
        <v/>
      </c>
      <c r="AA127" s="108">
        <f t="shared" si="100"/>
        <v>0</v>
      </c>
      <c r="AB127" s="108" t="str">
        <f t="shared" si="101"/>
        <v/>
      </c>
      <c r="AC127" s="108" t="str">
        <f t="shared" si="102"/>
        <v/>
      </c>
      <c r="AD127" s="108" t="str">
        <f t="shared" si="103"/>
        <v/>
      </c>
      <c r="AE127" s="108" t="str">
        <f t="shared" si="104"/>
        <v/>
      </c>
      <c r="AF127" s="110" t="str">
        <f t="shared" si="105"/>
        <v/>
      </c>
      <c r="AG127" s="120" t="str">
        <f>IF(OR($E127="",$G127=""),"",IF(AND($E$3=6),'Marks Entry 6th'!V126,IF(AND($E$3=7),'Marks Entry 7th'!V126,"")))</f>
        <v/>
      </c>
      <c r="AH127" s="120" t="str">
        <f>IF(OR($E127="",$G127=""),"",IF(AND($E$3=6),'Marks Entry 6th'!W126,IF(AND($E$3=7),'Marks Entry 7th'!W126,"")))</f>
        <v/>
      </c>
      <c r="AI127" s="120" t="str">
        <f>IF(OR($E127="",$G127=""),"",IF(AND($E$3=6),'Marks Entry 6th'!X126,IF(AND($E$3=7),'Marks Entry 7th'!X126,"")))</f>
        <v/>
      </c>
      <c r="AJ127" s="120" t="str">
        <f>IF(OR($E127="",$G127=""),"",IF(AND($E$3=6),'Marks Entry 6th'!Y126,IF(AND($E$3=7),'Marks Entry 7th'!Y126,"")))</f>
        <v/>
      </c>
      <c r="AK127" s="120" t="str">
        <f>IF(OR($E127="",$G127=""),"",IF(AND($E$3=6),'Marks Entry 6th'!Z126,IF(AND($E$3=7),'Marks Entry 7th'!Z126,"")))</f>
        <v/>
      </c>
      <c r="AL127" s="120" t="str">
        <f>IF(OR($E127="",$G127=""),"",IF(AND($E$3=6),'Marks Entry 6th'!AA126,IF(AND($E$3=7),'Marks Entry 7th'!AA126,"")))</f>
        <v/>
      </c>
      <c r="AM127" s="428" t="str">
        <f t="shared" si="106"/>
        <v/>
      </c>
      <c r="AN127" s="120" t="str">
        <f>IF(OR($E127="",$G127=""),"",IF(AND($E$3=6),'Marks Entry 6th'!AB126,IF(AND($E$3=7),'Marks Entry 7th'!AB126,"")))</f>
        <v/>
      </c>
      <c r="AO127" s="120" t="str">
        <f>IF(OR($E127="",$G127=""),"",IF(AND($E$3=6),'Marks Entry 6th'!AC126,IF(AND($E$3=7),'Marks Entry 7th'!AC126,"")))</f>
        <v/>
      </c>
      <c r="AP127" s="65" t="str">
        <f t="shared" si="107"/>
        <v/>
      </c>
      <c r="AQ127" s="62">
        <f t="shared" si="108"/>
        <v>0</v>
      </c>
      <c r="AR127" s="67" t="str">
        <f>IF(OR($E127="",$G127=""),"",IF(AND($E$3=6),'Marks Entry 6th'!AD126,IF(AND($E$3=7),'Marks Entry 7th'!AD126,"")))</f>
        <v/>
      </c>
      <c r="AS127" s="67" t="str">
        <f>IF(OR($E127="",$G127=""),"",IF(AND($E$3=6),'Marks Entry 6th'!AE126,IF(AND($E$3=7),'Marks Entry 7th'!AE126,"")))</f>
        <v/>
      </c>
      <c r="AT127" s="65" t="str">
        <f t="shared" si="109"/>
        <v/>
      </c>
      <c r="AU127" s="62" t="str">
        <f t="shared" si="110"/>
        <v/>
      </c>
      <c r="AV127" s="108">
        <f t="shared" si="111"/>
        <v>0</v>
      </c>
      <c r="AW127" s="108" t="str">
        <f t="shared" si="112"/>
        <v/>
      </c>
      <c r="AX127" s="108" t="str">
        <f t="shared" si="113"/>
        <v/>
      </c>
      <c r="AY127" s="108" t="str">
        <f t="shared" si="114"/>
        <v/>
      </c>
      <c r="AZ127" s="108" t="str">
        <f t="shared" si="115"/>
        <v/>
      </c>
      <c r="BA127" s="110" t="str">
        <f t="shared" si="116"/>
        <v/>
      </c>
      <c r="BB127" s="313" t="str">
        <f>IF(OR($E127="",$G127=""),"",IF(AND($E$3=6),'Marks Entry 6th'!AF126,IF(AND($E$3=7),'Marks Entry 7th'!AF126,"")))</f>
        <v/>
      </c>
      <c r="BC127" s="120" t="str">
        <f>IF(OR($E127="",$G127=""),"",IF(AND($E$3=6),'Marks Entry 6th'!AG126,IF(AND($E$3=7),'Marks Entry 7th'!AG126,"")))</f>
        <v/>
      </c>
      <c r="BD127" s="120" t="str">
        <f>IF(OR($E127="",$G127=""),"",IF(AND($E$3=6),'Marks Entry 6th'!AH126,IF(AND($E$3=7),'Marks Entry 7th'!AH126,"")))</f>
        <v/>
      </c>
      <c r="BE127" s="120" t="str">
        <f>IF(OR($E127="",$G127=""),"",IF(AND($E$3=6),'Marks Entry 6th'!AI126,IF(AND($E$3=7),'Marks Entry 7th'!AI126,"")))</f>
        <v/>
      </c>
      <c r="BF127" s="120" t="str">
        <f>IF(OR($E127="",$G127=""),"",IF(AND($E$3=6),'Marks Entry 6th'!AJ126,IF(AND($E$3=7),'Marks Entry 7th'!AJ126,"")))</f>
        <v/>
      </c>
      <c r="BG127" s="120" t="str">
        <f>IF(OR($E127="",$G127=""),"",IF(AND($E$3=6),'Marks Entry 6th'!AK126,IF(AND($E$3=7),'Marks Entry 7th'!AK126,"")))</f>
        <v/>
      </c>
      <c r="BH127" s="120" t="str">
        <f>IF(OR($E127="",$G127=""),"",IF(AND($E$3=6),'Marks Entry 6th'!AL126,IF(AND($E$3=7),'Marks Entry 7th'!AL126,"")))</f>
        <v/>
      </c>
      <c r="BI127" s="428" t="str">
        <f t="shared" si="117"/>
        <v/>
      </c>
      <c r="BJ127" s="120" t="str">
        <f>IF(OR($E127="",$G127=""),"",IF(AND($E$3=6),'Marks Entry 6th'!AM126,IF(AND($E$3=7),'Marks Entry 7th'!AM126,"")))</f>
        <v/>
      </c>
      <c r="BK127" s="120" t="str">
        <f>IF(OR($E127="",$G127=""),"",IF(AND($E$3=6),'Marks Entry 6th'!AN126,IF(AND($E$3=7),'Marks Entry 7th'!AN126,"")))</f>
        <v/>
      </c>
      <c r="BL127" s="65" t="str">
        <f t="shared" si="118"/>
        <v/>
      </c>
      <c r="BM127" s="62">
        <f t="shared" si="119"/>
        <v>0</v>
      </c>
      <c r="BN127" s="67" t="str">
        <f>IF(OR($E127="",$G127=""),"",IF(AND($E$3=6),'Marks Entry 6th'!AO126,IF(AND($E$3=7),'Marks Entry 7th'!AO126,"")))</f>
        <v/>
      </c>
      <c r="BO127" s="67" t="str">
        <f>IF(OR($E127="",$G127=""),"",IF(AND($E$3=6),'Marks Entry 6th'!AP126,IF(AND($E$3=7),'Marks Entry 7th'!AP126,"")))</f>
        <v/>
      </c>
      <c r="BP127" s="65" t="str">
        <f t="shared" si="120"/>
        <v/>
      </c>
      <c r="BQ127" s="62" t="str">
        <f t="shared" si="121"/>
        <v/>
      </c>
      <c r="BR127" s="108">
        <f t="shared" si="122"/>
        <v>0</v>
      </c>
      <c r="BS127" s="108" t="str">
        <f t="shared" si="123"/>
        <v/>
      </c>
      <c r="BT127" s="108" t="str">
        <f t="shared" si="124"/>
        <v/>
      </c>
      <c r="BU127" s="108" t="str">
        <f t="shared" si="125"/>
        <v/>
      </c>
      <c r="BV127" s="108" t="str">
        <f t="shared" si="126"/>
        <v/>
      </c>
      <c r="BW127" s="110" t="str">
        <f t="shared" si="127"/>
        <v/>
      </c>
      <c r="BX127" s="120" t="str">
        <f>IF(OR($E127="",$G127=""),"",IF(AND($E$3=6),'Marks Entry 6th'!AQ126,IF(AND($E$3=7),'Marks Entry 7th'!AQ126,"")))</f>
        <v/>
      </c>
      <c r="BY127" s="120" t="str">
        <f>IF(OR($E127="",$G127=""),"",IF(AND($E$3=6),'Marks Entry 6th'!AR126,IF(AND($E$3=7),'Marks Entry 7th'!AR126,"")))</f>
        <v/>
      </c>
      <c r="BZ127" s="120" t="str">
        <f>IF(OR($E127="",$G127=""),"",IF(AND($E$3=6),'Marks Entry 6th'!AS126,IF(AND($E$3=7),'Marks Entry 7th'!AS126,"")))</f>
        <v/>
      </c>
      <c r="CA127" s="120" t="str">
        <f>IF(OR($E127="",$G127=""),"",IF(AND($E$3=6),'Marks Entry 6th'!AT126,IF(AND($E$3=7),'Marks Entry 7th'!AT126,"")))</f>
        <v/>
      </c>
      <c r="CB127" s="120" t="str">
        <f>IF(OR($E127="",$G127=""),"",IF(AND($E$3=6),'Marks Entry 6th'!AU126,IF(AND($E$3=7),'Marks Entry 7th'!AU126,"")))</f>
        <v/>
      </c>
      <c r="CC127" s="120" t="str">
        <f>IF(OR($E127="",$G127=""),"",IF(AND($E$3=6),'Marks Entry 6th'!AV126,IF(AND($E$3=7),'Marks Entry 7th'!AV126,"")))</f>
        <v/>
      </c>
      <c r="CD127" s="428" t="str">
        <f t="shared" si="128"/>
        <v/>
      </c>
      <c r="CE127" s="120" t="str">
        <f>IF(OR($E127="",$G127=""),"",IF(AND($E$3=6),'Marks Entry 6th'!AW126,IF(AND($E$3=7),'Marks Entry 7th'!AW126,"")))</f>
        <v/>
      </c>
      <c r="CF127" s="120" t="str">
        <f>IF(OR($E127="",$G127=""),"",IF(AND($E$3=6),'Marks Entry 6th'!AX126,IF(AND($E$3=7),'Marks Entry 7th'!AX126,"")))</f>
        <v/>
      </c>
      <c r="CG127" s="65" t="str">
        <f t="shared" si="129"/>
        <v/>
      </c>
      <c r="CH127" s="62">
        <f t="shared" si="130"/>
        <v>0</v>
      </c>
      <c r="CI127" s="67" t="str">
        <f>IF(OR($E127="",$G127=""),"",IF(AND($E$3=6),'Marks Entry 6th'!AY126,IF(AND($E$3=7),'Marks Entry 7th'!AY126,"")))</f>
        <v/>
      </c>
      <c r="CJ127" s="67" t="str">
        <f>IF(OR($E127="",$G127=""),"",IF(AND($E$3=6),'Marks Entry 6th'!AZ126,IF(AND($E$3=7),'Marks Entry 7th'!AZ126,"")))</f>
        <v/>
      </c>
      <c r="CK127" s="65" t="str">
        <f t="shared" si="131"/>
        <v/>
      </c>
      <c r="CL127" s="62" t="str">
        <f t="shared" si="132"/>
        <v/>
      </c>
      <c r="CM127" s="108">
        <f t="shared" si="133"/>
        <v>0</v>
      </c>
      <c r="CN127" s="108" t="str">
        <f t="shared" si="134"/>
        <v/>
      </c>
      <c r="CO127" s="108" t="str">
        <f t="shared" si="135"/>
        <v/>
      </c>
      <c r="CP127" s="108" t="str">
        <f t="shared" si="136"/>
        <v/>
      </c>
      <c r="CQ127" s="108" t="str">
        <f t="shared" si="137"/>
        <v/>
      </c>
      <c r="CR127" s="110" t="str">
        <f t="shared" si="138"/>
        <v/>
      </c>
      <c r="CS127" s="120" t="str">
        <f>IF(OR($E127="",$G127=""),"",IF(AND($E$3=6),'Marks Entry 6th'!BA126,IF(AND($E$3=7),'Marks Entry 7th'!BA126,"")))</f>
        <v/>
      </c>
      <c r="CT127" s="120" t="str">
        <f>IF(OR($E127="",$G127=""),"",IF(AND($E$3=6),'Marks Entry 6th'!BB126,IF(AND($E$3=7),'Marks Entry 7th'!BB126,"")))</f>
        <v/>
      </c>
      <c r="CU127" s="120" t="str">
        <f>IF(OR($E127="",$G127=""),"",IF(AND($E$3=6),'Marks Entry 6th'!BC126,IF(AND($E$3=7),'Marks Entry 7th'!BC126,"")))</f>
        <v/>
      </c>
      <c r="CV127" s="120" t="str">
        <f>IF(OR($E127="",$G127=""),"",IF(AND($E$3=6),'Marks Entry 6th'!BD126,IF(AND($E$3=7),'Marks Entry 7th'!BD126,"")))</f>
        <v/>
      </c>
      <c r="CW127" s="120" t="str">
        <f>IF(OR($E127="",$G127=""),"",IF(AND($E$3=6),'Marks Entry 6th'!BE126,IF(AND($E$3=7),'Marks Entry 7th'!BE126,"")))</f>
        <v/>
      </c>
      <c r="CX127" s="120" t="str">
        <f>IF(OR($E127="",$G127=""),"",IF(AND($E$3=6),'Marks Entry 6th'!BF126,IF(AND($E$3=7),'Marks Entry 7th'!BF126,"")))</f>
        <v/>
      </c>
      <c r="CY127" s="428" t="str">
        <f t="shared" si="139"/>
        <v/>
      </c>
      <c r="CZ127" s="120" t="str">
        <f>IF(OR($E127="",$G127=""),"",IF(AND($E$3=6),'Marks Entry 6th'!BG126,IF(AND($E$3=7),'Marks Entry 7th'!BG126,"")))</f>
        <v/>
      </c>
      <c r="DA127" s="120" t="str">
        <f>IF(OR($E127="",$G127=""),"",IF(AND($E$3=6),'Marks Entry 6th'!BH126,IF(AND($E$3=7),'Marks Entry 7th'!BH126,"")))</f>
        <v/>
      </c>
      <c r="DB127" s="65" t="str">
        <f t="shared" si="140"/>
        <v/>
      </c>
      <c r="DC127" s="62">
        <f t="shared" si="141"/>
        <v>0</v>
      </c>
      <c r="DD127" s="67" t="str">
        <f>IF(OR($E127="",$G127=""),"",IF(AND($E$3=6),'Marks Entry 6th'!BI126,IF(AND($E$3=7),'Marks Entry 7th'!BI126,"")))</f>
        <v/>
      </c>
      <c r="DE127" s="67" t="str">
        <f>IF(OR($E127="",$G127=""),"",IF(AND($E$3=6),'Marks Entry 6th'!BJ126,IF(AND($E$3=7),'Marks Entry 7th'!BJ126,"")))</f>
        <v/>
      </c>
      <c r="DF127" s="65" t="str">
        <f t="shared" si="142"/>
        <v/>
      </c>
      <c r="DG127" s="62" t="str">
        <f t="shared" si="143"/>
        <v/>
      </c>
      <c r="DH127" s="108">
        <f t="shared" si="144"/>
        <v>0</v>
      </c>
      <c r="DI127" s="108" t="str">
        <f t="shared" si="145"/>
        <v/>
      </c>
      <c r="DJ127" s="108" t="str">
        <f t="shared" si="146"/>
        <v/>
      </c>
      <c r="DK127" s="108" t="str">
        <f t="shared" si="147"/>
        <v/>
      </c>
      <c r="DL127" s="108" t="str">
        <f t="shared" si="148"/>
        <v/>
      </c>
      <c r="DM127" s="110" t="str">
        <f t="shared" si="149"/>
        <v/>
      </c>
      <c r="DN127" s="120" t="str">
        <f>IF(OR($E127="",$G127=""),"",IF(AND($E$3=6),'Marks Entry 6th'!BK126,IF(AND($E$3=7),'Marks Entry 7th'!BK126,"")))</f>
        <v/>
      </c>
      <c r="DO127" s="120" t="str">
        <f>IF(OR($E127="",$G127=""),"",IF(AND($E$3=6),'Marks Entry 6th'!BL126,IF(AND($E$3=7),'Marks Entry 7th'!BL126,"")))</f>
        <v/>
      </c>
      <c r="DP127" s="120" t="str">
        <f>IF(OR($E127="",$G127=""),"",IF(AND($E$3=6),'Marks Entry 6th'!BM126,IF(AND($E$3=7),'Marks Entry 7th'!BM126,"")))</f>
        <v/>
      </c>
      <c r="DQ127" s="120" t="str">
        <f>IF(OR($E127="",$G127=""),"",IF(AND($E$3=6),'Marks Entry 6th'!BN126,IF(AND($E$3=7),'Marks Entry 7th'!BN126,"")))</f>
        <v/>
      </c>
      <c r="DR127" s="120" t="str">
        <f>IF(OR($E127="",$G127=""),"",IF(AND($E$3=6),'Marks Entry 6th'!BO126,IF(AND($E$3=7),'Marks Entry 7th'!BO126,"")))</f>
        <v/>
      </c>
      <c r="DS127" s="120" t="str">
        <f>IF(OR($E127="",$G127=""),"",IF(AND($E$3=6),'Marks Entry 6th'!BP126,IF(AND($E$3=7),'Marks Entry 7th'!BP126,"")))</f>
        <v/>
      </c>
      <c r="DT127" s="428" t="str">
        <f t="shared" si="150"/>
        <v/>
      </c>
      <c r="DU127" s="120" t="str">
        <f>IF(OR($E127="",$G127=""),"",IF(AND($E$3=6),'Marks Entry 6th'!BQ126,IF(AND($E$3=7),'Marks Entry 7th'!BQ126,"")))</f>
        <v/>
      </c>
      <c r="DV127" s="120" t="str">
        <f>IF(OR($E127="",$G127=""),"",IF(AND($E$3=6),'Marks Entry 6th'!BR126,IF(AND($E$3=7),'Marks Entry 7th'!BR126,"")))</f>
        <v/>
      </c>
      <c r="DW127" s="65" t="str">
        <f t="shared" si="151"/>
        <v/>
      </c>
      <c r="DX127" s="62">
        <f t="shared" si="152"/>
        <v>0</v>
      </c>
      <c r="DY127" s="67" t="str">
        <f>IF(OR($E127="",$G127=""),"",IF(AND($E$3=6),'Marks Entry 6th'!BS126,IF(AND($E$3=7),'Marks Entry 7th'!BS126,"")))</f>
        <v/>
      </c>
      <c r="DZ127" s="67" t="str">
        <f>IF(OR($E127="",$G127=""),"",IF(AND($E$3=6),'Marks Entry 6th'!BT126,IF(AND($E$3=7),'Marks Entry 7th'!BT126,"")))</f>
        <v/>
      </c>
      <c r="EA127" s="65" t="str">
        <f t="shared" si="153"/>
        <v/>
      </c>
      <c r="EB127" s="62" t="str">
        <f t="shared" si="154"/>
        <v/>
      </c>
      <c r="EC127" s="108">
        <f t="shared" si="155"/>
        <v>0</v>
      </c>
      <c r="ED127" s="108" t="str">
        <f t="shared" si="156"/>
        <v/>
      </c>
      <c r="EE127" s="108" t="str">
        <f t="shared" si="157"/>
        <v/>
      </c>
      <c r="EF127" s="108" t="str">
        <f t="shared" si="158"/>
        <v/>
      </c>
      <c r="EG127" s="108" t="str">
        <f t="shared" si="159"/>
        <v/>
      </c>
      <c r="EH127" s="110" t="str">
        <f t="shared" si="160"/>
        <v/>
      </c>
      <c r="EI127" s="52" t="str">
        <f>IF(OR($E127="",$G127=""),"",IF(AND($E$3=6),'Marks Entry 6th'!BU126,IF(AND($E$3=7),'Marks Entry 7th'!BU126,"")))</f>
        <v/>
      </c>
      <c r="EJ127" s="52" t="str">
        <f>IF(OR($E127="",$G127=""),"",IF(AND($E$3=6),'Marks Entry 6th'!BV126,IF(AND($E$3=7),'Marks Entry 7th'!BV126,"")))</f>
        <v/>
      </c>
      <c r="EK127" s="52" t="str">
        <f>IF(OR($E127="",$G127=""),"",IF(AND($E$3=6),'Marks Entry 6th'!BW126,IF(AND($E$3=7),'Marks Entry 7th'!BW126,"")))</f>
        <v/>
      </c>
      <c r="EL127" s="52" t="str">
        <f>IF(OR($E127="",$G127=""),"",IF(AND($E$3=6),'Marks Entry 6th'!BX126,IF(AND($E$3=7),'Marks Entry 7th'!BX126,"")))</f>
        <v/>
      </c>
      <c r="EM127" s="52" t="str">
        <f>IF(OR($E127="",$G127=""),"",IF(AND($E$3=6),'Marks Entry 6th'!BY126,IF(AND($E$3=7),'Marks Entry 7th'!BY126,"")))</f>
        <v/>
      </c>
      <c r="EN127" s="121" t="str">
        <f t="shared" si="161"/>
        <v/>
      </c>
      <c r="EO127" s="122">
        <f t="shared" si="162"/>
        <v>0</v>
      </c>
      <c r="EP127" s="122" t="str">
        <f t="shared" si="163"/>
        <v/>
      </c>
      <c r="EQ127" s="122" t="str">
        <f t="shared" si="164"/>
        <v/>
      </c>
      <c r="ER127" s="109" t="str">
        <f t="shared" si="165"/>
        <v/>
      </c>
      <c r="ES127" s="52" t="str">
        <f>IF(OR($E127="",$G127=""),"",IF(AND($E$3=6),'Marks Entry 6th'!BZ126,IF(AND($E$3=7),'Marks Entry 7th'!BZ126,"")))</f>
        <v/>
      </c>
      <c r="ET127" s="52" t="str">
        <f>IF(OR($E127="",$G127=""),"",IF(AND($E$3=6),'Marks Entry 6th'!CA126,IF(AND($E$3=7),'Marks Entry 7th'!CA126,"")))</f>
        <v/>
      </c>
      <c r="EU127" s="52" t="str">
        <f>IF(OR($E127="",$G127=""),"",IF(AND($E$3=6),'Marks Entry 6th'!CB126,IF(AND($E$3=7),'Marks Entry 7th'!CB126,"")))</f>
        <v/>
      </c>
      <c r="EV127" s="52" t="str">
        <f>IF(OR($E127="",$G127=""),"",IF(AND($E$3=6),'Marks Entry 6th'!CC126,IF(AND($E$3=7),'Marks Entry 7th'!CC126,"")))</f>
        <v/>
      </c>
      <c r="EW127" s="52" t="str">
        <f>IF(OR($E127="",$G127=""),"",IF(AND($E$3=6),'Marks Entry 6th'!CD126,IF(AND($E$3=7),'Marks Entry 7th'!CD126,"")))</f>
        <v/>
      </c>
      <c r="EX127" s="121" t="str">
        <f t="shared" si="166"/>
        <v/>
      </c>
      <c r="EY127" s="122">
        <f t="shared" si="167"/>
        <v>0</v>
      </c>
      <c r="EZ127" s="122" t="str">
        <f t="shared" si="168"/>
        <v/>
      </c>
      <c r="FA127" s="122" t="str">
        <f t="shared" si="169"/>
        <v/>
      </c>
      <c r="FB127" s="109" t="str">
        <f t="shared" si="170"/>
        <v/>
      </c>
      <c r="FC127" s="52" t="str">
        <f>IF(OR($E127="",$G127=""),"",IF(AND($E$3=6),'Marks Entry 6th'!CE126,IF(AND($E$3=7),'Marks Entry 7th'!CE126,"")))</f>
        <v/>
      </c>
      <c r="FD127" s="52" t="str">
        <f>IF(OR($E127="",$G127=""),"",IF(AND($E$3=6),'Marks Entry 6th'!CF126,IF(AND($E$3=7),'Marks Entry 7th'!CF126,"")))</f>
        <v/>
      </c>
      <c r="FE127" s="52" t="str">
        <f>IF(OR($E127="",$G127=""),"",IF(AND($E$3=6),'Marks Entry 6th'!CG126,IF(AND($E$3=7),'Marks Entry 7th'!CG126,"")))</f>
        <v/>
      </c>
      <c r="FF127" s="52" t="str">
        <f>IF(OR($E127="",$G127=""),"",IF(AND($E$3=6),'Marks Entry 6th'!CH126,IF(AND($E$3=7),'Marks Entry 7th'!CH126,"")))</f>
        <v/>
      </c>
      <c r="FG127" s="52" t="str">
        <f>IF(OR($E127="",$G127=""),"",IF(AND($E$3=6),'Marks Entry 6th'!CI126,IF(AND($E$3=7),'Marks Entry 7th'!CI126,"")))</f>
        <v/>
      </c>
      <c r="FH127" s="121" t="str">
        <f t="shared" si="171"/>
        <v/>
      </c>
      <c r="FI127" s="122">
        <f t="shared" si="172"/>
        <v>0</v>
      </c>
      <c r="FJ127" s="122" t="str">
        <f t="shared" si="173"/>
        <v/>
      </c>
      <c r="FK127" s="122" t="str">
        <f t="shared" si="174"/>
        <v/>
      </c>
      <c r="FL127" s="109" t="str">
        <f t="shared" si="175"/>
        <v/>
      </c>
      <c r="FM127" s="370" t="str">
        <f>IF(OR($E127="",$G127=""),"",IF(AND('Marks Entry 6th'!CJ126="",'Marks Entry 7th'!CJ126=""),"",IF(AND($E$3=6),'Marks Entry 6th'!CJ126,IF(AND($E$3=7),'Marks Entry 7th'!CJ126,""))))</f>
        <v/>
      </c>
      <c r="FN127" s="370" t="str">
        <f>IF(OR($E127="",$G127=""),"",IF(AND('Marks Entry 6th'!CK126="",'Marks Entry 7th'!CK126=""),"",IF(AND($E$3=6),'Marks Entry 6th'!CK126,IF(AND($E$3=7),'Marks Entry 7th'!CK126,""))))</f>
        <v/>
      </c>
      <c r="FO127" s="371" t="str">
        <f t="shared" si="176"/>
        <v/>
      </c>
      <c r="FP127" s="109" t="str">
        <f t="shared" si="177"/>
        <v/>
      </c>
      <c r="FQ127" s="370" t="str">
        <f>IF(OR($E127="",$G127=""),"",IF(AND('Marks Entry 6th'!CL126="",'Marks Entry 7th'!CL126=""),"",IF(AND($E$3=6),'Marks Entry 6th'!CL126,IF(AND($E$3=7),'Marks Entry 7th'!CL126,""))))</f>
        <v/>
      </c>
      <c r="FR127" s="370" t="str">
        <f>IF(OR($E127="",$G127=""),"",IF(AND('Marks Entry 6th'!CM126="",'Marks Entry 7th'!CM126=""),"",IF(AND($E$3=6),'Marks Entry 6th'!CM126,IF(AND($E$3=7),'Marks Entry 7th'!CM126,""))))</f>
        <v/>
      </c>
      <c r="FS127" s="371" t="str">
        <f t="shared" si="178"/>
        <v/>
      </c>
      <c r="FT127" s="109" t="str">
        <f t="shared" si="179"/>
        <v/>
      </c>
      <c r="FU127" s="78" t="str">
        <f t="shared" si="180"/>
        <v/>
      </c>
      <c r="FV127" s="332" t="str">
        <f t="shared" si="181"/>
        <v/>
      </c>
      <c r="FW127" s="84" t="str">
        <f t="shared" si="182"/>
        <v/>
      </c>
      <c r="FX127" s="225" t="str">
        <f t="shared" si="183"/>
        <v/>
      </c>
      <c r="FY127" s="85" t="str">
        <f t="shared" si="184"/>
        <v/>
      </c>
      <c r="FZ127" s="331" t="str">
        <f>IFERROR(IF(B127="NSO","NSO",IF(OR(D127="",G127="",F127=""),"",IF(AND(FV127&gt;=36,'Master sheet'!$D$11="Hindi"),"कक्षा क्रमोन्नत",IF(AND(FV127&gt;=36,'Master sheet'!$D$11="English"),"Promoted",IF(AND(FV127&lt;36,'Master sheet'!$D$11="Hindi"),"पुनः परीक्षा","Re-Exam"))))),"")</f>
        <v/>
      </c>
      <c r="GA127" s="53" t="str">
        <f>IF(OR($E127="",$G127=""),"",IF(AND($E$3=6,'Marks Entry 6th'!CN126=""),"",IF(AND($E$3=7,'Marks Entry 7th'!CN126=""),"",IF(AND($E$3=6),'Marks Entry 6th'!CN126,IF(AND($E$3=7),'Marks Entry 7th'!CN126,"")))))</f>
        <v/>
      </c>
      <c r="GB127" s="53" t="str">
        <f>IF(OR($E127="",$G127=""),"",IF(AND($E$3=6,'Marks Entry 6th'!CO126=""),"",IF(AND($E$3=7,'Marks Entry 7th'!CO126=""),"",IF(AND($E$3=6),'Marks Entry 6th'!CO126,IF(AND($E$3=7),'Marks Entry 7th'!CO126,"")))))</f>
        <v/>
      </c>
      <c r="GC127" s="54"/>
      <c r="GK127" s="56">
        <f>IF(AND($E$3=6),'Marks Entry 6th'!I126,IF(AND($E$3=7),'Marks Entry 7th'!I126,""))</f>
        <v>0</v>
      </c>
      <c r="GL127" s="56">
        <f t="shared" si="185"/>
        <v>0</v>
      </c>
    </row>
    <row r="128" spans="1:194" ht="18.95" customHeight="1">
      <c r="A128" s="68">
        <v>121</v>
      </c>
      <c r="B128" s="68" t="str">
        <f>IF(OR(GK128=0,GK128=""),"",IF(AND($E$3=6),'Marks Entry 6th'!I127,IF(AND($E$3=7),'Marks Entry 7th'!I127,"")))</f>
        <v/>
      </c>
      <c r="C128" s="69" t="str">
        <f>IF(OR(B128=0,B128=""),"",IF(AND($E$3=6,'Marks Entry 6th'!B127=""),"",IF(AND($E$3=7,'Marks Entry 7th'!B127=""),"",IF(AND($E$3=6,'Marks Entry 6th'!B127),'Marks Entry 6th'!B127,IF(AND($E$3=7),'Marks Entry 7th'!B127,"")))))</f>
        <v/>
      </c>
      <c r="D128" s="69" t="str">
        <f>IF(OR(B128=0,B128=""),"",IF(AND($E$3=6,'Marks Entry 6th'!C127=""),"",IF(AND($E$3=7,'Marks Entry 7th'!C127=""),"",IF(AND($E$3=6),'Marks Entry 6th'!C127,IF(AND($E$3=7),'Marks Entry 7th'!C127,"")))))</f>
        <v/>
      </c>
      <c r="E128" s="306" t="str">
        <f>IF(OR(B128=0,B128=""),"",IF(AND($E$3=6,'Marks Entry 6th'!E127=""),"",IF(AND($E$3=7,'Marks Entry 7th'!E127=""),"",IF(AND($E$3=6),'Marks Entry 6th'!E127,IF(AND($E$3=7),'Marks Entry 7th'!E127,"")))))</f>
        <v/>
      </c>
      <c r="F128" s="69" t="str">
        <f>IF(OR(B128=0,B128=""),"",IF(AND($E$3=6,'Marks Entry 6th'!D127=""),"",IF(AND($E$3=7,'Marks Entry 7th'!D127=""),"",IF(AND($E$3=6),'Marks Entry 6th'!D127,IF(AND($E$3=7),'Marks Entry 7th'!D127,"")))))</f>
        <v/>
      </c>
      <c r="G128" s="305" t="str">
        <f>IF(OR(B128=0,B128=""),"",IF(AND($E$3=6,'Marks Entry 6th'!F127=""),"",IF(AND($E$3=7,'Marks Entry 7th'!F127=""),"",IF(AND($E$3=6),UPPER('Marks Entry 6th'!F127),IF(AND($E$3=7),UPPER('Marks Entry 7th'!F127),"")))))</f>
        <v/>
      </c>
      <c r="H128" s="305" t="str">
        <f>IF(OR(B128=0,B128=""),"",IF(AND($E$3=6,'Marks Entry 6th'!G127=""),"",IF(AND($E$3=7,'Marks Entry 7th'!G127=""),"",IF(AND($E$3=6),UPPER('Marks Entry 6th'!G127),IF(AND($E$3=7),UPPER('Marks Entry 7th'!G127),"")))))</f>
        <v/>
      </c>
      <c r="I128" s="305" t="str">
        <f>IF(OR(B128=0,B128=""),"",IF(AND($E$3=6,'Marks Entry 6th'!H127=""),"",IF(AND($E$3=7,'Marks Entry 7th'!H127=""),"",IF(AND($E$3=6),UPPER('Marks Entry 6th'!H127),IF(AND($E$3=7),UPPER('Marks Entry 7th'!H127),"")))))</f>
        <v/>
      </c>
      <c r="J128" s="64" t="str">
        <f>IF(OR(B128=0,B128=""),"",IF(AND($E$3=6,'Marks Entry 6th'!J127=""),"",IF(AND($E$3=7,'Marks Entry 7th'!J127=""),"",IF(AND($E$3=6),'Marks Entry 6th'!J127,IF(AND($E$3=7),'Marks Entry 7th'!J127,"")))))</f>
        <v/>
      </c>
      <c r="K128" s="64" t="str">
        <f>IF(OR(B128=0,B128=""),"",IF(AND($E$3=6,'Marks Entry 6th'!K127=""),"",IF(AND($E$3=7,'Marks Entry 7th'!K127=""),"",IF(AND($E$3=6),'Marks Entry 6th'!K127,IF(AND($E$3=7),'Marks Entry 7th'!K127,"")))))</f>
        <v/>
      </c>
      <c r="L128" s="120" t="str">
        <f>IF(OR($E128="",$G128=""),"",IF(AND($E$3=6),'Marks Entry 6th'!L127,IF(AND($E$3=7),'Marks Entry 7th'!L127,"")))</f>
        <v/>
      </c>
      <c r="M128" s="120" t="str">
        <f>IF(OR($E128="",$G128=""),"",IF(AND($E$3=6),'Marks Entry 6th'!M127,IF(AND($E$3=7),'Marks Entry 7th'!M127,"")))</f>
        <v/>
      </c>
      <c r="N128" s="120" t="str">
        <f>IF(OR($E128="",$G128=""),"",IF(AND($E$3=6),'Marks Entry 6th'!N127,IF(AND($E$3=7),'Marks Entry 7th'!N127,"")))</f>
        <v/>
      </c>
      <c r="O128" s="120" t="str">
        <f>IF(OR($E128="",$G128=""),"",IF(AND($E$3=6),'Marks Entry 6th'!O127,IF(AND($E$3=7),'Marks Entry 7th'!O127,"")))</f>
        <v/>
      </c>
      <c r="P128" s="120" t="str">
        <f>IF(OR($E128="",$G128=""),"",IF(AND($E$3=6),'Marks Entry 6th'!P127,IF(AND($E$3=7),'Marks Entry 7th'!P127,"")))</f>
        <v/>
      </c>
      <c r="Q128" s="120" t="str">
        <f>IF(OR($E128="",$G128=""),"",IF(AND($E$3=6),'Marks Entry 6th'!Q127,IF(AND($E$3=7),'Marks Entry 7th'!Q127,"")))</f>
        <v/>
      </c>
      <c r="R128" s="428" t="str">
        <f t="shared" si="95"/>
        <v/>
      </c>
      <c r="S128" s="120" t="str">
        <f>IF(OR($E128="",$G128=""),"",IF(AND($E$3=6),'Marks Entry 6th'!R127,IF(AND($E$3=7),'Marks Entry 7th'!R127,"")))</f>
        <v/>
      </c>
      <c r="T128" s="120" t="str">
        <f>IF(OR($E128="",$G128=""),"",IF(AND($E$3=6),'Marks Entry 6th'!S127,IF(AND($E$3=7),'Marks Entry 7th'!S127,"")))</f>
        <v/>
      </c>
      <c r="U128" s="65" t="str">
        <f t="shared" si="96"/>
        <v/>
      </c>
      <c r="V128" s="62">
        <f t="shared" si="97"/>
        <v>0</v>
      </c>
      <c r="W128" s="67" t="str">
        <f>IF(OR($E128="",$G128=""),"",IF(AND($E$3=6),'Marks Entry 6th'!T127,IF(AND($E$3=7),'Marks Entry 7th'!T127,"")))</f>
        <v/>
      </c>
      <c r="X128" s="67" t="str">
        <f>IF(OR($E128="",$G128=""),"",IF(AND($E$3=6),'Marks Entry 6th'!U127,IF(AND($E$3=7),'Marks Entry 7th'!U127,"")))</f>
        <v/>
      </c>
      <c r="Y128" s="66" t="str">
        <f t="shared" si="98"/>
        <v/>
      </c>
      <c r="Z128" s="62" t="str">
        <f t="shared" si="99"/>
        <v/>
      </c>
      <c r="AA128" s="108">
        <f t="shared" si="100"/>
        <v>0</v>
      </c>
      <c r="AB128" s="108" t="str">
        <f t="shared" si="101"/>
        <v/>
      </c>
      <c r="AC128" s="108" t="str">
        <f t="shared" si="102"/>
        <v/>
      </c>
      <c r="AD128" s="108" t="str">
        <f t="shared" si="103"/>
        <v/>
      </c>
      <c r="AE128" s="108" t="str">
        <f t="shared" si="104"/>
        <v/>
      </c>
      <c r="AF128" s="110" t="str">
        <f t="shared" si="105"/>
        <v/>
      </c>
      <c r="AG128" s="120" t="str">
        <f>IF(OR($E128="",$G128=""),"",IF(AND($E$3=6),'Marks Entry 6th'!V127,IF(AND($E$3=7),'Marks Entry 7th'!V127,"")))</f>
        <v/>
      </c>
      <c r="AH128" s="120" t="str">
        <f>IF(OR($E128="",$G128=""),"",IF(AND($E$3=6),'Marks Entry 6th'!W127,IF(AND($E$3=7),'Marks Entry 7th'!W127,"")))</f>
        <v/>
      </c>
      <c r="AI128" s="120" t="str">
        <f>IF(OR($E128="",$G128=""),"",IF(AND($E$3=6),'Marks Entry 6th'!X127,IF(AND($E$3=7),'Marks Entry 7th'!X127,"")))</f>
        <v/>
      </c>
      <c r="AJ128" s="120" t="str">
        <f>IF(OR($E128="",$G128=""),"",IF(AND($E$3=6),'Marks Entry 6th'!Y127,IF(AND($E$3=7),'Marks Entry 7th'!Y127,"")))</f>
        <v/>
      </c>
      <c r="AK128" s="120" t="str">
        <f>IF(OR($E128="",$G128=""),"",IF(AND($E$3=6),'Marks Entry 6th'!Z127,IF(AND($E$3=7),'Marks Entry 7th'!Z127,"")))</f>
        <v/>
      </c>
      <c r="AL128" s="120" t="str">
        <f>IF(OR($E128="",$G128=""),"",IF(AND($E$3=6),'Marks Entry 6th'!AA127,IF(AND($E$3=7),'Marks Entry 7th'!AA127,"")))</f>
        <v/>
      </c>
      <c r="AM128" s="428" t="str">
        <f t="shared" si="106"/>
        <v/>
      </c>
      <c r="AN128" s="120" t="str">
        <f>IF(OR($E128="",$G128=""),"",IF(AND($E$3=6),'Marks Entry 6th'!AB127,IF(AND($E$3=7),'Marks Entry 7th'!AB127,"")))</f>
        <v/>
      </c>
      <c r="AO128" s="120" t="str">
        <f>IF(OR($E128="",$G128=""),"",IF(AND($E$3=6),'Marks Entry 6th'!AC127,IF(AND($E$3=7),'Marks Entry 7th'!AC127,"")))</f>
        <v/>
      </c>
      <c r="AP128" s="65" t="str">
        <f t="shared" si="107"/>
        <v/>
      </c>
      <c r="AQ128" s="62">
        <f t="shared" si="108"/>
        <v>0</v>
      </c>
      <c r="AR128" s="67" t="str">
        <f>IF(OR($E128="",$G128=""),"",IF(AND($E$3=6),'Marks Entry 6th'!AD127,IF(AND($E$3=7),'Marks Entry 7th'!AD127,"")))</f>
        <v/>
      </c>
      <c r="AS128" s="67" t="str">
        <f>IF(OR($E128="",$G128=""),"",IF(AND($E$3=6),'Marks Entry 6th'!AE127,IF(AND($E$3=7),'Marks Entry 7th'!AE127,"")))</f>
        <v/>
      </c>
      <c r="AT128" s="65" t="str">
        <f t="shared" si="109"/>
        <v/>
      </c>
      <c r="AU128" s="62" t="str">
        <f t="shared" si="110"/>
        <v/>
      </c>
      <c r="AV128" s="108">
        <f t="shared" si="111"/>
        <v>0</v>
      </c>
      <c r="AW128" s="108" t="str">
        <f t="shared" si="112"/>
        <v/>
      </c>
      <c r="AX128" s="108" t="str">
        <f t="shared" si="113"/>
        <v/>
      </c>
      <c r="AY128" s="108" t="str">
        <f t="shared" si="114"/>
        <v/>
      </c>
      <c r="AZ128" s="108" t="str">
        <f t="shared" si="115"/>
        <v/>
      </c>
      <c r="BA128" s="110" t="str">
        <f t="shared" si="116"/>
        <v/>
      </c>
      <c r="BB128" s="313" t="str">
        <f>IF(OR($E128="",$G128=""),"",IF(AND($E$3=6),'Marks Entry 6th'!AF127,IF(AND($E$3=7),'Marks Entry 7th'!AF127,"")))</f>
        <v/>
      </c>
      <c r="BC128" s="120" t="str">
        <f>IF(OR($E128="",$G128=""),"",IF(AND($E$3=6),'Marks Entry 6th'!AG127,IF(AND($E$3=7),'Marks Entry 7th'!AG127,"")))</f>
        <v/>
      </c>
      <c r="BD128" s="120" t="str">
        <f>IF(OR($E128="",$G128=""),"",IF(AND($E$3=6),'Marks Entry 6th'!AH127,IF(AND($E$3=7),'Marks Entry 7th'!AH127,"")))</f>
        <v/>
      </c>
      <c r="BE128" s="120" t="str">
        <f>IF(OR($E128="",$G128=""),"",IF(AND($E$3=6),'Marks Entry 6th'!AI127,IF(AND($E$3=7),'Marks Entry 7th'!AI127,"")))</f>
        <v/>
      </c>
      <c r="BF128" s="120" t="str">
        <f>IF(OR($E128="",$G128=""),"",IF(AND($E$3=6),'Marks Entry 6th'!AJ127,IF(AND($E$3=7),'Marks Entry 7th'!AJ127,"")))</f>
        <v/>
      </c>
      <c r="BG128" s="120" t="str">
        <f>IF(OR($E128="",$G128=""),"",IF(AND($E$3=6),'Marks Entry 6th'!AK127,IF(AND($E$3=7),'Marks Entry 7th'!AK127,"")))</f>
        <v/>
      </c>
      <c r="BH128" s="120" t="str">
        <f>IF(OR($E128="",$G128=""),"",IF(AND($E$3=6),'Marks Entry 6th'!AL127,IF(AND($E$3=7),'Marks Entry 7th'!AL127,"")))</f>
        <v/>
      </c>
      <c r="BI128" s="428" t="str">
        <f t="shared" si="117"/>
        <v/>
      </c>
      <c r="BJ128" s="120" t="str">
        <f>IF(OR($E128="",$G128=""),"",IF(AND($E$3=6),'Marks Entry 6th'!AM127,IF(AND($E$3=7),'Marks Entry 7th'!AM127,"")))</f>
        <v/>
      </c>
      <c r="BK128" s="120" t="str">
        <f>IF(OR($E128="",$G128=""),"",IF(AND($E$3=6),'Marks Entry 6th'!AN127,IF(AND($E$3=7),'Marks Entry 7th'!AN127,"")))</f>
        <v/>
      </c>
      <c r="BL128" s="65" t="str">
        <f t="shared" si="118"/>
        <v/>
      </c>
      <c r="BM128" s="62">
        <f t="shared" si="119"/>
        <v>0</v>
      </c>
      <c r="BN128" s="67" t="str">
        <f>IF(OR($E128="",$G128=""),"",IF(AND($E$3=6),'Marks Entry 6th'!AO127,IF(AND($E$3=7),'Marks Entry 7th'!AO127,"")))</f>
        <v/>
      </c>
      <c r="BO128" s="67" t="str">
        <f>IF(OR($E128="",$G128=""),"",IF(AND($E$3=6),'Marks Entry 6th'!AP127,IF(AND($E$3=7),'Marks Entry 7th'!AP127,"")))</f>
        <v/>
      </c>
      <c r="BP128" s="65" t="str">
        <f t="shared" si="120"/>
        <v/>
      </c>
      <c r="BQ128" s="62" t="str">
        <f t="shared" si="121"/>
        <v/>
      </c>
      <c r="BR128" s="108">
        <f t="shared" si="122"/>
        <v>0</v>
      </c>
      <c r="BS128" s="108" t="str">
        <f t="shared" si="123"/>
        <v/>
      </c>
      <c r="BT128" s="108" t="str">
        <f t="shared" si="124"/>
        <v/>
      </c>
      <c r="BU128" s="108" t="str">
        <f t="shared" si="125"/>
        <v/>
      </c>
      <c r="BV128" s="108" t="str">
        <f t="shared" si="126"/>
        <v/>
      </c>
      <c r="BW128" s="110" t="str">
        <f t="shared" si="127"/>
        <v/>
      </c>
      <c r="BX128" s="120" t="str">
        <f>IF(OR($E128="",$G128=""),"",IF(AND($E$3=6),'Marks Entry 6th'!AQ127,IF(AND($E$3=7),'Marks Entry 7th'!AQ127,"")))</f>
        <v/>
      </c>
      <c r="BY128" s="120" t="str">
        <f>IF(OR($E128="",$G128=""),"",IF(AND($E$3=6),'Marks Entry 6th'!AR127,IF(AND($E$3=7),'Marks Entry 7th'!AR127,"")))</f>
        <v/>
      </c>
      <c r="BZ128" s="120" t="str">
        <f>IF(OR($E128="",$G128=""),"",IF(AND($E$3=6),'Marks Entry 6th'!AS127,IF(AND($E$3=7),'Marks Entry 7th'!AS127,"")))</f>
        <v/>
      </c>
      <c r="CA128" s="120" t="str">
        <f>IF(OR($E128="",$G128=""),"",IF(AND($E$3=6),'Marks Entry 6th'!AT127,IF(AND($E$3=7),'Marks Entry 7th'!AT127,"")))</f>
        <v/>
      </c>
      <c r="CB128" s="120" t="str">
        <f>IF(OR($E128="",$G128=""),"",IF(AND($E$3=6),'Marks Entry 6th'!AU127,IF(AND($E$3=7),'Marks Entry 7th'!AU127,"")))</f>
        <v/>
      </c>
      <c r="CC128" s="120" t="str">
        <f>IF(OR($E128="",$G128=""),"",IF(AND($E$3=6),'Marks Entry 6th'!AV127,IF(AND($E$3=7),'Marks Entry 7th'!AV127,"")))</f>
        <v/>
      </c>
      <c r="CD128" s="428" t="str">
        <f t="shared" si="128"/>
        <v/>
      </c>
      <c r="CE128" s="120" t="str">
        <f>IF(OR($E128="",$G128=""),"",IF(AND($E$3=6),'Marks Entry 6th'!AW127,IF(AND($E$3=7),'Marks Entry 7th'!AW127,"")))</f>
        <v/>
      </c>
      <c r="CF128" s="120" t="str">
        <f>IF(OR($E128="",$G128=""),"",IF(AND($E$3=6),'Marks Entry 6th'!AX127,IF(AND($E$3=7),'Marks Entry 7th'!AX127,"")))</f>
        <v/>
      </c>
      <c r="CG128" s="65" t="str">
        <f t="shared" si="129"/>
        <v/>
      </c>
      <c r="CH128" s="62">
        <f t="shared" si="130"/>
        <v>0</v>
      </c>
      <c r="CI128" s="67" t="str">
        <f>IF(OR($E128="",$G128=""),"",IF(AND($E$3=6),'Marks Entry 6th'!AY127,IF(AND($E$3=7),'Marks Entry 7th'!AY127,"")))</f>
        <v/>
      </c>
      <c r="CJ128" s="67" t="str">
        <f>IF(OR($E128="",$G128=""),"",IF(AND($E$3=6),'Marks Entry 6th'!AZ127,IF(AND($E$3=7),'Marks Entry 7th'!AZ127,"")))</f>
        <v/>
      </c>
      <c r="CK128" s="65" t="str">
        <f t="shared" si="131"/>
        <v/>
      </c>
      <c r="CL128" s="62" t="str">
        <f t="shared" si="132"/>
        <v/>
      </c>
      <c r="CM128" s="108">
        <f t="shared" si="133"/>
        <v>0</v>
      </c>
      <c r="CN128" s="108" t="str">
        <f t="shared" si="134"/>
        <v/>
      </c>
      <c r="CO128" s="108" t="str">
        <f t="shared" si="135"/>
        <v/>
      </c>
      <c r="CP128" s="108" t="str">
        <f t="shared" si="136"/>
        <v/>
      </c>
      <c r="CQ128" s="108" t="str">
        <f t="shared" si="137"/>
        <v/>
      </c>
      <c r="CR128" s="110" t="str">
        <f t="shared" si="138"/>
        <v/>
      </c>
      <c r="CS128" s="120" t="str">
        <f>IF(OR($E128="",$G128=""),"",IF(AND($E$3=6),'Marks Entry 6th'!BA127,IF(AND($E$3=7),'Marks Entry 7th'!BA127,"")))</f>
        <v/>
      </c>
      <c r="CT128" s="120" t="str">
        <f>IF(OR($E128="",$G128=""),"",IF(AND($E$3=6),'Marks Entry 6th'!BB127,IF(AND($E$3=7),'Marks Entry 7th'!BB127,"")))</f>
        <v/>
      </c>
      <c r="CU128" s="120" t="str">
        <f>IF(OR($E128="",$G128=""),"",IF(AND($E$3=6),'Marks Entry 6th'!BC127,IF(AND($E$3=7),'Marks Entry 7th'!BC127,"")))</f>
        <v/>
      </c>
      <c r="CV128" s="120" t="str">
        <f>IF(OR($E128="",$G128=""),"",IF(AND($E$3=6),'Marks Entry 6th'!BD127,IF(AND($E$3=7),'Marks Entry 7th'!BD127,"")))</f>
        <v/>
      </c>
      <c r="CW128" s="120" t="str">
        <f>IF(OR($E128="",$G128=""),"",IF(AND($E$3=6),'Marks Entry 6th'!BE127,IF(AND($E$3=7),'Marks Entry 7th'!BE127,"")))</f>
        <v/>
      </c>
      <c r="CX128" s="120" t="str">
        <f>IF(OR($E128="",$G128=""),"",IF(AND($E$3=6),'Marks Entry 6th'!BF127,IF(AND($E$3=7),'Marks Entry 7th'!BF127,"")))</f>
        <v/>
      </c>
      <c r="CY128" s="428" t="str">
        <f t="shared" si="139"/>
        <v/>
      </c>
      <c r="CZ128" s="120" t="str">
        <f>IF(OR($E128="",$G128=""),"",IF(AND($E$3=6),'Marks Entry 6th'!BG127,IF(AND($E$3=7),'Marks Entry 7th'!BG127,"")))</f>
        <v/>
      </c>
      <c r="DA128" s="120" t="str">
        <f>IF(OR($E128="",$G128=""),"",IF(AND($E$3=6),'Marks Entry 6th'!BH127,IF(AND($E$3=7),'Marks Entry 7th'!BH127,"")))</f>
        <v/>
      </c>
      <c r="DB128" s="65" t="str">
        <f t="shared" si="140"/>
        <v/>
      </c>
      <c r="DC128" s="62">
        <f t="shared" si="141"/>
        <v>0</v>
      </c>
      <c r="DD128" s="67" t="str">
        <f>IF(OR($E128="",$G128=""),"",IF(AND($E$3=6),'Marks Entry 6th'!BI127,IF(AND($E$3=7),'Marks Entry 7th'!BI127,"")))</f>
        <v/>
      </c>
      <c r="DE128" s="67" t="str">
        <f>IF(OR($E128="",$G128=""),"",IF(AND($E$3=6),'Marks Entry 6th'!BJ127,IF(AND($E$3=7),'Marks Entry 7th'!BJ127,"")))</f>
        <v/>
      </c>
      <c r="DF128" s="65" t="str">
        <f t="shared" si="142"/>
        <v/>
      </c>
      <c r="DG128" s="62" t="str">
        <f t="shared" si="143"/>
        <v/>
      </c>
      <c r="DH128" s="108">
        <f t="shared" si="144"/>
        <v>0</v>
      </c>
      <c r="DI128" s="108" t="str">
        <f t="shared" si="145"/>
        <v/>
      </c>
      <c r="DJ128" s="108" t="str">
        <f t="shared" si="146"/>
        <v/>
      </c>
      <c r="DK128" s="108" t="str">
        <f t="shared" si="147"/>
        <v/>
      </c>
      <c r="DL128" s="108" t="str">
        <f t="shared" si="148"/>
        <v/>
      </c>
      <c r="DM128" s="110" t="str">
        <f t="shared" si="149"/>
        <v/>
      </c>
      <c r="DN128" s="120" t="str">
        <f>IF(OR($E128="",$G128=""),"",IF(AND($E$3=6),'Marks Entry 6th'!BK127,IF(AND($E$3=7),'Marks Entry 7th'!BK127,"")))</f>
        <v/>
      </c>
      <c r="DO128" s="120" t="str">
        <f>IF(OR($E128="",$G128=""),"",IF(AND($E$3=6),'Marks Entry 6th'!BL127,IF(AND($E$3=7),'Marks Entry 7th'!BL127,"")))</f>
        <v/>
      </c>
      <c r="DP128" s="120" t="str">
        <f>IF(OR($E128="",$G128=""),"",IF(AND($E$3=6),'Marks Entry 6th'!BM127,IF(AND($E$3=7),'Marks Entry 7th'!BM127,"")))</f>
        <v/>
      </c>
      <c r="DQ128" s="120" t="str">
        <f>IF(OR($E128="",$G128=""),"",IF(AND($E$3=6),'Marks Entry 6th'!BN127,IF(AND($E$3=7),'Marks Entry 7th'!BN127,"")))</f>
        <v/>
      </c>
      <c r="DR128" s="120" t="str">
        <f>IF(OR($E128="",$G128=""),"",IF(AND($E$3=6),'Marks Entry 6th'!BO127,IF(AND($E$3=7),'Marks Entry 7th'!BO127,"")))</f>
        <v/>
      </c>
      <c r="DS128" s="120" t="str">
        <f>IF(OR($E128="",$G128=""),"",IF(AND($E$3=6),'Marks Entry 6th'!BP127,IF(AND($E$3=7),'Marks Entry 7th'!BP127,"")))</f>
        <v/>
      </c>
      <c r="DT128" s="428" t="str">
        <f t="shared" si="150"/>
        <v/>
      </c>
      <c r="DU128" s="120" t="str">
        <f>IF(OR($E128="",$G128=""),"",IF(AND($E$3=6),'Marks Entry 6th'!BQ127,IF(AND($E$3=7),'Marks Entry 7th'!BQ127,"")))</f>
        <v/>
      </c>
      <c r="DV128" s="120" t="str">
        <f>IF(OR($E128="",$G128=""),"",IF(AND($E$3=6),'Marks Entry 6th'!BR127,IF(AND($E$3=7),'Marks Entry 7th'!BR127,"")))</f>
        <v/>
      </c>
      <c r="DW128" s="65" t="str">
        <f t="shared" si="151"/>
        <v/>
      </c>
      <c r="DX128" s="62">
        <f t="shared" si="152"/>
        <v>0</v>
      </c>
      <c r="DY128" s="67" t="str">
        <f>IF(OR($E128="",$G128=""),"",IF(AND($E$3=6),'Marks Entry 6th'!BS127,IF(AND($E$3=7),'Marks Entry 7th'!BS127,"")))</f>
        <v/>
      </c>
      <c r="DZ128" s="67" t="str">
        <f>IF(OR($E128="",$G128=""),"",IF(AND($E$3=6),'Marks Entry 6th'!BT127,IF(AND($E$3=7),'Marks Entry 7th'!BT127,"")))</f>
        <v/>
      </c>
      <c r="EA128" s="65" t="str">
        <f t="shared" si="153"/>
        <v/>
      </c>
      <c r="EB128" s="62" t="str">
        <f t="shared" si="154"/>
        <v/>
      </c>
      <c r="EC128" s="108">
        <f t="shared" si="155"/>
        <v>0</v>
      </c>
      <c r="ED128" s="108" t="str">
        <f t="shared" si="156"/>
        <v/>
      </c>
      <c r="EE128" s="108" t="str">
        <f t="shared" si="157"/>
        <v/>
      </c>
      <c r="EF128" s="108" t="str">
        <f t="shared" si="158"/>
        <v/>
      </c>
      <c r="EG128" s="108" t="str">
        <f t="shared" si="159"/>
        <v/>
      </c>
      <c r="EH128" s="110" t="str">
        <f t="shared" si="160"/>
        <v/>
      </c>
      <c r="EI128" s="52" t="str">
        <f>IF(OR($E128="",$G128=""),"",IF(AND($E$3=6),'Marks Entry 6th'!BU127,IF(AND($E$3=7),'Marks Entry 7th'!BU127,"")))</f>
        <v/>
      </c>
      <c r="EJ128" s="52" t="str">
        <f>IF(OR($E128="",$G128=""),"",IF(AND($E$3=6),'Marks Entry 6th'!BV127,IF(AND($E$3=7),'Marks Entry 7th'!BV127,"")))</f>
        <v/>
      </c>
      <c r="EK128" s="52" t="str">
        <f>IF(OR($E128="",$G128=""),"",IF(AND($E$3=6),'Marks Entry 6th'!BW127,IF(AND($E$3=7),'Marks Entry 7th'!BW127,"")))</f>
        <v/>
      </c>
      <c r="EL128" s="52" t="str">
        <f>IF(OR($E128="",$G128=""),"",IF(AND($E$3=6),'Marks Entry 6th'!BX127,IF(AND($E$3=7),'Marks Entry 7th'!BX127,"")))</f>
        <v/>
      </c>
      <c r="EM128" s="52" t="str">
        <f>IF(OR($E128="",$G128=""),"",IF(AND($E$3=6),'Marks Entry 6th'!BY127,IF(AND($E$3=7),'Marks Entry 7th'!BY127,"")))</f>
        <v/>
      </c>
      <c r="EN128" s="121" t="str">
        <f t="shared" si="161"/>
        <v/>
      </c>
      <c r="EO128" s="122">
        <f t="shared" si="162"/>
        <v>0</v>
      </c>
      <c r="EP128" s="122" t="str">
        <f t="shared" si="163"/>
        <v/>
      </c>
      <c r="EQ128" s="122" t="str">
        <f t="shared" si="164"/>
        <v/>
      </c>
      <c r="ER128" s="109" t="str">
        <f t="shared" si="165"/>
        <v/>
      </c>
      <c r="ES128" s="52" t="str">
        <f>IF(OR($E128="",$G128=""),"",IF(AND($E$3=6),'Marks Entry 6th'!BZ127,IF(AND($E$3=7),'Marks Entry 7th'!BZ127,"")))</f>
        <v/>
      </c>
      <c r="ET128" s="52" t="str">
        <f>IF(OR($E128="",$G128=""),"",IF(AND($E$3=6),'Marks Entry 6th'!CA127,IF(AND($E$3=7),'Marks Entry 7th'!CA127,"")))</f>
        <v/>
      </c>
      <c r="EU128" s="52" t="str">
        <f>IF(OR($E128="",$G128=""),"",IF(AND($E$3=6),'Marks Entry 6th'!CB127,IF(AND($E$3=7),'Marks Entry 7th'!CB127,"")))</f>
        <v/>
      </c>
      <c r="EV128" s="52" t="str">
        <f>IF(OR($E128="",$G128=""),"",IF(AND($E$3=6),'Marks Entry 6th'!CC127,IF(AND($E$3=7),'Marks Entry 7th'!CC127,"")))</f>
        <v/>
      </c>
      <c r="EW128" s="52" t="str">
        <f>IF(OR($E128="",$G128=""),"",IF(AND($E$3=6),'Marks Entry 6th'!CD127,IF(AND($E$3=7),'Marks Entry 7th'!CD127,"")))</f>
        <v/>
      </c>
      <c r="EX128" s="121" t="str">
        <f t="shared" si="166"/>
        <v/>
      </c>
      <c r="EY128" s="122">
        <f t="shared" si="167"/>
        <v>0</v>
      </c>
      <c r="EZ128" s="122" t="str">
        <f t="shared" si="168"/>
        <v/>
      </c>
      <c r="FA128" s="122" t="str">
        <f t="shared" si="169"/>
        <v/>
      </c>
      <c r="FB128" s="109" t="str">
        <f t="shared" si="170"/>
        <v/>
      </c>
      <c r="FC128" s="52" t="str">
        <f>IF(OR($E128="",$G128=""),"",IF(AND($E$3=6),'Marks Entry 6th'!CE127,IF(AND($E$3=7),'Marks Entry 7th'!CE127,"")))</f>
        <v/>
      </c>
      <c r="FD128" s="52" t="str">
        <f>IF(OR($E128="",$G128=""),"",IF(AND($E$3=6),'Marks Entry 6th'!CF127,IF(AND($E$3=7),'Marks Entry 7th'!CF127,"")))</f>
        <v/>
      </c>
      <c r="FE128" s="52" t="str">
        <f>IF(OR($E128="",$G128=""),"",IF(AND($E$3=6),'Marks Entry 6th'!CG127,IF(AND($E$3=7),'Marks Entry 7th'!CG127,"")))</f>
        <v/>
      </c>
      <c r="FF128" s="52" t="str">
        <f>IF(OR($E128="",$G128=""),"",IF(AND($E$3=6),'Marks Entry 6th'!CH127,IF(AND($E$3=7),'Marks Entry 7th'!CH127,"")))</f>
        <v/>
      </c>
      <c r="FG128" s="52" t="str">
        <f>IF(OR($E128="",$G128=""),"",IF(AND($E$3=6),'Marks Entry 6th'!CI127,IF(AND($E$3=7),'Marks Entry 7th'!CI127,"")))</f>
        <v/>
      </c>
      <c r="FH128" s="121" t="str">
        <f t="shared" si="171"/>
        <v/>
      </c>
      <c r="FI128" s="122">
        <f t="shared" si="172"/>
        <v>0</v>
      </c>
      <c r="FJ128" s="122" t="str">
        <f t="shared" si="173"/>
        <v/>
      </c>
      <c r="FK128" s="122" t="str">
        <f t="shared" si="174"/>
        <v/>
      </c>
      <c r="FL128" s="109" t="str">
        <f t="shared" si="175"/>
        <v/>
      </c>
      <c r="FM128" s="370" t="str">
        <f>IF(OR($E128="",$G128=""),"",IF(AND('Marks Entry 6th'!CJ127="",'Marks Entry 7th'!CJ127=""),"",IF(AND($E$3=6),'Marks Entry 6th'!CJ127,IF(AND($E$3=7),'Marks Entry 7th'!CJ127,""))))</f>
        <v/>
      </c>
      <c r="FN128" s="370" t="str">
        <f>IF(OR($E128="",$G128=""),"",IF(AND('Marks Entry 6th'!CK127="",'Marks Entry 7th'!CK127=""),"",IF(AND($E$3=6),'Marks Entry 6th'!CK127,IF(AND($E$3=7),'Marks Entry 7th'!CK127,""))))</f>
        <v/>
      </c>
      <c r="FO128" s="371" t="str">
        <f t="shared" si="176"/>
        <v/>
      </c>
      <c r="FP128" s="109" t="str">
        <f t="shared" si="177"/>
        <v/>
      </c>
      <c r="FQ128" s="370" t="str">
        <f>IF(OR($E128="",$G128=""),"",IF(AND('Marks Entry 6th'!CL127="",'Marks Entry 7th'!CL127=""),"",IF(AND($E$3=6),'Marks Entry 6th'!CL127,IF(AND($E$3=7),'Marks Entry 7th'!CL127,""))))</f>
        <v/>
      </c>
      <c r="FR128" s="370" t="str">
        <f>IF(OR($E128="",$G128=""),"",IF(AND('Marks Entry 6th'!CM127="",'Marks Entry 7th'!CM127=""),"",IF(AND($E$3=6),'Marks Entry 6th'!CM127,IF(AND($E$3=7),'Marks Entry 7th'!CM127,""))))</f>
        <v/>
      </c>
      <c r="FS128" s="371" t="str">
        <f t="shared" si="178"/>
        <v/>
      </c>
      <c r="FT128" s="109" t="str">
        <f t="shared" si="179"/>
        <v/>
      </c>
      <c r="FU128" s="78" t="str">
        <f t="shared" si="180"/>
        <v/>
      </c>
      <c r="FV128" s="332" t="str">
        <f t="shared" si="181"/>
        <v/>
      </c>
      <c r="FW128" s="84" t="str">
        <f t="shared" si="182"/>
        <v/>
      </c>
      <c r="FX128" s="225" t="str">
        <f t="shared" si="183"/>
        <v/>
      </c>
      <c r="FY128" s="85" t="str">
        <f t="shared" si="184"/>
        <v/>
      </c>
      <c r="FZ128" s="331" t="str">
        <f>IFERROR(IF(B128="NSO","NSO",IF(OR(D128="",G128="",F128=""),"",IF(AND(FV128&gt;=36,'Master sheet'!$D$11="Hindi"),"कक्षा क्रमोन्नत",IF(AND(FV128&gt;=36,'Master sheet'!$D$11="English"),"Promoted",IF(AND(FV128&lt;36,'Master sheet'!$D$11="Hindi"),"पुनः परीक्षा","Re-Exam"))))),"")</f>
        <v/>
      </c>
      <c r="GA128" s="53" t="str">
        <f>IF(OR($E128="",$G128=""),"",IF(AND($E$3=6,'Marks Entry 6th'!CN127=""),"",IF(AND($E$3=7,'Marks Entry 7th'!CN127=""),"",IF(AND($E$3=6),'Marks Entry 6th'!CN127,IF(AND($E$3=7),'Marks Entry 7th'!CN127,"")))))</f>
        <v/>
      </c>
      <c r="GB128" s="53" t="str">
        <f>IF(OR($E128="",$G128=""),"",IF(AND($E$3=6,'Marks Entry 6th'!CO127=""),"",IF(AND($E$3=7,'Marks Entry 7th'!CO127=""),"",IF(AND($E$3=6),'Marks Entry 6th'!CO127,IF(AND($E$3=7),'Marks Entry 7th'!CO127,"")))))</f>
        <v/>
      </c>
      <c r="GC128" s="54"/>
      <c r="GK128" s="56">
        <f>IF(AND($E$3=6),'Marks Entry 6th'!I127,IF(AND($E$3=7),'Marks Entry 7th'!I127,""))</f>
        <v>0</v>
      </c>
      <c r="GL128" s="56">
        <f t="shared" si="185"/>
        <v>0</v>
      </c>
    </row>
    <row r="129" spans="1:194" ht="18.95" customHeight="1">
      <c r="A129" s="68">
        <v>122</v>
      </c>
      <c r="B129" s="68" t="str">
        <f>IF(OR(GK129=0,GK129=""),"",IF(AND($E$3=6),'Marks Entry 6th'!I128,IF(AND($E$3=7),'Marks Entry 7th'!I128,"")))</f>
        <v/>
      </c>
      <c r="C129" s="69" t="str">
        <f>IF(OR(B129=0,B129=""),"",IF(AND($E$3=6,'Marks Entry 6th'!B128=""),"",IF(AND($E$3=7,'Marks Entry 7th'!B128=""),"",IF(AND($E$3=6,'Marks Entry 6th'!B128),'Marks Entry 6th'!B128,IF(AND($E$3=7),'Marks Entry 7th'!B128,"")))))</f>
        <v/>
      </c>
      <c r="D129" s="69" t="str">
        <f>IF(OR(B129=0,B129=""),"",IF(AND($E$3=6,'Marks Entry 6th'!C128=""),"",IF(AND($E$3=7,'Marks Entry 7th'!C128=""),"",IF(AND($E$3=6),'Marks Entry 6th'!C128,IF(AND($E$3=7),'Marks Entry 7th'!C128,"")))))</f>
        <v/>
      </c>
      <c r="E129" s="306" t="str">
        <f>IF(OR(B129=0,B129=""),"",IF(AND($E$3=6,'Marks Entry 6th'!E128=""),"",IF(AND($E$3=7,'Marks Entry 7th'!E128=""),"",IF(AND($E$3=6),'Marks Entry 6th'!E128,IF(AND($E$3=7),'Marks Entry 7th'!E128,"")))))</f>
        <v/>
      </c>
      <c r="F129" s="69" t="str">
        <f>IF(OR(B129=0,B129=""),"",IF(AND($E$3=6,'Marks Entry 6th'!D128=""),"",IF(AND($E$3=7,'Marks Entry 7th'!D128=""),"",IF(AND($E$3=6),'Marks Entry 6th'!D128,IF(AND($E$3=7),'Marks Entry 7th'!D128,"")))))</f>
        <v/>
      </c>
      <c r="G129" s="305" t="str">
        <f>IF(OR(B129=0,B129=""),"",IF(AND($E$3=6,'Marks Entry 6th'!F128=""),"",IF(AND($E$3=7,'Marks Entry 7th'!F128=""),"",IF(AND($E$3=6),UPPER('Marks Entry 6th'!F128),IF(AND($E$3=7),UPPER('Marks Entry 7th'!F128),"")))))</f>
        <v/>
      </c>
      <c r="H129" s="305" t="str">
        <f>IF(OR(B129=0,B129=""),"",IF(AND($E$3=6,'Marks Entry 6th'!G128=""),"",IF(AND($E$3=7,'Marks Entry 7th'!G128=""),"",IF(AND($E$3=6),UPPER('Marks Entry 6th'!G128),IF(AND($E$3=7),UPPER('Marks Entry 7th'!G128),"")))))</f>
        <v/>
      </c>
      <c r="I129" s="305" t="str">
        <f>IF(OR(B129=0,B129=""),"",IF(AND($E$3=6,'Marks Entry 6th'!H128=""),"",IF(AND($E$3=7,'Marks Entry 7th'!H128=""),"",IF(AND($E$3=6),UPPER('Marks Entry 6th'!H128),IF(AND($E$3=7),UPPER('Marks Entry 7th'!H128),"")))))</f>
        <v/>
      </c>
      <c r="J129" s="64" t="str">
        <f>IF(OR(B129=0,B129=""),"",IF(AND($E$3=6,'Marks Entry 6th'!J128=""),"",IF(AND($E$3=7,'Marks Entry 7th'!J128=""),"",IF(AND($E$3=6),'Marks Entry 6th'!J128,IF(AND($E$3=7),'Marks Entry 7th'!J128,"")))))</f>
        <v/>
      </c>
      <c r="K129" s="64" t="str">
        <f>IF(OR(B129=0,B129=""),"",IF(AND($E$3=6,'Marks Entry 6th'!K128=""),"",IF(AND($E$3=7,'Marks Entry 7th'!K128=""),"",IF(AND($E$3=6),'Marks Entry 6th'!K128,IF(AND($E$3=7),'Marks Entry 7th'!K128,"")))))</f>
        <v/>
      </c>
      <c r="L129" s="120" t="str">
        <f>IF(OR($E129="",$G129=""),"",IF(AND($E$3=6),'Marks Entry 6th'!L128,IF(AND($E$3=7),'Marks Entry 7th'!L128,"")))</f>
        <v/>
      </c>
      <c r="M129" s="120" t="str">
        <f>IF(OR($E129="",$G129=""),"",IF(AND($E$3=6),'Marks Entry 6th'!M128,IF(AND($E$3=7),'Marks Entry 7th'!M128,"")))</f>
        <v/>
      </c>
      <c r="N129" s="120" t="str">
        <f>IF(OR($E129="",$G129=""),"",IF(AND($E$3=6),'Marks Entry 6th'!N128,IF(AND($E$3=7),'Marks Entry 7th'!N128,"")))</f>
        <v/>
      </c>
      <c r="O129" s="120" t="str">
        <f>IF(OR($E129="",$G129=""),"",IF(AND($E$3=6),'Marks Entry 6th'!O128,IF(AND($E$3=7),'Marks Entry 7th'!O128,"")))</f>
        <v/>
      </c>
      <c r="P129" s="120" t="str">
        <f>IF(OR($E129="",$G129=""),"",IF(AND($E$3=6),'Marks Entry 6th'!P128,IF(AND($E$3=7),'Marks Entry 7th'!P128,"")))</f>
        <v/>
      </c>
      <c r="Q129" s="120" t="str">
        <f>IF(OR($E129="",$G129=""),"",IF(AND($E$3=6),'Marks Entry 6th'!Q128,IF(AND($E$3=7),'Marks Entry 7th'!Q128,"")))</f>
        <v/>
      </c>
      <c r="R129" s="428" t="str">
        <f t="shared" si="95"/>
        <v/>
      </c>
      <c r="S129" s="120" t="str">
        <f>IF(OR($E129="",$G129=""),"",IF(AND($E$3=6),'Marks Entry 6th'!R128,IF(AND($E$3=7),'Marks Entry 7th'!R128,"")))</f>
        <v/>
      </c>
      <c r="T129" s="120" t="str">
        <f>IF(OR($E129="",$G129=""),"",IF(AND($E$3=6),'Marks Entry 6th'!S128,IF(AND($E$3=7),'Marks Entry 7th'!S128,"")))</f>
        <v/>
      </c>
      <c r="U129" s="65" t="str">
        <f t="shared" si="96"/>
        <v/>
      </c>
      <c r="V129" s="62">
        <f t="shared" si="97"/>
        <v>0</v>
      </c>
      <c r="W129" s="67" t="str">
        <f>IF(OR($E129="",$G129=""),"",IF(AND($E$3=6),'Marks Entry 6th'!T128,IF(AND($E$3=7),'Marks Entry 7th'!T128,"")))</f>
        <v/>
      </c>
      <c r="X129" s="67" t="str">
        <f>IF(OR($E129="",$G129=""),"",IF(AND($E$3=6),'Marks Entry 6th'!U128,IF(AND($E$3=7),'Marks Entry 7th'!U128,"")))</f>
        <v/>
      </c>
      <c r="Y129" s="66" t="str">
        <f t="shared" si="98"/>
        <v/>
      </c>
      <c r="Z129" s="62" t="str">
        <f t="shared" si="99"/>
        <v/>
      </c>
      <c r="AA129" s="108">
        <f t="shared" si="100"/>
        <v>0</v>
      </c>
      <c r="AB129" s="108" t="str">
        <f t="shared" si="101"/>
        <v/>
      </c>
      <c r="AC129" s="108" t="str">
        <f t="shared" si="102"/>
        <v/>
      </c>
      <c r="AD129" s="108" t="str">
        <f t="shared" si="103"/>
        <v/>
      </c>
      <c r="AE129" s="108" t="str">
        <f t="shared" si="104"/>
        <v/>
      </c>
      <c r="AF129" s="110" t="str">
        <f t="shared" si="105"/>
        <v/>
      </c>
      <c r="AG129" s="120" t="str">
        <f>IF(OR($E129="",$G129=""),"",IF(AND($E$3=6),'Marks Entry 6th'!V128,IF(AND($E$3=7),'Marks Entry 7th'!V128,"")))</f>
        <v/>
      </c>
      <c r="AH129" s="120" t="str">
        <f>IF(OR($E129="",$G129=""),"",IF(AND($E$3=6),'Marks Entry 6th'!W128,IF(AND($E$3=7),'Marks Entry 7th'!W128,"")))</f>
        <v/>
      </c>
      <c r="AI129" s="120" t="str">
        <f>IF(OR($E129="",$G129=""),"",IF(AND($E$3=6),'Marks Entry 6th'!X128,IF(AND($E$3=7),'Marks Entry 7th'!X128,"")))</f>
        <v/>
      </c>
      <c r="AJ129" s="120" t="str">
        <f>IF(OR($E129="",$G129=""),"",IF(AND($E$3=6),'Marks Entry 6th'!Y128,IF(AND($E$3=7),'Marks Entry 7th'!Y128,"")))</f>
        <v/>
      </c>
      <c r="AK129" s="120" t="str">
        <f>IF(OR($E129="",$G129=""),"",IF(AND($E$3=6),'Marks Entry 6th'!Z128,IF(AND($E$3=7),'Marks Entry 7th'!Z128,"")))</f>
        <v/>
      </c>
      <c r="AL129" s="120" t="str">
        <f>IF(OR($E129="",$G129=""),"",IF(AND($E$3=6),'Marks Entry 6th'!AA128,IF(AND($E$3=7),'Marks Entry 7th'!AA128,"")))</f>
        <v/>
      </c>
      <c r="AM129" s="428" t="str">
        <f t="shared" si="106"/>
        <v/>
      </c>
      <c r="AN129" s="120" t="str">
        <f>IF(OR($E129="",$G129=""),"",IF(AND($E$3=6),'Marks Entry 6th'!AB128,IF(AND($E$3=7),'Marks Entry 7th'!AB128,"")))</f>
        <v/>
      </c>
      <c r="AO129" s="120" t="str">
        <f>IF(OR($E129="",$G129=""),"",IF(AND($E$3=6),'Marks Entry 6th'!AC128,IF(AND($E$3=7),'Marks Entry 7th'!AC128,"")))</f>
        <v/>
      </c>
      <c r="AP129" s="65" t="str">
        <f t="shared" si="107"/>
        <v/>
      </c>
      <c r="AQ129" s="62">
        <f t="shared" si="108"/>
        <v>0</v>
      </c>
      <c r="AR129" s="67" t="str">
        <f>IF(OR($E129="",$G129=""),"",IF(AND($E$3=6),'Marks Entry 6th'!AD128,IF(AND($E$3=7),'Marks Entry 7th'!AD128,"")))</f>
        <v/>
      </c>
      <c r="AS129" s="67" t="str">
        <f>IF(OR($E129="",$G129=""),"",IF(AND($E$3=6),'Marks Entry 6th'!AE128,IF(AND($E$3=7),'Marks Entry 7th'!AE128,"")))</f>
        <v/>
      </c>
      <c r="AT129" s="65" t="str">
        <f t="shared" si="109"/>
        <v/>
      </c>
      <c r="AU129" s="62" t="str">
        <f t="shared" si="110"/>
        <v/>
      </c>
      <c r="AV129" s="108">
        <f t="shared" si="111"/>
        <v>0</v>
      </c>
      <c r="AW129" s="108" t="str">
        <f t="shared" si="112"/>
        <v/>
      </c>
      <c r="AX129" s="108" t="str">
        <f t="shared" si="113"/>
        <v/>
      </c>
      <c r="AY129" s="108" t="str">
        <f t="shared" si="114"/>
        <v/>
      </c>
      <c r="AZ129" s="108" t="str">
        <f t="shared" si="115"/>
        <v/>
      </c>
      <c r="BA129" s="110" t="str">
        <f t="shared" si="116"/>
        <v/>
      </c>
      <c r="BB129" s="313" t="str">
        <f>IF(OR($E129="",$G129=""),"",IF(AND($E$3=6),'Marks Entry 6th'!AF128,IF(AND($E$3=7),'Marks Entry 7th'!AF128,"")))</f>
        <v/>
      </c>
      <c r="BC129" s="120" t="str">
        <f>IF(OR($E129="",$G129=""),"",IF(AND($E$3=6),'Marks Entry 6th'!AG128,IF(AND($E$3=7),'Marks Entry 7th'!AG128,"")))</f>
        <v/>
      </c>
      <c r="BD129" s="120" t="str">
        <f>IF(OR($E129="",$G129=""),"",IF(AND($E$3=6),'Marks Entry 6th'!AH128,IF(AND($E$3=7),'Marks Entry 7th'!AH128,"")))</f>
        <v/>
      </c>
      <c r="BE129" s="120" t="str">
        <f>IF(OR($E129="",$G129=""),"",IF(AND($E$3=6),'Marks Entry 6th'!AI128,IF(AND($E$3=7),'Marks Entry 7th'!AI128,"")))</f>
        <v/>
      </c>
      <c r="BF129" s="120" t="str">
        <f>IF(OR($E129="",$G129=""),"",IF(AND($E$3=6),'Marks Entry 6th'!AJ128,IF(AND($E$3=7),'Marks Entry 7th'!AJ128,"")))</f>
        <v/>
      </c>
      <c r="BG129" s="120" t="str">
        <f>IF(OR($E129="",$G129=""),"",IF(AND($E$3=6),'Marks Entry 6th'!AK128,IF(AND($E$3=7),'Marks Entry 7th'!AK128,"")))</f>
        <v/>
      </c>
      <c r="BH129" s="120" t="str">
        <f>IF(OR($E129="",$G129=""),"",IF(AND($E$3=6),'Marks Entry 6th'!AL128,IF(AND($E$3=7),'Marks Entry 7th'!AL128,"")))</f>
        <v/>
      </c>
      <c r="BI129" s="428" t="str">
        <f t="shared" si="117"/>
        <v/>
      </c>
      <c r="BJ129" s="120" t="str">
        <f>IF(OR($E129="",$G129=""),"",IF(AND($E$3=6),'Marks Entry 6th'!AM128,IF(AND($E$3=7),'Marks Entry 7th'!AM128,"")))</f>
        <v/>
      </c>
      <c r="BK129" s="120" t="str">
        <f>IF(OR($E129="",$G129=""),"",IF(AND($E$3=6),'Marks Entry 6th'!AN128,IF(AND($E$3=7),'Marks Entry 7th'!AN128,"")))</f>
        <v/>
      </c>
      <c r="BL129" s="65" t="str">
        <f t="shared" si="118"/>
        <v/>
      </c>
      <c r="BM129" s="62">
        <f t="shared" si="119"/>
        <v>0</v>
      </c>
      <c r="BN129" s="67" t="str">
        <f>IF(OR($E129="",$G129=""),"",IF(AND($E$3=6),'Marks Entry 6th'!AO128,IF(AND($E$3=7),'Marks Entry 7th'!AO128,"")))</f>
        <v/>
      </c>
      <c r="BO129" s="67" t="str">
        <f>IF(OR($E129="",$G129=""),"",IF(AND($E$3=6),'Marks Entry 6th'!AP128,IF(AND($E$3=7),'Marks Entry 7th'!AP128,"")))</f>
        <v/>
      </c>
      <c r="BP129" s="65" t="str">
        <f t="shared" si="120"/>
        <v/>
      </c>
      <c r="BQ129" s="62" t="str">
        <f t="shared" si="121"/>
        <v/>
      </c>
      <c r="BR129" s="108">
        <f t="shared" si="122"/>
        <v>0</v>
      </c>
      <c r="BS129" s="108" t="str">
        <f t="shared" si="123"/>
        <v/>
      </c>
      <c r="BT129" s="108" t="str">
        <f t="shared" si="124"/>
        <v/>
      </c>
      <c r="BU129" s="108" t="str">
        <f t="shared" si="125"/>
        <v/>
      </c>
      <c r="BV129" s="108" t="str">
        <f t="shared" si="126"/>
        <v/>
      </c>
      <c r="BW129" s="110" t="str">
        <f t="shared" si="127"/>
        <v/>
      </c>
      <c r="BX129" s="120" t="str">
        <f>IF(OR($E129="",$G129=""),"",IF(AND($E$3=6),'Marks Entry 6th'!AQ128,IF(AND($E$3=7),'Marks Entry 7th'!AQ128,"")))</f>
        <v/>
      </c>
      <c r="BY129" s="120" t="str">
        <f>IF(OR($E129="",$G129=""),"",IF(AND($E$3=6),'Marks Entry 6th'!AR128,IF(AND($E$3=7),'Marks Entry 7th'!AR128,"")))</f>
        <v/>
      </c>
      <c r="BZ129" s="120" t="str">
        <f>IF(OR($E129="",$G129=""),"",IF(AND($E$3=6),'Marks Entry 6th'!AS128,IF(AND($E$3=7),'Marks Entry 7th'!AS128,"")))</f>
        <v/>
      </c>
      <c r="CA129" s="120" t="str">
        <f>IF(OR($E129="",$G129=""),"",IF(AND($E$3=6),'Marks Entry 6th'!AT128,IF(AND($E$3=7),'Marks Entry 7th'!AT128,"")))</f>
        <v/>
      </c>
      <c r="CB129" s="120" t="str">
        <f>IF(OR($E129="",$G129=""),"",IF(AND($E$3=6),'Marks Entry 6th'!AU128,IF(AND($E$3=7),'Marks Entry 7th'!AU128,"")))</f>
        <v/>
      </c>
      <c r="CC129" s="120" t="str">
        <f>IF(OR($E129="",$G129=""),"",IF(AND($E$3=6),'Marks Entry 6th'!AV128,IF(AND($E$3=7),'Marks Entry 7th'!AV128,"")))</f>
        <v/>
      </c>
      <c r="CD129" s="428" t="str">
        <f t="shared" si="128"/>
        <v/>
      </c>
      <c r="CE129" s="120" t="str">
        <f>IF(OR($E129="",$G129=""),"",IF(AND($E$3=6),'Marks Entry 6th'!AW128,IF(AND($E$3=7),'Marks Entry 7th'!AW128,"")))</f>
        <v/>
      </c>
      <c r="CF129" s="120" t="str">
        <f>IF(OR($E129="",$G129=""),"",IF(AND($E$3=6),'Marks Entry 6th'!AX128,IF(AND($E$3=7),'Marks Entry 7th'!AX128,"")))</f>
        <v/>
      </c>
      <c r="CG129" s="65" t="str">
        <f t="shared" si="129"/>
        <v/>
      </c>
      <c r="CH129" s="62">
        <f t="shared" si="130"/>
        <v>0</v>
      </c>
      <c r="CI129" s="67" t="str">
        <f>IF(OR($E129="",$G129=""),"",IF(AND($E$3=6),'Marks Entry 6th'!AY128,IF(AND($E$3=7),'Marks Entry 7th'!AY128,"")))</f>
        <v/>
      </c>
      <c r="CJ129" s="67" t="str">
        <f>IF(OR($E129="",$G129=""),"",IF(AND($E$3=6),'Marks Entry 6th'!AZ128,IF(AND($E$3=7),'Marks Entry 7th'!AZ128,"")))</f>
        <v/>
      </c>
      <c r="CK129" s="65" t="str">
        <f t="shared" si="131"/>
        <v/>
      </c>
      <c r="CL129" s="62" t="str">
        <f t="shared" si="132"/>
        <v/>
      </c>
      <c r="CM129" s="108">
        <f t="shared" si="133"/>
        <v>0</v>
      </c>
      <c r="CN129" s="108" t="str">
        <f t="shared" si="134"/>
        <v/>
      </c>
      <c r="CO129" s="108" t="str">
        <f t="shared" si="135"/>
        <v/>
      </c>
      <c r="CP129" s="108" t="str">
        <f t="shared" si="136"/>
        <v/>
      </c>
      <c r="CQ129" s="108" t="str">
        <f t="shared" si="137"/>
        <v/>
      </c>
      <c r="CR129" s="110" t="str">
        <f t="shared" si="138"/>
        <v/>
      </c>
      <c r="CS129" s="120" t="str">
        <f>IF(OR($E129="",$G129=""),"",IF(AND($E$3=6),'Marks Entry 6th'!BA128,IF(AND($E$3=7),'Marks Entry 7th'!BA128,"")))</f>
        <v/>
      </c>
      <c r="CT129" s="120" t="str">
        <f>IF(OR($E129="",$G129=""),"",IF(AND($E$3=6),'Marks Entry 6th'!BB128,IF(AND($E$3=7),'Marks Entry 7th'!BB128,"")))</f>
        <v/>
      </c>
      <c r="CU129" s="120" t="str">
        <f>IF(OR($E129="",$G129=""),"",IF(AND($E$3=6),'Marks Entry 6th'!BC128,IF(AND($E$3=7),'Marks Entry 7th'!BC128,"")))</f>
        <v/>
      </c>
      <c r="CV129" s="120" t="str">
        <f>IF(OR($E129="",$G129=""),"",IF(AND($E$3=6),'Marks Entry 6th'!BD128,IF(AND($E$3=7),'Marks Entry 7th'!BD128,"")))</f>
        <v/>
      </c>
      <c r="CW129" s="120" t="str">
        <f>IF(OR($E129="",$G129=""),"",IF(AND($E$3=6),'Marks Entry 6th'!BE128,IF(AND($E$3=7),'Marks Entry 7th'!BE128,"")))</f>
        <v/>
      </c>
      <c r="CX129" s="120" t="str">
        <f>IF(OR($E129="",$G129=""),"",IF(AND($E$3=6),'Marks Entry 6th'!BF128,IF(AND($E$3=7),'Marks Entry 7th'!BF128,"")))</f>
        <v/>
      </c>
      <c r="CY129" s="428" t="str">
        <f t="shared" si="139"/>
        <v/>
      </c>
      <c r="CZ129" s="120" t="str">
        <f>IF(OR($E129="",$G129=""),"",IF(AND($E$3=6),'Marks Entry 6th'!BG128,IF(AND($E$3=7),'Marks Entry 7th'!BG128,"")))</f>
        <v/>
      </c>
      <c r="DA129" s="120" t="str">
        <f>IF(OR($E129="",$G129=""),"",IF(AND($E$3=6),'Marks Entry 6th'!BH128,IF(AND($E$3=7),'Marks Entry 7th'!BH128,"")))</f>
        <v/>
      </c>
      <c r="DB129" s="65" t="str">
        <f t="shared" si="140"/>
        <v/>
      </c>
      <c r="DC129" s="62">
        <f t="shared" si="141"/>
        <v>0</v>
      </c>
      <c r="DD129" s="67" t="str">
        <f>IF(OR($E129="",$G129=""),"",IF(AND($E$3=6),'Marks Entry 6th'!BI128,IF(AND($E$3=7),'Marks Entry 7th'!BI128,"")))</f>
        <v/>
      </c>
      <c r="DE129" s="67" t="str">
        <f>IF(OR($E129="",$G129=""),"",IF(AND($E$3=6),'Marks Entry 6th'!BJ128,IF(AND($E$3=7),'Marks Entry 7th'!BJ128,"")))</f>
        <v/>
      </c>
      <c r="DF129" s="65" t="str">
        <f t="shared" si="142"/>
        <v/>
      </c>
      <c r="DG129" s="62" t="str">
        <f t="shared" si="143"/>
        <v/>
      </c>
      <c r="DH129" s="108">
        <f t="shared" si="144"/>
        <v>0</v>
      </c>
      <c r="DI129" s="108" t="str">
        <f t="shared" si="145"/>
        <v/>
      </c>
      <c r="DJ129" s="108" t="str">
        <f t="shared" si="146"/>
        <v/>
      </c>
      <c r="DK129" s="108" t="str">
        <f t="shared" si="147"/>
        <v/>
      </c>
      <c r="DL129" s="108" t="str">
        <f t="shared" si="148"/>
        <v/>
      </c>
      <c r="DM129" s="110" t="str">
        <f t="shared" si="149"/>
        <v/>
      </c>
      <c r="DN129" s="120" t="str">
        <f>IF(OR($E129="",$G129=""),"",IF(AND($E$3=6),'Marks Entry 6th'!BK128,IF(AND($E$3=7),'Marks Entry 7th'!BK128,"")))</f>
        <v/>
      </c>
      <c r="DO129" s="120" t="str">
        <f>IF(OR($E129="",$G129=""),"",IF(AND($E$3=6),'Marks Entry 6th'!BL128,IF(AND($E$3=7),'Marks Entry 7th'!BL128,"")))</f>
        <v/>
      </c>
      <c r="DP129" s="120" t="str">
        <f>IF(OR($E129="",$G129=""),"",IF(AND($E$3=6),'Marks Entry 6th'!BM128,IF(AND($E$3=7),'Marks Entry 7th'!BM128,"")))</f>
        <v/>
      </c>
      <c r="DQ129" s="120" t="str">
        <f>IF(OR($E129="",$G129=""),"",IF(AND($E$3=6),'Marks Entry 6th'!BN128,IF(AND($E$3=7),'Marks Entry 7th'!BN128,"")))</f>
        <v/>
      </c>
      <c r="DR129" s="120" t="str">
        <f>IF(OR($E129="",$G129=""),"",IF(AND($E$3=6),'Marks Entry 6th'!BO128,IF(AND($E$3=7),'Marks Entry 7th'!BO128,"")))</f>
        <v/>
      </c>
      <c r="DS129" s="120" t="str">
        <f>IF(OR($E129="",$G129=""),"",IF(AND($E$3=6),'Marks Entry 6th'!BP128,IF(AND($E$3=7),'Marks Entry 7th'!BP128,"")))</f>
        <v/>
      </c>
      <c r="DT129" s="428" t="str">
        <f t="shared" si="150"/>
        <v/>
      </c>
      <c r="DU129" s="120" t="str">
        <f>IF(OR($E129="",$G129=""),"",IF(AND($E$3=6),'Marks Entry 6th'!BQ128,IF(AND($E$3=7),'Marks Entry 7th'!BQ128,"")))</f>
        <v/>
      </c>
      <c r="DV129" s="120" t="str">
        <f>IF(OR($E129="",$G129=""),"",IF(AND($E$3=6),'Marks Entry 6th'!BR128,IF(AND($E$3=7),'Marks Entry 7th'!BR128,"")))</f>
        <v/>
      </c>
      <c r="DW129" s="65" t="str">
        <f t="shared" si="151"/>
        <v/>
      </c>
      <c r="DX129" s="62">
        <f t="shared" si="152"/>
        <v>0</v>
      </c>
      <c r="DY129" s="67" t="str">
        <f>IF(OR($E129="",$G129=""),"",IF(AND($E$3=6),'Marks Entry 6th'!BS128,IF(AND($E$3=7),'Marks Entry 7th'!BS128,"")))</f>
        <v/>
      </c>
      <c r="DZ129" s="67" t="str">
        <f>IF(OR($E129="",$G129=""),"",IF(AND($E$3=6),'Marks Entry 6th'!BT128,IF(AND($E$3=7),'Marks Entry 7th'!BT128,"")))</f>
        <v/>
      </c>
      <c r="EA129" s="65" t="str">
        <f t="shared" si="153"/>
        <v/>
      </c>
      <c r="EB129" s="62" t="str">
        <f t="shared" si="154"/>
        <v/>
      </c>
      <c r="EC129" s="108">
        <f t="shared" si="155"/>
        <v>0</v>
      </c>
      <c r="ED129" s="108" t="str">
        <f t="shared" si="156"/>
        <v/>
      </c>
      <c r="EE129" s="108" t="str">
        <f t="shared" si="157"/>
        <v/>
      </c>
      <c r="EF129" s="108" t="str">
        <f t="shared" si="158"/>
        <v/>
      </c>
      <c r="EG129" s="108" t="str">
        <f t="shared" si="159"/>
        <v/>
      </c>
      <c r="EH129" s="110" t="str">
        <f t="shared" si="160"/>
        <v/>
      </c>
      <c r="EI129" s="52" t="str">
        <f>IF(OR($E129="",$G129=""),"",IF(AND($E$3=6),'Marks Entry 6th'!BU128,IF(AND($E$3=7),'Marks Entry 7th'!BU128,"")))</f>
        <v/>
      </c>
      <c r="EJ129" s="52" t="str">
        <f>IF(OR($E129="",$G129=""),"",IF(AND($E$3=6),'Marks Entry 6th'!BV128,IF(AND($E$3=7),'Marks Entry 7th'!BV128,"")))</f>
        <v/>
      </c>
      <c r="EK129" s="52" t="str">
        <f>IF(OR($E129="",$G129=""),"",IF(AND($E$3=6),'Marks Entry 6th'!BW128,IF(AND($E$3=7),'Marks Entry 7th'!BW128,"")))</f>
        <v/>
      </c>
      <c r="EL129" s="52" t="str">
        <f>IF(OR($E129="",$G129=""),"",IF(AND($E$3=6),'Marks Entry 6th'!BX128,IF(AND($E$3=7),'Marks Entry 7th'!BX128,"")))</f>
        <v/>
      </c>
      <c r="EM129" s="52" t="str">
        <f>IF(OR($E129="",$G129=""),"",IF(AND($E$3=6),'Marks Entry 6th'!BY128,IF(AND($E$3=7),'Marks Entry 7th'!BY128,"")))</f>
        <v/>
      </c>
      <c r="EN129" s="121" t="str">
        <f t="shared" si="161"/>
        <v/>
      </c>
      <c r="EO129" s="122">
        <f t="shared" si="162"/>
        <v>0</v>
      </c>
      <c r="EP129" s="122" t="str">
        <f t="shared" si="163"/>
        <v/>
      </c>
      <c r="EQ129" s="122" t="str">
        <f t="shared" si="164"/>
        <v/>
      </c>
      <c r="ER129" s="109" t="str">
        <f t="shared" si="165"/>
        <v/>
      </c>
      <c r="ES129" s="52" t="str">
        <f>IF(OR($E129="",$G129=""),"",IF(AND($E$3=6),'Marks Entry 6th'!BZ128,IF(AND($E$3=7),'Marks Entry 7th'!BZ128,"")))</f>
        <v/>
      </c>
      <c r="ET129" s="52" t="str">
        <f>IF(OR($E129="",$G129=""),"",IF(AND($E$3=6),'Marks Entry 6th'!CA128,IF(AND($E$3=7),'Marks Entry 7th'!CA128,"")))</f>
        <v/>
      </c>
      <c r="EU129" s="52" t="str">
        <f>IF(OR($E129="",$G129=""),"",IF(AND($E$3=6),'Marks Entry 6th'!CB128,IF(AND($E$3=7),'Marks Entry 7th'!CB128,"")))</f>
        <v/>
      </c>
      <c r="EV129" s="52" t="str">
        <f>IF(OR($E129="",$G129=""),"",IF(AND($E$3=6),'Marks Entry 6th'!CC128,IF(AND($E$3=7),'Marks Entry 7th'!CC128,"")))</f>
        <v/>
      </c>
      <c r="EW129" s="52" t="str">
        <f>IF(OR($E129="",$G129=""),"",IF(AND($E$3=6),'Marks Entry 6th'!CD128,IF(AND($E$3=7),'Marks Entry 7th'!CD128,"")))</f>
        <v/>
      </c>
      <c r="EX129" s="121" t="str">
        <f t="shared" si="166"/>
        <v/>
      </c>
      <c r="EY129" s="122">
        <f t="shared" si="167"/>
        <v>0</v>
      </c>
      <c r="EZ129" s="122" t="str">
        <f t="shared" si="168"/>
        <v/>
      </c>
      <c r="FA129" s="122" t="str">
        <f t="shared" si="169"/>
        <v/>
      </c>
      <c r="FB129" s="109" t="str">
        <f t="shared" si="170"/>
        <v/>
      </c>
      <c r="FC129" s="52" t="str">
        <f>IF(OR($E129="",$G129=""),"",IF(AND($E$3=6),'Marks Entry 6th'!CE128,IF(AND($E$3=7),'Marks Entry 7th'!CE128,"")))</f>
        <v/>
      </c>
      <c r="FD129" s="52" t="str">
        <f>IF(OR($E129="",$G129=""),"",IF(AND($E$3=6),'Marks Entry 6th'!CF128,IF(AND($E$3=7),'Marks Entry 7th'!CF128,"")))</f>
        <v/>
      </c>
      <c r="FE129" s="52" t="str">
        <f>IF(OR($E129="",$G129=""),"",IF(AND($E$3=6),'Marks Entry 6th'!CG128,IF(AND($E$3=7),'Marks Entry 7th'!CG128,"")))</f>
        <v/>
      </c>
      <c r="FF129" s="52" t="str">
        <f>IF(OR($E129="",$G129=""),"",IF(AND($E$3=6),'Marks Entry 6th'!CH128,IF(AND($E$3=7),'Marks Entry 7th'!CH128,"")))</f>
        <v/>
      </c>
      <c r="FG129" s="52" t="str">
        <f>IF(OR($E129="",$G129=""),"",IF(AND($E$3=6),'Marks Entry 6th'!CI128,IF(AND($E$3=7),'Marks Entry 7th'!CI128,"")))</f>
        <v/>
      </c>
      <c r="FH129" s="121" t="str">
        <f t="shared" si="171"/>
        <v/>
      </c>
      <c r="FI129" s="122">
        <f t="shared" si="172"/>
        <v>0</v>
      </c>
      <c r="FJ129" s="122" t="str">
        <f t="shared" si="173"/>
        <v/>
      </c>
      <c r="FK129" s="122" t="str">
        <f t="shared" si="174"/>
        <v/>
      </c>
      <c r="FL129" s="109" t="str">
        <f t="shared" si="175"/>
        <v/>
      </c>
      <c r="FM129" s="370" t="str">
        <f>IF(OR($E129="",$G129=""),"",IF(AND('Marks Entry 6th'!CJ128="",'Marks Entry 7th'!CJ128=""),"",IF(AND($E$3=6),'Marks Entry 6th'!CJ128,IF(AND($E$3=7),'Marks Entry 7th'!CJ128,""))))</f>
        <v/>
      </c>
      <c r="FN129" s="370" t="str">
        <f>IF(OR($E129="",$G129=""),"",IF(AND('Marks Entry 6th'!CK128="",'Marks Entry 7th'!CK128=""),"",IF(AND($E$3=6),'Marks Entry 6th'!CK128,IF(AND($E$3=7),'Marks Entry 7th'!CK128,""))))</f>
        <v/>
      </c>
      <c r="FO129" s="371" t="str">
        <f t="shared" si="176"/>
        <v/>
      </c>
      <c r="FP129" s="109" t="str">
        <f t="shared" si="177"/>
        <v/>
      </c>
      <c r="FQ129" s="370" t="str">
        <f>IF(OR($E129="",$G129=""),"",IF(AND('Marks Entry 6th'!CL128="",'Marks Entry 7th'!CL128=""),"",IF(AND($E$3=6),'Marks Entry 6th'!CL128,IF(AND($E$3=7),'Marks Entry 7th'!CL128,""))))</f>
        <v/>
      </c>
      <c r="FR129" s="370" t="str">
        <f>IF(OR($E129="",$G129=""),"",IF(AND('Marks Entry 6th'!CM128="",'Marks Entry 7th'!CM128=""),"",IF(AND($E$3=6),'Marks Entry 6th'!CM128,IF(AND($E$3=7),'Marks Entry 7th'!CM128,""))))</f>
        <v/>
      </c>
      <c r="FS129" s="371" t="str">
        <f t="shared" si="178"/>
        <v/>
      </c>
      <c r="FT129" s="109" t="str">
        <f t="shared" si="179"/>
        <v/>
      </c>
      <c r="FU129" s="78" t="str">
        <f t="shared" si="180"/>
        <v/>
      </c>
      <c r="FV129" s="332" t="str">
        <f t="shared" si="181"/>
        <v/>
      </c>
      <c r="FW129" s="84" t="str">
        <f t="shared" si="182"/>
        <v/>
      </c>
      <c r="FX129" s="225" t="str">
        <f t="shared" si="183"/>
        <v/>
      </c>
      <c r="FY129" s="85" t="str">
        <f t="shared" si="184"/>
        <v/>
      </c>
      <c r="FZ129" s="331" t="str">
        <f>IFERROR(IF(B129="NSO","NSO",IF(OR(D129="",G129="",F129=""),"",IF(AND(FV129&gt;=36,'Master sheet'!$D$11="Hindi"),"कक्षा क्रमोन्नत",IF(AND(FV129&gt;=36,'Master sheet'!$D$11="English"),"Promoted",IF(AND(FV129&lt;36,'Master sheet'!$D$11="Hindi"),"पुनः परीक्षा","Re-Exam"))))),"")</f>
        <v/>
      </c>
      <c r="GA129" s="53" t="str">
        <f>IF(OR($E129="",$G129=""),"",IF(AND($E$3=6,'Marks Entry 6th'!CN128=""),"",IF(AND($E$3=7,'Marks Entry 7th'!CN128=""),"",IF(AND($E$3=6),'Marks Entry 6th'!CN128,IF(AND($E$3=7),'Marks Entry 7th'!CN128,"")))))</f>
        <v/>
      </c>
      <c r="GB129" s="53" t="str">
        <f>IF(OR($E129="",$G129=""),"",IF(AND($E$3=6,'Marks Entry 6th'!CO128=""),"",IF(AND($E$3=7,'Marks Entry 7th'!CO128=""),"",IF(AND($E$3=6),'Marks Entry 6th'!CO128,IF(AND($E$3=7),'Marks Entry 7th'!CO128,"")))))</f>
        <v/>
      </c>
      <c r="GC129" s="54"/>
      <c r="GK129" s="56">
        <f>IF(AND($E$3=6),'Marks Entry 6th'!I128,IF(AND($E$3=7),'Marks Entry 7th'!I128,""))</f>
        <v>0</v>
      </c>
      <c r="GL129" s="56">
        <f t="shared" si="185"/>
        <v>0</v>
      </c>
    </row>
    <row r="130" spans="1:194" ht="18.95" customHeight="1">
      <c r="A130" s="68">
        <v>123</v>
      </c>
      <c r="B130" s="68" t="str">
        <f>IF(OR(GK130=0,GK130=""),"",IF(AND($E$3=6),'Marks Entry 6th'!I129,IF(AND($E$3=7),'Marks Entry 7th'!I129,"")))</f>
        <v/>
      </c>
      <c r="C130" s="69" t="str">
        <f>IF(OR(B130=0,B130=""),"",IF(AND($E$3=6,'Marks Entry 6th'!B129=""),"",IF(AND($E$3=7,'Marks Entry 7th'!B129=""),"",IF(AND($E$3=6,'Marks Entry 6th'!B129),'Marks Entry 6th'!B129,IF(AND($E$3=7),'Marks Entry 7th'!B129,"")))))</f>
        <v/>
      </c>
      <c r="D130" s="69" t="str">
        <f>IF(OR(B130=0,B130=""),"",IF(AND($E$3=6,'Marks Entry 6th'!C129=""),"",IF(AND($E$3=7,'Marks Entry 7th'!C129=""),"",IF(AND($E$3=6),'Marks Entry 6th'!C129,IF(AND($E$3=7),'Marks Entry 7th'!C129,"")))))</f>
        <v/>
      </c>
      <c r="E130" s="306" t="str">
        <f>IF(OR(B130=0,B130=""),"",IF(AND($E$3=6,'Marks Entry 6th'!E129=""),"",IF(AND($E$3=7,'Marks Entry 7th'!E129=""),"",IF(AND($E$3=6),'Marks Entry 6th'!E129,IF(AND($E$3=7),'Marks Entry 7th'!E129,"")))))</f>
        <v/>
      </c>
      <c r="F130" s="69" t="str">
        <f>IF(OR(B130=0,B130=""),"",IF(AND($E$3=6,'Marks Entry 6th'!D129=""),"",IF(AND($E$3=7,'Marks Entry 7th'!D129=""),"",IF(AND($E$3=6),'Marks Entry 6th'!D129,IF(AND($E$3=7),'Marks Entry 7th'!D129,"")))))</f>
        <v/>
      </c>
      <c r="G130" s="305" t="str">
        <f>IF(OR(B130=0,B130=""),"",IF(AND($E$3=6,'Marks Entry 6th'!F129=""),"",IF(AND($E$3=7,'Marks Entry 7th'!F129=""),"",IF(AND($E$3=6),UPPER('Marks Entry 6th'!F129),IF(AND($E$3=7),UPPER('Marks Entry 7th'!F129),"")))))</f>
        <v/>
      </c>
      <c r="H130" s="305" t="str">
        <f>IF(OR(B130=0,B130=""),"",IF(AND($E$3=6,'Marks Entry 6th'!G129=""),"",IF(AND($E$3=7,'Marks Entry 7th'!G129=""),"",IF(AND($E$3=6),UPPER('Marks Entry 6th'!G129),IF(AND($E$3=7),UPPER('Marks Entry 7th'!G129),"")))))</f>
        <v/>
      </c>
      <c r="I130" s="305" t="str">
        <f>IF(OR(B130=0,B130=""),"",IF(AND($E$3=6,'Marks Entry 6th'!H129=""),"",IF(AND($E$3=7,'Marks Entry 7th'!H129=""),"",IF(AND($E$3=6),UPPER('Marks Entry 6th'!H129),IF(AND($E$3=7),UPPER('Marks Entry 7th'!H129),"")))))</f>
        <v/>
      </c>
      <c r="J130" s="64" t="str">
        <f>IF(OR(B130=0,B130=""),"",IF(AND($E$3=6,'Marks Entry 6th'!J129=""),"",IF(AND($E$3=7,'Marks Entry 7th'!J129=""),"",IF(AND($E$3=6),'Marks Entry 6th'!J129,IF(AND($E$3=7),'Marks Entry 7th'!J129,"")))))</f>
        <v/>
      </c>
      <c r="K130" s="64" t="str">
        <f>IF(OR(B130=0,B130=""),"",IF(AND($E$3=6,'Marks Entry 6th'!K129=""),"",IF(AND($E$3=7,'Marks Entry 7th'!K129=""),"",IF(AND($E$3=6),'Marks Entry 6th'!K129,IF(AND($E$3=7),'Marks Entry 7th'!K129,"")))))</f>
        <v/>
      </c>
      <c r="L130" s="120" t="str">
        <f>IF(OR($E130="",$G130=""),"",IF(AND($E$3=6),'Marks Entry 6th'!L129,IF(AND($E$3=7),'Marks Entry 7th'!L129,"")))</f>
        <v/>
      </c>
      <c r="M130" s="120" t="str">
        <f>IF(OR($E130="",$G130=""),"",IF(AND($E$3=6),'Marks Entry 6th'!M129,IF(AND($E$3=7),'Marks Entry 7th'!M129,"")))</f>
        <v/>
      </c>
      <c r="N130" s="120" t="str">
        <f>IF(OR($E130="",$G130=""),"",IF(AND($E$3=6),'Marks Entry 6th'!N129,IF(AND($E$3=7),'Marks Entry 7th'!N129,"")))</f>
        <v/>
      </c>
      <c r="O130" s="120" t="str">
        <f>IF(OR($E130="",$G130=""),"",IF(AND($E$3=6),'Marks Entry 6th'!O129,IF(AND($E$3=7),'Marks Entry 7th'!O129,"")))</f>
        <v/>
      </c>
      <c r="P130" s="120" t="str">
        <f>IF(OR($E130="",$G130=""),"",IF(AND($E$3=6),'Marks Entry 6th'!P129,IF(AND($E$3=7),'Marks Entry 7th'!P129,"")))</f>
        <v/>
      </c>
      <c r="Q130" s="120" t="str">
        <f>IF(OR($E130="",$G130=""),"",IF(AND($E$3=6),'Marks Entry 6th'!Q129,IF(AND($E$3=7),'Marks Entry 7th'!Q129,"")))</f>
        <v/>
      </c>
      <c r="R130" s="428" t="str">
        <f t="shared" si="95"/>
        <v/>
      </c>
      <c r="S130" s="120" t="str">
        <f>IF(OR($E130="",$G130=""),"",IF(AND($E$3=6),'Marks Entry 6th'!R129,IF(AND($E$3=7),'Marks Entry 7th'!R129,"")))</f>
        <v/>
      </c>
      <c r="T130" s="120" t="str">
        <f>IF(OR($E130="",$G130=""),"",IF(AND($E$3=6),'Marks Entry 6th'!S129,IF(AND($E$3=7),'Marks Entry 7th'!S129,"")))</f>
        <v/>
      </c>
      <c r="U130" s="65" t="str">
        <f t="shared" si="96"/>
        <v/>
      </c>
      <c r="V130" s="62">
        <f t="shared" si="97"/>
        <v>0</v>
      </c>
      <c r="W130" s="67" t="str">
        <f>IF(OR($E130="",$G130=""),"",IF(AND($E$3=6),'Marks Entry 6th'!T129,IF(AND($E$3=7),'Marks Entry 7th'!T129,"")))</f>
        <v/>
      </c>
      <c r="X130" s="67" t="str">
        <f>IF(OR($E130="",$G130=""),"",IF(AND($E$3=6),'Marks Entry 6th'!U129,IF(AND($E$3=7),'Marks Entry 7th'!U129,"")))</f>
        <v/>
      </c>
      <c r="Y130" s="66" t="str">
        <f t="shared" si="98"/>
        <v/>
      </c>
      <c r="Z130" s="62" t="str">
        <f t="shared" si="99"/>
        <v/>
      </c>
      <c r="AA130" s="108">
        <f t="shared" si="100"/>
        <v>0</v>
      </c>
      <c r="AB130" s="108" t="str">
        <f t="shared" si="101"/>
        <v/>
      </c>
      <c r="AC130" s="108" t="str">
        <f t="shared" si="102"/>
        <v/>
      </c>
      <c r="AD130" s="108" t="str">
        <f t="shared" si="103"/>
        <v/>
      </c>
      <c r="AE130" s="108" t="str">
        <f t="shared" si="104"/>
        <v/>
      </c>
      <c r="AF130" s="110" t="str">
        <f t="shared" si="105"/>
        <v/>
      </c>
      <c r="AG130" s="120" t="str">
        <f>IF(OR($E130="",$G130=""),"",IF(AND($E$3=6),'Marks Entry 6th'!V129,IF(AND($E$3=7),'Marks Entry 7th'!V129,"")))</f>
        <v/>
      </c>
      <c r="AH130" s="120" t="str">
        <f>IF(OR($E130="",$G130=""),"",IF(AND($E$3=6),'Marks Entry 6th'!W129,IF(AND($E$3=7),'Marks Entry 7th'!W129,"")))</f>
        <v/>
      </c>
      <c r="AI130" s="120" t="str">
        <f>IF(OR($E130="",$G130=""),"",IF(AND($E$3=6),'Marks Entry 6th'!X129,IF(AND($E$3=7),'Marks Entry 7th'!X129,"")))</f>
        <v/>
      </c>
      <c r="AJ130" s="120" t="str">
        <f>IF(OR($E130="",$G130=""),"",IF(AND($E$3=6),'Marks Entry 6th'!Y129,IF(AND($E$3=7),'Marks Entry 7th'!Y129,"")))</f>
        <v/>
      </c>
      <c r="AK130" s="120" t="str">
        <f>IF(OR($E130="",$G130=""),"",IF(AND($E$3=6),'Marks Entry 6th'!Z129,IF(AND($E$3=7),'Marks Entry 7th'!Z129,"")))</f>
        <v/>
      </c>
      <c r="AL130" s="120" t="str">
        <f>IF(OR($E130="",$G130=""),"",IF(AND($E$3=6),'Marks Entry 6th'!AA129,IF(AND($E$3=7),'Marks Entry 7th'!AA129,"")))</f>
        <v/>
      </c>
      <c r="AM130" s="428" t="str">
        <f t="shared" si="106"/>
        <v/>
      </c>
      <c r="AN130" s="120" t="str">
        <f>IF(OR($E130="",$G130=""),"",IF(AND($E$3=6),'Marks Entry 6th'!AB129,IF(AND($E$3=7),'Marks Entry 7th'!AB129,"")))</f>
        <v/>
      </c>
      <c r="AO130" s="120" t="str">
        <f>IF(OR($E130="",$G130=""),"",IF(AND($E$3=6),'Marks Entry 6th'!AC129,IF(AND($E$3=7),'Marks Entry 7th'!AC129,"")))</f>
        <v/>
      </c>
      <c r="AP130" s="65" t="str">
        <f t="shared" si="107"/>
        <v/>
      </c>
      <c r="AQ130" s="62">
        <f t="shared" si="108"/>
        <v>0</v>
      </c>
      <c r="AR130" s="67" t="str">
        <f>IF(OR($E130="",$G130=""),"",IF(AND($E$3=6),'Marks Entry 6th'!AD129,IF(AND($E$3=7),'Marks Entry 7th'!AD129,"")))</f>
        <v/>
      </c>
      <c r="AS130" s="67" t="str">
        <f>IF(OR($E130="",$G130=""),"",IF(AND($E$3=6),'Marks Entry 6th'!AE129,IF(AND($E$3=7),'Marks Entry 7th'!AE129,"")))</f>
        <v/>
      </c>
      <c r="AT130" s="65" t="str">
        <f t="shared" si="109"/>
        <v/>
      </c>
      <c r="AU130" s="62" t="str">
        <f t="shared" si="110"/>
        <v/>
      </c>
      <c r="AV130" s="108">
        <f t="shared" si="111"/>
        <v>0</v>
      </c>
      <c r="AW130" s="108" t="str">
        <f t="shared" si="112"/>
        <v/>
      </c>
      <c r="AX130" s="108" t="str">
        <f t="shared" si="113"/>
        <v/>
      </c>
      <c r="AY130" s="108" t="str">
        <f t="shared" si="114"/>
        <v/>
      </c>
      <c r="AZ130" s="108" t="str">
        <f t="shared" si="115"/>
        <v/>
      </c>
      <c r="BA130" s="110" t="str">
        <f t="shared" si="116"/>
        <v/>
      </c>
      <c r="BB130" s="313" t="str">
        <f>IF(OR($E130="",$G130=""),"",IF(AND($E$3=6),'Marks Entry 6th'!AF129,IF(AND($E$3=7),'Marks Entry 7th'!AF129,"")))</f>
        <v/>
      </c>
      <c r="BC130" s="120" t="str">
        <f>IF(OR($E130="",$G130=""),"",IF(AND($E$3=6),'Marks Entry 6th'!AG129,IF(AND($E$3=7),'Marks Entry 7th'!AG129,"")))</f>
        <v/>
      </c>
      <c r="BD130" s="120" t="str">
        <f>IF(OR($E130="",$G130=""),"",IF(AND($E$3=6),'Marks Entry 6th'!AH129,IF(AND($E$3=7),'Marks Entry 7th'!AH129,"")))</f>
        <v/>
      </c>
      <c r="BE130" s="120" t="str">
        <f>IF(OR($E130="",$G130=""),"",IF(AND($E$3=6),'Marks Entry 6th'!AI129,IF(AND($E$3=7),'Marks Entry 7th'!AI129,"")))</f>
        <v/>
      </c>
      <c r="BF130" s="120" t="str">
        <f>IF(OR($E130="",$G130=""),"",IF(AND($E$3=6),'Marks Entry 6th'!AJ129,IF(AND($E$3=7),'Marks Entry 7th'!AJ129,"")))</f>
        <v/>
      </c>
      <c r="BG130" s="120" t="str">
        <f>IF(OR($E130="",$G130=""),"",IF(AND($E$3=6),'Marks Entry 6th'!AK129,IF(AND($E$3=7),'Marks Entry 7th'!AK129,"")))</f>
        <v/>
      </c>
      <c r="BH130" s="120" t="str">
        <f>IF(OR($E130="",$G130=""),"",IF(AND($E$3=6),'Marks Entry 6th'!AL129,IF(AND($E$3=7),'Marks Entry 7th'!AL129,"")))</f>
        <v/>
      </c>
      <c r="BI130" s="428" t="str">
        <f t="shared" si="117"/>
        <v/>
      </c>
      <c r="BJ130" s="120" t="str">
        <f>IF(OR($E130="",$G130=""),"",IF(AND($E$3=6),'Marks Entry 6th'!AM129,IF(AND($E$3=7),'Marks Entry 7th'!AM129,"")))</f>
        <v/>
      </c>
      <c r="BK130" s="120" t="str">
        <f>IF(OR($E130="",$G130=""),"",IF(AND($E$3=6),'Marks Entry 6th'!AN129,IF(AND($E$3=7),'Marks Entry 7th'!AN129,"")))</f>
        <v/>
      </c>
      <c r="BL130" s="65" t="str">
        <f t="shared" si="118"/>
        <v/>
      </c>
      <c r="BM130" s="62">
        <f t="shared" si="119"/>
        <v>0</v>
      </c>
      <c r="BN130" s="67" t="str">
        <f>IF(OR($E130="",$G130=""),"",IF(AND($E$3=6),'Marks Entry 6th'!AO129,IF(AND($E$3=7),'Marks Entry 7th'!AO129,"")))</f>
        <v/>
      </c>
      <c r="BO130" s="67" t="str">
        <f>IF(OR($E130="",$G130=""),"",IF(AND($E$3=6),'Marks Entry 6th'!AP129,IF(AND($E$3=7),'Marks Entry 7th'!AP129,"")))</f>
        <v/>
      </c>
      <c r="BP130" s="65" t="str">
        <f t="shared" si="120"/>
        <v/>
      </c>
      <c r="BQ130" s="62" t="str">
        <f t="shared" si="121"/>
        <v/>
      </c>
      <c r="BR130" s="108">
        <f t="shared" si="122"/>
        <v>0</v>
      </c>
      <c r="BS130" s="108" t="str">
        <f t="shared" si="123"/>
        <v/>
      </c>
      <c r="BT130" s="108" t="str">
        <f t="shared" si="124"/>
        <v/>
      </c>
      <c r="BU130" s="108" t="str">
        <f t="shared" si="125"/>
        <v/>
      </c>
      <c r="BV130" s="108" t="str">
        <f t="shared" si="126"/>
        <v/>
      </c>
      <c r="BW130" s="110" t="str">
        <f t="shared" si="127"/>
        <v/>
      </c>
      <c r="BX130" s="120" t="str">
        <f>IF(OR($E130="",$G130=""),"",IF(AND($E$3=6),'Marks Entry 6th'!AQ129,IF(AND($E$3=7),'Marks Entry 7th'!AQ129,"")))</f>
        <v/>
      </c>
      <c r="BY130" s="120" t="str">
        <f>IF(OR($E130="",$G130=""),"",IF(AND($E$3=6),'Marks Entry 6th'!AR129,IF(AND($E$3=7),'Marks Entry 7th'!AR129,"")))</f>
        <v/>
      </c>
      <c r="BZ130" s="120" t="str">
        <f>IF(OR($E130="",$G130=""),"",IF(AND($E$3=6),'Marks Entry 6th'!AS129,IF(AND($E$3=7),'Marks Entry 7th'!AS129,"")))</f>
        <v/>
      </c>
      <c r="CA130" s="120" t="str">
        <f>IF(OR($E130="",$G130=""),"",IF(AND($E$3=6),'Marks Entry 6th'!AT129,IF(AND($E$3=7),'Marks Entry 7th'!AT129,"")))</f>
        <v/>
      </c>
      <c r="CB130" s="120" t="str">
        <f>IF(OR($E130="",$G130=""),"",IF(AND($E$3=6),'Marks Entry 6th'!AU129,IF(AND($E$3=7),'Marks Entry 7th'!AU129,"")))</f>
        <v/>
      </c>
      <c r="CC130" s="120" t="str">
        <f>IF(OR($E130="",$G130=""),"",IF(AND($E$3=6),'Marks Entry 6th'!AV129,IF(AND($E$3=7),'Marks Entry 7th'!AV129,"")))</f>
        <v/>
      </c>
      <c r="CD130" s="428" t="str">
        <f t="shared" si="128"/>
        <v/>
      </c>
      <c r="CE130" s="120" t="str">
        <f>IF(OR($E130="",$G130=""),"",IF(AND($E$3=6),'Marks Entry 6th'!AW129,IF(AND($E$3=7),'Marks Entry 7th'!AW129,"")))</f>
        <v/>
      </c>
      <c r="CF130" s="120" t="str">
        <f>IF(OR($E130="",$G130=""),"",IF(AND($E$3=6),'Marks Entry 6th'!AX129,IF(AND($E$3=7),'Marks Entry 7th'!AX129,"")))</f>
        <v/>
      </c>
      <c r="CG130" s="65" t="str">
        <f t="shared" si="129"/>
        <v/>
      </c>
      <c r="CH130" s="62">
        <f t="shared" si="130"/>
        <v>0</v>
      </c>
      <c r="CI130" s="67" t="str">
        <f>IF(OR($E130="",$G130=""),"",IF(AND($E$3=6),'Marks Entry 6th'!AY129,IF(AND($E$3=7),'Marks Entry 7th'!AY129,"")))</f>
        <v/>
      </c>
      <c r="CJ130" s="67" t="str">
        <f>IF(OR($E130="",$G130=""),"",IF(AND($E$3=6),'Marks Entry 6th'!AZ129,IF(AND($E$3=7),'Marks Entry 7th'!AZ129,"")))</f>
        <v/>
      </c>
      <c r="CK130" s="65" t="str">
        <f t="shared" si="131"/>
        <v/>
      </c>
      <c r="CL130" s="62" t="str">
        <f t="shared" si="132"/>
        <v/>
      </c>
      <c r="CM130" s="108">
        <f t="shared" si="133"/>
        <v>0</v>
      </c>
      <c r="CN130" s="108" t="str">
        <f t="shared" si="134"/>
        <v/>
      </c>
      <c r="CO130" s="108" t="str">
        <f t="shared" si="135"/>
        <v/>
      </c>
      <c r="CP130" s="108" t="str">
        <f t="shared" si="136"/>
        <v/>
      </c>
      <c r="CQ130" s="108" t="str">
        <f t="shared" si="137"/>
        <v/>
      </c>
      <c r="CR130" s="110" t="str">
        <f t="shared" si="138"/>
        <v/>
      </c>
      <c r="CS130" s="120" t="str">
        <f>IF(OR($E130="",$G130=""),"",IF(AND($E$3=6),'Marks Entry 6th'!BA129,IF(AND($E$3=7),'Marks Entry 7th'!BA129,"")))</f>
        <v/>
      </c>
      <c r="CT130" s="120" t="str">
        <f>IF(OR($E130="",$G130=""),"",IF(AND($E$3=6),'Marks Entry 6th'!BB129,IF(AND($E$3=7),'Marks Entry 7th'!BB129,"")))</f>
        <v/>
      </c>
      <c r="CU130" s="120" t="str">
        <f>IF(OR($E130="",$G130=""),"",IF(AND($E$3=6),'Marks Entry 6th'!BC129,IF(AND($E$3=7),'Marks Entry 7th'!BC129,"")))</f>
        <v/>
      </c>
      <c r="CV130" s="120" t="str">
        <f>IF(OR($E130="",$G130=""),"",IF(AND($E$3=6),'Marks Entry 6th'!BD129,IF(AND($E$3=7),'Marks Entry 7th'!BD129,"")))</f>
        <v/>
      </c>
      <c r="CW130" s="120" t="str">
        <f>IF(OR($E130="",$G130=""),"",IF(AND($E$3=6),'Marks Entry 6th'!BE129,IF(AND($E$3=7),'Marks Entry 7th'!BE129,"")))</f>
        <v/>
      </c>
      <c r="CX130" s="120" t="str">
        <f>IF(OR($E130="",$G130=""),"",IF(AND($E$3=6),'Marks Entry 6th'!BF129,IF(AND($E$3=7),'Marks Entry 7th'!BF129,"")))</f>
        <v/>
      </c>
      <c r="CY130" s="428" t="str">
        <f t="shared" si="139"/>
        <v/>
      </c>
      <c r="CZ130" s="120" t="str">
        <f>IF(OR($E130="",$G130=""),"",IF(AND($E$3=6),'Marks Entry 6th'!BG129,IF(AND($E$3=7),'Marks Entry 7th'!BG129,"")))</f>
        <v/>
      </c>
      <c r="DA130" s="120" t="str">
        <f>IF(OR($E130="",$G130=""),"",IF(AND($E$3=6),'Marks Entry 6th'!BH129,IF(AND($E$3=7),'Marks Entry 7th'!BH129,"")))</f>
        <v/>
      </c>
      <c r="DB130" s="65" t="str">
        <f t="shared" si="140"/>
        <v/>
      </c>
      <c r="DC130" s="62">
        <f t="shared" si="141"/>
        <v>0</v>
      </c>
      <c r="DD130" s="67" t="str">
        <f>IF(OR($E130="",$G130=""),"",IF(AND($E$3=6),'Marks Entry 6th'!BI129,IF(AND($E$3=7),'Marks Entry 7th'!BI129,"")))</f>
        <v/>
      </c>
      <c r="DE130" s="67" t="str">
        <f>IF(OR($E130="",$G130=""),"",IF(AND($E$3=6),'Marks Entry 6th'!BJ129,IF(AND($E$3=7),'Marks Entry 7th'!BJ129,"")))</f>
        <v/>
      </c>
      <c r="DF130" s="65" t="str">
        <f t="shared" si="142"/>
        <v/>
      </c>
      <c r="DG130" s="62" t="str">
        <f t="shared" si="143"/>
        <v/>
      </c>
      <c r="DH130" s="108">
        <f t="shared" si="144"/>
        <v>0</v>
      </c>
      <c r="DI130" s="108" t="str">
        <f t="shared" si="145"/>
        <v/>
      </c>
      <c r="DJ130" s="108" t="str">
        <f t="shared" si="146"/>
        <v/>
      </c>
      <c r="DK130" s="108" t="str">
        <f t="shared" si="147"/>
        <v/>
      </c>
      <c r="DL130" s="108" t="str">
        <f t="shared" si="148"/>
        <v/>
      </c>
      <c r="DM130" s="110" t="str">
        <f t="shared" si="149"/>
        <v/>
      </c>
      <c r="DN130" s="120" t="str">
        <f>IF(OR($E130="",$G130=""),"",IF(AND($E$3=6),'Marks Entry 6th'!BK129,IF(AND($E$3=7),'Marks Entry 7th'!BK129,"")))</f>
        <v/>
      </c>
      <c r="DO130" s="120" t="str">
        <f>IF(OR($E130="",$G130=""),"",IF(AND($E$3=6),'Marks Entry 6th'!BL129,IF(AND($E$3=7),'Marks Entry 7th'!BL129,"")))</f>
        <v/>
      </c>
      <c r="DP130" s="120" t="str">
        <f>IF(OR($E130="",$G130=""),"",IF(AND($E$3=6),'Marks Entry 6th'!BM129,IF(AND($E$3=7),'Marks Entry 7th'!BM129,"")))</f>
        <v/>
      </c>
      <c r="DQ130" s="120" t="str">
        <f>IF(OR($E130="",$G130=""),"",IF(AND($E$3=6),'Marks Entry 6th'!BN129,IF(AND($E$3=7),'Marks Entry 7th'!BN129,"")))</f>
        <v/>
      </c>
      <c r="DR130" s="120" t="str">
        <f>IF(OR($E130="",$G130=""),"",IF(AND($E$3=6),'Marks Entry 6th'!BO129,IF(AND($E$3=7),'Marks Entry 7th'!BO129,"")))</f>
        <v/>
      </c>
      <c r="DS130" s="120" t="str">
        <f>IF(OR($E130="",$G130=""),"",IF(AND($E$3=6),'Marks Entry 6th'!BP129,IF(AND($E$3=7),'Marks Entry 7th'!BP129,"")))</f>
        <v/>
      </c>
      <c r="DT130" s="428" t="str">
        <f t="shared" si="150"/>
        <v/>
      </c>
      <c r="DU130" s="120" t="str">
        <f>IF(OR($E130="",$G130=""),"",IF(AND($E$3=6),'Marks Entry 6th'!BQ129,IF(AND($E$3=7),'Marks Entry 7th'!BQ129,"")))</f>
        <v/>
      </c>
      <c r="DV130" s="120" t="str">
        <f>IF(OR($E130="",$G130=""),"",IF(AND($E$3=6),'Marks Entry 6th'!BR129,IF(AND($E$3=7),'Marks Entry 7th'!BR129,"")))</f>
        <v/>
      </c>
      <c r="DW130" s="65" t="str">
        <f t="shared" si="151"/>
        <v/>
      </c>
      <c r="DX130" s="62">
        <f t="shared" si="152"/>
        <v>0</v>
      </c>
      <c r="DY130" s="67" t="str">
        <f>IF(OR($E130="",$G130=""),"",IF(AND($E$3=6),'Marks Entry 6th'!BS129,IF(AND($E$3=7),'Marks Entry 7th'!BS129,"")))</f>
        <v/>
      </c>
      <c r="DZ130" s="67" t="str">
        <f>IF(OR($E130="",$G130=""),"",IF(AND($E$3=6),'Marks Entry 6th'!BT129,IF(AND($E$3=7),'Marks Entry 7th'!BT129,"")))</f>
        <v/>
      </c>
      <c r="EA130" s="65" t="str">
        <f t="shared" si="153"/>
        <v/>
      </c>
      <c r="EB130" s="62" t="str">
        <f t="shared" si="154"/>
        <v/>
      </c>
      <c r="EC130" s="108">
        <f t="shared" si="155"/>
        <v>0</v>
      </c>
      <c r="ED130" s="108" t="str">
        <f t="shared" si="156"/>
        <v/>
      </c>
      <c r="EE130" s="108" t="str">
        <f t="shared" si="157"/>
        <v/>
      </c>
      <c r="EF130" s="108" t="str">
        <f t="shared" si="158"/>
        <v/>
      </c>
      <c r="EG130" s="108" t="str">
        <f t="shared" si="159"/>
        <v/>
      </c>
      <c r="EH130" s="110" t="str">
        <f t="shared" si="160"/>
        <v/>
      </c>
      <c r="EI130" s="52" t="str">
        <f>IF(OR($E130="",$G130=""),"",IF(AND($E$3=6),'Marks Entry 6th'!BU129,IF(AND($E$3=7),'Marks Entry 7th'!BU129,"")))</f>
        <v/>
      </c>
      <c r="EJ130" s="52" t="str">
        <f>IF(OR($E130="",$G130=""),"",IF(AND($E$3=6),'Marks Entry 6th'!BV129,IF(AND($E$3=7),'Marks Entry 7th'!BV129,"")))</f>
        <v/>
      </c>
      <c r="EK130" s="52" t="str">
        <f>IF(OR($E130="",$G130=""),"",IF(AND($E$3=6),'Marks Entry 6th'!BW129,IF(AND($E$3=7),'Marks Entry 7th'!BW129,"")))</f>
        <v/>
      </c>
      <c r="EL130" s="52" t="str">
        <f>IF(OR($E130="",$G130=""),"",IF(AND($E$3=6),'Marks Entry 6th'!BX129,IF(AND($E$3=7),'Marks Entry 7th'!BX129,"")))</f>
        <v/>
      </c>
      <c r="EM130" s="52" t="str">
        <f>IF(OR($E130="",$G130=""),"",IF(AND($E$3=6),'Marks Entry 6th'!BY129,IF(AND($E$3=7),'Marks Entry 7th'!BY129,"")))</f>
        <v/>
      </c>
      <c r="EN130" s="121" t="str">
        <f t="shared" si="161"/>
        <v/>
      </c>
      <c r="EO130" s="122">
        <f t="shared" si="162"/>
        <v>0</v>
      </c>
      <c r="EP130" s="122" t="str">
        <f t="shared" si="163"/>
        <v/>
      </c>
      <c r="EQ130" s="122" t="str">
        <f t="shared" si="164"/>
        <v/>
      </c>
      <c r="ER130" s="109" t="str">
        <f t="shared" si="165"/>
        <v/>
      </c>
      <c r="ES130" s="52" t="str">
        <f>IF(OR($E130="",$G130=""),"",IF(AND($E$3=6),'Marks Entry 6th'!BZ129,IF(AND($E$3=7),'Marks Entry 7th'!BZ129,"")))</f>
        <v/>
      </c>
      <c r="ET130" s="52" t="str">
        <f>IF(OR($E130="",$G130=""),"",IF(AND($E$3=6),'Marks Entry 6th'!CA129,IF(AND($E$3=7),'Marks Entry 7th'!CA129,"")))</f>
        <v/>
      </c>
      <c r="EU130" s="52" t="str">
        <f>IF(OR($E130="",$G130=""),"",IF(AND($E$3=6),'Marks Entry 6th'!CB129,IF(AND($E$3=7),'Marks Entry 7th'!CB129,"")))</f>
        <v/>
      </c>
      <c r="EV130" s="52" t="str">
        <f>IF(OR($E130="",$G130=""),"",IF(AND($E$3=6),'Marks Entry 6th'!CC129,IF(AND($E$3=7),'Marks Entry 7th'!CC129,"")))</f>
        <v/>
      </c>
      <c r="EW130" s="52" t="str">
        <f>IF(OR($E130="",$G130=""),"",IF(AND($E$3=6),'Marks Entry 6th'!CD129,IF(AND($E$3=7),'Marks Entry 7th'!CD129,"")))</f>
        <v/>
      </c>
      <c r="EX130" s="121" t="str">
        <f t="shared" si="166"/>
        <v/>
      </c>
      <c r="EY130" s="122">
        <f t="shared" si="167"/>
        <v>0</v>
      </c>
      <c r="EZ130" s="122" t="str">
        <f t="shared" si="168"/>
        <v/>
      </c>
      <c r="FA130" s="122" t="str">
        <f t="shared" si="169"/>
        <v/>
      </c>
      <c r="FB130" s="109" t="str">
        <f t="shared" si="170"/>
        <v/>
      </c>
      <c r="FC130" s="52" t="str">
        <f>IF(OR($E130="",$G130=""),"",IF(AND($E$3=6),'Marks Entry 6th'!CE129,IF(AND($E$3=7),'Marks Entry 7th'!CE129,"")))</f>
        <v/>
      </c>
      <c r="FD130" s="52" t="str">
        <f>IF(OR($E130="",$G130=""),"",IF(AND($E$3=6),'Marks Entry 6th'!CF129,IF(AND($E$3=7),'Marks Entry 7th'!CF129,"")))</f>
        <v/>
      </c>
      <c r="FE130" s="52" t="str">
        <f>IF(OR($E130="",$G130=""),"",IF(AND($E$3=6),'Marks Entry 6th'!CG129,IF(AND($E$3=7),'Marks Entry 7th'!CG129,"")))</f>
        <v/>
      </c>
      <c r="FF130" s="52" t="str">
        <f>IF(OR($E130="",$G130=""),"",IF(AND($E$3=6),'Marks Entry 6th'!CH129,IF(AND($E$3=7),'Marks Entry 7th'!CH129,"")))</f>
        <v/>
      </c>
      <c r="FG130" s="52" t="str">
        <f>IF(OR($E130="",$G130=""),"",IF(AND($E$3=6),'Marks Entry 6th'!CI129,IF(AND($E$3=7),'Marks Entry 7th'!CI129,"")))</f>
        <v/>
      </c>
      <c r="FH130" s="121" t="str">
        <f t="shared" si="171"/>
        <v/>
      </c>
      <c r="FI130" s="122">
        <f t="shared" si="172"/>
        <v>0</v>
      </c>
      <c r="FJ130" s="122" t="str">
        <f t="shared" si="173"/>
        <v/>
      </c>
      <c r="FK130" s="122" t="str">
        <f t="shared" si="174"/>
        <v/>
      </c>
      <c r="FL130" s="109" t="str">
        <f t="shared" si="175"/>
        <v/>
      </c>
      <c r="FM130" s="370" t="str">
        <f>IF(OR($E130="",$G130=""),"",IF(AND('Marks Entry 6th'!CJ129="",'Marks Entry 7th'!CJ129=""),"",IF(AND($E$3=6),'Marks Entry 6th'!CJ129,IF(AND($E$3=7),'Marks Entry 7th'!CJ129,""))))</f>
        <v/>
      </c>
      <c r="FN130" s="370" t="str">
        <f>IF(OR($E130="",$G130=""),"",IF(AND('Marks Entry 6th'!CK129="",'Marks Entry 7th'!CK129=""),"",IF(AND($E$3=6),'Marks Entry 6th'!CK129,IF(AND($E$3=7),'Marks Entry 7th'!CK129,""))))</f>
        <v/>
      </c>
      <c r="FO130" s="371" t="str">
        <f t="shared" si="176"/>
        <v/>
      </c>
      <c r="FP130" s="109" t="str">
        <f t="shared" si="177"/>
        <v/>
      </c>
      <c r="FQ130" s="370" t="str">
        <f>IF(OR($E130="",$G130=""),"",IF(AND('Marks Entry 6th'!CL129="",'Marks Entry 7th'!CL129=""),"",IF(AND($E$3=6),'Marks Entry 6th'!CL129,IF(AND($E$3=7),'Marks Entry 7th'!CL129,""))))</f>
        <v/>
      </c>
      <c r="FR130" s="370" t="str">
        <f>IF(OR($E130="",$G130=""),"",IF(AND('Marks Entry 6th'!CM129="",'Marks Entry 7th'!CM129=""),"",IF(AND($E$3=6),'Marks Entry 6th'!CM129,IF(AND($E$3=7),'Marks Entry 7th'!CM129,""))))</f>
        <v/>
      </c>
      <c r="FS130" s="371" t="str">
        <f t="shared" si="178"/>
        <v/>
      </c>
      <c r="FT130" s="109" t="str">
        <f t="shared" si="179"/>
        <v/>
      </c>
      <c r="FU130" s="78" t="str">
        <f t="shared" si="180"/>
        <v/>
      </c>
      <c r="FV130" s="332" t="str">
        <f t="shared" si="181"/>
        <v/>
      </c>
      <c r="FW130" s="84" t="str">
        <f t="shared" si="182"/>
        <v/>
      </c>
      <c r="FX130" s="225" t="str">
        <f t="shared" si="183"/>
        <v/>
      </c>
      <c r="FY130" s="85" t="str">
        <f t="shared" si="184"/>
        <v/>
      </c>
      <c r="FZ130" s="331" t="str">
        <f>IFERROR(IF(B130="NSO","NSO",IF(OR(D130="",G130="",F130=""),"",IF(AND(FV130&gt;=36,'Master sheet'!$D$11="Hindi"),"कक्षा क्रमोन्नत",IF(AND(FV130&gt;=36,'Master sheet'!$D$11="English"),"Promoted",IF(AND(FV130&lt;36,'Master sheet'!$D$11="Hindi"),"पुनः परीक्षा","Re-Exam"))))),"")</f>
        <v/>
      </c>
      <c r="GA130" s="53" t="str">
        <f>IF(OR($E130="",$G130=""),"",IF(AND($E$3=6,'Marks Entry 6th'!CN129=""),"",IF(AND($E$3=7,'Marks Entry 7th'!CN129=""),"",IF(AND($E$3=6),'Marks Entry 6th'!CN129,IF(AND($E$3=7),'Marks Entry 7th'!CN129,"")))))</f>
        <v/>
      </c>
      <c r="GB130" s="53" t="str">
        <f>IF(OR($E130="",$G130=""),"",IF(AND($E$3=6,'Marks Entry 6th'!CO129=""),"",IF(AND($E$3=7,'Marks Entry 7th'!CO129=""),"",IF(AND($E$3=6),'Marks Entry 6th'!CO129,IF(AND($E$3=7),'Marks Entry 7th'!CO129,"")))))</f>
        <v/>
      </c>
      <c r="GC130" s="54"/>
      <c r="GK130" s="56">
        <f>IF(AND($E$3=6),'Marks Entry 6th'!I129,IF(AND($E$3=7),'Marks Entry 7th'!I129,""))</f>
        <v>0</v>
      </c>
      <c r="GL130" s="56">
        <f t="shared" si="185"/>
        <v>0</v>
      </c>
    </row>
    <row r="131" spans="1:194" ht="18.95" customHeight="1">
      <c r="A131" s="68">
        <v>124</v>
      </c>
      <c r="B131" s="68" t="str">
        <f>IF(OR(GK131=0,GK131=""),"",IF(AND($E$3=6),'Marks Entry 6th'!I130,IF(AND($E$3=7),'Marks Entry 7th'!I130,"")))</f>
        <v/>
      </c>
      <c r="C131" s="69" t="str">
        <f>IF(OR(B131=0,B131=""),"",IF(AND($E$3=6,'Marks Entry 6th'!B130=""),"",IF(AND($E$3=7,'Marks Entry 7th'!B130=""),"",IF(AND($E$3=6,'Marks Entry 6th'!B130),'Marks Entry 6th'!B130,IF(AND($E$3=7),'Marks Entry 7th'!B130,"")))))</f>
        <v/>
      </c>
      <c r="D131" s="69" t="str">
        <f>IF(OR(B131=0,B131=""),"",IF(AND($E$3=6,'Marks Entry 6th'!C130=""),"",IF(AND($E$3=7,'Marks Entry 7th'!C130=""),"",IF(AND($E$3=6),'Marks Entry 6th'!C130,IF(AND($E$3=7),'Marks Entry 7th'!C130,"")))))</f>
        <v/>
      </c>
      <c r="E131" s="306" t="str">
        <f>IF(OR(B131=0,B131=""),"",IF(AND($E$3=6,'Marks Entry 6th'!E130=""),"",IF(AND($E$3=7,'Marks Entry 7th'!E130=""),"",IF(AND($E$3=6),'Marks Entry 6th'!E130,IF(AND($E$3=7),'Marks Entry 7th'!E130,"")))))</f>
        <v/>
      </c>
      <c r="F131" s="69" t="str">
        <f>IF(OR(B131=0,B131=""),"",IF(AND($E$3=6,'Marks Entry 6th'!D130=""),"",IF(AND($E$3=7,'Marks Entry 7th'!D130=""),"",IF(AND($E$3=6),'Marks Entry 6th'!D130,IF(AND($E$3=7),'Marks Entry 7th'!D130,"")))))</f>
        <v/>
      </c>
      <c r="G131" s="305" t="str">
        <f>IF(OR(B131=0,B131=""),"",IF(AND($E$3=6,'Marks Entry 6th'!F130=""),"",IF(AND($E$3=7,'Marks Entry 7th'!F130=""),"",IF(AND($E$3=6),UPPER('Marks Entry 6th'!F130),IF(AND($E$3=7),UPPER('Marks Entry 7th'!F130),"")))))</f>
        <v/>
      </c>
      <c r="H131" s="305" t="str">
        <f>IF(OR(B131=0,B131=""),"",IF(AND($E$3=6,'Marks Entry 6th'!G130=""),"",IF(AND($E$3=7,'Marks Entry 7th'!G130=""),"",IF(AND($E$3=6),UPPER('Marks Entry 6th'!G130),IF(AND($E$3=7),UPPER('Marks Entry 7th'!G130),"")))))</f>
        <v/>
      </c>
      <c r="I131" s="305" t="str">
        <f>IF(OR(B131=0,B131=""),"",IF(AND($E$3=6,'Marks Entry 6th'!H130=""),"",IF(AND($E$3=7,'Marks Entry 7th'!H130=""),"",IF(AND($E$3=6),UPPER('Marks Entry 6th'!H130),IF(AND($E$3=7),UPPER('Marks Entry 7th'!H130),"")))))</f>
        <v/>
      </c>
      <c r="J131" s="64" t="str">
        <f>IF(OR(B131=0,B131=""),"",IF(AND($E$3=6,'Marks Entry 6th'!J130=""),"",IF(AND($E$3=7,'Marks Entry 7th'!J130=""),"",IF(AND($E$3=6),'Marks Entry 6th'!J130,IF(AND($E$3=7),'Marks Entry 7th'!J130,"")))))</f>
        <v/>
      </c>
      <c r="K131" s="64" t="str">
        <f>IF(OR(B131=0,B131=""),"",IF(AND($E$3=6,'Marks Entry 6th'!K130=""),"",IF(AND($E$3=7,'Marks Entry 7th'!K130=""),"",IF(AND($E$3=6),'Marks Entry 6th'!K130,IF(AND($E$3=7),'Marks Entry 7th'!K130,"")))))</f>
        <v/>
      </c>
      <c r="L131" s="120" t="str">
        <f>IF(OR($E131="",$G131=""),"",IF(AND($E$3=6),'Marks Entry 6th'!L130,IF(AND($E$3=7),'Marks Entry 7th'!L130,"")))</f>
        <v/>
      </c>
      <c r="M131" s="120" t="str">
        <f>IF(OR($E131="",$G131=""),"",IF(AND($E$3=6),'Marks Entry 6th'!M130,IF(AND($E$3=7),'Marks Entry 7th'!M130,"")))</f>
        <v/>
      </c>
      <c r="N131" s="120" t="str">
        <f>IF(OR($E131="",$G131=""),"",IF(AND($E$3=6),'Marks Entry 6th'!N130,IF(AND($E$3=7),'Marks Entry 7th'!N130,"")))</f>
        <v/>
      </c>
      <c r="O131" s="120" t="str">
        <f>IF(OR($E131="",$G131=""),"",IF(AND($E$3=6),'Marks Entry 6th'!O130,IF(AND($E$3=7),'Marks Entry 7th'!O130,"")))</f>
        <v/>
      </c>
      <c r="P131" s="120" t="str">
        <f>IF(OR($E131="",$G131=""),"",IF(AND($E$3=6),'Marks Entry 6th'!P130,IF(AND($E$3=7),'Marks Entry 7th'!P130,"")))</f>
        <v/>
      </c>
      <c r="Q131" s="120" t="str">
        <f>IF(OR($E131="",$G131=""),"",IF(AND($E$3=6),'Marks Entry 6th'!Q130,IF(AND($E$3=7),'Marks Entry 7th'!Q130,"")))</f>
        <v/>
      </c>
      <c r="R131" s="428" t="str">
        <f t="shared" si="95"/>
        <v/>
      </c>
      <c r="S131" s="120" t="str">
        <f>IF(OR($E131="",$G131=""),"",IF(AND($E$3=6),'Marks Entry 6th'!R130,IF(AND($E$3=7),'Marks Entry 7th'!R130,"")))</f>
        <v/>
      </c>
      <c r="T131" s="120" t="str">
        <f>IF(OR($E131="",$G131=""),"",IF(AND($E$3=6),'Marks Entry 6th'!S130,IF(AND($E$3=7),'Marks Entry 7th'!S130,"")))</f>
        <v/>
      </c>
      <c r="U131" s="65" t="str">
        <f t="shared" si="96"/>
        <v/>
      </c>
      <c r="V131" s="62">
        <f t="shared" si="97"/>
        <v>0</v>
      </c>
      <c r="W131" s="67" t="str">
        <f>IF(OR($E131="",$G131=""),"",IF(AND($E$3=6),'Marks Entry 6th'!T130,IF(AND($E$3=7),'Marks Entry 7th'!T130,"")))</f>
        <v/>
      </c>
      <c r="X131" s="67" t="str">
        <f>IF(OR($E131="",$G131=""),"",IF(AND($E$3=6),'Marks Entry 6th'!U130,IF(AND($E$3=7),'Marks Entry 7th'!U130,"")))</f>
        <v/>
      </c>
      <c r="Y131" s="66" t="str">
        <f t="shared" si="98"/>
        <v/>
      </c>
      <c r="Z131" s="62" t="str">
        <f t="shared" si="99"/>
        <v/>
      </c>
      <c r="AA131" s="108">
        <f t="shared" si="100"/>
        <v>0</v>
      </c>
      <c r="AB131" s="108" t="str">
        <f t="shared" si="101"/>
        <v/>
      </c>
      <c r="AC131" s="108" t="str">
        <f t="shared" si="102"/>
        <v/>
      </c>
      <c r="AD131" s="108" t="str">
        <f t="shared" si="103"/>
        <v/>
      </c>
      <c r="AE131" s="108" t="str">
        <f t="shared" si="104"/>
        <v/>
      </c>
      <c r="AF131" s="110" t="str">
        <f t="shared" si="105"/>
        <v/>
      </c>
      <c r="AG131" s="120" t="str">
        <f>IF(OR($E131="",$G131=""),"",IF(AND($E$3=6),'Marks Entry 6th'!V130,IF(AND($E$3=7),'Marks Entry 7th'!V130,"")))</f>
        <v/>
      </c>
      <c r="AH131" s="120" t="str">
        <f>IF(OR($E131="",$G131=""),"",IF(AND($E$3=6),'Marks Entry 6th'!W130,IF(AND($E$3=7),'Marks Entry 7th'!W130,"")))</f>
        <v/>
      </c>
      <c r="AI131" s="120" t="str">
        <f>IF(OR($E131="",$G131=""),"",IF(AND($E$3=6),'Marks Entry 6th'!X130,IF(AND($E$3=7),'Marks Entry 7th'!X130,"")))</f>
        <v/>
      </c>
      <c r="AJ131" s="120" t="str">
        <f>IF(OR($E131="",$G131=""),"",IF(AND($E$3=6),'Marks Entry 6th'!Y130,IF(AND($E$3=7),'Marks Entry 7th'!Y130,"")))</f>
        <v/>
      </c>
      <c r="AK131" s="120" t="str">
        <f>IF(OR($E131="",$G131=""),"",IF(AND($E$3=6),'Marks Entry 6th'!Z130,IF(AND($E$3=7),'Marks Entry 7th'!Z130,"")))</f>
        <v/>
      </c>
      <c r="AL131" s="120" t="str">
        <f>IF(OR($E131="",$G131=""),"",IF(AND($E$3=6),'Marks Entry 6th'!AA130,IF(AND($E$3=7),'Marks Entry 7th'!AA130,"")))</f>
        <v/>
      </c>
      <c r="AM131" s="428" t="str">
        <f t="shared" si="106"/>
        <v/>
      </c>
      <c r="AN131" s="120" t="str">
        <f>IF(OR($E131="",$G131=""),"",IF(AND($E$3=6),'Marks Entry 6th'!AB130,IF(AND($E$3=7),'Marks Entry 7th'!AB130,"")))</f>
        <v/>
      </c>
      <c r="AO131" s="120" t="str">
        <f>IF(OR($E131="",$G131=""),"",IF(AND($E$3=6),'Marks Entry 6th'!AC130,IF(AND($E$3=7),'Marks Entry 7th'!AC130,"")))</f>
        <v/>
      </c>
      <c r="AP131" s="65" t="str">
        <f t="shared" si="107"/>
        <v/>
      </c>
      <c r="AQ131" s="62">
        <f t="shared" si="108"/>
        <v>0</v>
      </c>
      <c r="AR131" s="67" t="str">
        <f>IF(OR($E131="",$G131=""),"",IF(AND($E$3=6),'Marks Entry 6th'!AD130,IF(AND($E$3=7),'Marks Entry 7th'!AD130,"")))</f>
        <v/>
      </c>
      <c r="AS131" s="67" t="str">
        <f>IF(OR($E131="",$G131=""),"",IF(AND($E$3=6),'Marks Entry 6th'!AE130,IF(AND($E$3=7),'Marks Entry 7th'!AE130,"")))</f>
        <v/>
      </c>
      <c r="AT131" s="65" t="str">
        <f t="shared" si="109"/>
        <v/>
      </c>
      <c r="AU131" s="62" t="str">
        <f t="shared" si="110"/>
        <v/>
      </c>
      <c r="AV131" s="108">
        <f t="shared" si="111"/>
        <v>0</v>
      </c>
      <c r="AW131" s="108" t="str">
        <f t="shared" si="112"/>
        <v/>
      </c>
      <c r="AX131" s="108" t="str">
        <f t="shared" si="113"/>
        <v/>
      </c>
      <c r="AY131" s="108" t="str">
        <f t="shared" si="114"/>
        <v/>
      </c>
      <c r="AZ131" s="108" t="str">
        <f t="shared" si="115"/>
        <v/>
      </c>
      <c r="BA131" s="110" t="str">
        <f t="shared" si="116"/>
        <v/>
      </c>
      <c r="BB131" s="313" t="str">
        <f>IF(OR($E131="",$G131=""),"",IF(AND($E$3=6),'Marks Entry 6th'!AF130,IF(AND($E$3=7),'Marks Entry 7th'!AF130,"")))</f>
        <v/>
      </c>
      <c r="BC131" s="120" t="str">
        <f>IF(OR($E131="",$G131=""),"",IF(AND($E$3=6),'Marks Entry 6th'!AG130,IF(AND($E$3=7),'Marks Entry 7th'!AG130,"")))</f>
        <v/>
      </c>
      <c r="BD131" s="120" t="str">
        <f>IF(OR($E131="",$G131=""),"",IF(AND($E$3=6),'Marks Entry 6th'!AH130,IF(AND($E$3=7),'Marks Entry 7th'!AH130,"")))</f>
        <v/>
      </c>
      <c r="BE131" s="120" t="str">
        <f>IF(OR($E131="",$G131=""),"",IF(AND($E$3=6),'Marks Entry 6th'!AI130,IF(AND($E$3=7),'Marks Entry 7th'!AI130,"")))</f>
        <v/>
      </c>
      <c r="BF131" s="120" t="str">
        <f>IF(OR($E131="",$G131=""),"",IF(AND($E$3=6),'Marks Entry 6th'!AJ130,IF(AND($E$3=7),'Marks Entry 7th'!AJ130,"")))</f>
        <v/>
      </c>
      <c r="BG131" s="120" t="str">
        <f>IF(OR($E131="",$G131=""),"",IF(AND($E$3=6),'Marks Entry 6th'!AK130,IF(AND($E$3=7),'Marks Entry 7th'!AK130,"")))</f>
        <v/>
      </c>
      <c r="BH131" s="120" t="str">
        <f>IF(OR($E131="",$G131=""),"",IF(AND($E$3=6),'Marks Entry 6th'!AL130,IF(AND($E$3=7),'Marks Entry 7th'!AL130,"")))</f>
        <v/>
      </c>
      <c r="BI131" s="428" t="str">
        <f t="shared" si="117"/>
        <v/>
      </c>
      <c r="BJ131" s="120" t="str">
        <f>IF(OR($E131="",$G131=""),"",IF(AND($E$3=6),'Marks Entry 6th'!AM130,IF(AND($E$3=7),'Marks Entry 7th'!AM130,"")))</f>
        <v/>
      </c>
      <c r="BK131" s="120" t="str">
        <f>IF(OR($E131="",$G131=""),"",IF(AND($E$3=6),'Marks Entry 6th'!AN130,IF(AND($E$3=7),'Marks Entry 7th'!AN130,"")))</f>
        <v/>
      </c>
      <c r="BL131" s="65" t="str">
        <f t="shared" si="118"/>
        <v/>
      </c>
      <c r="BM131" s="62">
        <f t="shared" si="119"/>
        <v>0</v>
      </c>
      <c r="BN131" s="67" t="str">
        <f>IF(OR($E131="",$G131=""),"",IF(AND($E$3=6),'Marks Entry 6th'!AO130,IF(AND($E$3=7),'Marks Entry 7th'!AO130,"")))</f>
        <v/>
      </c>
      <c r="BO131" s="67" t="str">
        <f>IF(OR($E131="",$G131=""),"",IF(AND($E$3=6),'Marks Entry 6th'!AP130,IF(AND($E$3=7),'Marks Entry 7th'!AP130,"")))</f>
        <v/>
      </c>
      <c r="BP131" s="65" t="str">
        <f t="shared" si="120"/>
        <v/>
      </c>
      <c r="BQ131" s="62" t="str">
        <f t="shared" si="121"/>
        <v/>
      </c>
      <c r="BR131" s="108">
        <f t="shared" si="122"/>
        <v>0</v>
      </c>
      <c r="BS131" s="108" t="str">
        <f t="shared" si="123"/>
        <v/>
      </c>
      <c r="BT131" s="108" t="str">
        <f t="shared" si="124"/>
        <v/>
      </c>
      <c r="BU131" s="108" t="str">
        <f t="shared" si="125"/>
        <v/>
      </c>
      <c r="BV131" s="108" t="str">
        <f t="shared" si="126"/>
        <v/>
      </c>
      <c r="BW131" s="110" t="str">
        <f t="shared" si="127"/>
        <v/>
      </c>
      <c r="BX131" s="120" t="str">
        <f>IF(OR($E131="",$G131=""),"",IF(AND($E$3=6),'Marks Entry 6th'!AQ130,IF(AND($E$3=7),'Marks Entry 7th'!AQ130,"")))</f>
        <v/>
      </c>
      <c r="BY131" s="120" t="str">
        <f>IF(OR($E131="",$G131=""),"",IF(AND($E$3=6),'Marks Entry 6th'!AR130,IF(AND($E$3=7),'Marks Entry 7th'!AR130,"")))</f>
        <v/>
      </c>
      <c r="BZ131" s="120" t="str">
        <f>IF(OR($E131="",$G131=""),"",IF(AND($E$3=6),'Marks Entry 6th'!AS130,IF(AND($E$3=7),'Marks Entry 7th'!AS130,"")))</f>
        <v/>
      </c>
      <c r="CA131" s="120" t="str">
        <f>IF(OR($E131="",$G131=""),"",IF(AND($E$3=6),'Marks Entry 6th'!AT130,IF(AND($E$3=7),'Marks Entry 7th'!AT130,"")))</f>
        <v/>
      </c>
      <c r="CB131" s="120" t="str">
        <f>IF(OR($E131="",$G131=""),"",IF(AND($E$3=6),'Marks Entry 6th'!AU130,IF(AND($E$3=7),'Marks Entry 7th'!AU130,"")))</f>
        <v/>
      </c>
      <c r="CC131" s="120" t="str">
        <f>IF(OR($E131="",$G131=""),"",IF(AND($E$3=6),'Marks Entry 6th'!AV130,IF(AND($E$3=7),'Marks Entry 7th'!AV130,"")))</f>
        <v/>
      </c>
      <c r="CD131" s="428" t="str">
        <f t="shared" si="128"/>
        <v/>
      </c>
      <c r="CE131" s="120" t="str">
        <f>IF(OR($E131="",$G131=""),"",IF(AND($E$3=6),'Marks Entry 6th'!AW130,IF(AND($E$3=7),'Marks Entry 7th'!AW130,"")))</f>
        <v/>
      </c>
      <c r="CF131" s="120" t="str">
        <f>IF(OR($E131="",$G131=""),"",IF(AND($E$3=6),'Marks Entry 6th'!AX130,IF(AND($E$3=7),'Marks Entry 7th'!AX130,"")))</f>
        <v/>
      </c>
      <c r="CG131" s="65" t="str">
        <f t="shared" si="129"/>
        <v/>
      </c>
      <c r="CH131" s="62">
        <f t="shared" si="130"/>
        <v>0</v>
      </c>
      <c r="CI131" s="67" t="str">
        <f>IF(OR($E131="",$G131=""),"",IF(AND($E$3=6),'Marks Entry 6th'!AY130,IF(AND($E$3=7),'Marks Entry 7th'!AY130,"")))</f>
        <v/>
      </c>
      <c r="CJ131" s="67" t="str">
        <f>IF(OR($E131="",$G131=""),"",IF(AND($E$3=6),'Marks Entry 6th'!AZ130,IF(AND($E$3=7),'Marks Entry 7th'!AZ130,"")))</f>
        <v/>
      </c>
      <c r="CK131" s="65" t="str">
        <f t="shared" si="131"/>
        <v/>
      </c>
      <c r="CL131" s="62" t="str">
        <f t="shared" si="132"/>
        <v/>
      </c>
      <c r="CM131" s="108">
        <f t="shared" si="133"/>
        <v>0</v>
      </c>
      <c r="CN131" s="108" t="str">
        <f t="shared" si="134"/>
        <v/>
      </c>
      <c r="CO131" s="108" t="str">
        <f t="shared" si="135"/>
        <v/>
      </c>
      <c r="CP131" s="108" t="str">
        <f t="shared" si="136"/>
        <v/>
      </c>
      <c r="CQ131" s="108" t="str">
        <f t="shared" si="137"/>
        <v/>
      </c>
      <c r="CR131" s="110" t="str">
        <f t="shared" si="138"/>
        <v/>
      </c>
      <c r="CS131" s="120" t="str">
        <f>IF(OR($E131="",$G131=""),"",IF(AND($E$3=6),'Marks Entry 6th'!BA130,IF(AND($E$3=7),'Marks Entry 7th'!BA130,"")))</f>
        <v/>
      </c>
      <c r="CT131" s="120" t="str">
        <f>IF(OR($E131="",$G131=""),"",IF(AND($E$3=6),'Marks Entry 6th'!BB130,IF(AND($E$3=7),'Marks Entry 7th'!BB130,"")))</f>
        <v/>
      </c>
      <c r="CU131" s="120" t="str">
        <f>IF(OR($E131="",$G131=""),"",IF(AND($E$3=6),'Marks Entry 6th'!BC130,IF(AND($E$3=7),'Marks Entry 7th'!BC130,"")))</f>
        <v/>
      </c>
      <c r="CV131" s="120" t="str">
        <f>IF(OR($E131="",$G131=""),"",IF(AND($E$3=6),'Marks Entry 6th'!BD130,IF(AND($E$3=7),'Marks Entry 7th'!BD130,"")))</f>
        <v/>
      </c>
      <c r="CW131" s="120" t="str">
        <f>IF(OR($E131="",$G131=""),"",IF(AND($E$3=6),'Marks Entry 6th'!BE130,IF(AND($E$3=7),'Marks Entry 7th'!BE130,"")))</f>
        <v/>
      </c>
      <c r="CX131" s="120" t="str">
        <f>IF(OR($E131="",$G131=""),"",IF(AND($E$3=6),'Marks Entry 6th'!BF130,IF(AND($E$3=7),'Marks Entry 7th'!BF130,"")))</f>
        <v/>
      </c>
      <c r="CY131" s="428" t="str">
        <f t="shared" si="139"/>
        <v/>
      </c>
      <c r="CZ131" s="120" t="str">
        <f>IF(OR($E131="",$G131=""),"",IF(AND($E$3=6),'Marks Entry 6th'!BG130,IF(AND($E$3=7),'Marks Entry 7th'!BG130,"")))</f>
        <v/>
      </c>
      <c r="DA131" s="120" t="str">
        <f>IF(OR($E131="",$G131=""),"",IF(AND($E$3=6),'Marks Entry 6th'!BH130,IF(AND($E$3=7),'Marks Entry 7th'!BH130,"")))</f>
        <v/>
      </c>
      <c r="DB131" s="65" t="str">
        <f t="shared" si="140"/>
        <v/>
      </c>
      <c r="DC131" s="62">
        <f t="shared" si="141"/>
        <v>0</v>
      </c>
      <c r="DD131" s="67" t="str">
        <f>IF(OR($E131="",$G131=""),"",IF(AND($E$3=6),'Marks Entry 6th'!BI130,IF(AND($E$3=7),'Marks Entry 7th'!BI130,"")))</f>
        <v/>
      </c>
      <c r="DE131" s="67" t="str">
        <f>IF(OR($E131="",$G131=""),"",IF(AND($E$3=6),'Marks Entry 6th'!BJ130,IF(AND($E$3=7),'Marks Entry 7th'!BJ130,"")))</f>
        <v/>
      </c>
      <c r="DF131" s="65" t="str">
        <f t="shared" si="142"/>
        <v/>
      </c>
      <c r="DG131" s="62" t="str">
        <f t="shared" si="143"/>
        <v/>
      </c>
      <c r="DH131" s="108">
        <f t="shared" si="144"/>
        <v>0</v>
      </c>
      <c r="DI131" s="108" t="str">
        <f t="shared" si="145"/>
        <v/>
      </c>
      <c r="DJ131" s="108" t="str">
        <f t="shared" si="146"/>
        <v/>
      </c>
      <c r="DK131" s="108" t="str">
        <f t="shared" si="147"/>
        <v/>
      </c>
      <c r="DL131" s="108" t="str">
        <f t="shared" si="148"/>
        <v/>
      </c>
      <c r="DM131" s="110" t="str">
        <f t="shared" si="149"/>
        <v/>
      </c>
      <c r="DN131" s="120" t="str">
        <f>IF(OR($E131="",$G131=""),"",IF(AND($E$3=6),'Marks Entry 6th'!BK130,IF(AND($E$3=7),'Marks Entry 7th'!BK130,"")))</f>
        <v/>
      </c>
      <c r="DO131" s="120" t="str">
        <f>IF(OR($E131="",$G131=""),"",IF(AND($E$3=6),'Marks Entry 6th'!BL130,IF(AND($E$3=7),'Marks Entry 7th'!BL130,"")))</f>
        <v/>
      </c>
      <c r="DP131" s="120" t="str">
        <f>IF(OR($E131="",$G131=""),"",IF(AND($E$3=6),'Marks Entry 6th'!BM130,IF(AND($E$3=7),'Marks Entry 7th'!BM130,"")))</f>
        <v/>
      </c>
      <c r="DQ131" s="120" t="str">
        <f>IF(OR($E131="",$G131=""),"",IF(AND($E$3=6),'Marks Entry 6th'!BN130,IF(AND($E$3=7),'Marks Entry 7th'!BN130,"")))</f>
        <v/>
      </c>
      <c r="DR131" s="120" t="str">
        <f>IF(OR($E131="",$G131=""),"",IF(AND($E$3=6),'Marks Entry 6th'!BO130,IF(AND($E$3=7),'Marks Entry 7th'!BO130,"")))</f>
        <v/>
      </c>
      <c r="DS131" s="120" t="str">
        <f>IF(OR($E131="",$G131=""),"",IF(AND($E$3=6),'Marks Entry 6th'!BP130,IF(AND($E$3=7),'Marks Entry 7th'!BP130,"")))</f>
        <v/>
      </c>
      <c r="DT131" s="428" t="str">
        <f t="shared" si="150"/>
        <v/>
      </c>
      <c r="DU131" s="120" t="str">
        <f>IF(OR($E131="",$G131=""),"",IF(AND($E$3=6),'Marks Entry 6th'!BQ130,IF(AND($E$3=7),'Marks Entry 7th'!BQ130,"")))</f>
        <v/>
      </c>
      <c r="DV131" s="120" t="str">
        <f>IF(OR($E131="",$G131=""),"",IF(AND($E$3=6),'Marks Entry 6th'!BR130,IF(AND($E$3=7),'Marks Entry 7th'!BR130,"")))</f>
        <v/>
      </c>
      <c r="DW131" s="65" t="str">
        <f t="shared" si="151"/>
        <v/>
      </c>
      <c r="DX131" s="62">
        <f t="shared" si="152"/>
        <v>0</v>
      </c>
      <c r="DY131" s="67" t="str">
        <f>IF(OR($E131="",$G131=""),"",IF(AND($E$3=6),'Marks Entry 6th'!BS130,IF(AND($E$3=7),'Marks Entry 7th'!BS130,"")))</f>
        <v/>
      </c>
      <c r="DZ131" s="67" t="str">
        <f>IF(OR($E131="",$G131=""),"",IF(AND($E$3=6),'Marks Entry 6th'!BT130,IF(AND($E$3=7),'Marks Entry 7th'!BT130,"")))</f>
        <v/>
      </c>
      <c r="EA131" s="65" t="str">
        <f t="shared" si="153"/>
        <v/>
      </c>
      <c r="EB131" s="62" t="str">
        <f t="shared" si="154"/>
        <v/>
      </c>
      <c r="EC131" s="108">
        <f t="shared" si="155"/>
        <v>0</v>
      </c>
      <c r="ED131" s="108" t="str">
        <f t="shared" si="156"/>
        <v/>
      </c>
      <c r="EE131" s="108" t="str">
        <f t="shared" si="157"/>
        <v/>
      </c>
      <c r="EF131" s="108" t="str">
        <f t="shared" si="158"/>
        <v/>
      </c>
      <c r="EG131" s="108" t="str">
        <f t="shared" si="159"/>
        <v/>
      </c>
      <c r="EH131" s="110" t="str">
        <f t="shared" si="160"/>
        <v/>
      </c>
      <c r="EI131" s="52" t="str">
        <f>IF(OR($E131="",$G131=""),"",IF(AND($E$3=6),'Marks Entry 6th'!BU130,IF(AND($E$3=7),'Marks Entry 7th'!BU130,"")))</f>
        <v/>
      </c>
      <c r="EJ131" s="52" t="str">
        <f>IF(OR($E131="",$G131=""),"",IF(AND($E$3=6),'Marks Entry 6th'!BV130,IF(AND($E$3=7),'Marks Entry 7th'!BV130,"")))</f>
        <v/>
      </c>
      <c r="EK131" s="52" t="str">
        <f>IF(OR($E131="",$G131=""),"",IF(AND($E$3=6),'Marks Entry 6th'!BW130,IF(AND($E$3=7),'Marks Entry 7th'!BW130,"")))</f>
        <v/>
      </c>
      <c r="EL131" s="52" t="str">
        <f>IF(OR($E131="",$G131=""),"",IF(AND($E$3=6),'Marks Entry 6th'!BX130,IF(AND($E$3=7),'Marks Entry 7th'!BX130,"")))</f>
        <v/>
      </c>
      <c r="EM131" s="52" t="str">
        <f>IF(OR($E131="",$G131=""),"",IF(AND($E$3=6),'Marks Entry 6th'!BY130,IF(AND($E$3=7),'Marks Entry 7th'!BY130,"")))</f>
        <v/>
      </c>
      <c r="EN131" s="121" t="str">
        <f t="shared" si="161"/>
        <v/>
      </c>
      <c r="EO131" s="122">
        <f t="shared" si="162"/>
        <v>0</v>
      </c>
      <c r="EP131" s="122" t="str">
        <f t="shared" si="163"/>
        <v/>
      </c>
      <c r="EQ131" s="122" t="str">
        <f t="shared" si="164"/>
        <v/>
      </c>
      <c r="ER131" s="109" t="str">
        <f t="shared" si="165"/>
        <v/>
      </c>
      <c r="ES131" s="52" t="str">
        <f>IF(OR($E131="",$G131=""),"",IF(AND($E$3=6),'Marks Entry 6th'!BZ130,IF(AND($E$3=7),'Marks Entry 7th'!BZ130,"")))</f>
        <v/>
      </c>
      <c r="ET131" s="52" t="str">
        <f>IF(OR($E131="",$G131=""),"",IF(AND($E$3=6),'Marks Entry 6th'!CA130,IF(AND($E$3=7),'Marks Entry 7th'!CA130,"")))</f>
        <v/>
      </c>
      <c r="EU131" s="52" t="str">
        <f>IF(OR($E131="",$G131=""),"",IF(AND($E$3=6),'Marks Entry 6th'!CB130,IF(AND($E$3=7),'Marks Entry 7th'!CB130,"")))</f>
        <v/>
      </c>
      <c r="EV131" s="52" t="str">
        <f>IF(OR($E131="",$G131=""),"",IF(AND($E$3=6),'Marks Entry 6th'!CC130,IF(AND($E$3=7),'Marks Entry 7th'!CC130,"")))</f>
        <v/>
      </c>
      <c r="EW131" s="52" t="str">
        <f>IF(OR($E131="",$G131=""),"",IF(AND($E$3=6),'Marks Entry 6th'!CD130,IF(AND($E$3=7),'Marks Entry 7th'!CD130,"")))</f>
        <v/>
      </c>
      <c r="EX131" s="121" t="str">
        <f t="shared" si="166"/>
        <v/>
      </c>
      <c r="EY131" s="122">
        <f t="shared" si="167"/>
        <v>0</v>
      </c>
      <c r="EZ131" s="122" t="str">
        <f t="shared" si="168"/>
        <v/>
      </c>
      <c r="FA131" s="122" t="str">
        <f t="shared" si="169"/>
        <v/>
      </c>
      <c r="FB131" s="109" t="str">
        <f t="shared" si="170"/>
        <v/>
      </c>
      <c r="FC131" s="52" t="str">
        <f>IF(OR($E131="",$G131=""),"",IF(AND($E$3=6),'Marks Entry 6th'!CE130,IF(AND($E$3=7),'Marks Entry 7th'!CE130,"")))</f>
        <v/>
      </c>
      <c r="FD131" s="52" t="str">
        <f>IF(OR($E131="",$G131=""),"",IF(AND($E$3=6),'Marks Entry 6th'!CF130,IF(AND($E$3=7),'Marks Entry 7th'!CF130,"")))</f>
        <v/>
      </c>
      <c r="FE131" s="52" t="str">
        <f>IF(OR($E131="",$G131=""),"",IF(AND($E$3=6),'Marks Entry 6th'!CG130,IF(AND($E$3=7),'Marks Entry 7th'!CG130,"")))</f>
        <v/>
      </c>
      <c r="FF131" s="52" t="str">
        <f>IF(OR($E131="",$G131=""),"",IF(AND($E$3=6),'Marks Entry 6th'!CH130,IF(AND($E$3=7),'Marks Entry 7th'!CH130,"")))</f>
        <v/>
      </c>
      <c r="FG131" s="52" t="str">
        <f>IF(OR($E131="",$G131=""),"",IF(AND($E$3=6),'Marks Entry 6th'!CI130,IF(AND($E$3=7),'Marks Entry 7th'!CI130,"")))</f>
        <v/>
      </c>
      <c r="FH131" s="121" t="str">
        <f t="shared" si="171"/>
        <v/>
      </c>
      <c r="FI131" s="122">
        <f t="shared" si="172"/>
        <v>0</v>
      </c>
      <c r="FJ131" s="122" t="str">
        <f t="shared" si="173"/>
        <v/>
      </c>
      <c r="FK131" s="122" t="str">
        <f t="shared" si="174"/>
        <v/>
      </c>
      <c r="FL131" s="109" t="str">
        <f t="shared" si="175"/>
        <v/>
      </c>
      <c r="FM131" s="370" t="str">
        <f>IF(OR($E131="",$G131=""),"",IF(AND('Marks Entry 6th'!CJ130="",'Marks Entry 7th'!CJ130=""),"",IF(AND($E$3=6),'Marks Entry 6th'!CJ130,IF(AND($E$3=7),'Marks Entry 7th'!CJ130,""))))</f>
        <v/>
      </c>
      <c r="FN131" s="370" t="str">
        <f>IF(OR($E131="",$G131=""),"",IF(AND('Marks Entry 6th'!CK130="",'Marks Entry 7th'!CK130=""),"",IF(AND($E$3=6),'Marks Entry 6th'!CK130,IF(AND($E$3=7),'Marks Entry 7th'!CK130,""))))</f>
        <v/>
      </c>
      <c r="FO131" s="371" t="str">
        <f t="shared" si="176"/>
        <v/>
      </c>
      <c r="FP131" s="109" t="str">
        <f t="shared" si="177"/>
        <v/>
      </c>
      <c r="FQ131" s="370" t="str">
        <f>IF(OR($E131="",$G131=""),"",IF(AND('Marks Entry 6th'!CL130="",'Marks Entry 7th'!CL130=""),"",IF(AND($E$3=6),'Marks Entry 6th'!CL130,IF(AND($E$3=7),'Marks Entry 7th'!CL130,""))))</f>
        <v/>
      </c>
      <c r="FR131" s="370" t="str">
        <f>IF(OR($E131="",$G131=""),"",IF(AND('Marks Entry 6th'!CM130="",'Marks Entry 7th'!CM130=""),"",IF(AND($E$3=6),'Marks Entry 6th'!CM130,IF(AND($E$3=7),'Marks Entry 7th'!CM130,""))))</f>
        <v/>
      </c>
      <c r="FS131" s="371" t="str">
        <f t="shared" si="178"/>
        <v/>
      </c>
      <c r="FT131" s="109" t="str">
        <f t="shared" si="179"/>
        <v/>
      </c>
      <c r="FU131" s="78" t="str">
        <f t="shared" si="180"/>
        <v/>
      </c>
      <c r="FV131" s="332" t="str">
        <f t="shared" si="181"/>
        <v/>
      </c>
      <c r="FW131" s="84" t="str">
        <f t="shared" si="182"/>
        <v/>
      </c>
      <c r="FX131" s="225" t="str">
        <f t="shared" si="183"/>
        <v/>
      </c>
      <c r="FY131" s="85" t="str">
        <f t="shared" si="184"/>
        <v/>
      </c>
      <c r="FZ131" s="331" t="str">
        <f>IFERROR(IF(B131="NSO","NSO",IF(OR(D131="",G131="",F131=""),"",IF(AND(FV131&gt;=36,'Master sheet'!$D$11="Hindi"),"कक्षा क्रमोन्नत",IF(AND(FV131&gt;=36,'Master sheet'!$D$11="English"),"Promoted",IF(AND(FV131&lt;36,'Master sheet'!$D$11="Hindi"),"पुनः परीक्षा","Re-Exam"))))),"")</f>
        <v/>
      </c>
      <c r="GA131" s="53" t="str">
        <f>IF(OR($E131="",$G131=""),"",IF(AND($E$3=6,'Marks Entry 6th'!CN130=""),"",IF(AND($E$3=7,'Marks Entry 7th'!CN130=""),"",IF(AND($E$3=6),'Marks Entry 6th'!CN130,IF(AND($E$3=7),'Marks Entry 7th'!CN130,"")))))</f>
        <v/>
      </c>
      <c r="GB131" s="53" t="str">
        <f>IF(OR($E131="",$G131=""),"",IF(AND($E$3=6,'Marks Entry 6th'!CO130=""),"",IF(AND($E$3=7,'Marks Entry 7th'!CO130=""),"",IF(AND($E$3=6),'Marks Entry 6th'!CO130,IF(AND($E$3=7),'Marks Entry 7th'!CO130,"")))))</f>
        <v/>
      </c>
      <c r="GC131" s="54"/>
      <c r="GK131" s="56">
        <f>IF(AND($E$3=6),'Marks Entry 6th'!I130,IF(AND($E$3=7),'Marks Entry 7th'!I130,""))</f>
        <v>0</v>
      </c>
      <c r="GL131" s="56">
        <f t="shared" si="185"/>
        <v>0</v>
      </c>
    </row>
    <row r="132" spans="1:194" ht="18.95" customHeight="1">
      <c r="A132" s="68">
        <v>125</v>
      </c>
      <c r="B132" s="68" t="str">
        <f>IF(OR(GK132=0,GK132=""),"",IF(AND($E$3=6),'Marks Entry 6th'!I131,IF(AND($E$3=7),'Marks Entry 7th'!I131,"")))</f>
        <v/>
      </c>
      <c r="C132" s="69" t="str">
        <f>IF(OR(B132=0,B132=""),"",IF(AND($E$3=6,'Marks Entry 6th'!B131=""),"",IF(AND($E$3=7,'Marks Entry 7th'!B131=""),"",IF(AND($E$3=6,'Marks Entry 6th'!B131),'Marks Entry 6th'!B131,IF(AND($E$3=7),'Marks Entry 7th'!B131,"")))))</f>
        <v/>
      </c>
      <c r="D132" s="69" t="str">
        <f>IF(OR(B132=0,B132=""),"",IF(AND($E$3=6,'Marks Entry 6th'!C131=""),"",IF(AND($E$3=7,'Marks Entry 7th'!C131=""),"",IF(AND($E$3=6),'Marks Entry 6th'!C131,IF(AND($E$3=7),'Marks Entry 7th'!C131,"")))))</f>
        <v/>
      </c>
      <c r="E132" s="306" t="str">
        <f>IF(OR(B132=0,B132=""),"",IF(AND($E$3=6,'Marks Entry 6th'!E131=""),"",IF(AND($E$3=7,'Marks Entry 7th'!E131=""),"",IF(AND($E$3=6),'Marks Entry 6th'!E131,IF(AND($E$3=7),'Marks Entry 7th'!E131,"")))))</f>
        <v/>
      </c>
      <c r="F132" s="69" t="str">
        <f>IF(OR(B132=0,B132=""),"",IF(AND($E$3=6,'Marks Entry 6th'!D131=""),"",IF(AND($E$3=7,'Marks Entry 7th'!D131=""),"",IF(AND($E$3=6),'Marks Entry 6th'!D131,IF(AND($E$3=7),'Marks Entry 7th'!D131,"")))))</f>
        <v/>
      </c>
      <c r="G132" s="305" t="str">
        <f>IF(OR(B132=0,B132=""),"",IF(AND($E$3=6,'Marks Entry 6th'!F131=""),"",IF(AND($E$3=7,'Marks Entry 7th'!F131=""),"",IF(AND($E$3=6),UPPER('Marks Entry 6th'!F131),IF(AND($E$3=7),UPPER('Marks Entry 7th'!F131),"")))))</f>
        <v/>
      </c>
      <c r="H132" s="305" t="str">
        <f>IF(OR(B132=0,B132=""),"",IF(AND($E$3=6,'Marks Entry 6th'!G131=""),"",IF(AND($E$3=7,'Marks Entry 7th'!G131=""),"",IF(AND($E$3=6),UPPER('Marks Entry 6th'!G131),IF(AND($E$3=7),UPPER('Marks Entry 7th'!G131),"")))))</f>
        <v/>
      </c>
      <c r="I132" s="305" t="str">
        <f>IF(OR(B132=0,B132=""),"",IF(AND($E$3=6,'Marks Entry 6th'!H131=""),"",IF(AND($E$3=7,'Marks Entry 7th'!H131=""),"",IF(AND($E$3=6),UPPER('Marks Entry 6th'!H131),IF(AND($E$3=7),UPPER('Marks Entry 7th'!H131),"")))))</f>
        <v/>
      </c>
      <c r="J132" s="64" t="str">
        <f>IF(OR(B132=0,B132=""),"",IF(AND($E$3=6,'Marks Entry 6th'!J131=""),"",IF(AND($E$3=7,'Marks Entry 7th'!J131=""),"",IF(AND($E$3=6),'Marks Entry 6th'!J131,IF(AND($E$3=7),'Marks Entry 7th'!J131,"")))))</f>
        <v/>
      </c>
      <c r="K132" s="64" t="str">
        <f>IF(OR(B132=0,B132=""),"",IF(AND($E$3=6,'Marks Entry 6th'!K131=""),"",IF(AND($E$3=7,'Marks Entry 7th'!K131=""),"",IF(AND($E$3=6),'Marks Entry 6th'!K131,IF(AND($E$3=7),'Marks Entry 7th'!K131,"")))))</f>
        <v/>
      </c>
      <c r="L132" s="120" t="str">
        <f>IF(OR($E132="",$G132=""),"",IF(AND($E$3=6),'Marks Entry 6th'!L131,IF(AND($E$3=7),'Marks Entry 7th'!L131,"")))</f>
        <v/>
      </c>
      <c r="M132" s="120" t="str">
        <f>IF(OR($E132="",$G132=""),"",IF(AND($E$3=6),'Marks Entry 6th'!M131,IF(AND($E$3=7),'Marks Entry 7th'!M131,"")))</f>
        <v/>
      </c>
      <c r="N132" s="120" t="str">
        <f>IF(OR($E132="",$G132=""),"",IF(AND($E$3=6),'Marks Entry 6th'!N131,IF(AND($E$3=7),'Marks Entry 7th'!N131,"")))</f>
        <v/>
      </c>
      <c r="O132" s="120" t="str">
        <f>IF(OR($E132="",$G132=""),"",IF(AND($E$3=6),'Marks Entry 6th'!O131,IF(AND($E$3=7),'Marks Entry 7th'!O131,"")))</f>
        <v/>
      </c>
      <c r="P132" s="120" t="str">
        <f>IF(OR($E132="",$G132=""),"",IF(AND($E$3=6),'Marks Entry 6th'!P131,IF(AND($E$3=7),'Marks Entry 7th'!P131,"")))</f>
        <v/>
      </c>
      <c r="Q132" s="120" t="str">
        <f>IF(OR($E132="",$G132=""),"",IF(AND($E$3=6),'Marks Entry 6th'!Q131,IF(AND($E$3=7),'Marks Entry 7th'!Q131,"")))</f>
        <v/>
      </c>
      <c r="R132" s="428" t="str">
        <f t="shared" si="95"/>
        <v/>
      </c>
      <c r="S132" s="120" t="str">
        <f>IF(OR($E132="",$G132=""),"",IF(AND($E$3=6),'Marks Entry 6th'!R131,IF(AND($E$3=7),'Marks Entry 7th'!R131,"")))</f>
        <v/>
      </c>
      <c r="T132" s="120" t="str">
        <f>IF(OR($E132="",$G132=""),"",IF(AND($E$3=6),'Marks Entry 6th'!S131,IF(AND($E$3=7),'Marks Entry 7th'!S131,"")))</f>
        <v/>
      </c>
      <c r="U132" s="65" t="str">
        <f t="shared" si="96"/>
        <v/>
      </c>
      <c r="V132" s="62">
        <f t="shared" si="97"/>
        <v>0</v>
      </c>
      <c r="W132" s="67" t="str">
        <f>IF(OR($E132="",$G132=""),"",IF(AND($E$3=6),'Marks Entry 6th'!T131,IF(AND($E$3=7),'Marks Entry 7th'!T131,"")))</f>
        <v/>
      </c>
      <c r="X132" s="67" t="str">
        <f>IF(OR($E132="",$G132=""),"",IF(AND($E$3=6),'Marks Entry 6th'!U131,IF(AND($E$3=7),'Marks Entry 7th'!U131,"")))</f>
        <v/>
      </c>
      <c r="Y132" s="66" t="str">
        <f t="shared" si="98"/>
        <v/>
      </c>
      <c r="Z132" s="62" t="str">
        <f t="shared" si="99"/>
        <v/>
      </c>
      <c r="AA132" s="108">
        <f t="shared" si="100"/>
        <v>0</v>
      </c>
      <c r="AB132" s="108" t="str">
        <f t="shared" si="101"/>
        <v/>
      </c>
      <c r="AC132" s="108" t="str">
        <f t="shared" si="102"/>
        <v/>
      </c>
      <c r="AD132" s="108" t="str">
        <f t="shared" si="103"/>
        <v/>
      </c>
      <c r="AE132" s="108" t="str">
        <f t="shared" si="104"/>
        <v/>
      </c>
      <c r="AF132" s="110" t="str">
        <f t="shared" si="105"/>
        <v/>
      </c>
      <c r="AG132" s="120" t="str">
        <f>IF(OR($E132="",$G132=""),"",IF(AND($E$3=6),'Marks Entry 6th'!V131,IF(AND($E$3=7),'Marks Entry 7th'!V131,"")))</f>
        <v/>
      </c>
      <c r="AH132" s="120" t="str">
        <f>IF(OR($E132="",$G132=""),"",IF(AND($E$3=6),'Marks Entry 6th'!W131,IF(AND($E$3=7),'Marks Entry 7th'!W131,"")))</f>
        <v/>
      </c>
      <c r="AI132" s="120" t="str">
        <f>IF(OR($E132="",$G132=""),"",IF(AND($E$3=6),'Marks Entry 6th'!X131,IF(AND($E$3=7),'Marks Entry 7th'!X131,"")))</f>
        <v/>
      </c>
      <c r="AJ132" s="120" t="str">
        <f>IF(OR($E132="",$G132=""),"",IF(AND($E$3=6),'Marks Entry 6th'!Y131,IF(AND($E$3=7),'Marks Entry 7th'!Y131,"")))</f>
        <v/>
      </c>
      <c r="AK132" s="120" t="str">
        <f>IF(OR($E132="",$G132=""),"",IF(AND($E$3=6),'Marks Entry 6th'!Z131,IF(AND($E$3=7),'Marks Entry 7th'!Z131,"")))</f>
        <v/>
      </c>
      <c r="AL132" s="120" t="str">
        <f>IF(OR($E132="",$G132=""),"",IF(AND($E$3=6),'Marks Entry 6th'!AA131,IF(AND($E$3=7),'Marks Entry 7th'!AA131,"")))</f>
        <v/>
      </c>
      <c r="AM132" s="428" t="str">
        <f t="shared" si="106"/>
        <v/>
      </c>
      <c r="AN132" s="120" t="str">
        <f>IF(OR($E132="",$G132=""),"",IF(AND($E$3=6),'Marks Entry 6th'!AB131,IF(AND($E$3=7),'Marks Entry 7th'!AB131,"")))</f>
        <v/>
      </c>
      <c r="AO132" s="120" t="str">
        <f>IF(OR($E132="",$G132=""),"",IF(AND($E$3=6),'Marks Entry 6th'!AC131,IF(AND($E$3=7),'Marks Entry 7th'!AC131,"")))</f>
        <v/>
      </c>
      <c r="AP132" s="65" t="str">
        <f t="shared" si="107"/>
        <v/>
      </c>
      <c r="AQ132" s="62">
        <f t="shared" si="108"/>
        <v>0</v>
      </c>
      <c r="AR132" s="67" t="str">
        <f>IF(OR($E132="",$G132=""),"",IF(AND($E$3=6),'Marks Entry 6th'!AD131,IF(AND($E$3=7),'Marks Entry 7th'!AD131,"")))</f>
        <v/>
      </c>
      <c r="AS132" s="67" t="str">
        <f>IF(OR($E132="",$G132=""),"",IF(AND($E$3=6),'Marks Entry 6th'!AE131,IF(AND($E$3=7),'Marks Entry 7th'!AE131,"")))</f>
        <v/>
      </c>
      <c r="AT132" s="65" t="str">
        <f t="shared" si="109"/>
        <v/>
      </c>
      <c r="AU132" s="62" t="str">
        <f t="shared" si="110"/>
        <v/>
      </c>
      <c r="AV132" s="108">
        <f t="shared" si="111"/>
        <v>0</v>
      </c>
      <c r="AW132" s="108" t="str">
        <f t="shared" si="112"/>
        <v/>
      </c>
      <c r="AX132" s="108" t="str">
        <f t="shared" si="113"/>
        <v/>
      </c>
      <c r="AY132" s="108" t="str">
        <f t="shared" si="114"/>
        <v/>
      </c>
      <c r="AZ132" s="108" t="str">
        <f t="shared" si="115"/>
        <v/>
      </c>
      <c r="BA132" s="110" t="str">
        <f t="shared" si="116"/>
        <v/>
      </c>
      <c r="BB132" s="313" t="str">
        <f>IF(OR($E132="",$G132=""),"",IF(AND($E$3=6),'Marks Entry 6th'!AF131,IF(AND($E$3=7),'Marks Entry 7th'!AF131,"")))</f>
        <v/>
      </c>
      <c r="BC132" s="120" t="str">
        <f>IF(OR($E132="",$G132=""),"",IF(AND($E$3=6),'Marks Entry 6th'!AG131,IF(AND($E$3=7),'Marks Entry 7th'!AG131,"")))</f>
        <v/>
      </c>
      <c r="BD132" s="120" t="str">
        <f>IF(OR($E132="",$G132=""),"",IF(AND($E$3=6),'Marks Entry 6th'!AH131,IF(AND($E$3=7),'Marks Entry 7th'!AH131,"")))</f>
        <v/>
      </c>
      <c r="BE132" s="120" t="str">
        <f>IF(OR($E132="",$G132=""),"",IF(AND($E$3=6),'Marks Entry 6th'!AI131,IF(AND($E$3=7),'Marks Entry 7th'!AI131,"")))</f>
        <v/>
      </c>
      <c r="BF132" s="120" t="str">
        <f>IF(OR($E132="",$G132=""),"",IF(AND($E$3=6),'Marks Entry 6th'!AJ131,IF(AND($E$3=7),'Marks Entry 7th'!AJ131,"")))</f>
        <v/>
      </c>
      <c r="BG132" s="120" t="str">
        <f>IF(OR($E132="",$G132=""),"",IF(AND($E$3=6),'Marks Entry 6th'!AK131,IF(AND($E$3=7),'Marks Entry 7th'!AK131,"")))</f>
        <v/>
      </c>
      <c r="BH132" s="120" t="str">
        <f>IF(OR($E132="",$G132=""),"",IF(AND($E$3=6),'Marks Entry 6th'!AL131,IF(AND($E$3=7),'Marks Entry 7th'!AL131,"")))</f>
        <v/>
      </c>
      <c r="BI132" s="428" t="str">
        <f t="shared" si="117"/>
        <v/>
      </c>
      <c r="BJ132" s="120" t="str">
        <f>IF(OR($E132="",$G132=""),"",IF(AND($E$3=6),'Marks Entry 6th'!AM131,IF(AND($E$3=7),'Marks Entry 7th'!AM131,"")))</f>
        <v/>
      </c>
      <c r="BK132" s="120" t="str">
        <f>IF(OR($E132="",$G132=""),"",IF(AND($E$3=6),'Marks Entry 6th'!AN131,IF(AND($E$3=7),'Marks Entry 7th'!AN131,"")))</f>
        <v/>
      </c>
      <c r="BL132" s="65" t="str">
        <f t="shared" si="118"/>
        <v/>
      </c>
      <c r="BM132" s="62">
        <f t="shared" si="119"/>
        <v>0</v>
      </c>
      <c r="BN132" s="67" t="str">
        <f>IF(OR($E132="",$G132=""),"",IF(AND($E$3=6),'Marks Entry 6th'!AO131,IF(AND($E$3=7),'Marks Entry 7th'!AO131,"")))</f>
        <v/>
      </c>
      <c r="BO132" s="67" t="str">
        <f>IF(OR($E132="",$G132=""),"",IF(AND($E$3=6),'Marks Entry 6th'!AP131,IF(AND($E$3=7),'Marks Entry 7th'!AP131,"")))</f>
        <v/>
      </c>
      <c r="BP132" s="65" t="str">
        <f t="shared" si="120"/>
        <v/>
      </c>
      <c r="BQ132" s="62" t="str">
        <f t="shared" si="121"/>
        <v/>
      </c>
      <c r="BR132" s="108">
        <f t="shared" si="122"/>
        <v>0</v>
      </c>
      <c r="BS132" s="108" t="str">
        <f t="shared" si="123"/>
        <v/>
      </c>
      <c r="BT132" s="108" t="str">
        <f t="shared" si="124"/>
        <v/>
      </c>
      <c r="BU132" s="108" t="str">
        <f t="shared" si="125"/>
        <v/>
      </c>
      <c r="BV132" s="108" t="str">
        <f t="shared" si="126"/>
        <v/>
      </c>
      <c r="BW132" s="110" t="str">
        <f t="shared" si="127"/>
        <v/>
      </c>
      <c r="BX132" s="120" t="str">
        <f>IF(OR($E132="",$G132=""),"",IF(AND($E$3=6),'Marks Entry 6th'!AQ131,IF(AND($E$3=7),'Marks Entry 7th'!AQ131,"")))</f>
        <v/>
      </c>
      <c r="BY132" s="120" t="str">
        <f>IF(OR($E132="",$G132=""),"",IF(AND($E$3=6),'Marks Entry 6th'!AR131,IF(AND($E$3=7),'Marks Entry 7th'!AR131,"")))</f>
        <v/>
      </c>
      <c r="BZ132" s="120" t="str">
        <f>IF(OR($E132="",$G132=""),"",IF(AND($E$3=6),'Marks Entry 6th'!AS131,IF(AND($E$3=7),'Marks Entry 7th'!AS131,"")))</f>
        <v/>
      </c>
      <c r="CA132" s="120" t="str">
        <f>IF(OR($E132="",$G132=""),"",IF(AND($E$3=6),'Marks Entry 6th'!AT131,IF(AND($E$3=7),'Marks Entry 7th'!AT131,"")))</f>
        <v/>
      </c>
      <c r="CB132" s="120" t="str">
        <f>IF(OR($E132="",$G132=""),"",IF(AND($E$3=6),'Marks Entry 6th'!AU131,IF(AND($E$3=7),'Marks Entry 7th'!AU131,"")))</f>
        <v/>
      </c>
      <c r="CC132" s="120" t="str">
        <f>IF(OR($E132="",$G132=""),"",IF(AND($E$3=6),'Marks Entry 6th'!AV131,IF(AND($E$3=7),'Marks Entry 7th'!AV131,"")))</f>
        <v/>
      </c>
      <c r="CD132" s="428" t="str">
        <f t="shared" si="128"/>
        <v/>
      </c>
      <c r="CE132" s="120" t="str">
        <f>IF(OR($E132="",$G132=""),"",IF(AND($E$3=6),'Marks Entry 6th'!AW131,IF(AND($E$3=7),'Marks Entry 7th'!AW131,"")))</f>
        <v/>
      </c>
      <c r="CF132" s="120" t="str">
        <f>IF(OR($E132="",$G132=""),"",IF(AND($E$3=6),'Marks Entry 6th'!AX131,IF(AND($E$3=7),'Marks Entry 7th'!AX131,"")))</f>
        <v/>
      </c>
      <c r="CG132" s="65" t="str">
        <f t="shared" si="129"/>
        <v/>
      </c>
      <c r="CH132" s="62">
        <f t="shared" si="130"/>
        <v>0</v>
      </c>
      <c r="CI132" s="67" t="str">
        <f>IF(OR($E132="",$G132=""),"",IF(AND($E$3=6),'Marks Entry 6th'!AY131,IF(AND($E$3=7),'Marks Entry 7th'!AY131,"")))</f>
        <v/>
      </c>
      <c r="CJ132" s="67" t="str">
        <f>IF(OR($E132="",$G132=""),"",IF(AND($E$3=6),'Marks Entry 6th'!AZ131,IF(AND($E$3=7),'Marks Entry 7th'!AZ131,"")))</f>
        <v/>
      </c>
      <c r="CK132" s="65" t="str">
        <f t="shared" si="131"/>
        <v/>
      </c>
      <c r="CL132" s="62" t="str">
        <f t="shared" si="132"/>
        <v/>
      </c>
      <c r="CM132" s="108">
        <f t="shared" si="133"/>
        <v>0</v>
      </c>
      <c r="CN132" s="108" t="str">
        <f t="shared" si="134"/>
        <v/>
      </c>
      <c r="CO132" s="108" t="str">
        <f t="shared" si="135"/>
        <v/>
      </c>
      <c r="CP132" s="108" t="str">
        <f t="shared" si="136"/>
        <v/>
      </c>
      <c r="CQ132" s="108" t="str">
        <f t="shared" si="137"/>
        <v/>
      </c>
      <c r="CR132" s="110" t="str">
        <f t="shared" si="138"/>
        <v/>
      </c>
      <c r="CS132" s="120" t="str">
        <f>IF(OR($E132="",$G132=""),"",IF(AND($E$3=6),'Marks Entry 6th'!BA131,IF(AND($E$3=7),'Marks Entry 7th'!BA131,"")))</f>
        <v/>
      </c>
      <c r="CT132" s="120" t="str">
        <f>IF(OR($E132="",$G132=""),"",IF(AND($E$3=6),'Marks Entry 6th'!BB131,IF(AND($E$3=7),'Marks Entry 7th'!BB131,"")))</f>
        <v/>
      </c>
      <c r="CU132" s="120" t="str">
        <f>IF(OR($E132="",$G132=""),"",IF(AND($E$3=6),'Marks Entry 6th'!BC131,IF(AND($E$3=7),'Marks Entry 7th'!BC131,"")))</f>
        <v/>
      </c>
      <c r="CV132" s="120" t="str">
        <f>IF(OR($E132="",$G132=""),"",IF(AND($E$3=6),'Marks Entry 6th'!BD131,IF(AND($E$3=7),'Marks Entry 7th'!BD131,"")))</f>
        <v/>
      </c>
      <c r="CW132" s="120" t="str">
        <f>IF(OR($E132="",$G132=""),"",IF(AND($E$3=6),'Marks Entry 6th'!BE131,IF(AND($E$3=7),'Marks Entry 7th'!BE131,"")))</f>
        <v/>
      </c>
      <c r="CX132" s="120" t="str">
        <f>IF(OR($E132="",$G132=""),"",IF(AND($E$3=6),'Marks Entry 6th'!BF131,IF(AND($E$3=7),'Marks Entry 7th'!BF131,"")))</f>
        <v/>
      </c>
      <c r="CY132" s="428" t="str">
        <f t="shared" si="139"/>
        <v/>
      </c>
      <c r="CZ132" s="120" t="str">
        <f>IF(OR($E132="",$G132=""),"",IF(AND($E$3=6),'Marks Entry 6th'!BG131,IF(AND($E$3=7),'Marks Entry 7th'!BG131,"")))</f>
        <v/>
      </c>
      <c r="DA132" s="120" t="str">
        <f>IF(OR($E132="",$G132=""),"",IF(AND($E$3=6),'Marks Entry 6th'!BH131,IF(AND($E$3=7),'Marks Entry 7th'!BH131,"")))</f>
        <v/>
      </c>
      <c r="DB132" s="65" t="str">
        <f t="shared" si="140"/>
        <v/>
      </c>
      <c r="DC132" s="62">
        <f t="shared" si="141"/>
        <v>0</v>
      </c>
      <c r="DD132" s="67" t="str">
        <f>IF(OR($E132="",$G132=""),"",IF(AND($E$3=6),'Marks Entry 6th'!BI131,IF(AND($E$3=7),'Marks Entry 7th'!BI131,"")))</f>
        <v/>
      </c>
      <c r="DE132" s="67" t="str">
        <f>IF(OR($E132="",$G132=""),"",IF(AND($E$3=6),'Marks Entry 6th'!BJ131,IF(AND($E$3=7),'Marks Entry 7th'!BJ131,"")))</f>
        <v/>
      </c>
      <c r="DF132" s="65" t="str">
        <f t="shared" si="142"/>
        <v/>
      </c>
      <c r="DG132" s="62" t="str">
        <f t="shared" si="143"/>
        <v/>
      </c>
      <c r="DH132" s="108">
        <f t="shared" si="144"/>
        <v>0</v>
      </c>
      <c r="DI132" s="108" t="str">
        <f t="shared" si="145"/>
        <v/>
      </c>
      <c r="DJ132" s="108" t="str">
        <f t="shared" si="146"/>
        <v/>
      </c>
      <c r="DK132" s="108" t="str">
        <f t="shared" si="147"/>
        <v/>
      </c>
      <c r="DL132" s="108" t="str">
        <f t="shared" si="148"/>
        <v/>
      </c>
      <c r="DM132" s="110" t="str">
        <f t="shared" si="149"/>
        <v/>
      </c>
      <c r="DN132" s="120" t="str">
        <f>IF(OR($E132="",$G132=""),"",IF(AND($E$3=6),'Marks Entry 6th'!BK131,IF(AND($E$3=7),'Marks Entry 7th'!BK131,"")))</f>
        <v/>
      </c>
      <c r="DO132" s="120" t="str">
        <f>IF(OR($E132="",$G132=""),"",IF(AND($E$3=6),'Marks Entry 6th'!BL131,IF(AND($E$3=7),'Marks Entry 7th'!BL131,"")))</f>
        <v/>
      </c>
      <c r="DP132" s="120" t="str">
        <f>IF(OR($E132="",$G132=""),"",IF(AND($E$3=6),'Marks Entry 6th'!BM131,IF(AND($E$3=7),'Marks Entry 7th'!BM131,"")))</f>
        <v/>
      </c>
      <c r="DQ132" s="120" t="str">
        <f>IF(OR($E132="",$G132=""),"",IF(AND($E$3=6),'Marks Entry 6th'!BN131,IF(AND($E$3=7),'Marks Entry 7th'!BN131,"")))</f>
        <v/>
      </c>
      <c r="DR132" s="120" t="str">
        <f>IF(OR($E132="",$G132=""),"",IF(AND($E$3=6),'Marks Entry 6th'!BO131,IF(AND($E$3=7),'Marks Entry 7th'!BO131,"")))</f>
        <v/>
      </c>
      <c r="DS132" s="120" t="str">
        <f>IF(OR($E132="",$G132=""),"",IF(AND($E$3=6),'Marks Entry 6th'!BP131,IF(AND($E$3=7),'Marks Entry 7th'!BP131,"")))</f>
        <v/>
      </c>
      <c r="DT132" s="428" t="str">
        <f t="shared" si="150"/>
        <v/>
      </c>
      <c r="DU132" s="120" t="str">
        <f>IF(OR($E132="",$G132=""),"",IF(AND($E$3=6),'Marks Entry 6th'!BQ131,IF(AND($E$3=7),'Marks Entry 7th'!BQ131,"")))</f>
        <v/>
      </c>
      <c r="DV132" s="120" t="str">
        <f>IF(OR($E132="",$G132=""),"",IF(AND($E$3=6),'Marks Entry 6th'!BR131,IF(AND($E$3=7),'Marks Entry 7th'!BR131,"")))</f>
        <v/>
      </c>
      <c r="DW132" s="65" t="str">
        <f t="shared" si="151"/>
        <v/>
      </c>
      <c r="DX132" s="62">
        <f t="shared" si="152"/>
        <v>0</v>
      </c>
      <c r="DY132" s="67" t="str">
        <f>IF(OR($E132="",$G132=""),"",IF(AND($E$3=6),'Marks Entry 6th'!BS131,IF(AND($E$3=7),'Marks Entry 7th'!BS131,"")))</f>
        <v/>
      </c>
      <c r="DZ132" s="67" t="str">
        <f>IF(OR($E132="",$G132=""),"",IF(AND($E$3=6),'Marks Entry 6th'!BT131,IF(AND($E$3=7),'Marks Entry 7th'!BT131,"")))</f>
        <v/>
      </c>
      <c r="EA132" s="65" t="str">
        <f t="shared" si="153"/>
        <v/>
      </c>
      <c r="EB132" s="62" t="str">
        <f t="shared" si="154"/>
        <v/>
      </c>
      <c r="EC132" s="108">
        <f t="shared" si="155"/>
        <v>0</v>
      </c>
      <c r="ED132" s="108" t="str">
        <f t="shared" si="156"/>
        <v/>
      </c>
      <c r="EE132" s="108" t="str">
        <f t="shared" si="157"/>
        <v/>
      </c>
      <c r="EF132" s="108" t="str">
        <f t="shared" si="158"/>
        <v/>
      </c>
      <c r="EG132" s="108" t="str">
        <f t="shared" si="159"/>
        <v/>
      </c>
      <c r="EH132" s="110" t="str">
        <f t="shared" si="160"/>
        <v/>
      </c>
      <c r="EI132" s="52" t="str">
        <f>IF(OR($E132="",$G132=""),"",IF(AND($E$3=6),'Marks Entry 6th'!BU131,IF(AND($E$3=7),'Marks Entry 7th'!BU131,"")))</f>
        <v/>
      </c>
      <c r="EJ132" s="52" t="str">
        <f>IF(OR($E132="",$G132=""),"",IF(AND($E$3=6),'Marks Entry 6th'!BV131,IF(AND($E$3=7),'Marks Entry 7th'!BV131,"")))</f>
        <v/>
      </c>
      <c r="EK132" s="52" t="str">
        <f>IF(OR($E132="",$G132=""),"",IF(AND($E$3=6),'Marks Entry 6th'!BW131,IF(AND($E$3=7),'Marks Entry 7th'!BW131,"")))</f>
        <v/>
      </c>
      <c r="EL132" s="52" t="str">
        <f>IF(OR($E132="",$G132=""),"",IF(AND($E$3=6),'Marks Entry 6th'!BX131,IF(AND($E$3=7),'Marks Entry 7th'!BX131,"")))</f>
        <v/>
      </c>
      <c r="EM132" s="52" t="str">
        <f>IF(OR($E132="",$G132=""),"",IF(AND($E$3=6),'Marks Entry 6th'!BY131,IF(AND($E$3=7),'Marks Entry 7th'!BY131,"")))</f>
        <v/>
      </c>
      <c r="EN132" s="121" t="str">
        <f t="shared" si="161"/>
        <v/>
      </c>
      <c r="EO132" s="122">
        <f t="shared" si="162"/>
        <v>0</v>
      </c>
      <c r="EP132" s="122" t="str">
        <f t="shared" si="163"/>
        <v/>
      </c>
      <c r="EQ132" s="122" t="str">
        <f t="shared" si="164"/>
        <v/>
      </c>
      <c r="ER132" s="109" t="str">
        <f t="shared" si="165"/>
        <v/>
      </c>
      <c r="ES132" s="52" t="str">
        <f>IF(OR($E132="",$G132=""),"",IF(AND($E$3=6),'Marks Entry 6th'!BZ131,IF(AND($E$3=7),'Marks Entry 7th'!BZ131,"")))</f>
        <v/>
      </c>
      <c r="ET132" s="52" t="str">
        <f>IF(OR($E132="",$G132=""),"",IF(AND($E$3=6),'Marks Entry 6th'!CA131,IF(AND($E$3=7),'Marks Entry 7th'!CA131,"")))</f>
        <v/>
      </c>
      <c r="EU132" s="52" t="str">
        <f>IF(OR($E132="",$G132=""),"",IF(AND($E$3=6),'Marks Entry 6th'!CB131,IF(AND($E$3=7),'Marks Entry 7th'!CB131,"")))</f>
        <v/>
      </c>
      <c r="EV132" s="52" t="str">
        <f>IF(OR($E132="",$G132=""),"",IF(AND($E$3=6),'Marks Entry 6th'!CC131,IF(AND($E$3=7),'Marks Entry 7th'!CC131,"")))</f>
        <v/>
      </c>
      <c r="EW132" s="52" t="str">
        <f>IF(OR($E132="",$G132=""),"",IF(AND($E$3=6),'Marks Entry 6th'!CD131,IF(AND($E$3=7),'Marks Entry 7th'!CD131,"")))</f>
        <v/>
      </c>
      <c r="EX132" s="121" t="str">
        <f t="shared" si="166"/>
        <v/>
      </c>
      <c r="EY132" s="122">
        <f t="shared" si="167"/>
        <v>0</v>
      </c>
      <c r="EZ132" s="122" t="str">
        <f t="shared" si="168"/>
        <v/>
      </c>
      <c r="FA132" s="122" t="str">
        <f t="shared" si="169"/>
        <v/>
      </c>
      <c r="FB132" s="109" t="str">
        <f t="shared" si="170"/>
        <v/>
      </c>
      <c r="FC132" s="52" t="str">
        <f>IF(OR($E132="",$G132=""),"",IF(AND($E$3=6),'Marks Entry 6th'!CE131,IF(AND($E$3=7),'Marks Entry 7th'!CE131,"")))</f>
        <v/>
      </c>
      <c r="FD132" s="52" t="str">
        <f>IF(OR($E132="",$G132=""),"",IF(AND($E$3=6),'Marks Entry 6th'!CF131,IF(AND($E$3=7),'Marks Entry 7th'!CF131,"")))</f>
        <v/>
      </c>
      <c r="FE132" s="52" t="str">
        <f>IF(OR($E132="",$G132=""),"",IF(AND($E$3=6),'Marks Entry 6th'!CG131,IF(AND($E$3=7),'Marks Entry 7th'!CG131,"")))</f>
        <v/>
      </c>
      <c r="FF132" s="52" t="str">
        <f>IF(OR($E132="",$G132=""),"",IF(AND($E$3=6),'Marks Entry 6th'!CH131,IF(AND($E$3=7),'Marks Entry 7th'!CH131,"")))</f>
        <v/>
      </c>
      <c r="FG132" s="52" t="str">
        <f>IF(OR($E132="",$G132=""),"",IF(AND($E$3=6),'Marks Entry 6th'!CI131,IF(AND($E$3=7),'Marks Entry 7th'!CI131,"")))</f>
        <v/>
      </c>
      <c r="FH132" s="121" t="str">
        <f t="shared" si="171"/>
        <v/>
      </c>
      <c r="FI132" s="122">
        <f t="shared" si="172"/>
        <v>0</v>
      </c>
      <c r="FJ132" s="122" t="str">
        <f t="shared" si="173"/>
        <v/>
      </c>
      <c r="FK132" s="122" t="str">
        <f t="shared" si="174"/>
        <v/>
      </c>
      <c r="FL132" s="109" t="str">
        <f t="shared" si="175"/>
        <v/>
      </c>
      <c r="FM132" s="370" t="str">
        <f>IF(OR($E132="",$G132=""),"",IF(AND('Marks Entry 6th'!CJ131="",'Marks Entry 7th'!CJ131=""),"",IF(AND($E$3=6),'Marks Entry 6th'!CJ131,IF(AND($E$3=7),'Marks Entry 7th'!CJ131,""))))</f>
        <v/>
      </c>
      <c r="FN132" s="370" t="str">
        <f>IF(OR($E132="",$G132=""),"",IF(AND('Marks Entry 6th'!CK131="",'Marks Entry 7th'!CK131=""),"",IF(AND($E$3=6),'Marks Entry 6th'!CK131,IF(AND($E$3=7),'Marks Entry 7th'!CK131,""))))</f>
        <v/>
      </c>
      <c r="FO132" s="371" t="str">
        <f t="shared" si="176"/>
        <v/>
      </c>
      <c r="FP132" s="109" t="str">
        <f t="shared" si="177"/>
        <v/>
      </c>
      <c r="FQ132" s="370" t="str">
        <f>IF(OR($E132="",$G132=""),"",IF(AND('Marks Entry 6th'!CL131="",'Marks Entry 7th'!CL131=""),"",IF(AND($E$3=6),'Marks Entry 6th'!CL131,IF(AND($E$3=7),'Marks Entry 7th'!CL131,""))))</f>
        <v/>
      </c>
      <c r="FR132" s="370" t="str">
        <f>IF(OR($E132="",$G132=""),"",IF(AND('Marks Entry 6th'!CM131="",'Marks Entry 7th'!CM131=""),"",IF(AND($E$3=6),'Marks Entry 6th'!CM131,IF(AND($E$3=7),'Marks Entry 7th'!CM131,""))))</f>
        <v/>
      </c>
      <c r="FS132" s="371" t="str">
        <f t="shared" si="178"/>
        <v/>
      </c>
      <c r="FT132" s="109" t="str">
        <f t="shared" si="179"/>
        <v/>
      </c>
      <c r="FU132" s="78" t="str">
        <f t="shared" si="180"/>
        <v/>
      </c>
      <c r="FV132" s="332" t="str">
        <f t="shared" si="181"/>
        <v/>
      </c>
      <c r="FW132" s="84" t="str">
        <f t="shared" si="182"/>
        <v/>
      </c>
      <c r="FX132" s="225" t="str">
        <f t="shared" si="183"/>
        <v/>
      </c>
      <c r="FY132" s="85" t="str">
        <f t="shared" si="184"/>
        <v/>
      </c>
      <c r="FZ132" s="331" t="str">
        <f>IFERROR(IF(B132="NSO","NSO",IF(OR(D132="",G132="",F132=""),"",IF(AND(FV132&gt;=36,'Master sheet'!$D$11="Hindi"),"कक्षा क्रमोन्नत",IF(AND(FV132&gt;=36,'Master sheet'!$D$11="English"),"Promoted",IF(AND(FV132&lt;36,'Master sheet'!$D$11="Hindi"),"पुनः परीक्षा","Re-Exam"))))),"")</f>
        <v/>
      </c>
      <c r="GA132" s="53" t="str">
        <f>IF(OR($E132="",$G132=""),"",IF(AND($E$3=6,'Marks Entry 6th'!CN131=""),"",IF(AND($E$3=7,'Marks Entry 7th'!CN131=""),"",IF(AND($E$3=6),'Marks Entry 6th'!CN131,IF(AND($E$3=7),'Marks Entry 7th'!CN131,"")))))</f>
        <v/>
      </c>
      <c r="GB132" s="53" t="str">
        <f>IF(OR($E132="",$G132=""),"",IF(AND($E$3=6,'Marks Entry 6th'!CO131=""),"",IF(AND($E$3=7,'Marks Entry 7th'!CO131=""),"",IF(AND($E$3=6),'Marks Entry 6th'!CO131,IF(AND($E$3=7),'Marks Entry 7th'!CO131,"")))))</f>
        <v/>
      </c>
      <c r="GC132" s="54"/>
      <c r="GK132" s="56">
        <f>IF(AND($E$3=6),'Marks Entry 6th'!I131,IF(AND($E$3=7),'Marks Entry 7th'!I131,""))</f>
        <v>0</v>
      </c>
      <c r="GL132" s="56">
        <f t="shared" si="185"/>
        <v>0</v>
      </c>
    </row>
    <row r="133" spans="1:194" ht="18.95" customHeight="1">
      <c r="A133" s="68">
        <v>126</v>
      </c>
      <c r="B133" s="68" t="str">
        <f>IF(OR(GK133=0,GK133=""),"",IF(AND($E$3=6),'Marks Entry 6th'!I132,IF(AND($E$3=7),'Marks Entry 7th'!I132,"")))</f>
        <v/>
      </c>
      <c r="C133" s="69" t="str">
        <f>IF(OR(B133=0,B133=""),"",IF(AND($E$3=6,'Marks Entry 6th'!B132=""),"",IF(AND($E$3=7,'Marks Entry 7th'!B132=""),"",IF(AND($E$3=6,'Marks Entry 6th'!B132),'Marks Entry 6th'!B132,IF(AND($E$3=7),'Marks Entry 7th'!B132,"")))))</f>
        <v/>
      </c>
      <c r="D133" s="69" t="str">
        <f>IF(OR(B133=0,B133=""),"",IF(AND($E$3=6,'Marks Entry 6th'!C132=""),"",IF(AND($E$3=7,'Marks Entry 7th'!C132=""),"",IF(AND($E$3=6),'Marks Entry 6th'!C132,IF(AND($E$3=7),'Marks Entry 7th'!C132,"")))))</f>
        <v/>
      </c>
      <c r="E133" s="306" t="str">
        <f>IF(OR(B133=0,B133=""),"",IF(AND($E$3=6,'Marks Entry 6th'!E132=""),"",IF(AND($E$3=7,'Marks Entry 7th'!E132=""),"",IF(AND($E$3=6),'Marks Entry 6th'!E132,IF(AND($E$3=7),'Marks Entry 7th'!E132,"")))))</f>
        <v/>
      </c>
      <c r="F133" s="69" t="str">
        <f>IF(OR(B133=0,B133=""),"",IF(AND($E$3=6,'Marks Entry 6th'!D132=""),"",IF(AND($E$3=7,'Marks Entry 7th'!D132=""),"",IF(AND($E$3=6),'Marks Entry 6th'!D132,IF(AND($E$3=7),'Marks Entry 7th'!D132,"")))))</f>
        <v/>
      </c>
      <c r="G133" s="305" t="str">
        <f>IF(OR(B133=0,B133=""),"",IF(AND($E$3=6,'Marks Entry 6th'!F132=""),"",IF(AND($E$3=7,'Marks Entry 7th'!F132=""),"",IF(AND($E$3=6),UPPER('Marks Entry 6th'!F132),IF(AND($E$3=7),UPPER('Marks Entry 7th'!F132),"")))))</f>
        <v/>
      </c>
      <c r="H133" s="305" t="str">
        <f>IF(OR(B133=0,B133=""),"",IF(AND($E$3=6,'Marks Entry 6th'!G132=""),"",IF(AND($E$3=7,'Marks Entry 7th'!G132=""),"",IF(AND($E$3=6),UPPER('Marks Entry 6th'!G132),IF(AND($E$3=7),UPPER('Marks Entry 7th'!G132),"")))))</f>
        <v/>
      </c>
      <c r="I133" s="305" t="str">
        <f>IF(OR(B133=0,B133=""),"",IF(AND($E$3=6,'Marks Entry 6th'!H132=""),"",IF(AND($E$3=7,'Marks Entry 7th'!H132=""),"",IF(AND($E$3=6),UPPER('Marks Entry 6th'!H132),IF(AND($E$3=7),UPPER('Marks Entry 7th'!H132),"")))))</f>
        <v/>
      </c>
      <c r="J133" s="64" t="str">
        <f>IF(OR(B133=0,B133=""),"",IF(AND($E$3=6,'Marks Entry 6th'!J132=""),"",IF(AND($E$3=7,'Marks Entry 7th'!J132=""),"",IF(AND($E$3=6),'Marks Entry 6th'!J132,IF(AND($E$3=7),'Marks Entry 7th'!J132,"")))))</f>
        <v/>
      </c>
      <c r="K133" s="64" t="str">
        <f>IF(OR(B133=0,B133=""),"",IF(AND($E$3=6,'Marks Entry 6th'!K132=""),"",IF(AND($E$3=7,'Marks Entry 7th'!K132=""),"",IF(AND($E$3=6),'Marks Entry 6th'!K132,IF(AND($E$3=7),'Marks Entry 7th'!K132,"")))))</f>
        <v/>
      </c>
      <c r="L133" s="120" t="str">
        <f>IF(OR($E133="",$G133=""),"",IF(AND($E$3=6),'Marks Entry 6th'!L132,IF(AND($E$3=7),'Marks Entry 7th'!L132,"")))</f>
        <v/>
      </c>
      <c r="M133" s="120" t="str">
        <f>IF(OR($E133="",$G133=""),"",IF(AND($E$3=6),'Marks Entry 6th'!M132,IF(AND($E$3=7),'Marks Entry 7th'!M132,"")))</f>
        <v/>
      </c>
      <c r="N133" s="120" t="str">
        <f>IF(OR($E133="",$G133=""),"",IF(AND($E$3=6),'Marks Entry 6th'!N132,IF(AND($E$3=7),'Marks Entry 7th'!N132,"")))</f>
        <v/>
      </c>
      <c r="O133" s="120" t="str">
        <f>IF(OR($E133="",$G133=""),"",IF(AND($E$3=6),'Marks Entry 6th'!O132,IF(AND($E$3=7),'Marks Entry 7th'!O132,"")))</f>
        <v/>
      </c>
      <c r="P133" s="120" t="str">
        <f>IF(OR($E133="",$G133=""),"",IF(AND($E$3=6),'Marks Entry 6th'!P132,IF(AND($E$3=7),'Marks Entry 7th'!P132,"")))</f>
        <v/>
      </c>
      <c r="Q133" s="120" t="str">
        <f>IF(OR($E133="",$G133=""),"",IF(AND($E$3=6),'Marks Entry 6th'!Q132,IF(AND($E$3=7),'Marks Entry 7th'!Q132,"")))</f>
        <v/>
      </c>
      <c r="R133" s="428" t="str">
        <f t="shared" si="95"/>
        <v/>
      </c>
      <c r="S133" s="120" t="str">
        <f>IF(OR($E133="",$G133=""),"",IF(AND($E$3=6),'Marks Entry 6th'!R132,IF(AND($E$3=7),'Marks Entry 7th'!R132,"")))</f>
        <v/>
      </c>
      <c r="T133" s="120" t="str">
        <f>IF(OR($E133="",$G133=""),"",IF(AND($E$3=6),'Marks Entry 6th'!S132,IF(AND($E$3=7),'Marks Entry 7th'!S132,"")))</f>
        <v/>
      </c>
      <c r="U133" s="65" t="str">
        <f t="shared" si="96"/>
        <v/>
      </c>
      <c r="V133" s="62">
        <f t="shared" si="97"/>
        <v>0</v>
      </c>
      <c r="W133" s="67" t="str">
        <f>IF(OR($E133="",$G133=""),"",IF(AND($E$3=6),'Marks Entry 6th'!T132,IF(AND($E$3=7),'Marks Entry 7th'!T132,"")))</f>
        <v/>
      </c>
      <c r="X133" s="67" t="str">
        <f>IF(OR($E133="",$G133=""),"",IF(AND($E$3=6),'Marks Entry 6th'!U132,IF(AND($E$3=7),'Marks Entry 7th'!U132,"")))</f>
        <v/>
      </c>
      <c r="Y133" s="66" t="str">
        <f t="shared" si="98"/>
        <v/>
      </c>
      <c r="Z133" s="62" t="str">
        <f t="shared" si="99"/>
        <v/>
      </c>
      <c r="AA133" s="108">
        <f t="shared" si="100"/>
        <v>0</v>
      </c>
      <c r="AB133" s="108" t="str">
        <f t="shared" si="101"/>
        <v/>
      </c>
      <c r="AC133" s="108" t="str">
        <f t="shared" si="102"/>
        <v/>
      </c>
      <c r="AD133" s="108" t="str">
        <f t="shared" si="103"/>
        <v/>
      </c>
      <c r="AE133" s="108" t="str">
        <f t="shared" si="104"/>
        <v/>
      </c>
      <c r="AF133" s="110" t="str">
        <f t="shared" si="105"/>
        <v/>
      </c>
      <c r="AG133" s="120" t="str">
        <f>IF(OR($E133="",$G133=""),"",IF(AND($E$3=6),'Marks Entry 6th'!V132,IF(AND($E$3=7),'Marks Entry 7th'!V132,"")))</f>
        <v/>
      </c>
      <c r="AH133" s="120" t="str">
        <f>IF(OR($E133="",$G133=""),"",IF(AND($E$3=6),'Marks Entry 6th'!W132,IF(AND($E$3=7),'Marks Entry 7th'!W132,"")))</f>
        <v/>
      </c>
      <c r="AI133" s="120" t="str">
        <f>IF(OR($E133="",$G133=""),"",IF(AND($E$3=6),'Marks Entry 6th'!X132,IF(AND($E$3=7),'Marks Entry 7th'!X132,"")))</f>
        <v/>
      </c>
      <c r="AJ133" s="120" t="str">
        <f>IF(OR($E133="",$G133=""),"",IF(AND($E$3=6),'Marks Entry 6th'!Y132,IF(AND($E$3=7),'Marks Entry 7th'!Y132,"")))</f>
        <v/>
      </c>
      <c r="AK133" s="120" t="str">
        <f>IF(OR($E133="",$G133=""),"",IF(AND($E$3=6),'Marks Entry 6th'!Z132,IF(AND($E$3=7),'Marks Entry 7th'!Z132,"")))</f>
        <v/>
      </c>
      <c r="AL133" s="120" t="str">
        <f>IF(OR($E133="",$G133=""),"",IF(AND($E$3=6),'Marks Entry 6th'!AA132,IF(AND($E$3=7),'Marks Entry 7th'!AA132,"")))</f>
        <v/>
      </c>
      <c r="AM133" s="428" t="str">
        <f t="shared" si="106"/>
        <v/>
      </c>
      <c r="AN133" s="120" t="str">
        <f>IF(OR($E133="",$G133=""),"",IF(AND($E$3=6),'Marks Entry 6th'!AB132,IF(AND($E$3=7),'Marks Entry 7th'!AB132,"")))</f>
        <v/>
      </c>
      <c r="AO133" s="120" t="str">
        <f>IF(OR($E133="",$G133=""),"",IF(AND($E$3=6),'Marks Entry 6th'!AC132,IF(AND($E$3=7),'Marks Entry 7th'!AC132,"")))</f>
        <v/>
      </c>
      <c r="AP133" s="65" t="str">
        <f t="shared" si="107"/>
        <v/>
      </c>
      <c r="AQ133" s="62">
        <f t="shared" si="108"/>
        <v>0</v>
      </c>
      <c r="AR133" s="67" t="str">
        <f>IF(OR($E133="",$G133=""),"",IF(AND($E$3=6),'Marks Entry 6th'!AD132,IF(AND($E$3=7),'Marks Entry 7th'!AD132,"")))</f>
        <v/>
      </c>
      <c r="AS133" s="67" t="str">
        <f>IF(OR($E133="",$G133=""),"",IF(AND($E$3=6),'Marks Entry 6th'!AE132,IF(AND($E$3=7),'Marks Entry 7th'!AE132,"")))</f>
        <v/>
      </c>
      <c r="AT133" s="65" t="str">
        <f t="shared" si="109"/>
        <v/>
      </c>
      <c r="AU133" s="62" t="str">
        <f t="shared" si="110"/>
        <v/>
      </c>
      <c r="AV133" s="108">
        <f t="shared" si="111"/>
        <v>0</v>
      </c>
      <c r="AW133" s="108" t="str">
        <f t="shared" si="112"/>
        <v/>
      </c>
      <c r="AX133" s="108" t="str">
        <f t="shared" si="113"/>
        <v/>
      </c>
      <c r="AY133" s="108" t="str">
        <f t="shared" si="114"/>
        <v/>
      </c>
      <c r="AZ133" s="108" t="str">
        <f t="shared" si="115"/>
        <v/>
      </c>
      <c r="BA133" s="110" t="str">
        <f t="shared" si="116"/>
        <v/>
      </c>
      <c r="BB133" s="313" t="str">
        <f>IF(OR($E133="",$G133=""),"",IF(AND($E$3=6),'Marks Entry 6th'!AF132,IF(AND($E$3=7),'Marks Entry 7th'!AF132,"")))</f>
        <v/>
      </c>
      <c r="BC133" s="120" t="str">
        <f>IF(OR($E133="",$G133=""),"",IF(AND($E$3=6),'Marks Entry 6th'!AG132,IF(AND($E$3=7),'Marks Entry 7th'!AG132,"")))</f>
        <v/>
      </c>
      <c r="BD133" s="120" t="str">
        <f>IF(OR($E133="",$G133=""),"",IF(AND($E$3=6),'Marks Entry 6th'!AH132,IF(AND($E$3=7),'Marks Entry 7th'!AH132,"")))</f>
        <v/>
      </c>
      <c r="BE133" s="120" t="str">
        <f>IF(OR($E133="",$G133=""),"",IF(AND($E$3=6),'Marks Entry 6th'!AI132,IF(AND($E$3=7),'Marks Entry 7th'!AI132,"")))</f>
        <v/>
      </c>
      <c r="BF133" s="120" t="str">
        <f>IF(OR($E133="",$G133=""),"",IF(AND($E$3=6),'Marks Entry 6th'!AJ132,IF(AND($E$3=7),'Marks Entry 7th'!AJ132,"")))</f>
        <v/>
      </c>
      <c r="BG133" s="120" t="str">
        <f>IF(OR($E133="",$G133=""),"",IF(AND($E$3=6),'Marks Entry 6th'!AK132,IF(AND($E$3=7),'Marks Entry 7th'!AK132,"")))</f>
        <v/>
      </c>
      <c r="BH133" s="120" t="str">
        <f>IF(OR($E133="",$G133=""),"",IF(AND($E$3=6),'Marks Entry 6th'!AL132,IF(AND($E$3=7),'Marks Entry 7th'!AL132,"")))</f>
        <v/>
      </c>
      <c r="BI133" s="428" t="str">
        <f t="shared" si="117"/>
        <v/>
      </c>
      <c r="BJ133" s="120" t="str">
        <f>IF(OR($E133="",$G133=""),"",IF(AND($E$3=6),'Marks Entry 6th'!AM132,IF(AND($E$3=7),'Marks Entry 7th'!AM132,"")))</f>
        <v/>
      </c>
      <c r="BK133" s="120" t="str">
        <f>IF(OR($E133="",$G133=""),"",IF(AND($E$3=6),'Marks Entry 6th'!AN132,IF(AND($E$3=7),'Marks Entry 7th'!AN132,"")))</f>
        <v/>
      </c>
      <c r="BL133" s="65" t="str">
        <f t="shared" si="118"/>
        <v/>
      </c>
      <c r="BM133" s="62">
        <f t="shared" si="119"/>
        <v>0</v>
      </c>
      <c r="BN133" s="67" t="str">
        <f>IF(OR($E133="",$G133=""),"",IF(AND($E$3=6),'Marks Entry 6th'!AO132,IF(AND($E$3=7),'Marks Entry 7th'!AO132,"")))</f>
        <v/>
      </c>
      <c r="BO133" s="67" t="str">
        <f>IF(OR($E133="",$G133=""),"",IF(AND($E$3=6),'Marks Entry 6th'!AP132,IF(AND($E$3=7),'Marks Entry 7th'!AP132,"")))</f>
        <v/>
      </c>
      <c r="BP133" s="65" t="str">
        <f t="shared" si="120"/>
        <v/>
      </c>
      <c r="BQ133" s="62" t="str">
        <f t="shared" si="121"/>
        <v/>
      </c>
      <c r="BR133" s="108">
        <f t="shared" si="122"/>
        <v>0</v>
      </c>
      <c r="BS133" s="108" t="str">
        <f t="shared" si="123"/>
        <v/>
      </c>
      <c r="BT133" s="108" t="str">
        <f t="shared" si="124"/>
        <v/>
      </c>
      <c r="BU133" s="108" t="str">
        <f t="shared" si="125"/>
        <v/>
      </c>
      <c r="BV133" s="108" t="str">
        <f t="shared" si="126"/>
        <v/>
      </c>
      <c r="BW133" s="110" t="str">
        <f t="shared" si="127"/>
        <v/>
      </c>
      <c r="BX133" s="120" t="str">
        <f>IF(OR($E133="",$G133=""),"",IF(AND($E$3=6),'Marks Entry 6th'!AQ132,IF(AND($E$3=7),'Marks Entry 7th'!AQ132,"")))</f>
        <v/>
      </c>
      <c r="BY133" s="120" t="str">
        <f>IF(OR($E133="",$G133=""),"",IF(AND($E$3=6),'Marks Entry 6th'!AR132,IF(AND($E$3=7),'Marks Entry 7th'!AR132,"")))</f>
        <v/>
      </c>
      <c r="BZ133" s="120" t="str">
        <f>IF(OR($E133="",$G133=""),"",IF(AND($E$3=6),'Marks Entry 6th'!AS132,IF(AND($E$3=7),'Marks Entry 7th'!AS132,"")))</f>
        <v/>
      </c>
      <c r="CA133" s="120" t="str">
        <f>IF(OR($E133="",$G133=""),"",IF(AND($E$3=6),'Marks Entry 6th'!AT132,IF(AND($E$3=7),'Marks Entry 7th'!AT132,"")))</f>
        <v/>
      </c>
      <c r="CB133" s="120" t="str">
        <f>IF(OR($E133="",$G133=""),"",IF(AND($E$3=6),'Marks Entry 6th'!AU132,IF(AND($E$3=7),'Marks Entry 7th'!AU132,"")))</f>
        <v/>
      </c>
      <c r="CC133" s="120" t="str">
        <f>IF(OR($E133="",$G133=""),"",IF(AND($E$3=6),'Marks Entry 6th'!AV132,IF(AND($E$3=7),'Marks Entry 7th'!AV132,"")))</f>
        <v/>
      </c>
      <c r="CD133" s="428" t="str">
        <f t="shared" si="128"/>
        <v/>
      </c>
      <c r="CE133" s="120" t="str">
        <f>IF(OR($E133="",$G133=""),"",IF(AND($E$3=6),'Marks Entry 6th'!AW132,IF(AND($E$3=7),'Marks Entry 7th'!AW132,"")))</f>
        <v/>
      </c>
      <c r="CF133" s="120" t="str">
        <f>IF(OR($E133="",$G133=""),"",IF(AND($E$3=6),'Marks Entry 6th'!AX132,IF(AND($E$3=7),'Marks Entry 7th'!AX132,"")))</f>
        <v/>
      </c>
      <c r="CG133" s="65" t="str">
        <f t="shared" si="129"/>
        <v/>
      </c>
      <c r="CH133" s="62">
        <f t="shared" si="130"/>
        <v>0</v>
      </c>
      <c r="CI133" s="67" t="str">
        <f>IF(OR($E133="",$G133=""),"",IF(AND($E$3=6),'Marks Entry 6th'!AY132,IF(AND($E$3=7),'Marks Entry 7th'!AY132,"")))</f>
        <v/>
      </c>
      <c r="CJ133" s="67" t="str">
        <f>IF(OR($E133="",$G133=""),"",IF(AND($E$3=6),'Marks Entry 6th'!AZ132,IF(AND($E$3=7),'Marks Entry 7th'!AZ132,"")))</f>
        <v/>
      </c>
      <c r="CK133" s="65" t="str">
        <f t="shared" si="131"/>
        <v/>
      </c>
      <c r="CL133" s="62" t="str">
        <f t="shared" si="132"/>
        <v/>
      </c>
      <c r="CM133" s="108">
        <f t="shared" si="133"/>
        <v>0</v>
      </c>
      <c r="CN133" s="108" t="str">
        <f t="shared" si="134"/>
        <v/>
      </c>
      <c r="CO133" s="108" t="str">
        <f t="shared" si="135"/>
        <v/>
      </c>
      <c r="CP133" s="108" t="str">
        <f t="shared" si="136"/>
        <v/>
      </c>
      <c r="CQ133" s="108" t="str">
        <f t="shared" si="137"/>
        <v/>
      </c>
      <c r="CR133" s="110" t="str">
        <f t="shared" si="138"/>
        <v/>
      </c>
      <c r="CS133" s="120" t="str">
        <f>IF(OR($E133="",$G133=""),"",IF(AND($E$3=6),'Marks Entry 6th'!BA132,IF(AND($E$3=7),'Marks Entry 7th'!BA132,"")))</f>
        <v/>
      </c>
      <c r="CT133" s="120" t="str">
        <f>IF(OR($E133="",$G133=""),"",IF(AND($E$3=6),'Marks Entry 6th'!BB132,IF(AND($E$3=7),'Marks Entry 7th'!BB132,"")))</f>
        <v/>
      </c>
      <c r="CU133" s="120" t="str">
        <f>IF(OR($E133="",$G133=""),"",IF(AND($E$3=6),'Marks Entry 6th'!BC132,IF(AND($E$3=7),'Marks Entry 7th'!BC132,"")))</f>
        <v/>
      </c>
      <c r="CV133" s="120" t="str">
        <f>IF(OR($E133="",$G133=""),"",IF(AND($E$3=6),'Marks Entry 6th'!BD132,IF(AND($E$3=7),'Marks Entry 7th'!BD132,"")))</f>
        <v/>
      </c>
      <c r="CW133" s="120" t="str">
        <f>IF(OR($E133="",$G133=""),"",IF(AND($E$3=6),'Marks Entry 6th'!BE132,IF(AND($E$3=7),'Marks Entry 7th'!BE132,"")))</f>
        <v/>
      </c>
      <c r="CX133" s="120" t="str">
        <f>IF(OR($E133="",$G133=""),"",IF(AND($E$3=6),'Marks Entry 6th'!BF132,IF(AND($E$3=7),'Marks Entry 7th'!BF132,"")))</f>
        <v/>
      </c>
      <c r="CY133" s="428" t="str">
        <f t="shared" si="139"/>
        <v/>
      </c>
      <c r="CZ133" s="120" t="str">
        <f>IF(OR($E133="",$G133=""),"",IF(AND($E$3=6),'Marks Entry 6th'!BG132,IF(AND($E$3=7),'Marks Entry 7th'!BG132,"")))</f>
        <v/>
      </c>
      <c r="DA133" s="120" t="str">
        <f>IF(OR($E133="",$G133=""),"",IF(AND($E$3=6),'Marks Entry 6th'!BH132,IF(AND($E$3=7),'Marks Entry 7th'!BH132,"")))</f>
        <v/>
      </c>
      <c r="DB133" s="65" t="str">
        <f t="shared" si="140"/>
        <v/>
      </c>
      <c r="DC133" s="62">
        <f t="shared" si="141"/>
        <v>0</v>
      </c>
      <c r="DD133" s="67" t="str">
        <f>IF(OR($E133="",$G133=""),"",IF(AND($E$3=6),'Marks Entry 6th'!BI132,IF(AND($E$3=7),'Marks Entry 7th'!BI132,"")))</f>
        <v/>
      </c>
      <c r="DE133" s="67" t="str">
        <f>IF(OR($E133="",$G133=""),"",IF(AND($E$3=6),'Marks Entry 6th'!BJ132,IF(AND($E$3=7),'Marks Entry 7th'!BJ132,"")))</f>
        <v/>
      </c>
      <c r="DF133" s="65" t="str">
        <f t="shared" si="142"/>
        <v/>
      </c>
      <c r="DG133" s="62" t="str">
        <f t="shared" si="143"/>
        <v/>
      </c>
      <c r="DH133" s="108">
        <f t="shared" si="144"/>
        <v>0</v>
      </c>
      <c r="DI133" s="108" t="str">
        <f t="shared" si="145"/>
        <v/>
      </c>
      <c r="DJ133" s="108" t="str">
        <f t="shared" si="146"/>
        <v/>
      </c>
      <c r="DK133" s="108" t="str">
        <f t="shared" si="147"/>
        <v/>
      </c>
      <c r="DL133" s="108" t="str">
        <f t="shared" si="148"/>
        <v/>
      </c>
      <c r="DM133" s="110" t="str">
        <f t="shared" si="149"/>
        <v/>
      </c>
      <c r="DN133" s="120" t="str">
        <f>IF(OR($E133="",$G133=""),"",IF(AND($E$3=6),'Marks Entry 6th'!BK132,IF(AND($E$3=7),'Marks Entry 7th'!BK132,"")))</f>
        <v/>
      </c>
      <c r="DO133" s="120" t="str">
        <f>IF(OR($E133="",$G133=""),"",IF(AND($E$3=6),'Marks Entry 6th'!BL132,IF(AND($E$3=7),'Marks Entry 7th'!BL132,"")))</f>
        <v/>
      </c>
      <c r="DP133" s="120" t="str">
        <f>IF(OR($E133="",$G133=""),"",IF(AND($E$3=6),'Marks Entry 6th'!BM132,IF(AND($E$3=7),'Marks Entry 7th'!BM132,"")))</f>
        <v/>
      </c>
      <c r="DQ133" s="120" t="str">
        <f>IF(OR($E133="",$G133=""),"",IF(AND($E$3=6),'Marks Entry 6th'!BN132,IF(AND($E$3=7),'Marks Entry 7th'!BN132,"")))</f>
        <v/>
      </c>
      <c r="DR133" s="120" t="str">
        <f>IF(OR($E133="",$G133=""),"",IF(AND($E$3=6),'Marks Entry 6th'!BO132,IF(AND($E$3=7),'Marks Entry 7th'!BO132,"")))</f>
        <v/>
      </c>
      <c r="DS133" s="120" t="str">
        <f>IF(OR($E133="",$G133=""),"",IF(AND($E$3=6),'Marks Entry 6th'!BP132,IF(AND($E$3=7),'Marks Entry 7th'!BP132,"")))</f>
        <v/>
      </c>
      <c r="DT133" s="428" t="str">
        <f t="shared" si="150"/>
        <v/>
      </c>
      <c r="DU133" s="120" t="str">
        <f>IF(OR($E133="",$G133=""),"",IF(AND($E$3=6),'Marks Entry 6th'!BQ132,IF(AND($E$3=7),'Marks Entry 7th'!BQ132,"")))</f>
        <v/>
      </c>
      <c r="DV133" s="120" t="str">
        <f>IF(OR($E133="",$G133=""),"",IF(AND($E$3=6),'Marks Entry 6th'!BR132,IF(AND($E$3=7),'Marks Entry 7th'!BR132,"")))</f>
        <v/>
      </c>
      <c r="DW133" s="65" t="str">
        <f t="shared" si="151"/>
        <v/>
      </c>
      <c r="DX133" s="62">
        <f t="shared" si="152"/>
        <v>0</v>
      </c>
      <c r="DY133" s="67" t="str">
        <f>IF(OR($E133="",$G133=""),"",IF(AND($E$3=6),'Marks Entry 6th'!BS132,IF(AND($E$3=7),'Marks Entry 7th'!BS132,"")))</f>
        <v/>
      </c>
      <c r="DZ133" s="67" t="str">
        <f>IF(OR($E133="",$G133=""),"",IF(AND($E$3=6),'Marks Entry 6th'!BT132,IF(AND($E$3=7),'Marks Entry 7th'!BT132,"")))</f>
        <v/>
      </c>
      <c r="EA133" s="65" t="str">
        <f t="shared" si="153"/>
        <v/>
      </c>
      <c r="EB133" s="62" t="str">
        <f t="shared" si="154"/>
        <v/>
      </c>
      <c r="EC133" s="108">
        <f t="shared" si="155"/>
        <v>0</v>
      </c>
      <c r="ED133" s="108" t="str">
        <f t="shared" si="156"/>
        <v/>
      </c>
      <c r="EE133" s="108" t="str">
        <f t="shared" si="157"/>
        <v/>
      </c>
      <c r="EF133" s="108" t="str">
        <f t="shared" si="158"/>
        <v/>
      </c>
      <c r="EG133" s="108" t="str">
        <f t="shared" si="159"/>
        <v/>
      </c>
      <c r="EH133" s="110" t="str">
        <f t="shared" si="160"/>
        <v/>
      </c>
      <c r="EI133" s="52" t="str">
        <f>IF(OR($E133="",$G133=""),"",IF(AND($E$3=6),'Marks Entry 6th'!BU132,IF(AND($E$3=7),'Marks Entry 7th'!BU132,"")))</f>
        <v/>
      </c>
      <c r="EJ133" s="52" t="str">
        <f>IF(OR($E133="",$G133=""),"",IF(AND($E$3=6),'Marks Entry 6th'!BV132,IF(AND($E$3=7),'Marks Entry 7th'!BV132,"")))</f>
        <v/>
      </c>
      <c r="EK133" s="52" t="str">
        <f>IF(OR($E133="",$G133=""),"",IF(AND($E$3=6),'Marks Entry 6th'!BW132,IF(AND($E$3=7),'Marks Entry 7th'!BW132,"")))</f>
        <v/>
      </c>
      <c r="EL133" s="52" t="str">
        <f>IF(OR($E133="",$G133=""),"",IF(AND($E$3=6),'Marks Entry 6th'!BX132,IF(AND($E$3=7),'Marks Entry 7th'!BX132,"")))</f>
        <v/>
      </c>
      <c r="EM133" s="52" t="str">
        <f>IF(OR($E133="",$G133=""),"",IF(AND($E$3=6),'Marks Entry 6th'!BY132,IF(AND($E$3=7),'Marks Entry 7th'!BY132,"")))</f>
        <v/>
      </c>
      <c r="EN133" s="121" t="str">
        <f t="shared" si="161"/>
        <v/>
      </c>
      <c r="EO133" s="122">
        <f t="shared" si="162"/>
        <v>0</v>
      </c>
      <c r="EP133" s="122" t="str">
        <f t="shared" si="163"/>
        <v/>
      </c>
      <c r="EQ133" s="122" t="str">
        <f t="shared" si="164"/>
        <v/>
      </c>
      <c r="ER133" s="109" t="str">
        <f t="shared" si="165"/>
        <v/>
      </c>
      <c r="ES133" s="52" t="str">
        <f>IF(OR($E133="",$G133=""),"",IF(AND($E$3=6),'Marks Entry 6th'!BZ132,IF(AND($E$3=7),'Marks Entry 7th'!BZ132,"")))</f>
        <v/>
      </c>
      <c r="ET133" s="52" t="str">
        <f>IF(OR($E133="",$G133=""),"",IF(AND($E$3=6),'Marks Entry 6th'!CA132,IF(AND($E$3=7),'Marks Entry 7th'!CA132,"")))</f>
        <v/>
      </c>
      <c r="EU133" s="52" t="str">
        <f>IF(OR($E133="",$G133=""),"",IF(AND($E$3=6),'Marks Entry 6th'!CB132,IF(AND($E$3=7),'Marks Entry 7th'!CB132,"")))</f>
        <v/>
      </c>
      <c r="EV133" s="52" t="str">
        <f>IF(OR($E133="",$G133=""),"",IF(AND($E$3=6),'Marks Entry 6th'!CC132,IF(AND($E$3=7),'Marks Entry 7th'!CC132,"")))</f>
        <v/>
      </c>
      <c r="EW133" s="52" t="str">
        <f>IF(OR($E133="",$G133=""),"",IF(AND($E$3=6),'Marks Entry 6th'!CD132,IF(AND($E$3=7),'Marks Entry 7th'!CD132,"")))</f>
        <v/>
      </c>
      <c r="EX133" s="121" t="str">
        <f t="shared" si="166"/>
        <v/>
      </c>
      <c r="EY133" s="122">
        <f t="shared" si="167"/>
        <v>0</v>
      </c>
      <c r="EZ133" s="122" t="str">
        <f t="shared" si="168"/>
        <v/>
      </c>
      <c r="FA133" s="122" t="str">
        <f t="shared" si="169"/>
        <v/>
      </c>
      <c r="FB133" s="109" t="str">
        <f t="shared" si="170"/>
        <v/>
      </c>
      <c r="FC133" s="52" t="str">
        <f>IF(OR($E133="",$G133=""),"",IF(AND($E$3=6),'Marks Entry 6th'!CE132,IF(AND($E$3=7),'Marks Entry 7th'!CE132,"")))</f>
        <v/>
      </c>
      <c r="FD133" s="52" t="str">
        <f>IF(OR($E133="",$G133=""),"",IF(AND($E$3=6),'Marks Entry 6th'!CF132,IF(AND($E$3=7),'Marks Entry 7th'!CF132,"")))</f>
        <v/>
      </c>
      <c r="FE133" s="52" t="str">
        <f>IF(OR($E133="",$G133=""),"",IF(AND($E$3=6),'Marks Entry 6th'!CG132,IF(AND($E$3=7),'Marks Entry 7th'!CG132,"")))</f>
        <v/>
      </c>
      <c r="FF133" s="52" t="str">
        <f>IF(OR($E133="",$G133=""),"",IF(AND($E$3=6),'Marks Entry 6th'!CH132,IF(AND($E$3=7),'Marks Entry 7th'!CH132,"")))</f>
        <v/>
      </c>
      <c r="FG133" s="52" t="str">
        <f>IF(OR($E133="",$G133=""),"",IF(AND($E$3=6),'Marks Entry 6th'!CI132,IF(AND($E$3=7),'Marks Entry 7th'!CI132,"")))</f>
        <v/>
      </c>
      <c r="FH133" s="121" t="str">
        <f t="shared" si="171"/>
        <v/>
      </c>
      <c r="FI133" s="122">
        <f t="shared" si="172"/>
        <v>0</v>
      </c>
      <c r="FJ133" s="122" t="str">
        <f t="shared" si="173"/>
        <v/>
      </c>
      <c r="FK133" s="122" t="str">
        <f t="shared" si="174"/>
        <v/>
      </c>
      <c r="FL133" s="109" t="str">
        <f t="shared" si="175"/>
        <v/>
      </c>
      <c r="FM133" s="370" t="str">
        <f>IF(OR($E133="",$G133=""),"",IF(AND('Marks Entry 6th'!CJ132="",'Marks Entry 7th'!CJ132=""),"",IF(AND($E$3=6),'Marks Entry 6th'!CJ132,IF(AND($E$3=7),'Marks Entry 7th'!CJ132,""))))</f>
        <v/>
      </c>
      <c r="FN133" s="370" t="str">
        <f>IF(OR($E133="",$G133=""),"",IF(AND('Marks Entry 6th'!CK132="",'Marks Entry 7th'!CK132=""),"",IF(AND($E$3=6),'Marks Entry 6th'!CK132,IF(AND($E$3=7),'Marks Entry 7th'!CK132,""))))</f>
        <v/>
      </c>
      <c r="FO133" s="371" t="str">
        <f t="shared" si="176"/>
        <v/>
      </c>
      <c r="FP133" s="109" t="str">
        <f t="shared" si="177"/>
        <v/>
      </c>
      <c r="FQ133" s="370" t="str">
        <f>IF(OR($E133="",$G133=""),"",IF(AND('Marks Entry 6th'!CL132="",'Marks Entry 7th'!CL132=""),"",IF(AND($E$3=6),'Marks Entry 6th'!CL132,IF(AND($E$3=7),'Marks Entry 7th'!CL132,""))))</f>
        <v/>
      </c>
      <c r="FR133" s="370" t="str">
        <f>IF(OR($E133="",$G133=""),"",IF(AND('Marks Entry 6th'!CM132="",'Marks Entry 7th'!CM132=""),"",IF(AND($E$3=6),'Marks Entry 6th'!CM132,IF(AND($E$3=7),'Marks Entry 7th'!CM132,""))))</f>
        <v/>
      </c>
      <c r="FS133" s="371" t="str">
        <f t="shared" si="178"/>
        <v/>
      </c>
      <c r="FT133" s="109" t="str">
        <f t="shared" si="179"/>
        <v/>
      </c>
      <c r="FU133" s="78" t="str">
        <f t="shared" si="180"/>
        <v/>
      </c>
      <c r="FV133" s="332" t="str">
        <f t="shared" si="181"/>
        <v/>
      </c>
      <c r="FW133" s="84" t="str">
        <f t="shared" si="182"/>
        <v/>
      </c>
      <c r="FX133" s="225" t="str">
        <f t="shared" si="183"/>
        <v/>
      </c>
      <c r="FY133" s="85" t="str">
        <f t="shared" si="184"/>
        <v/>
      </c>
      <c r="FZ133" s="331" t="str">
        <f>IFERROR(IF(B133="NSO","NSO",IF(OR(D133="",G133="",F133=""),"",IF(AND(FV133&gt;=36,'Master sheet'!$D$11="Hindi"),"कक्षा क्रमोन्नत",IF(AND(FV133&gt;=36,'Master sheet'!$D$11="English"),"Promoted",IF(AND(FV133&lt;36,'Master sheet'!$D$11="Hindi"),"पुनः परीक्षा","Re-Exam"))))),"")</f>
        <v/>
      </c>
      <c r="GA133" s="53" t="str">
        <f>IF(OR($E133="",$G133=""),"",IF(AND($E$3=6,'Marks Entry 6th'!CN132=""),"",IF(AND($E$3=7,'Marks Entry 7th'!CN132=""),"",IF(AND($E$3=6),'Marks Entry 6th'!CN132,IF(AND($E$3=7),'Marks Entry 7th'!CN132,"")))))</f>
        <v/>
      </c>
      <c r="GB133" s="53" t="str">
        <f>IF(OR($E133="",$G133=""),"",IF(AND($E$3=6,'Marks Entry 6th'!CO132=""),"",IF(AND($E$3=7,'Marks Entry 7th'!CO132=""),"",IF(AND($E$3=6),'Marks Entry 6th'!CO132,IF(AND($E$3=7),'Marks Entry 7th'!CO132,"")))))</f>
        <v/>
      </c>
      <c r="GC133" s="54"/>
      <c r="GK133" s="56">
        <f>IF(AND($E$3=6),'Marks Entry 6th'!I132,IF(AND($E$3=7),'Marks Entry 7th'!I132,""))</f>
        <v>0</v>
      </c>
      <c r="GL133" s="56">
        <f t="shared" si="185"/>
        <v>0</v>
      </c>
    </row>
    <row r="134" spans="1:194" ht="18.95" customHeight="1">
      <c r="A134" s="68">
        <v>127</v>
      </c>
      <c r="B134" s="68" t="str">
        <f>IF(OR(GK134=0,GK134=""),"",IF(AND($E$3=6),'Marks Entry 6th'!I133,IF(AND($E$3=7),'Marks Entry 7th'!I133,"")))</f>
        <v/>
      </c>
      <c r="C134" s="69" t="str">
        <f>IF(OR(B134=0,B134=""),"",IF(AND($E$3=6,'Marks Entry 6th'!B133=""),"",IF(AND($E$3=7,'Marks Entry 7th'!B133=""),"",IF(AND($E$3=6,'Marks Entry 6th'!B133),'Marks Entry 6th'!B133,IF(AND($E$3=7),'Marks Entry 7th'!B133,"")))))</f>
        <v/>
      </c>
      <c r="D134" s="69" t="str">
        <f>IF(OR(B134=0,B134=""),"",IF(AND($E$3=6,'Marks Entry 6th'!C133=""),"",IF(AND($E$3=7,'Marks Entry 7th'!C133=""),"",IF(AND($E$3=6),'Marks Entry 6th'!C133,IF(AND($E$3=7),'Marks Entry 7th'!C133,"")))))</f>
        <v/>
      </c>
      <c r="E134" s="306" t="str">
        <f>IF(OR(B134=0,B134=""),"",IF(AND($E$3=6,'Marks Entry 6th'!E133=""),"",IF(AND($E$3=7,'Marks Entry 7th'!E133=""),"",IF(AND($E$3=6),'Marks Entry 6th'!E133,IF(AND($E$3=7),'Marks Entry 7th'!E133,"")))))</f>
        <v/>
      </c>
      <c r="F134" s="69" t="str">
        <f>IF(OR(B134=0,B134=""),"",IF(AND($E$3=6,'Marks Entry 6th'!D133=""),"",IF(AND($E$3=7,'Marks Entry 7th'!D133=""),"",IF(AND($E$3=6),'Marks Entry 6th'!D133,IF(AND($E$3=7),'Marks Entry 7th'!D133,"")))))</f>
        <v/>
      </c>
      <c r="G134" s="305" t="str">
        <f>IF(OR(B134=0,B134=""),"",IF(AND($E$3=6,'Marks Entry 6th'!F133=""),"",IF(AND($E$3=7,'Marks Entry 7th'!F133=""),"",IF(AND($E$3=6),UPPER('Marks Entry 6th'!F133),IF(AND($E$3=7),UPPER('Marks Entry 7th'!F133),"")))))</f>
        <v/>
      </c>
      <c r="H134" s="305" t="str">
        <f>IF(OR(B134=0,B134=""),"",IF(AND($E$3=6,'Marks Entry 6th'!G133=""),"",IF(AND($E$3=7,'Marks Entry 7th'!G133=""),"",IF(AND($E$3=6),UPPER('Marks Entry 6th'!G133),IF(AND($E$3=7),UPPER('Marks Entry 7th'!G133),"")))))</f>
        <v/>
      </c>
      <c r="I134" s="305" t="str">
        <f>IF(OR(B134=0,B134=""),"",IF(AND($E$3=6,'Marks Entry 6th'!H133=""),"",IF(AND($E$3=7,'Marks Entry 7th'!H133=""),"",IF(AND($E$3=6),UPPER('Marks Entry 6th'!H133),IF(AND($E$3=7),UPPER('Marks Entry 7th'!H133),"")))))</f>
        <v/>
      </c>
      <c r="J134" s="64" t="str">
        <f>IF(OR(B134=0,B134=""),"",IF(AND($E$3=6,'Marks Entry 6th'!J133=""),"",IF(AND($E$3=7,'Marks Entry 7th'!J133=""),"",IF(AND($E$3=6),'Marks Entry 6th'!J133,IF(AND($E$3=7),'Marks Entry 7th'!J133,"")))))</f>
        <v/>
      </c>
      <c r="K134" s="64" t="str">
        <f>IF(OR(B134=0,B134=""),"",IF(AND($E$3=6,'Marks Entry 6th'!K133=""),"",IF(AND($E$3=7,'Marks Entry 7th'!K133=""),"",IF(AND($E$3=6),'Marks Entry 6th'!K133,IF(AND($E$3=7),'Marks Entry 7th'!K133,"")))))</f>
        <v/>
      </c>
      <c r="L134" s="120" t="str">
        <f>IF(OR($E134="",$G134=""),"",IF(AND($E$3=6),'Marks Entry 6th'!L133,IF(AND($E$3=7),'Marks Entry 7th'!L133,"")))</f>
        <v/>
      </c>
      <c r="M134" s="120" t="str">
        <f>IF(OR($E134="",$G134=""),"",IF(AND($E$3=6),'Marks Entry 6th'!M133,IF(AND($E$3=7),'Marks Entry 7th'!M133,"")))</f>
        <v/>
      </c>
      <c r="N134" s="120" t="str">
        <f>IF(OR($E134="",$G134=""),"",IF(AND($E$3=6),'Marks Entry 6th'!N133,IF(AND($E$3=7),'Marks Entry 7th'!N133,"")))</f>
        <v/>
      </c>
      <c r="O134" s="120" t="str">
        <f>IF(OR($E134="",$G134=""),"",IF(AND($E$3=6),'Marks Entry 6th'!O133,IF(AND($E$3=7),'Marks Entry 7th'!O133,"")))</f>
        <v/>
      </c>
      <c r="P134" s="120" t="str">
        <f>IF(OR($E134="",$G134=""),"",IF(AND($E$3=6),'Marks Entry 6th'!P133,IF(AND($E$3=7),'Marks Entry 7th'!P133,"")))</f>
        <v/>
      </c>
      <c r="Q134" s="120" t="str">
        <f>IF(OR($E134="",$G134=""),"",IF(AND($E$3=6),'Marks Entry 6th'!Q133,IF(AND($E$3=7),'Marks Entry 7th'!Q133,"")))</f>
        <v/>
      </c>
      <c r="R134" s="428" t="str">
        <f t="shared" si="95"/>
        <v/>
      </c>
      <c r="S134" s="120" t="str">
        <f>IF(OR($E134="",$G134=""),"",IF(AND($E$3=6),'Marks Entry 6th'!R133,IF(AND($E$3=7),'Marks Entry 7th'!R133,"")))</f>
        <v/>
      </c>
      <c r="T134" s="120" t="str">
        <f>IF(OR($E134="",$G134=""),"",IF(AND($E$3=6),'Marks Entry 6th'!S133,IF(AND($E$3=7),'Marks Entry 7th'!S133,"")))</f>
        <v/>
      </c>
      <c r="U134" s="65" t="str">
        <f t="shared" si="96"/>
        <v/>
      </c>
      <c r="V134" s="62">
        <f t="shared" si="97"/>
        <v>0</v>
      </c>
      <c r="W134" s="67" t="str">
        <f>IF(OR($E134="",$G134=""),"",IF(AND($E$3=6),'Marks Entry 6th'!T133,IF(AND($E$3=7),'Marks Entry 7th'!T133,"")))</f>
        <v/>
      </c>
      <c r="X134" s="67" t="str">
        <f>IF(OR($E134="",$G134=""),"",IF(AND($E$3=6),'Marks Entry 6th'!U133,IF(AND($E$3=7),'Marks Entry 7th'!U133,"")))</f>
        <v/>
      </c>
      <c r="Y134" s="66" t="str">
        <f t="shared" si="98"/>
        <v/>
      </c>
      <c r="Z134" s="62" t="str">
        <f t="shared" si="99"/>
        <v/>
      </c>
      <c r="AA134" s="108">
        <f t="shared" si="100"/>
        <v>0</v>
      </c>
      <c r="AB134" s="108" t="str">
        <f t="shared" si="101"/>
        <v/>
      </c>
      <c r="AC134" s="108" t="str">
        <f t="shared" si="102"/>
        <v/>
      </c>
      <c r="AD134" s="108" t="str">
        <f t="shared" si="103"/>
        <v/>
      </c>
      <c r="AE134" s="108" t="str">
        <f t="shared" si="104"/>
        <v/>
      </c>
      <c r="AF134" s="110" t="str">
        <f t="shared" si="105"/>
        <v/>
      </c>
      <c r="AG134" s="120" t="str">
        <f>IF(OR($E134="",$G134=""),"",IF(AND($E$3=6),'Marks Entry 6th'!V133,IF(AND($E$3=7),'Marks Entry 7th'!V133,"")))</f>
        <v/>
      </c>
      <c r="AH134" s="120" t="str">
        <f>IF(OR($E134="",$G134=""),"",IF(AND($E$3=6),'Marks Entry 6th'!W133,IF(AND($E$3=7),'Marks Entry 7th'!W133,"")))</f>
        <v/>
      </c>
      <c r="AI134" s="120" t="str">
        <f>IF(OR($E134="",$G134=""),"",IF(AND($E$3=6),'Marks Entry 6th'!X133,IF(AND($E$3=7),'Marks Entry 7th'!X133,"")))</f>
        <v/>
      </c>
      <c r="AJ134" s="120" t="str">
        <f>IF(OR($E134="",$G134=""),"",IF(AND($E$3=6),'Marks Entry 6th'!Y133,IF(AND($E$3=7),'Marks Entry 7th'!Y133,"")))</f>
        <v/>
      </c>
      <c r="AK134" s="120" t="str">
        <f>IF(OR($E134="",$G134=""),"",IF(AND($E$3=6),'Marks Entry 6th'!Z133,IF(AND($E$3=7),'Marks Entry 7th'!Z133,"")))</f>
        <v/>
      </c>
      <c r="AL134" s="120" t="str">
        <f>IF(OR($E134="",$G134=""),"",IF(AND($E$3=6),'Marks Entry 6th'!AA133,IF(AND($E$3=7),'Marks Entry 7th'!AA133,"")))</f>
        <v/>
      </c>
      <c r="AM134" s="428" t="str">
        <f t="shared" si="106"/>
        <v/>
      </c>
      <c r="AN134" s="120" t="str">
        <f>IF(OR($E134="",$G134=""),"",IF(AND($E$3=6),'Marks Entry 6th'!AB133,IF(AND($E$3=7),'Marks Entry 7th'!AB133,"")))</f>
        <v/>
      </c>
      <c r="AO134" s="120" t="str">
        <f>IF(OR($E134="",$G134=""),"",IF(AND($E$3=6),'Marks Entry 6th'!AC133,IF(AND($E$3=7),'Marks Entry 7th'!AC133,"")))</f>
        <v/>
      </c>
      <c r="AP134" s="65" t="str">
        <f t="shared" si="107"/>
        <v/>
      </c>
      <c r="AQ134" s="62">
        <f t="shared" si="108"/>
        <v>0</v>
      </c>
      <c r="AR134" s="67" t="str">
        <f>IF(OR($E134="",$G134=""),"",IF(AND($E$3=6),'Marks Entry 6th'!AD133,IF(AND($E$3=7),'Marks Entry 7th'!AD133,"")))</f>
        <v/>
      </c>
      <c r="AS134" s="67" t="str">
        <f>IF(OR($E134="",$G134=""),"",IF(AND($E$3=6),'Marks Entry 6th'!AE133,IF(AND($E$3=7),'Marks Entry 7th'!AE133,"")))</f>
        <v/>
      </c>
      <c r="AT134" s="65" t="str">
        <f t="shared" si="109"/>
        <v/>
      </c>
      <c r="AU134" s="62" t="str">
        <f t="shared" si="110"/>
        <v/>
      </c>
      <c r="AV134" s="108">
        <f t="shared" si="111"/>
        <v>0</v>
      </c>
      <c r="AW134" s="108" t="str">
        <f t="shared" si="112"/>
        <v/>
      </c>
      <c r="AX134" s="108" t="str">
        <f t="shared" si="113"/>
        <v/>
      </c>
      <c r="AY134" s="108" t="str">
        <f t="shared" si="114"/>
        <v/>
      </c>
      <c r="AZ134" s="108" t="str">
        <f t="shared" si="115"/>
        <v/>
      </c>
      <c r="BA134" s="110" t="str">
        <f t="shared" si="116"/>
        <v/>
      </c>
      <c r="BB134" s="313" t="str">
        <f>IF(OR($E134="",$G134=""),"",IF(AND($E$3=6),'Marks Entry 6th'!AF133,IF(AND($E$3=7),'Marks Entry 7th'!AF133,"")))</f>
        <v/>
      </c>
      <c r="BC134" s="120" t="str">
        <f>IF(OR($E134="",$G134=""),"",IF(AND($E$3=6),'Marks Entry 6th'!AG133,IF(AND($E$3=7),'Marks Entry 7th'!AG133,"")))</f>
        <v/>
      </c>
      <c r="BD134" s="120" t="str">
        <f>IF(OR($E134="",$G134=""),"",IF(AND($E$3=6),'Marks Entry 6th'!AH133,IF(AND($E$3=7),'Marks Entry 7th'!AH133,"")))</f>
        <v/>
      </c>
      <c r="BE134" s="120" t="str">
        <f>IF(OR($E134="",$G134=""),"",IF(AND($E$3=6),'Marks Entry 6th'!AI133,IF(AND($E$3=7),'Marks Entry 7th'!AI133,"")))</f>
        <v/>
      </c>
      <c r="BF134" s="120" t="str">
        <f>IF(OR($E134="",$G134=""),"",IF(AND($E$3=6),'Marks Entry 6th'!AJ133,IF(AND($E$3=7),'Marks Entry 7th'!AJ133,"")))</f>
        <v/>
      </c>
      <c r="BG134" s="120" t="str">
        <f>IF(OR($E134="",$G134=""),"",IF(AND($E$3=6),'Marks Entry 6th'!AK133,IF(AND($E$3=7),'Marks Entry 7th'!AK133,"")))</f>
        <v/>
      </c>
      <c r="BH134" s="120" t="str">
        <f>IF(OR($E134="",$G134=""),"",IF(AND($E$3=6),'Marks Entry 6th'!AL133,IF(AND($E$3=7),'Marks Entry 7th'!AL133,"")))</f>
        <v/>
      </c>
      <c r="BI134" s="428" t="str">
        <f t="shared" si="117"/>
        <v/>
      </c>
      <c r="BJ134" s="120" t="str">
        <f>IF(OR($E134="",$G134=""),"",IF(AND($E$3=6),'Marks Entry 6th'!AM133,IF(AND($E$3=7),'Marks Entry 7th'!AM133,"")))</f>
        <v/>
      </c>
      <c r="BK134" s="120" t="str">
        <f>IF(OR($E134="",$G134=""),"",IF(AND($E$3=6),'Marks Entry 6th'!AN133,IF(AND($E$3=7),'Marks Entry 7th'!AN133,"")))</f>
        <v/>
      </c>
      <c r="BL134" s="65" t="str">
        <f t="shared" si="118"/>
        <v/>
      </c>
      <c r="BM134" s="62">
        <f t="shared" si="119"/>
        <v>0</v>
      </c>
      <c r="BN134" s="67" t="str">
        <f>IF(OR($E134="",$G134=""),"",IF(AND($E$3=6),'Marks Entry 6th'!AO133,IF(AND($E$3=7),'Marks Entry 7th'!AO133,"")))</f>
        <v/>
      </c>
      <c r="BO134" s="67" t="str">
        <f>IF(OR($E134="",$G134=""),"",IF(AND($E$3=6),'Marks Entry 6th'!AP133,IF(AND($E$3=7),'Marks Entry 7th'!AP133,"")))</f>
        <v/>
      </c>
      <c r="BP134" s="65" t="str">
        <f t="shared" si="120"/>
        <v/>
      </c>
      <c r="BQ134" s="62" t="str">
        <f t="shared" si="121"/>
        <v/>
      </c>
      <c r="BR134" s="108">
        <f t="shared" si="122"/>
        <v>0</v>
      </c>
      <c r="BS134" s="108" t="str">
        <f t="shared" si="123"/>
        <v/>
      </c>
      <c r="BT134" s="108" t="str">
        <f t="shared" si="124"/>
        <v/>
      </c>
      <c r="BU134" s="108" t="str">
        <f t="shared" si="125"/>
        <v/>
      </c>
      <c r="BV134" s="108" t="str">
        <f t="shared" si="126"/>
        <v/>
      </c>
      <c r="BW134" s="110" t="str">
        <f t="shared" si="127"/>
        <v/>
      </c>
      <c r="BX134" s="120" t="str">
        <f>IF(OR($E134="",$G134=""),"",IF(AND($E$3=6),'Marks Entry 6th'!AQ133,IF(AND($E$3=7),'Marks Entry 7th'!AQ133,"")))</f>
        <v/>
      </c>
      <c r="BY134" s="120" t="str">
        <f>IF(OR($E134="",$G134=""),"",IF(AND($E$3=6),'Marks Entry 6th'!AR133,IF(AND($E$3=7),'Marks Entry 7th'!AR133,"")))</f>
        <v/>
      </c>
      <c r="BZ134" s="120" t="str">
        <f>IF(OR($E134="",$G134=""),"",IF(AND($E$3=6),'Marks Entry 6th'!AS133,IF(AND($E$3=7),'Marks Entry 7th'!AS133,"")))</f>
        <v/>
      </c>
      <c r="CA134" s="120" t="str">
        <f>IF(OR($E134="",$G134=""),"",IF(AND($E$3=6),'Marks Entry 6th'!AT133,IF(AND($E$3=7),'Marks Entry 7th'!AT133,"")))</f>
        <v/>
      </c>
      <c r="CB134" s="120" t="str">
        <f>IF(OR($E134="",$G134=""),"",IF(AND($E$3=6),'Marks Entry 6th'!AU133,IF(AND($E$3=7),'Marks Entry 7th'!AU133,"")))</f>
        <v/>
      </c>
      <c r="CC134" s="120" t="str">
        <f>IF(OR($E134="",$G134=""),"",IF(AND($E$3=6),'Marks Entry 6th'!AV133,IF(AND($E$3=7),'Marks Entry 7th'!AV133,"")))</f>
        <v/>
      </c>
      <c r="CD134" s="428" t="str">
        <f t="shared" si="128"/>
        <v/>
      </c>
      <c r="CE134" s="120" t="str">
        <f>IF(OR($E134="",$G134=""),"",IF(AND($E$3=6),'Marks Entry 6th'!AW133,IF(AND($E$3=7),'Marks Entry 7th'!AW133,"")))</f>
        <v/>
      </c>
      <c r="CF134" s="120" t="str">
        <f>IF(OR($E134="",$G134=""),"",IF(AND($E$3=6),'Marks Entry 6th'!AX133,IF(AND($E$3=7),'Marks Entry 7th'!AX133,"")))</f>
        <v/>
      </c>
      <c r="CG134" s="65" t="str">
        <f t="shared" si="129"/>
        <v/>
      </c>
      <c r="CH134" s="62">
        <f t="shared" si="130"/>
        <v>0</v>
      </c>
      <c r="CI134" s="67" t="str">
        <f>IF(OR($E134="",$G134=""),"",IF(AND($E$3=6),'Marks Entry 6th'!AY133,IF(AND($E$3=7),'Marks Entry 7th'!AY133,"")))</f>
        <v/>
      </c>
      <c r="CJ134" s="67" t="str">
        <f>IF(OR($E134="",$G134=""),"",IF(AND($E$3=6),'Marks Entry 6th'!AZ133,IF(AND($E$3=7),'Marks Entry 7th'!AZ133,"")))</f>
        <v/>
      </c>
      <c r="CK134" s="65" t="str">
        <f t="shared" si="131"/>
        <v/>
      </c>
      <c r="CL134" s="62" t="str">
        <f t="shared" si="132"/>
        <v/>
      </c>
      <c r="CM134" s="108">
        <f t="shared" si="133"/>
        <v>0</v>
      </c>
      <c r="CN134" s="108" t="str">
        <f t="shared" si="134"/>
        <v/>
      </c>
      <c r="CO134" s="108" t="str">
        <f t="shared" si="135"/>
        <v/>
      </c>
      <c r="CP134" s="108" t="str">
        <f t="shared" si="136"/>
        <v/>
      </c>
      <c r="CQ134" s="108" t="str">
        <f t="shared" si="137"/>
        <v/>
      </c>
      <c r="CR134" s="110" t="str">
        <f t="shared" si="138"/>
        <v/>
      </c>
      <c r="CS134" s="120" t="str">
        <f>IF(OR($E134="",$G134=""),"",IF(AND($E$3=6),'Marks Entry 6th'!BA133,IF(AND($E$3=7),'Marks Entry 7th'!BA133,"")))</f>
        <v/>
      </c>
      <c r="CT134" s="120" t="str">
        <f>IF(OR($E134="",$G134=""),"",IF(AND($E$3=6),'Marks Entry 6th'!BB133,IF(AND($E$3=7),'Marks Entry 7th'!BB133,"")))</f>
        <v/>
      </c>
      <c r="CU134" s="120" t="str">
        <f>IF(OR($E134="",$G134=""),"",IF(AND($E$3=6),'Marks Entry 6th'!BC133,IF(AND($E$3=7),'Marks Entry 7th'!BC133,"")))</f>
        <v/>
      </c>
      <c r="CV134" s="120" t="str">
        <f>IF(OR($E134="",$G134=""),"",IF(AND($E$3=6),'Marks Entry 6th'!BD133,IF(AND($E$3=7),'Marks Entry 7th'!BD133,"")))</f>
        <v/>
      </c>
      <c r="CW134" s="120" t="str">
        <f>IF(OR($E134="",$G134=""),"",IF(AND($E$3=6),'Marks Entry 6th'!BE133,IF(AND($E$3=7),'Marks Entry 7th'!BE133,"")))</f>
        <v/>
      </c>
      <c r="CX134" s="120" t="str">
        <f>IF(OR($E134="",$G134=""),"",IF(AND($E$3=6),'Marks Entry 6th'!BF133,IF(AND($E$3=7),'Marks Entry 7th'!BF133,"")))</f>
        <v/>
      </c>
      <c r="CY134" s="428" t="str">
        <f t="shared" si="139"/>
        <v/>
      </c>
      <c r="CZ134" s="120" t="str">
        <f>IF(OR($E134="",$G134=""),"",IF(AND($E$3=6),'Marks Entry 6th'!BG133,IF(AND($E$3=7),'Marks Entry 7th'!BG133,"")))</f>
        <v/>
      </c>
      <c r="DA134" s="120" t="str">
        <f>IF(OR($E134="",$G134=""),"",IF(AND($E$3=6),'Marks Entry 6th'!BH133,IF(AND($E$3=7),'Marks Entry 7th'!BH133,"")))</f>
        <v/>
      </c>
      <c r="DB134" s="65" t="str">
        <f t="shared" si="140"/>
        <v/>
      </c>
      <c r="DC134" s="62">
        <f t="shared" si="141"/>
        <v>0</v>
      </c>
      <c r="DD134" s="67" t="str">
        <f>IF(OR($E134="",$G134=""),"",IF(AND($E$3=6),'Marks Entry 6th'!BI133,IF(AND($E$3=7),'Marks Entry 7th'!BI133,"")))</f>
        <v/>
      </c>
      <c r="DE134" s="67" t="str">
        <f>IF(OR($E134="",$G134=""),"",IF(AND($E$3=6),'Marks Entry 6th'!BJ133,IF(AND($E$3=7),'Marks Entry 7th'!BJ133,"")))</f>
        <v/>
      </c>
      <c r="DF134" s="65" t="str">
        <f t="shared" si="142"/>
        <v/>
      </c>
      <c r="DG134" s="62" t="str">
        <f t="shared" si="143"/>
        <v/>
      </c>
      <c r="DH134" s="108">
        <f t="shared" si="144"/>
        <v>0</v>
      </c>
      <c r="DI134" s="108" t="str">
        <f t="shared" si="145"/>
        <v/>
      </c>
      <c r="DJ134" s="108" t="str">
        <f t="shared" si="146"/>
        <v/>
      </c>
      <c r="DK134" s="108" t="str">
        <f t="shared" si="147"/>
        <v/>
      </c>
      <c r="DL134" s="108" t="str">
        <f t="shared" si="148"/>
        <v/>
      </c>
      <c r="DM134" s="110" t="str">
        <f t="shared" si="149"/>
        <v/>
      </c>
      <c r="DN134" s="120" t="str">
        <f>IF(OR($E134="",$G134=""),"",IF(AND($E$3=6),'Marks Entry 6th'!BK133,IF(AND($E$3=7),'Marks Entry 7th'!BK133,"")))</f>
        <v/>
      </c>
      <c r="DO134" s="120" t="str">
        <f>IF(OR($E134="",$G134=""),"",IF(AND($E$3=6),'Marks Entry 6th'!BL133,IF(AND($E$3=7),'Marks Entry 7th'!BL133,"")))</f>
        <v/>
      </c>
      <c r="DP134" s="120" t="str">
        <f>IF(OR($E134="",$G134=""),"",IF(AND($E$3=6),'Marks Entry 6th'!BM133,IF(AND($E$3=7),'Marks Entry 7th'!BM133,"")))</f>
        <v/>
      </c>
      <c r="DQ134" s="120" t="str">
        <f>IF(OR($E134="",$G134=""),"",IF(AND($E$3=6),'Marks Entry 6th'!BN133,IF(AND($E$3=7),'Marks Entry 7th'!BN133,"")))</f>
        <v/>
      </c>
      <c r="DR134" s="120" t="str">
        <f>IF(OR($E134="",$G134=""),"",IF(AND($E$3=6),'Marks Entry 6th'!BO133,IF(AND($E$3=7),'Marks Entry 7th'!BO133,"")))</f>
        <v/>
      </c>
      <c r="DS134" s="120" t="str">
        <f>IF(OR($E134="",$G134=""),"",IF(AND($E$3=6),'Marks Entry 6th'!BP133,IF(AND($E$3=7),'Marks Entry 7th'!BP133,"")))</f>
        <v/>
      </c>
      <c r="DT134" s="428" t="str">
        <f t="shared" si="150"/>
        <v/>
      </c>
      <c r="DU134" s="120" t="str">
        <f>IF(OR($E134="",$G134=""),"",IF(AND($E$3=6),'Marks Entry 6th'!BQ133,IF(AND($E$3=7),'Marks Entry 7th'!BQ133,"")))</f>
        <v/>
      </c>
      <c r="DV134" s="120" t="str">
        <f>IF(OR($E134="",$G134=""),"",IF(AND($E$3=6),'Marks Entry 6th'!BR133,IF(AND($E$3=7),'Marks Entry 7th'!BR133,"")))</f>
        <v/>
      </c>
      <c r="DW134" s="65" t="str">
        <f t="shared" si="151"/>
        <v/>
      </c>
      <c r="DX134" s="62">
        <f t="shared" si="152"/>
        <v>0</v>
      </c>
      <c r="DY134" s="67" t="str">
        <f>IF(OR($E134="",$G134=""),"",IF(AND($E$3=6),'Marks Entry 6th'!BS133,IF(AND($E$3=7),'Marks Entry 7th'!BS133,"")))</f>
        <v/>
      </c>
      <c r="DZ134" s="67" t="str">
        <f>IF(OR($E134="",$G134=""),"",IF(AND($E$3=6),'Marks Entry 6th'!BT133,IF(AND($E$3=7),'Marks Entry 7th'!BT133,"")))</f>
        <v/>
      </c>
      <c r="EA134" s="65" t="str">
        <f t="shared" si="153"/>
        <v/>
      </c>
      <c r="EB134" s="62" t="str">
        <f t="shared" si="154"/>
        <v/>
      </c>
      <c r="EC134" s="108">
        <f t="shared" si="155"/>
        <v>0</v>
      </c>
      <c r="ED134" s="108" t="str">
        <f t="shared" si="156"/>
        <v/>
      </c>
      <c r="EE134" s="108" t="str">
        <f t="shared" si="157"/>
        <v/>
      </c>
      <c r="EF134" s="108" t="str">
        <f t="shared" si="158"/>
        <v/>
      </c>
      <c r="EG134" s="108" t="str">
        <f t="shared" si="159"/>
        <v/>
      </c>
      <c r="EH134" s="110" t="str">
        <f t="shared" si="160"/>
        <v/>
      </c>
      <c r="EI134" s="52" t="str">
        <f>IF(OR($E134="",$G134=""),"",IF(AND($E$3=6),'Marks Entry 6th'!BU133,IF(AND($E$3=7),'Marks Entry 7th'!BU133,"")))</f>
        <v/>
      </c>
      <c r="EJ134" s="52" t="str">
        <f>IF(OR($E134="",$G134=""),"",IF(AND($E$3=6),'Marks Entry 6th'!BV133,IF(AND($E$3=7),'Marks Entry 7th'!BV133,"")))</f>
        <v/>
      </c>
      <c r="EK134" s="52" t="str">
        <f>IF(OR($E134="",$G134=""),"",IF(AND($E$3=6),'Marks Entry 6th'!BW133,IF(AND($E$3=7),'Marks Entry 7th'!BW133,"")))</f>
        <v/>
      </c>
      <c r="EL134" s="52" t="str">
        <f>IF(OR($E134="",$G134=""),"",IF(AND($E$3=6),'Marks Entry 6th'!BX133,IF(AND($E$3=7),'Marks Entry 7th'!BX133,"")))</f>
        <v/>
      </c>
      <c r="EM134" s="52" t="str">
        <f>IF(OR($E134="",$G134=""),"",IF(AND($E$3=6),'Marks Entry 6th'!BY133,IF(AND($E$3=7),'Marks Entry 7th'!BY133,"")))</f>
        <v/>
      </c>
      <c r="EN134" s="121" t="str">
        <f t="shared" si="161"/>
        <v/>
      </c>
      <c r="EO134" s="122">
        <f t="shared" si="162"/>
        <v>0</v>
      </c>
      <c r="EP134" s="122" t="str">
        <f t="shared" si="163"/>
        <v/>
      </c>
      <c r="EQ134" s="122" t="str">
        <f t="shared" si="164"/>
        <v/>
      </c>
      <c r="ER134" s="109" t="str">
        <f t="shared" si="165"/>
        <v/>
      </c>
      <c r="ES134" s="52" t="str">
        <f>IF(OR($E134="",$G134=""),"",IF(AND($E$3=6),'Marks Entry 6th'!BZ133,IF(AND($E$3=7),'Marks Entry 7th'!BZ133,"")))</f>
        <v/>
      </c>
      <c r="ET134" s="52" t="str">
        <f>IF(OR($E134="",$G134=""),"",IF(AND($E$3=6),'Marks Entry 6th'!CA133,IF(AND($E$3=7),'Marks Entry 7th'!CA133,"")))</f>
        <v/>
      </c>
      <c r="EU134" s="52" t="str">
        <f>IF(OR($E134="",$G134=""),"",IF(AND($E$3=6),'Marks Entry 6th'!CB133,IF(AND($E$3=7),'Marks Entry 7th'!CB133,"")))</f>
        <v/>
      </c>
      <c r="EV134" s="52" t="str">
        <f>IF(OR($E134="",$G134=""),"",IF(AND($E$3=6),'Marks Entry 6th'!CC133,IF(AND($E$3=7),'Marks Entry 7th'!CC133,"")))</f>
        <v/>
      </c>
      <c r="EW134" s="52" t="str">
        <f>IF(OR($E134="",$G134=""),"",IF(AND($E$3=6),'Marks Entry 6th'!CD133,IF(AND($E$3=7),'Marks Entry 7th'!CD133,"")))</f>
        <v/>
      </c>
      <c r="EX134" s="121" t="str">
        <f t="shared" si="166"/>
        <v/>
      </c>
      <c r="EY134" s="122">
        <f t="shared" si="167"/>
        <v>0</v>
      </c>
      <c r="EZ134" s="122" t="str">
        <f t="shared" si="168"/>
        <v/>
      </c>
      <c r="FA134" s="122" t="str">
        <f t="shared" si="169"/>
        <v/>
      </c>
      <c r="FB134" s="109" t="str">
        <f t="shared" si="170"/>
        <v/>
      </c>
      <c r="FC134" s="52" t="str">
        <f>IF(OR($E134="",$G134=""),"",IF(AND($E$3=6),'Marks Entry 6th'!CE133,IF(AND($E$3=7),'Marks Entry 7th'!CE133,"")))</f>
        <v/>
      </c>
      <c r="FD134" s="52" t="str">
        <f>IF(OR($E134="",$G134=""),"",IF(AND($E$3=6),'Marks Entry 6th'!CF133,IF(AND($E$3=7),'Marks Entry 7th'!CF133,"")))</f>
        <v/>
      </c>
      <c r="FE134" s="52" t="str">
        <f>IF(OR($E134="",$G134=""),"",IF(AND($E$3=6),'Marks Entry 6th'!CG133,IF(AND($E$3=7),'Marks Entry 7th'!CG133,"")))</f>
        <v/>
      </c>
      <c r="FF134" s="52" t="str">
        <f>IF(OR($E134="",$G134=""),"",IF(AND($E$3=6),'Marks Entry 6th'!CH133,IF(AND($E$3=7),'Marks Entry 7th'!CH133,"")))</f>
        <v/>
      </c>
      <c r="FG134" s="52" t="str">
        <f>IF(OR($E134="",$G134=""),"",IF(AND($E$3=6),'Marks Entry 6th'!CI133,IF(AND($E$3=7),'Marks Entry 7th'!CI133,"")))</f>
        <v/>
      </c>
      <c r="FH134" s="121" t="str">
        <f t="shared" si="171"/>
        <v/>
      </c>
      <c r="FI134" s="122">
        <f t="shared" si="172"/>
        <v>0</v>
      </c>
      <c r="FJ134" s="122" t="str">
        <f t="shared" si="173"/>
        <v/>
      </c>
      <c r="FK134" s="122" t="str">
        <f t="shared" si="174"/>
        <v/>
      </c>
      <c r="FL134" s="109" t="str">
        <f t="shared" si="175"/>
        <v/>
      </c>
      <c r="FM134" s="370" t="str">
        <f>IF(OR($E134="",$G134=""),"",IF(AND('Marks Entry 6th'!CJ133="",'Marks Entry 7th'!CJ133=""),"",IF(AND($E$3=6),'Marks Entry 6th'!CJ133,IF(AND($E$3=7),'Marks Entry 7th'!CJ133,""))))</f>
        <v/>
      </c>
      <c r="FN134" s="370" t="str">
        <f>IF(OR($E134="",$G134=""),"",IF(AND('Marks Entry 6th'!CK133="",'Marks Entry 7th'!CK133=""),"",IF(AND($E$3=6),'Marks Entry 6th'!CK133,IF(AND($E$3=7),'Marks Entry 7th'!CK133,""))))</f>
        <v/>
      </c>
      <c r="FO134" s="371" t="str">
        <f t="shared" si="176"/>
        <v/>
      </c>
      <c r="FP134" s="109" t="str">
        <f t="shared" si="177"/>
        <v/>
      </c>
      <c r="FQ134" s="370" t="str">
        <f>IF(OR($E134="",$G134=""),"",IF(AND('Marks Entry 6th'!CL133="",'Marks Entry 7th'!CL133=""),"",IF(AND($E$3=6),'Marks Entry 6th'!CL133,IF(AND($E$3=7),'Marks Entry 7th'!CL133,""))))</f>
        <v/>
      </c>
      <c r="FR134" s="370" t="str">
        <f>IF(OR($E134="",$G134=""),"",IF(AND('Marks Entry 6th'!CM133="",'Marks Entry 7th'!CM133=""),"",IF(AND($E$3=6),'Marks Entry 6th'!CM133,IF(AND($E$3=7),'Marks Entry 7th'!CM133,""))))</f>
        <v/>
      </c>
      <c r="FS134" s="371" t="str">
        <f t="shared" si="178"/>
        <v/>
      </c>
      <c r="FT134" s="109" t="str">
        <f t="shared" si="179"/>
        <v/>
      </c>
      <c r="FU134" s="78" t="str">
        <f t="shared" si="180"/>
        <v/>
      </c>
      <c r="FV134" s="332" t="str">
        <f t="shared" si="181"/>
        <v/>
      </c>
      <c r="FW134" s="84" t="str">
        <f t="shared" si="182"/>
        <v/>
      </c>
      <c r="FX134" s="225" t="str">
        <f t="shared" si="183"/>
        <v/>
      </c>
      <c r="FY134" s="85" t="str">
        <f t="shared" si="184"/>
        <v/>
      </c>
      <c r="FZ134" s="331" t="str">
        <f>IFERROR(IF(B134="NSO","NSO",IF(OR(D134="",G134="",F134=""),"",IF(AND(FV134&gt;=36,'Master sheet'!$D$11="Hindi"),"कक्षा क्रमोन्नत",IF(AND(FV134&gt;=36,'Master sheet'!$D$11="English"),"Promoted",IF(AND(FV134&lt;36,'Master sheet'!$D$11="Hindi"),"पुनः परीक्षा","Re-Exam"))))),"")</f>
        <v/>
      </c>
      <c r="GA134" s="53" t="str">
        <f>IF(OR($E134="",$G134=""),"",IF(AND($E$3=6,'Marks Entry 6th'!CN133=""),"",IF(AND($E$3=7,'Marks Entry 7th'!CN133=""),"",IF(AND($E$3=6),'Marks Entry 6th'!CN133,IF(AND($E$3=7),'Marks Entry 7th'!CN133,"")))))</f>
        <v/>
      </c>
      <c r="GB134" s="53" t="str">
        <f>IF(OR($E134="",$G134=""),"",IF(AND($E$3=6,'Marks Entry 6th'!CO133=""),"",IF(AND($E$3=7,'Marks Entry 7th'!CO133=""),"",IF(AND($E$3=6),'Marks Entry 6th'!CO133,IF(AND($E$3=7),'Marks Entry 7th'!CO133,"")))))</f>
        <v/>
      </c>
      <c r="GC134" s="54"/>
      <c r="GK134" s="56">
        <f>IF(AND($E$3=6),'Marks Entry 6th'!I133,IF(AND($E$3=7),'Marks Entry 7th'!I133,""))</f>
        <v>0</v>
      </c>
      <c r="GL134" s="56">
        <f t="shared" si="185"/>
        <v>0</v>
      </c>
    </row>
    <row r="135" spans="1:194" ht="18.95" customHeight="1">
      <c r="A135" s="68">
        <v>128</v>
      </c>
      <c r="B135" s="68" t="str">
        <f>IF(OR(GK135=0,GK135=""),"",IF(AND($E$3=6),'Marks Entry 6th'!I134,IF(AND($E$3=7),'Marks Entry 7th'!I134,"")))</f>
        <v/>
      </c>
      <c r="C135" s="69" t="str">
        <f>IF(OR(B135=0,B135=""),"",IF(AND($E$3=6,'Marks Entry 6th'!B134=""),"",IF(AND($E$3=7,'Marks Entry 7th'!B134=""),"",IF(AND($E$3=6,'Marks Entry 6th'!B134),'Marks Entry 6th'!B134,IF(AND($E$3=7),'Marks Entry 7th'!B134,"")))))</f>
        <v/>
      </c>
      <c r="D135" s="69" t="str">
        <f>IF(OR(B135=0,B135=""),"",IF(AND($E$3=6,'Marks Entry 6th'!C134=""),"",IF(AND($E$3=7,'Marks Entry 7th'!C134=""),"",IF(AND($E$3=6),'Marks Entry 6th'!C134,IF(AND($E$3=7),'Marks Entry 7th'!C134,"")))))</f>
        <v/>
      </c>
      <c r="E135" s="306" t="str">
        <f>IF(OR(B135=0,B135=""),"",IF(AND($E$3=6,'Marks Entry 6th'!E134=""),"",IF(AND($E$3=7,'Marks Entry 7th'!E134=""),"",IF(AND($E$3=6),'Marks Entry 6th'!E134,IF(AND($E$3=7),'Marks Entry 7th'!E134,"")))))</f>
        <v/>
      </c>
      <c r="F135" s="69" t="str">
        <f>IF(OR(B135=0,B135=""),"",IF(AND($E$3=6,'Marks Entry 6th'!D134=""),"",IF(AND($E$3=7,'Marks Entry 7th'!D134=""),"",IF(AND($E$3=6),'Marks Entry 6th'!D134,IF(AND($E$3=7),'Marks Entry 7th'!D134,"")))))</f>
        <v/>
      </c>
      <c r="G135" s="305" t="str">
        <f>IF(OR(B135=0,B135=""),"",IF(AND($E$3=6,'Marks Entry 6th'!F134=""),"",IF(AND($E$3=7,'Marks Entry 7th'!F134=""),"",IF(AND($E$3=6),UPPER('Marks Entry 6th'!F134),IF(AND($E$3=7),UPPER('Marks Entry 7th'!F134),"")))))</f>
        <v/>
      </c>
      <c r="H135" s="305" t="str">
        <f>IF(OR(B135=0,B135=""),"",IF(AND($E$3=6,'Marks Entry 6th'!G134=""),"",IF(AND($E$3=7,'Marks Entry 7th'!G134=""),"",IF(AND($E$3=6),UPPER('Marks Entry 6th'!G134),IF(AND($E$3=7),UPPER('Marks Entry 7th'!G134),"")))))</f>
        <v/>
      </c>
      <c r="I135" s="305" t="str">
        <f>IF(OR(B135=0,B135=""),"",IF(AND($E$3=6,'Marks Entry 6th'!H134=""),"",IF(AND($E$3=7,'Marks Entry 7th'!H134=""),"",IF(AND($E$3=6),UPPER('Marks Entry 6th'!H134),IF(AND($E$3=7),UPPER('Marks Entry 7th'!H134),"")))))</f>
        <v/>
      </c>
      <c r="J135" s="64" t="str">
        <f>IF(OR(B135=0,B135=""),"",IF(AND($E$3=6,'Marks Entry 6th'!J134=""),"",IF(AND($E$3=7,'Marks Entry 7th'!J134=""),"",IF(AND($E$3=6),'Marks Entry 6th'!J134,IF(AND($E$3=7),'Marks Entry 7th'!J134,"")))))</f>
        <v/>
      </c>
      <c r="K135" s="64" t="str">
        <f>IF(OR(B135=0,B135=""),"",IF(AND($E$3=6,'Marks Entry 6th'!K134=""),"",IF(AND($E$3=7,'Marks Entry 7th'!K134=""),"",IF(AND($E$3=6),'Marks Entry 6th'!K134,IF(AND($E$3=7),'Marks Entry 7th'!K134,"")))))</f>
        <v/>
      </c>
      <c r="L135" s="120" t="str">
        <f>IF(OR($E135="",$G135=""),"",IF(AND($E$3=6),'Marks Entry 6th'!L134,IF(AND($E$3=7),'Marks Entry 7th'!L134,"")))</f>
        <v/>
      </c>
      <c r="M135" s="120" t="str">
        <f>IF(OR($E135="",$G135=""),"",IF(AND($E$3=6),'Marks Entry 6th'!M134,IF(AND($E$3=7),'Marks Entry 7th'!M134,"")))</f>
        <v/>
      </c>
      <c r="N135" s="120" t="str">
        <f>IF(OR($E135="",$G135=""),"",IF(AND($E$3=6),'Marks Entry 6th'!N134,IF(AND($E$3=7),'Marks Entry 7th'!N134,"")))</f>
        <v/>
      </c>
      <c r="O135" s="120" t="str">
        <f>IF(OR($E135="",$G135=""),"",IF(AND($E$3=6),'Marks Entry 6th'!O134,IF(AND($E$3=7),'Marks Entry 7th'!O134,"")))</f>
        <v/>
      </c>
      <c r="P135" s="120" t="str">
        <f>IF(OR($E135="",$G135=""),"",IF(AND($E$3=6),'Marks Entry 6th'!P134,IF(AND($E$3=7),'Marks Entry 7th'!P134,"")))</f>
        <v/>
      </c>
      <c r="Q135" s="120" t="str">
        <f>IF(OR($E135="",$G135=""),"",IF(AND($E$3=6),'Marks Entry 6th'!Q134,IF(AND($E$3=7),'Marks Entry 7th'!Q134,"")))</f>
        <v/>
      </c>
      <c r="R135" s="428" t="str">
        <f t="shared" si="95"/>
        <v/>
      </c>
      <c r="S135" s="120" t="str">
        <f>IF(OR($E135="",$G135=""),"",IF(AND($E$3=6),'Marks Entry 6th'!R134,IF(AND($E$3=7),'Marks Entry 7th'!R134,"")))</f>
        <v/>
      </c>
      <c r="T135" s="120" t="str">
        <f>IF(OR($E135="",$G135=""),"",IF(AND($E$3=6),'Marks Entry 6th'!S134,IF(AND($E$3=7),'Marks Entry 7th'!S134,"")))</f>
        <v/>
      </c>
      <c r="U135" s="65" t="str">
        <f t="shared" si="96"/>
        <v/>
      </c>
      <c r="V135" s="62">
        <f t="shared" si="97"/>
        <v>0</v>
      </c>
      <c r="W135" s="67" t="str">
        <f>IF(OR($E135="",$G135=""),"",IF(AND($E$3=6),'Marks Entry 6th'!T134,IF(AND($E$3=7),'Marks Entry 7th'!T134,"")))</f>
        <v/>
      </c>
      <c r="X135" s="67" t="str">
        <f>IF(OR($E135="",$G135=""),"",IF(AND($E$3=6),'Marks Entry 6th'!U134,IF(AND($E$3=7),'Marks Entry 7th'!U134,"")))</f>
        <v/>
      </c>
      <c r="Y135" s="66" t="str">
        <f t="shared" si="98"/>
        <v/>
      </c>
      <c r="Z135" s="62" t="str">
        <f t="shared" si="99"/>
        <v/>
      </c>
      <c r="AA135" s="108">
        <f t="shared" si="100"/>
        <v>0</v>
      </c>
      <c r="AB135" s="108" t="str">
        <f t="shared" si="101"/>
        <v/>
      </c>
      <c r="AC135" s="108" t="str">
        <f t="shared" si="102"/>
        <v/>
      </c>
      <c r="AD135" s="108" t="str">
        <f t="shared" si="103"/>
        <v/>
      </c>
      <c r="AE135" s="108" t="str">
        <f t="shared" si="104"/>
        <v/>
      </c>
      <c r="AF135" s="110" t="str">
        <f t="shared" si="105"/>
        <v/>
      </c>
      <c r="AG135" s="120" t="str">
        <f>IF(OR($E135="",$G135=""),"",IF(AND($E$3=6),'Marks Entry 6th'!V134,IF(AND($E$3=7),'Marks Entry 7th'!V134,"")))</f>
        <v/>
      </c>
      <c r="AH135" s="120" t="str">
        <f>IF(OR($E135="",$G135=""),"",IF(AND($E$3=6),'Marks Entry 6th'!W134,IF(AND($E$3=7),'Marks Entry 7th'!W134,"")))</f>
        <v/>
      </c>
      <c r="AI135" s="120" t="str">
        <f>IF(OR($E135="",$G135=""),"",IF(AND($E$3=6),'Marks Entry 6th'!X134,IF(AND($E$3=7),'Marks Entry 7th'!X134,"")))</f>
        <v/>
      </c>
      <c r="AJ135" s="120" t="str">
        <f>IF(OR($E135="",$G135=""),"",IF(AND($E$3=6),'Marks Entry 6th'!Y134,IF(AND($E$3=7),'Marks Entry 7th'!Y134,"")))</f>
        <v/>
      </c>
      <c r="AK135" s="120" t="str">
        <f>IF(OR($E135="",$G135=""),"",IF(AND($E$3=6),'Marks Entry 6th'!Z134,IF(AND($E$3=7),'Marks Entry 7th'!Z134,"")))</f>
        <v/>
      </c>
      <c r="AL135" s="120" t="str">
        <f>IF(OR($E135="",$G135=""),"",IF(AND($E$3=6),'Marks Entry 6th'!AA134,IF(AND($E$3=7),'Marks Entry 7th'!AA134,"")))</f>
        <v/>
      </c>
      <c r="AM135" s="428" t="str">
        <f t="shared" si="106"/>
        <v/>
      </c>
      <c r="AN135" s="120" t="str">
        <f>IF(OR($E135="",$G135=""),"",IF(AND($E$3=6),'Marks Entry 6th'!AB134,IF(AND($E$3=7),'Marks Entry 7th'!AB134,"")))</f>
        <v/>
      </c>
      <c r="AO135" s="120" t="str">
        <f>IF(OR($E135="",$G135=""),"",IF(AND($E$3=6),'Marks Entry 6th'!AC134,IF(AND($E$3=7),'Marks Entry 7th'!AC134,"")))</f>
        <v/>
      </c>
      <c r="AP135" s="65" t="str">
        <f t="shared" si="107"/>
        <v/>
      </c>
      <c r="AQ135" s="62">
        <f t="shared" si="108"/>
        <v>0</v>
      </c>
      <c r="AR135" s="67" t="str">
        <f>IF(OR($E135="",$G135=""),"",IF(AND($E$3=6),'Marks Entry 6th'!AD134,IF(AND($E$3=7),'Marks Entry 7th'!AD134,"")))</f>
        <v/>
      </c>
      <c r="AS135" s="67" t="str">
        <f>IF(OR($E135="",$G135=""),"",IF(AND($E$3=6),'Marks Entry 6th'!AE134,IF(AND($E$3=7),'Marks Entry 7th'!AE134,"")))</f>
        <v/>
      </c>
      <c r="AT135" s="65" t="str">
        <f t="shared" si="109"/>
        <v/>
      </c>
      <c r="AU135" s="62" t="str">
        <f t="shared" si="110"/>
        <v/>
      </c>
      <c r="AV135" s="108">
        <f t="shared" si="111"/>
        <v>0</v>
      </c>
      <c r="AW135" s="108" t="str">
        <f t="shared" si="112"/>
        <v/>
      </c>
      <c r="AX135" s="108" t="str">
        <f t="shared" si="113"/>
        <v/>
      </c>
      <c r="AY135" s="108" t="str">
        <f t="shared" si="114"/>
        <v/>
      </c>
      <c r="AZ135" s="108" t="str">
        <f t="shared" si="115"/>
        <v/>
      </c>
      <c r="BA135" s="110" t="str">
        <f t="shared" si="116"/>
        <v/>
      </c>
      <c r="BB135" s="313" t="str">
        <f>IF(OR($E135="",$G135=""),"",IF(AND($E$3=6),'Marks Entry 6th'!AF134,IF(AND($E$3=7),'Marks Entry 7th'!AF134,"")))</f>
        <v/>
      </c>
      <c r="BC135" s="120" t="str">
        <f>IF(OR($E135="",$G135=""),"",IF(AND($E$3=6),'Marks Entry 6th'!AG134,IF(AND($E$3=7),'Marks Entry 7th'!AG134,"")))</f>
        <v/>
      </c>
      <c r="BD135" s="120" t="str">
        <f>IF(OR($E135="",$G135=""),"",IF(AND($E$3=6),'Marks Entry 6th'!AH134,IF(AND($E$3=7),'Marks Entry 7th'!AH134,"")))</f>
        <v/>
      </c>
      <c r="BE135" s="120" t="str">
        <f>IF(OR($E135="",$G135=""),"",IF(AND($E$3=6),'Marks Entry 6th'!AI134,IF(AND($E$3=7),'Marks Entry 7th'!AI134,"")))</f>
        <v/>
      </c>
      <c r="BF135" s="120" t="str">
        <f>IF(OR($E135="",$G135=""),"",IF(AND($E$3=6),'Marks Entry 6th'!AJ134,IF(AND($E$3=7),'Marks Entry 7th'!AJ134,"")))</f>
        <v/>
      </c>
      <c r="BG135" s="120" t="str">
        <f>IF(OR($E135="",$G135=""),"",IF(AND($E$3=6),'Marks Entry 6th'!AK134,IF(AND($E$3=7),'Marks Entry 7th'!AK134,"")))</f>
        <v/>
      </c>
      <c r="BH135" s="120" t="str">
        <f>IF(OR($E135="",$G135=""),"",IF(AND($E$3=6),'Marks Entry 6th'!AL134,IF(AND($E$3=7),'Marks Entry 7th'!AL134,"")))</f>
        <v/>
      </c>
      <c r="BI135" s="428" t="str">
        <f t="shared" si="117"/>
        <v/>
      </c>
      <c r="BJ135" s="120" t="str">
        <f>IF(OR($E135="",$G135=""),"",IF(AND($E$3=6),'Marks Entry 6th'!AM134,IF(AND($E$3=7),'Marks Entry 7th'!AM134,"")))</f>
        <v/>
      </c>
      <c r="BK135" s="120" t="str">
        <f>IF(OR($E135="",$G135=""),"",IF(AND($E$3=6),'Marks Entry 6th'!AN134,IF(AND($E$3=7),'Marks Entry 7th'!AN134,"")))</f>
        <v/>
      </c>
      <c r="BL135" s="65" t="str">
        <f t="shared" si="118"/>
        <v/>
      </c>
      <c r="BM135" s="62">
        <f t="shared" si="119"/>
        <v>0</v>
      </c>
      <c r="BN135" s="67" t="str">
        <f>IF(OR($E135="",$G135=""),"",IF(AND($E$3=6),'Marks Entry 6th'!AO134,IF(AND($E$3=7),'Marks Entry 7th'!AO134,"")))</f>
        <v/>
      </c>
      <c r="BO135" s="67" t="str">
        <f>IF(OR($E135="",$G135=""),"",IF(AND($E$3=6),'Marks Entry 6th'!AP134,IF(AND($E$3=7),'Marks Entry 7th'!AP134,"")))</f>
        <v/>
      </c>
      <c r="BP135" s="65" t="str">
        <f t="shared" si="120"/>
        <v/>
      </c>
      <c r="BQ135" s="62" t="str">
        <f t="shared" si="121"/>
        <v/>
      </c>
      <c r="BR135" s="108">
        <f t="shared" si="122"/>
        <v>0</v>
      </c>
      <c r="BS135" s="108" t="str">
        <f t="shared" si="123"/>
        <v/>
      </c>
      <c r="BT135" s="108" t="str">
        <f t="shared" si="124"/>
        <v/>
      </c>
      <c r="BU135" s="108" t="str">
        <f t="shared" si="125"/>
        <v/>
      </c>
      <c r="BV135" s="108" t="str">
        <f t="shared" si="126"/>
        <v/>
      </c>
      <c r="BW135" s="110" t="str">
        <f t="shared" si="127"/>
        <v/>
      </c>
      <c r="BX135" s="120" t="str">
        <f>IF(OR($E135="",$G135=""),"",IF(AND($E$3=6),'Marks Entry 6th'!AQ134,IF(AND($E$3=7),'Marks Entry 7th'!AQ134,"")))</f>
        <v/>
      </c>
      <c r="BY135" s="120" t="str">
        <f>IF(OR($E135="",$G135=""),"",IF(AND($E$3=6),'Marks Entry 6th'!AR134,IF(AND($E$3=7),'Marks Entry 7th'!AR134,"")))</f>
        <v/>
      </c>
      <c r="BZ135" s="120" t="str">
        <f>IF(OR($E135="",$G135=""),"",IF(AND($E$3=6),'Marks Entry 6th'!AS134,IF(AND($E$3=7),'Marks Entry 7th'!AS134,"")))</f>
        <v/>
      </c>
      <c r="CA135" s="120" t="str">
        <f>IF(OR($E135="",$G135=""),"",IF(AND($E$3=6),'Marks Entry 6th'!AT134,IF(AND($E$3=7),'Marks Entry 7th'!AT134,"")))</f>
        <v/>
      </c>
      <c r="CB135" s="120" t="str">
        <f>IF(OR($E135="",$G135=""),"",IF(AND($E$3=6),'Marks Entry 6th'!AU134,IF(AND($E$3=7),'Marks Entry 7th'!AU134,"")))</f>
        <v/>
      </c>
      <c r="CC135" s="120" t="str">
        <f>IF(OR($E135="",$G135=""),"",IF(AND($E$3=6),'Marks Entry 6th'!AV134,IF(AND($E$3=7),'Marks Entry 7th'!AV134,"")))</f>
        <v/>
      </c>
      <c r="CD135" s="428" t="str">
        <f t="shared" si="128"/>
        <v/>
      </c>
      <c r="CE135" s="120" t="str">
        <f>IF(OR($E135="",$G135=""),"",IF(AND($E$3=6),'Marks Entry 6th'!AW134,IF(AND($E$3=7),'Marks Entry 7th'!AW134,"")))</f>
        <v/>
      </c>
      <c r="CF135" s="120" t="str">
        <f>IF(OR($E135="",$G135=""),"",IF(AND($E$3=6),'Marks Entry 6th'!AX134,IF(AND($E$3=7),'Marks Entry 7th'!AX134,"")))</f>
        <v/>
      </c>
      <c r="CG135" s="65" t="str">
        <f t="shared" si="129"/>
        <v/>
      </c>
      <c r="CH135" s="62">
        <f t="shared" si="130"/>
        <v>0</v>
      </c>
      <c r="CI135" s="67" t="str">
        <f>IF(OR($E135="",$G135=""),"",IF(AND($E$3=6),'Marks Entry 6th'!AY134,IF(AND($E$3=7),'Marks Entry 7th'!AY134,"")))</f>
        <v/>
      </c>
      <c r="CJ135" s="67" t="str">
        <f>IF(OR($E135="",$G135=""),"",IF(AND($E$3=6),'Marks Entry 6th'!AZ134,IF(AND($E$3=7),'Marks Entry 7th'!AZ134,"")))</f>
        <v/>
      </c>
      <c r="CK135" s="65" t="str">
        <f t="shared" si="131"/>
        <v/>
      </c>
      <c r="CL135" s="62" t="str">
        <f t="shared" si="132"/>
        <v/>
      </c>
      <c r="CM135" s="108">
        <f t="shared" si="133"/>
        <v>0</v>
      </c>
      <c r="CN135" s="108" t="str">
        <f t="shared" si="134"/>
        <v/>
      </c>
      <c r="CO135" s="108" t="str">
        <f t="shared" si="135"/>
        <v/>
      </c>
      <c r="CP135" s="108" t="str">
        <f t="shared" si="136"/>
        <v/>
      </c>
      <c r="CQ135" s="108" t="str">
        <f t="shared" si="137"/>
        <v/>
      </c>
      <c r="CR135" s="110" t="str">
        <f t="shared" si="138"/>
        <v/>
      </c>
      <c r="CS135" s="120" t="str">
        <f>IF(OR($E135="",$G135=""),"",IF(AND($E$3=6),'Marks Entry 6th'!BA134,IF(AND($E$3=7),'Marks Entry 7th'!BA134,"")))</f>
        <v/>
      </c>
      <c r="CT135" s="120" t="str">
        <f>IF(OR($E135="",$G135=""),"",IF(AND($E$3=6),'Marks Entry 6th'!BB134,IF(AND($E$3=7),'Marks Entry 7th'!BB134,"")))</f>
        <v/>
      </c>
      <c r="CU135" s="120" t="str">
        <f>IF(OR($E135="",$G135=""),"",IF(AND($E$3=6),'Marks Entry 6th'!BC134,IF(AND($E$3=7),'Marks Entry 7th'!BC134,"")))</f>
        <v/>
      </c>
      <c r="CV135" s="120" t="str">
        <f>IF(OR($E135="",$G135=""),"",IF(AND($E$3=6),'Marks Entry 6th'!BD134,IF(AND($E$3=7),'Marks Entry 7th'!BD134,"")))</f>
        <v/>
      </c>
      <c r="CW135" s="120" t="str">
        <f>IF(OR($E135="",$G135=""),"",IF(AND($E$3=6),'Marks Entry 6th'!BE134,IF(AND($E$3=7),'Marks Entry 7th'!BE134,"")))</f>
        <v/>
      </c>
      <c r="CX135" s="120" t="str">
        <f>IF(OR($E135="",$G135=""),"",IF(AND($E$3=6),'Marks Entry 6th'!BF134,IF(AND($E$3=7),'Marks Entry 7th'!BF134,"")))</f>
        <v/>
      </c>
      <c r="CY135" s="428" t="str">
        <f t="shared" si="139"/>
        <v/>
      </c>
      <c r="CZ135" s="120" t="str">
        <f>IF(OR($E135="",$G135=""),"",IF(AND($E$3=6),'Marks Entry 6th'!BG134,IF(AND($E$3=7),'Marks Entry 7th'!BG134,"")))</f>
        <v/>
      </c>
      <c r="DA135" s="120" t="str">
        <f>IF(OR($E135="",$G135=""),"",IF(AND($E$3=6),'Marks Entry 6th'!BH134,IF(AND($E$3=7),'Marks Entry 7th'!BH134,"")))</f>
        <v/>
      </c>
      <c r="DB135" s="65" t="str">
        <f t="shared" si="140"/>
        <v/>
      </c>
      <c r="DC135" s="62">
        <f t="shared" si="141"/>
        <v>0</v>
      </c>
      <c r="DD135" s="67" t="str">
        <f>IF(OR($E135="",$G135=""),"",IF(AND($E$3=6),'Marks Entry 6th'!BI134,IF(AND($E$3=7),'Marks Entry 7th'!BI134,"")))</f>
        <v/>
      </c>
      <c r="DE135" s="67" t="str">
        <f>IF(OR($E135="",$G135=""),"",IF(AND($E$3=6),'Marks Entry 6th'!BJ134,IF(AND($E$3=7),'Marks Entry 7th'!BJ134,"")))</f>
        <v/>
      </c>
      <c r="DF135" s="65" t="str">
        <f t="shared" si="142"/>
        <v/>
      </c>
      <c r="DG135" s="62" t="str">
        <f t="shared" si="143"/>
        <v/>
      </c>
      <c r="DH135" s="108">
        <f t="shared" si="144"/>
        <v>0</v>
      </c>
      <c r="DI135" s="108" t="str">
        <f t="shared" si="145"/>
        <v/>
      </c>
      <c r="DJ135" s="108" t="str">
        <f t="shared" si="146"/>
        <v/>
      </c>
      <c r="DK135" s="108" t="str">
        <f t="shared" si="147"/>
        <v/>
      </c>
      <c r="DL135" s="108" t="str">
        <f t="shared" si="148"/>
        <v/>
      </c>
      <c r="DM135" s="110" t="str">
        <f t="shared" si="149"/>
        <v/>
      </c>
      <c r="DN135" s="120" t="str">
        <f>IF(OR($E135="",$G135=""),"",IF(AND($E$3=6),'Marks Entry 6th'!BK134,IF(AND($E$3=7),'Marks Entry 7th'!BK134,"")))</f>
        <v/>
      </c>
      <c r="DO135" s="120" t="str">
        <f>IF(OR($E135="",$G135=""),"",IF(AND($E$3=6),'Marks Entry 6th'!BL134,IF(AND($E$3=7),'Marks Entry 7th'!BL134,"")))</f>
        <v/>
      </c>
      <c r="DP135" s="120" t="str">
        <f>IF(OR($E135="",$G135=""),"",IF(AND($E$3=6),'Marks Entry 6th'!BM134,IF(AND($E$3=7),'Marks Entry 7th'!BM134,"")))</f>
        <v/>
      </c>
      <c r="DQ135" s="120" t="str">
        <f>IF(OR($E135="",$G135=""),"",IF(AND($E$3=6),'Marks Entry 6th'!BN134,IF(AND($E$3=7),'Marks Entry 7th'!BN134,"")))</f>
        <v/>
      </c>
      <c r="DR135" s="120" t="str">
        <f>IF(OR($E135="",$G135=""),"",IF(AND($E$3=6),'Marks Entry 6th'!BO134,IF(AND($E$3=7),'Marks Entry 7th'!BO134,"")))</f>
        <v/>
      </c>
      <c r="DS135" s="120" t="str">
        <f>IF(OR($E135="",$G135=""),"",IF(AND($E$3=6),'Marks Entry 6th'!BP134,IF(AND($E$3=7),'Marks Entry 7th'!BP134,"")))</f>
        <v/>
      </c>
      <c r="DT135" s="428" t="str">
        <f t="shared" si="150"/>
        <v/>
      </c>
      <c r="DU135" s="120" t="str">
        <f>IF(OR($E135="",$G135=""),"",IF(AND($E$3=6),'Marks Entry 6th'!BQ134,IF(AND($E$3=7),'Marks Entry 7th'!BQ134,"")))</f>
        <v/>
      </c>
      <c r="DV135" s="120" t="str">
        <f>IF(OR($E135="",$G135=""),"",IF(AND($E$3=6),'Marks Entry 6th'!BR134,IF(AND($E$3=7),'Marks Entry 7th'!BR134,"")))</f>
        <v/>
      </c>
      <c r="DW135" s="65" t="str">
        <f t="shared" si="151"/>
        <v/>
      </c>
      <c r="DX135" s="62">
        <f t="shared" si="152"/>
        <v>0</v>
      </c>
      <c r="DY135" s="67" t="str">
        <f>IF(OR($E135="",$G135=""),"",IF(AND($E$3=6),'Marks Entry 6th'!BS134,IF(AND($E$3=7),'Marks Entry 7th'!BS134,"")))</f>
        <v/>
      </c>
      <c r="DZ135" s="67" t="str">
        <f>IF(OR($E135="",$G135=""),"",IF(AND($E$3=6),'Marks Entry 6th'!BT134,IF(AND($E$3=7),'Marks Entry 7th'!BT134,"")))</f>
        <v/>
      </c>
      <c r="EA135" s="65" t="str">
        <f t="shared" si="153"/>
        <v/>
      </c>
      <c r="EB135" s="62" t="str">
        <f t="shared" si="154"/>
        <v/>
      </c>
      <c r="EC135" s="108">
        <f t="shared" si="155"/>
        <v>0</v>
      </c>
      <c r="ED135" s="108" t="str">
        <f t="shared" si="156"/>
        <v/>
      </c>
      <c r="EE135" s="108" t="str">
        <f t="shared" si="157"/>
        <v/>
      </c>
      <c r="EF135" s="108" t="str">
        <f t="shared" si="158"/>
        <v/>
      </c>
      <c r="EG135" s="108" t="str">
        <f t="shared" si="159"/>
        <v/>
      </c>
      <c r="EH135" s="110" t="str">
        <f t="shared" si="160"/>
        <v/>
      </c>
      <c r="EI135" s="52" t="str">
        <f>IF(OR($E135="",$G135=""),"",IF(AND($E$3=6),'Marks Entry 6th'!BU134,IF(AND($E$3=7),'Marks Entry 7th'!BU134,"")))</f>
        <v/>
      </c>
      <c r="EJ135" s="52" t="str">
        <f>IF(OR($E135="",$G135=""),"",IF(AND($E$3=6),'Marks Entry 6th'!BV134,IF(AND($E$3=7),'Marks Entry 7th'!BV134,"")))</f>
        <v/>
      </c>
      <c r="EK135" s="52" t="str">
        <f>IF(OR($E135="",$G135=""),"",IF(AND($E$3=6),'Marks Entry 6th'!BW134,IF(AND($E$3=7),'Marks Entry 7th'!BW134,"")))</f>
        <v/>
      </c>
      <c r="EL135" s="52" t="str">
        <f>IF(OR($E135="",$G135=""),"",IF(AND($E$3=6),'Marks Entry 6th'!BX134,IF(AND($E$3=7),'Marks Entry 7th'!BX134,"")))</f>
        <v/>
      </c>
      <c r="EM135" s="52" t="str">
        <f>IF(OR($E135="",$G135=""),"",IF(AND($E$3=6),'Marks Entry 6th'!BY134,IF(AND($E$3=7),'Marks Entry 7th'!BY134,"")))</f>
        <v/>
      </c>
      <c r="EN135" s="121" t="str">
        <f t="shared" si="161"/>
        <v/>
      </c>
      <c r="EO135" s="122">
        <f t="shared" si="162"/>
        <v>0</v>
      </c>
      <c r="EP135" s="122" t="str">
        <f t="shared" si="163"/>
        <v/>
      </c>
      <c r="EQ135" s="122" t="str">
        <f t="shared" si="164"/>
        <v/>
      </c>
      <c r="ER135" s="109" t="str">
        <f t="shared" si="165"/>
        <v/>
      </c>
      <c r="ES135" s="52" t="str">
        <f>IF(OR($E135="",$G135=""),"",IF(AND($E$3=6),'Marks Entry 6th'!BZ134,IF(AND($E$3=7),'Marks Entry 7th'!BZ134,"")))</f>
        <v/>
      </c>
      <c r="ET135" s="52" t="str">
        <f>IF(OR($E135="",$G135=""),"",IF(AND($E$3=6),'Marks Entry 6th'!CA134,IF(AND($E$3=7),'Marks Entry 7th'!CA134,"")))</f>
        <v/>
      </c>
      <c r="EU135" s="52" t="str">
        <f>IF(OR($E135="",$G135=""),"",IF(AND($E$3=6),'Marks Entry 6th'!CB134,IF(AND($E$3=7),'Marks Entry 7th'!CB134,"")))</f>
        <v/>
      </c>
      <c r="EV135" s="52" t="str">
        <f>IF(OR($E135="",$G135=""),"",IF(AND($E$3=6),'Marks Entry 6th'!CC134,IF(AND($E$3=7),'Marks Entry 7th'!CC134,"")))</f>
        <v/>
      </c>
      <c r="EW135" s="52" t="str">
        <f>IF(OR($E135="",$G135=""),"",IF(AND($E$3=6),'Marks Entry 6th'!CD134,IF(AND($E$3=7),'Marks Entry 7th'!CD134,"")))</f>
        <v/>
      </c>
      <c r="EX135" s="121" t="str">
        <f t="shared" si="166"/>
        <v/>
      </c>
      <c r="EY135" s="122">
        <f t="shared" si="167"/>
        <v>0</v>
      </c>
      <c r="EZ135" s="122" t="str">
        <f t="shared" si="168"/>
        <v/>
      </c>
      <c r="FA135" s="122" t="str">
        <f t="shared" si="169"/>
        <v/>
      </c>
      <c r="FB135" s="109" t="str">
        <f t="shared" si="170"/>
        <v/>
      </c>
      <c r="FC135" s="52" t="str">
        <f>IF(OR($E135="",$G135=""),"",IF(AND($E$3=6),'Marks Entry 6th'!CE134,IF(AND($E$3=7),'Marks Entry 7th'!CE134,"")))</f>
        <v/>
      </c>
      <c r="FD135" s="52" t="str">
        <f>IF(OR($E135="",$G135=""),"",IF(AND($E$3=6),'Marks Entry 6th'!CF134,IF(AND($E$3=7),'Marks Entry 7th'!CF134,"")))</f>
        <v/>
      </c>
      <c r="FE135" s="52" t="str">
        <f>IF(OR($E135="",$G135=""),"",IF(AND($E$3=6),'Marks Entry 6th'!CG134,IF(AND($E$3=7),'Marks Entry 7th'!CG134,"")))</f>
        <v/>
      </c>
      <c r="FF135" s="52" t="str">
        <f>IF(OR($E135="",$G135=""),"",IF(AND($E$3=6),'Marks Entry 6th'!CH134,IF(AND($E$3=7),'Marks Entry 7th'!CH134,"")))</f>
        <v/>
      </c>
      <c r="FG135" s="52" t="str">
        <f>IF(OR($E135="",$G135=""),"",IF(AND($E$3=6),'Marks Entry 6th'!CI134,IF(AND($E$3=7),'Marks Entry 7th'!CI134,"")))</f>
        <v/>
      </c>
      <c r="FH135" s="121" t="str">
        <f t="shared" si="171"/>
        <v/>
      </c>
      <c r="FI135" s="122">
        <f t="shared" si="172"/>
        <v>0</v>
      </c>
      <c r="FJ135" s="122" t="str">
        <f t="shared" si="173"/>
        <v/>
      </c>
      <c r="FK135" s="122" t="str">
        <f t="shared" si="174"/>
        <v/>
      </c>
      <c r="FL135" s="109" t="str">
        <f t="shared" si="175"/>
        <v/>
      </c>
      <c r="FM135" s="370" t="str">
        <f>IF(OR($E135="",$G135=""),"",IF(AND('Marks Entry 6th'!CJ134="",'Marks Entry 7th'!CJ134=""),"",IF(AND($E$3=6),'Marks Entry 6th'!CJ134,IF(AND($E$3=7),'Marks Entry 7th'!CJ134,""))))</f>
        <v/>
      </c>
      <c r="FN135" s="370" t="str">
        <f>IF(OR($E135="",$G135=""),"",IF(AND('Marks Entry 6th'!CK134="",'Marks Entry 7th'!CK134=""),"",IF(AND($E$3=6),'Marks Entry 6th'!CK134,IF(AND($E$3=7),'Marks Entry 7th'!CK134,""))))</f>
        <v/>
      </c>
      <c r="FO135" s="371" t="str">
        <f t="shared" si="176"/>
        <v/>
      </c>
      <c r="FP135" s="109" t="str">
        <f t="shared" si="177"/>
        <v/>
      </c>
      <c r="FQ135" s="370" t="str">
        <f>IF(OR($E135="",$G135=""),"",IF(AND('Marks Entry 6th'!CL134="",'Marks Entry 7th'!CL134=""),"",IF(AND($E$3=6),'Marks Entry 6th'!CL134,IF(AND($E$3=7),'Marks Entry 7th'!CL134,""))))</f>
        <v/>
      </c>
      <c r="FR135" s="370" t="str">
        <f>IF(OR($E135="",$G135=""),"",IF(AND('Marks Entry 6th'!CM134="",'Marks Entry 7th'!CM134=""),"",IF(AND($E$3=6),'Marks Entry 6th'!CM134,IF(AND($E$3=7),'Marks Entry 7th'!CM134,""))))</f>
        <v/>
      </c>
      <c r="FS135" s="371" t="str">
        <f t="shared" si="178"/>
        <v/>
      </c>
      <c r="FT135" s="109" t="str">
        <f t="shared" si="179"/>
        <v/>
      </c>
      <c r="FU135" s="78" t="str">
        <f t="shared" si="180"/>
        <v/>
      </c>
      <c r="FV135" s="332" t="str">
        <f t="shared" si="181"/>
        <v/>
      </c>
      <c r="FW135" s="84" t="str">
        <f t="shared" si="182"/>
        <v/>
      </c>
      <c r="FX135" s="225" t="str">
        <f t="shared" si="183"/>
        <v/>
      </c>
      <c r="FY135" s="85" t="str">
        <f t="shared" si="184"/>
        <v/>
      </c>
      <c r="FZ135" s="331" t="str">
        <f>IFERROR(IF(B135="NSO","NSO",IF(OR(D135="",G135="",F135=""),"",IF(AND(FV135&gt;=36,'Master sheet'!$D$11="Hindi"),"कक्षा क्रमोन्नत",IF(AND(FV135&gt;=36,'Master sheet'!$D$11="English"),"Promoted",IF(AND(FV135&lt;36,'Master sheet'!$D$11="Hindi"),"पुनः परीक्षा","Re-Exam"))))),"")</f>
        <v/>
      </c>
      <c r="GA135" s="53" t="str">
        <f>IF(OR($E135="",$G135=""),"",IF(AND($E$3=6,'Marks Entry 6th'!CN134=""),"",IF(AND($E$3=7,'Marks Entry 7th'!CN134=""),"",IF(AND($E$3=6),'Marks Entry 6th'!CN134,IF(AND($E$3=7),'Marks Entry 7th'!CN134,"")))))</f>
        <v/>
      </c>
      <c r="GB135" s="53" t="str">
        <f>IF(OR($E135="",$G135=""),"",IF(AND($E$3=6,'Marks Entry 6th'!CO134=""),"",IF(AND($E$3=7,'Marks Entry 7th'!CO134=""),"",IF(AND($E$3=6),'Marks Entry 6th'!CO134,IF(AND($E$3=7),'Marks Entry 7th'!CO134,"")))))</f>
        <v/>
      </c>
      <c r="GC135" s="54"/>
      <c r="GK135" s="56">
        <f>IF(AND($E$3=6),'Marks Entry 6th'!I134,IF(AND($E$3=7),'Marks Entry 7th'!I134,""))</f>
        <v>0</v>
      </c>
      <c r="GL135" s="56">
        <f t="shared" si="185"/>
        <v>0</v>
      </c>
    </row>
    <row r="136" spans="1:194" ht="18.95" customHeight="1">
      <c r="A136" s="68">
        <v>129</v>
      </c>
      <c r="B136" s="68" t="str">
        <f>IF(OR(GK136=0,GK136=""),"",IF(AND($E$3=6),'Marks Entry 6th'!I135,IF(AND($E$3=7),'Marks Entry 7th'!I135,"")))</f>
        <v/>
      </c>
      <c r="C136" s="69" t="str">
        <f>IF(OR(B136=0,B136=""),"",IF(AND($E$3=6,'Marks Entry 6th'!B135=""),"",IF(AND($E$3=7,'Marks Entry 7th'!B135=""),"",IF(AND($E$3=6,'Marks Entry 6th'!B135),'Marks Entry 6th'!B135,IF(AND($E$3=7),'Marks Entry 7th'!B135,"")))))</f>
        <v/>
      </c>
      <c r="D136" s="69" t="str">
        <f>IF(OR(B136=0,B136=""),"",IF(AND($E$3=6,'Marks Entry 6th'!C135=""),"",IF(AND($E$3=7,'Marks Entry 7th'!C135=""),"",IF(AND($E$3=6),'Marks Entry 6th'!C135,IF(AND($E$3=7),'Marks Entry 7th'!C135,"")))))</f>
        <v/>
      </c>
      <c r="E136" s="306" t="str">
        <f>IF(OR(B136=0,B136=""),"",IF(AND($E$3=6,'Marks Entry 6th'!E135=""),"",IF(AND($E$3=7,'Marks Entry 7th'!E135=""),"",IF(AND($E$3=6),'Marks Entry 6th'!E135,IF(AND($E$3=7),'Marks Entry 7th'!E135,"")))))</f>
        <v/>
      </c>
      <c r="F136" s="69" t="str">
        <f>IF(OR(B136=0,B136=""),"",IF(AND($E$3=6,'Marks Entry 6th'!D135=""),"",IF(AND($E$3=7,'Marks Entry 7th'!D135=""),"",IF(AND($E$3=6),'Marks Entry 6th'!D135,IF(AND($E$3=7),'Marks Entry 7th'!D135,"")))))</f>
        <v/>
      </c>
      <c r="G136" s="305" t="str">
        <f>IF(OR(B136=0,B136=""),"",IF(AND($E$3=6,'Marks Entry 6th'!F135=""),"",IF(AND($E$3=7,'Marks Entry 7th'!F135=""),"",IF(AND($E$3=6),UPPER('Marks Entry 6th'!F135),IF(AND($E$3=7),UPPER('Marks Entry 7th'!F135),"")))))</f>
        <v/>
      </c>
      <c r="H136" s="305" t="str">
        <f>IF(OR(B136=0,B136=""),"",IF(AND($E$3=6,'Marks Entry 6th'!G135=""),"",IF(AND($E$3=7,'Marks Entry 7th'!G135=""),"",IF(AND($E$3=6),UPPER('Marks Entry 6th'!G135),IF(AND($E$3=7),UPPER('Marks Entry 7th'!G135),"")))))</f>
        <v/>
      </c>
      <c r="I136" s="305" t="str">
        <f>IF(OR(B136=0,B136=""),"",IF(AND($E$3=6,'Marks Entry 6th'!H135=""),"",IF(AND($E$3=7,'Marks Entry 7th'!H135=""),"",IF(AND($E$3=6),UPPER('Marks Entry 6th'!H135),IF(AND($E$3=7),UPPER('Marks Entry 7th'!H135),"")))))</f>
        <v/>
      </c>
      <c r="J136" s="64" t="str">
        <f>IF(OR(B136=0,B136=""),"",IF(AND($E$3=6,'Marks Entry 6th'!J135=""),"",IF(AND($E$3=7,'Marks Entry 7th'!J135=""),"",IF(AND($E$3=6),'Marks Entry 6th'!J135,IF(AND($E$3=7),'Marks Entry 7th'!J135,"")))))</f>
        <v/>
      </c>
      <c r="K136" s="64" t="str">
        <f>IF(OR(B136=0,B136=""),"",IF(AND($E$3=6,'Marks Entry 6th'!K135=""),"",IF(AND($E$3=7,'Marks Entry 7th'!K135=""),"",IF(AND($E$3=6),'Marks Entry 6th'!K135,IF(AND($E$3=7),'Marks Entry 7th'!K135,"")))))</f>
        <v/>
      </c>
      <c r="L136" s="120" t="str">
        <f>IF(OR($E136="",$G136=""),"",IF(AND($E$3=6),'Marks Entry 6th'!L135,IF(AND($E$3=7),'Marks Entry 7th'!L135,"")))</f>
        <v/>
      </c>
      <c r="M136" s="120" t="str">
        <f>IF(OR($E136="",$G136=""),"",IF(AND($E$3=6),'Marks Entry 6th'!M135,IF(AND($E$3=7),'Marks Entry 7th'!M135,"")))</f>
        <v/>
      </c>
      <c r="N136" s="120" t="str">
        <f>IF(OR($E136="",$G136=""),"",IF(AND($E$3=6),'Marks Entry 6th'!N135,IF(AND($E$3=7),'Marks Entry 7th'!N135,"")))</f>
        <v/>
      </c>
      <c r="O136" s="120" t="str">
        <f>IF(OR($E136="",$G136=""),"",IF(AND($E$3=6),'Marks Entry 6th'!O135,IF(AND($E$3=7),'Marks Entry 7th'!O135,"")))</f>
        <v/>
      </c>
      <c r="P136" s="120" t="str">
        <f>IF(OR($E136="",$G136=""),"",IF(AND($E$3=6),'Marks Entry 6th'!P135,IF(AND($E$3=7),'Marks Entry 7th'!P135,"")))</f>
        <v/>
      </c>
      <c r="Q136" s="120" t="str">
        <f>IF(OR($E136="",$G136=""),"",IF(AND($E$3=6),'Marks Entry 6th'!Q135,IF(AND($E$3=7),'Marks Entry 7th'!Q135,"")))</f>
        <v/>
      </c>
      <c r="R136" s="428" t="str">
        <f t="shared" si="95"/>
        <v/>
      </c>
      <c r="S136" s="120" t="str">
        <f>IF(OR($E136="",$G136=""),"",IF(AND($E$3=6),'Marks Entry 6th'!R135,IF(AND($E$3=7),'Marks Entry 7th'!R135,"")))</f>
        <v/>
      </c>
      <c r="T136" s="120" t="str">
        <f>IF(OR($E136="",$G136=""),"",IF(AND($E$3=6),'Marks Entry 6th'!S135,IF(AND($E$3=7),'Marks Entry 7th'!S135,"")))</f>
        <v/>
      </c>
      <c r="U136" s="65" t="str">
        <f t="shared" si="96"/>
        <v/>
      </c>
      <c r="V136" s="62">
        <f t="shared" si="97"/>
        <v>0</v>
      </c>
      <c r="W136" s="67" t="str">
        <f>IF(OR($E136="",$G136=""),"",IF(AND($E$3=6),'Marks Entry 6th'!T135,IF(AND($E$3=7),'Marks Entry 7th'!T135,"")))</f>
        <v/>
      </c>
      <c r="X136" s="67" t="str">
        <f>IF(OR($E136="",$G136=""),"",IF(AND($E$3=6),'Marks Entry 6th'!U135,IF(AND($E$3=7),'Marks Entry 7th'!U135,"")))</f>
        <v/>
      </c>
      <c r="Y136" s="66" t="str">
        <f t="shared" si="98"/>
        <v/>
      </c>
      <c r="Z136" s="62" t="str">
        <f t="shared" si="99"/>
        <v/>
      </c>
      <c r="AA136" s="108">
        <f t="shared" si="100"/>
        <v>0</v>
      </c>
      <c r="AB136" s="108" t="str">
        <f t="shared" si="101"/>
        <v/>
      </c>
      <c r="AC136" s="108" t="str">
        <f t="shared" si="102"/>
        <v/>
      </c>
      <c r="AD136" s="108" t="str">
        <f t="shared" si="103"/>
        <v/>
      </c>
      <c r="AE136" s="108" t="str">
        <f t="shared" si="104"/>
        <v/>
      </c>
      <c r="AF136" s="110" t="str">
        <f t="shared" si="105"/>
        <v/>
      </c>
      <c r="AG136" s="120" t="str">
        <f>IF(OR($E136="",$G136=""),"",IF(AND($E$3=6),'Marks Entry 6th'!V135,IF(AND($E$3=7),'Marks Entry 7th'!V135,"")))</f>
        <v/>
      </c>
      <c r="AH136" s="120" t="str">
        <f>IF(OR($E136="",$G136=""),"",IF(AND($E$3=6),'Marks Entry 6th'!W135,IF(AND($E$3=7),'Marks Entry 7th'!W135,"")))</f>
        <v/>
      </c>
      <c r="AI136" s="120" t="str">
        <f>IF(OR($E136="",$G136=""),"",IF(AND($E$3=6),'Marks Entry 6th'!X135,IF(AND($E$3=7),'Marks Entry 7th'!X135,"")))</f>
        <v/>
      </c>
      <c r="AJ136" s="120" t="str">
        <f>IF(OR($E136="",$G136=""),"",IF(AND($E$3=6),'Marks Entry 6th'!Y135,IF(AND($E$3=7),'Marks Entry 7th'!Y135,"")))</f>
        <v/>
      </c>
      <c r="AK136" s="120" t="str">
        <f>IF(OR($E136="",$G136=""),"",IF(AND($E$3=6),'Marks Entry 6th'!Z135,IF(AND($E$3=7),'Marks Entry 7th'!Z135,"")))</f>
        <v/>
      </c>
      <c r="AL136" s="120" t="str">
        <f>IF(OR($E136="",$G136=""),"",IF(AND($E$3=6),'Marks Entry 6th'!AA135,IF(AND($E$3=7),'Marks Entry 7th'!AA135,"")))</f>
        <v/>
      </c>
      <c r="AM136" s="428" t="str">
        <f t="shared" si="106"/>
        <v/>
      </c>
      <c r="AN136" s="120" t="str">
        <f>IF(OR($E136="",$G136=""),"",IF(AND($E$3=6),'Marks Entry 6th'!AB135,IF(AND($E$3=7),'Marks Entry 7th'!AB135,"")))</f>
        <v/>
      </c>
      <c r="AO136" s="120" t="str">
        <f>IF(OR($E136="",$G136=""),"",IF(AND($E$3=6),'Marks Entry 6th'!AC135,IF(AND($E$3=7),'Marks Entry 7th'!AC135,"")))</f>
        <v/>
      </c>
      <c r="AP136" s="65" t="str">
        <f t="shared" si="107"/>
        <v/>
      </c>
      <c r="AQ136" s="62">
        <f t="shared" si="108"/>
        <v>0</v>
      </c>
      <c r="AR136" s="67" t="str">
        <f>IF(OR($E136="",$G136=""),"",IF(AND($E$3=6),'Marks Entry 6th'!AD135,IF(AND($E$3=7),'Marks Entry 7th'!AD135,"")))</f>
        <v/>
      </c>
      <c r="AS136" s="67" t="str">
        <f>IF(OR($E136="",$G136=""),"",IF(AND($E$3=6),'Marks Entry 6th'!AE135,IF(AND($E$3=7),'Marks Entry 7th'!AE135,"")))</f>
        <v/>
      </c>
      <c r="AT136" s="65" t="str">
        <f t="shared" si="109"/>
        <v/>
      </c>
      <c r="AU136" s="62" t="str">
        <f t="shared" si="110"/>
        <v/>
      </c>
      <c r="AV136" s="108">
        <f t="shared" si="111"/>
        <v>0</v>
      </c>
      <c r="AW136" s="108" t="str">
        <f t="shared" si="112"/>
        <v/>
      </c>
      <c r="AX136" s="108" t="str">
        <f t="shared" si="113"/>
        <v/>
      </c>
      <c r="AY136" s="108" t="str">
        <f t="shared" si="114"/>
        <v/>
      </c>
      <c r="AZ136" s="108" t="str">
        <f t="shared" si="115"/>
        <v/>
      </c>
      <c r="BA136" s="110" t="str">
        <f t="shared" si="116"/>
        <v/>
      </c>
      <c r="BB136" s="313" t="str">
        <f>IF(OR($E136="",$G136=""),"",IF(AND($E$3=6),'Marks Entry 6th'!AF135,IF(AND($E$3=7),'Marks Entry 7th'!AF135,"")))</f>
        <v/>
      </c>
      <c r="BC136" s="120" t="str">
        <f>IF(OR($E136="",$G136=""),"",IF(AND($E$3=6),'Marks Entry 6th'!AG135,IF(AND($E$3=7),'Marks Entry 7th'!AG135,"")))</f>
        <v/>
      </c>
      <c r="BD136" s="120" t="str">
        <f>IF(OR($E136="",$G136=""),"",IF(AND($E$3=6),'Marks Entry 6th'!AH135,IF(AND($E$3=7),'Marks Entry 7th'!AH135,"")))</f>
        <v/>
      </c>
      <c r="BE136" s="120" t="str">
        <f>IF(OR($E136="",$G136=""),"",IF(AND($E$3=6),'Marks Entry 6th'!AI135,IF(AND($E$3=7),'Marks Entry 7th'!AI135,"")))</f>
        <v/>
      </c>
      <c r="BF136" s="120" t="str">
        <f>IF(OR($E136="",$G136=""),"",IF(AND($E$3=6),'Marks Entry 6th'!AJ135,IF(AND($E$3=7),'Marks Entry 7th'!AJ135,"")))</f>
        <v/>
      </c>
      <c r="BG136" s="120" t="str">
        <f>IF(OR($E136="",$G136=""),"",IF(AND($E$3=6),'Marks Entry 6th'!AK135,IF(AND($E$3=7),'Marks Entry 7th'!AK135,"")))</f>
        <v/>
      </c>
      <c r="BH136" s="120" t="str">
        <f>IF(OR($E136="",$G136=""),"",IF(AND($E$3=6),'Marks Entry 6th'!AL135,IF(AND($E$3=7),'Marks Entry 7th'!AL135,"")))</f>
        <v/>
      </c>
      <c r="BI136" s="428" t="str">
        <f t="shared" si="117"/>
        <v/>
      </c>
      <c r="BJ136" s="120" t="str">
        <f>IF(OR($E136="",$G136=""),"",IF(AND($E$3=6),'Marks Entry 6th'!AM135,IF(AND($E$3=7),'Marks Entry 7th'!AM135,"")))</f>
        <v/>
      </c>
      <c r="BK136" s="120" t="str">
        <f>IF(OR($E136="",$G136=""),"",IF(AND($E$3=6),'Marks Entry 6th'!AN135,IF(AND($E$3=7),'Marks Entry 7th'!AN135,"")))</f>
        <v/>
      </c>
      <c r="BL136" s="65" t="str">
        <f t="shared" si="118"/>
        <v/>
      </c>
      <c r="BM136" s="62">
        <f t="shared" si="119"/>
        <v>0</v>
      </c>
      <c r="BN136" s="67" t="str">
        <f>IF(OR($E136="",$G136=""),"",IF(AND($E$3=6),'Marks Entry 6th'!AO135,IF(AND($E$3=7),'Marks Entry 7th'!AO135,"")))</f>
        <v/>
      </c>
      <c r="BO136" s="67" t="str">
        <f>IF(OR($E136="",$G136=""),"",IF(AND($E$3=6),'Marks Entry 6th'!AP135,IF(AND($E$3=7),'Marks Entry 7th'!AP135,"")))</f>
        <v/>
      </c>
      <c r="BP136" s="65" t="str">
        <f t="shared" si="120"/>
        <v/>
      </c>
      <c r="BQ136" s="62" t="str">
        <f t="shared" si="121"/>
        <v/>
      </c>
      <c r="BR136" s="108">
        <f t="shared" si="122"/>
        <v>0</v>
      </c>
      <c r="BS136" s="108" t="str">
        <f t="shared" si="123"/>
        <v/>
      </c>
      <c r="BT136" s="108" t="str">
        <f t="shared" si="124"/>
        <v/>
      </c>
      <c r="BU136" s="108" t="str">
        <f t="shared" si="125"/>
        <v/>
      </c>
      <c r="BV136" s="108" t="str">
        <f t="shared" si="126"/>
        <v/>
      </c>
      <c r="BW136" s="110" t="str">
        <f t="shared" si="127"/>
        <v/>
      </c>
      <c r="BX136" s="120" t="str">
        <f>IF(OR($E136="",$G136=""),"",IF(AND($E$3=6),'Marks Entry 6th'!AQ135,IF(AND($E$3=7),'Marks Entry 7th'!AQ135,"")))</f>
        <v/>
      </c>
      <c r="BY136" s="120" t="str">
        <f>IF(OR($E136="",$G136=""),"",IF(AND($E$3=6),'Marks Entry 6th'!AR135,IF(AND($E$3=7),'Marks Entry 7th'!AR135,"")))</f>
        <v/>
      </c>
      <c r="BZ136" s="120" t="str">
        <f>IF(OR($E136="",$G136=""),"",IF(AND($E$3=6),'Marks Entry 6th'!AS135,IF(AND($E$3=7),'Marks Entry 7th'!AS135,"")))</f>
        <v/>
      </c>
      <c r="CA136" s="120" t="str">
        <f>IF(OR($E136="",$G136=""),"",IF(AND($E$3=6),'Marks Entry 6th'!AT135,IF(AND($E$3=7),'Marks Entry 7th'!AT135,"")))</f>
        <v/>
      </c>
      <c r="CB136" s="120" t="str">
        <f>IF(OR($E136="",$G136=""),"",IF(AND($E$3=6),'Marks Entry 6th'!AU135,IF(AND($E$3=7),'Marks Entry 7th'!AU135,"")))</f>
        <v/>
      </c>
      <c r="CC136" s="120" t="str">
        <f>IF(OR($E136="",$G136=""),"",IF(AND($E$3=6),'Marks Entry 6th'!AV135,IF(AND($E$3=7),'Marks Entry 7th'!AV135,"")))</f>
        <v/>
      </c>
      <c r="CD136" s="428" t="str">
        <f t="shared" si="128"/>
        <v/>
      </c>
      <c r="CE136" s="120" t="str">
        <f>IF(OR($E136="",$G136=""),"",IF(AND($E$3=6),'Marks Entry 6th'!AW135,IF(AND($E$3=7),'Marks Entry 7th'!AW135,"")))</f>
        <v/>
      </c>
      <c r="CF136" s="120" t="str">
        <f>IF(OR($E136="",$G136=""),"",IF(AND($E$3=6),'Marks Entry 6th'!AX135,IF(AND($E$3=7),'Marks Entry 7th'!AX135,"")))</f>
        <v/>
      </c>
      <c r="CG136" s="65" t="str">
        <f t="shared" si="129"/>
        <v/>
      </c>
      <c r="CH136" s="62">
        <f t="shared" si="130"/>
        <v>0</v>
      </c>
      <c r="CI136" s="67" t="str">
        <f>IF(OR($E136="",$G136=""),"",IF(AND($E$3=6),'Marks Entry 6th'!AY135,IF(AND($E$3=7),'Marks Entry 7th'!AY135,"")))</f>
        <v/>
      </c>
      <c r="CJ136" s="67" t="str">
        <f>IF(OR($E136="",$G136=""),"",IF(AND($E$3=6),'Marks Entry 6th'!AZ135,IF(AND($E$3=7),'Marks Entry 7th'!AZ135,"")))</f>
        <v/>
      </c>
      <c r="CK136" s="65" t="str">
        <f t="shared" si="131"/>
        <v/>
      </c>
      <c r="CL136" s="62" t="str">
        <f t="shared" si="132"/>
        <v/>
      </c>
      <c r="CM136" s="108">
        <f t="shared" si="133"/>
        <v>0</v>
      </c>
      <c r="CN136" s="108" t="str">
        <f t="shared" si="134"/>
        <v/>
      </c>
      <c r="CO136" s="108" t="str">
        <f t="shared" si="135"/>
        <v/>
      </c>
      <c r="CP136" s="108" t="str">
        <f t="shared" si="136"/>
        <v/>
      </c>
      <c r="CQ136" s="108" t="str">
        <f t="shared" si="137"/>
        <v/>
      </c>
      <c r="CR136" s="110" t="str">
        <f t="shared" si="138"/>
        <v/>
      </c>
      <c r="CS136" s="120" t="str">
        <f>IF(OR($E136="",$G136=""),"",IF(AND($E$3=6),'Marks Entry 6th'!BA135,IF(AND($E$3=7),'Marks Entry 7th'!BA135,"")))</f>
        <v/>
      </c>
      <c r="CT136" s="120" t="str">
        <f>IF(OR($E136="",$G136=""),"",IF(AND($E$3=6),'Marks Entry 6th'!BB135,IF(AND($E$3=7),'Marks Entry 7th'!BB135,"")))</f>
        <v/>
      </c>
      <c r="CU136" s="120" t="str">
        <f>IF(OR($E136="",$G136=""),"",IF(AND($E$3=6),'Marks Entry 6th'!BC135,IF(AND($E$3=7),'Marks Entry 7th'!BC135,"")))</f>
        <v/>
      </c>
      <c r="CV136" s="120" t="str">
        <f>IF(OR($E136="",$G136=""),"",IF(AND($E$3=6),'Marks Entry 6th'!BD135,IF(AND($E$3=7),'Marks Entry 7th'!BD135,"")))</f>
        <v/>
      </c>
      <c r="CW136" s="120" t="str">
        <f>IF(OR($E136="",$G136=""),"",IF(AND($E$3=6),'Marks Entry 6th'!BE135,IF(AND($E$3=7),'Marks Entry 7th'!BE135,"")))</f>
        <v/>
      </c>
      <c r="CX136" s="120" t="str">
        <f>IF(OR($E136="",$G136=""),"",IF(AND($E$3=6),'Marks Entry 6th'!BF135,IF(AND($E$3=7),'Marks Entry 7th'!BF135,"")))</f>
        <v/>
      </c>
      <c r="CY136" s="428" t="str">
        <f t="shared" si="139"/>
        <v/>
      </c>
      <c r="CZ136" s="120" t="str">
        <f>IF(OR($E136="",$G136=""),"",IF(AND($E$3=6),'Marks Entry 6th'!BG135,IF(AND($E$3=7),'Marks Entry 7th'!BG135,"")))</f>
        <v/>
      </c>
      <c r="DA136" s="120" t="str">
        <f>IF(OR($E136="",$G136=""),"",IF(AND($E$3=6),'Marks Entry 6th'!BH135,IF(AND($E$3=7),'Marks Entry 7th'!BH135,"")))</f>
        <v/>
      </c>
      <c r="DB136" s="65" t="str">
        <f t="shared" si="140"/>
        <v/>
      </c>
      <c r="DC136" s="62">
        <f t="shared" si="141"/>
        <v>0</v>
      </c>
      <c r="DD136" s="67" t="str">
        <f>IF(OR($E136="",$G136=""),"",IF(AND($E$3=6),'Marks Entry 6th'!BI135,IF(AND($E$3=7),'Marks Entry 7th'!BI135,"")))</f>
        <v/>
      </c>
      <c r="DE136" s="67" t="str">
        <f>IF(OR($E136="",$G136=""),"",IF(AND($E$3=6),'Marks Entry 6th'!BJ135,IF(AND($E$3=7),'Marks Entry 7th'!BJ135,"")))</f>
        <v/>
      </c>
      <c r="DF136" s="65" t="str">
        <f t="shared" si="142"/>
        <v/>
      </c>
      <c r="DG136" s="62" t="str">
        <f t="shared" si="143"/>
        <v/>
      </c>
      <c r="DH136" s="108">
        <f t="shared" si="144"/>
        <v>0</v>
      </c>
      <c r="DI136" s="108" t="str">
        <f t="shared" si="145"/>
        <v/>
      </c>
      <c r="DJ136" s="108" t="str">
        <f t="shared" si="146"/>
        <v/>
      </c>
      <c r="DK136" s="108" t="str">
        <f t="shared" si="147"/>
        <v/>
      </c>
      <c r="DL136" s="108" t="str">
        <f t="shared" si="148"/>
        <v/>
      </c>
      <c r="DM136" s="110" t="str">
        <f t="shared" si="149"/>
        <v/>
      </c>
      <c r="DN136" s="120" t="str">
        <f>IF(OR($E136="",$G136=""),"",IF(AND($E$3=6),'Marks Entry 6th'!BK135,IF(AND($E$3=7),'Marks Entry 7th'!BK135,"")))</f>
        <v/>
      </c>
      <c r="DO136" s="120" t="str">
        <f>IF(OR($E136="",$G136=""),"",IF(AND($E$3=6),'Marks Entry 6th'!BL135,IF(AND($E$3=7),'Marks Entry 7th'!BL135,"")))</f>
        <v/>
      </c>
      <c r="DP136" s="120" t="str">
        <f>IF(OR($E136="",$G136=""),"",IF(AND($E$3=6),'Marks Entry 6th'!BM135,IF(AND($E$3=7),'Marks Entry 7th'!BM135,"")))</f>
        <v/>
      </c>
      <c r="DQ136" s="120" t="str">
        <f>IF(OR($E136="",$G136=""),"",IF(AND($E$3=6),'Marks Entry 6th'!BN135,IF(AND($E$3=7),'Marks Entry 7th'!BN135,"")))</f>
        <v/>
      </c>
      <c r="DR136" s="120" t="str">
        <f>IF(OR($E136="",$G136=""),"",IF(AND($E$3=6),'Marks Entry 6th'!BO135,IF(AND($E$3=7),'Marks Entry 7th'!BO135,"")))</f>
        <v/>
      </c>
      <c r="DS136" s="120" t="str">
        <f>IF(OR($E136="",$G136=""),"",IF(AND($E$3=6),'Marks Entry 6th'!BP135,IF(AND($E$3=7),'Marks Entry 7th'!BP135,"")))</f>
        <v/>
      </c>
      <c r="DT136" s="428" t="str">
        <f t="shared" si="150"/>
        <v/>
      </c>
      <c r="DU136" s="120" t="str">
        <f>IF(OR($E136="",$G136=""),"",IF(AND($E$3=6),'Marks Entry 6th'!BQ135,IF(AND($E$3=7),'Marks Entry 7th'!BQ135,"")))</f>
        <v/>
      </c>
      <c r="DV136" s="120" t="str">
        <f>IF(OR($E136="",$G136=""),"",IF(AND($E$3=6),'Marks Entry 6th'!BR135,IF(AND($E$3=7),'Marks Entry 7th'!BR135,"")))</f>
        <v/>
      </c>
      <c r="DW136" s="65" t="str">
        <f t="shared" si="151"/>
        <v/>
      </c>
      <c r="DX136" s="62">
        <f t="shared" si="152"/>
        <v>0</v>
      </c>
      <c r="DY136" s="67" t="str">
        <f>IF(OR($E136="",$G136=""),"",IF(AND($E$3=6),'Marks Entry 6th'!BS135,IF(AND($E$3=7),'Marks Entry 7th'!BS135,"")))</f>
        <v/>
      </c>
      <c r="DZ136" s="67" t="str">
        <f>IF(OR($E136="",$G136=""),"",IF(AND($E$3=6),'Marks Entry 6th'!BT135,IF(AND($E$3=7),'Marks Entry 7th'!BT135,"")))</f>
        <v/>
      </c>
      <c r="EA136" s="65" t="str">
        <f t="shared" si="153"/>
        <v/>
      </c>
      <c r="EB136" s="62" t="str">
        <f t="shared" si="154"/>
        <v/>
      </c>
      <c r="EC136" s="108">
        <f t="shared" si="155"/>
        <v>0</v>
      </c>
      <c r="ED136" s="108" t="str">
        <f t="shared" si="156"/>
        <v/>
      </c>
      <c r="EE136" s="108" t="str">
        <f t="shared" si="157"/>
        <v/>
      </c>
      <c r="EF136" s="108" t="str">
        <f t="shared" si="158"/>
        <v/>
      </c>
      <c r="EG136" s="108" t="str">
        <f t="shared" si="159"/>
        <v/>
      </c>
      <c r="EH136" s="110" t="str">
        <f t="shared" si="160"/>
        <v/>
      </c>
      <c r="EI136" s="52" t="str">
        <f>IF(OR($E136="",$G136=""),"",IF(AND($E$3=6),'Marks Entry 6th'!BU135,IF(AND($E$3=7),'Marks Entry 7th'!BU135,"")))</f>
        <v/>
      </c>
      <c r="EJ136" s="52" t="str">
        <f>IF(OR($E136="",$G136=""),"",IF(AND($E$3=6),'Marks Entry 6th'!BV135,IF(AND($E$3=7),'Marks Entry 7th'!BV135,"")))</f>
        <v/>
      </c>
      <c r="EK136" s="52" t="str">
        <f>IF(OR($E136="",$G136=""),"",IF(AND($E$3=6),'Marks Entry 6th'!BW135,IF(AND($E$3=7),'Marks Entry 7th'!BW135,"")))</f>
        <v/>
      </c>
      <c r="EL136" s="52" t="str">
        <f>IF(OR($E136="",$G136=""),"",IF(AND($E$3=6),'Marks Entry 6th'!BX135,IF(AND($E$3=7),'Marks Entry 7th'!BX135,"")))</f>
        <v/>
      </c>
      <c r="EM136" s="52" t="str">
        <f>IF(OR($E136="",$G136=""),"",IF(AND($E$3=6),'Marks Entry 6th'!BY135,IF(AND($E$3=7),'Marks Entry 7th'!BY135,"")))</f>
        <v/>
      </c>
      <c r="EN136" s="121" t="str">
        <f t="shared" si="161"/>
        <v/>
      </c>
      <c r="EO136" s="122">
        <f t="shared" si="162"/>
        <v>0</v>
      </c>
      <c r="EP136" s="122" t="str">
        <f t="shared" si="163"/>
        <v/>
      </c>
      <c r="EQ136" s="122" t="str">
        <f t="shared" si="164"/>
        <v/>
      </c>
      <c r="ER136" s="109" t="str">
        <f t="shared" si="165"/>
        <v/>
      </c>
      <c r="ES136" s="52" t="str">
        <f>IF(OR($E136="",$G136=""),"",IF(AND($E$3=6),'Marks Entry 6th'!BZ135,IF(AND($E$3=7),'Marks Entry 7th'!BZ135,"")))</f>
        <v/>
      </c>
      <c r="ET136" s="52" t="str">
        <f>IF(OR($E136="",$G136=""),"",IF(AND($E$3=6),'Marks Entry 6th'!CA135,IF(AND($E$3=7),'Marks Entry 7th'!CA135,"")))</f>
        <v/>
      </c>
      <c r="EU136" s="52" t="str">
        <f>IF(OR($E136="",$G136=""),"",IF(AND($E$3=6),'Marks Entry 6th'!CB135,IF(AND($E$3=7),'Marks Entry 7th'!CB135,"")))</f>
        <v/>
      </c>
      <c r="EV136" s="52" t="str">
        <f>IF(OR($E136="",$G136=""),"",IF(AND($E$3=6),'Marks Entry 6th'!CC135,IF(AND($E$3=7),'Marks Entry 7th'!CC135,"")))</f>
        <v/>
      </c>
      <c r="EW136" s="52" t="str">
        <f>IF(OR($E136="",$G136=""),"",IF(AND($E$3=6),'Marks Entry 6th'!CD135,IF(AND($E$3=7),'Marks Entry 7th'!CD135,"")))</f>
        <v/>
      </c>
      <c r="EX136" s="121" t="str">
        <f t="shared" si="166"/>
        <v/>
      </c>
      <c r="EY136" s="122">
        <f t="shared" si="167"/>
        <v>0</v>
      </c>
      <c r="EZ136" s="122" t="str">
        <f t="shared" si="168"/>
        <v/>
      </c>
      <c r="FA136" s="122" t="str">
        <f t="shared" si="169"/>
        <v/>
      </c>
      <c r="FB136" s="109" t="str">
        <f t="shared" si="170"/>
        <v/>
      </c>
      <c r="FC136" s="52" t="str">
        <f>IF(OR($E136="",$G136=""),"",IF(AND($E$3=6),'Marks Entry 6th'!CE135,IF(AND($E$3=7),'Marks Entry 7th'!CE135,"")))</f>
        <v/>
      </c>
      <c r="FD136" s="52" t="str">
        <f>IF(OR($E136="",$G136=""),"",IF(AND($E$3=6),'Marks Entry 6th'!CF135,IF(AND($E$3=7),'Marks Entry 7th'!CF135,"")))</f>
        <v/>
      </c>
      <c r="FE136" s="52" t="str">
        <f>IF(OR($E136="",$G136=""),"",IF(AND($E$3=6),'Marks Entry 6th'!CG135,IF(AND($E$3=7),'Marks Entry 7th'!CG135,"")))</f>
        <v/>
      </c>
      <c r="FF136" s="52" t="str">
        <f>IF(OR($E136="",$G136=""),"",IF(AND($E$3=6),'Marks Entry 6th'!CH135,IF(AND($E$3=7),'Marks Entry 7th'!CH135,"")))</f>
        <v/>
      </c>
      <c r="FG136" s="52" t="str">
        <f>IF(OR($E136="",$G136=""),"",IF(AND($E$3=6),'Marks Entry 6th'!CI135,IF(AND($E$3=7),'Marks Entry 7th'!CI135,"")))</f>
        <v/>
      </c>
      <c r="FH136" s="121" t="str">
        <f t="shared" si="171"/>
        <v/>
      </c>
      <c r="FI136" s="122">
        <f t="shared" si="172"/>
        <v>0</v>
      </c>
      <c r="FJ136" s="122" t="str">
        <f t="shared" si="173"/>
        <v/>
      </c>
      <c r="FK136" s="122" t="str">
        <f t="shared" si="174"/>
        <v/>
      </c>
      <c r="FL136" s="109" t="str">
        <f t="shared" si="175"/>
        <v/>
      </c>
      <c r="FM136" s="370" t="str">
        <f>IF(OR($E136="",$G136=""),"",IF(AND('Marks Entry 6th'!CJ135="",'Marks Entry 7th'!CJ135=""),"",IF(AND($E$3=6),'Marks Entry 6th'!CJ135,IF(AND($E$3=7),'Marks Entry 7th'!CJ135,""))))</f>
        <v/>
      </c>
      <c r="FN136" s="370" t="str">
        <f>IF(OR($E136="",$G136=""),"",IF(AND('Marks Entry 6th'!CK135="",'Marks Entry 7th'!CK135=""),"",IF(AND($E$3=6),'Marks Entry 6th'!CK135,IF(AND($E$3=7),'Marks Entry 7th'!CK135,""))))</f>
        <v/>
      </c>
      <c r="FO136" s="371" t="str">
        <f t="shared" si="176"/>
        <v/>
      </c>
      <c r="FP136" s="109" t="str">
        <f t="shared" si="177"/>
        <v/>
      </c>
      <c r="FQ136" s="370" t="str">
        <f>IF(OR($E136="",$G136=""),"",IF(AND('Marks Entry 6th'!CL135="",'Marks Entry 7th'!CL135=""),"",IF(AND($E$3=6),'Marks Entry 6th'!CL135,IF(AND($E$3=7),'Marks Entry 7th'!CL135,""))))</f>
        <v/>
      </c>
      <c r="FR136" s="370" t="str">
        <f>IF(OR($E136="",$G136=""),"",IF(AND('Marks Entry 6th'!CM135="",'Marks Entry 7th'!CM135=""),"",IF(AND($E$3=6),'Marks Entry 6th'!CM135,IF(AND($E$3=7),'Marks Entry 7th'!CM135,""))))</f>
        <v/>
      </c>
      <c r="FS136" s="371" t="str">
        <f t="shared" si="178"/>
        <v/>
      </c>
      <c r="FT136" s="109" t="str">
        <f t="shared" si="179"/>
        <v/>
      </c>
      <c r="FU136" s="78" t="str">
        <f t="shared" si="180"/>
        <v/>
      </c>
      <c r="FV136" s="332" t="str">
        <f t="shared" si="181"/>
        <v/>
      </c>
      <c r="FW136" s="84" t="str">
        <f t="shared" si="182"/>
        <v/>
      </c>
      <c r="FX136" s="225" t="str">
        <f t="shared" si="183"/>
        <v/>
      </c>
      <c r="FY136" s="85" t="str">
        <f t="shared" si="184"/>
        <v/>
      </c>
      <c r="FZ136" s="331" t="str">
        <f>IFERROR(IF(B136="NSO","NSO",IF(OR(D136="",G136="",F136=""),"",IF(AND(FV136&gt;=36,'Master sheet'!$D$11="Hindi"),"कक्षा क्रमोन्नत",IF(AND(FV136&gt;=36,'Master sheet'!$D$11="English"),"Promoted",IF(AND(FV136&lt;36,'Master sheet'!$D$11="Hindi"),"पुनः परीक्षा","Re-Exam"))))),"")</f>
        <v/>
      </c>
      <c r="GA136" s="53" t="str">
        <f>IF(OR($E136="",$G136=""),"",IF(AND($E$3=6,'Marks Entry 6th'!CN135=""),"",IF(AND($E$3=7,'Marks Entry 7th'!CN135=""),"",IF(AND($E$3=6),'Marks Entry 6th'!CN135,IF(AND($E$3=7),'Marks Entry 7th'!CN135,"")))))</f>
        <v/>
      </c>
      <c r="GB136" s="53" t="str">
        <f>IF(OR($E136="",$G136=""),"",IF(AND($E$3=6,'Marks Entry 6th'!CO135=""),"",IF(AND($E$3=7,'Marks Entry 7th'!CO135=""),"",IF(AND($E$3=6),'Marks Entry 6th'!CO135,IF(AND($E$3=7),'Marks Entry 7th'!CO135,"")))))</f>
        <v/>
      </c>
      <c r="GC136" s="54"/>
      <c r="GK136" s="56">
        <f>IF(AND($E$3=6),'Marks Entry 6th'!I135,IF(AND($E$3=7),'Marks Entry 7th'!I135,""))</f>
        <v>0</v>
      </c>
      <c r="GL136" s="56">
        <f t="shared" si="185"/>
        <v>0</v>
      </c>
    </row>
    <row r="137" spans="1:194" ht="18.95" customHeight="1">
      <c r="A137" s="68">
        <v>130</v>
      </c>
      <c r="B137" s="68" t="str">
        <f>IF(OR(GK137=0,GK137=""),"",IF(AND($E$3=6),'Marks Entry 6th'!I136,IF(AND($E$3=7),'Marks Entry 7th'!I136,"")))</f>
        <v/>
      </c>
      <c r="C137" s="69" t="str">
        <f>IF(OR(B137=0,B137=""),"",IF(AND($E$3=6,'Marks Entry 6th'!B136=""),"",IF(AND($E$3=7,'Marks Entry 7th'!B136=""),"",IF(AND($E$3=6,'Marks Entry 6th'!B136),'Marks Entry 6th'!B136,IF(AND($E$3=7),'Marks Entry 7th'!B136,"")))))</f>
        <v/>
      </c>
      <c r="D137" s="69" t="str">
        <f>IF(OR(B137=0,B137=""),"",IF(AND($E$3=6,'Marks Entry 6th'!C136=""),"",IF(AND($E$3=7,'Marks Entry 7th'!C136=""),"",IF(AND($E$3=6),'Marks Entry 6th'!C136,IF(AND($E$3=7),'Marks Entry 7th'!C136,"")))))</f>
        <v/>
      </c>
      <c r="E137" s="306" t="str">
        <f>IF(OR(B137=0,B137=""),"",IF(AND($E$3=6,'Marks Entry 6th'!E136=""),"",IF(AND($E$3=7,'Marks Entry 7th'!E136=""),"",IF(AND($E$3=6),'Marks Entry 6th'!E136,IF(AND($E$3=7),'Marks Entry 7th'!E136,"")))))</f>
        <v/>
      </c>
      <c r="F137" s="69" t="str">
        <f>IF(OR(B137=0,B137=""),"",IF(AND($E$3=6,'Marks Entry 6th'!D136=""),"",IF(AND($E$3=7,'Marks Entry 7th'!D136=""),"",IF(AND($E$3=6),'Marks Entry 6th'!D136,IF(AND($E$3=7),'Marks Entry 7th'!D136,"")))))</f>
        <v/>
      </c>
      <c r="G137" s="305" t="str">
        <f>IF(OR(B137=0,B137=""),"",IF(AND($E$3=6,'Marks Entry 6th'!F136=""),"",IF(AND($E$3=7,'Marks Entry 7th'!F136=""),"",IF(AND($E$3=6),UPPER('Marks Entry 6th'!F136),IF(AND($E$3=7),UPPER('Marks Entry 7th'!F136),"")))))</f>
        <v/>
      </c>
      <c r="H137" s="305" t="str">
        <f>IF(OR(B137=0,B137=""),"",IF(AND($E$3=6,'Marks Entry 6th'!G136=""),"",IF(AND($E$3=7,'Marks Entry 7th'!G136=""),"",IF(AND($E$3=6),UPPER('Marks Entry 6th'!G136),IF(AND($E$3=7),UPPER('Marks Entry 7th'!G136),"")))))</f>
        <v/>
      </c>
      <c r="I137" s="305" t="str">
        <f>IF(OR(B137=0,B137=""),"",IF(AND($E$3=6,'Marks Entry 6th'!H136=""),"",IF(AND($E$3=7,'Marks Entry 7th'!H136=""),"",IF(AND($E$3=6),UPPER('Marks Entry 6th'!H136),IF(AND($E$3=7),UPPER('Marks Entry 7th'!H136),"")))))</f>
        <v/>
      </c>
      <c r="J137" s="64" t="str">
        <f>IF(OR(B137=0,B137=""),"",IF(AND($E$3=6,'Marks Entry 6th'!J136=""),"",IF(AND($E$3=7,'Marks Entry 7th'!J136=""),"",IF(AND($E$3=6),'Marks Entry 6th'!J136,IF(AND($E$3=7),'Marks Entry 7th'!J136,"")))))</f>
        <v/>
      </c>
      <c r="K137" s="64" t="str">
        <f>IF(OR(B137=0,B137=""),"",IF(AND($E$3=6,'Marks Entry 6th'!K136=""),"",IF(AND($E$3=7,'Marks Entry 7th'!K136=""),"",IF(AND($E$3=6),'Marks Entry 6th'!K136,IF(AND($E$3=7),'Marks Entry 7th'!K136,"")))))</f>
        <v/>
      </c>
      <c r="L137" s="120" t="str">
        <f>IF(OR($E137="",$G137=""),"",IF(AND($E$3=6),'Marks Entry 6th'!L136,IF(AND($E$3=7),'Marks Entry 7th'!L136,"")))</f>
        <v/>
      </c>
      <c r="M137" s="120" t="str">
        <f>IF(OR($E137="",$G137=""),"",IF(AND($E$3=6),'Marks Entry 6th'!M136,IF(AND($E$3=7),'Marks Entry 7th'!M136,"")))</f>
        <v/>
      </c>
      <c r="N137" s="120" t="str">
        <f>IF(OR($E137="",$G137=""),"",IF(AND($E$3=6),'Marks Entry 6th'!N136,IF(AND($E$3=7),'Marks Entry 7th'!N136,"")))</f>
        <v/>
      </c>
      <c r="O137" s="120" t="str">
        <f>IF(OR($E137="",$G137=""),"",IF(AND($E$3=6),'Marks Entry 6th'!O136,IF(AND($E$3=7),'Marks Entry 7th'!O136,"")))</f>
        <v/>
      </c>
      <c r="P137" s="120" t="str">
        <f>IF(OR($E137="",$G137=""),"",IF(AND($E$3=6),'Marks Entry 6th'!P136,IF(AND($E$3=7),'Marks Entry 7th'!P136,"")))</f>
        <v/>
      </c>
      <c r="Q137" s="120" t="str">
        <f>IF(OR($E137="",$G137=""),"",IF(AND($E$3=6),'Marks Entry 6th'!Q136,IF(AND($E$3=7),'Marks Entry 7th'!Q136,"")))</f>
        <v/>
      </c>
      <c r="R137" s="428" t="str">
        <f t="shared" ref="R137:R200" si="186">IF(AND(L137="",M137="",N137="",O137="",P137="",Q137=""),"",SUM(L137:Q137))</f>
        <v/>
      </c>
      <c r="S137" s="120" t="str">
        <f>IF(OR($E137="",$G137=""),"",IF(AND($E$3=6),'Marks Entry 6th'!R136,IF(AND($E$3=7),'Marks Entry 7th'!R136,"")))</f>
        <v/>
      </c>
      <c r="T137" s="120" t="str">
        <f>IF(OR($E137="",$G137=""),"",IF(AND($E$3=6),'Marks Entry 6th'!S136,IF(AND($E$3=7),'Marks Entry 7th'!S136,"")))</f>
        <v/>
      </c>
      <c r="U137" s="65" t="str">
        <f t="shared" ref="U137:U200" si="187">IF(AND(S137="",T137=""),"",IF(AND(S137="NA",T137="NA"),"NA",IF(AND(S137="AB",T137="AB"),"AB",IF(AND(S137="ML",T137="ML"),"ML",SUM(S137:T137)))))</f>
        <v/>
      </c>
      <c r="V137" s="62">
        <f t="shared" ref="V137:V200" si="188">IF(AND(R137="NA",U137="NA"),"NA",IF(AND(R137="AB",U137="AB"),"AB",IF(AND(R137="ML",U137="ML"),"ML",SUM(R137,U137))))</f>
        <v>0</v>
      </c>
      <c r="W137" s="67" t="str">
        <f>IF(OR($E137="",$G137=""),"",IF(AND($E$3=6),'Marks Entry 6th'!T136,IF(AND($E$3=7),'Marks Entry 7th'!T136,"")))</f>
        <v/>
      </c>
      <c r="X137" s="67" t="str">
        <f>IF(OR($E137="",$G137=""),"",IF(AND($E$3=6),'Marks Entry 6th'!U136,IF(AND($E$3=7),'Marks Entry 7th'!U136,"")))</f>
        <v/>
      </c>
      <c r="Y137" s="66" t="str">
        <f t="shared" ref="Y137:Y200" si="189">IF(AND(W137="",X137=""),"",IF(AND(W137="AB",X137="AB"),"AB",IF(AND(W137="ML",X137="ML"),"ML",SUM(W137:X137))))</f>
        <v/>
      </c>
      <c r="Z137" s="62" t="str">
        <f t="shared" ref="Z137:Z200" si="190">IF(Y137="","",IF(AND(V137="AB",Y137="AB"),"AB",SUM(V137,Y137)))</f>
        <v/>
      </c>
      <c r="AA137" s="108">
        <f t="shared" ref="AA137:AA200" si="191">COUNTIF(L137:O137,"NA")*5+(COUNTIF(L137:O137,"ML")*5)+(COUNTIF(S137,"ML")*$S$7)+(COUNTIF(W137,"ML")*$W$7)</f>
        <v>0</v>
      </c>
      <c r="AB137" s="108" t="str">
        <f t="shared" ref="AB137:AB200" si="192">IF(OR(B137="NSO",B137=0,B137=""),"",IF(AND(L137="",N137="",S137="",W137=""),"",IF(AND(N137="",L137="",M137="",O137=""),20-AA137,IF(AND(S137="",T137=""),$U$7-AA137,IF(AND(W137="",X137=""),$Y$7-AA137,$Z$7-AA137)))))</f>
        <v/>
      </c>
      <c r="AC137" s="108" t="str">
        <f t="shared" ref="AC137:AC200" si="193">IF(AND(OR(L137="ab",L137="ml"),OR(N137="ab",N137="ml"),OR(S137="ab",S137="ml")),"AB",IF(AND(OR(L137="ab",L137="ml"),OR(S137="ab",S137="ml"),OR(W137="ab",W137="ml")),"AB",IF(AND(OR(N137="ab",N137="ml"),OR(S137="ab",S137="ml"),OR(W137="ab",W137="ml")),"AB","")))</f>
        <v/>
      </c>
      <c r="AD137" s="108" t="str">
        <f t="shared" ref="AD137:AD200" si="194">IF(OR(B137="NSO",B137="",W137=""),"",IF(OR(AC137="AB",W137="ab"),"AB",IF(W137="ML","RE",IF(AND(Z137&gt;=36%*AB137,W137&gt;=$W$7*20%),"P",IF(AND(Z137&gt;=34%*AB137,W137&gt;=$W$7*20%),"G2",IF(AND(Z137&gt;=31%*AB137,W137&gt;=$W$7*20%),"G1",IF(Z137&gt;=25%*AB137,"S","F")))))))</f>
        <v/>
      </c>
      <c r="AE137" s="108" t="str">
        <f t="shared" ref="AE137:AE200" si="195">IF(OR(AD137="",AD137=0,AD137="S",AD137="RE",AD137="F",AD137="AB"),AD137,IF(Z137&gt;=75%*AB137,"D",IF(Z137&gt;=60%*AB137,"I",IF(Z137&gt;=48%*AB137,"II",IF(Z137&gt;=36%*AB137,"III",AD137)))))</f>
        <v/>
      </c>
      <c r="AF137" s="110" t="str">
        <f t="shared" ref="AF137:AF200" si="196">IF(Z137="","",IF(OR(AD137="",AD137=0,AD137="S",AD137="RE",AD137="F",AD137="AB"),"",IF(Z137&gt;=86%*AB137,"A",IF(Z137&gt;=71%*AB137,"B",IF(Z137&gt;=51%*AB137,"C",IF(Z137&gt;=31%*AB137,"D","E"))))))</f>
        <v/>
      </c>
      <c r="AG137" s="120" t="str">
        <f>IF(OR($E137="",$G137=""),"",IF(AND($E$3=6),'Marks Entry 6th'!V136,IF(AND($E$3=7),'Marks Entry 7th'!V136,"")))</f>
        <v/>
      </c>
      <c r="AH137" s="120" t="str">
        <f>IF(OR($E137="",$G137=""),"",IF(AND($E$3=6),'Marks Entry 6th'!W136,IF(AND($E$3=7),'Marks Entry 7th'!W136,"")))</f>
        <v/>
      </c>
      <c r="AI137" s="120" t="str">
        <f>IF(OR($E137="",$G137=""),"",IF(AND($E$3=6),'Marks Entry 6th'!X136,IF(AND($E$3=7),'Marks Entry 7th'!X136,"")))</f>
        <v/>
      </c>
      <c r="AJ137" s="120" t="str">
        <f>IF(OR($E137="",$G137=""),"",IF(AND($E$3=6),'Marks Entry 6th'!Y136,IF(AND($E$3=7),'Marks Entry 7th'!Y136,"")))</f>
        <v/>
      </c>
      <c r="AK137" s="120" t="str">
        <f>IF(OR($E137="",$G137=""),"",IF(AND($E$3=6),'Marks Entry 6th'!Z136,IF(AND($E$3=7),'Marks Entry 7th'!Z136,"")))</f>
        <v/>
      </c>
      <c r="AL137" s="120" t="str">
        <f>IF(OR($E137="",$G137=""),"",IF(AND($E$3=6),'Marks Entry 6th'!AA136,IF(AND($E$3=7),'Marks Entry 7th'!AA136,"")))</f>
        <v/>
      </c>
      <c r="AM137" s="428" t="str">
        <f t="shared" ref="AM137:AM200" si="197">IF(AND(AG137="",AH137="",AI137="",AJ137="",AK137="",AL137=""),"",SUM(AG137:AL137))</f>
        <v/>
      </c>
      <c r="AN137" s="120" t="str">
        <f>IF(OR($E137="",$G137=""),"",IF(AND($E$3=6),'Marks Entry 6th'!AB136,IF(AND($E$3=7),'Marks Entry 7th'!AB136,"")))</f>
        <v/>
      </c>
      <c r="AO137" s="120" t="str">
        <f>IF(OR($E137="",$G137=""),"",IF(AND($E$3=6),'Marks Entry 6th'!AC136,IF(AND($E$3=7),'Marks Entry 7th'!AC136,"")))</f>
        <v/>
      </c>
      <c r="AP137" s="65" t="str">
        <f t="shared" ref="AP137:AP200" si="198">IF(AND(AN137="",AO137=""),"",IF(AND(AN137="NA",AO137="NA"),"NA",IF(AND(AN137="AB",AO137="AB"),"AB",IF(AND(AN137="ML",AO137="ML"),"ML",SUM(AN137:AO137)))))</f>
        <v/>
      </c>
      <c r="AQ137" s="62">
        <f t="shared" ref="AQ137:AQ200" si="199">IF(AND(AM137="NA",AP137="NA"),"NA",IF(AND(AM137="AB",AP137="AB"),"AB",IF(AND(AM137="ML",AP137="ML"),"ML",SUM(AM137,AP137))))</f>
        <v>0</v>
      </c>
      <c r="AR137" s="67" t="str">
        <f>IF(OR($E137="",$G137=""),"",IF(AND($E$3=6),'Marks Entry 6th'!AD136,IF(AND($E$3=7),'Marks Entry 7th'!AD136,"")))</f>
        <v/>
      </c>
      <c r="AS137" s="67" t="str">
        <f>IF(OR($E137="",$G137=""),"",IF(AND($E$3=6),'Marks Entry 6th'!AE136,IF(AND($E$3=7),'Marks Entry 7th'!AE136,"")))</f>
        <v/>
      </c>
      <c r="AT137" s="65" t="str">
        <f t="shared" ref="AT137:AT200" si="200">IF(AND(AR137="",AS137=""),"",IF(AND(AR137="NA",AS137="NA"),"NA",IF(AND(AR137="AB",AS137="AB"),"AB",IF(AND(AR137="ML",AS137="ML"),"ML",SUM(AR137:AS137)))))</f>
        <v/>
      </c>
      <c r="AU137" s="62" t="str">
        <f t="shared" ref="AU137:AU200" si="201">IF(AT137="","",IF(AND(AQ137="AB",AT137="AB"),"AB",SUM(AQ137,AT137)))</f>
        <v/>
      </c>
      <c r="AV137" s="108">
        <f t="shared" ref="AV137:AV200" si="202">COUNTIF(AG137:AJ137,"NA")*5+(COUNTIF(AG137:AJ137,"ML")*5)+(COUNTIF(AN137,"ML")*$AN$7)+(COUNTIF(AR137,"ML")*$AR$7)</f>
        <v>0</v>
      </c>
      <c r="AW137" s="108" t="str">
        <f t="shared" ref="AW137:AW200" si="203">IF(OR(B137="NSO",B137=0,B137=""),"",IF(AND(AG137="",AI137="",AN137="",AR137=""),"",IF(AND(AI137="",AN137="",AH137="",AJ137=""),20-AV137,IF(AND(AN137="",AO137=""),$AP$7-AV137,IF(AND(AR137="",AS137=""),$AT$7-AV137,$AU$7-AV137)))))</f>
        <v/>
      </c>
      <c r="AX137" s="108" t="str">
        <f t="shared" ref="AX137:AX200" si="204">IF(AND(OR(AG137="ab",AG137="ml"),OR(AI137="ab",AI137="ml"),OR(AN137="ab",AN137="ml")),"AB",IF(AND(OR(AG137="ab",AG137="ml"),OR(AN137="ab",AN137="ml"),OR(AR137="ab",AR137="ml")),"AB",IF(AND(OR(AI137="ab",AI137="ml"),OR(AN137="ab",AN137="ml"),OR(AR137="ab",AR137="ml")),"AB","")))</f>
        <v/>
      </c>
      <c r="AY137" s="108" t="str">
        <f t="shared" ref="AY137:AY200" si="205">IF(OR(B137="NSO",B137="",AR137=""),"",IF(OR(AX137="AB",AR137="ab"),"AB",IF(AR137="ML","RE",IF(AND(AU137&gt;=36%*AW137,AR137&gt;=$AR$7*20%),"P",IF(AND(AU137&gt;=34%*AW137,AR137&gt;=$AR$7*20%),"G2",IF(AND(AU137&gt;=31%*AW137,AR137&gt;=$AR$7*20%),"G1",IF(AU137&gt;=25%*AW137,"S","F")))))))</f>
        <v/>
      </c>
      <c r="AZ137" s="108" t="str">
        <f t="shared" ref="AZ137:AZ200" si="206">IF(OR(AY137="",AY137=0,AY137="S",AY137="RE",AY137="F",AY137="AB"),AY137,IF(AU137&gt;=75%*AW137,"D",IF(AU137&gt;=60%*AW137,"I",IF(AU137&gt;=48%*AW137,"II",IF(AU137&gt;=36%*AW137,"III",AY137)))))</f>
        <v/>
      </c>
      <c r="BA137" s="110" t="str">
        <f t="shared" ref="BA137:BA200" si="207">IF(AU137="","",IF(OR(AY137="",AY137=0,AY137="S",AY137="RE",AY137="F",AY137="AB"),"",IF(AU137&gt;=86%*AW137,"A",IF(AU137&gt;=71%*AW137,"B",IF(AU137&gt;=51%*AW137,"C",IF(AU137&gt;=31%*AW137,"D","E"))))))</f>
        <v/>
      </c>
      <c r="BB137" s="313" t="str">
        <f>IF(OR($E137="",$G137=""),"",IF(AND($E$3=6),'Marks Entry 6th'!AF136,IF(AND($E$3=7),'Marks Entry 7th'!AF136,"")))</f>
        <v/>
      </c>
      <c r="BC137" s="120" t="str">
        <f>IF(OR($E137="",$G137=""),"",IF(AND($E$3=6),'Marks Entry 6th'!AG136,IF(AND($E$3=7),'Marks Entry 7th'!AG136,"")))</f>
        <v/>
      </c>
      <c r="BD137" s="120" t="str">
        <f>IF(OR($E137="",$G137=""),"",IF(AND($E$3=6),'Marks Entry 6th'!AH136,IF(AND($E$3=7),'Marks Entry 7th'!AH136,"")))</f>
        <v/>
      </c>
      <c r="BE137" s="120" t="str">
        <f>IF(OR($E137="",$G137=""),"",IF(AND($E$3=6),'Marks Entry 6th'!AI136,IF(AND($E$3=7),'Marks Entry 7th'!AI136,"")))</f>
        <v/>
      </c>
      <c r="BF137" s="120" t="str">
        <f>IF(OR($E137="",$G137=""),"",IF(AND($E$3=6),'Marks Entry 6th'!AJ136,IF(AND($E$3=7),'Marks Entry 7th'!AJ136,"")))</f>
        <v/>
      </c>
      <c r="BG137" s="120" t="str">
        <f>IF(OR($E137="",$G137=""),"",IF(AND($E$3=6),'Marks Entry 6th'!AK136,IF(AND($E$3=7),'Marks Entry 7th'!AK136,"")))</f>
        <v/>
      </c>
      <c r="BH137" s="120" t="str">
        <f>IF(OR($E137="",$G137=""),"",IF(AND($E$3=6),'Marks Entry 6th'!AL136,IF(AND($E$3=7),'Marks Entry 7th'!AL136,"")))</f>
        <v/>
      </c>
      <c r="BI137" s="428" t="str">
        <f t="shared" ref="BI137:BI200" si="208">IF(AND(BC137="",BD137="",BE137="",BF137="",BG137="",BH137=""),"",SUM(BC137:BH137))</f>
        <v/>
      </c>
      <c r="BJ137" s="120" t="str">
        <f>IF(OR($E137="",$G137=""),"",IF(AND($E$3=6),'Marks Entry 6th'!AM136,IF(AND($E$3=7),'Marks Entry 7th'!AM136,"")))</f>
        <v/>
      </c>
      <c r="BK137" s="120" t="str">
        <f>IF(OR($E137="",$G137=""),"",IF(AND($E$3=6),'Marks Entry 6th'!AN136,IF(AND($E$3=7),'Marks Entry 7th'!AN136,"")))</f>
        <v/>
      </c>
      <c r="BL137" s="65" t="str">
        <f t="shared" ref="BL137:BL200" si="209">IF(AND(BJ137="",BK137=""),"",IF(AND(BJ137="NA",BK137="NA"),"NA",IF(AND(BJ137="AB",BK137="AB"),"AB",IF(AND(BJ137="ML",BK137="ML"),"ML",SUM(BJ137:BK137)))))</f>
        <v/>
      </c>
      <c r="BM137" s="62">
        <f t="shared" ref="BM137:BM200" si="210">IF(AND(BI137="NA",BL137="NA"),"NA",IF(AND(BI137="AB",BL137="AB"),"AB",SUM(BI137,BL137)))</f>
        <v>0</v>
      </c>
      <c r="BN137" s="67" t="str">
        <f>IF(OR($E137="",$G137=""),"",IF(AND($E$3=6),'Marks Entry 6th'!AO136,IF(AND($E$3=7),'Marks Entry 7th'!AO136,"")))</f>
        <v/>
      </c>
      <c r="BO137" s="67" t="str">
        <f>IF(OR($E137="",$G137=""),"",IF(AND($E$3=6),'Marks Entry 6th'!AP136,IF(AND($E$3=7),'Marks Entry 7th'!AP136,"")))</f>
        <v/>
      </c>
      <c r="BP137" s="65" t="str">
        <f t="shared" ref="BP137:BP200" si="211">IF(AND(BN137="",BO137=""),"",IF(AND(BN137="NA",BO137="NA"),"NA",IF(AND(BN137="AB",BO137="AB"),"AB",IF(AND(BN137="ML",BO137="ML"),"ML",SUM(BN137:BO137)))))</f>
        <v/>
      </c>
      <c r="BQ137" s="62" t="str">
        <f t="shared" ref="BQ137:BQ200" si="212">IF(BP137="","",IF(AND(BM137="AB",BP137="AB"),"AB",SUM(BM137,BP137)))</f>
        <v/>
      </c>
      <c r="BR137" s="108">
        <f t="shared" ref="BR137:BR200" si="213">COUNTIF(BC137:BF137,"NA")*5+(COUNTIF(BC137:BF137,"ML")*5)+(COUNTIF(BJ137,"ML")*$BJ$7)+(COUNTIF(BN137,"ML")*$BN$7)</f>
        <v>0</v>
      </c>
      <c r="BS137" s="108" t="str">
        <f t="shared" ref="BS137:BS200" si="214">IF(OR($B137="NSO",$B137=0,$B137=""),"",IF(AND(BC137="",BE137="",BJ137="",BN137=""),"",IF(AND(BE137="",BC137="",BD137="",BF137=""),20-BR137,IF(AND(BJ137="",BK137=""),$BL$7-BR137,IF(AND(BN137="",BO137=""),$BP$7-BR137,$BQ$7-BR137)))))</f>
        <v/>
      </c>
      <c r="BT137" s="108" t="str">
        <f t="shared" ref="BT137:BT200" si="215">IF(AND(OR(BC137="ab",BC137="ml"),OR(BE137="ab",BE137="ml"),OR(BJ137="ab",BJ137="ml")),"AB",IF(AND(OR(BC137="ab",BC137="ml"),OR(BJ137="ab",BJ137="ml"),OR(BN137="ab",BN137="ml")),"AB",IF(AND(OR(BE137="ab",BE137="ml"),OR(BJ137="ab",BJ137="ml"),OR(BN137="ab",BN137="ml")),"AB","")))</f>
        <v/>
      </c>
      <c r="BU137" s="108" t="str">
        <f t="shared" ref="BU137:BU200" si="216">IF(OR($B137="NSO",$B137="",BN137=""),"",IF(OR(BT137="AB",BN137="ab"),"AB",IF(BN137="ML","RE",IF(AND(BQ137&gt;=36%*BS137,BN137&gt;=$BN$7*20%),"P",IF(AND(BQ137&gt;=34%*BS137,BN137&gt;=$BN$7*20%),"G2",IF(AND(BQ137&gt;=31%*BS137,BN137&gt;=$BN$7*20%),"G1",IF(BQ137&gt;=25%*BS137,"S","F")))))))</f>
        <v/>
      </c>
      <c r="BV137" s="108" t="str">
        <f t="shared" ref="BV137:BV200" si="217">IF(OR(BU137="",BU137=0,BU137="S",BU137="RE",BU137="F",BU137="AB"),BU137,IF(BQ137&gt;=75%*BS137,"D",IF(BQ137&gt;=60%*BS137,"I",IF(BQ137&gt;=48%*BS137,"II",IF(BQ137&gt;=36%*BS137,"III",BU137)))))</f>
        <v/>
      </c>
      <c r="BW137" s="110" t="str">
        <f t="shared" ref="BW137:BW200" si="218">IF(BQ137="","",IF(OR(BU137="",BU137=0,BU137="S",BU137="RE",BU137="F",BU137="AB"),"",IF(BQ137&gt;=86%*BS137,"A",IF(BQ137&gt;=71%*BS137,"B",IF(BQ137&gt;=51%*BS137,"C",IF(BQ137&gt;=31%*BS137,"D","E"))))))</f>
        <v/>
      </c>
      <c r="BX137" s="120" t="str">
        <f>IF(OR($E137="",$G137=""),"",IF(AND($E$3=6),'Marks Entry 6th'!AQ136,IF(AND($E$3=7),'Marks Entry 7th'!AQ136,"")))</f>
        <v/>
      </c>
      <c r="BY137" s="120" t="str">
        <f>IF(OR($E137="",$G137=""),"",IF(AND($E$3=6),'Marks Entry 6th'!AR136,IF(AND($E$3=7),'Marks Entry 7th'!AR136,"")))</f>
        <v/>
      </c>
      <c r="BZ137" s="120" t="str">
        <f>IF(OR($E137="",$G137=""),"",IF(AND($E$3=6),'Marks Entry 6th'!AS136,IF(AND($E$3=7),'Marks Entry 7th'!AS136,"")))</f>
        <v/>
      </c>
      <c r="CA137" s="120" t="str">
        <f>IF(OR($E137="",$G137=""),"",IF(AND($E$3=6),'Marks Entry 6th'!AT136,IF(AND($E$3=7),'Marks Entry 7th'!AT136,"")))</f>
        <v/>
      </c>
      <c r="CB137" s="120" t="str">
        <f>IF(OR($E137="",$G137=""),"",IF(AND($E$3=6),'Marks Entry 6th'!AU136,IF(AND($E$3=7),'Marks Entry 7th'!AU136,"")))</f>
        <v/>
      </c>
      <c r="CC137" s="120" t="str">
        <f>IF(OR($E137="",$G137=""),"",IF(AND($E$3=6),'Marks Entry 6th'!AV136,IF(AND($E$3=7),'Marks Entry 7th'!AV136,"")))</f>
        <v/>
      </c>
      <c r="CD137" s="428" t="str">
        <f t="shared" ref="CD137:CD200" si="219">IF(AND(BX137="",BY137="",BZ137="",CA137="",CB137="",CC137=""),"",SUM(BX137:CC137))</f>
        <v/>
      </c>
      <c r="CE137" s="120" t="str">
        <f>IF(OR($E137="",$G137=""),"",IF(AND($E$3=6),'Marks Entry 6th'!AW136,IF(AND($E$3=7),'Marks Entry 7th'!AW136,"")))</f>
        <v/>
      </c>
      <c r="CF137" s="120" t="str">
        <f>IF(OR($E137="",$G137=""),"",IF(AND($E$3=6),'Marks Entry 6th'!AX136,IF(AND($E$3=7),'Marks Entry 7th'!AX136,"")))</f>
        <v/>
      </c>
      <c r="CG137" s="65" t="str">
        <f t="shared" ref="CG137:CG200" si="220">IF(AND(CE137="",CF137=""),"",IF(AND(CE137="NA",CF137="NA"),"NA",IF(AND(CE137="AB",CF137="AB"),"AB",IF(AND(CE137="ML",CF137="ML"),"ML",SUM(CE137:CF137)))))</f>
        <v/>
      </c>
      <c r="CH137" s="62">
        <f t="shared" ref="CH137:CH200" si="221">IF(AND(CD137="NA",CG137="NA"),"NA",IF(AND(CD137="AB",CG137="AB"),"AB",SUM(CD137,CG137)))</f>
        <v>0</v>
      </c>
      <c r="CI137" s="67" t="str">
        <f>IF(OR($E137="",$G137=""),"",IF(AND($E$3=6),'Marks Entry 6th'!AY136,IF(AND($E$3=7),'Marks Entry 7th'!AY136,"")))</f>
        <v/>
      </c>
      <c r="CJ137" s="67" t="str">
        <f>IF(OR($E137="",$G137=""),"",IF(AND($E$3=6),'Marks Entry 6th'!AZ136,IF(AND($E$3=7),'Marks Entry 7th'!AZ136,"")))</f>
        <v/>
      </c>
      <c r="CK137" s="65" t="str">
        <f t="shared" ref="CK137:CK200" si="222">IF(AND(CI137="",CJ137=""),"",IF(AND(CI137="NA",CJ137="NA"),"NA",IF(AND(CI137="AB",CJ137="AB"),"AB",IF(AND(CI137="ML",CJ137="ML"),"ML",SUM(CI137:CJ137)))))</f>
        <v/>
      </c>
      <c r="CL137" s="62" t="str">
        <f t="shared" ref="CL137:CL200" si="223">IF(CK137="","",IF(AND(CH137="AB",CK137="AB"),"AB",SUM(CH137,CK137)))</f>
        <v/>
      </c>
      <c r="CM137" s="108">
        <f t="shared" ref="CM137:CM200" si="224">COUNTIF(BX137:CA137,"NA")*5+(COUNTIF(BX137:CA137,"ML")*5)+(COUNTIF(CE137,"ML")*$CE$7)+(COUNTIF(CI137,"ML")*$CI$7)</f>
        <v>0</v>
      </c>
      <c r="CN137" s="108" t="str">
        <f t="shared" ref="CN137:CN200" si="225">IF(OR($B137="NSO",$B137=0,$B137=""),"",IF(AND(BX137="",BZ137="",CE137="",CI137=""),"",IF(AND(BZ137="",BX137="",BY137="",CA137=""),20-CM137,IF(AND(CE137="",CF137=""),$CG$7-CM137,IF(AND(CI137="",CJ137=""),$CK$7-CM137,$CL$7-CM137)))))</f>
        <v/>
      </c>
      <c r="CO137" s="108" t="str">
        <f t="shared" ref="CO137:CO200" si="226">IF(AND(OR(BX137="ab",BX137="ml"),OR(BZ137="ab",BZ137="ml"),OR(CE137="ab",CE137="ml")),"AB",IF(AND(OR(BX137="ab",BX137="ml"),OR(CE137="ab",CE137="ml"),OR(CI137="ab",CI137="ml")),"AB",IF(AND(OR(BZ137="ab",BZ137="ml"),OR(CE137="ab",CE137="ml"),OR(CI137="ab",CI137="ml")),"AB","")))</f>
        <v/>
      </c>
      <c r="CP137" s="108" t="str">
        <f t="shared" ref="CP137:CP200" si="227">IF(OR($B137="NSO",$B137="",CI137=""),"",IF(OR(CO137="AB",CI137="ab"),"AB",IF(CI137="ML","RE",IF(AND(CL137&gt;=36%*CN137,CI137&gt;=$CI$7*20%),"P",IF(AND(CL137&gt;=34%*CN137,CI137&gt;=$CI$7*20%),"G2",IF(AND(CL137&gt;=31%*CN137,CI137&gt;=$CI$7*20%),"G1",IF(CL137&gt;=25%*CN137,"S","F")))))))</f>
        <v/>
      </c>
      <c r="CQ137" s="108" t="str">
        <f t="shared" ref="CQ137:CQ200" si="228">IF(OR(CP137="",CP137=0,CP137="S",CP137="RE",CP137="F",CP137="AB"),CP137,IF(CL137&gt;=75%*CN137,"D",IF(CL137&gt;=60%*CN137,"I",IF(CL137&gt;=48%*CN137,"II",IF(CL137&gt;=36%*CN137,"III",CP137)))))</f>
        <v/>
      </c>
      <c r="CR137" s="110" t="str">
        <f t="shared" ref="CR137:CR200" si="229">IF(CL137="","",IF(OR(CP137="",CP137=0,CP137="S",CP137="RE",CP137="F",CP137="AB"),"",IF(CL137&gt;=86%*CN137,"A",IF(CL137&gt;=71%*CN137,"B",IF(CL137&gt;=51%*CN137,"C",IF(CL137&gt;=31%*CN137,"D","E"))))))</f>
        <v/>
      </c>
      <c r="CS137" s="120" t="str">
        <f>IF(OR($E137="",$G137=""),"",IF(AND($E$3=6),'Marks Entry 6th'!BA136,IF(AND($E$3=7),'Marks Entry 7th'!BA136,"")))</f>
        <v/>
      </c>
      <c r="CT137" s="120" t="str">
        <f>IF(OR($E137="",$G137=""),"",IF(AND($E$3=6),'Marks Entry 6th'!BB136,IF(AND($E$3=7),'Marks Entry 7th'!BB136,"")))</f>
        <v/>
      </c>
      <c r="CU137" s="120" t="str">
        <f>IF(OR($E137="",$G137=""),"",IF(AND($E$3=6),'Marks Entry 6th'!BC136,IF(AND($E$3=7),'Marks Entry 7th'!BC136,"")))</f>
        <v/>
      </c>
      <c r="CV137" s="120" t="str">
        <f>IF(OR($E137="",$G137=""),"",IF(AND($E$3=6),'Marks Entry 6th'!BD136,IF(AND($E$3=7),'Marks Entry 7th'!BD136,"")))</f>
        <v/>
      </c>
      <c r="CW137" s="120" t="str">
        <f>IF(OR($E137="",$G137=""),"",IF(AND($E$3=6),'Marks Entry 6th'!BE136,IF(AND($E$3=7),'Marks Entry 7th'!BE136,"")))</f>
        <v/>
      </c>
      <c r="CX137" s="120" t="str">
        <f>IF(OR($E137="",$G137=""),"",IF(AND($E$3=6),'Marks Entry 6th'!BF136,IF(AND($E$3=7),'Marks Entry 7th'!BF136,"")))</f>
        <v/>
      </c>
      <c r="CY137" s="428" t="str">
        <f t="shared" ref="CY137:CY200" si="230">IF(AND(CS137="",CT137="",CU137="",CV137="",CW137="",CX137=""),"",SUM(CS137:CX137))</f>
        <v/>
      </c>
      <c r="CZ137" s="120" t="str">
        <f>IF(OR($E137="",$G137=""),"",IF(AND($E$3=6),'Marks Entry 6th'!BG136,IF(AND($E$3=7),'Marks Entry 7th'!BG136,"")))</f>
        <v/>
      </c>
      <c r="DA137" s="120" t="str">
        <f>IF(OR($E137="",$G137=""),"",IF(AND($E$3=6),'Marks Entry 6th'!BH136,IF(AND($E$3=7),'Marks Entry 7th'!BH136,"")))</f>
        <v/>
      </c>
      <c r="DB137" s="65" t="str">
        <f t="shared" ref="DB137:DB200" si="231">IF(AND(CZ137="",DA137=""),"",IF(AND(CZ137="NA",DA137="NA"),"NA",IF(AND(CZ137="AB",DA137="AB"),"AB",IF(AND(CZ137="ML",DA137="ML"),"ML",SUM(CZ137:DA137)))))</f>
        <v/>
      </c>
      <c r="DC137" s="62">
        <f t="shared" ref="DC137:DC200" si="232">IF(AND(CY137="NA",DB137="NA"),"NA",IF(AND(CY137="AB",DB137="AB"),"AB",SUM(CY137,DB137)))</f>
        <v>0</v>
      </c>
      <c r="DD137" s="67" t="str">
        <f>IF(OR($E137="",$G137=""),"",IF(AND($E$3=6),'Marks Entry 6th'!BI136,IF(AND($E$3=7),'Marks Entry 7th'!BI136,"")))</f>
        <v/>
      </c>
      <c r="DE137" s="67" t="str">
        <f>IF(OR($E137="",$G137=""),"",IF(AND($E$3=6),'Marks Entry 6th'!BJ136,IF(AND($E$3=7),'Marks Entry 7th'!BJ136,"")))</f>
        <v/>
      </c>
      <c r="DF137" s="65" t="str">
        <f t="shared" ref="DF137:DF200" si="233">IF(AND(DD137="",DE137=""),"",IF(AND(DD137="NA",DE137="NA"),"NA",IF(AND(DD137="AB",DE137="AB"),"AB",IF(AND(DD137="ML",DE137="ML"),"ML",SUM(DD137:DE137)))))</f>
        <v/>
      </c>
      <c r="DG137" s="62" t="str">
        <f t="shared" ref="DG137:DG200" si="234">IF(DF137="","",IF(AND(DC137="AB",DF137="AB"),"AB",SUM(DC137,DF137)))</f>
        <v/>
      </c>
      <c r="DH137" s="108">
        <f t="shared" ref="DH137:DH200" si="235">COUNTIF(CS137:CV137,"NA")*5+(COUNTIF(CS137:CV137,"ML")*5)+(COUNTIF(CZ137,"ML")*$CZ$7)+(COUNTIF(DD137,"ML")*$DD$7)</f>
        <v>0</v>
      </c>
      <c r="DI137" s="108" t="str">
        <f t="shared" ref="DI137:DI200" si="236">IF(OR($B137="NSO",$B137=0,$B137=""),"",IF(AND(CS137="",CU137="",CZ137="",DD137=""),"",IF(AND(CU137="",CS137="",CT137="",CV137=""),20-DH137,IF(AND(CZ137="",DA137=""),$DB$7-DH137,IF(AND(DD137="",DE137=""),$DF$7-DH137,$DG$7-DH137)))))</f>
        <v/>
      </c>
      <c r="DJ137" s="108" t="str">
        <f t="shared" ref="DJ137:DJ200" si="237">IF(AND(OR(CS137="ab",CS137="ml"),OR(CU137="ab",CU137="ml"),OR(CZ137="ab",CZ137="ml")),"AB",IF(AND(OR(CS137="ab",CS137="ml"),OR(CZ137="ab",CZ137="ml"),OR(DD137="ab",DD137="ml")),"AB",IF(AND(OR(CU137="ab",CU137="ml"),OR(CZ137="ab",CZ137="ml"),OR(DD137="ab",DD137="ml")),"AB","")))</f>
        <v/>
      </c>
      <c r="DK137" s="108" t="str">
        <f t="shared" ref="DK137:DK200" si="238">IF(OR($B137="NSO",$B137="",DD137=""),"",IF(OR(DJ137="AB",DD137="ab"),"AB",IF(DD137="ML","RE",IF(AND(DG137&gt;=36%*DI137,DD137&gt;=$DD$7*20%),"P",IF(AND(DG137&gt;=34%*DI137,DD137&gt;=$DD$7*20%),"G2",IF(AND(DG137&gt;=31%*DI137,DD137&gt;=$DD$7*20%),"G1",IF(DG137&gt;=25%*DI137,"S","F")))))))</f>
        <v/>
      </c>
      <c r="DL137" s="108" t="str">
        <f t="shared" ref="DL137:DL200" si="239">IF(OR(DK137="",DK137=0,DK137="S",DK137="RE",DK137="F",DK137="AB"),DK137,IF(DG137&gt;=75%*DI137,"D",IF(DG137&gt;=60%*DI137,"I",IF(DG137&gt;=48%*DI137,"II",IF(DG137&gt;=36%*DI137,"III",DK137)))))</f>
        <v/>
      </c>
      <c r="DM137" s="110" t="str">
        <f t="shared" ref="DM137:DM200" si="240">IF(DG137="","",IF(OR(DK137="",DK137=0,DK137="S",DK137="RE",DK137="F",DK137="AB"),"",IF(DG137&gt;=86%*DI137,"A",IF(DG137&gt;=71%*DI137,"B",IF(DG137&gt;=51%*DI137,"C",IF(DG137&gt;=31%*DI137,"D","E"))))))</f>
        <v/>
      </c>
      <c r="DN137" s="120" t="str">
        <f>IF(OR($E137="",$G137=""),"",IF(AND($E$3=6),'Marks Entry 6th'!BK136,IF(AND($E$3=7),'Marks Entry 7th'!BK136,"")))</f>
        <v/>
      </c>
      <c r="DO137" s="120" t="str">
        <f>IF(OR($E137="",$G137=""),"",IF(AND($E$3=6),'Marks Entry 6th'!BL136,IF(AND($E$3=7),'Marks Entry 7th'!BL136,"")))</f>
        <v/>
      </c>
      <c r="DP137" s="120" t="str">
        <f>IF(OR($E137="",$G137=""),"",IF(AND($E$3=6),'Marks Entry 6th'!BM136,IF(AND($E$3=7),'Marks Entry 7th'!BM136,"")))</f>
        <v/>
      </c>
      <c r="DQ137" s="120" t="str">
        <f>IF(OR($E137="",$G137=""),"",IF(AND($E$3=6),'Marks Entry 6th'!BN136,IF(AND($E$3=7),'Marks Entry 7th'!BN136,"")))</f>
        <v/>
      </c>
      <c r="DR137" s="120" t="str">
        <f>IF(OR($E137="",$G137=""),"",IF(AND($E$3=6),'Marks Entry 6th'!BO136,IF(AND($E$3=7),'Marks Entry 7th'!BO136,"")))</f>
        <v/>
      </c>
      <c r="DS137" s="120" t="str">
        <f>IF(OR($E137="",$G137=""),"",IF(AND($E$3=6),'Marks Entry 6th'!BP136,IF(AND($E$3=7),'Marks Entry 7th'!BP136,"")))</f>
        <v/>
      </c>
      <c r="DT137" s="428" t="str">
        <f t="shared" ref="DT137:DT200" si="241">IF(AND(DN137="",DO137="",DP137="",DQ137="",DR137="",DS137=""),"",SUM(DN137:DS137))</f>
        <v/>
      </c>
      <c r="DU137" s="120" t="str">
        <f>IF(OR($E137="",$G137=""),"",IF(AND($E$3=6),'Marks Entry 6th'!BQ136,IF(AND($E$3=7),'Marks Entry 7th'!BQ136,"")))</f>
        <v/>
      </c>
      <c r="DV137" s="120" t="str">
        <f>IF(OR($E137="",$G137=""),"",IF(AND($E$3=6),'Marks Entry 6th'!BR136,IF(AND($E$3=7),'Marks Entry 7th'!BR136,"")))</f>
        <v/>
      </c>
      <c r="DW137" s="65" t="str">
        <f t="shared" ref="DW137:DW200" si="242">IF(AND(DU137="",DV137=""),"",IF(AND(DU137="NA",DV137="NA"),"NA",IF(AND(DU137="AB",DV137="AB"),"AB",IF(AND(DU137="ML",DV137="ML"),"ML",SUM(DU137:DV137)))))</f>
        <v/>
      </c>
      <c r="DX137" s="62">
        <f t="shared" ref="DX137:DX200" si="243">IF(AND(DT137="NA",DW137="NA"),"NA",IF(AND(DT137="AB",DW137="AB"),"AB",SUM(DT137,DW137)))</f>
        <v>0</v>
      </c>
      <c r="DY137" s="67" t="str">
        <f>IF(OR($E137="",$G137=""),"",IF(AND($E$3=6),'Marks Entry 6th'!BS136,IF(AND($E$3=7),'Marks Entry 7th'!BS136,"")))</f>
        <v/>
      </c>
      <c r="DZ137" s="67" t="str">
        <f>IF(OR($E137="",$G137=""),"",IF(AND($E$3=6),'Marks Entry 6th'!BT136,IF(AND($E$3=7),'Marks Entry 7th'!BT136,"")))</f>
        <v/>
      </c>
      <c r="EA137" s="65" t="str">
        <f t="shared" ref="EA137:EA200" si="244">IF(AND(DY137="",DZ137=""),"",IF(AND(DY137="NA",DZ137="NA"),"NA",IF(AND(DY137="AB",DZ137="AB"),"AB",IF(AND(DY137="ML",DZ137="ML"),"ML",SUM(DY137:DZ137)))))</f>
        <v/>
      </c>
      <c r="EB137" s="62" t="str">
        <f t="shared" ref="EB137:EB200" si="245">IF(EA137="","",IF(AND(DX137="AB",EA137="AB"),"AB",SUM(DX137,EA137)))</f>
        <v/>
      </c>
      <c r="EC137" s="108">
        <f t="shared" ref="EC137:EC200" si="246">COUNTIF(DN137:DQ137,"NA")*5+(COUNTIF(DN137:DQ137,"ML")*5)+(COUNTIF(DU137,"ML")*$DU$7)+(COUNTIF(DY137,"ML")*$DY$7)</f>
        <v>0</v>
      </c>
      <c r="ED137" s="108" t="str">
        <f t="shared" ref="ED137:ED200" si="247">IF(OR($B137="NSO",$B137=0,$B137=""),"",IF(AND(DN137="",DP137="",DU137="",DY137=""),"",IF(AND(DP137="",DN137="",DO137="",DQ137=""),20-EC137,IF(AND(DU137="",DV137=""),$DW$7-EC137,IF(AND(DY137="",DZ137=""),$EA$7-EC137,$EB$7-EC137)))))</f>
        <v/>
      </c>
      <c r="EE137" s="108" t="str">
        <f t="shared" ref="EE137:EE200" si="248">IF(AND(OR(DN137="ab",DN137="ml"),OR(DP137="ab",DP137="ml"),OR(DU137="ab",DU137="ml")),"AB",IF(AND(OR(DN137="ab",DN137="ml"),OR(DU137="ab",DU137="ml"),OR(DY137="ab",DY137="ml")),"AB",IF(AND(OR(DP137="ab",DP137="ml"),OR(DU137="ab",DU137="ml"),OR(DY137="ab",DY137="ml")),"AB","")))</f>
        <v/>
      </c>
      <c r="EF137" s="108" t="str">
        <f t="shared" ref="EF137:EF200" si="249">IF(OR($B137="NSO",$B137="",DY137=""),"",IF(OR(EE137="AB",DY137="ab"),"AB",IF(DY137="ML","RE",IF(AND(EB137&gt;=36%*ED137,DY137&gt;=$DY$7*20%),"P",IF(AND(EB137&gt;=34%*ED137,DY137&gt;=$DY$7*20%),"G2",IF(AND(EB137&gt;=31%*ED137,DY137&gt;=$DY$7*20%),"G1",IF(EB137&gt;=25%*ED137,"S","F")))))))</f>
        <v/>
      </c>
      <c r="EG137" s="108" t="str">
        <f t="shared" ref="EG137:EG200" si="250">IF(OR(EF137="",EF137=0,EF137="S",EF137="RE",EF137="F",EF137="AB"),EF137,IF(EB137&gt;=75%*ED137,"D",IF(EB137&gt;=60%*ED137,"I",IF(EB137&gt;=48%*ED137,"II",IF(EB137&gt;=36%*ED137,"III",EF137)))))</f>
        <v/>
      </c>
      <c r="EH137" s="110" t="str">
        <f t="shared" ref="EH137:EH200" si="251">IF(EB137="","",IF(OR(EF137="",EF137=0,EF137="S",EF137="RE",EF137="F",EF137="AB"),"",IF(EB137&gt;=86%*ED137,"A",IF(EB137&gt;=71%*ED137,"B",IF(EB137&gt;=51%*ED137,"C",IF(EB137&gt;=31%*ED137,"D","E"))))))</f>
        <v/>
      </c>
      <c r="EI137" s="52" t="str">
        <f>IF(OR($E137="",$G137=""),"",IF(AND($E$3=6),'Marks Entry 6th'!BU136,IF(AND($E$3=7),'Marks Entry 7th'!BU136,"")))</f>
        <v/>
      </c>
      <c r="EJ137" s="52" t="str">
        <f>IF(OR($E137="",$G137=""),"",IF(AND($E$3=6),'Marks Entry 6th'!BV136,IF(AND($E$3=7),'Marks Entry 7th'!BV136,"")))</f>
        <v/>
      </c>
      <c r="EK137" s="52" t="str">
        <f>IF(OR($E137="",$G137=""),"",IF(AND($E$3=6),'Marks Entry 6th'!BW136,IF(AND($E$3=7),'Marks Entry 7th'!BW136,"")))</f>
        <v/>
      </c>
      <c r="EL137" s="52" t="str">
        <f>IF(OR($E137="",$G137=""),"",IF(AND($E$3=6),'Marks Entry 6th'!BX136,IF(AND($E$3=7),'Marks Entry 7th'!BX136,"")))</f>
        <v/>
      </c>
      <c r="EM137" s="52" t="str">
        <f>IF(OR($E137="",$G137=""),"",IF(AND($E$3=6),'Marks Entry 6th'!BY136,IF(AND($E$3=7),'Marks Entry 7th'!BY136,"")))</f>
        <v/>
      </c>
      <c r="EN137" s="121" t="str">
        <f t="shared" ref="EN137:EN200" si="252">IF(AND(EI137="",EJ137="",EK137="",EL137="",EM137=""),"",SUM(EI137:EM137))</f>
        <v/>
      </c>
      <c r="EO137" s="122">
        <f t="shared" ref="EO137:EO200" si="253">COUNTIF(EI137,"ML")*$EI$7+COUNTIF(EJ137,"ML")*$EJ$7+COUNTIF(EK137,"ML")*$EK$7+COUNTIF(EL137,"ML")*$EL$7+COUNTIF(EM137,"ML")*$EM$7</f>
        <v>0</v>
      </c>
      <c r="EP137" s="122" t="str">
        <f t="shared" ref="EP137:EP200" si="254">IF(OR($B137="NSO",$B137="",EN137="",EN137=0),"",IF(AND(EI137="",EJ137="",EK137="",EL137="",EM137=""),"",IF(AND(EJ137="",EI137=""),$EI$7-EO137,IF(EM137="",($EI$7+$EJ$7)-EO137,$EN$7-EO137))))</f>
        <v/>
      </c>
      <c r="EQ137" s="122" t="str">
        <f t="shared" ref="EQ137:EQ200" si="255">IF(OR($B137="NSO",$B137="",EN137="",EN137=0),"",IF(OR(EI137="AB",EK137="AB",EL137="AB",EM137="AB",EJ137="AB"),"AB",IF(EN137&gt;=36%*EP137,"P","S")))</f>
        <v/>
      </c>
      <c r="ER137" s="109" t="str">
        <f t="shared" ref="ER137:ER200" si="256">IF(EN137="","",IF(OR(EQ137="",EQ137=0,EQ137="S",EQ137="RE",EQ137="F",EQ137="AB"),"",IF(EN137&gt;=91%*EP137,"A+",IF(EN137&gt;=76%*EP137,"A",IF(EN137&gt;=61%*EP137,"B",IF(EN137&gt;=41%*EP137,"C","D"))))))</f>
        <v/>
      </c>
      <c r="ES137" s="52" t="str">
        <f>IF(OR($E137="",$G137=""),"",IF(AND($E$3=6),'Marks Entry 6th'!BZ136,IF(AND($E$3=7),'Marks Entry 7th'!BZ136,"")))</f>
        <v/>
      </c>
      <c r="ET137" s="52" t="str">
        <f>IF(OR($E137="",$G137=""),"",IF(AND($E$3=6),'Marks Entry 6th'!CA136,IF(AND($E$3=7),'Marks Entry 7th'!CA136,"")))</f>
        <v/>
      </c>
      <c r="EU137" s="52" t="str">
        <f>IF(OR($E137="",$G137=""),"",IF(AND($E$3=6),'Marks Entry 6th'!CB136,IF(AND($E$3=7),'Marks Entry 7th'!CB136,"")))</f>
        <v/>
      </c>
      <c r="EV137" s="52" t="str">
        <f>IF(OR($E137="",$G137=""),"",IF(AND($E$3=6),'Marks Entry 6th'!CC136,IF(AND($E$3=7),'Marks Entry 7th'!CC136,"")))</f>
        <v/>
      </c>
      <c r="EW137" s="52" t="str">
        <f>IF(OR($E137="",$G137=""),"",IF(AND($E$3=6),'Marks Entry 6th'!CD136,IF(AND($E$3=7),'Marks Entry 7th'!CD136,"")))</f>
        <v/>
      </c>
      <c r="EX137" s="121" t="str">
        <f t="shared" ref="EX137:EX200" si="257">IF(AND(ES137="",ET137="",EU137="",EV137="",EW137=""),"",SUM(ES137:EW137))</f>
        <v/>
      </c>
      <c r="EY137" s="122">
        <f t="shared" ref="EY137:EY200" si="258">COUNTIF(ES137,"ML")*$ES$7+COUNTIF(ET137,"ML")*$ET$7+COUNTIF(EU137,"ML")*$EU$7+COUNTIF(EV137,"ML")*$EV$7+COUNTIF(EW137,"ML")*$EW$7</f>
        <v>0</v>
      </c>
      <c r="EZ137" s="122" t="str">
        <f t="shared" ref="EZ137:EZ200" si="259">IF(OR($B137="NSO",$B137="",EX137="",EX137=0),"",IF(AND(ES137="",ET137="",EU137="",EV137="",EW137=""),"",IF(AND(ET137="",ES137=""),$ES$7-EY137,IF(EW137="",($ES$7+$ET$7)-EY137,$EX$7-EY137))))</f>
        <v/>
      </c>
      <c r="FA137" s="122" t="str">
        <f t="shared" ref="FA137:FA200" si="260">IF(OR($B137="NSO",$B137="",EX137="",EX137=0),"",IF(OR(ES137="AB",EU137="AB",EV137="AB",EW137="AB",ET137="AB"),"AB",IF(EX137&gt;=36%*EZ137,"P","S")))</f>
        <v/>
      </c>
      <c r="FB137" s="109" t="str">
        <f t="shared" ref="FB137:FB200" si="261">IF(EX137="","",IF(OR(FA137="",FA137=0,FA137="S",FA137="RE",FA137="F",FA137="AB"),"",IF(EX137&gt;=91%*EZ137,"A+",IF(EX137&gt;=76%*EZ137,"A",IF(EX137&gt;=61%*EZ137,"B",IF(EX137&gt;=41%*EZ137,"C","D"))))))</f>
        <v/>
      </c>
      <c r="FC137" s="52" t="str">
        <f>IF(OR($E137="",$G137=""),"",IF(AND($E$3=6),'Marks Entry 6th'!CE136,IF(AND($E$3=7),'Marks Entry 7th'!CE136,"")))</f>
        <v/>
      </c>
      <c r="FD137" s="52" t="str">
        <f>IF(OR($E137="",$G137=""),"",IF(AND($E$3=6),'Marks Entry 6th'!CF136,IF(AND($E$3=7),'Marks Entry 7th'!CF136,"")))</f>
        <v/>
      </c>
      <c r="FE137" s="52" t="str">
        <f>IF(OR($E137="",$G137=""),"",IF(AND($E$3=6),'Marks Entry 6th'!CG136,IF(AND($E$3=7),'Marks Entry 7th'!CG136,"")))</f>
        <v/>
      </c>
      <c r="FF137" s="52" t="str">
        <f>IF(OR($E137="",$G137=""),"",IF(AND($E$3=6),'Marks Entry 6th'!CH136,IF(AND($E$3=7),'Marks Entry 7th'!CH136,"")))</f>
        <v/>
      </c>
      <c r="FG137" s="52" t="str">
        <f>IF(OR($E137="",$G137=""),"",IF(AND($E$3=6),'Marks Entry 6th'!CI136,IF(AND($E$3=7),'Marks Entry 7th'!CI136,"")))</f>
        <v/>
      </c>
      <c r="FH137" s="121" t="str">
        <f t="shared" ref="FH137:FH200" si="262">IF(AND(FC137="",FD137="",FE137="",FF137="",FG137=""),"",SUM(FC137:FG137))</f>
        <v/>
      </c>
      <c r="FI137" s="122">
        <f t="shared" ref="FI137:FI200" si="263">COUNTIF(FC137,"ML")*$FC$7+COUNTIF(FD137,"ML")*$FD$7+COUNTIF(FE137,"ML")*$FE$7+COUNTIF(FF137,"ML")*$FF$7+COUNTIF(FG137,"ML")*$FG$7</f>
        <v>0</v>
      </c>
      <c r="FJ137" s="122" t="str">
        <f t="shared" ref="FJ137:FJ200" si="264">IF(OR($B137="NSO",$B137="",FH137="",FH137=0),"",IF(AND(FC137="",FD137="",FE137="",FF137="",FG137=""),"",IF(AND(FD137="",FC137=""),$FC$7-FI137,IF(FG137="",($FC$7+$FD$7)-FI137,$FH$7-FI137))))</f>
        <v/>
      </c>
      <c r="FK137" s="122" t="str">
        <f t="shared" ref="FK137:FK200" si="265">IF(OR($B137="NSO",$B137="",FH137="",FH137=0),"",IF(OR(FC137="AB",FE137="AB",FF137="AB",FG137="AB",FD137="AB"),"AB",IF(FH137&gt;=36%*FJ137,"P","S")))</f>
        <v/>
      </c>
      <c r="FL137" s="109" t="str">
        <f t="shared" ref="FL137:FL200" si="266">IF(FH137="","",IF(OR(FK137="",FK137=0,FK137="S",FK137="RE",FK137="F",FK137="AB"),"",IF(FH137&gt;=91%*FJ137,"A+",IF(FH137&gt;=76%*FJ137,"A",IF(FH137&gt;=61%*FJ137,"B",IF(FH137&gt;=41%*FJ137,"C","D"))))))</f>
        <v/>
      </c>
      <c r="FM137" s="370" t="str">
        <f>IF(OR($E137="",$G137=""),"",IF(AND('Marks Entry 6th'!CJ136="",'Marks Entry 7th'!CJ136=""),"",IF(AND($E$3=6),'Marks Entry 6th'!CJ136,IF(AND($E$3=7),'Marks Entry 7th'!CJ136,""))))</f>
        <v/>
      </c>
      <c r="FN137" s="370" t="str">
        <f>IF(OR($E137="",$G137=""),"",IF(AND('Marks Entry 6th'!CK136="",'Marks Entry 7th'!CK136=""),"",IF(AND($E$3=6),'Marks Entry 6th'!CK136,IF(AND($E$3=7),'Marks Entry 7th'!CK136,""))))</f>
        <v/>
      </c>
      <c r="FO137" s="371" t="str">
        <f t="shared" ref="FO137:FO200" si="267">IF(AND(FM137="",FN137=""),"",SUM(FM137:FN137))</f>
        <v/>
      </c>
      <c r="FP137" s="109" t="str">
        <f t="shared" ref="FP137:FP200" si="268">IF(FO137="","",IF(OR(FO137="",FO137=0,FO137="RE",FO137="AB"),"",IF(FO137&gt;91%*$FO$7,"A+",IF(FO137&gt;76%*$FO$7,"A",IF(FO137&gt;=61%*$FO$7,"B",IF(FO137&gt;=341%*$FO$7,"C","D"))))))</f>
        <v/>
      </c>
      <c r="FQ137" s="370" t="str">
        <f>IF(OR($E137="",$G137=""),"",IF(AND('Marks Entry 6th'!CL136="",'Marks Entry 7th'!CL136=""),"",IF(AND($E$3=6),'Marks Entry 6th'!CL136,IF(AND($E$3=7),'Marks Entry 7th'!CL136,""))))</f>
        <v/>
      </c>
      <c r="FR137" s="370" t="str">
        <f>IF(OR($E137="",$G137=""),"",IF(AND('Marks Entry 6th'!CM136="",'Marks Entry 7th'!CM136=""),"",IF(AND($E$3=6),'Marks Entry 6th'!CM136,IF(AND($E$3=7),'Marks Entry 7th'!CM136,""))))</f>
        <v/>
      </c>
      <c r="FS137" s="371" t="str">
        <f t="shared" ref="FS137:FS200" si="269">IF(AND(FQ137="",FR137=""),"",SUM(FQ137:FR137))</f>
        <v/>
      </c>
      <c r="FT137" s="109" t="str">
        <f t="shared" ref="FT137:FT200" si="270">IF(FS137="","",IF(OR(FS137="",FS137=0,FS137="RE",FS137="AB"),"",IF(FS137&gt;91%*$FS$7,"A+",IF(FS137&gt;76%*$FS$7,"A",IF(FS137&gt;=61%*$FS$7,"B",IF(FS137&gt;=41%*$FS$7,"C","D"))))))</f>
        <v/>
      </c>
      <c r="FU137" s="78" t="str">
        <f t="shared" ref="FU137:FU200" si="271">IF($E$3="","",IF(OR(E137="",G137=""),"",IF(AND(Z137="AB",AU137="AB",BQ137="AB",CL137="AB",DG137="AB",EB137="AB"),"AB",SUM(Z137,AU137,BQ137,CL137,DG137,EB137))))</f>
        <v/>
      </c>
      <c r="FV137" s="332" t="str">
        <f t="shared" ref="FV137:FV200" si="272">IFERROR(IF(FU137="","",FU137*100/SUM(AB137,AW137,BS137,CN137,DI137,ED137)),"")</f>
        <v/>
      </c>
      <c r="FW137" s="84" t="str">
        <f t="shared" ref="FW137:FW200" si="273">IFERROR(IF(FV137="","",IF(AND(FV137&gt;=60),"I",IF(AND(FV137&gt;=48),"II",IF(AND(FV137&gt;=36),"III","")))),"")</f>
        <v/>
      </c>
      <c r="FX137" s="225" t="str">
        <f t="shared" ref="FX137:FX200" si="274">IFERROR(IF(FU137="","",IF(OR(B137="",G137="",FV137=""),"",IF(FV137&gt;=86,"A",IF(FV137&gt;=71,"B",IF(FV137&gt;=51,"C",IF(FV137&gt;=31,"D","E")))))),"")</f>
        <v/>
      </c>
      <c r="FY137" s="85" t="str">
        <f t="shared" ref="FY137:FY200" si="275">IFERROR(IF(FV137="","",SUMPRODUCT((FV137&lt;$FV$8:$FV$207)/COUNTIF($FV$8:$FV$207,$FV$8:$FV$207))),"")</f>
        <v/>
      </c>
      <c r="FZ137" s="331" t="str">
        <f>IFERROR(IF(B137="NSO","NSO",IF(OR(D137="",G137="",F137=""),"",IF(AND(FV137&gt;=36,'Master sheet'!$D$11="Hindi"),"कक्षा क्रमोन्नत",IF(AND(FV137&gt;=36,'Master sheet'!$D$11="English"),"Promoted",IF(AND(FV137&lt;36,'Master sheet'!$D$11="Hindi"),"पुनः परीक्षा","Re-Exam"))))),"")</f>
        <v/>
      </c>
      <c r="GA137" s="53" t="str">
        <f>IF(OR($E137="",$G137=""),"",IF(AND($E$3=6,'Marks Entry 6th'!CN136=""),"",IF(AND($E$3=7,'Marks Entry 7th'!CN136=""),"",IF(AND($E$3=6),'Marks Entry 6th'!CN136,IF(AND($E$3=7),'Marks Entry 7th'!CN136,"")))))</f>
        <v/>
      </c>
      <c r="GB137" s="53" t="str">
        <f>IF(OR($E137="",$G137=""),"",IF(AND($E$3=6,'Marks Entry 6th'!CO136=""),"",IF(AND($E$3=7,'Marks Entry 7th'!CO136=""),"",IF(AND($E$3=6),'Marks Entry 6th'!CO136,IF(AND($E$3=7),'Marks Entry 7th'!CO136,"")))))</f>
        <v/>
      </c>
      <c r="GC137" s="54"/>
      <c r="GK137" s="56">
        <f>IF(AND($E$3=6),'Marks Entry 6th'!I136,IF(AND($E$3=7),'Marks Entry 7th'!I136,""))</f>
        <v>0</v>
      </c>
      <c r="GL137" s="56">
        <f t="shared" ref="GL137:GL200" si="276">SUM(AB137,AW137,BS137,CN137,DI137,ED137)</f>
        <v>0</v>
      </c>
    </row>
    <row r="138" spans="1:194" ht="18.95" customHeight="1">
      <c r="A138" s="68">
        <v>131</v>
      </c>
      <c r="B138" s="68" t="str">
        <f>IF(OR(GK138=0,GK138=""),"",IF(AND($E$3=6),'Marks Entry 6th'!I137,IF(AND($E$3=7),'Marks Entry 7th'!I137,"")))</f>
        <v/>
      </c>
      <c r="C138" s="69" t="str">
        <f>IF(OR(B138=0,B138=""),"",IF(AND($E$3=6,'Marks Entry 6th'!B137=""),"",IF(AND($E$3=7,'Marks Entry 7th'!B137=""),"",IF(AND($E$3=6,'Marks Entry 6th'!B137),'Marks Entry 6th'!B137,IF(AND($E$3=7),'Marks Entry 7th'!B137,"")))))</f>
        <v/>
      </c>
      <c r="D138" s="69" t="str">
        <f>IF(OR(B138=0,B138=""),"",IF(AND($E$3=6,'Marks Entry 6th'!C137=""),"",IF(AND($E$3=7,'Marks Entry 7th'!C137=""),"",IF(AND($E$3=6),'Marks Entry 6th'!C137,IF(AND($E$3=7),'Marks Entry 7th'!C137,"")))))</f>
        <v/>
      </c>
      <c r="E138" s="306" t="str">
        <f>IF(OR(B138=0,B138=""),"",IF(AND($E$3=6,'Marks Entry 6th'!E137=""),"",IF(AND($E$3=7,'Marks Entry 7th'!E137=""),"",IF(AND($E$3=6),'Marks Entry 6th'!E137,IF(AND($E$3=7),'Marks Entry 7th'!E137,"")))))</f>
        <v/>
      </c>
      <c r="F138" s="69" t="str">
        <f>IF(OR(B138=0,B138=""),"",IF(AND($E$3=6,'Marks Entry 6th'!D137=""),"",IF(AND($E$3=7,'Marks Entry 7th'!D137=""),"",IF(AND($E$3=6),'Marks Entry 6th'!D137,IF(AND($E$3=7),'Marks Entry 7th'!D137,"")))))</f>
        <v/>
      </c>
      <c r="G138" s="305" t="str">
        <f>IF(OR(B138=0,B138=""),"",IF(AND($E$3=6,'Marks Entry 6th'!F137=""),"",IF(AND($E$3=7,'Marks Entry 7th'!F137=""),"",IF(AND($E$3=6),UPPER('Marks Entry 6th'!F137),IF(AND($E$3=7),UPPER('Marks Entry 7th'!F137),"")))))</f>
        <v/>
      </c>
      <c r="H138" s="305" t="str">
        <f>IF(OR(B138=0,B138=""),"",IF(AND($E$3=6,'Marks Entry 6th'!G137=""),"",IF(AND($E$3=7,'Marks Entry 7th'!G137=""),"",IF(AND($E$3=6),UPPER('Marks Entry 6th'!G137),IF(AND($E$3=7),UPPER('Marks Entry 7th'!G137),"")))))</f>
        <v/>
      </c>
      <c r="I138" s="305" t="str">
        <f>IF(OR(B138=0,B138=""),"",IF(AND($E$3=6,'Marks Entry 6th'!H137=""),"",IF(AND($E$3=7,'Marks Entry 7th'!H137=""),"",IF(AND($E$3=6),UPPER('Marks Entry 6th'!H137),IF(AND($E$3=7),UPPER('Marks Entry 7th'!H137),"")))))</f>
        <v/>
      </c>
      <c r="J138" s="64" t="str">
        <f>IF(OR(B138=0,B138=""),"",IF(AND($E$3=6,'Marks Entry 6th'!J137=""),"",IF(AND($E$3=7,'Marks Entry 7th'!J137=""),"",IF(AND($E$3=6),'Marks Entry 6th'!J137,IF(AND($E$3=7),'Marks Entry 7th'!J137,"")))))</f>
        <v/>
      </c>
      <c r="K138" s="64" t="str">
        <f>IF(OR(B138=0,B138=""),"",IF(AND($E$3=6,'Marks Entry 6th'!K137=""),"",IF(AND($E$3=7,'Marks Entry 7th'!K137=""),"",IF(AND($E$3=6),'Marks Entry 6th'!K137,IF(AND($E$3=7),'Marks Entry 7th'!K137,"")))))</f>
        <v/>
      </c>
      <c r="L138" s="120" t="str">
        <f>IF(OR($E138="",$G138=""),"",IF(AND($E$3=6),'Marks Entry 6th'!L137,IF(AND($E$3=7),'Marks Entry 7th'!L137,"")))</f>
        <v/>
      </c>
      <c r="M138" s="120" t="str">
        <f>IF(OR($E138="",$G138=""),"",IF(AND($E$3=6),'Marks Entry 6th'!M137,IF(AND($E$3=7),'Marks Entry 7th'!M137,"")))</f>
        <v/>
      </c>
      <c r="N138" s="120" t="str">
        <f>IF(OR($E138="",$G138=""),"",IF(AND($E$3=6),'Marks Entry 6th'!N137,IF(AND($E$3=7),'Marks Entry 7th'!N137,"")))</f>
        <v/>
      </c>
      <c r="O138" s="120" t="str">
        <f>IF(OR($E138="",$G138=""),"",IF(AND($E$3=6),'Marks Entry 6th'!O137,IF(AND($E$3=7),'Marks Entry 7th'!O137,"")))</f>
        <v/>
      </c>
      <c r="P138" s="120" t="str">
        <f>IF(OR($E138="",$G138=""),"",IF(AND($E$3=6),'Marks Entry 6th'!P137,IF(AND($E$3=7),'Marks Entry 7th'!P137,"")))</f>
        <v/>
      </c>
      <c r="Q138" s="120" t="str">
        <f>IF(OR($E138="",$G138=""),"",IF(AND($E$3=6),'Marks Entry 6th'!Q137,IF(AND($E$3=7),'Marks Entry 7th'!Q137,"")))</f>
        <v/>
      </c>
      <c r="R138" s="428" t="str">
        <f t="shared" si="186"/>
        <v/>
      </c>
      <c r="S138" s="120" t="str">
        <f>IF(OR($E138="",$G138=""),"",IF(AND($E$3=6),'Marks Entry 6th'!R137,IF(AND($E$3=7),'Marks Entry 7th'!R137,"")))</f>
        <v/>
      </c>
      <c r="T138" s="120" t="str">
        <f>IF(OR($E138="",$G138=""),"",IF(AND($E$3=6),'Marks Entry 6th'!S137,IF(AND($E$3=7),'Marks Entry 7th'!S137,"")))</f>
        <v/>
      </c>
      <c r="U138" s="65" t="str">
        <f t="shared" si="187"/>
        <v/>
      </c>
      <c r="V138" s="62">
        <f t="shared" si="188"/>
        <v>0</v>
      </c>
      <c r="W138" s="67" t="str">
        <f>IF(OR($E138="",$G138=""),"",IF(AND($E$3=6),'Marks Entry 6th'!T137,IF(AND($E$3=7),'Marks Entry 7th'!T137,"")))</f>
        <v/>
      </c>
      <c r="X138" s="67" t="str">
        <f>IF(OR($E138="",$G138=""),"",IF(AND($E$3=6),'Marks Entry 6th'!U137,IF(AND($E$3=7),'Marks Entry 7th'!U137,"")))</f>
        <v/>
      </c>
      <c r="Y138" s="66" t="str">
        <f t="shared" si="189"/>
        <v/>
      </c>
      <c r="Z138" s="62" t="str">
        <f t="shared" si="190"/>
        <v/>
      </c>
      <c r="AA138" s="108">
        <f t="shared" si="191"/>
        <v>0</v>
      </c>
      <c r="AB138" s="108" t="str">
        <f t="shared" si="192"/>
        <v/>
      </c>
      <c r="AC138" s="108" t="str">
        <f t="shared" si="193"/>
        <v/>
      </c>
      <c r="AD138" s="108" t="str">
        <f t="shared" si="194"/>
        <v/>
      </c>
      <c r="AE138" s="108" t="str">
        <f t="shared" si="195"/>
        <v/>
      </c>
      <c r="AF138" s="110" t="str">
        <f t="shared" si="196"/>
        <v/>
      </c>
      <c r="AG138" s="120" t="str">
        <f>IF(OR($E138="",$G138=""),"",IF(AND($E$3=6),'Marks Entry 6th'!V137,IF(AND($E$3=7),'Marks Entry 7th'!V137,"")))</f>
        <v/>
      </c>
      <c r="AH138" s="120" t="str">
        <f>IF(OR($E138="",$G138=""),"",IF(AND($E$3=6),'Marks Entry 6th'!W137,IF(AND($E$3=7),'Marks Entry 7th'!W137,"")))</f>
        <v/>
      </c>
      <c r="AI138" s="120" t="str">
        <f>IF(OR($E138="",$G138=""),"",IF(AND($E$3=6),'Marks Entry 6th'!X137,IF(AND($E$3=7),'Marks Entry 7th'!X137,"")))</f>
        <v/>
      </c>
      <c r="AJ138" s="120" t="str">
        <f>IF(OR($E138="",$G138=""),"",IF(AND($E$3=6),'Marks Entry 6th'!Y137,IF(AND($E$3=7),'Marks Entry 7th'!Y137,"")))</f>
        <v/>
      </c>
      <c r="AK138" s="120" t="str">
        <f>IF(OR($E138="",$G138=""),"",IF(AND($E$3=6),'Marks Entry 6th'!Z137,IF(AND($E$3=7),'Marks Entry 7th'!Z137,"")))</f>
        <v/>
      </c>
      <c r="AL138" s="120" t="str">
        <f>IF(OR($E138="",$G138=""),"",IF(AND($E$3=6),'Marks Entry 6th'!AA137,IF(AND($E$3=7),'Marks Entry 7th'!AA137,"")))</f>
        <v/>
      </c>
      <c r="AM138" s="428" t="str">
        <f t="shared" si="197"/>
        <v/>
      </c>
      <c r="AN138" s="120" t="str">
        <f>IF(OR($E138="",$G138=""),"",IF(AND($E$3=6),'Marks Entry 6th'!AB137,IF(AND($E$3=7),'Marks Entry 7th'!AB137,"")))</f>
        <v/>
      </c>
      <c r="AO138" s="120" t="str">
        <f>IF(OR($E138="",$G138=""),"",IF(AND($E$3=6),'Marks Entry 6th'!AC137,IF(AND($E$3=7),'Marks Entry 7th'!AC137,"")))</f>
        <v/>
      </c>
      <c r="AP138" s="65" t="str">
        <f t="shared" si="198"/>
        <v/>
      </c>
      <c r="AQ138" s="62">
        <f t="shared" si="199"/>
        <v>0</v>
      </c>
      <c r="AR138" s="67" t="str">
        <f>IF(OR($E138="",$G138=""),"",IF(AND($E$3=6),'Marks Entry 6th'!AD137,IF(AND($E$3=7),'Marks Entry 7th'!AD137,"")))</f>
        <v/>
      </c>
      <c r="AS138" s="67" t="str">
        <f>IF(OR($E138="",$G138=""),"",IF(AND($E$3=6),'Marks Entry 6th'!AE137,IF(AND($E$3=7),'Marks Entry 7th'!AE137,"")))</f>
        <v/>
      </c>
      <c r="AT138" s="65" t="str">
        <f t="shared" si="200"/>
        <v/>
      </c>
      <c r="AU138" s="62" t="str">
        <f t="shared" si="201"/>
        <v/>
      </c>
      <c r="AV138" s="108">
        <f t="shared" si="202"/>
        <v>0</v>
      </c>
      <c r="AW138" s="108" t="str">
        <f t="shared" si="203"/>
        <v/>
      </c>
      <c r="AX138" s="108" t="str">
        <f t="shared" si="204"/>
        <v/>
      </c>
      <c r="AY138" s="108" t="str">
        <f t="shared" si="205"/>
        <v/>
      </c>
      <c r="AZ138" s="108" t="str">
        <f t="shared" si="206"/>
        <v/>
      </c>
      <c r="BA138" s="110" t="str">
        <f t="shared" si="207"/>
        <v/>
      </c>
      <c r="BB138" s="313" t="str">
        <f>IF(OR($E138="",$G138=""),"",IF(AND($E$3=6),'Marks Entry 6th'!AF137,IF(AND($E$3=7),'Marks Entry 7th'!AF137,"")))</f>
        <v/>
      </c>
      <c r="BC138" s="120" t="str">
        <f>IF(OR($E138="",$G138=""),"",IF(AND($E$3=6),'Marks Entry 6th'!AG137,IF(AND($E$3=7),'Marks Entry 7th'!AG137,"")))</f>
        <v/>
      </c>
      <c r="BD138" s="120" t="str">
        <f>IF(OR($E138="",$G138=""),"",IF(AND($E$3=6),'Marks Entry 6th'!AH137,IF(AND($E$3=7),'Marks Entry 7th'!AH137,"")))</f>
        <v/>
      </c>
      <c r="BE138" s="120" t="str">
        <f>IF(OR($E138="",$G138=""),"",IF(AND($E$3=6),'Marks Entry 6th'!AI137,IF(AND($E$3=7),'Marks Entry 7th'!AI137,"")))</f>
        <v/>
      </c>
      <c r="BF138" s="120" t="str">
        <f>IF(OR($E138="",$G138=""),"",IF(AND($E$3=6),'Marks Entry 6th'!AJ137,IF(AND($E$3=7),'Marks Entry 7th'!AJ137,"")))</f>
        <v/>
      </c>
      <c r="BG138" s="120" t="str">
        <f>IF(OR($E138="",$G138=""),"",IF(AND($E$3=6),'Marks Entry 6th'!AK137,IF(AND($E$3=7),'Marks Entry 7th'!AK137,"")))</f>
        <v/>
      </c>
      <c r="BH138" s="120" t="str">
        <f>IF(OR($E138="",$G138=""),"",IF(AND($E$3=6),'Marks Entry 6th'!AL137,IF(AND($E$3=7),'Marks Entry 7th'!AL137,"")))</f>
        <v/>
      </c>
      <c r="BI138" s="428" t="str">
        <f t="shared" si="208"/>
        <v/>
      </c>
      <c r="BJ138" s="120" t="str">
        <f>IF(OR($E138="",$G138=""),"",IF(AND($E$3=6),'Marks Entry 6th'!AM137,IF(AND($E$3=7),'Marks Entry 7th'!AM137,"")))</f>
        <v/>
      </c>
      <c r="BK138" s="120" t="str">
        <f>IF(OR($E138="",$G138=""),"",IF(AND($E$3=6),'Marks Entry 6th'!AN137,IF(AND($E$3=7),'Marks Entry 7th'!AN137,"")))</f>
        <v/>
      </c>
      <c r="BL138" s="65" t="str">
        <f t="shared" si="209"/>
        <v/>
      </c>
      <c r="BM138" s="62">
        <f t="shared" si="210"/>
        <v>0</v>
      </c>
      <c r="BN138" s="67" t="str">
        <f>IF(OR($E138="",$G138=""),"",IF(AND($E$3=6),'Marks Entry 6th'!AO137,IF(AND($E$3=7),'Marks Entry 7th'!AO137,"")))</f>
        <v/>
      </c>
      <c r="BO138" s="67" t="str">
        <f>IF(OR($E138="",$G138=""),"",IF(AND($E$3=6),'Marks Entry 6th'!AP137,IF(AND($E$3=7),'Marks Entry 7th'!AP137,"")))</f>
        <v/>
      </c>
      <c r="BP138" s="65" t="str">
        <f t="shared" si="211"/>
        <v/>
      </c>
      <c r="BQ138" s="62" t="str">
        <f t="shared" si="212"/>
        <v/>
      </c>
      <c r="BR138" s="108">
        <f t="shared" si="213"/>
        <v>0</v>
      </c>
      <c r="BS138" s="108" t="str">
        <f t="shared" si="214"/>
        <v/>
      </c>
      <c r="BT138" s="108" t="str">
        <f t="shared" si="215"/>
        <v/>
      </c>
      <c r="BU138" s="108" t="str">
        <f t="shared" si="216"/>
        <v/>
      </c>
      <c r="BV138" s="108" t="str">
        <f t="shared" si="217"/>
        <v/>
      </c>
      <c r="BW138" s="110" t="str">
        <f t="shared" si="218"/>
        <v/>
      </c>
      <c r="BX138" s="120" t="str">
        <f>IF(OR($E138="",$G138=""),"",IF(AND($E$3=6),'Marks Entry 6th'!AQ137,IF(AND($E$3=7),'Marks Entry 7th'!AQ137,"")))</f>
        <v/>
      </c>
      <c r="BY138" s="120" t="str">
        <f>IF(OR($E138="",$G138=""),"",IF(AND($E$3=6),'Marks Entry 6th'!AR137,IF(AND($E$3=7),'Marks Entry 7th'!AR137,"")))</f>
        <v/>
      </c>
      <c r="BZ138" s="120" t="str">
        <f>IF(OR($E138="",$G138=""),"",IF(AND($E$3=6),'Marks Entry 6th'!AS137,IF(AND($E$3=7),'Marks Entry 7th'!AS137,"")))</f>
        <v/>
      </c>
      <c r="CA138" s="120" t="str">
        <f>IF(OR($E138="",$G138=""),"",IF(AND($E$3=6),'Marks Entry 6th'!AT137,IF(AND($E$3=7),'Marks Entry 7th'!AT137,"")))</f>
        <v/>
      </c>
      <c r="CB138" s="120" t="str">
        <f>IF(OR($E138="",$G138=""),"",IF(AND($E$3=6),'Marks Entry 6th'!AU137,IF(AND($E$3=7),'Marks Entry 7th'!AU137,"")))</f>
        <v/>
      </c>
      <c r="CC138" s="120" t="str">
        <f>IF(OR($E138="",$G138=""),"",IF(AND($E$3=6),'Marks Entry 6th'!AV137,IF(AND($E$3=7),'Marks Entry 7th'!AV137,"")))</f>
        <v/>
      </c>
      <c r="CD138" s="428" t="str">
        <f t="shared" si="219"/>
        <v/>
      </c>
      <c r="CE138" s="120" t="str">
        <f>IF(OR($E138="",$G138=""),"",IF(AND($E$3=6),'Marks Entry 6th'!AW137,IF(AND($E$3=7),'Marks Entry 7th'!AW137,"")))</f>
        <v/>
      </c>
      <c r="CF138" s="120" t="str">
        <f>IF(OR($E138="",$G138=""),"",IF(AND($E$3=6),'Marks Entry 6th'!AX137,IF(AND($E$3=7),'Marks Entry 7th'!AX137,"")))</f>
        <v/>
      </c>
      <c r="CG138" s="65" t="str">
        <f t="shared" si="220"/>
        <v/>
      </c>
      <c r="CH138" s="62">
        <f t="shared" si="221"/>
        <v>0</v>
      </c>
      <c r="CI138" s="67" t="str">
        <f>IF(OR($E138="",$G138=""),"",IF(AND($E$3=6),'Marks Entry 6th'!AY137,IF(AND($E$3=7),'Marks Entry 7th'!AY137,"")))</f>
        <v/>
      </c>
      <c r="CJ138" s="67" t="str">
        <f>IF(OR($E138="",$G138=""),"",IF(AND($E$3=6),'Marks Entry 6th'!AZ137,IF(AND($E$3=7),'Marks Entry 7th'!AZ137,"")))</f>
        <v/>
      </c>
      <c r="CK138" s="65" t="str">
        <f t="shared" si="222"/>
        <v/>
      </c>
      <c r="CL138" s="62" t="str">
        <f t="shared" si="223"/>
        <v/>
      </c>
      <c r="CM138" s="108">
        <f t="shared" si="224"/>
        <v>0</v>
      </c>
      <c r="CN138" s="108" t="str">
        <f t="shared" si="225"/>
        <v/>
      </c>
      <c r="CO138" s="108" t="str">
        <f t="shared" si="226"/>
        <v/>
      </c>
      <c r="CP138" s="108" t="str">
        <f t="shared" si="227"/>
        <v/>
      </c>
      <c r="CQ138" s="108" t="str">
        <f t="shared" si="228"/>
        <v/>
      </c>
      <c r="CR138" s="110" t="str">
        <f t="shared" si="229"/>
        <v/>
      </c>
      <c r="CS138" s="120" t="str">
        <f>IF(OR($E138="",$G138=""),"",IF(AND($E$3=6),'Marks Entry 6th'!BA137,IF(AND($E$3=7),'Marks Entry 7th'!BA137,"")))</f>
        <v/>
      </c>
      <c r="CT138" s="120" t="str">
        <f>IF(OR($E138="",$G138=""),"",IF(AND($E$3=6),'Marks Entry 6th'!BB137,IF(AND($E$3=7),'Marks Entry 7th'!BB137,"")))</f>
        <v/>
      </c>
      <c r="CU138" s="120" t="str">
        <f>IF(OR($E138="",$G138=""),"",IF(AND($E$3=6),'Marks Entry 6th'!BC137,IF(AND($E$3=7),'Marks Entry 7th'!BC137,"")))</f>
        <v/>
      </c>
      <c r="CV138" s="120" t="str">
        <f>IF(OR($E138="",$G138=""),"",IF(AND($E$3=6),'Marks Entry 6th'!BD137,IF(AND($E$3=7),'Marks Entry 7th'!BD137,"")))</f>
        <v/>
      </c>
      <c r="CW138" s="120" t="str">
        <f>IF(OR($E138="",$G138=""),"",IF(AND($E$3=6),'Marks Entry 6th'!BE137,IF(AND($E$3=7),'Marks Entry 7th'!BE137,"")))</f>
        <v/>
      </c>
      <c r="CX138" s="120" t="str">
        <f>IF(OR($E138="",$G138=""),"",IF(AND($E$3=6),'Marks Entry 6th'!BF137,IF(AND($E$3=7),'Marks Entry 7th'!BF137,"")))</f>
        <v/>
      </c>
      <c r="CY138" s="428" t="str">
        <f t="shared" si="230"/>
        <v/>
      </c>
      <c r="CZ138" s="120" t="str">
        <f>IF(OR($E138="",$G138=""),"",IF(AND($E$3=6),'Marks Entry 6th'!BG137,IF(AND($E$3=7),'Marks Entry 7th'!BG137,"")))</f>
        <v/>
      </c>
      <c r="DA138" s="120" t="str">
        <f>IF(OR($E138="",$G138=""),"",IF(AND($E$3=6),'Marks Entry 6th'!BH137,IF(AND($E$3=7),'Marks Entry 7th'!BH137,"")))</f>
        <v/>
      </c>
      <c r="DB138" s="65" t="str">
        <f t="shared" si="231"/>
        <v/>
      </c>
      <c r="DC138" s="62">
        <f t="shared" si="232"/>
        <v>0</v>
      </c>
      <c r="DD138" s="67" t="str">
        <f>IF(OR($E138="",$G138=""),"",IF(AND($E$3=6),'Marks Entry 6th'!BI137,IF(AND($E$3=7),'Marks Entry 7th'!BI137,"")))</f>
        <v/>
      </c>
      <c r="DE138" s="67" t="str">
        <f>IF(OR($E138="",$G138=""),"",IF(AND($E$3=6),'Marks Entry 6th'!BJ137,IF(AND($E$3=7),'Marks Entry 7th'!BJ137,"")))</f>
        <v/>
      </c>
      <c r="DF138" s="65" t="str">
        <f t="shared" si="233"/>
        <v/>
      </c>
      <c r="DG138" s="62" t="str">
        <f t="shared" si="234"/>
        <v/>
      </c>
      <c r="DH138" s="108">
        <f t="shared" si="235"/>
        <v>0</v>
      </c>
      <c r="DI138" s="108" t="str">
        <f t="shared" si="236"/>
        <v/>
      </c>
      <c r="DJ138" s="108" t="str">
        <f t="shared" si="237"/>
        <v/>
      </c>
      <c r="DK138" s="108" t="str">
        <f t="shared" si="238"/>
        <v/>
      </c>
      <c r="DL138" s="108" t="str">
        <f t="shared" si="239"/>
        <v/>
      </c>
      <c r="DM138" s="110" t="str">
        <f t="shared" si="240"/>
        <v/>
      </c>
      <c r="DN138" s="120" t="str">
        <f>IF(OR($E138="",$G138=""),"",IF(AND($E$3=6),'Marks Entry 6th'!BK137,IF(AND($E$3=7),'Marks Entry 7th'!BK137,"")))</f>
        <v/>
      </c>
      <c r="DO138" s="120" t="str">
        <f>IF(OR($E138="",$G138=""),"",IF(AND($E$3=6),'Marks Entry 6th'!BL137,IF(AND($E$3=7),'Marks Entry 7th'!BL137,"")))</f>
        <v/>
      </c>
      <c r="DP138" s="120" t="str">
        <f>IF(OR($E138="",$G138=""),"",IF(AND($E$3=6),'Marks Entry 6th'!BM137,IF(AND($E$3=7),'Marks Entry 7th'!BM137,"")))</f>
        <v/>
      </c>
      <c r="DQ138" s="120" t="str">
        <f>IF(OR($E138="",$G138=""),"",IF(AND($E$3=6),'Marks Entry 6th'!BN137,IF(AND($E$3=7),'Marks Entry 7th'!BN137,"")))</f>
        <v/>
      </c>
      <c r="DR138" s="120" t="str">
        <f>IF(OR($E138="",$G138=""),"",IF(AND($E$3=6),'Marks Entry 6th'!BO137,IF(AND($E$3=7),'Marks Entry 7th'!BO137,"")))</f>
        <v/>
      </c>
      <c r="DS138" s="120" t="str">
        <f>IF(OR($E138="",$G138=""),"",IF(AND($E$3=6),'Marks Entry 6th'!BP137,IF(AND($E$3=7),'Marks Entry 7th'!BP137,"")))</f>
        <v/>
      </c>
      <c r="DT138" s="428" t="str">
        <f t="shared" si="241"/>
        <v/>
      </c>
      <c r="DU138" s="120" t="str">
        <f>IF(OR($E138="",$G138=""),"",IF(AND($E$3=6),'Marks Entry 6th'!BQ137,IF(AND($E$3=7),'Marks Entry 7th'!BQ137,"")))</f>
        <v/>
      </c>
      <c r="DV138" s="120" t="str">
        <f>IF(OR($E138="",$G138=""),"",IF(AND($E$3=6),'Marks Entry 6th'!BR137,IF(AND($E$3=7),'Marks Entry 7th'!BR137,"")))</f>
        <v/>
      </c>
      <c r="DW138" s="65" t="str">
        <f t="shared" si="242"/>
        <v/>
      </c>
      <c r="DX138" s="62">
        <f t="shared" si="243"/>
        <v>0</v>
      </c>
      <c r="DY138" s="67" t="str">
        <f>IF(OR($E138="",$G138=""),"",IF(AND($E$3=6),'Marks Entry 6th'!BS137,IF(AND($E$3=7),'Marks Entry 7th'!BS137,"")))</f>
        <v/>
      </c>
      <c r="DZ138" s="67" t="str">
        <f>IF(OR($E138="",$G138=""),"",IF(AND($E$3=6),'Marks Entry 6th'!BT137,IF(AND($E$3=7),'Marks Entry 7th'!BT137,"")))</f>
        <v/>
      </c>
      <c r="EA138" s="65" t="str">
        <f t="shared" si="244"/>
        <v/>
      </c>
      <c r="EB138" s="62" t="str">
        <f t="shared" si="245"/>
        <v/>
      </c>
      <c r="EC138" s="108">
        <f t="shared" si="246"/>
        <v>0</v>
      </c>
      <c r="ED138" s="108" t="str">
        <f t="shared" si="247"/>
        <v/>
      </c>
      <c r="EE138" s="108" t="str">
        <f t="shared" si="248"/>
        <v/>
      </c>
      <c r="EF138" s="108" t="str">
        <f t="shared" si="249"/>
        <v/>
      </c>
      <c r="EG138" s="108" t="str">
        <f t="shared" si="250"/>
        <v/>
      </c>
      <c r="EH138" s="110" t="str">
        <f t="shared" si="251"/>
        <v/>
      </c>
      <c r="EI138" s="52" t="str">
        <f>IF(OR($E138="",$G138=""),"",IF(AND($E$3=6),'Marks Entry 6th'!BU137,IF(AND($E$3=7),'Marks Entry 7th'!BU137,"")))</f>
        <v/>
      </c>
      <c r="EJ138" s="52" t="str">
        <f>IF(OR($E138="",$G138=""),"",IF(AND($E$3=6),'Marks Entry 6th'!BV137,IF(AND($E$3=7),'Marks Entry 7th'!BV137,"")))</f>
        <v/>
      </c>
      <c r="EK138" s="52" t="str">
        <f>IF(OR($E138="",$G138=""),"",IF(AND($E$3=6),'Marks Entry 6th'!BW137,IF(AND($E$3=7),'Marks Entry 7th'!BW137,"")))</f>
        <v/>
      </c>
      <c r="EL138" s="52" t="str">
        <f>IF(OR($E138="",$G138=""),"",IF(AND($E$3=6),'Marks Entry 6th'!BX137,IF(AND($E$3=7),'Marks Entry 7th'!BX137,"")))</f>
        <v/>
      </c>
      <c r="EM138" s="52" t="str">
        <f>IF(OR($E138="",$G138=""),"",IF(AND($E$3=6),'Marks Entry 6th'!BY137,IF(AND($E$3=7),'Marks Entry 7th'!BY137,"")))</f>
        <v/>
      </c>
      <c r="EN138" s="121" t="str">
        <f t="shared" si="252"/>
        <v/>
      </c>
      <c r="EO138" s="122">
        <f t="shared" si="253"/>
        <v>0</v>
      </c>
      <c r="EP138" s="122" t="str">
        <f t="shared" si="254"/>
        <v/>
      </c>
      <c r="EQ138" s="122" t="str">
        <f t="shared" si="255"/>
        <v/>
      </c>
      <c r="ER138" s="109" t="str">
        <f t="shared" si="256"/>
        <v/>
      </c>
      <c r="ES138" s="52" t="str">
        <f>IF(OR($E138="",$G138=""),"",IF(AND($E$3=6),'Marks Entry 6th'!BZ137,IF(AND($E$3=7),'Marks Entry 7th'!BZ137,"")))</f>
        <v/>
      </c>
      <c r="ET138" s="52" t="str">
        <f>IF(OR($E138="",$G138=""),"",IF(AND($E$3=6),'Marks Entry 6th'!CA137,IF(AND($E$3=7),'Marks Entry 7th'!CA137,"")))</f>
        <v/>
      </c>
      <c r="EU138" s="52" t="str">
        <f>IF(OR($E138="",$G138=""),"",IF(AND($E$3=6),'Marks Entry 6th'!CB137,IF(AND($E$3=7),'Marks Entry 7th'!CB137,"")))</f>
        <v/>
      </c>
      <c r="EV138" s="52" t="str">
        <f>IF(OR($E138="",$G138=""),"",IF(AND($E$3=6),'Marks Entry 6th'!CC137,IF(AND($E$3=7),'Marks Entry 7th'!CC137,"")))</f>
        <v/>
      </c>
      <c r="EW138" s="52" t="str">
        <f>IF(OR($E138="",$G138=""),"",IF(AND($E$3=6),'Marks Entry 6th'!CD137,IF(AND($E$3=7),'Marks Entry 7th'!CD137,"")))</f>
        <v/>
      </c>
      <c r="EX138" s="121" t="str">
        <f t="shared" si="257"/>
        <v/>
      </c>
      <c r="EY138" s="122">
        <f t="shared" si="258"/>
        <v>0</v>
      </c>
      <c r="EZ138" s="122" t="str">
        <f t="shared" si="259"/>
        <v/>
      </c>
      <c r="FA138" s="122" t="str">
        <f t="shared" si="260"/>
        <v/>
      </c>
      <c r="FB138" s="109" t="str">
        <f t="shared" si="261"/>
        <v/>
      </c>
      <c r="FC138" s="52" t="str">
        <f>IF(OR($E138="",$G138=""),"",IF(AND($E$3=6),'Marks Entry 6th'!CE137,IF(AND($E$3=7),'Marks Entry 7th'!CE137,"")))</f>
        <v/>
      </c>
      <c r="FD138" s="52" t="str">
        <f>IF(OR($E138="",$G138=""),"",IF(AND($E$3=6),'Marks Entry 6th'!CF137,IF(AND($E$3=7),'Marks Entry 7th'!CF137,"")))</f>
        <v/>
      </c>
      <c r="FE138" s="52" t="str">
        <f>IF(OR($E138="",$G138=""),"",IF(AND($E$3=6),'Marks Entry 6th'!CG137,IF(AND($E$3=7),'Marks Entry 7th'!CG137,"")))</f>
        <v/>
      </c>
      <c r="FF138" s="52" t="str">
        <f>IF(OR($E138="",$G138=""),"",IF(AND($E$3=6),'Marks Entry 6th'!CH137,IF(AND($E$3=7),'Marks Entry 7th'!CH137,"")))</f>
        <v/>
      </c>
      <c r="FG138" s="52" t="str">
        <f>IF(OR($E138="",$G138=""),"",IF(AND($E$3=6),'Marks Entry 6th'!CI137,IF(AND($E$3=7),'Marks Entry 7th'!CI137,"")))</f>
        <v/>
      </c>
      <c r="FH138" s="121" t="str">
        <f t="shared" si="262"/>
        <v/>
      </c>
      <c r="FI138" s="122">
        <f t="shared" si="263"/>
        <v>0</v>
      </c>
      <c r="FJ138" s="122" t="str">
        <f t="shared" si="264"/>
        <v/>
      </c>
      <c r="FK138" s="122" t="str">
        <f t="shared" si="265"/>
        <v/>
      </c>
      <c r="FL138" s="109" t="str">
        <f t="shared" si="266"/>
        <v/>
      </c>
      <c r="FM138" s="370" t="str">
        <f>IF(OR($E138="",$G138=""),"",IF(AND('Marks Entry 6th'!CJ137="",'Marks Entry 7th'!CJ137=""),"",IF(AND($E$3=6),'Marks Entry 6th'!CJ137,IF(AND($E$3=7),'Marks Entry 7th'!CJ137,""))))</f>
        <v/>
      </c>
      <c r="FN138" s="370" t="str">
        <f>IF(OR($E138="",$G138=""),"",IF(AND('Marks Entry 6th'!CK137="",'Marks Entry 7th'!CK137=""),"",IF(AND($E$3=6),'Marks Entry 6th'!CK137,IF(AND($E$3=7),'Marks Entry 7th'!CK137,""))))</f>
        <v/>
      </c>
      <c r="FO138" s="371" t="str">
        <f t="shared" si="267"/>
        <v/>
      </c>
      <c r="FP138" s="109" t="str">
        <f t="shared" si="268"/>
        <v/>
      </c>
      <c r="FQ138" s="370" t="str">
        <f>IF(OR($E138="",$G138=""),"",IF(AND('Marks Entry 6th'!CL137="",'Marks Entry 7th'!CL137=""),"",IF(AND($E$3=6),'Marks Entry 6th'!CL137,IF(AND($E$3=7),'Marks Entry 7th'!CL137,""))))</f>
        <v/>
      </c>
      <c r="FR138" s="370" t="str">
        <f>IF(OR($E138="",$G138=""),"",IF(AND('Marks Entry 6th'!CM137="",'Marks Entry 7th'!CM137=""),"",IF(AND($E$3=6),'Marks Entry 6th'!CM137,IF(AND($E$3=7),'Marks Entry 7th'!CM137,""))))</f>
        <v/>
      </c>
      <c r="FS138" s="371" t="str">
        <f t="shared" si="269"/>
        <v/>
      </c>
      <c r="FT138" s="109" t="str">
        <f t="shared" si="270"/>
        <v/>
      </c>
      <c r="FU138" s="78" t="str">
        <f t="shared" si="271"/>
        <v/>
      </c>
      <c r="FV138" s="332" t="str">
        <f t="shared" si="272"/>
        <v/>
      </c>
      <c r="FW138" s="84" t="str">
        <f t="shared" si="273"/>
        <v/>
      </c>
      <c r="FX138" s="225" t="str">
        <f t="shared" si="274"/>
        <v/>
      </c>
      <c r="FY138" s="85" t="str">
        <f t="shared" si="275"/>
        <v/>
      </c>
      <c r="FZ138" s="331" t="str">
        <f>IFERROR(IF(B138="NSO","NSO",IF(OR(D138="",G138="",F138=""),"",IF(AND(FV138&gt;=36,'Master sheet'!$D$11="Hindi"),"कक्षा क्रमोन्नत",IF(AND(FV138&gt;=36,'Master sheet'!$D$11="English"),"Promoted",IF(AND(FV138&lt;36,'Master sheet'!$D$11="Hindi"),"पुनः परीक्षा","Re-Exam"))))),"")</f>
        <v/>
      </c>
      <c r="GA138" s="53" t="str">
        <f>IF(OR($E138="",$G138=""),"",IF(AND($E$3=6,'Marks Entry 6th'!CN137=""),"",IF(AND($E$3=7,'Marks Entry 7th'!CN137=""),"",IF(AND($E$3=6),'Marks Entry 6th'!CN137,IF(AND($E$3=7),'Marks Entry 7th'!CN137,"")))))</f>
        <v/>
      </c>
      <c r="GB138" s="53" t="str">
        <f>IF(OR($E138="",$G138=""),"",IF(AND($E$3=6,'Marks Entry 6th'!CO137=""),"",IF(AND($E$3=7,'Marks Entry 7th'!CO137=""),"",IF(AND($E$3=6),'Marks Entry 6th'!CO137,IF(AND($E$3=7),'Marks Entry 7th'!CO137,"")))))</f>
        <v/>
      </c>
      <c r="GC138" s="54"/>
      <c r="GK138" s="56">
        <f>IF(AND($E$3=6),'Marks Entry 6th'!I137,IF(AND($E$3=7),'Marks Entry 7th'!I137,""))</f>
        <v>0</v>
      </c>
      <c r="GL138" s="56">
        <f t="shared" si="276"/>
        <v>0</v>
      </c>
    </row>
    <row r="139" spans="1:194" ht="18.95" customHeight="1">
      <c r="A139" s="68">
        <v>132</v>
      </c>
      <c r="B139" s="68" t="str">
        <f>IF(OR(GK139=0,GK139=""),"",IF(AND($E$3=6),'Marks Entry 6th'!I138,IF(AND($E$3=7),'Marks Entry 7th'!I138,"")))</f>
        <v/>
      </c>
      <c r="C139" s="69" t="str">
        <f>IF(OR(B139=0,B139=""),"",IF(AND($E$3=6,'Marks Entry 6th'!B138=""),"",IF(AND($E$3=7,'Marks Entry 7th'!B138=""),"",IF(AND($E$3=6,'Marks Entry 6th'!B138),'Marks Entry 6th'!B138,IF(AND($E$3=7),'Marks Entry 7th'!B138,"")))))</f>
        <v/>
      </c>
      <c r="D139" s="69" t="str">
        <f>IF(OR(B139=0,B139=""),"",IF(AND($E$3=6,'Marks Entry 6th'!C138=""),"",IF(AND($E$3=7,'Marks Entry 7th'!C138=""),"",IF(AND($E$3=6),'Marks Entry 6th'!C138,IF(AND($E$3=7),'Marks Entry 7th'!C138,"")))))</f>
        <v/>
      </c>
      <c r="E139" s="306" t="str">
        <f>IF(OR(B139=0,B139=""),"",IF(AND($E$3=6,'Marks Entry 6th'!E138=""),"",IF(AND($E$3=7,'Marks Entry 7th'!E138=""),"",IF(AND($E$3=6),'Marks Entry 6th'!E138,IF(AND($E$3=7),'Marks Entry 7th'!E138,"")))))</f>
        <v/>
      </c>
      <c r="F139" s="69" t="str">
        <f>IF(OR(B139=0,B139=""),"",IF(AND($E$3=6,'Marks Entry 6th'!D138=""),"",IF(AND($E$3=7,'Marks Entry 7th'!D138=""),"",IF(AND($E$3=6),'Marks Entry 6th'!D138,IF(AND($E$3=7),'Marks Entry 7th'!D138,"")))))</f>
        <v/>
      </c>
      <c r="G139" s="305" t="str">
        <f>IF(OR(B139=0,B139=""),"",IF(AND($E$3=6,'Marks Entry 6th'!F138=""),"",IF(AND($E$3=7,'Marks Entry 7th'!F138=""),"",IF(AND($E$3=6),UPPER('Marks Entry 6th'!F138),IF(AND($E$3=7),UPPER('Marks Entry 7th'!F138),"")))))</f>
        <v/>
      </c>
      <c r="H139" s="305" t="str">
        <f>IF(OR(B139=0,B139=""),"",IF(AND($E$3=6,'Marks Entry 6th'!G138=""),"",IF(AND($E$3=7,'Marks Entry 7th'!G138=""),"",IF(AND($E$3=6),UPPER('Marks Entry 6th'!G138),IF(AND($E$3=7),UPPER('Marks Entry 7th'!G138),"")))))</f>
        <v/>
      </c>
      <c r="I139" s="305" t="str">
        <f>IF(OR(B139=0,B139=""),"",IF(AND($E$3=6,'Marks Entry 6th'!H138=""),"",IF(AND($E$3=7,'Marks Entry 7th'!H138=""),"",IF(AND($E$3=6),UPPER('Marks Entry 6th'!H138),IF(AND($E$3=7),UPPER('Marks Entry 7th'!H138),"")))))</f>
        <v/>
      </c>
      <c r="J139" s="64" t="str">
        <f>IF(OR(B139=0,B139=""),"",IF(AND($E$3=6,'Marks Entry 6th'!J138=""),"",IF(AND($E$3=7,'Marks Entry 7th'!J138=""),"",IF(AND($E$3=6),'Marks Entry 6th'!J138,IF(AND($E$3=7),'Marks Entry 7th'!J138,"")))))</f>
        <v/>
      </c>
      <c r="K139" s="64" t="str">
        <f>IF(OR(B139=0,B139=""),"",IF(AND($E$3=6,'Marks Entry 6th'!K138=""),"",IF(AND($E$3=7,'Marks Entry 7th'!K138=""),"",IF(AND($E$3=6),'Marks Entry 6th'!K138,IF(AND($E$3=7),'Marks Entry 7th'!K138,"")))))</f>
        <v/>
      </c>
      <c r="L139" s="120" t="str">
        <f>IF(OR($E139="",$G139=""),"",IF(AND($E$3=6),'Marks Entry 6th'!L138,IF(AND($E$3=7),'Marks Entry 7th'!L138,"")))</f>
        <v/>
      </c>
      <c r="M139" s="120" t="str">
        <f>IF(OR($E139="",$G139=""),"",IF(AND($E$3=6),'Marks Entry 6th'!M138,IF(AND($E$3=7),'Marks Entry 7th'!M138,"")))</f>
        <v/>
      </c>
      <c r="N139" s="120" t="str">
        <f>IF(OR($E139="",$G139=""),"",IF(AND($E$3=6),'Marks Entry 6th'!N138,IF(AND($E$3=7),'Marks Entry 7th'!N138,"")))</f>
        <v/>
      </c>
      <c r="O139" s="120" t="str">
        <f>IF(OR($E139="",$G139=""),"",IF(AND($E$3=6),'Marks Entry 6th'!O138,IF(AND($E$3=7),'Marks Entry 7th'!O138,"")))</f>
        <v/>
      </c>
      <c r="P139" s="120" t="str">
        <f>IF(OR($E139="",$G139=""),"",IF(AND($E$3=6),'Marks Entry 6th'!P138,IF(AND($E$3=7),'Marks Entry 7th'!P138,"")))</f>
        <v/>
      </c>
      <c r="Q139" s="120" t="str">
        <f>IF(OR($E139="",$G139=""),"",IF(AND($E$3=6),'Marks Entry 6th'!Q138,IF(AND($E$3=7),'Marks Entry 7th'!Q138,"")))</f>
        <v/>
      </c>
      <c r="R139" s="428" t="str">
        <f t="shared" si="186"/>
        <v/>
      </c>
      <c r="S139" s="120" t="str">
        <f>IF(OR($E139="",$G139=""),"",IF(AND($E$3=6),'Marks Entry 6th'!R138,IF(AND($E$3=7),'Marks Entry 7th'!R138,"")))</f>
        <v/>
      </c>
      <c r="T139" s="120" t="str">
        <f>IF(OR($E139="",$G139=""),"",IF(AND($E$3=6),'Marks Entry 6th'!S138,IF(AND($E$3=7),'Marks Entry 7th'!S138,"")))</f>
        <v/>
      </c>
      <c r="U139" s="65" t="str">
        <f t="shared" si="187"/>
        <v/>
      </c>
      <c r="V139" s="62">
        <f t="shared" si="188"/>
        <v>0</v>
      </c>
      <c r="W139" s="67" t="str">
        <f>IF(OR($E139="",$G139=""),"",IF(AND($E$3=6),'Marks Entry 6th'!T138,IF(AND($E$3=7),'Marks Entry 7th'!T138,"")))</f>
        <v/>
      </c>
      <c r="X139" s="67" t="str">
        <f>IF(OR($E139="",$G139=""),"",IF(AND($E$3=6),'Marks Entry 6th'!U138,IF(AND($E$3=7),'Marks Entry 7th'!U138,"")))</f>
        <v/>
      </c>
      <c r="Y139" s="66" t="str">
        <f t="shared" si="189"/>
        <v/>
      </c>
      <c r="Z139" s="62" t="str">
        <f t="shared" si="190"/>
        <v/>
      </c>
      <c r="AA139" s="108">
        <f t="shared" si="191"/>
        <v>0</v>
      </c>
      <c r="AB139" s="108" t="str">
        <f t="shared" si="192"/>
        <v/>
      </c>
      <c r="AC139" s="108" t="str">
        <f t="shared" si="193"/>
        <v/>
      </c>
      <c r="AD139" s="108" t="str">
        <f t="shared" si="194"/>
        <v/>
      </c>
      <c r="AE139" s="108" t="str">
        <f t="shared" si="195"/>
        <v/>
      </c>
      <c r="AF139" s="110" t="str">
        <f t="shared" si="196"/>
        <v/>
      </c>
      <c r="AG139" s="120" t="str">
        <f>IF(OR($E139="",$G139=""),"",IF(AND($E$3=6),'Marks Entry 6th'!V138,IF(AND($E$3=7),'Marks Entry 7th'!V138,"")))</f>
        <v/>
      </c>
      <c r="AH139" s="120" t="str">
        <f>IF(OR($E139="",$G139=""),"",IF(AND($E$3=6),'Marks Entry 6th'!W138,IF(AND($E$3=7),'Marks Entry 7th'!W138,"")))</f>
        <v/>
      </c>
      <c r="AI139" s="120" t="str">
        <f>IF(OR($E139="",$G139=""),"",IF(AND($E$3=6),'Marks Entry 6th'!X138,IF(AND($E$3=7),'Marks Entry 7th'!X138,"")))</f>
        <v/>
      </c>
      <c r="AJ139" s="120" t="str">
        <f>IF(OR($E139="",$G139=""),"",IF(AND($E$3=6),'Marks Entry 6th'!Y138,IF(AND($E$3=7),'Marks Entry 7th'!Y138,"")))</f>
        <v/>
      </c>
      <c r="AK139" s="120" t="str">
        <f>IF(OR($E139="",$G139=""),"",IF(AND($E$3=6),'Marks Entry 6th'!Z138,IF(AND($E$3=7),'Marks Entry 7th'!Z138,"")))</f>
        <v/>
      </c>
      <c r="AL139" s="120" t="str">
        <f>IF(OR($E139="",$G139=""),"",IF(AND($E$3=6),'Marks Entry 6th'!AA138,IF(AND($E$3=7),'Marks Entry 7th'!AA138,"")))</f>
        <v/>
      </c>
      <c r="AM139" s="428" t="str">
        <f t="shared" si="197"/>
        <v/>
      </c>
      <c r="AN139" s="120" t="str">
        <f>IF(OR($E139="",$G139=""),"",IF(AND($E$3=6),'Marks Entry 6th'!AB138,IF(AND($E$3=7),'Marks Entry 7th'!AB138,"")))</f>
        <v/>
      </c>
      <c r="AO139" s="120" t="str">
        <f>IF(OR($E139="",$G139=""),"",IF(AND($E$3=6),'Marks Entry 6th'!AC138,IF(AND($E$3=7),'Marks Entry 7th'!AC138,"")))</f>
        <v/>
      </c>
      <c r="AP139" s="65" t="str">
        <f t="shared" si="198"/>
        <v/>
      </c>
      <c r="AQ139" s="62">
        <f t="shared" si="199"/>
        <v>0</v>
      </c>
      <c r="AR139" s="67" t="str">
        <f>IF(OR($E139="",$G139=""),"",IF(AND($E$3=6),'Marks Entry 6th'!AD138,IF(AND($E$3=7),'Marks Entry 7th'!AD138,"")))</f>
        <v/>
      </c>
      <c r="AS139" s="67" t="str">
        <f>IF(OR($E139="",$G139=""),"",IF(AND($E$3=6),'Marks Entry 6th'!AE138,IF(AND($E$3=7),'Marks Entry 7th'!AE138,"")))</f>
        <v/>
      </c>
      <c r="AT139" s="65" t="str">
        <f t="shared" si="200"/>
        <v/>
      </c>
      <c r="AU139" s="62" t="str">
        <f t="shared" si="201"/>
        <v/>
      </c>
      <c r="AV139" s="108">
        <f t="shared" si="202"/>
        <v>0</v>
      </c>
      <c r="AW139" s="108" t="str">
        <f t="shared" si="203"/>
        <v/>
      </c>
      <c r="AX139" s="108" t="str">
        <f t="shared" si="204"/>
        <v/>
      </c>
      <c r="AY139" s="108" t="str">
        <f t="shared" si="205"/>
        <v/>
      </c>
      <c r="AZ139" s="108" t="str">
        <f t="shared" si="206"/>
        <v/>
      </c>
      <c r="BA139" s="110" t="str">
        <f t="shared" si="207"/>
        <v/>
      </c>
      <c r="BB139" s="313" t="str">
        <f>IF(OR($E139="",$G139=""),"",IF(AND($E$3=6),'Marks Entry 6th'!AF138,IF(AND($E$3=7),'Marks Entry 7th'!AF138,"")))</f>
        <v/>
      </c>
      <c r="BC139" s="120" t="str">
        <f>IF(OR($E139="",$G139=""),"",IF(AND($E$3=6),'Marks Entry 6th'!AG138,IF(AND($E$3=7),'Marks Entry 7th'!AG138,"")))</f>
        <v/>
      </c>
      <c r="BD139" s="120" t="str">
        <f>IF(OR($E139="",$G139=""),"",IF(AND($E$3=6),'Marks Entry 6th'!AH138,IF(AND($E$3=7),'Marks Entry 7th'!AH138,"")))</f>
        <v/>
      </c>
      <c r="BE139" s="120" t="str">
        <f>IF(OR($E139="",$G139=""),"",IF(AND($E$3=6),'Marks Entry 6th'!AI138,IF(AND($E$3=7),'Marks Entry 7th'!AI138,"")))</f>
        <v/>
      </c>
      <c r="BF139" s="120" t="str">
        <f>IF(OR($E139="",$G139=""),"",IF(AND($E$3=6),'Marks Entry 6th'!AJ138,IF(AND($E$3=7),'Marks Entry 7th'!AJ138,"")))</f>
        <v/>
      </c>
      <c r="BG139" s="120" t="str">
        <f>IF(OR($E139="",$G139=""),"",IF(AND($E$3=6),'Marks Entry 6th'!AK138,IF(AND($E$3=7),'Marks Entry 7th'!AK138,"")))</f>
        <v/>
      </c>
      <c r="BH139" s="120" t="str">
        <f>IF(OR($E139="",$G139=""),"",IF(AND($E$3=6),'Marks Entry 6th'!AL138,IF(AND($E$3=7),'Marks Entry 7th'!AL138,"")))</f>
        <v/>
      </c>
      <c r="BI139" s="428" t="str">
        <f t="shared" si="208"/>
        <v/>
      </c>
      <c r="BJ139" s="120" t="str">
        <f>IF(OR($E139="",$G139=""),"",IF(AND($E$3=6),'Marks Entry 6th'!AM138,IF(AND($E$3=7),'Marks Entry 7th'!AM138,"")))</f>
        <v/>
      </c>
      <c r="BK139" s="120" t="str">
        <f>IF(OR($E139="",$G139=""),"",IF(AND($E$3=6),'Marks Entry 6th'!AN138,IF(AND($E$3=7),'Marks Entry 7th'!AN138,"")))</f>
        <v/>
      </c>
      <c r="BL139" s="65" t="str">
        <f t="shared" si="209"/>
        <v/>
      </c>
      <c r="BM139" s="62">
        <f t="shared" si="210"/>
        <v>0</v>
      </c>
      <c r="BN139" s="67" t="str">
        <f>IF(OR($E139="",$G139=""),"",IF(AND($E$3=6),'Marks Entry 6th'!AO138,IF(AND($E$3=7),'Marks Entry 7th'!AO138,"")))</f>
        <v/>
      </c>
      <c r="BO139" s="67" t="str">
        <f>IF(OR($E139="",$G139=""),"",IF(AND($E$3=6),'Marks Entry 6th'!AP138,IF(AND($E$3=7),'Marks Entry 7th'!AP138,"")))</f>
        <v/>
      </c>
      <c r="BP139" s="65" t="str">
        <f t="shared" si="211"/>
        <v/>
      </c>
      <c r="BQ139" s="62" t="str">
        <f t="shared" si="212"/>
        <v/>
      </c>
      <c r="BR139" s="108">
        <f t="shared" si="213"/>
        <v>0</v>
      </c>
      <c r="BS139" s="108" t="str">
        <f t="shared" si="214"/>
        <v/>
      </c>
      <c r="BT139" s="108" t="str">
        <f t="shared" si="215"/>
        <v/>
      </c>
      <c r="BU139" s="108" t="str">
        <f t="shared" si="216"/>
        <v/>
      </c>
      <c r="BV139" s="108" t="str">
        <f t="shared" si="217"/>
        <v/>
      </c>
      <c r="BW139" s="110" t="str">
        <f t="shared" si="218"/>
        <v/>
      </c>
      <c r="BX139" s="120" t="str">
        <f>IF(OR($E139="",$G139=""),"",IF(AND($E$3=6),'Marks Entry 6th'!AQ138,IF(AND($E$3=7),'Marks Entry 7th'!AQ138,"")))</f>
        <v/>
      </c>
      <c r="BY139" s="120" t="str">
        <f>IF(OR($E139="",$G139=""),"",IF(AND($E$3=6),'Marks Entry 6th'!AR138,IF(AND($E$3=7),'Marks Entry 7th'!AR138,"")))</f>
        <v/>
      </c>
      <c r="BZ139" s="120" t="str">
        <f>IF(OR($E139="",$G139=""),"",IF(AND($E$3=6),'Marks Entry 6th'!AS138,IF(AND($E$3=7),'Marks Entry 7th'!AS138,"")))</f>
        <v/>
      </c>
      <c r="CA139" s="120" t="str">
        <f>IF(OR($E139="",$G139=""),"",IF(AND($E$3=6),'Marks Entry 6th'!AT138,IF(AND($E$3=7),'Marks Entry 7th'!AT138,"")))</f>
        <v/>
      </c>
      <c r="CB139" s="120" t="str">
        <f>IF(OR($E139="",$G139=""),"",IF(AND($E$3=6),'Marks Entry 6th'!AU138,IF(AND($E$3=7),'Marks Entry 7th'!AU138,"")))</f>
        <v/>
      </c>
      <c r="CC139" s="120" t="str">
        <f>IF(OR($E139="",$G139=""),"",IF(AND($E$3=6),'Marks Entry 6th'!AV138,IF(AND($E$3=7),'Marks Entry 7th'!AV138,"")))</f>
        <v/>
      </c>
      <c r="CD139" s="428" t="str">
        <f t="shared" si="219"/>
        <v/>
      </c>
      <c r="CE139" s="120" t="str">
        <f>IF(OR($E139="",$G139=""),"",IF(AND($E$3=6),'Marks Entry 6th'!AW138,IF(AND($E$3=7),'Marks Entry 7th'!AW138,"")))</f>
        <v/>
      </c>
      <c r="CF139" s="120" t="str">
        <f>IF(OR($E139="",$G139=""),"",IF(AND($E$3=6),'Marks Entry 6th'!AX138,IF(AND($E$3=7),'Marks Entry 7th'!AX138,"")))</f>
        <v/>
      </c>
      <c r="CG139" s="65" t="str">
        <f t="shared" si="220"/>
        <v/>
      </c>
      <c r="CH139" s="62">
        <f t="shared" si="221"/>
        <v>0</v>
      </c>
      <c r="CI139" s="67" t="str">
        <f>IF(OR($E139="",$G139=""),"",IF(AND($E$3=6),'Marks Entry 6th'!AY138,IF(AND($E$3=7),'Marks Entry 7th'!AY138,"")))</f>
        <v/>
      </c>
      <c r="CJ139" s="67" t="str">
        <f>IF(OR($E139="",$G139=""),"",IF(AND($E$3=6),'Marks Entry 6th'!AZ138,IF(AND($E$3=7),'Marks Entry 7th'!AZ138,"")))</f>
        <v/>
      </c>
      <c r="CK139" s="65" t="str">
        <f t="shared" si="222"/>
        <v/>
      </c>
      <c r="CL139" s="62" t="str">
        <f t="shared" si="223"/>
        <v/>
      </c>
      <c r="CM139" s="108">
        <f t="shared" si="224"/>
        <v>0</v>
      </c>
      <c r="CN139" s="108" t="str">
        <f t="shared" si="225"/>
        <v/>
      </c>
      <c r="CO139" s="108" t="str">
        <f t="shared" si="226"/>
        <v/>
      </c>
      <c r="CP139" s="108" t="str">
        <f t="shared" si="227"/>
        <v/>
      </c>
      <c r="CQ139" s="108" t="str">
        <f t="shared" si="228"/>
        <v/>
      </c>
      <c r="CR139" s="110" t="str">
        <f t="shared" si="229"/>
        <v/>
      </c>
      <c r="CS139" s="120" t="str">
        <f>IF(OR($E139="",$G139=""),"",IF(AND($E$3=6),'Marks Entry 6th'!BA138,IF(AND($E$3=7),'Marks Entry 7th'!BA138,"")))</f>
        <v/>
      </c>
      <c r="CT139" s="120" t="str">
        <f>IF(OR($E139="",$G139=""),"",IF(AND($E$3=6),'Marks Entry 6th'!BB138,IF(AND($E$3=7),'Marks Entry 7th'!BB138,"")))</f>
        <v/>
      </c>
      <c r="CU139" s="120" t="str">
        <f>IF(OR($E139="",$G139=""),"",IF(AND($E$3=6),'Marks Entry 6th'!BC138,IF(AND($E$3=7),'Marks Entry 7th'!BC138,"")))</f>
        <v/>
      </c>
      <c r="CV139" s="120" t="str">
        <f>IF(OR($E139="",$G139=""),"",IF(AND($E$3=6),'Marks Entry 6th'!BD138,IF(AND($E$3=7),'Marks Entry 7th'!BD138,"")))</f>
        <v/>
      </c>
      <c r="CW139" s="120" t="str">
        <f>IF(OR($E139="",$G139=""),"",IF(AND($E$3=6),'Marks Entry 6th'!BE138,IF(AND($E$3=7),'Marks Entry 7th'!BE138,"")))</f>
        <v/>
      </c>
      <c r="CX139" s="120" t="str">
        <f>IF(OR($E139="",$G139=""),"",IF(AND($E$3=6),'Marks Entry 6th'!BF138,IF(AND($E$3=7),'Marks Entry 7th'!BF138,"")))</f>
        <v/>
      </c>
      <c r="CY139" s="428" t="str">
        <f t="shared" si="230"/>
        <v/>
      </c>
      <c r="CZ139" s="120" t="str">
        <f>IF(OR($E139="",$G139=""),"",IF(AND($E$3=6),'Marks Entry 6th'!BG138,IF(AND($E$3=7),'Marks Entry 7th'!BG138,"")))</f>
        <v/>
      </c>
      <c r="DA139" s="120" t="str">
        <f>IF(OR($E139="",$G139=""),"",IF(AND($E$3=6),'Marks Entry 6th'!BH138,IF(AND($E$3=7),'Marks Entry 7th'!BH138,"")))</f>
        <v/>
      </c>
      <c r="DB139" s="65" t="str">
        <f t="shared" si="231"/>
        <v/>
      </c>
      <c r="DC139" s="62">
        <f t="shared" si="232"/>
        <v>0</v>
      </c>
      <c r="DD139" s="67" t="str">
        <f>IF(OR($E139="",$G139=""),"",IF(AND($E$3=6),'Marks Entry 6th'!BI138,IF(AND($E$3=7),'Marks Entry 7th'!BI138,"")))</f>
        <v/>
      </c>
      <c r="DE139" s="67" t="str">
        <f>IF(OR($E139="",$G139=""),"",IF(AND($E$3=6),'Marks Entry 6th'!BJ138,IF(AND($E$3=7),'Marks Entry 7th'!BJ138,"")))</f>
        <v/>
      </c>
      <c r="DF139" s="65" t="str">
        <f t="shared" si="233"/>
        <v/>
      </c>
      <c r="DG139" s="62" t="str">
        <f t="shared" si="234"/>
        <v/>
      </c>
      <c r="DH139" s="108">
        <f t="shared" si="235"/>
        <v>0</v>
      </c>
      <c r="DI139" s="108" t="str">
        <f t="shared" si="236"/>
        <v/>
      </c>
      <c r="DJ139" s="108" t="str">
        <f t="shared" si="237"/>
        <v/>
      </c>
      <c r="DK139" s="108" t="str">
        <f t="shared" si="238"/>
        <v/>
      </c>
      <c r="DL139" s="108" t="str">
        <f t="shared" si="239"/>
        <v/>
      </c>
      <c r="DM139" s="110" t="str">
        <f t="shared" si="240"/>
        <v/>
      </c>
      <c r="DN139" s="120" t="str">
        <f>IF(OR($E139="",$G139=""),"",IF(AND($E$3=6),'Marks Entry 6th'!BK138,IF(AND($E$3=7),'Marks Entry 7th'!BK138,"")))</f>
        <v/>
      </c>
      <c r="DO139" s="120" t="str">
        <f>IF(OR($E139="",$G139=""),"",IF(AND($E$3=6),'Marks Entry 6th'!BL138,IF(AND($E$3=7),'Marks Entry 7th'!BL138,"")))</f>
        <v/>
      </c>
      <c r="DP139" s="120" t="str">
        <f>IF(OR($E139="",$G139=""),"",IF(AND($E$3=6),'Marks Entry 6th'!BM138,IF(AND($E$3=7),'Marks Entry 7th'!BM138,"")))</f>
        <v/>
      </c>
      <c r="DQ139" s="120" t="str">
        <f>IF(OR($E139="",$G139=""),"",IF(AND($E$3=6),'Marks Entry 6th'!BN138,IF(AND($E$3=7),'Marks Entry 7th'!BN138,"")))</f>
        <v/>
      </c>
      <c r="DR139" s="120" t="str">
        <f>IF(OR($E139="",$G139=""),"",IF(AND($E$3=6),'Marks Entry 6th'!BO138,IF(AND($E$3=7),'Marks Entry 7th'!BO138,"")))</f>
        <v/>
      </c>
      <c r="DS139" s="120" t="str">
        <f>IF(OR($E139="",$G139=""),"",IF(AND($E$3=6),'Marks Entry 6th'!BP138,IF(AND($E$3=7),'Marks Entry 7th'!BP138,"")))</f>
        <v/>
      </c>
      <c r="DT139" s="428" t="str">
        <f t="shared" si="241"/>
        <v/>
      </c>
      <c r="DU139" s="120" t="str">
        <f>IF(OR($E139="",$G139=""),"",IF(AND($E$3=6),'Marks Entry 6th'!BQ138,IF(AND($E$3=7),'Marks Entry 7th'!BQ138,"")))</f>
        <v/>
      </c>
      <c r="DV139" s="120" t="str">
        <f>IF(OR($E139="",$G139=""),"",IF(AND($E$3=6),'Marks Entry 6th'!BR138,IF(AND($E$3=7),'Marks Entry 7th'!BR138,"")))</f>
        <v/>
      </c>
      <c r="DW139" s="65" t="str">
        <f t="shared" si="242"/>
        <v/>
      </c>
      <c r="DX139" s="62">
        <f t="shared" si="243"/>
        <v>0</v>
      </c>
      <c r="DY139" s="67" t="str">
        <f>IF(OR($E139="",$G139=""),"",IF(AND($E$3=6),'Marks Entry 6th'!BS138,IF(AND($E$3=7),'Marks Entry 7th'!BS138,"")))</f>
        <v/>
      </c>
      <c r="DZ139" s="67" t="str">
        <f>IF(OR($E139="",$G139=""),"",IF(AND($E$3=6),'Marks Entry 6th'!BT138,IF(AND($E$3=7),'Marks Entry 7th'!BT138,"")))</f>
        <v/>
      </c>
      <c r="EA139" s="65" t="str">
        <f t="shared" si="244"/>
        <v/>
      </c>
      <c r="EB139" s="62" t="str">
        <f t="shared" si="245"/>
        <v/>
      </c>
      <c r="EC139" s="108">
        <f t="shared" si="246"/>
        <v>0</v>
      </c>
      <c r="ED139" s="108" t="str">
        <f t="shared" si="247"/>
        <v/>
      </c>
      <c r="EE139" s="108" t="str">
        <f t="shared" si="248"/>
        <v/>
      </c>
      <c r="EF139" s="108" t="str">
        <f t="shared" si="249"/>
        <v/>
      </c>
      <c r="EG139" s="108" t="str">
        <f t="shared" si="250"/>
        <v/>
      </c>
      <c r="EH139" s="110" t="str">
        <f t="shared" si="251"/>
        <v/>
      </c>
      <c r="EI139" s="52" t="str">
        <f>IF(OR($E139="",$G139=""),"",IF(AND($E$3=6),'Marks Entry 6th'!BU138,IF(AND($E$3=7),'Marks Entry 7th'!BU138,"")))</f>
        <v/>
      </c>
      <c r="EJ139" s="52" t="str">
        <f>IF(OR($E139="",$G139=""),"",IF(AND($E$3=6),'Marks Entry 6th'!BV138,IF(AND($E$3=7),'Marks Entry 7th'!BV138,"")))</f>
        <v/>
      </c>
      <c r="EK139" s="52" t="str">
        <f>IF(OR($E139="",$G139=""),"",IF(AND($E$3=6),'Marks Entry 6th'!BW138,IF(AND($E$3=7),'Marks Entry 7th'!BW138,"")))</f>
        <v/>
      </c>
      <c r="EL139" s="52" t="str">
        <f>IF(OR($E139="",$G139=""),"",IF(AND($E$3=6),'Marks Entry 6th'!BX138,IF(AND($E$3=7),'Marks Entry 7th'!BX138,"")))</f>
        <v/>
      </c>
      <c r="EM139" s="52" t="str">
        <f>IF(OR($E139="",$G139=""),"",IF(AND($E$3=6),'Marks Entry 6th'!BY138,IF(AND($E$3=7),'Marks Entry 7th'!BY138,"")))</f>
        <v/>
      </c>
      <c r="EN139" s="121" t="str">
        <f t="shared" si="252"/>
        <v/>
      </c>
      <c r="EO139" s="122">
        <f t="shared" si="253"/>
        <v>0</v>
      </c>
      <c r="EP139" s="122" t="str">
        <f t="shared" si="254"/>
        <v/>
      </c>
      <c r="EQ139" s="122" t="str">
        <f t="shared" si="255"/>
        <v/>
      </c>
      <c r="ER139" s="109" t="str">
        <f t="shared" si="256"/>
        <v/>
      </c>
      <c r="ES139" s="52" t="str">
        <f>IF(OR($E139="",$G139=""),"",IF(AND($E$3=6),'Marks Entry 6th'!BZ138,IF(AND($E$3=7),'Marks Entry 7th'!BZ138,"")))</f>
        <v/>
      </c>
      <c r="ET139" s="52" t="str">
        <f>IF(OR($E139="",$G139=""),"",IF(AND($E$3=6),'Marks Entry 6th'!CA138,IF(AND($E$3=7),'Marks Entry 7th'!CA138,"")))</f>
        <v/>
      </c>
      <c r="EU139" s="52" t="str">
        <f>IF(OR($E139="",$G139=""),"",IF(AND($E$3=6),'Marks Entry 6th'!CB138,IF(AND($E$3=7),'Marks Entry 7th'!CB138,"")))</f>
        <v/>
      </c>
      <c r="EV139" s="52" t="str">
        <f>IF(OR($E139="",$G139=""),"",IF(AND($E$3=6),'Marks Entry 6th'!CC138,IF(AND($E$3=7),'Marks Entry 7th'!CC138,"")))</f>
        <v/>
      </c>
      <c r="EW139" s="52" t="str">
        <f>IF(OR($E139="",$G139=""),"",IF(AND($E$3=6),'Marks Entry 6th'!CD138,IF(AND($E$3=7),'Marks Entry 7th'!CD138,"")))</f>
        <v/>
      </c>
      <c r="EX139" s="121" t="str">
        <f t="shared" si="257"/>
        <v/>
      </c>
      <c r="EY139" s="122">
        <f t="shared" si="258"/>
        <v>0</v>
      </c>
      <c r="EZ139" s="122" t="str">
        <f t="shared" si="259"/>
        <v/>
      </c>
      <c r="FA139" s="122" t="str">
        <f t="shared" si="260"/>
        <v/>
      </c>
      <c r="FB139" s="109" t="str">
        <f t="shared" si="261"/>
        <v/>
      </c>
      <c r="FC139" s="52" t="str">
        <f>IF(OR($E139="",$G139=""),"",IF(AND($E$3=6),'Marks Entry 6th'!CE138,IF(AND($E$3=7),'Marks Entry 7th'!CE138,"")))</f>
        <v/>
      </c>
      <c r="FD139" s="52" t="str">
        <f>IF(OR($E139="",$G139=""),"",IF(AND($E$3=6),'Marks Entry 6th'!CF138,IF(AND($E$3=7),'Marks Entry 7th'!CF138,"")))</f>
        <v/>
      </c>
      <c r="FE139" s="52" t="str">
        <f>IF(OR($E139="",$G139=""),"",IF(AND($E$3=6),'Marks Entry 6th'!CG138,IF(AND($E$3=7),'Marks Entry 7th'!CG138,"")))</f>
        <v/>
      </c>
      <c r="FF139" s="52" t="str">
        <f>IF(OR($E139="",$G139=""),"",IF(AND($E$3=6),'Marks Entry 6th'!CH138,IF(AND($E$3=7),'Marks Entry 7th'!CH138,"")))</f>
        <v/>
      </c>
      <c r="FG139" s="52" t="str">
        <f>IF(OR($E139="",$G139=""),"",IF(AND($E$3=6),'Marks Entry 6th'!CI138,IF(AND($E$3=7),'Marks Entry 7th'!CI138,"")))</f>
        <v/>
      </c>
      <c r="FH139" s="121" t="str">
        <f t="shared" si="262"/>
        <v/>
      </c>
      <c r="FI139" s="122">
        <f t="shared" si="263"/>
        <v>0</v>
      </c>
      <c r="FJ139" s="122" t="str">
        <f t="shared" si="264"/>
        <v/>
      </c>
      <c r="FK139" s="122" t="str">
        <f t="shared" si="265"/>
        <v/>
      </c>
      <c r="FL139" s="109" t="str">
        <f t="shared" si="266"/>
        <v/>
      </c>
      <c r="FM139" s="370" t="str">
        <f>IF(OR($E139="",$G139=""),"",IF(AND('Marks Entry 6th'!CJ138="",'Marks Entry 7th'!CJ138=""),"",IF(AND($E$3=6),'Marks Entry 6th'!CJ138,IF(AND($E$3=7),'Marks Entry 7th'!CJ138,""))))</f>
        <v/>
      </c>
      <c r="FN139" s="370" t="str">
        <f>IF(OR($E139="",$G139=""),"",IF(AND('Marks Entry 6th'!CK138="",'Marks Entry 7th'!CK138=""),"",IF(AND($E$3=6),'Marks Entry 6th'!CK138,IF(AND($E$3=7),'Marks Entry 7th'!CK138,""))))</f>
        <v/>
      </c>
      <c r="FO139" s="371" t="str">
        <f t="shared" si="267"/>
        <v/>
      </c>
      <c r="FP139" s="109" t="str">
        <f t="shared" si="268"/>
        <v/>
      </c>
      <c r="FQ139" s="370" t="str">
        <f>IF(OR($E139="",$G139=""),"",IF(AND('Marks Entry 6th'!CL138="",'Marks Entry 7th'!CL138=""),"",IF(AND($E$3=6),'Marks Entry 6th'!CL138,IF(AND($E$3=7),'Marks Entry 7th'!CL138,""))))</f>
        <v/>
      </c>
      <c r="FR139" s="370" t="str">
        <f>IF(OR($E139="",$G139=""),"",IF(AND('Marks Entry 6th'!CM138="",'Marks Entry 7th'!CM138=""),"",IF(AND($E$3=6),'Marks Entry 6th'!CM138,IF(AND($E$3=7),'Marks Entry 7th'!CM138,""))))</f>
        <v/>
      </c>
      <c r="FS139" s="371" t="str">
        <f t="shared" si="269"/>
        <v/>
      </c>
      <c r="FT139" s="109" t="str">
        <f t="shared" si="270"/>
        <v/>
      </c>
      <c r="FU139" s="78" t="str">
        <f t="shared" si="271"/>
        <v/>
      </c>
      <c r="FV139" s="332" t="str">
        <f t="shared" si="272"/>
        <v/>
      </c>
      <c r="FW139" s="84" t="str">
        <f t="shared" si="273"/>
        <v/>
      </c>
      <c r="FX139" s="225" t="str">
        <f t="shared" si="274"/>
        <v/>
      </c>
      <c r="FY139" s="85" t="str">
        <f t="shared" si="275"/>
        <v/>
      </c>
      <c r="FZ139" s="331" t="str">
        <f>IFERROR(IF(B139="NSO","NSO",IF(OR(D139="",G139="",F139=""),"",IF(AND(FV139&gt;=36,'Master sheet'!$D$11="Hindi"),"कक्षा क्रमोन्नत",IF(AND(FV139&gt;=36,'Master sheet'!$D$11="English"),"Promoted",IF(AND(FV139&lt;36,'Master sheet'!$D$11="Hindi"),"पुनः परीक्षा","Re-Exam"))))),"")</f>
        <v/>
      </c>
      <c r="GA139" s="53" t="str">
        <f>IF(OR($E139="",$G139=""),"",IF(AND($E$3=6,'Marks Entry 6th'!CN138=""),"",IF(AND($E$3=7,'Marks Entry 7th'!CN138=""),"",IF(AND($E$3=6),'Marks Entry 6th'!CN138,IF(AND($E$3=7),'Marks Entry 7th'!CN138,"")))))</f>
        <v/>
      </c>
      <c r="GB139" s="53" t="str">
        <f>IF(OR($E139="",$G139=""),"",IF(AND($E$3=6,'Marks Entry 6th'!CO138=""),"",IF(AND($E$3=7,'Marks Entry 7th'!CO138=""),"",IF(AND($E$3=6),'Marks Entry 6th'!CO138,IF(AND($E$3=7),'Marks Entry 7th'!CO138,"")))))</f>
        <v/>
      </c>
      <c r="GC139" s="54"/>
      <c r="GK139" s="56">
        <f>IF(AND($E$3=6),'Marks Entry 6th'!I138,IF(AND($E$3=7),'Marks Entry 7th'!I138,""))</f>
        <v>0</v>
      </c>
      <c r="GL139" s="56">
        <f t="shared" si="276"/>
        <v>0</v>
      </c>
    </row>
    <row r="140" spans="1:194" ht="18.95" customHeight="1">
      <c r="A140" s="68">
        <v>133</v>
      </c>
      <c r="B140" s="68" t="str">
        <f>IF(OR(GK140=0,GK140=""),"",IF(AND($E$3=6),'Marks Entry 6th'!I139,IF(AND($E$3=7),'Marks Entry 7th'!I139,"")))</f>
        <v/>
      </c>
      <c r="C140" s="69" t="str">
        <f>IF(OR(B140=0,B140=""),"",IF(AND($E$3=6,'Marks Entry 6th'!B139=""),"",IF(AND($E$3=7,'Marks Entry 7th'!B139=""),"",IF(AND($E$3=6,'Marks Entry 6th'!B139),'Marks Entry 6th'!B139,IF(AND($E$3=7),'Marks Entry 7th'!B139,"")))))</f>
        <v/>
      </c>
      <c r="D140" s="69" t="str">
        <f>IF(OR(B140=0,B140=""),"",IF(AND($E$3=6,'Marks Entry 6th'!C139=""),"",IF(AND($E$3=7,'Marks Entry 7th'!C139=""),"",IF(AND($E$3=6),'Marks Entry 6th'!C139,IF(AND($E$3=7),'Marks Entry 7th'!C139,"")))))</f>
        <v/>
      </c>
      <c r="E140" s="306" t="str">
        <f>IF(OR(B140=0,B140=""),"",IF(AND($E$3=6,'Marks Entry 6th'!E139=""),"",IF(AND($E$3=7,'Marks Entry 7th'!E139=""),"",IF(AND($E$3=6),'Marks Entry 6th'!E139,IF(AND($E$3=7),'Marks Entry 7th'!E139,"")))))</f>
        <v/>
      </c>
      <c r="F140" s="69" t="str">
        <f>IF(OR(B140=0,B140=""),"",IF(AND($E$3=6,'Marks Entry 6th'!D139=""),"",IF(AND($E$3=7,'Marks Entry 7th'!D139=""),"",IF(AND($E$3=6),'Marks Entry 6th'!D139,IF(AND($E$3=7),'Marks Entry 7th'!D139,"")))))</f>
        <v/>
      </c>
      <c r="G140" s="305" t="str">
        <f>IF(OR(B140=0,B140=""),"",IF(AND($E$3=6,'Marks Entry 6th'!F139=""),"",IF(AND($E$3=7,'Marks Entry 7th'!F139=""),"",IF(AND($E$3=6),UPPER('Marks Entry 6th'!F139),IF(AND($E$3=7),UPPER('Marks Entry 7th'!F139),"")))))</f>
        <v/>
      </c>
      <c r="H140" s="305" t="str">
        <f>IF(OR(B140=0,B140=""),"",IF(AND($E$3=6,'Marks Entry 6th'!G139=""),"",IF(AND($E$3=7,'Marks Entry 7th'!G139=""),"",IF(AND($E$3=6),UPPER('Marks Entry 6th'!G139),IF(AND($E$3=7),UPPER('Marks Entry 7th'!G139),"")))))</f>
        <v/>
      </c>
      <c r="I140" s="305" t="str">
        <f>IF(OR(B140=0,B140=""),"",IF(AND($E$3=6,'Marks Entry 6th'!H139=""),"",IF(AND($E$3=7,'Marks Entry 7th'!H139=""),"",IF(AND($E$3=6),UPPER('Marks Entry 6th'!H139),IF(AND($E$3=7),UPPER('Marks Entry 7th'!H139),"")))))</f>
        <v/>
      </c>
      <c r="J140" s="64" t="str">
        <f>IF(OR(B140=0,B140=""),"",IF(AND($E$3=6,'Marks Entry 6th'!J139=""),"",IF(AND($E$3=7,'Marks Entry 7th'!J139=""),"",IF(AND($E$3=6),'Marks Entry 6th'!J139,IF(AND($E$3=7),'Marks Entry 7th'!J139,"")))))</f>
        <v/>
      </c>
      <c r="K140" s="64" t="str">
        <f>IF(OR(B140=0,B140=""),"",IF(AND($E$3=6,'Marks Entry 6th'!K139=""),"",IF(AND($E$3=7,'Marks Entry 7th'!K139=""),"",IF(AND($E$3=6),'Marks Entry 6th'!K139,IF(AND($E$3=7),'Marks Entry 7th'!K139,"")))))</f>
        <v/>
      </c>
      <c r="L140" s="120" t="str">
        <f>IF(OR($E140="",$G140=""),"",IF(AND($E$3=6),'Marks Entry 6th'!L139,IF(AND($E$3=7),'Marks Entry 7th'!L139,"")))</f>
        <v/>
      </c>
      <c r="M140" s="120" t="str">
        <f>IF(OR($E140="",$G140=""),"",IF(AND($E$3=6),'Marks Entry 6th'!M139,IF(AND($E$3=7),'Marks Entry 7th'!M139,"")))</f>
        <v/>
      </c>
      <c r="N140" s="120" t="str">
        <f>IF(OR($E140="",$G140=""),"",IF(AND($E$3=6),'Marks Entry 6th'!N139,IF(AND($E$3=7),'Marks Entry 7th'!N139,"")))</f>
        <v/>
      </c>
      <c r="O140" s="120" t="str">
        <f>IF(OR($E140="",$G140=""),"",IF(AND($E$3=6),'Marks Entry 6th'!O139,IF(AND($E$3=7),'Marks Entry 7th'!O139,"")))</f>
        <v/>
      </c>
      <c r="P140" s="120" t="str">
        <f>IF(OR($E140="",$G140=""),"",IF(AND($E$3=6),'Marks Entry 6th'!P139,IF(AND($E$3=7),'Marks Entry 7th'!P139,"")))</f>
        <v/>
      </c>
      <c r="Q140" s="120" t="str">
        <f>IF(OR($E140="",$G140=""),"",IF(AND($E$3=6),'Marks Entry 6th'!Q139,IF(AND($E$3=7),'Marks Entry 7th'!Q139,"")))</f>
        <v/>
      </c>
      <c r="R140" s="428" t="str">
        <f t="shared" si="186"/>
        <v/>
      </c>
      <c r="S140" s="120" t="str">
        <f>IF(OR($E140="",$G140=""),"",IF(AND($E$3=6),'Marks Entry 6th'!R139,IF(AND($E$3=7),'Marks Entry 7th'!R139,"")))</f>
        <v/>
      </c>
      <c r="T140" s="120" t="str">
        <f>IF(OR($E140="",$G140=""),"",IF(AND($E$3=6),'Marks Entry 6th'!S139,IF(AND($E$3=7),'Marks Entry 7th'!S139,"")))</f>
        <v/>
      </c>
      <c r="U140" s="65" t="str">
        <f t="shared" si="187"/>
        <v/>
      </c>
      <c r="V140" s="62">
        <f t="shared" si="188"/>
        <v>0</v>
      </c>
      <c r="W140" s="67" t="str">
        <f>IF(OR($E140="",$G140=""),"",IF(AND($E$3=6),'Marks Entry 6th'!T139,IF(AND($E$3=7),'Marks Entry 7th'!T139,"")))</f>
        <v/>
      </c>
      <c r="X140" s="67" t="str">
        <f>IF(OR($E140="",$G140=""),"",IF(AND($E$3=6),'Marks Entry 6th'!U139,IF(AND($E$3=7),'Marks Entry 7th'!U139,"")))</f>
        <v/>
      </c>
      <c r="Y140" s="66" t="str">
        <f t="shared" si="189"/>
        <v/>
      </c>
      <c r="Z140" s="62" t="str">
        <f t="shared" si="190"/>
        <v/>
      </c>
      <c r="AA140" s="108">
        <f t="shared" si="191"/>
        <v>0</v>
      </c>
      <c r="AB140" s="108" t="str">
        <f t="shared" si="192"/>
        <v/>
      </c>
      <c r="AC140" s="108" t="str">
        <f t="shared" si="193"/>
        <v/>
      </c>
      <c r="AD140" s="108" t="str">
        <f t="shared" si="194"/>
        <v/>
      </c>
      <c r="AE140" s="108" t="str">
        <f t="shared" si="195"/>
        <v/>
      </c>
      <c r="AF140" s="110" t="str">
        <f t="shared" si="196"/>
        <v/>
      </c>
      <c r="AG140" s="120" t="str">
        <f>IF(OR($E140="",$G140=""),"",IF(AND($E$3=6),'Marks Entry 6th'!V139,IF(AND($E$3=7),'Marks Entry 7th'!V139,"")))</f>
        <v/>
      </c>
      <c r="AH140" s="120" t="str">
        <f>IF(OR($E140="",$G140=""),"",IF(AND($E$3=6),'Marks Entry 6th'!W139,IF(AND($E$3=7),'Marks Entry 7th'!W139,"")))</f>
        <v/>
      </c>
      <c r="AI140" s="120" t="str">
        <f>IF(OR($E140="",$G140=""),"",IF(AND($E$3=6),'Marks Entry 6th'!X139,IF(AND($E$3=7),'Marks Entry 7th'!X139,"")))</f>
        <v/>
      </c>
      <c r="AJ140" s="120" t="str">
        <f>IF(OR($E140="",$G140=""),"",IF(AND($E$3=6),'Marks Entry 6th'!Y139,IF(AND($E$3=7),'Marks Entry 7th'!Y139,"")))</f>
        <v/>
      </c>
      <c r="AK140" s="120" t="str">
        <f>IF(OR($E140="",$G140=""),"",IF(AND($E$3=6),'Marks Entry 6th'!Z139,IF(AND($E$3=7),'Marks Entry 7th'!Z139,"")))</f>
        <v/>
      </c>
      <c r="AL140" s="120" t="str">
        <f>IF(OR($E140="",$G140=""),"",IF(AND($E$3=6),'Marks Entry 6th'!AA139,IF(AND($E$3=7),'Marks Entry 7th'!AA139,"")))</f>
        <v/>
      </c>
      <c r="AM140" s="428" t="str">
        <f t="shared" si="197"/>
        <v/>
      </c>
      <c r="AN140" s="120" t="str">
        <f>IF(OR($E140="",$G140=""),"",IF(AND($E$3=6),'Marks Entry 6th'!AB139,IF(AND($E$3=7),'Marks Entry 7th'!AB139,"")))</f>
        <v/>
      </c>
      <c r="AO140" s="120" t="str">
        <f>IF(OR($E140="",$G140=""),"",IF(AND($E$3=6),'Marks Entry 6th'!AC139,IF(AND($E$3=7),'Marks Entry 7th'!AC139,"")))</f>
        <v/>
      </c>
      <c r="AP140" s="65" t="str">
        <f t="shared" si="198"/>
        <v/>
      </c>
      <c r="AQ140" s="62">
        <f t="shared" si="199"/>
        <v>0</v>
      </c>
      <c r="AR140" s="67" t="str">
        <f>IF(OR($E140="",$G140=""),"",IF(AND($E$3=6),'Marks Entry 6th'!AD139,IF(AND($E$3=7),'Marks Entry 7th'!AD139,"")))</f>
        <v/>
      </c>
      <c r="AS140" s="67" t="str">
        <f>IF(OR($E140="",$G140=""),"",IF(AND($E$3=6),'Marks Entry 6th'!AE139,IF(AND($E$3=7),'Marks Entry 7th'!AE139,"")))</f>
        <v/>
      </c>
      <c r="AT140" s="65" t="str">
        <f t="shared" si="200"/>
        <v/>
      </c>
      <c r="AU140" s="62" t="str">
        <f t="shared" si="201"/>
        <v/>
      </c>
      <c r="AV140" s="108">
        <f t="shared" si="202"/>
        <v>0</v>
      </c>
      <c r="AW140" s="108" t="str">
        <f t="shared" si="203"/>
        <v/>
      </c>
      <c r="AX140" s="108" t="str">
        <f t="shared" si="204"/>
        <v/>
      </c>
      <c r="AY140" s="108" t="str">
        <f t="shared" si="205"/>
        <v/>
      </c>
      <c r="AZ140" s="108" t="str">
        <f t="shared" si="206"/>
        <v/>
      </c>
      <c r="BA140" s="110" t="str">
        <f t="shared" si="207"/>
        <v/>
      </c>
      <c r="BB140" s="313" t="str">
        <f>IF(OR($E140="",$G140=""),"",IF(AND($E$3=6),'Marks Entry 6th'!AF139,IF(AND($E$3=7),'Marks Entry 7th'!AF139,"")))</f>
        <v/>
      </c>
      <c r="BC140" s="120" t="str">
        <f>IF(OR($E140="",$G140=""),"",IF(AND($E$3=6),'Marks Entry 6th'!AG139,IF(AND($E$3=7),'Marks Entry 7th'!AG139,"")))</f>
        <v/>
      </c>
      <c r="BD140" s="120" t="str">
        <f>IF(OR($E140="",$G140=""),"",IF(AND($E$3=6),'Marks Entry 6th'!AH139,IF(AND($E$3=7),'Marks Entry 7th'!AH139,"")))</f>
        <v/>
      </c>
      <c r="BE140" s="120" t="str">
        <f>IF(OR($E140="",$G140=""),"",IF(AND($E$3=6),'Marks Entry 6th'!AI139,IF(AND($E$3=7),'Marks Entry 7th'!AI139,"")))</f>
        <v/>
      </c>
      <c r="BF140" s="120" t="str">
        <f>IF(OR($E140="",$G140=""),"",IF(AND($E$3=6),'Marks Entry 6th'!AJ139,IF(AND($E$3=7),'Marks Entry 7th'!AJ139,"")))</f>
        <v/>
      </c>
      <c r="BG140" s="120" t="str">
        <f>IF(OR($E140="",$G140=""),"",IF(AND($E$3=6),'Marks Entry 6th'!AK139,IF(AND($E$3=7),'Marks Entry 7th'!AK139,"")))</f>
        <v/>
      </c>
      <c r="BH140" s="120" t="str">
        <f>IF(OR($E140="",$G140=""),"",IF(AND($E$3=6),'Marks Entry 6th'!AL139,IF(AND($E$3=7),'Marks Entry 7th'!AL139,"")))</f>
        <v/>
      </c>
      <c r="BI140" s="428" t="str">
        <f t="shared" si="208"/>
        <v/>
      </c>
      <c r="BJ140" s="120" t="str">
        <f>IF(OR($E140="",$G140=""),"",IF(AND($E$3=6),'Marks Entry 6th'!AM139,IF(AND($E$3=7),'Marks Entry 7th'!AM139,"")))</f>
        <v/>
      </c>
      <c r="BK140" s="120" t="str">
        <f>IF(OR($E140="",$G140=""),"",IF(AND($E$3=6),'Marks Entry 6th'!AN139,IF(AND($E$3=7),'Marks Entry 7th'!AN139,"")))</f>
        <v/>
      </c>
      <c r="BL140" s="65" t="str">
        <f t="shared" si="209"/>
        <v/>
      </c>
      <c r="BM140" s="62">
        <f t="shared" si="210"/>
        <v>0</v>
      </c>
      <c r="BN140" s="67" t="str">
        <f>IF(OR($E140="",$G140=""),"",IF(AND($E$3=6),'Marks Entry 6th'!AO139,IF(AND($E$3=7),'Marks Entry 7th'!AO139,"")))</f>
        <v/>
      </c>
      <c r="BO140" s="67" t="str">
        <f>IF(OR($E140="",$G140=""),"",IF(AND($E$3=6),'Marks Entry 6th'!AP139,IF(AND($E$3=7),'Marks Entry 7th'!AP139,"")))</f>
        <v/>
      </c>
      <c r="BP140" s="65" t="str">
        <f t="shared" si="211"/>
        <v/>
      </c>
      <c r="BQ140" s="62" t="str">
        <f t="shared" si="212"/>
        <v/>
      </c>
      <c r="BR140" s="108">
        <f t="shared" si="213"/>
        <v>0</v>
      </c>
      <c r="BS140" s="108" t="str">
        <f t="shared" si="214"/>
        <v/>
      </c>
      <c r="BT140" s="108" t="str">
        <f t="shared" si="215"/>
        <v/>
      </c>
      <c r="BU140" s="108" t="str">
        <f t="shared" si="216"/>
        <v/>
      </c>
      <c r="BV140" s="108" t="str">
        <f t="shared" si="217"/>
        <v/>
      </c>
      <c r="BW140" s="110" t="str">
        <f t="shared" si="218"/>
        <v/>
      </c>
      <c r="BX140" s="120" t="str">
        <f>IF(OR($E140="",$G140=""),"",IF(AND($E$3=6),'Marks Entry 6th'!AQ139,IF(AND($E$3=7),'Marks Entry 7th'!AQ139,"")))</f>
        <v/>
      </c>
      <c r="BY140" s="120" t="str">
        <f>IF(OR($E140="",$G140=""),"",IF(AND($E$3=6),'Marks Entry 6th'!AR139,IF(AND($E$3=7),'Marks Entry 7th'!AR139,"")))</f>
        <v/>
      </c>
      <c r="BZ140" s="120" t="str">
        <f>IF(OR($E140="",$G140=""),"",IF(AND($E$3=6),'Marks Entry 6th'!AS139,IF(AND($E$3=7),'Marks Entry 7th'!AS139,"")))</f>
        <v/>
      </c>
      <c r="CA140" s="120" t="str">
        <f>IF(OR($E140="",$G140=""),"",IF(AND($E$3=6),'Marks Entry 6th'!AT139,IF(AND($E$3=7),'Marks Entry 7th'!AT139,"")))</f>
        <v/>
      </c>
      <c r="CB140" s="120" t="str">
        <f>IF(OR($E140="",$G140=""),"",IF(AND($E$3=6),'Marks Entry 6th'!AU139,IF(AND($E$3=7),'Marks Entry 7th'!AU139,"")))</f>
        <v/>
      </c>
      <c r="CC140" s="120" t="str">
        <f>IF(OR($E140="",$G140=""),"",IF(AND($E$3=6),'Marks Entry 6th'!AV139,IF(AND($E$3=7),'Marks Entry 7th'!AV139,"")))</f>
        <v/>
      </c>
      <c r="CD140" s="428" t="str">
        <f t="shared" si="219"/>
        <v/>
      </c>
      <c r="CE140" s="120" t="str">
        <f>IF(OR($E140="",$G140=""),"",IF(AND($E$3=6),'Marks Entry 6th'!AW139,IF(AND($E$3=7),'Marks Entry 7th'!AW139,"")))</f>
        <v/>
      </c>
      <c r="CF140" s="120" t="str">
        <f>IF(OR($E140="",$G140=""),"",IF(AND($E$3=6),'Marks Entry 6th'!AX139,IF(AND($E$3=7),'Marks Entry 7th'!AX139,"")))</f>
        <v/>
      </c>
      <c r="CG140" s="65" t="str">
        <f t="shared" si="220"/>
        <v/>
      </c>
      <c r="CH140" s="62">
        <f t="shared" si="221"/>
        <v>0</v>
      </c>
      <c r="CI140" s="67" t="str">
        <f>IF(OR($E140="",$G140=""),"",IF(AND($E$3=6),'Marks Entry 6th'!AY139,IF(AND($E$3=7),'Marks Entry 7th'!AY139,"")))</f>
        <v/>
      </c>
      <c r="CJ140" s="67" t="str">
        <f>IF(OR($E140="",$G140=""),"",IF(AND($E$3=6),'Marks Entry 6th'!AZ139,IF(AND($E$3=7),'Marks Entry 7th'!AZ139,"")))</f>
        <v/>
      </c>
      <c r="CK140" s="65" t="str">
        <f t="shared" si="222"/>
        <v/>
      </c>
      <c r="CL140" s="62" t="str">
        <f t="shared" si="223"/>
        <v/>
      </c>
      <c r="CM140" s="108">
        <f t="shared" si="224"/>
        <v>0</v>
      </c>
      <c r="CN140" s="108" t="str">
        <f t="shared" si="225"/>
        <v/>
      </c>
      <c r="CO140" s="108" t="str">
        <f t="shared" si="226"/>
        <v/>
      </c>
      <c r="CP140" s="108" t="str">
        <f t="shared" si="227"/>
        <v/>
      </c>
      <c r="CQ140" s="108" t="str">
        <f t="shared" si="228"/>
        <v/>
      </c>
      <c r="CR140" s="110" t="str">
        <f t="shared" si="229"/>
        <v/>
      </c>
      <c r="CS140" s="120" t="str">
        <f>IF(OR($E140="",$G140=""),"",IF(AND($E$3=6),'Marks Entry 6th'!BA139,IF(AND($E$3=7),'Marks Entry 7th'!BA139,"")))</f>
        <v/>
      </c>
      <c r="CT140" s="120" t="str">
        <f>IF(OR($E140="",$G140=""),"",IF(AND($E$3=6),'Marks Entry 6th'!BB139,IF(AND($E$3=7),'Marks Entry 7th'!BB139,"")))</f>
        <v/>
      </c>
      <c r="CU140" s="120" t="str">
        <f>IF(OR($E140="",$G140=""),"",IF(AND($E$3=6),'Marks Entry 6th'!BC139,IF(AND($E$3=7),'Marks Entry 7th'!BC139,"")))</f>
        <v/>
      </c>
      <c r="CV140" s="120" t="str">
        <f>IF(OR($E140="",$G140=""),"",IF(AND($E$3=6),'Marks Entry 6th'!BD139,IF(AND($E$3=7),'Marks Entry 7th'!BD139,"")))</f>
        <v/>
      </c>
      <c r="CW140" s="120" t="str">
        <f>IF(OR($E140="",$G140=""),"",IF(AND($E$3=6),'Marks Entry 6th'!BE139,IF(AND($E$3=7),'Marks Entry 7th'!BE139,"")))</f>
        <v/>
      </c>
      <c r="CX140" s="120" t="str">
        <f>IF(OR($E140="",$G140=""),"",IF(AND($E$3=6),'Marks Entry 6th'!BF139,IF(AND($E$3=7),'Marks Entry 7th'!BF139,"")))</f>
        <v/>
      </c>
      <c r="CY140" s="428" t="str">
        <f t="shared" si="230"/>
        <v/>
      </c>
      <c r="CZ140" s="120" t="str">
        <f>IF(OR($E140="",$G140=""),"",IF(AND($E$3=6),'Marks Entry 6th'!BG139,IF(AND($E$3=7),'Marks Entry 7th'!BG139,"")))</f>
        <v/>
      </c>
      <c r="DA140" s="120" t="str">
        <f>IF(OR($E140="",$G140=""),"",IF(AND($E$3=6),'Marks Entry 6th'!BH139,IF(AND($E$3=7),'Marks Entry 7th'!BH139,"")))</f>
        <v/>
      </c>
      <c r="DB140" s="65" t="str">
        <f t="shared" si="231"/>
        <v/>
      </c>
      <c r="DC140" s="62">
        <f t="shared" si="232"/>
        <v>0</v>
      </c>
      <c r="DD140" s="67" t="str">
        <f>IF(OR($E140="",$G140=""),"",IF(AND($E$3=6),'Marks Entry 6th'!BI139,IF(AND($E$3=7),'Marks Entry 7th'!BI139,"")))</f>
        <v/>
      </c>
      <c r="DE140" s="67" t="str">
        <f>IF(OR($E140="",$G140=""),"",IF(AND($E$3=6),'Marks Entry 6th'!BJ139,IF(AND($E$3=7),'Marks Entry 7th'!BJ139,"")))</f>
        <v/>
      </c>
      <c r="DF140" s="65" t="str">
        <f t="shared" si="233"/>
        <v/>
      </c>
      <c r="DG140" s="62" t="str">
        <f t="shared" si="234"/>
        <v/>
      </c>
      <c r="DH140" s="108">
        <f t="shared" si="235"/>
        <v>0</v>
      </c>
      <c r="DI140" s="108" t="str">
        <f t="shared" si="236"/>
        <v/>
      </c>
      <c r="DJ140" s="108" t="str">
        <f t="shared" si="237"/>
        <v/>
      </c>
      <c r="DK140" s="108" t="str">
        <f t="shared" si="238"/>
        <v/>
      </c>
      <c r="DL140" s="108" t="str">
        <f t="shared" si="239"/>
        <v/>
      </c>
      <c r="DM140" s="110" t="str">
        <f t="shared" si="240"/>
        <v/>
      </c>
      <c r="DN140" s="120" t="str">
        <f>IF(OR($E140="",$G140=""),"",IF(AND($E$3=6),'Marks Entry 6th'!BK139,IF(AND($E$3=7),'Marks Entry 7th'!BK139,"")))</f>
        <v/>
      </c>
      <c r="DO140" s="120" t="str">
        <f>IF(OR($E140="",$G140=""),"",IF(AND($E$3=6),'Marks Entry 6th'!BL139,IF(AND($E$3=7),'Marks Entry 7th'!BL139,"")))</f>
        <v/>
      </c>
      <c r="DP140" s="120" t="str">
        <f>IF(OR($E140="",$G140=""),"",IF(AND($E$3=6),'Marks Entry 6th'!BM139,IF(AND($E$3=7),'Marks Entry 7th'!BM139,"")))</f>
        <v/>
      </c>
      <c r="DQ140" s="120" t="str">
        <f>IF(OR($E140="",$G140=""),"",IF(AND($E$3=6),'Marks Entry 6th'!BN139,IF(AND($E$3=7),'Marks Entry 7th'!BN139,"")))</f>
        <v/>
      </c>
      <c r="DR140" s="120" t="str">
        <f>IF(OR($E140="",$G140=""),"",IF(AND($E$3=6),'Marks Entry 6th'!BO139,IF(AND($E$3=7),'Marks Entry 7th'!BO139,"")))</f>
        <v/>
      </c>
      <c r="DS140" s="120" t="str">
        <f>IF(OR($E140="",$G140=""),"",IF(AND($E$3=6),'Marks Entry 6th'!BP139,IF(AND($E$3=7),'Marks Entry 7th'!BP139,"")))</f>
        <v/>
      </c>
      <c r="DT140" s="428" t="str">
        <f t="shared" si="241"/>
        <v/>
      </c>
      <c r="DU140" s="120" t="str">
        <f>IF(OR($E140="",$G140=""),"",IF(AND($E$3=6),'Marks Entry 6th'!BQ139,IF(AND($E$3=7),'Marks Entry 7th'!BQ139,"")))</f>
        <v/>
      </c>
      <c r="DV140" s="120" t="str">
        <f>IF(OR($E140="",$G140=""),"",IF(AND($E$3=6),'Marks Entry 6th'!BR139,IF(AND($E$3=7),'Marks Entry 7th'!BR139,"")))</f>
        <v/>
      </c>
      <c r="DW140" s="65" t="str">
        <f t="shared" si="242"/>
        <v/>
      </c>
      <c r="DX140" s="62">
        <f t="shared" si="243"/>
        <v>0</v>
      </c>
      <c r="DY140" s="67" t="str">
        <f>IF(OR($E140="",$G140=""),"",IF(AND($E$3=6),'Marks Entry 6th'!BS139,IF(AND($E$3=7),'Marks Entry 7th'!BS139,"")))</f>
        <v/>
      </c>
      <c r="DZ140" s="67" t="str">
        <f>IF(OR($E140="",$G140=""),"",IF(AND($E$3=6),'Marks Entry 6th'!BT139,IF(AND($E$3=7),'Marks Entry 7th'!BT139,"")))</f>
        <v/>
      </c>
      <c r="EA140" s="65" t="str">
        <f t="shared" si="244"/>
        <v/>
      </c>
      <c r="EB140" s="62" t="str">
        <f t="shared" si="245"/>
        <v/>
      </c>
      <c r="EC140" s="108">
        <f t="shared" si="246"/>
        <v>0</v>
      </c>
      <c r="ED140" s="108" t="str">
        <f t="shared" si="247"/>
        <v/>
      </c>
      <c r="EE140" s="108" t="str">
        <f t="shared" si="248"/>
        <v/>
      </c>
      <c r="EF140" s="108" t="str">
        <f t="shared" si="249"/>
        <v/>
      </c>
      <c r="EG140" s="108" t="str">
        <f t="shared" si="250"/>
        <v/>
      </c>
      <c r="EH140" s="110" t="str">
        <f t="shared" si="251"/>
        <v/>
      </c>
      <c r="EI140" s="52" t="str">
        <f>IF(OR($E140="",$G140=""),"",IF(AND($E$3=6),'Marks Entry 6th'!BU139,IF(AND($E$3=7),'Marks Entry 7th'!BU139,"")))</f>
        <v/>
      </c>
      <c r="EJ140" s="52" t="str">
        <f>IF(OR($E140="",$G140=""),"",IF(AND($E$3=6),'Marks Entry 6th'!BV139,IF(AND($E$3=7),'Marks Entry 7th'!BV139,"")))</f>
        <v/>
      </c>
      <c r="EK140" s="52" t="str">
        <f>IF(OR($E140="",$G140=""),"",IF(AND($E$3=6),'Marks Entry 6th'!BW139,IF(AND($E$3=7),'Marks Entry 7th'!BW139,"")))</f>
        <v/>
      </c>
      <c r="EL140" s="52" t="str">
        <f>IF(OR($E140="",$G140=""),"",IF(AND($E$3=6),'Marks Entry 6th'!BX139,IF(AND($E$3=7),'Marks Entry 7th'!BX139,"")))</f>
        <v/>
      </c>
      <c r="EM140" s="52" t="str">
        <f>IF(OR($E140="",$G140=""),"",IF(AND($E$3=6),'Marks Entry 6th'!BY139,IF(AND($E$3=7),'Marks Entry 7th'!BY139,"")))</f>
        <v/>
      </c>
      <c r="EN140" s="121" t="str">
        <f t="shared" si="252"/>
        <v/>
      </c>
      <c r="EO140" s="122">
        <f t="shared" si="253"/>
        <v>0</v>
      </c>
      <c r="EP140" s="122" t="str">
        <f t="shared" si="254"/>
        <v/>
      </c>
      <c r="EQ140" s="122" t="str">
        <f t="shared" si="255"/>
        <v/>
      </c>
      <c r="ER140" s="109" t="str">
        <f t="shared" si="256"/>
        <v/>
      </c>
      <c r="ES140" s="52" t="str">
        <f>IF(OR($E140="",$G140=""),"",IF(AND($E$3=6),'Marks Entry 6th'!BZ139,IF(AND($E$3=7),'Marks Entry 7th'!BZ139,"")))</f>
        <v/>
      </c>
      <c r="ET140" s="52" t="str">
        <f>IF(OR($E140="",$G140=""),"",IF(AND($E$3=6),'Marks Entry 6th'!CA139,IF(AND($E$3=7),'Marks Entry 7th'!CA139,"")))</f>
        <v/>
      </c>
      <c r="EU140" s="52" t="str">
        <f>IF(OR($E140="",$G140=""),"",IF(AND($E$3=6),'Marks Entry 6th'!CB139,IF(AND($E$3=7),'Marks Entry 7th'!CB139,"")))</f>
        <v/>
      </c>
      <c r="EV140" s="52" t="str">
        <f>IF(OR($E140="",$G140=""),"",IF(AND($E$3=6),'Marks Entry 6th'!CC139,IF(AND($E$3=7),'Marks Entry 7th'!CC139,"")))</f>
        <v/>
      </c>
      <c r="EW140" s="52" t="str">
        <f>IF(OR($E140="",$G140=""),"",IF(AND($E$3=6),'Marks Entry 6th'!CD139,IF(AND($E$3=7),'Marks Entry 7th'!CD139,"")))</f>
        <v/>
      </c>
      <c r="EX140" s="121" t="str">
        <f t="shared" si="257"/>
        <v/>
      </c>
      <c r="EY140" s="122">
        <f t="shared" si="258"/>
        <v>0</v>
      </c>
      <c r="EZ140" s="122" t="str">
        <f t="shared" si="259"/>
        <v/>
      </c>
      <c r="FA140" s="122" t="str">
        <f t="shared" si="260"/>
        <v/>
      </c>
      <c r="FB140" s="109" t="str">
        <f t="shared" si="261"/>
        <v/>
      </c>
      <c r="FC140" s="52" t="str">
        <f>IF(OR($E140="",$G140=""),"",IF(AND($E$3=6),'Marks Entry 6th'!CE139,IF(AND($E$3=7),'Marks Entry 7th'!CE139,"")))</f>
        <v/>
      </c>
      <c r="FD140" s="52" t="str">
        <f>IF(OR($E140="",$G140=""),"",IF(AND($E$3=6),'Marks Entry 6th'!CF139,IF(AND($E$3=7),'Marks Entry 7th'!CF139,"")))</f>
        <v/>
      </c>
      <c r="FE140" s="52" t="str">
        <f>IF(OR($E140="",$G140=""),"",IF(AND($E$3=6),'Marks Entry 6th'!CG139,IF(AND($E$3=7),'Marks Entry 7th'!CG139,"")))</f>
        <v/>
      </c>
      <c r="FF140" s="52" t="str">
        <f>IF(OR($E140="",$G140=""),"",IF(AND($E$3=6),'Marks Entry 6th'!CH139,IF(AND($E$3=7),'Marks Entry 7th'!CH139,"")))</f>
        <v/>
      </c>
      <c r="FG140" s="52" t="str">
        <f>IF(OR($E140="",$G140=""),"",IF(AND($E$3=6),'Marks Entry 6th'!CI139,IF(AND($E$3=7),'Marks Entry 7th'!CI139,"")))</f>
        <v/>
      </c>
      <c r="FH140" s="121" t="str">
        <f t="shared" si="262"/>
        <v/>
      </c>
      <c r="FI140" s="122">
        <f t="shared" si="263"/>
        <v>0</v>
      </c>
      <c r="FJ140" s="122" t="str">
        <f t="shared" si="264"/>
        <v/>
      </c>
      <c r="FK140" s="122" t="str">
        <f t="shared" si="265"/>
        <v/>
      </c>
      <c r="FL140" s="109" t="str">
        <f t="shared" si="266"/>
        <v/>
      </c>
      <c r="FM140" s="370" t="str">
        <f>IF(OR($E140="",$G140=""),"",IF(AND('Marks Entry 6th'!CJ139="",'Marks Entry 7th'!CJ139=""),"",IF(AND($E$3=6),'Marks Entry 6th'!CJ139,IF(AND($E$3=7),'Marks Entry 7th'!CJ139,""))))</f>
        <v/>
      </c>
      <c r="FN140" s="370" t="str">
        <f>IF(OR($E140="",$G140=""),"",IF(AND('Marks Entry 6th'!CK139="",'Marks Entry 7th'!CK139=""),"",IF(AND($E$3=6),'Marks Entry 6th'!CK139,IF(AND($E$3=7),'Marks Entry 7th'!CK139,""))))</f>
        <v/>
      </c>
      <c r="FO140" s="371" t="str">
        <f t="shared" si="267"/>
        <v/>
      </c>
      <c r="FP140" s="109" t="str">
        <f t="shared" si="268"/>
        <v/>
      </c>
      <c r="FQ140" s="370" t="str">
        <f>IF(OR($E140="",$G140=""),"",IF(AND('Marks Entry 6th'!CL139="",'Marks Entry 7th'!CL139=""),"",IF(AND($E$3=6),'Marks Entry 6th'!CL139,IF(AND($E$3=7),'Marks Entry 7th'!CL139,""))))</f>
        <v/>
      </c>
      <c r="FR140" s="370" t="str">
        <f>IF(OR($E140="",$G140=""),"",IF(AND('Marks Entry 6th'!CM139="",'Marks Entry 7th'!CM139=""),"",IF(AND($E$3=6),'Marks Entry 6th'!CM139,IF(AND($E$3=7),'Marks Entry 7th'!CM139,""))))</f>
        <v/>
      </c>
      <c r="FS140" s="371" t="str">
        <f t="shared" si="269"/>
        <v/>
      </c>
      <c r="FT140" s="109" t="str">
        <f t="shared" si="270"/>
        <v/>
      </c>
      <c r="FU140" s="78" t="str">
        <f t="shared" si="271"/>
        <v/>
      </c>
      <c r="FV140" s="332" t="str">
        <f t="shared" si="272"/>
        <v/>
      </c>
      <c r="FW140" s="84" t="str">
        <f t="shared" si="273"/>
        <v/>
      </c>
      <c r="FX140" s="225" t="str">
        <f t="shared" si="274"/>
        <v/>
      </c>
      <c r="FY140" s="85" t="str">
        <f t="shared" si="275"/>
        <v/>
      </c>
      <c r="FZ140" s="331" t="str">
        <f>IFERROR(IF(B140="NSO","NSO",IF(OR(D140="",G140="",F140=""),"",IF(AND(FV140&gt;=36,'Master sheet'!$D$11="Hindi"),"कक्षा क्रमोन्नत",IF(AND(FV140&gt;=36,'Master sheet'!$D$11="English"),"Promoted",IF(AND(FV140&lt;36,'Master sheet'!$D$11="Hindi"),"पुनः परीक्षा","Re-Exam"))))),"")</f>
        <v/>
      </c>
      <c r="GA140" s="53" t="str">
        <f>IF(OR($E140="",$G140=""),"",IF(AND($E$3=6,'Marks Entry 6th'!CN139=""),"",IF(AND($E$3=7,'Marks Entry 7th'!CN139=""),"",IF(AND($E$3=6),'Marks Entry 6th'!CN139,IF(AND($E$3=7),'Marks Entry 7th'!CN139,"")))))</f>
        <v/>
      </c>
      <c r="GB140" s="53" t="str">
        <f>IF(OR($E140="",$G140=""),"",IF(AND($E$3=6,'Marks Entry 6th'!CO139=""),"",IF(AND($E$3=7,'Marks Entry 7th'!CO139=""),"",IF(AND($E$3=6),'Marks Entry 6th'!CO139,IF(AND($E$3=7),'Marks Entry 7th'!CO139,"")))))</f>
        <v/>
      </c>
      <c r="GC140" s="54"/>
      <c r="GK140" s="56">
        <f>IF(AND($E$3=6),'Marks Entry 6th'!I139,IF(AND($E$3=7),'Marks Entry 7th'!I139,""))</f>
        <v>0</v>
      </c>
      <c r="GL140" s="56">
        <f t="shared" si="276"/>
        <v>0</v>
      </c>
    </row>
    <row r="141" spans="1:194" ht="18.95" customHeight="1">
      <c r="A141" s="68">
        <v>134</v>
      </c>
      <c r="B141" s="68" t="str">
        <f>IF(OR(GK141=0,GK141=""),"",IF(AND($E$3=6),'Marks Entry 6th'!I140,IF(AND($E$3=7),'Marks Entry 7th'!I140,"")))</f>
        <v/>
      </c>
      <c r="C141" s="69" t="str">
        <f>IF(OR(B141=0,B141=""),"",IF(AND($E$3=6,'Marks Entry 6th'!B140=""),"",IF(AND($E$3=7,'Marks Entry 7th'!B140=""),"",IF(AND($E$3=6,'Marks Entry 6th'!B140),'Marks Entry 6th'!B140,IF(AND($E$3=7),'Marks Entry 7th'!B140,"")))))</f>
        <v/>
      </c>
      <c r="D141" s="69" t="str">
        <f>IF(OR(B141=0,B141=""),"",IF(AND($E$3=6,'Marks Entry 6th'!C140=""),"",IF(AND($E$3=7,'Marks Entry 7th'!C140=""),"",IF(AND($E$3=6),'Marks Entry 6th'!C140,IF(AND($E$3=7),'Marks Entry 7th'!C140,"")))))</f>
        <v/>
      </c>
      <c r="E141" s="306" t="str">
        <f>IF(OR(B141=0,B141=""),"",IF(AND($E$3=6,'Marks Entry 6th'!E140=""),"",IF(AND($E$3=7,'Marks Entry 7th'!E140=""),"",IF(AND($E$3=6),'Marks Entry 6th'!E140,IF(AND($E$3=7),'Marks Entry 7th'!E140,"")))))</f>
        <v/>
      </c>
      <c r="F141" s="69" t="str">
        <f>IF(OR(B141=0,B141=""),"",IF(AND($E$3=6,'Marks Entry 6th'!D140=""),"",IF(AND($E$3=7,'Marks Entry 7th'!D140=""),"",IF(AND($E$3=6),'Marks Entry 6th'!D140,IF(AND($E$3=7),'Marks Entry 7th'!D140,"")))))</f>
        <v/>
      </c>
      <c r="G141" s="305" t="str">
        <f>IF(OR(B141=0,B141=""),"",IF(AND($E$3=6,'Marks Entry 6th'!F140=""),"",IF(AND($E$3=7,'Marks Entry 7th'!F140=""),"",IF(AND($E$3=6),UPPER('Marks Entry 6th'!F140),IF(AND($E$3=7),UPPER('Marks Entry 7th'!F140),"")))))</f>
        <v/>
      </c>
      <c r="H141" s="305" t="str">
        <f>IF(OR(B141=0,B141=""),"",IF(AND($E$3=6,'Marks Entry 6th'!G140=""),"",IF(AND($E$3=7,'Marks Entry 7th'!G140=""),"",IF(AND($E$3=6),UPPER('Marks Entry 6th'!G140),IF(AND($E$3=7),UPPER('Marks Entry 7th'!G140),"")))))</f>
        <v/>
      </c>
      <c r="I141" s="305" t="str">
        <f>IF(OR(B141=0,B141=""),"",IF(AND($E$3=6,'Marks Entry 6th'!H140=""),"",IF(AND($E$3=7,'Marks Entry 7th'!H140=""),"",IF(AND($E$3=6),UPPER('Marks Entry 6th'!H140),IF(AND($E$3=7),UPPER('Marks Entry 7th'!H140),"")))))</f>
        <v/>
      </c>
      <c r="J141" s="64" t="str">
        <f>IF(OR(B141=0,B141=""),"",IF(AND($E$3=6,'Marks Entry 6th'!J140=""),"",IF(AND($E$3=7,'Marks Entry 7th'!J140=""),"",IF(AND($E$3=6),'Marks Entry 6th'!J140,IF(AND($E$3=7),'Marks Entry 7th'!J140,"")))))</f>
        <v/>
      </c>
      <c r="K141" s="64" t="str">
        <f>IF(OR(B141=0,B141=""),"",IF(AND($E$3=6,'Marks Entry 6th'!K140=""),"",IF(AND($E$3=7,'Marks Entry 7th'!K140=""),"",IF(AND($E$3=6),'Marks Entry 6th'!K140,IF(AND($E$3=7),'Marks Entry 7th'!K140,"")))))</f>
        <v/>
      </c>
      <c r="L141" s="120" t="str">
        <f>IF(OR($E141="",$G141=""),"",IF(AND($E$3=6),'Marks Entry 6th'!L140,IF(AND($E$3=7),'Marks Entry 7th'!L140,"")))</f>
        <v/>
      </c>
      <c r="M141" s="120" t="str">
        <f>IF(OR($E141="",$G141=""),"",IF(AND($E$3=6),'Marks Entry 6th'!M140,IF(AND($E$3=7),'Marks Entry 7th'!M140,"")))</f>
        <v/>
      </c>
      <c r="N141" s="120" t="str">
        <f>IF(OR($E141="",$G141=""),"",IF(AND($E$3=6),'Marks Entry 6th'!N140,IF(AND($E$3=7),'Marks Entry 7th'!N140,"")))</f>
        <v/>
      </c>
      <c r="O141" s="120" t="str">
        <f>IF(OR($E141="",$G141=""),"",IF(AND($E$3=6),'Marks Entry 6th'!O140,IF(AND($E$3=7),'Marks Entry 7th'!O140,"")))</f>
        <v/>
      </c>
      <c r="P141" s="120" t="str">
        <f>IF(OR($E141="",$G141=""),"",IF(AND($E$3=6),'Marks Entry 6th'!P140,IF(AND($E$3=7),'Marks Entry 7th'!P140,"")))</f>
        <v/>
      </c>
      <c r="Q141" s="120" t="str">
        <f>IF(OR($E141="",$G141=""),"",IF(AND($E$3=6),'Marks Entry 6th'!Q140,IF(AND($E$3=7),'Marks Entry 7th'!Q140,"")))</f>
        <v/>
      </c>
      <c r="R141" s="428" t="str">
        <f t="shared" si="186"/>
        <v/>
      </c>
      <c r="S141" s="120" t="str">
        <f>IF(OR($E141="",$G141=""),"",IF(AND($E$3=6),'Marks Entry 6th'!R140,IF(AND($E$3=7),'Marks Entry 7th'!R140,"")))</f>
        <v/>
      </c>
      <c r="T141" s="120" t="str">
        <f>IF(OR($E141="",$G141=""),"",IF(AND($E$3=6),'Marks Entry 6th'!S140,IF(AND($E$3=7),'Marks Entry 7th'!S140,"")))</f>
        <v/>
      </c>
      <c r="U141" s="65" t="str">
        <f t="shared" si="187"/>
        <v/>
      </c>
      <c r="V141" s="62">
        <f t="shared" si="188"/>
        <v>0</v>
      </c>
      <c r="W141" s="67" t="str">
        <f>IF(OR($E141="",$G141=""),"",IF(AND($E$3=6),'Marks Entry 6th'!T140,IF(AND($E$3=7),'Marks Entry 7th'!T140,"")))</f>
        <v/>
      </c>
      <c r="X141" s="67" t="str">
        <f>IF(OR($E141="",$G141=""),"",IF(AND($E$3=6),'Marks Entry 6th'!U140,IF(AND($E$3=7),'Marks Entry 7th'!U140,"")))</f>
        <v/>
      </c>
      <c r="Y141" s="66" t="str">
        <f t="shared" si="189"/>
        <v/>
      </c>
      <c r="Z141" s="62" t="str">
        <f t="shared" si="190"/>
        <v/>
      </c>
      <c r="AA141" s="108">
        <f t="shared" si="191"/>
        <v>0</v>
      </c>
      <c r="AB141" s="108" t="str">
        <f t="shared" si="192"/>
        <v/>
      </c>
      <c r="AC141" s="108" t="str">
        <f t="shared" si="193"/>
        <v/>
      </c>
      <c r="AD141" s="108" t="str">
        <f t="shared" si="194"/>
        <v/>
      </c>
      <c r="AE141" s="108" t="str">
        <f t="shared" si="195"/>
        <v/>
      </c>
      <c r="AF141" s="110" t="str">
        <f t="shared" si="196"/>
        <v/>
      </c>
      <c r="AG141" s="120" t="str">
        <f>IF(OR($E141="",$G141=""),"",IF(AND($E$3=6),'Marks Entry 6th'!V140,IF(AND($E$3=7),'Marks Entry 7th'!V140,"")))</f>
        <v/>
      </c>
      <c r="AH141" s="120" t="str">
        <f>IF(OR($E141="",$G141=""),"",IF(AND($E$3=6),'Marks Entry 6th'!W140,IF(AND($E$3=7),'Marks Entry 7th'!W140,"")))</f>
        <v/>
      </c>
      <c r="AI141" s="120" t="str">
        <f>IF(OR($E141="",$G141=""),"",IF(AND($E$3=6),'Marks Entry 6th'!X140,IF(AND($E$3=7),'Marks Entry 7th'!X140,"")))</f>
        <v/>
      </c>
      <c r="AJ141" s="120" t="str">
        <f>IF(OR($E141="",$G141=""),"",IF(AND($E$3=6),'Marks Entry 6th'!Y140,IF(AND($E$3=7),'Marks Entry 7th'!Y140,"")))</f>
        <v/>
      </c>
      <c r="AK141" s="120" t="str">
        <f>IF(OR($E141="",$G141=""),"",IF(AND($E$3=6),'Marks Entry 6th'!Z140,IF(AND($E$3=7),'Marks Entry 7th'!Z140,"")))</f>
        <v/>
      </c>
      <c r="AL141" s="120" t="str">
        <f>IF(OR($E141="",$G141=""),"",IF(AND($E$3=6),'Marks Entry 6th'!AA140,IF(AND($E$3=7),'Marks Entry 7th'!AA140,"")))</f>
        <v/>
      </c>
      <c r="AM141" s="428" t="str">
        <f t="shared" si="197"/>
        <v/>
      </c>
      <c r="AN141" s="120" t="str">
        <f>IF(OR($E141="",$G141=""),"",IF(AND($E$3=6),'Marks Entry 6th'!AB140,IF(AND($E$3=7),'Marks Entry 7th'!AB140,"")))</f>
        <v/>
      </c>
      <c r="AO141" s="120" t="str">
        <f>IF(OR($E141="",$G141=""),"",IF(AND($E$3=6),'Marks Entry 6th'!AC140,IF(AND($E$3=7),'Marks Entry 7th'!AC140,"")))</f>
        <v/>
      </c>
      <c r="AP141" s="65" t="str">
        <f t="shared" si="198"/>
        <v/>
      </c>
      <c r="AQ141" s="62">
        <f t="shared" si="199"/>
        <v>0</v>
      </c>
      <c r="AR141" s="67" t="str">
        <f>IF(OR($E141="",$G141=""),"",IF(AND($E$3=6),'Marks Entry 6th'!AD140,IF(AND($E$3=7),'Marks Entry 7th'!AD140,"")))</f>
        <v/>
      </c>
      <c r="AS141" s="67" t="str">
        <f>IF(OR($E141="",$G141=""),"",IF(AND($E$3=6),'Marks Entry 6th'!AE140,IF(AND($E$3=7),'Marks Entry 7th'!AE140,"")))</f>
        <v/>
      </c>
      <c r="AT141" s="65" t="str">
        <f t="shared" si="200"/>
        <v/>
      </c>
      <c r="AU141" s="62" t="str">
        <f t="shared" si="201"/>
        <v/>
      </c>
      <c r="AV141" s="108">
        <f t="shared" si="202"/>
        <v>0</v>
      </c>
      <c r="AW141" s="108" t="str">
        <f t="shared" si="203"/>
        <v/>
      </c>
      <c r="AX141" s="108" t="str">
        <f t="shared" si="204"/>
        <v/>
      </c>
      <c r="AY141" s="108" t="str">
        <f t="shared" si="205"/>
        <v/>
      </c>
      <c r="AZ141" s="108" t="str">
        <f t="shared" si="206"/>
        <v/>
      </c>
      <c r="BA141" s="110" t="str">
        <f t="shared" si="207"/>
        <v/>
      </c>
      <c r="BB141" s="313" t="str">
        <f>IF(OR($E141="",$G141=""),"",IF(AND($E$3=6),'Marks Entry 6th'!AF140,IF(AND($E$3=7),'Marks Entry 7th'!AF140,"")))</f>
        <v/>
      </c>
      <c r="BC141" s="120" t="str">
        <f>IF(OR($E141="",$G141=""),"",IF(AND($E$3=6),'Marks Entry 6th'!AG140,IF(AND($E$3=7),'Marks Entry 7th'!AG140,"")))</f>
        <v/>
      </c>
      <c r="BD141" s="120" t="str">
        <f>IF(OR($E141="",$G141=""),"",IF(AND($E$3=6),'Marks Entry 6th'!AH140,IF(AND($E$3=7),'Marks Entry 7th'!AH140,"")))</f>
        <v/>
      </c>
      <c r="BE141" s="120" t="str">
        <f>IF(OR($E141="",$G141=""),"",IF(AND($E$3=6),'Marks Entry 6th'!AI140,IF(AND($E$3=7),'Marks Entry 7th'!AI140,"")))</f>
        <v/>
      </c>
      <c r="BF141" s="120" t="str">
        <f>IF(OR($E141="",$G141=""),"",IF(AND($E$3=6),'Marks Entry 6th'!AJ140,IF(AND($E$3=7),'Marks Entry 7th'!AJ140,"")))</f>
        <v/>
      </c>
      <c r="BG141" s="120" t="str">
        <f>IF(OR($E141="",$G141=""),"",IF(AND($E$3=6),'Marks Entry 6th'!AK140,IF(AND($E$3=7),'Marks Entry 7th'!AK140,"")))</f>
        <v/>
      </c>
      <c r="BH141" s="120" t="str">
        <f>IF(OR($E141="",$G141=""),"",IF(AND($E$3=6),'Marks Entry 6th'!AL140,IF(AND($E$3=7),'Marks Entry 7th'!AL140,"")))</f>
        <v/>
      </c>
      <c r="BI141" s="428" t="str">
        <f t="shared" si="208"/>
        <v/>
      </c>
      <c r="BJ141" s="120" t="str">
        <f>IF(OR($E141="",$G141=""),"",IF(AND($E$3=6),'Marks Entry 6th'!AM140,IF(AND($E$3=7),'Marks Entry 7th'!AM140,"")))</f>
        <v/>
      </c>
      <c r="BK141" s="120" t="str">
        <f>IF(OR($E141="",$G141=""),"",IF(AND($E$3=6),'Marks Entry 6th'!AN140,IF(AND($E$3=7),'Marks Entry 7th'!AN140,"")))</f>
        <v/>
      </c>
      <c r="BL141" s="65" t="str">
        <f t="shared" si="209"/>
        <v/>
      </c>
      <c r="BM141" s="62">
        <f t="shared" si="210"/>
        <v>0</v>
      </c>
      <c r="BN141" s="67" t="str">
        <f>IF(OR($E141="",$G141=""),"",IF(AND($E$3=6),'Marks Entry 6th'!AO140,IF(AND($E$3=7),'Marks Entry 7th'!AO140,"")))</f>
        <v/>
      </c>
      <c r="BO141" s="67" t="str">
        <f>IF(OR($E141="",$G141=""),"",IF(AND($E$3=6),'Marks Entry 6th'!AP140,IF(AND($E$3=7),'Marks Entry 7th'!AP140,"")))</f>
        <v/>
      </c>
      <c r="BP141" s="65" t="str">
        <f t="shared" si="211"/>
        <v/>
      </c>
      <c r="BQ141" s="62" t="str">
        <f t="shared" si="212"/>
        <v/>
      </c>
      <c r="BR141" s="108">
        <f t="shared" si="213"/>
        <v>0</v>
      </c>
      <c r="BS141" s="108" t="str">
        <f t="shared" si="214"/>
        <v/>
      </c>
      <c r="BT141" s="108" t="str">
        <f t="shared" si="215"/>
        <v/>
      </c>
      <c r="BU141" s="108" t="str">
        <f t="shared" si="216"/>
        <v/>
      </c>
      <c r="BV141" s="108" t="str">
        <f t="shared" si="217"/>
        <v/>
      </c>
      <c r="BW141" s="110" t="str">
        <f t="shared" si="218"/>
        <v/>
      </c>
      <c r="BX141" s="120" t="str">
        <f>IF(OR($E141="",$G141=""),"",IF(AND($E$3=6),'Marks Entry 6th'!AQ140,IF(AND($E$3=7),'Marks Entry 7th'!AQ140,"")))</f>
        <v/>
      </c>
      <c r="BY141" s="120" t="str">
        <f>IF(OR($E141="",$G141=""),"",IF(AND($E$3=6),'Marks Entry 6th'!AR140,IF(AND($E$3=7),'Marks Entry 7th'!AR140,"")))</f>
        <v/>
      </c>
      <c r="BZ141" s="120" t="str">
        <f>IF(OR($E141="",$G141=""),"",IF(AND($E$3=6),'Marks Entry 6th'!AS140,IF(AND($E$3=7),'Marks Entry 7th'!AS140,"")))</f>
        <v/>
      </c>
      <c r="CA141" s="120" t="str">
        <f>IF(OR($E141="",$G141=""),"",IF(AND($E$3=6),'Marks Entry 6th'!AT140,IF(AND($E$3=7),'Marks Entry 7th'!AT140,"")))</f>
        <v/>
      </c>
      <c r="CB141" s="120" t="str">
        <f>IF(OR($E141="",$G141=""),"",IF(AND($E$3=6),'Marks Entry 6th'!AU140,IF(AND($E$3=7),'Marks Entry 7th'!AU140,"")))</f>
        <v/>
      </c>
      <c r="CC141" s="120" t="str">
        <f>IF(OR($E141="",$G141=""),"",IF(AND($E$3=6),'Marks Entry 6th'!AV140,IF(AND($E$3=7),'Marks Entry 7th'!AV140,"")))</f>
        <v/>
      </c>
      <c r="CD141" s="428" t="str">
        <f t="shared" si="219"/>
        <v/>
      </c>
      <c r="CE141" s="120" t="str">
        <f>IF(OR($E141="",$G141=""),"",IF(AND($E$3=6),'Marks Entry 6th'!AW140,IF(AND($E$3=7),'Marks Entry 7th'!AW140,"")))</f>
        <v/>
      </c>
      <c r="CF141" s="120" t="str">
        <f>IF(OR($E141="",$G141=""),"",IF(AND($E$3=6),'Marks Entry 6th'!AX140,IF(AND($E$3=7),'Marks Entry 7th'!AX140,"")))</f>
        <v/>
      </c>
      <c r="CG141" s="65" t="str">
        <f t="shared" si="220"/>
        <v/>
      </c>
      <c r="CH141" s="62">
        <f t="shared" si="221"/>
        <v>0</v>
      </c>
      <c r="CI141" s="67" t="str">
        <f>IF(OR($E141="",$G141=""),"",IF(AND($E$3=6),'Marks Entry 6th'!AY140,IF(AND($E$3=7),'Marks Entry 7th'!AY140,"")))</f>
        <v/>
      </c>
      <c r="CJ141" s="67" t="str">
        <f>IF(OR($E141="",$G141=""),"",IF(AND($E$3=6),'Marks Entry 6th'!AZ140,IF(AND($E$3=7),'Marks Entry 7th'!AZ140,"")))</f>
        <v/>
      </c>
      <c r="CK141" s="65" t="str">
        <f t="shared" si="222"/>
        <v/>
      </c>
      <c r="CL141" s="62" t="str">
        <f t="shared" si="223"/>
        <v/>
      </c>
      <c r="CM141" s="108">
        <f t="shared" si="224"/>
        <v>0</v>
      </c>
      <c r="CN141" s="108" t="str">
        <f t="shared" si="225"/>
        <v/>
      </c>
      <c r="CO141" s="108" t="str">
        <f t="shared" si="226"/>
        <v/>
      </c>
      <c r="CP141" s="108" t="str">
        <f t="shared" si="227"/>
        <v/>
      </c>
      <c r="CQ141" s="108" t="str">
        <f t="shared" si="228"/>
        <v/>
      </c>
      <c r="CR141" s="110" t="str">
        <f t="shared" si="229"/>
        <v/>
      </c>
      <c r="CS141" s="120" t="str">
        <f>IF(OR($E141="",$G141=""),"",IF(AND($E$3=6),'Marks Entry 6th'!BA140,IF(AND($E$3=7),'Marks Entry 7th'!BA140,"")))</f>
        <v/>
      </c>
      <c r="CT141" s="120" t="str">
        <f>IF(OR($E141="",$G141=""),"",IF(AND($E$3=6),'Marks Entry 6th'!BB140,IF(AND($E$3=7),'Marks Entry 7th'!BB140,"")))</f>
        <v/>
      </c>
      <c r="CU141" s="120" t="str">
        <f>IF(OR($E141="",$G141=""),"",IF(AND($E$3=6),'Marks Entry 6th'!BC140,IF(AND($E$3=7),'Marks Entry 7th'!BC140,"")))</f>
        <v/>
      </c>
      <c r="CV141" s="120" t="str">
        <f>IF(OR($E141="",$G141=""),"",IF(AND($E$3=6),'Marks Entry 6th'!BD140,IF(AND($E$3=7),'Marks Entry 7th'!BD140,"")))</f>
        <v/>
      </c>
      <c r="CW141" s="120" t="str">
        <f>IF(OR($E141="",$G141=""),"",IF(AND($E$3=6),'Marks Entry 6th'!BE140,IF(AND($E$3=7),'Marks Entry 7th'!BE140,"")))</f>
        <v/>
      </c>
      <c r="CX141" s="120" t="str">
        <f>IF(OR($E141="",$G141=""),"",IF(AND($E$3=6),'Marks Entry 6th'!BF140,IF(AND($E$3=7),'Marks Entry 7th'!BF140,"")))</f>
        <v/>
      </c>
      <c r="CY141" s="428" t="str">
        <f t="shared" si="230"/>
        <v/>
      </c>
      <c r="CZ141" s="120" t="str">
        <f>IF(OR($E141="",$G141=""),"",IF(AND($E$3=6),'Marks Entry 6th'!BG140,IF(AND($E$3=7),'Marks Entry 7th'!BG140,"")))</f>
        <v/>
      </c>
      <c r="DA141" s="120" t="str">
        <f>IF(OR($E141="",$G141=""),"",IF(AND($E$3=6),'Marks Entry 6th'!BH140,IF(AND($E$3=7),'Marks Entry 7th'!BH140,"")))</f>
        <v/>
      </c>
      <c r="DB141" s="65" t="str">
        <f t="shared" si="231"/>
        <v/>
      </c>
      <c r="DC141" s="62">
        <f t="shared" si="232"/>
        <v>0</v>
      </c>
      <c r="DD141" s="67" t="str">
        <f>IF(OR($E141="",$G141=""),"",IF(AND($E$3=6),'Marks Entry 6th'!BI140,IF(AND($E$3=7),'Marks Entry 7th'!BI140,"")))</f>
        <v/>
      </c>
      <c r="DE141" s="67" t="str">
        <f>IF(OR($E141="",$G141=""),"",IF(AND($E$3=6),'Marks Entry 6th'!BJ140,IF(AND($E$3=7),'Marks Entry 7th'!BJ140,"")))</f>
        <v/>
      </c>
      <c r="DF141" s="65" t="str">
        <f t="shared" si="233"/>
        <v/>
      </c>
      <c r="DG141" s="62" t="str">
        <f t="shared" si="234"/>
        <v/>
      </c>
      <c r="DH141" s="108">
        <f t="shared" si="235"/>
        <v>0</v>
      </c>
      <c r="DI141" s="108" t="str">
        <f t="shared" si="236"/>
        <v/>
      </c>
      <c r="DJ141" s="108" t="str">
        <f t="shared" si="237"/>
        <v/>
      </c>
      <c r="DK141" s="108" t="str">
        <f t="shared" si="238"/>
        <v/>
      </c>
      <c r="DL141" s="108" t="str">
        <f t="shared" si="239"/>
        <v/>
      </c>
      <c r="DM141" s="110" t="str">
        <f t="shared" si="240"/>
        <v/>
      </c>
      <c r="DN141" s="120" t="str">
        <f>IF(OR($E141="",$G141=""),"",IF(AND($E$3=6),'Marks Entry 6th'!BK140,IF(AND($E$3=7),'Marks Entry 7th'!BK140,"")))</f>
        <v/>
      </c>
      <c r="DO141" s="120" t="str">
        <f>IF(OR($E141="",$G141=""),"",IF(AND($E$3=6),'Marks Entry 6th'!BL140,IF(AND($E$3=7),'Marks Entry 7th'!BL140,"")))</f>
        <v/>
      </c>
      <c r="DP141" s="120" t="str">
        <f>IF(OR($E141="",$G141=""),"",IF(AND($E$3=6),'Marks Entry 6th'!BM140,IF(AND($E$3=7),'Marks Entry 7th'!BM140,"")))</f>
        <v/>
      </c>
      <c r="DQ141" s="120" t="str">
        <f>IF(OR($E141="",$G141=""),"",IF(AND($E$3=6),'Marks Entry 6th'!BN140,IF(AND($E$3=7),'Marks Entry 7th'!BN140,"")))</f>
        <v/>
      </c>
      <c r="DR141" s="120" t="str">
        <f>IF(OR($E141="",$G141=""),"",IF(AND($E$3=6),'Marks Entry 6th'!BO140,IF(AND($E$3=7),'Marks Entry 7th'!BO140,"")))</f>
        <v/>
      </c>
      <c r="DS141" s="120" t="str">
        <f>IF(OR($E141="",$G141=""),"",IF(AND($E$3=6),'Marks Entry 6th'!BP140,IF(AND($E$3=7),'Marks Entry 7th'!BP140,"")))</f>
        <v/>
      </c>
      <c r="DT141" s="428" t="str">
        <f t="shared" si="241"/>
        <v/>
      </c>
      <c r="DU141" s="120" t="str">
        <f>IF(OR($E141="",$G141=""),"",IF(AND($E$3=6),'Marks Entry 6th'!BQ140,IF(AND($E$3=7),'Marks Entry 7th'!BQ140,"")))</f>
        <v/>
      </c>
      <c r="DV141" s="120" t="str">
        <f>IF(OR($E141="",$G141=""),"",IF(AND($E$3=6),'Marks Entry 6th'!BR140,IF(AND($E$3=7),'Marks Entry 7th'!BR140,"")))</f>
        <v/>
      </c>
      <c r="DW141" s="65" t="str">
        <f t="shared" si="242"/>
        <v/>
      </c>
      <c r="DX141" s="62">
        <f t="shared" si="243"/>
        <v>0</v>
      </c>
      <c r="DY141" s="67" t="str">
        <f>IF(OR($E141="",$G141=""),"",IF(AND($E$3=6),'Marks Entry 6th'!BS140,IF(AND($E$3=7),'Marks Entry 7th'!BS140,"")))</f>
        <v/>
      </c>
      <c r="DZ141" s="67" t="str">
        <f>IF(OR($E141="",$G141=""),"",IF(AND($E$3=6),'Marks Entry 6th'!BT140,IF(AND($E$3=7),'Marks Entry 7th'!BT140,"")))</f>
        <v/>
      </c>
      <c r="EA141" s="65" t="str">
        <f t="shared" si="244"/>
        <v/>
      </c>
      <c r="EB141" s="62" t="str">
        <f t="shared" si="245"/>
        <v/>
      </c>
      <c r="EC141" s="108">
        <f t="shared" si="246"/>
        <v>0</v>
      </c>
      <c r="ED141" s="108" t="str">
        <f t="shared" si="247"/>
        <v/>
      </c>
      <c r="EE141" s="108" t="str">
        <f t="shared" si="248"/>
        <v/>
      </c>
      <c r="EF141" s="108" t="str">
        <f t="shared" si="249"/>
        <v/>
      </c>
      <c r="EG141" s="108" t="str">
        <f t="shared" si="250"/>
        <v/>
      </c>
      <c r="EH141" s="110" t="str">
        <f t="shared" si="251"/>
        <v/>
      </c>
      <c r="EI141" s="52" t="str">
        <f>IF(OR($E141="",$G141=""),"",IF(AND($E$3=6),'Marks Entry 6th'!BU140,IF(AND($E$3=7),'Marks Entry 7th'!BU140,"")))</f>
        <v/>
      </c>
      <c r="EJ141" s="52" t="str">
        <f>IF(OR($E141="",$G141=""),"",IF(AND($E$3=6),'Marks Entry 6th'!BV140,IF(AND($E$3=7),'Marks Entry 7th'!BV140,"")))</f>
        <v/>
      </c>
      <c r="EK141" s="52" t="str">
        <f>IF(OR($E141="",$G141=""),"",IF(AND($E$3=6),'Marks Entry 6th'!BW140,IF(AND($E$3=7),'Marks Entry 7th'!BW140,"")))</f>
        <v/>
      </c>
      <c r="EL141" s="52" t="str">
        <f>IF(OR($E141="",$G141=""),"",IF(AND($E$3=6),'Marks Entry 6th'!BX140,IF(AND($E$3=7),'Marks Entry 7th'!BX140,"")))</f>
        <v/>
      </c>
      <c r="EM141" s="52" t="str">
        <f>IF(OR($E141="",$G141=""),"",IF(AND($E$3=6),'Marks Entry 6th'!BY140,IF(AND($E$3=7),'Marks Entry 7th'!BY140,"")))</f>
        <v/>
      </c>
      <c r="EN141" s="121" t="str">
        <f t="shared" si="252"/>
        <v/>
      </c>
      <c r="EO141" s="122">
        <f t="shared" si="253"/>
        <v>0</v>
      </c>
      <c r="EP141" s="122" t="str">
        <f t="shared" si="254"/>
        <v/>
      </c>
      <c r="EQ141" s="122" t="str">
        <f t="shared" si="255"/>
        <v/>
      </c>
      <c r="ER141" s="109" t="str">
        <f t="shared" si="256"/>
        <v/>
      </c>
      <c r="ES141" s="52" t="str">
        <f>IF(OR($E141="",$G141=""),"",IF(AND($E$3=6),'Marks Entry 6th'!BZ140,IF(AND($E$3=7),'Marks Entry 7th'!BZ140,"")))</f>
        <v/>
      </c>
      <c r="ET141" s="52" t="str">
        <f>IF(OR($E141="",$G141=""),"",IF(AND($E$3=6),'Marks Entry 6th'!CA140,IF(AND($E$3=7),'Marks Entry 7th'!CA140,"")))</f>
        <v/>
      </c>
      <c r="EU141" s="52" t="str">
        <f>IF(OR($E141="",$G141=""),"",IF(AND($E$3=6),'Marks Entry 6th'!CB140,IF(AND($E$3=7),'Marks Entry 7th'!CB140,"")))</f>
        <v/>
      </c>
      <c r="EV141" s="52" t="str">
        <f>IF(OR($E141="",$G141=""),"",IF(AND($E$3=6),'Marks Entry 6th'!CC140,IF(AND($E$3=7),'Marks Entry 7th'!CC140,"")))</f>
        <v/>
      </c>
      <c r="EW141" s="52" t="str">
        <f>IF(OR($E141="",$G141=""),"",IF(AND($E$3=6),'Marks Entry 6th'!CD140,IF(AND($E$3=7),'Marks Entry 7th'!CD140,"")))</f>
        <v/>
      </c>
      <c r="EX141" s="121" t="str">
        <f t="shared" si="257"/>
        <v/>
      </c>
      <c r="EY141" s="122">
        <f t="shared" si="258"/>
        <v>0</v>
      </c>
      <c r="EZ141" s="122" t="str">
        <f t="shared" si="259"/>
        <v/>
      </c>
      <c r="FA141" s="122" t="str">
        <f t="shared" si="260"/>
        <v/>
      </c>
      <c r="FB141" s="109" t="str">
        <f t="shared" si="261"/>
        <v/>
      </c>
      <c r="FC141" s="52" t="str">
        <f>IF(OR($E141="",$G141=""),"",IF(AND($E$3=6),'Marks Entry 6th'!CE140,IF(AND($E$3=7),'Marks Entry 7th'!CE140,"")))</f>
        <v/>
      </c>
      <c r="FD141" s="52" t="str">
        <f>IF(OR($E141="",$G141=""),"",IF(AND($E$3=6),'Marks Entry 6th'!CF140,IF(AND($E$3=7),'Marks Entry 7th'!CF140,"")))</f>
        <v/>
      </c>
      <c r="FE141" s="52" t="str">
        <f>IF(OR($E141="",$G141=""),"",IF(AND($E$3=6),'Marks Entry 6th'!CG140,IF(AND($E$3=7),'Marks Entry 7th'!CG140,"")))</f>
        <v/>
      </c>
      <c r="FF141" s="52" t="str">
        <f>IF(OR($E141="",$G141=""),"",IF(AND($E$3=6),'Marks Entry 6th'!CH140,IF(AND($E$3=7),'Marks Entry 7th'!CH140,"")))</f>
        <v/>
      </c>
      <c r="FG141" s="52" t="str">
        <f>IF(OR($E141="",$G141=""),"",IF(AND($E$3=6),'Marks Entry 6th'!CI140,IF(AND($E$3=7),'Marks Entry 7th'!CI140,"")))</f>
        <v/>
      </c>
      <c r="FH141" s="121" t="str">
        <f t="shared" si="262"/>
        <v/>
      </c>
      <c r="FI141" s="122">
        <f t="shared" si="263"/>
        <v>0</v>
      </c>
      <c r="FJ141" s="122" t="str">
        <f t="shared" si="264"/>
        <v/>
      </c>
      <c r="FK141" s="122" t="str">
        <f t="shared" si="265"/>
        <v/>
      </c>
      <c r="FL141" s="109" t="str">
        <f t="shared" si="266"/>
        <v/>
      </c>
      <c r="FM141" s="370" t="str">
        <f>IF(OR($E141="",$G141=""),"",IF(AND('Marks Entry 6th'!CJ140="",'Marks Entry 7th'!CJ140=""),"",IF(AND($E$3=6),'Marks Entry 6th'!CJ140,IF(AND($E$3=7),'Marks Entry 7th'!CJ140,""))))</f>
        <v/>
      </c>
      <c r="FN141" s="370" t="str">
        <f>IF(OR($E141="",$G141=""),"",IF(AND('Marks Entry 6th'!CK140="",'Marks Entry 7th'!CK140=""),"",IF(AND($E$3=6),'Marks Entry 6th'!CK140,IF(AND($E$3=7),'Marks Entry 7th'!CK140,""))))</f>
        <v/>
      </c>
      <c r="FO141" s="371" t="str">
        <f t="shared" si="267"/>
        <v/>
      </c>
      <c r="FP141" s="109" t="str">
        <f t="shared" si="268"/>
        <v/>
      </c>
      <c r="FQ141" s="370" t="str">
        <f>IF(OR($E141="",$G141=""),"",IF(AND('Marks Entry 6th'!CL140="",'Marks Entry 7th'!CL140=""),"",IF(AND($E$3=6),'Marks Entry 6th'!CL140,IF(AND($E$3=7),'Marks Entry 7th'!CL140,""))))</f>
        <v/>
      </c>
      <c r="FR141" s="370" t="str">
        <f>IF(OR($E141="",$G141=""),"",IF(AND('Marks Entry 6th'!CM140="",'Marks Entry 7th'!CM140=""),"",IF(AND($E$3=6),'Marks Entry 6th'!CM140,IF(AND($E$3=7),'Marks Entry 7th'!CM140,""))))</f>
        <v/>
      </c>
      <c r="FS141" s="371" t="str">
        <f t="shared" si="269"/>
        <v/>
      </c>
      <c r="FT141" s="109" t="str">
        <f t="shared" si="270"/>
        <v/>
      </c>
      <c r="FU141" s="78" t="str">
        <f t="shared" si="271"/>
        <v/>
      </c>
      <c r="FV141" s="332" t="str">
        <f t="shared" si="272"/>
        <v/>
      </c>
      <c r="FW141" s="84" t="str">
        <f t="shared" si="273"/>
        <v/>
      </c>
      <c r="FX141" s="225" t="str">
        <f t="shared" si="274"/>
        <v/>
      </c>
      <c r="FY141" s="85" t="str">
        <f t="shared" si="275"/>
        <v/>
      </c>
      <c r="FZ141" s="331" t="str">
        <f>IFERROR(IF(B141="NSO","NSO",IF(OR(D141="",G141="",F141=""),"",IF(AND(FV141&gt;=36,'Master sheet'!$D$11="Hindi"),"कक्षा क्रमोन्नत",IF(AND(FV141&gt;=36,'Master sheet'!$D$11="English"),"Promoted",IF(AND(FV141&lt;36,'Master sheet'!$D$11="Hindi"),"पुनः परीक्षा","Re-Exam"))))),"")</f>
        <v/>
      </c>
      <c r="GA141" s="53" t="str">
        <f>IF(OR($E141="",$G141=""),"",IF(AND($E$3=6,'Marks Entry 6th'!CN140=""),"",IF(AND($E$3=7,'Marks Entry 7th'!CN140=""),"",IF(AND($E$3=6),'Marks Entry 6th'!CN140,IF(AND($E$3=7),'Marks Entry 7th'!CN140,"")))))</f>
        <v/>
      </c>
      <c r="GB141" s="53" t="str">
        <f>IF(OR($E141="",$G141=""),"",IF(AND($E$3=6,'Marks Entry 6th'!CO140=""),"",IF(AND($E$3=7,'Marks Entry 7th'!CO140=""),"",IF(AND($E$3=6),'Marks Entry 6th'!CO140,IF(AND($E$3=7),'Marks Entry 7th'!CO140,"")))))</f>
        <v/>
      </c>
      <c r="GC141" s="54"/>
      <c r="GK141" s="56">
        <f>IF(AND($E$3=6),'Marks Entry 6th'!I140,IF(AND($E$3=7),'Marks Entry 7th'!I140,""))</f>
        <v>0</v>
      </c>
      <c r="GL141" s="56">
        <f t="shared" si="276"/>
        <v>0</v>
      </c>
    </row>
    <row r="142" spans="1:194" ht="18.95" customHeight="1">
      <c r="A142" s="68">
        <v>135</v>
      </c>
      <c r="B142" s="68" t="str">
        <f>IF(OR(GK142=0,GK142=""),"",IF(AND($E$3=6),'Marks Entry 6th'!I141,IF(AND($E$3=7),'Marks Entry 7th'!I141,"")))</f>
        <v/>
      </c>
      <c r="C142" s="69" t="str">
        <f>IF(OR(B142=0,B142=""),"",IF(AND($E$3=6,'Marks Entry 6th'!B141=""),"",IF(AND($E$3=7,'Marks Entry 7th'!B141=""),"",IF(AND($E$3=6,'Marks Entry 6th'!B141),'Marks Entry 6th'!B141,IF(AND($E$3=7),'Marks Entry 7th'!B141,"")))))</f>
        <v/>
      </c>
      <c r="D142" s="69" t="str">
        <f>IF(OR(B142=0,B142=""),"",IF(AND($E$3=6,'Marks Entry 6th'!C141=""),"",IF(AND($E$3=7,'Marks Entry 7th'!C141=""),"",IF(AND($E$3=6),'Marks Entry 6th'!C141,IF(AND($E$3=7),'Marks Entry 7th'!C141,"")))))</f>
        <v/>
      </c>
      <c r="E142" s="306" t="str">
        <f>IF(OR(B142=0,B142=""),"",IF(AND($E$3=6,'Marks Entry 6th'!E141=""),"",IF(AND($E$3=7,'Marks Entry 7th'!E141=""),"",IF(AND($E$3=6),'Marks Entry 6th'!E141,IF(AND($E$3=7),'Marks Entry 7th'!E141,"")))))</f>
        <v/>
      </c>
      <c r="F142" s="69" t="str">
        <f>IF(OR(B142=0,B142=""),"",IF(AND($E$3=6,'Marks Entry 6th'!D141=""),"",IF(AND($E$3=7,'Marks Entry 7th'!D141=""),"",IF(AND($E$3=6),'Marks Entry 6th'!D141,IF(AND($E$3=7),'Marks Entry 7th'!D141,"")))))</f>
        <v/>
      </c>
      <c r="G142" s="305" t="str">
        <f>IF(OR(B142=0,B142=""),"",IF(AND($E$3=6,'Marks Entry 6th'!F141=""),"",IF(AND($E$3=7,'Marks Entry 7th'!F141=""),"",IF(AND($E$3=6),UPPER('Marks Entry 6th'!F141),IF(AND($E$3=7),UPPER('Marks Entry 7th'!F141),"")))))</f>
        <v/>
      </c>
      <c r="H142" s="305" t="str">
        <f>IF(OR(B142=0,B142=""),"",IF(AND($E$3=6,'Marks Entry 6th'!G141=""),"",IF(AND($E$3=7,'Marks Entry 7th'!G141=""),"",IF(AND($E$3=6),UPPER('Marks Entry 6th'!G141),IF(AND($E$3=7),UPPER('Marks Entry 7th'!G141),"")))))</f>
        <v/>
      </c>
      <c r="I142" s="305" t="str">
        <f>IF(OR(B142=0,B142=""),"",IF(AND($E$3=6,'Marks Entry 6th'!H141=""),"",IF(AND($E$3=7,'Marks Entry 7th'!H141=""),"",IF(AND($E$3=6),UPPER('Marks Entry 6th'!H141),IF(AND($E$3=7),UPPER('Marks Entry 7th'!H141),"")))))</f>
        <v/>
      </c>
      <c r="J142" s="64" t="str">
        <f>IF(OR(B142=0,B142=""),"",IF(AND($E$3=6,'Marks Entry 6th'!J141=""),"",IF(AND($E$3=7,'Marks Entry 7th'!J141=""),"",IF(AND($E$3=6),'Marks Entry 6th'!J141,IF(AND($E$3=7),'Marks Entry 7th'!J141,"")))))</f>
        <v/>
      </c>
      <c r="K142" s="64" t="str">
        <f>IF(OR(B142=0,B142=""),"",IF(AND($E$3=6,'Marks Entry 6th'!K141=""),"",IF(AND($E$3=7,'Marks Entry 7th'!K141=""),"",IF(AND($E$3=6),'Marks Entry 6th'!K141,IF(AND($E$3=7),'Marks Entry 7th'!K141,"")))))</f>
        <v/>
      </c>
      <c r="L142" s="120" t="str">
        <f>IF(OR($E142="",$G142=""),"",IF(AND($E$3=6),'Marks Entry 6th'!L141,IF(AND($E$3=7),'Marks Entry 7th'!L141,"")))</f>
        <v/>
      </c>
      <c r="M142" s="120" t="str">
        <f>IF(OR($E142="",$G142=""),"",IF(AND($E$3=6),'Marks Entry 6th'!M141,IF(AND($E$3=7),'Marks Entry 7th'!M141,"")))</f>
        <v/>
      </c>
      <c r="N142" s="120" t="str">
        <f>IF(OR($E142="",$G142=""),"",IF(AND($E$3=6),'Marks Entry 6th'!N141,IF(AND($E$3=7),'Marks Entry 7th'!N141,"")))</f>
        <v/>
      </c>
      <c r="O142" s="120" t="str">
        <f>IF(OR($E142="",$G142=""),"",IF(AND($E$3=6),'Marks Entry 6th'!O141,IF(AND($E$3=7),'Marks Entry 7th'!O141,"")))</f>
        <v/>
      </c>
      <c r="P142" s="120" t="str">
        <f>IF(OR($E142="",$G142=""),"",IF(AND($E$3=6),'Marks Entry 6th'!P141,IF(AND($E$3=7),'Marks Entry 7th'!P141,"")))</f>
        <v/>
      </c>
      <c r="Q142" s="120" t="str">
        <f>IF(OR($E142="",$G142=""),"",IF(AND($E$3=6),'Marks Entry 6th'!Q141,IF(AND($E$3=7),'Marks Entry 7th'!Q141,"")))</f>
        <v/>
      </c>
      <c r="R142" s="428" t="str">
        <f t="shared" si="186"/>
        <v/>
      </c>
      <c r="S142" s="120" t="str">
        <f>IF(OR($E142="",$G142=""),"",IF(AND($E$3=6),'Marks Entry 6th'!R141,IF(AND($E$3=7),'Marks Entry 7th'!R141,"")))</f>
        <v/>
      </c>
      <c r="T142" s="120" t="str">
        <f>IF(OR($E142="",$G142=""),"",IF(AND($E$3=6),'Marks Entry 6th'!S141,IF(AND($E$3=7),'Marks Entry 7th'!S141,"")))</f>
        <v/>
      </c>
      <c r="U142" s="65" t="str">
        <f t="shared" si="187"/>
        <v/>
      </c>
      <c r="V142" s="62">
        <f t="shared" si="188"/>
        <v>0</v>
      </c>
      <c r="W142" s="67" t="str">
        <f>IF(OR($E142="",$G142=""),"",IF(AND($E$3=6),'Marks Entry 6th'!T141,IF(AND($E$3=7),'Marks Entry 7th'!T141,"")))</f>
        <v/>
      </c>
      <c r="X142" s="67" t="str">
        <f>IF(OR($E142="",$G142=""),"",IF(AND($E$3=6),'Marks Entry 6th'!U141,IF(AND($E$3=7),'Marks Entry 7th'!U141,"")))</f>
        <v/>
      </c>
      <c r="Y142" s="66" t="str">
        <f t="shared" si="189"/>
        <v/>
      </c>
      <c r="Z142" s="62" t="str">
        <f t="shared" si="190"/>
        <v/>
      </c>
      <c r="AA142" s="108">
        <f t="shared" si="191"/>
        <v>0</v>
      </c>
      <c r="AB142" s="108" t="str">
        <f t="shared" si="192"/>
        <v/>
      </c>
      <c r="AC142" s="108" t="str">
        <f t="shared" si="193"/>
        <v/>
      </c>
      <c r="AD142" s="108" t="str">
        <f t="shared" si="194"/>
        <v/>
      </c>
      <c r="AE142" s="108" t="str">
        <f t="shared" si="195"/>
        <v/>
      </c>
      <c r="AF142" s="110" t="str">
        <f t="shared" si="196"/>
        <v/>
      </c>
      <c r="AG142" s="120" t="str">
        <f>IF(OR($E142="",$G142=""),"",IF(AND($E$3=6),'Marks Entry 6th'!V141,IF(AND($E$3=7),'Marks Entry 7th'!V141,"")))</f>
        <v/>
      </c>
      <c r="AH142" s="120" t="str">
        <f>IF(OR($E142="",$G142=""),"",IF(AND($E$3=6),'Marks Entry 6th'!W141,IF(AND($E$3=7),'Marks Entry 7th'!W141,"")))</f>
        <v/>
      </c>
      <c r="AI142" s="120" t="str">
        <f>IF(OR($E142="",$G142=""),"",IF(AND($E$3=6),'Marks Entry 6th'!X141,IF(AND($E$3=7),'Marks Entry 7th'!X141,"")))</f>
        <v/>
      </c>
      <c r="AJ142" s="120" t="str">
        <f>IF(OR($E142="",$G142=""),"",IF(AND($E$3=6),'Marks Entry 6th'!Y141,IF(AND($E$3=7),'Marks Entry 7th'!Y141,"")))</f>
        <v/>
      </c>
      <c r="AK142" s="120" t="str">
        <f>IF(OR($E142="",$G142=""),"",IF(AND($E$3=6),'Marks Entry 6th'!Z141,IF(AND($E$3=7),'Marks Entry 7th'!Z141,"")))</f>
        <v/>
      </c>
      <c r="AL142" s="120" t="str">
        <f>IF(OR($E142="",$G142=""),"",IF(AND($E$3=6),'Marks Entry 6th'!AA141,IF(AND($E$3=7),'Marks Entry 7th'!AA141,"")))</f>
        <v/>
      </c>
      <c r="AM142" s="428" t="str">
        <f t="shared" si="197"/>
        <v/>
      </c>
      <c r="AN142" s="120" t="str">
        <f>IF(OR($E142="",$G142=""),"",IF(AND($E$3=6),'Marks Entry 6th'!AB141,IF(AND($E$3=7),'Marks Entry 7th'!AB141,"")))</f>
        <v/>
      </c>
      <c r="AO142" s="120" t="str">
        <f>IF(OR($E142="",$G142=""),"",IF(AND($E$3=6),'Marks Entry 6th'!AC141,IF(AND($E$3=7),'Marks Entry 7th'!AC141,"")))</f>
        <v/>
      </c>
      <c r="AP142" s="65" t="str">
        <f t="shared" si="198"/>
        <v/>
      </c>
      <c r="AQ142" s="62">
        <f t="shared" si="199"/>
        <v>0</v>
      </c>
      <c r="AR142" s="67" t="str">
        <f>IF(OR($E142="",$G142=""),"",IF(AND($E$3=6),'Marks Entry 6th'!AD141,IF(AND($E$3=7),'Marks Entry 7th'!AD141,"")))</f>
        <v/>
      </c>
      <c r="AS142" s="67" t="str">
        <f>IF(OR($E142="",$G142=""),"",IF(AND($E$3=6),'Marks Entry 6th'!AE141,IF(AND($E$3=7),'Marks Entry 7th'!AE141,"")))</f>
        <v/>
      </c>
      <c r="AT142" s="65" t="str">
        <f t="shared" si="200"/>
        <v/>
      </c>
      <c r="AU142" s="62" t="str">
        <f t="shared" si="201"/>
        <v/>
      </c>
      <c r="AV142" s="108">
        <f t="shared" si="202"/>
        <v>0</v>
      </c>
      <c r="AW142" s="108" t="str">
        <f t="shared" si="203"/>
        <v/>
      </c>
      <c r="AX142" s="108" t="str">
        <f t="shared" si="204"/>
        <v/>
      </c>
      <c r="AY142" s="108" t="str">
        <f t="shared" si="205"/>
        <v/>
      </c>
      <c r="AZ142" s="108" t="str">
        <f t="shared" si="206"/>
        <v/>
      </c>
      <c r="BA142" s="110" t="str">
        <f t="shared" si="207"/>
        <v/>
      </c>
      <c r="BB142" s="313" t="str">
        <f>IF(OR($E142="",$G142=""),"",IF(AND($E$3=6),'Marks Entry 6th'!AF141,IF(AND($E$3=7),'Marks Entry 7th'!AF141,"")))</f>
        <v/>
      </c>
      <c r="BC142" s="120" t="str">
        <f>IF(OR($E142="",$G142=""),"",IF(AND($E$3=6),'Marks Entry 6th'!AG141,IF(AND($E$3=7),'Marks Entry 7th'!AG141,"")))</f>
        <v/>
      </c>
      <c r="BD142" s="120" t="str">
        <f>IF(OR($E142="",$G142=""),"",IF(AND($E$3=6),'Marks Entry 6th'!AH141,IF(AND($E$3=7),'Marks Entry 7th'!AH141,"")))</f>
        <v/>
      </c>
      <c r="BE142" s="120" t="str">
        <f>IF(OR($E142="",$G142=""),"",IF(AND($E$3=6),'Marks Entry 6th'!AI141,IF(AND($E$3=7),'Marks Entry 7th'!AI141,"")))</f>
        <v/>
      </c>
      <c r="BF142" s="120" t="str">
        <f>IF(OR($E142="",$G142=""),"",IF(AND($E$3=6),'Marks Entry 6th'!AJ141,IF(AND($E$3=7),'Marks Entry 7th'!AJ141,"")))</f>
        <v/>
      </c>
      <c r="BG142" s="120" t="str">
        <f>IF(OR($E142="",$G142=""),"",IF(AND($E$3=6),'Marks Entry 6th'!AK141,IF(AND($E$3=7),'Marks Entry 7th'!AK141,"")))</f>
        <v/>
      </c>
      <c r="BH142" s="120" t="str">
        <f>IF(OR($E142="",$G142=""),"",IF(AND($E$3=6),'Marks Entry 6th'!AL141,IF(AND($E$3=7),'Marks Entry 7th'!AL141,"")))</f>
        <v/>
      </c>
      <c r="BI142" s="428" t="str">
        <f t="shared" si="208"/>
        <v/>
      </c>
      <c r="BJ142" s="120" t="str">
        <f>IF(OR($E142="",$G142=""),"",IF(AND($E$3=6),'Marks Entry 6th'!AM141,IF(AND($E$3=7),'Marks Entry 7th'!AM141,"")))</f>
        <v/>
      </c>
      <c r="BK142" s="120" t="str">
        <f>IF(OR($E142="",$G142=""),"",IF(AND($E$3=6),'Marks Entry 6th'!AN141,IF(AND($E$3=7),'Marks Entry 7th'!AN141,"")))</f>
        <v/>
      </c>
      <c r="BL142" s="65" t="str">
        <f t="shared" si="209"/>
        <v/>
      </c>
      <c r="BM142" s="62">
        <f t="shared" si="210"/>
        <v>0</v>
      </c>
      <c r="BN142" s="67" t="str">
        <f>IF(OR($E142="",$G142=""),"",IF(AND($E$3=6),'Marks Entry 6th'!AO141,IF(AND($E$3=7),'Marks Entry 7th'!AO141,"")))</f>
        <v/>
      </c>
      <c r="BO142" s="67" t="str">
        <f>IF(OR($E142="",$G142=""),"",IF(AND($E$3=6),'Marks Entry 6th'!AP141,IF(AND($E$3=7),'Marks Entry 7th'!AP141,"")))</f>
        <v/>
      </c>
      <c r="BP142" s="65" t="str">
        <f t="shared" si="211"/>
        <v/>
      </c>
      <c r="BQ142" s="62" t="str">
        <f t="shared" si="212"/>
        <v/>
      </c>
      <c r="BR142" s="108">
        <f t="shared" si="213"/>
        <v>0</v>
      </c>
      <c r="BS142" s="108" t="str">
        <f t="shared" si="214"/>
        <v/>
      </c>
      <c r="BT142" s="108" t="str">
        <f t="shared" si="215"/>
        <v/>
      </c>
      <c r="BU142" s="108" t="str">
        <f t="shared" si="216"/>
        <v/>
      </c>
      <c r="BV142" s="108" t="str">
        <f t="shared" si="217"/>
        <v/>
      </c>
      <c r="BW142" s="110" t="str">
        <f t="shared" si="218"/>
        <v/>
      </c>
      <c r="BX142" s="120" t="str">
        <f>IF(OR($E142="",$G142=""),"",IF(AND($E$3=6),'Marks Entry 6th'!AQ141,IF(AND($E$3=7),'Marks Entry 7th'!AQ141,"")))</f>
        <v/>
      </c>
      <c r="BY142" s="120" t="str">
        <f>IF(OR($E142="",$G142=""),"",IF(AND($E$3=6),'Marks Entry 6th'!AR141,IF(AND($E$3=7),'Marks Entry 7th'!AR141,"")))</f>
        <v/>
      </c>
      <c r="BZ142" s="120" t="str">
        <f>IF(OR($E142="",$G142=""),"",IF(AND($E$3=6),'Marks Entry 6th'!AS141,IF(AND($E$3=7),'Marks Entry 7th'!AS141,"")))</f>
        <v/>
      </c>
      <c r="CA142" s="120" t="str">
        <f>IF(OR($E142="",$G142=""),"",IF(AND($E$3=6),'Marks Entry 6th'!AT141,IF(AND($E$3=7),'Marks Entry 7th'!AT141,"")))</f>
        <v/>
      </c>
      <c r="CB142" s="120" t="str">
        <f>IF(OR($E142="",$G142=""),"",IF(AND($E$3=6),'Marks Entry 6th'!AU141,IF(AND($E$3=7),'Marks Entry 7th'!AU141,"")))</f>
        <v/>
      </c>
      <c r="CC142" s="120" t="str">
        <f>IF(OR($E142="",$G142=""),"",IF(AND($E$3=6),'Marks Entry 6th'!AV141,IF(AND($E$3=7),'Marks Entry 7th'!AV141,"")))</f>
        <v/>
      </c>
      <c r="CD142" s="428" t="str">
        <f t="shared" si="219"/>
        <v/>
      </c>
      <c r="CE142" s="120" t="str">
        <f>IF(OR($E142="",$G142=""),"",IF(AND($E$3=6),'Marks Entry 6th'!AW141,IF(AND($E$3=7),'Marks Entry 7th'!AW141,"")))</f>
        <v/>
      </c>
      <c r="CF142" s="120" t="str">
        <f>IF(OR($E142="",$G142=""),"",IF(AND($E$3=6),'Marks Entry 6th'!AX141,IF(AND($E$3=7),'Marks Entry 7th'!AX141,"")))</f>
        <v/>
      </c>
      <c r="CG142" s="65" t="str">
        <f t="shared" si="220"/>
        <v/>
      </c>
      <c r="CH142" s="62">
        <f t="shared" si="221"/>
        <v>0</v>
      </c>
      <c r="CI142" s="67" t="str">
        <f>IF(OR($E142="",$G142=""),"",IF(AND($E$3=6),'Marks Entry 6th'!AY141,IF(AND($E$3=7),'Marks Entry 7th'!AY141,"")))</f>
        <v/>
      </c>
      <c r="CJ142" s="67" t="str">
        <f>IF(OR($E142="",$G142=""),"",IF(AND($E$3=6),'Marks Entry 6th'!AZ141,IF(AND($E$3=7),'Marks Entry 7th'!AZ141,"")))</f>
        <v/>
      </c>
      <c r="CK142" s="65" t="str">
        <f t="shared" si="222"/>
        <v/>
      </c>
      <c r="CL142" s="62" t="str">
        <f t="shared" si="223"/>
        <v/>
      </c>
      <c r="CM142" s="108">
        <f t="shared" si="224"/>
        <v>0</v>
      </c>
      <c r="CN142" s="108" t="str">
        <f t="shared" si="225"/>
        <v/>
      </c>
      <c r="CO142" s="108" t="str">
        <f t="shared" si="226"/>
        <v/>
      </c>
      <c r="CP142" s="108" t="str">
        <f t="shared" si="227"/>
        <v/>
      </c>
      <c r="CQ142" s="108" t="str">
        <f t="shared" si="228"/>
        <v/>
      </c>
      <c r="CR142" s="110" t="str">
        <f t="shared" si="229"/>
        <v/>
      </c>
      <c r="CS142" s="120" t="str">
        <f>IF(OR($E142="",$G142=""),"",IF(AND($E$3=6),'Marks Entry 6th'!BA141,IF(AND($E$3=7),'Marks Entry 7th'!BA141,"")))</f>
        <v/>
      </c>
      <c r="CT142" s="120" t="str">
        <f>IF(OR($E142="",$G142=""),"",IF(AND($E$3=6),'Marks Entry 6th'!BB141,IF(AND($E$3=7),'Marks Entry 7th'!BB141,"")))</f>
        <v/>
      </c>
      <c r="CU142" s="120" t="str">
        <f>IF(OR($E142="",$G142=""),"",IF(AND($E$3=6),'Marks Entry 6th'!BC141,IF(AND($E$3=7),'Marks Entry 7th'!BC141,"")))</f>
        <v/>
      </c>
      <c r="CV142" s="120" t="str">
        <f>IF(OR($E142="",$G142=""),"",IF(AND($E$3=6),'Marks Entry 6th'!BD141,IF(AND($E$3=7),'Marks Entry 7th'!BD141,"")))</f>
        <v/>
      </c>
      <c r="CW142" s="120" t="str">
        <f>IF(OR($E142="",$G142=""),"",IF(AND($E$3=6),'Marks Entry 6th'!BE141,IF(AND($E$3=7),'Marks Entry 7th'!BE141,"")))</f>
        <v/>
      </c>
      <c r="CX142" s="120" t="str">
        <f>IF(OR($E142="",$G142=""),"",IF(AND($E$3=6),'Marks Entry 6th'!BF141,IF(AND($E$3=7),'Marks Entry 7th'!BF141,"")))</f>
        <v/>
      </c>
      <c r="CY142" s="428" t="str">
        <f t="shared" si="230"/>
        <v/>
      </c>
      <c r="CZ142" s="120" t="str">
        <f>IF(OR($E142="",$G142=""),"",IF(AND($E$3=6),'Marks Entry 6th'!BG141,IF(AND($E$3=7),'Marks Entry 7th'!BG141,"")))</f>
        <v/>
      </c>
      <c r="DA142" s="120" t="str">
        <f>IF(OR($E142="",$G142=""),"",IF(AND($E$3=6),'Marks Entry 6th'!BH141,IF(AND($E$3=7),'Marks Entry 7th'!BH141,"")))</f>
        <v/>
      </c>
      <c r="DB142" s="65" t="str">
        <f t="shared" si="231"/>
        <v/>
      </c>
      <c r="DC142" s="62">
        <f t="shared" si="232"/>
        <v>0</v>
      </c>
      <c r="DD142" s="67" t="str">
        <f>IF(OR($E142="",$G142=""),"",IF(AND($E$3=6),'Marks Entry 6th'!BI141,IF(AND($E$3=7),'Marks Entry 7th'!BI141,"")))</f>
        <v/>
      </c>
      <c r="DE142" s="67" t="str">
        <f>IF(OR($E142="",$G142=""),"",IF(AND($E$3=6),'Marks Entry 6th'!BJ141,IF(AND($E$3=7),'Marks Entry 7th'!BJ141,"")))</f>
        <v/>
      </c>
      <c r="DF142" s="65" t="str">
        <f t="shared" si="233"/>
        <v/>
      </c>
      <c r="DG142" s="62" t="str">
        <f t="shared" si="234"/>
        <v/>
      </c>
      <c r="DH142" s="108">
        <f t="shared" si="235"/>
        <v>0</v>
      </c>
      <c r="DI142" s="108" t="str">
        <f t="shared" si="236"/>
        <v/>
      </c>
      <c r="DJ142" s="108" t="str">
        <f t="shared" si="237"/>
        <v/>
      </c>
      <c r="DK142" s="108" t="str">
        <f t="shared" si="238"/>
        <v/>
      </c>
      <c r="DL142" s="108" t="str">
        <f t="shared" si="239"/>
        <v/>
      </c>
      <c r="DM142" s="110" t="str">
        <f t="shared" si="240"/>
        <v/>
      </c>
      <c r="DN142" s="120" t="str">
        <f>IF(OR($E142="",$G142=""),"",IF(AND($E$3=6),'Marks Entry 6th'!BK141,IF(AND($E$3=7),'Marks Entry 7th'!BK141,"")))</f>
        <v/>
      </c>
      <c r="DO142" s="120" t="str">
        <f>IF(OR($E142="",$G142=""),"",IF(AND($E$3=6),'Marks Entry 6th'!BL141,IF(AND($E$3=7),'Marks Entry 7th'!BL141,"")))</f>
        <v/>
      </c>
      <c r="DP142" s="120" t="str">
        <f>IF(OR($E142="",$G142=""),"",IF(AND($E$3=6),'Marks Entry 6th'!BM141,IF(AND($E$3=7),'Marks Entry 7th'!BM141,"")))</f>
        <v/>
      </c>
      <c r="DQ142" s="120" t="str">
        <f>IF(OR($E142="",$G142=""),"",IF(AND($E$3=6),'Marks Entry 6th'!BN141,IF(AND($E$3=7),'Marks Entry 7th'!BN141,"")))</f>
        <v/>
      </c>
      <c r="DR142" s="120" t="str">
        <f>IF(OR($E142="",$G142=""),"",IF(AND($E$3=6),'Marks Entry 6th'!BO141,IF(AND($E$3=7),'Marks Entry 7th'!BO141,"")))</f>
        <v/>
      </c>
      <c r="DS142" s="120" t="str">
        <f>IF(OR($E142="",$G142=""),"",IF(AND($E$3=6),'Marks Entry 6th'!BP141,IF(AND($E$3=7),'Marks Entry 7th'!BP141,"")))</f>
        <v/>
      </c>
      <c r="DT142" s="428" t="str">
        <f t="shared" si="241"/>
        <v/>
      </c>
      <c r="DU142" s="120" t="str">
        <f>IF(OR($E142="",$G142=""),"",IF(AND($E$3=6),'Marks Entry 6th'!BQ141,IF(AND($E$3=7),'Marks Entry 7th'!BQ141,"")))</f>
        <v/>
      </c>
      <c r="DV142" s="120" t="str">
        <f>IF(OR($E142="",$G142=""),"",IF(AND($E$3=6),'Marks Entry 6th'!BR141,IF(AND($E$3=7),'Marks Entry 7th'!BR141,"")))</f>
        <v/>
      </c>
      <c r="DW142" s="65" t="str">
        <f t="shared" si="242"/>
        <v/>
      </c>
      <c r="DX142" s="62">
        <f t="shared" si="243"/>
        <v>0</v>
      </c>
      <c r="DY142" s="67" t="str">
        <f>IF(OR($E142="",$G142=""),"",IF(AND($E$3=6),'Marks Entry 6th'!BS141,IF(AND($E$3=7),'Marks Entry 7th'!BS141,"")))</f>
        <v/>
      </c>
      <c r="DZ142" s="67" t="str">
        <f>IF(OR($E142="",$G142=""),"",IF(AND($E$3=6),'Marks Entry 6th'!BT141,IF(AND($E$3=7),'Marks Entry 7th'!BT141,"")))</f>
        <v/>
      </c>
      <c r="EA142" s="65" t="str">
        <f t="shared" si="244"/>
        <v/>
      </c>
      <c r="EB142" s="62" t="str">
        <f t="shared" si="245"/>
        <v/>
      </c>
      <c r="EC142" s="108">
        <f t="shared" si="246"/>
        <v>0</v>
      </c>
      <c r="ED142" s="108" t="str">
        <f t="shared" si="247"/>
        <v/>
      </c>
      <c r="EE142" s="108" t="str">
        <f t="shared" si="248"/>
        <v/>
      </c>
      <c r="EF142" s="108" t="str">
        <f t="shared" si="249"/>
        <v/>
      </c>
      <c r="EG142" s="108" t="str">
        <f t="shared" si="250"/>
        <v/>
      </c>
      <c r="EH142" s="110" t="str">
        <f t="shared" si="251"/>
        <v/>
      </c>
      <c r="EI142" s="52" t="str">
        <f>IF(OR($E142="",$G142=""),"",IF(AND($E$3=6),'Marks Entry 6th'!BU141,IF(AND($E$3=7),'Marks Entry 7th'!BU141,"")))</f>
        <v/>
      </c>
      <c r="EJ142" s="52" t="str">
        <f>IF(OR($E142="",$G142=""),"",IF(AND($E$3=6),'Marks Entry 6th'!BV141,IF(AND($E$3=7),'Marks Entry 7th'!BV141,"")))</f>
        <v/>
      </c>
      <c r="EK142" s="52" t="str">
        <f>IF(OR($E142="",$G142=""),"",IF(AND($E$3=6),'Marks Entry 6th'!BW141,IF(AND($E$3=7),'Marks Entry 7th'!BW141,"")))</f>
        <v/>
      </c>
      <c r="EL142" s="52" t="str">
        <f>IF(OR($E142="",$G142=""),"",IF(AND($E$3=6),'Marks Entry 6th'!BX141,IF(AND($E$3=7),'Marks Entry 7th'!BX141,"")))</f>
        <v/>
      </c>
      <c r="EM142" s="52" t="str">
        <f>IF(OR($E142="",$G142=""),"",IF(AND($E$3=6),'Marks Entry 6th'!BY141,IF(AND($E$3=7),'Marks Entry 7th'!BY141,"")))</f>
        <v/>
      </c>
      <c r="EN142" s="121" t="str">
        <f t="shared" si="252"/>
        <v/>
      </c>
      <c r="EO142" s="122">
        <f t="shared" si="253"/>
        <v>0</v>
      </c>
      <c r="EP142" s="122" t="str">
        <f t="shared" si="254"/>
        <v/>
      </c>
      <c r="EQ142" s="122" t="str">
        <f t="shared" si="255"/>
        <v/>
      </c>
      <c r="ER142" s="109" t="str">
        <f t="shared" si="256"/>
        <v/>
      </c>
      <c r="ES142" s="52" t="str">
        <f>IF(OR($E142="",$G142=""),"",IF(AND($E$3=6),'Marks Entry 6th'!BZ141,IF(AND($E$3=7),'Marks Entry 7th'!BZ141,"")))</f>
        <v/>
      </c>
      <c r="ET142" s="52" t="str">
        <f>IF(OR($E142="",$G142=""),"",IF(AND($E$3=6),'Marks Entry 6th'!CA141,IF(AND($E$3=7),'Marks Entry 7th'!CA141,"")))</f>
        <v/>
      </c>
      <c r="EU142" s="52" t="str">
        <f>IF(OR($E142="",$G142=""),"",IF(AND($E$3=6),'Marks Entry 6th'!CB141,IF(AND($E$3=7),'Marks Entry 7th'!CB141,"")))</f>
        <v/>
      </c>
      <c r="EV142" s="52" t="str">
        <f>IF(OR($E142="",$G142=""),"",IF(AND($E$3=6),'Marks Entry 6th'!CC141,IF(AND($E$3=7),'Marks Entry 7th'!CC141,"")))</f>
        <v/>
      </c>
      <c r="EW142" s="52" t="str">
        <f>IF(OR($E142="",$G142=""),"",IF(AND($E$3=6),'Marks Entry 6th'!CD141,IF(AND($E$3=7),'Marks Entry 7th'!CD141,"")))</f>
        <v/>
      </c>
      <c r="EX142" s="121" t="str">
        <f t="shared" si="257"/>
        <v/>
      </c>
      <c r="EY142" s="122">
        <f t="shared" si="258"/>
        <v>0</v>
      </c>
      <c r="EZ142" s="122" t="str">
        <f t="shared" si="259"/>
        <v/>
      </c>
      <c r="FA142" s="122" t="str">
        <f t="shared" si="260"/>
        <v/>
      </c>
      <c r="FB142" s="109" t="str">
        <f t="shared" si="261"/>
        <v/>
      </c>
      <c r="FC142" s="52" t="str">
        <f>IF(OR($E142="",$G142=""),"",IF(AND($E$3=6),'Marks Entry 6th'!CE141,IF(AND($E$3=7),'Marks Entry 7th'!CE141,"")))</f>
        <v/>
      </c>
      <c r="FD142" s="52" t="str">
        <f>IF(OR($E142="",$G142=""),"",IF(AND($E$3=6),'Marks Entry 6th'!CF141,IF(AND($E$3=7),'Marks Entry 7th'!CF141,"")))</f>
        <v/>
      </c>
      <c r="FE142" s="52" t="str">
        <f>IF(OR($E142="",$G142=""),"",IF(AND($E$3=6),'Marks Entry 6th'!CG141,IF(AND($E$3=7),'Marks Entry 7th'!CG141,"")))</f>
        <v/>
      </c>
      <c r="FF142" s="52" t="str">
        <f>IF(OR($E142="",$G142=""),"",IF(AND($E$3=6),'Marks Entry 6th'!CH141,IF(AND($E$3=7),'Marks Entry 7th'!CH141,"")))</f>
        <v/>
      </c>
      <c r="FG142" s="52" t="str">
        <f>IF(OR($E142="",$G142=""),"",IF(AND($E$3=6),'Marks Entry 6th'!CI141,IF(AND($E$3=7),'Marks Entry 7th'!CI141,"")))</f>
        <v/>
      </c>
      <c r="FH142" s="121" t="str">
        <f t="shared" si="262"/>
        <v/>
      </c>
      <c r="FI142" s="122">
        <f t="shared" si="263"/>
        <v>0</v>
      </c>
      <c r="FJ142" s="122" t="str">
        <f t="shared" si="264"/>
        <v/>
      </c>
      <c r="FK142" s="122" t="str">
        <f t="shared" si="265"/>
        <v/>
      </c>
      <c r="FL142" s="109" t="str">
        <f t="shared" si="266"/>
        <v/>
      </c>
      <c r="FM142" s="370" t="str">
        <f>IF(OR($E142="",$G142=""),"",IF(AND('Marks Entry 6th'!CJ141="",'Marks Entry 7th'!CJ141=""),"",IF(AND($E$3=6),'Marks Entry 6th'!CJ141,IF(AND($E$3=7),'Marks Entry 7th'!CJ141,""))))</f>
        <v/>
      </c>
      <c r="FN142" s="370" t="str">
        <f>IF(OR($E142="",$G142=""),"",IF(AND('Marks Entry 6th'!CK141="",'Marks Entry 7th'!CK141=""),"",IF(AND($E$3=6),'Marks Entry 6th'!CK141,IF(AND($E$3=7),'Marks Entry 7th'!CK141,""))))</f>
        <v/>
      </c>
      <c r="FO142" s="371" t="str">
        <f t="shared" si="267"/>
        <v/>
      </c>
      <c r="FP142" s="109" t="str">
        <f t="shared" si="268"/>
        <v/>
      </c>
      <c r="FQ142" s="370" t="str">
        <f>IF(OR($E142="",$G142=""),"",IF(AND('Marks Entry 6th'!CL141="",'Marks Entry 7th'!CL141=""),"",IF(AND($E$3=6),'Marks Entry 6th'!CL141,IF(AND($E$3=7),'Marks Entry 7th'!CL141,""))))</f>
        <v/>
      </c>
      <c r="FR142" s="370" t="str">
        <f>IF(OR($E142="",$G142=""),"",IF(AND('Marks Entry 6th'!CM141="",'Marks Entry 7th'!CM141=""),"",IF(AND($E$3=6),'Marks Entry 6th'!CM141,IF(AND($E$3=7),'Marks Entry 7th'!CM141,""))))</f>
        <v/>
      </c>
      <c r="FS142" s="371" t="str">
        <f t="shared" si="269"/>
        <v/>
      </c>
      <c r="FT142" s="109" t="str">
        <f t="shared" si="270"/>
        <v/>
      </c>
      <c r="FU142" s="78" t="str">
        <f t="shared" si="271"/>
        <v/>
      </c>
      <c r="FV142" s="332" t="str">
        <f t="shared" si="272"/>
        <v/>
      </c>
      <c r="FW142" s="84" t="str">
        <f t="shared" si="273"/>
        <v/>
      </c>
      <c r="FX142" s="225" t="str">
        <f t="shared" si="274"/>
        <v/>
      </c>
      <c r="FY142" s="85" t="str">
        <f t="shared" si="275"/>
        <v/>
      </c>
      <c r="FZ142" s="331" t="str">
        <f>IFERROR(IF(B142="NSO","NSO",IF(OR(D142="",G142="",F142=""),"",IF(AND(FV142&gt;=36,'Master sheet'!$D$11="Hindi"),"कक्षा क्रमोन्नत",IF(AND(FV142&gt;=36,'Master sheet'!$D$11="English"),"Promoted",IF(AND(FV142&lt;36,'Master sheet'!$D$11="Hindi"),"पुनः परीक्षा","Re-Exam"))))),"")</f>
        <v/>
      </c>
      <c r="GA142" s="53" t="str">
        <f>IF(OR($E142="",$G142=""),"",IF(AND($E$3=6,'Marks Entry 6th'!CN141=""),"",IF(AND($E$3=7,'Marks Entry 7th'!CN141=""),"",IF(AND($E$3=6),'Marks Entry 6th'!CN141,IF(AND($E$3=7),'Marks Entry 7th'!CN141,"")))))</f>
        <v/>
      </c>
      <c r="GB142" s="53" t="str">
        <f>IF(OR($E142="",$G142=""),"",IF(AND($E$3=6,'Marks Entry 6th'!CO141=""),"",IF(AND($E$3=7,'Marks Entry 7th'!CO141=""),"",IF(AND($E$3=6),'Marks Entry 6th'!CO141,IF(AND($E$3=7),'Marks Entry 7th'!CO141,"")))))</f>
        <v/>
      </c>
      <c r="GC142" s="54"/>
      <c r="GK142" s="56">
        <f>IF(AND($E$3=6),'Marks Entry 6th'!I141,IF(AND($E$3=7),'Marks Entry 7th'!I141,""))</f>
        <v>0</v>
      </c>
      <c r="GL142" s="56">
        <f t="shared" si="276"/>
        <v>0</v>
      </c>
    </row>
    <row r="143" spans="1:194" ht="18.95" customHeight="1">
      <c r="A143" s="68">
        <v>136</v>
      </c>
      <c r="B143" s="68" t="str">
        <f>IF(OR(GK143=0,GK143=""),"",IF(AND($E$3=6),'Marks Entry 6th'!I142,IF(AND($E$3=7),'Marks Entry 7th'!I142,"")))</f>
        <v/>
      </c>
      <c r="C143" s="69" t="str">
        <f>IF(OR(B143=0,B143=""),"",IF(AND($E$3=6,'Marks Entry 6th'!B142=""),"",IF(AND($E$3=7,'Marks Entry 7th'!B142=""),"",IF(AND($E$3=6,'Marks Entry 6th'!B142),'Marks Entry 6th'!B142,IF(AND($E$3=7),'Marks Entry 7th'!B142,"")))))</f>
        <v/>
      </c>
      <c r="D143" s="69" t="str">
        <f>IF(OR(B143=0,B143=""),"",IF(AND($E$3=6,'Marks Entry 6th'!C142=""),"",IF(AND($E$3=7,'Marks Entry 7th'!C142=""),"",IF(AND($E$3=6),'Marks Entry 6th'!C142,IF(AND($E$3=7),'Marks Entry 7th'!C142,"")))))</f>
        <v/>
      </c>
      <c r="E143" s="306" t="str">
        <f>IF(OR(B143=0,B143=""),"",IF(AND($E$3=6,'Marks Entry 6th'!E142=""),"",IF(AND($E$3=7,'Marks Entry 7th'!E142=""),"",IF(AND($E$3=6),'Marks Entry 6th'!E142,IF(AND($E$3=7),'Marks Entry 7th'!E142,"")))))</f>
        <v/>
      </c>
      <c r="F143" s="69" t="str">
        <f>IF(OR(B143=0,B143=""),"",IF(AND($E$3=6,'Marks Entry 6th'!D142=""),"",IF(AND($E$3=7,'Marks Entry 7th'!D142=""),"",IF(AND($E$3=6),'Marks Entry 6th'!D142,IF(AND($E$3=7),'Marks Entry 7th'!D142,"")))))</f>
        <v/>
      </c>
      <c r="G143" s="305" t="str">
        <f>IF(OR(B143=0,B143=""),"",IF(AND($E$3=6,'Marks Entry 6th'!F142=""),"",IF(AND($E$3=7,'Marks Entry 7th'!F142=""),"",IF(AND($E$3=6),UPPER('Marks Entry 6th'!F142),IF(AND($E$3=7),UPPER('Marks Entry 7th'!F142),"")))))</f>
        <v/>
      </c>
      <c r="H143" s="305" t="str">
        <f>IF(OR(B143=0,B143=""),"",IF(AND($E$3=6,'Marks Entry 6th'!G142=""),"",IF(AND($E$3=7,'Marks Entry 7th'!G142=""),"",IF(AND($E$3=6),UPPER('Marks Entry 6th'!G142),IF(AND($E$3=7),UPPER('Marks Entry 7th'!G142),"")))))</f>
        <v/>
      </c>
      <c r="I143" s="305" t="str">
        <f>IF(OR(B143=0,B143=""),"",IF(AND($E$3=6,'Marks Entry 6th'!H142=""),"",IF(AND($E$3=7,'Marks Entry 7th'!H142=""),"",IF(AND($E$3=6),UPPER('Marks Entry 6th'!H142),IF(AND($E$3=7),UPPER('Marks Entry 7th'!H142),"")))))</f>
        <v/>
      </c>
      <c r="J143" s="64" t="str">
        <f>IF(OR(B143=0,B143=""),"",IF(AND($E$3=6,'Marks Entry 6th'!J142=""),"",IF(AND($E$3=7,'Marks Entry 7th'!J142=""),"",IF(AND($E$3=6),'Marks Entry 6th'!J142,IF(AND($E$3=7),'Marks Entry 7th'!J142,"")))))</f>
        <v/>
      </c>
      <c r="K143" s="64" t="str">
        <f>IF(OR(B143=0,B143=""),"",IF(AND($E$3=6,'Marks Entry 6th'!K142=""),"",IF(AND($E$3=7,'Marks Entry 7th'!K142=""),"",IF(AND($E$3=6),'Marks Entry 6th'!K142,IF(AND($E$3=7),'Marks Entry 7th'!K142,"")))))</f>
        <v/>
      </c>
      <c r="L143" s="120" t="str">
        <f>IF(OR($E143="",$G143=""),"",IF(AND($E$3=6),'Marks Entry 6th'!L142,IF(AND($E$3=7),'Marks Entry 7th'!L142,"")))</f>
        <v/>
      </c>
      <c r="M143" s="120" t="str">
        <f>IF(OR($E143="",$G143=""),"",IF(AND($E$3=6),'Marks Entry 6th'!M142,IF(AND($E$3=7),'Marks Entry 7th'!M142,"")))</f>
        <v/>
      </c>
      <c r="N143" s="120" t="str">
        <f>IF(OR($E143="",$G143=""),"",IF(AND($E$3=6),'Marks Entry 6th'!N142,IF(AND($E$3=7),'Marks Entry 7th'!N142,"")))</f>
        <v/>
      </c>
      <c r="O143" s="120" t="str">
        <f>IF(OR($E143="",$G143=""),"",IF(AND($E$3=6),'Marks Entry 6th'!O142,IF(AND($E$3=7),'Marks Entry 7th'!O142,"")))</f>
        <v/>
      </c>
      <c r="P143" s="120" t="str">
        <f>IF(OR($E143="",$G143=""),"",IF(AND($E$3=6),'Marks Entry 6th'!P142,IF(AND($E$3=7),'Marks Entry 7th'!P142,"")))</f>
        <v/>
      </c>
      <c r="Q143" s="120" t="str">
        <f>IF(OR($E143="",$G143=""),"",IF(AND($E$3=6),'Marks Entry 6th'!Q142,IF(AND($E$3=7),'Marks Entry 7th'!Q142,"")))</f>
        <v/>
      </c>
      <c r="R143" s="428" t="str">
        <f t="shared" si="186"/>
        <v/>
      </c>
      <c r="S143" s="120" t="str">
        <f>IF(OR($E143="",$G143=""),"",IF(AND($E$3=6),'Marks Entry 6th'!R142,IF(AND($E$3=7),'Marks Entry 7th'!R142,"")))</f>
        <v/>
      </c>
      <c r="T143" s="120" t="str">
        <f>IF(OR($E143="",$G143=""),"",IF(AND($E$3=6),'Marks Entry 6th'!S142,IF(AND($E$3=7),'Marks Entry 7th'!S142,"")))</f>
        <v/>
      </c>
      <c r="U143" s="65" t="str">
        <f t="shared" si="187"/>
        <v/>
      </c>
      <c r="V143" s="62">
        <f t="shared" si="188"/>
        <v>0</v>
      </c>
      <c r="W143" s="67" t="str">
        <f>IF(OR($E143="",$G143=""),"",IF(AND($E$3=6),'Marks Entry 6th'!T142,IF(AND($E$3=7),'Marks Entry 7th'!T142,"")))</f>
        <v/>
      </c>
      <c r="X143" s="67" t="str">
        <f>IF(OR($E143="",$G143=""),"",IF(AND($E$3=6),'Marks Entry 6th'!U142,IF(AND($E$3=7),'Marks Entry 7th'!U142,"")))</f>
        <v/>
      </c>
      <c r="Y143" s="66" t="str">
        <f t="shared" si="189"/>
        <v/>
      </c>
      <c r="Z143" s="62" t="str">
        <f t="shared" si="190"/>
        <v/>
      </c>
      <c r="AA143" s="108">
        <f t="shared" si="191"/>
        <v>0</v>
      </c>
      <c r="AB143" s="108" t="str">
        <f t="shared" si="192"/>
        <v/>
      </c>
      <c r="AC143" s="108" t="str">
        <f t="shared" si="193"/>
        <v/>
      </c>
      <c r="AD143" s="108" t="str">
        <f t="shared" si="194"/>
        <v/>
      </c>
      <c r="AE143" s="108" t="str">
        <f t="shared" si="195"/>
        <v/>
      </c>
      <c r="AF143" s="110" t="str">
        <f t="shared" si="196"/>
        <v/>
      </c>
      <c r="AG143" s="120" t="str">
        <f>IF(OR($E143="",$G143=""),"",IF(AND($E$3=6),'Marks Entry 6th'!V142,IF(AND($E$3=7),'Marks Entry 7th'!V142,"")))</f>
        <v/>
      </c>
      <c r="AH143" s="120" t="str">
        <f>IF(OR($E143="",$G143=""),"",IF(AND($E$3=6),'Marks Entry 6th'!W142,IF(AND($E$3=7),'Marks Entry 7th'!W142,"")))</f>
        <v/>
      </c>
      <c r="AI143" s="120" t="str">
        <f>IF(OR($E143="",$G143=""),"",IF(AND($E$3=6),'Marks Entry 6th'!X142,IF(AND($E$3=7),'Marks Entry 7th'!X142,"")))</f>
        <v/>
      </c>
      <c r="AJ143" s="120" t="str">
        <f>IF(OR($E143="",$G143=""),"",IF(AND($E$3=6),'Marks Entry 6th'!Y142,IF(AND($E$3=7),'Marks Entry 7th'!Y142,"")))</f>
        <v/>
      </c>
      <c r="AK143" s="120" t="str">
        <f>IF(OR($E143="",$G143=""),"",IF(AND($E$3=6),'Marks Entry 6th'!Z142,IF(AND($E$3=7),'Marks Entry 7th'!Z142,"")))</f>
        <v/>
      </c>
      <c r="AL143" s="120" t="str">
        <f>IF(OR($E143="",$G143=""),"",IF(AND($E$3=6),'Marks Entry 6th'!AA142,IF(AND($E$3=7),'Marks Entry 7th'!AA142,"")))</f>
        <v/>
      </c>
      <c r="AM143" s="428" t="str">
        <f t="shared" si="197"/>
        <v/>
      </c>
      <c r="AN143" s="120" t="str">
        <f>IF(OR($E143="",$G143=""),"",IF(AND($E$3=6),'Marks Entry 6th'!AB142,IF(AND($E$3=7),'Marks Entry 7th'!AB142,"")))</f>
        <v/>
      </c>
      <c r="AO143" s="120" t="str">
        <f>IF(OR($E143="",$G143=""),"",IF(AND($E$3=6),'Marks Entry 6th'!AC142,IF(AND($E$3=7),'Marks Entry 7th'!AC142,"")))</f>
        <v/>
      </c>
      <c r="AP143" s="65" t="str">
        <f t="shared" si="198"/>
        <v/>
      </c>
      <c r="AQ143" s="62">
        <f t="shared" si="199"/>
        <v>0</v>
      </c>
      <c r="AR143" s="67" t="str">
        <f>IF(OR($E143="",$G143=""),"",IF(AND($E$3=6),'Marks Entry 6th'!AD142,IF(AND($E$3=7),'Marks Entry 7th'!AD142,"")))</f>
        <v/>
      </c>
      <c r="AS143" s="67" t="str">
        <f>IF(OR($E143="",$G143=""),"",IF(AND($E$3=6),'Marks Entry 6th'!AE142,IF(AND($E$3=7),'Marks Entry 7th'!AE142,"")))</f>
        <v/>
      </c>
      <c r="AT143" s="65" t="str">
        <f t="shared" si="200"/>
        <v/>
      </c>
      <c r="AU143" s="62" t="str">
        <f t="shared" si="201"/>
        <v/>
      </c>
      <c r="AV143" s="108">
        <f t="shared" si="202"/>
        <v>0</v>
      </c>
      <c r="AW143" s="108" t="str">
        <f t="shared" si="203"/>
        <v/>
      </c>
      <c r="AX143" s="108" t="str">
        <f t="shared" si="204"/>
        <v/>
      </c>
      <c r="AY143" s="108" t="str">
        <f t="shared" si="205"/>
        <v/>
      </c>
      <c r="AZ143" s="108" t="str">
        <f t="shared" si="206"/>
        <v/>
      </c>
      <c r="BA143" s="110" t="str">
        <f t="shared" si="207"/>
        <v/>
      </c>
      <c r="BB143" s="313" t="str">
        <f>IF(OR($E143="",$G143=""),"",IF(AND($E$3=6),'Marks Entry 6th'!AF142,IF(AND($E$3=7),'Marks Entry 7th'!AF142,"")))</f>
        <v/>
      </c>
      <c r="BC143" s="120" t="str">
        <f>IF(OR($E143="",$G143=""),"",IF(AND($E$3=6),'Marks Entry 6th'!AG142,IF(AND($E$3=7),'Marks Entry 7th'!AG142,"")))</f>
        <v/>
      </c>
      <c r="BD143" s="120" t="str">
        <f>IF(OR($E143="",$G143=""),"",IF(AND($E$3=6),'Marks Entry 6th'!AH142,IF(AND($E$3=7),'Marks Entry 7th'!AH142,"")))</f>
        <v/>
      </c>
      <c r="BE143" s="120" t="str">
        <f>IF(OR($E143="",$G143=""),"",IF(AND($E$3=6),'Marks Entry 6th'!AI142,IF(AND($E$3=7),'Marks Entry 7th'!AI142,"")))</f>
        <v/>
      </c>
      <c r="BF143" s="120" t="str">
        <f>IF(OR($E143="",$G143=""),"",IF(AND($E$3=6),'Marks Entry 6th'!AJ142,IF(AND($E$3=7),'Marks Entry 7th'!AJ142,"")))</f>
        <v/>
      </c>
      <c r="BG143" s="120" t="str">
        <f>IF(OR($E143="",$G143=""),"",IF(AND($E$3=6),'Marks Entry 6th'!AK142,IF(AND($E$3=7),'Marks Entry 7th'!AK142,"")))</f>
        <v/>
      </c>
      <c r="BH143" s="120" t="str">
        <f>IF(OR($E143="",$G143=""),"",IF(AND($E$3=6),'Marks Entry 6th'!AL142,IF(AND($E$3=7),'Marks Entry 7th'!AL142,"")))</f>
        <v/>
      </c>
      <c r="BI143" s="428" t="str">
        <f t="shared" si="208"/>
        <v/>
      </c>
      <c r="BJ143" s="120" t="str">
        <f>IF(OR($E143="",$G143=""),"",IF(AND($E$3=6),'Marks Entry 6th'!AM142,IF(AND($E$3=7),'Marks Entry 7th'!AM142,"")))</f>
        <v/>
      </c>
      <c r="BK143" s="120" t="str">
        <f>IF(OR($E143="",$G143=""),"",IF(AND($E$3=6),'Marks Entry 6th'!AN142,IF(AND($E$3=7),'Marks Entry 7th'!AN142,"")))</f>
        <v/>
      </c>
      <c r="BL143" s="65" t="str">
        <f t="shared" si="209"/>
        <v/>
      </c>
      <c r="BM143" s="62">
        <f t="shared" si="210"/>
        <v>0</v>
      </c>
      <c r="BN143" s="67" t="str">
        <f>IF(OR($E143="",$G143=""),"",IF(AND($E$3=6),'Marks Entry 6th'!AO142,IF(AND($E$3=7),'Marks Entry 7th'!AO142,"")))</f>
        <v/>
      </c>
      <c r="BO143" s="67" t="str">
        <f>IF(OR($E143="",$G143=""),"",IF(AND($E$3=6),'Marks Entry 6th'!AP142,IF(AND($E$3=7),'Marks Entry 7th'!AP142,"")))</f>
        <v/>
      </c>
      <c r="BP143" s="65" t="str">
        <f t="shared" si="211"/>
        <v/>
      </c>
      <c r="BQ143" s="62" t="str">
        <f t="shared" si="212"/>
        <v/>
      </c>
      <c r="BR143" s="108">
        <f t="shared" si="213"/>
        <v>0</v>
      </c>
      <c r="BS143" s="108" t="str">
        <f t="shared" si="214"/>
        <v/>
      </c>
      <c r="BT143" s="108" t="str">
        <f t="shared" si="215"/>
        <v/>
      </c>
      <c r="BU143" s="108" t="str">
        <f t="shared" si="216"/>
        <v/>
      </c>
      <c r="BV143" s="108" t="str">
        <f t="shared" si="217"/>
        <v/>
      </c>
      <c r="BW143" s="110" t="str">
        <f t="shared" si="218"/>
        <v/>
      </c>
      <c r="BX143" s="120" t="str">
        <f>IF(OR($E143="",$G143=""),"",IF(AND($E$3=6),'Marks Entry 6th'!AQ142,IF(AND($E$3=7),'Marks Entry 7th'!AQ142,"")))</f>
        <v/>
      </c>
      <c r="BY143" s="120" t="str">
        <f>IF(OR($E143="",$G143=""),"",IF(AND($E$3=6),'Marks Entry 6th'!AR142,IF(AND($E$3=7),'Marks Entry 7th'!AR142,"")))</f>
        <v/>
      </c>
      <c r="BZ143" s="120" t="str">
        <f>IF(OR($E143="",$G143=""),"",IF(AND($E$3=6),'Marks Entry 6th'!AS142,IF(AND($E$3=7),'Marks Entry 7th'!AS142,"")))</f>
        <v/>
      </c>
      <c r="CA143" s="120" t="str">
        <f>IF(OR($E143="",$G143=""),"",IF(AND($E$3=6),'Marks Entry 6th'!AT142,IF(AND($E$3=7),'Marks Entry 7th'!AT142,"")))</f>
        <v/>
      </c>
      <c r="CB143" s="120" t="str">
        <f>IF(OR($E143="",$G143=""),"",IF(AND($E$3=6),'Marks Entry 6th'!AU142,IF(AND($E$3=7),'Marks Entry 7th'!AU142,"")))</f>
        <v/>
      </c>
      <c r="CC143" s="120" t="str">
        <f>IF(OR($E143="",$G143=""),"",IF(AND($E$3=6),'Marks Entry 6th'!AV142,IF(AND($E$3=7),'Marks Entry 7th'!AV142,"")))</f>
        <v/>
      </c>
      <c r="CD143" s="428" t="str">
        <f t="shared" si="219"/>
        <v/>
      </c>
      <c r="CE143" s="120" t="str">
        <f>IF(OR($E143="",$G143=""),"",IF(AND($E$3=6),'Marks Entry 6th'!AW142,IF(AND($E$3=7),'Marks Entry 7th'!AW142,"")))</f>
        <v/>
      </c>
      <c r="CF143" s="120" t="str">
        <f>IF(OR($E143="",$G143=""),"",IF(AND($E$3=6),'Marks Entry 6th'!AX142,IF(AND($E$3=7),'Marks Entry 7th'!AX142,"")))</f>
        <v/>
      </c>
      <c r="CG143" s="65" t="str">
        <f t="shared" si="220"/>
        <v/>
      </c>
      <c r="CH143" s="62">
        <f t="shared" si="221"/>
        <v>0</v>
      </c>
      <c r="CI143" s="67" t="str">
        <f>IF(OR($E143="",$G143=""),"",IF(AND($E$3=6),'Marks Entry 6th'!AY142,IF(AND($E$3=7),'Marks Entry 7th'!AY142,"")))</f>
        <v/>
      </c>
      <c r="CJ143" s="67" t="str">
        <f>IF(OR($E143="",$G143=""),"",IF(AND($E$3=6),'Marks Entry 6th'!AZ142,IF(AND($E$3=7),'Marks Entry 7th'!AZ142,"")))</f>
        <v/>
      </c>
      <c r="CK143" s="65" t="str">
        <f t="shared" si="222"/>
        <v/>
      </c>
      <c r="CL143" s="62" t="str">
        <f t="shared" si="223"/>
        <v/>
      </c>
      <c r="CM143" s="108">
        <f t="shared" si="224"/>
        <v>0</v>
      </c>
      <c r="CN143" s="108" t="str">
        <f t="shared" si="225"/>
        <v/>
      </c>
      <c r="CO143" s="108" t="str">
        <f t="shared" si="226"/>
        <v/>
      </c>
      <c r="CP143" s="108" t="str">
        <f t="shared" si="227"/>
        <v/>
      </c>
      <c r="CQ143" s="108" t="str">
        <f t="shared" si="228"/>
        <v/>
      </c>
      <c r="CR143" s="110" t="str">
        <f t="shared" si="229"/>
        <v/>
      </c>
      <c r="CS143" s="120" t="str">
        <f>IF(OR($E143="",$G143=""),"",IF(AND($E$3=6),'Marks Entry 6th'!BA142,IF(AND($E$3=7),'Marks Entry 7th'!BA142,"")))</f>
        <v/>
      </c>
      <c r="CT143" s="120" t="str">
        <f>IF(OR($E143="",$G143=""),"",IF(AND($E$3=6),'Marks Entry 6th'!BB142,IF(AND($E$3=7),'Marks Entry 7th'!BB142,"")))</f>
        <v/>
      </c>
      <c r="CU143" s="120" t="str">
        <f>IF(OR($E143="",$G143=""),"",IF(AND($E$3=6),'Marks Entry 6th'!BC142,IF(AND($E$3=7),'Marks Entry 7th'!BC142,"")))</f>
        <v/>
      </c>
      <c r="CV143" s="120" t="str">
        <f>IF(OR($E143="",$G143=""),"",IF(AND($E$3=6),'Marks Entry 6th'!BD142,IF(AND($E$3=7),'Marks Entry 7th'!BD142,"")))</f>
        <v/>
      </c>
      <c r="CW143" s="120" t="str">
        <f>IF(OR($E143="",$G143=""),"",IF(AND($E$3=6),'Marks Entry 6th'!BE142,IF(AND($E$3=7),'Marks Entry 7th'!BE142,"")))</f>
        <v/>
      </c>
      <c r="CX143" s="120" t="str">
        <f>IF(OR($E143="",$G143=""),"",IF(AND($E$3=6),'Marks Entry 6th'!BF142,IF(AND($E$3=7),'Marks Entry 7th'!BF142,"")))</f>
        <v/>
      </c>
      <c r="CY143" s="428" t="str">
        <f t="shared" si="230"/>
        <v/>
      </c>
      <c r="CZ143" s="120" t="str">
        <f>IF(OR($E143="",$G143=""),"",IF(AND($E$3=6),'Marks Entry 6th'!BG142,IF(AND($E$3=7),'Marks Entry 7th'!BG142,"")))</f>
        <v/>
      </c>
      <c r="DA143" s="120" t="str">
        <f>IF(OR($E143="",$G143=""),"",IF(AND($E$3=6),'Marks Entry 6th'!BH142,IF(AND($E$3=7),'Marks Entry 7th'!BH142,"")))</f>
        <v/>
      </c>
      <c r="DB143" s="65" t="str">
        <f t="shared" si="231"/>
        <v/>
      </c>
      <c r="DC143" s="62">
        <f t="shared" si="232"/>
        <v>0</v>
      </c>
      <c r="DD143" s="67" t="str">
        <f>IF(OR($E143="",$G143=""),"",IF(AND($E$3=6),'Marks Entry 6th'!BI142,IF(AND($E$3=7),'Marks Entry 7th'!BI142,"")))</f>
        <v/>
      </c>
      <c r="DE143" s="67" t="str">
        <f>IF(OR($E143="",$G143=""),"",IF(AND($E$3=6),'Marks Entry 6th'!BJ142,IF(AND($E$3=7),'Marks Entry 7th'!BJ142,"")))</f>
        <v/>
      </c>
      <c r="DF143" s="65" t="str">
        <f t="shared" si="233"/>
        <v/>
      </c>
      <c r="DG143" s="62" t="str">
        <f t="shared" si="234"/>
        <v/>
      </c>
      <c r="DH143" s="108">
        <f t="shared" si="235"/>
        <v>0</v>
      </c>
      <c r="DI143" s="108" t="str">
        <f t="shared" si="236"/>
        <v/>
      </c>
      <c r="DJ143" s="108" t="str">
        <f t="shared" si="237"/>
        <v/>
      </c>
      <c r="DK143" s="108" t="str">
        <f t="shared" si="238"/>
        <v/>
      </c>
      <c r="DL143" s="108" t="str">
        <f t="shared" si="239"/>
        <v/>
      </c>
      <c r="DM143" s="110" t="str">
        <f t="shared" si="240"/>
        <v/>
      </c>
      <c r="DN143" s="120" t="str">
        <f>IF(OR($E143="",$G143=""),"",IF(AND($E$3=6),'Marks Entry 6th'!BK142,IF(AND($E$3=7),'Marks Entry 7th'!BK142,"")))</f>
        <v/>
      </c>
      <c r="DO143" s="120" t="str">
        <f>IF(OR($E143="",$G143=""),"",IF(AND($E$3=6),'Marks Entry 6th'!BL142,IF(AND($E$3=7),'Marks Entry 7th'!BL142,"")))</f>
        <v/>
      </c>
      <c r="DP143" s="120" t="str">
        <f>IF(OR($E143="",$G143=""),"",IF(AND($E$3=6),'Marks Entry 6th'!BM142,IF(AND($E$3=7),'Marks Entry 7th'!BM142,"")))</f>
        <v/>
      </c>
      <c r="DQ143" s="120" t="str">
        <f>IF(OR($E143="",$G143=""),"",IF(AND($E$3=6),'Marks Entry 6th'!BN142,IF(AND($E$3=7),'Marks Entry 7th'!BN142,"")))</f>
        <v/>
      </c>
      <c r="DR143" s="120" t="str">
        <f>IF(OR($E143="",$G143=""),"",IF(AND($E$3=6),'Marks Entry 6th'!BO142,IF(AND($E$3=7),'Marks Entry 7th'!BO142,"")))</f>
        <v/>
      </c>
      <c r="DS143" s="120" t="str">
        <f>IF(OR($E143="",$G143=""),"",IF(AND($E$3=6),'Marks Entry 6th'!BP142,IF(AND($E$3=7),'Marks Entry 7th'!BP142,"")))</f>
        <v/>
      </c>
      <c r="DT143" s="428" t="str">
        <f t="shared" si="241"/>
        <v/>
      </c>
      <c r="DU143" s="120" t="str">
        <f>IF(OR($E143="",$G143=""),"",IF(AND($E$3=6),'Marks Entry 6th'!BQ142,IF(AND($E$3=7),'Marks Entry 7th'!BQ142,"")))</f>
        <v/>
      </c>
      <c r="DV143" s="120" t="str">
        <f>IF(OR($E143="",$G143=""),"",IF(AND($E$3=6),'Marks Entry 6th'!BR142,IF(AND($E$3=7),'Marks Entry 7th'!BR142,"")))</f>
        <v/>
      </c>
      <c r="DW143" s="65" t="str">
        <f t="shared" si="242"/>
        <v/>
      </c>
      <c r="DX143" s="62">
        <f t="shared" si="243"/>
        <v>0</v>
      </c>
      <c r="DY143" s="67" t="str">
        <f>IF(OR($E143="",$G143=""),"",IF(AND($E$3=6),'Marks Entry 6th'!BS142,IF(AND($E$3=7),'Marks Entry 7th'!BS142,"")))</f>
        <v/>
      </c>
      <c r="DZ143" s="67" t="str">
        <f>IF(OR($E143="",$G143=""),"",IF(AND($E$3=6),'Marks Entry 6th'!BT142,IF(AND($E$3=7),'Marks Entry 7th'!BT142,"")))</f>
        <v/>
      </c>
      <c r="EA143" s="65" t="str">
        <f t="shared" si="244"/>
        <v/>
      </c>
      <c r="EB143" s="62" t="str">
        <f t="shared" si="245"/>
        <v/>
      </c>
      <c r="EC143" s="108">
        <f t="shared" si="246"/>
        <v>0</v>
      </c>
      <c r="ED143" s="108" t="str">
        <f t="shared" si="247"/>
        <v/>
      </c>
      <c r="EE143" s="108" t="str">
        <f t="shared" si="248"/>
        <v/>
      </c>
      <c r="EF143" s="108" t="str">
        <f t="shared" si="249"/>
        <v/>
      </c>
      <c r="EG143" s="108" t="str">
        <f t="shared" si="250"/>
        <v/>
      </c>
      <c r="EH143" s="110" t="str">
        <f t="shared" si="251"/>
        <v/>
      </c>
      <c r="EI143" s="52" t="str">
        <f>IF(OR($E143="",$G143=""),"",IF(AND($E$3=6),'Marks Entry 6th'!BU142,IF(AND($E$3=7),'Marks Entry 7th'!BU142,"")))</f>
        <v/>
      </c>
      <c r="EJ143" s="52" t="str">
        <f>IF(OR($E143="",$G143=""),"",IF(AND($E$3=6),'Marks Entry 6th'!BV142,IF(AND($E$3=7),'Marks Entry 7th'!BV142,"")))</f>
        <v/>
      </c>
      <c r="EK143" s="52" t="str">
        <f>IF(OR($E143="",$G143=""),"",IF(AND($E$3=6),'Marks Entry 6th'!BW142,IF(AND($E$3=7),'Marks Entry 7th'!BW142,"")))</f>
        <v/>
      </c>
      <c r="EL143" s="52" t="str">
        <f>IF(OR($E143="",$G143=""),"",IF(AND($E$3=6),'Marks Entry 6th'!BX142,IF(AND($E$3=7),'Marks Entry 7th'!BX142,"")))</f>
        <v/>
      </c>
      <c r="EM143" s="52" t="str">
        <f>IF(OR($E143="",$G143=""),"",IF(AND($E$3=6),'Marks Entry 6th'!BY142,IF(AND($E$3=7),'Marks Entry 7th'!BY142,"")))</f>
        <v/>
      </c>
      <c r="EN143" s="121" t="str">
        <f t="shared" si="252"/>
        <v/>
      </c>
      <c r="EO143" s="122">
        <f t="shared" si="253"/>
        <v>0</v>
      </c>
      <c r="EP143" s="122" t="str">
        <f t="shared" si="254"/>
        <v/>
      </c>
      <c r="EQ143" s="122" t="str">
        <f t="shared" si="255"/>
        <v/>
      </c>
      <c r="ER143" s="109" t="str">
        <f t="shared" si="256"/>
        <v/>
      </c>
      <c r="ES143" s="52" t="str">
        <f>IF(OR($E143="",$G143=""),"",IF(AND($E$3=6),'Marks Entry 6th'!BZ142,IF(AND($E$3=7),'Marks Entry 7th'!BZ142,"")))</f>
        <v/>
      </c>
      <c r="ET143" s="52" t="str">
        <f>IF(OR($E143="",$G143=""),"",IF(AND($E$3=6),'Marks Entry 6th'!CA142,IF(AND($E$3=7),'Marks Entry 7th'!CA142,"")))</f>
        <v/>
      </c>
      <c r="EU143" s="52" t="str">
        <f>IF(OR($E143="",$G143=""),"",IF(AND($E$3=6),'Marks Entry 6th'!CB142,IF(AND($E$3=7),'Marks Entry 7th'!CB142,"")))</f>
        <v/>
      </c>
      <c r="EV143" s="52" t="str">
        <f>IF(OR($E143="",$G143=""),"",IF(AND($E$3=6),'Marks Entry 6th'!CC142,IF(AND($E$3=7),'Marks Entry 7th'!CC142,"")))</f>
        <v/>
      </c>
      <c r="EW143" s="52" t="str">
        <f>IF(OR($E143="",$G143=""),"",IF(AND($E$3=6),'Marks Entry 6th'!CD142,IF(AND($E$3=7),'Marks Entry 7th'!CD142,"")))</f>
        <v/>
      </c>
      <c r="EX143" s="121" t="str">
        <f t="shared" si="257"/>
        <v/>
      </c>
      <c r="EY143" s="122">
        <f t="shared" si="258"/>
        <v>0</v>
      </c>
      <c r="EZ143" s="122" t="str">
        <f t="shared" si="259"/>
        <v/>
      </c>
      <c r="FA143" s="122" t="str">
        <f t="shared" si="260"/>
        <v/>
      </c>
      <c r="FB143" s="109" t="str">
        <f t="shared" si="261"/>
        <v/>
      </c>
      <c r="FC143" s="52" t="str">
        <f>IF(OR($E143="",$G143=""),"",IF(AND($E$3=6),'Marks Entry 6th'!CE142,IF(AND($E$3=7),'Marks Entry 7th'!CE142,"")))</f>
        <v/>
      </c>
      <c r="FD143" s="52" t="str">
        <f>IF(OR($E143="",$G143=""),"",IF(AND($E$3=6),'Marks Entry 6th'!CF142,IF(AND($E$3=7),'Marks Entry 7th'!CF142,"")))</f>
        <v/>
      </c>
      <c r="FE143" s="52" t="str">
        <f>IF(OR($E143="",$G143=""),"",IF(AND($E$3=6),'Marks Entry 6th'!CG142,IF(AND($E$3=7),'Marks Entry 7th'!CG142,"")))</f>
        <v/>
      </c>
      <c r="FF143" s="52" t="str">
        <f>IF(OR($E143="",$G143=""),"",IF(AND($E$3=6),'Marks Entry 6th'!CH142,IF(AND($E$3=7),'Marks Entry 7th'!CH142,"")))</f>
        <v/>
      </c>
      <c r="FG143" s="52" t="str">
        <f>IF(OR($E143="",$G143=""),"",IF(AND($E$3=6),'Marks Entry 6th'!CI142,IF(AND($E$3=7),'Marks Entry 7th'!CI142,"")))</f>
        <v/>
      </c>
      <c r="FH143" s="121" t="str">
        <f t="shared" si="262"/>
        <v/>
      </c>
      <c r="FI143" s="122">
        <f t="shared" si="263"/>
        <v>0</v>
      </c>
      <c r="FJ143" s="122" t="str">
        <f t="shared" si="264"/>
        <v/>
      </c>
      <c r="FK143" s="122" t="str">
        <f t="shared" si="265"/>
        <v/>
      </c>
      <c r="FL143" s="109" t="str">
        <f t="shared" si="266"/>
        <v/>
      </c>
      <c r="FM143" s="370" t="str">
        <f>IF(OR($E143="",$G143=""),"",IF(AND('Marks Entry 6th'!CJ142="",'Marks Entry 7th'!CJ142=""),"",IF(AND($E$3=6),'Marks Entry 6th'!CJ142,IF(AND($E$3=7),'Marks Entry 7th'!CJ142,""))))</f>
        <v/>
      </c>
      <c r="FN143" s="370" t="str">
        <f>IF(OR($E143="",$G143=""),"",IF(AND('Marks Entry 6th'!CK142="",'Marks Entry 7th'!CK142=""),"",IF(AND($E$3=6),'Marks Entry 6th'!CK142,IF(AND($E$3=7),'Marks Entry 7th'!CK142,""))))</f>
        <v/>
      </c>
      <c r="FO143" s="371" t="str">
        <f t="shared" si="267"/>
        <v/>
      </c>
      <c r="FP143" s="109" t="str">
        <f t="shared" si="268"/>
        <v/>
      </c>
      <c r="FQ143" s="370" t="str">
        <f>IF(OR($E143="",$G143=""),"",IF(AND('Marks Entry 6th'!CL142="",'Marks Entry 7th'!CL142=""),"",IF(AND($E$3=6),'Marks Entry 6th'!CL142,IF(AND($E$3=7),'Marks Entry 7th'!CL142,""))))</f>
        <v/>
      </c>
      <c r="FR143" s="370" t="str">
        <f>IF(OR($E143="",$G143=""),"",IF(AND('Marks Entry 6th'!CM142="",'Marks Entry 7th'!CM142=""),"",IF(AND($E$3=6),'Marks Entry 6th'!CM142,IF(AND($E$3=7),'Marks Entry 7th'!CM142,""))))</f>
        <v/>
      </c>
      <c r="FS143" s="371" t="str">
        <f t="shared" si="269"/>
        <v/>
      </c>
      <c r="FT143" s="109" t="str">
        <f t="shared" si="270"/>
        <v/>
      </c>
      <c r="FU143" s="78" t="str">
        <f t="shared" si="271"/>
        <v/>
      </c>
      <c r="FV143" s="332" t="str">
        <f t="shared" si="272"/>
        <v/>
      </c>
      <c r="FW143" s="84" t="str">
        <f t="shared" si="273"/>
        <v/>
      </c>
      <c r="FX143" s="225" t="str">
        <f t="shared" si="274"/>
        <v/>
      </c>
      <c r="FY143" s="85" t="str">
        <f t="shared" si="275"/>
        <v/>
      </c>
      <c r="FZ143" s="331" t="str">
        <f>IFERROR(IF(B143="NSO","NSO",IF(OR(D143="",G143="",F143=""),"",IF(AND(FV143&gt;=36,'Master sheet'!$D$11="Hindi"),"कक्षा क्रमोन्नत",IF(AND(FV143&gt;=36,'Master sheet'!$D$11="English"),"Promoted",IF(AND(FV143&lt;36,'Master sheet'!$D$11="Hindi"),"पुनः परीक्षा","Re-Exam"))))),"")</f>
        <v/>
      </c>
      <c r="GA143" s="53" t="str">
        <f>IF(OR($E143="",$G143=""),"",IF(AND($E$3=6,'Marks Entry 6th'!CN142=""),"",IF(AND($E$3=7,'Marks Entry 7th'!CN142=""),"",IF(AND($E$3=6),'Marks Entry 6th'!CN142,IF(AND($E$3=7),'Marks Entry 7th'!CN142,"")))))</f>
        <v/>
      </c>
      <c r="GB143" s="53" t="str">
        <f>IF(OR($E143="",$G143=""),"",IF(AND($E$3=6,'Marks Entry 6th'!CO142=""),"",IF(AND($E$3=7,'Marks Entry 7th'!CO142=""),"",IF(AND($E$3=6),'Marks Entry 6th'!CO142,IF(AND($E$3=7),'Marks Entry 7th'!CO142,"")))))</f>
        <v/>
      </c>
      <c r="GC143" s="54"/>
      <c r="GK143" s="56">
        <f>IF(AND($E$3=6),'Marks Entry 6th'!I142,IF(AND($E$3=7),'Marks Entry 7th'!I142,""))</f>
        <v>0</v>
      </c>
      <c r="GL143" s="56">
        <f t="shared" si="276"/>
        <v>0</v>
      </c>
    </row>
    <row r="144" spans="1:194" ht="18.95" customHeight="1">
      <c r="A144" s="68">
        <v>137</v>
      </c>
      <c r="B144" s="68" t="str">
        <f>IF(OR(GK144=0,GK144=""),"",IF(AND($E$3=6),'Marks Entry 6th'!I143,IF(AND($E$3=7),'Marks Entry 7th'!I143,"")))</f>
        <v/>
      </c>
      <c r="C144" s="69" t="str">
        <f>IF(OR(B144=0,B144=""),"",IF(AND($E$3=6,'Marks Entry 6th'!B143=""),"",IF(AND($E$3=7,'Marks Entry 7th'!B143=""),"",IF(AND($E$3=6,'Marks Entry 6th'!B143),'Marks Entry 6th'!B143,IF(AND($E$3=7),'Marks Entry 7th'!B143,"")))))</f>
        <v/>
      </c>
      <c r="D144" s="69" t="str">
        <f>IF(OR(B144=0,B144=""),"",IF(AND($E$3=6,'Marks Entry 6th'!C143=""),"",IF(AND($E$3=7,'Marks Entry 7th'!C143=""),"",IF(AND($E$3=6),'Marks Entry 6th'!C143,IF(AND($E$3=7),'Marks Entry 7th'!C143,"")))))</f>
        <v/>
      </c>
      <c r="E144" s="306" t="str">
        <f>IF(OR(B144=0,B144=""),"",IF(AND($E$3=6,'Marks Entry 6th'!E143=""),"",IF(AND($E$3=7,'Marks Entry 7th'!E143=""),"",IF(AND($E$3=6),'Marks Entry 6th'!E143,IF(AND($E$3=7),'Marks Entry 7th'!E143,"")))))</f>
        <v/>
      </c>
      <c r="F144" s="69" t="str">
        <f>IF(OR(B144=0,B144=""),"",IF(AND($E$3=6,'Marks Entry 6th'!D143=""),"",IF(AND($E$3=7,'Marks Entry 7th'!D143=""),"",IF(AND($E$3=6),'Marks Entry 6th'!D143,IF(AND($E$3=7),'Marks Entry 7th'!D143,"")))))</f>
        <v/>
      </c>
      <c r="G144" s="305" t="str">
        <f>IF(OR(B144=0,B144=""),"",IF(AND($E$3=6,'Marks Entry 6th'!F143=""),"",IF(AND($E$3=7,'Marks Entry 7th'!F143=""),"",IF(AND($E$3=6),UPPER('Marks Entry 6th'!F143),IF(AND($E$3=7),UPPER('Marks Entry 7th'!F143),"")))))</f>
        <v/>
      </c>
      <c r="H144" s="305" t="str">
        <f>IF(OR(B144=0,B144=""),"",IF(AND($E$3=6,'Marks Entry 6th'!G143=""),"",IF(AND($E$3=7,'Marks Entry 7th'!G143=""),"",IF(AND($E$3=6),UPPER('Marks Entry 6th'!G143),IF(AND($E$3=7),UPPER('Marks Entry 7th'!G143),"")))))</f>
        <v/>
      </c>
      <c r="I144" s="305" t="str">
        <f>IF(OR(B144=0,B144=""),"",IF(AND($E$3=6,'Marks Entry 6th'!H143=""),"",IF(AND($E$3=7,'Marks Entry 7th'!H143=""),"",IF(AND($E$3=6),UPPER('Marks Entry 6th'!H143),IF(AND($E$3=7),UPPER('Marks Entry 7th'!H143),"")))))</f>
        <v/>
      </c>
      <c r="J144" s="64" t="str">
        <f>IF(OR(B144=0,B144=""),"",IF(AND($E$3=6,'Marks Entry 6th'!J143=""),"",IF(AND($E$3=7,'Marks Entry 7th'!J143=""),"",IF(AND($E$3=6),'Marks Entry 6th'!J143,IF(AND($E$3=7),'Marks Entry 7th'!J143,"")))))</f>
        <v/>
      </c>
      <c r="K144" s="64" t="str">
        <f>IF(OR(B144=0,B144=""),"",IF(AND($E$3=6,'Marks Entry 6th'!K143=""),"",IF(AND($E$3=7,'Marks Entry 7th'!K143=""),"",IF(AND($E$3=6),'Marks Entry 6th'!K143,IF(AND($E$3=7),'Marks Entry 7th'!K143,"")))))</f>
        <v/>
      </c>
      <c r="L144" s="120" t="str">
        <f>IF(OR($E144="",$G144=""),"",IF(AND($E$3=6),'Marks Entry 6th'!L143,IF(AND($E$3=7),'Marks Entry 7th'!L143,"")))</f>
        <v/>
      </c>
      <c r="M144" s="120" t="str">
        <f>IF(OR($E144="",$G144=""),"",IF(AND($E$3=6),'Marks Entry 6th'!M143,IF(AND($E$3=7),'Marks Entry 7th'!M143,"")))</f>
        <v/>
      </c>
      <c r="N144" s="120" t="str">
        <f>IF(OR($E144="",$G144=""),"",IF(AND($E$3=6),'Marks Entry 6th'!N143,IF(AND($E$3=7),'Marks Entry 7th'!N143,"")))</f>
        <v/>
      </c>
      <c r="O144" s="120" t="str">
        <f>IF(OR($E144="",$G144=""),"",IF(AND($E$3=6),'Marks Entry 6th'!O143,IF(AND($E$3=7),'Marks Entry 7th'!O143,"")))</f>
        <v/>
      </c>
      <c r="P144" s="120" t="str">
        <f>IF(OR($E144="",$G144=""),"",IF(AND($E$3=6),'Marks Entry 6th'!P143,IF(AND($E$3=7),'Marks Entry 7th'!P143,"")))</f>
        <v/>
      </c>
      <c r="Q144" s="120" t="str">
        <f>IF(OR($E144="",$G144=""),"",IF(AND($E$3=6),'Marks Entry 6th'!Q143,IF(AND($E$3=7),'Marks Entry 7th'!Q143,"")))</f>
        <v/>
      </c>
      <c r="R144" s="428" t="str">
        <f t="shared" si="186"/>
        <v/>
      </c>
      <c r="S144" s="120" t="str">
        <f>IF(OR($E144="",$G144=""),"",IF(AND($E$3=6),'Marks Entry 6th'!R143,IF(AND($E$3=7),'Marks Entry 7th'!R143,"")))</f>
        <v/>
      </c>
      <c r="T144" s="120" t="str">
        <f>IF(OR($E144="",$G144=""),"",IF(AND($E$3=6),'Marks Entry 6th'!S143,IF(AND($E$3=7),'Marks Entry 7th'!S143,"")))</f>
        <v/>
      </c>
      <c r="U144" s="65" t="str">
        <f t="shared" si="187"/>
        <v/>
      </c>
      <c r="V144" s="62">
        <f t="shared" si="188"/>
        <v>0</v>
      </c>
      <c r="W144" s="67" t="str">
        <f>IF(OR($E144="",$G144=""),"",IF(AND($E$3=6),'Marks Entry 6th'!T143,IF(AND($E$3=7),'Marks Entry 7th'!T143,"")))</f>
        <v/>
      </c>
      <c r="X144" s="67" t="str">
        <f>IF(OR($E144="",$G144=""),"",IF(AND($E$3=6),'Marks Entry 6th'!U143,IF(AND($E$3=7),'Marks Entry 7th'!U143,"")))</f>
        <v/>
      </c>
      <c r="Y144" s="66" t="str">
        <f t="shared" si="189"/>
        <v/>
      </c>
      <c r="Z144" s="62" t="str">
        <f t="shared" si="190"/>
        <v/>
      </c>
      <c r="AA144" s="108">
        <f t="shared" si="191"/>
        <v>0</v>
      </c>
      <c r="AB144" s="108" t="str">
        <f t="shared" si="192"/>
        <v/>
      </c>
      <c r="AC144" s="108" t="str">
        <f t="shared" si="193"/>
        <v/>
      </c>
      <c r="AD144" s="108" t="str">
        <f t="shared" si="194"/>
        <v/>
      </c>
      <c r="AE144" s="108" t="str">
        <f t="shared" si="195"/>
        <v/>
      </c>
      <c r="AF144" s="110" t="str">
        <f t="shared" si="196"/>
        <v/>
      </c>
      <c r="AG144" s="120" t="str">
        <f>IF(OR($E144="",$G144=""),"",IF(AND($E$3=6),'Marks Entry 6th'!V143,IF(AND($E$3=7),'Marks Entry 7th'!V143,"")))</f>
        <v/>
      </c>
      <c r="AH144" s="120" t="str">
        <f>IF(OR($E144="",$G144=""),"",IF(AND($E$3=6),'Marks Entry 6th'!W143,IF(AND($E$3=7),'Marks Entry 7th'!W143,"")))</f>
        <v/>
      </c>
      <c r="AI144" s="120" t="str">
        <f>IF(OR($E144="",$G144=""),"",IF(AND($E$3=6),'Marks Entry 6th'!X143,IF(AND($E$3=7),'Marks Entry 7th'!X143,"")))</f>
        <v/>
      </c>
      <c r="AJ144" s="120" t="str">
        <f>IF(OR($E144="",$G144=""),"",IF(AND($E$3=6),'Marks Entry 6th'!Y143,IF(AND($E$3=7),'Marks Entry 7th'!Y143,"")))</f>
        <v/>
      </c>
      <c r="AK144" s="120" t="str">
        <f>IF(OR($E144="",$G144=""),"",IF(AND($E$3=6),'Marks Entry 6th'!Z143,IF(AND($E$3=7),'Marks Entry 7th'!Z143,"")))</f>
        <v/>
      </c>
      <c r="AL144" s="120" t="str">
        <f>IF(OR($E144="",$G144=""),"",IF(AND($E$3=6),'Marks Entry 6th'!AA143,IF(AND($E$3=7),'Marks Entry 7th'!AA143,"")))</f>
        <v/>
      </c>
      <c r="AM144" s="428" t="str">
        <f t="shared" si="197"/>
        <v/>
      </c>
      <c r="AN144" s="120" t="str">
        <f>IF(OR($E144="",$G144=""),"",IF(AND($E$3=6),'Marks Entry 6th'!AB143,IF(AND($E$3=7),'Marks Entry 7th'!AB143,"")))</f>
        <v/>
      </c>
      <c r="AO144" s="120" t="str">
        <f>IF(OR($E144="",$G144=""),"",IF(AND($E$3=6),'Marks Entry 6th'!AC143,IF(AND($E$3=7),'Marks Entry 7th'!AC143,"")))</f>
        <v/>
      </c>
      <c r="AP144" s="65" t="str">
        <f t="shared" si="198"/>
        <v/>
      </c>
      <c r="AQ144" s="62">
        <f t="shared" si="199"/>
        <v>0</v>
      </c>
      <c r="AR144" s="67" t="str">
        <f>IF(OR($E144="",$G144=""),"",IF(AND($E$3=6),'Marks Entry 6th'!AD143,IF(AND($E$3=7),'Marks Entry 7th'!AD143,"")))</f>
        <v/>
      </c>
      <c r="AS144" s="67" t="str">
        <f>IF(OR($E144="",$G144=""),"",IF(AND($E$3=6),'Marks Entry 6th'!AE143,IF(AND($E$3=7),'Marks Entry 7th'!AE143,"")))</f>
        <v/>
      </c>
      <c r="AT144" s="65" t="str">
        <f t="shared" si="200"/>
        <v/>
      </c>
      <c r="AU144" s="62" t="str">
        <f t="shared" si="201"/>
        <v/>
      </c>
      <c r="AV144" s="108">
        <f t="shared" si="202"/>
        <v>0</v>
      </c>
      <c r="AW144" s="108" t="str">
        <f t="shared" si="203"/>
        <v/>
      </c>
      <c r="AX144" s="108" t="str">
        <f t="shared" si="204"/>
        <v/>
      </c>
      <c r="AY144" s="108" t="str">
        <f t="shared" si="205"/>
        <v/>
      </c>
      <c r="AZ144" s="108" t="str">
        <f t="shared" si="206"/>
        <v/>
      </c>
      <c r="BA144" s="110" t="str">
        <f t="shared" si="207"/>
        <v/>
      </c>
      <c r="BB144" s="313" t="str">
        <f>IF(OR($E144="",$G144=""),"",IF(AND($E$3=6),'Marks Entry 6th'!AF143,IF(AND($E$3=7),'Marks Entry 7th'!AF143,"")))</f>
        <v/>
      </c>
      <c r="BC144" s="120" t="str">
        <f>IF(OR($E144="",$G144=""),"",IF(AND($E$3=6),'Marks Entry 6th'!AG143,IF(AND($E$3=7),'Marks Entry 7th'!AG143,"")))</f>
        <v/>
      </c>
      <c r="BD144" s="120" t="str">
        <f>IF(OR($E144="",$G144=""),"",IF(AND($E$3=6),'Marks Entry 6th'!AH143,IF(AND($E$3=7),'Marks Entry 7th'!AH143,"")))</f>
        <v/>
      </c>
      <c r="BE144" s="120" t="str">
        <f>IF(OR($E144="",$G144=""),"",IF(AND($E$3=6),'Marks Entry 6th'!AI143,IF(AND($E$3=7),'Marks Entry 7th'!AI143,"")))</f>
        <v/>
      </c>
      <c r="BF144" s="120" t="str">
        <f>IF(OR($E144="",$G144=""),"",IF(AND($E$3=6),'Marks Entry 6th'!AJ143,IF(AND($E$3=7),'Marks Entry 7th'!AJ143,"")))</f>
        <v/>
      </c>
      <c r="BG144" s="120" t="str">
        <f>IF(OR($E144="",$G144=""),"",IF(AND($E$3=6),'Marks Entry 6th'!AK143,IF(AND($E$3=7),'Marks Entry 7th'!AK143,"")))</f>
        <v/>
      </c>
      <c r="BH144" s="120" t="str">
        <f>IF(OR($E144="",$G144=""),"",IF(AND($E$3=6),'Marks Entry 6th'!AL143,IF(AND($E$3=7),'Marks Entry 7th'!AL143,"")))</f>
        <v/>
      </c>
      <c r="BI144" s="428" t="str">
        <f t="shared" si="208"/>
        <v/>
      </c>
      <c r="BJ144" s="120" t="str">
        <f>IF(OR($E144="",$G144=""),"",IF(AND($E$3=6),'Marks Entry 6th'!AM143,IF(AND($E$3=7),'Marks Entry 7th'!AM143,"")))</f>
        <v/>
      </c>
      <c r="BK144" s="120" t="str">
        <f>IF(OR($E144="",$G144=""),"",IF(AND($E$3=6),'Marks Entry 6th'!AN143,IF(AND($E$3=7),'Marks Entry 7th'!AN143,"")))</f>
        <v/>
      </c>
      <c r="BL144" s="65" t="str">
        <f t="shared" si="209"/>
        <v/>
      </c>
      <c r="BM144" s="62">
        <f t="shared" si="210"/>
        <v>0</v>
      </c>
      <c r="BN144" s="67" t="str">
        <f>IF(OR($E144="",$G144=""),"",IF(AND($E$3=6),'Marks Entry 6th'!AO143,IF(AND($E$3=7),'Marks Entry 7th'!AO143,"")))</f>
        <v/>
      </c>
      <c r="BO144" s="67" t="str">
        <f>IF(OR($E144="",$G144=""),"",IF(AND($E$3=6),'Marks Entry 6th'!AP143,IF(AND($E$3=7),'Marks Entry 7th'!AP143,"")))</f>
        <v/>
      </c>
      <c r="BP144" s="65" t="str">
        <f t="shared" si="211"/>
        <v/>
      </c>
      <c r="BQ144" s="62" t="str">
        <f t="shared" si="212"/>
        <v/>
      </c>
      <c r="BR144" s="108">
        <f t="shared" si="213"/>
        <v>0</v>
      </c>
      <c r="BS144" s="108" t="str">
        <f t="shared" si="214"/>
        <v/>
      </c>
      <c r="BT144" s="108" t="str">
        <f t="shared" si="215"/>
        <v/>
      </c>
      <c r="BU144" s="108" t="str">
        <f t="shared" si="216"/>
        <v/>
      </c>
      <c r="BV144" s="108" t="str">
        <f t="shared" si="217"/>
        <v/>
      </c>
      <c r="BW144" s="110" t="str">
        <f t="shared" si="218"/>
        <v/>
      </c>
      <c r="BX144" s="120" t="str">
        <f>IF(OR($E144="",$G144=""),"",IF(AND($E$3=6),'Marks Entry 6th'!AQ143,IF(AND($E$3=7),'Marks Entry 7th'!AQ143,"")))</f>
        <v/>
      </c>
      <c r="BY144" s="120" t="str">
        <f>IF(OR($E144="",$G144=""),"",IF(AND($E$3=6),'Marks Entry 6th'!AR143,IF(AND($E$3=7),'Marks Entry 7th'!AR143,"")))</f>
        <v/>
      </c>
      <c r="BZ144" s="120" t="str">
        <f>IF(OR($E144="",$G144=""),"",IF(AND($E$3=6),'Marks Entry 6th'!AS143,IF(AND($E$3=7),'Marks Entry 7th'!AS143,"")))</f>
        <v/>
      </c>
      <c r="CA144" s="120" t="str">
        <f>IF(OR($E144="",$G144=""),"",IF(AND($E$3=6),'Marks Entry 6th'!AT143,IF(AND($E$3=7),'Marks Entry 7th'!AT143,"")))</f>
        <v/>
      </c>
      <c r="CB144" s="120" t="str">
        <f>IF(OR($E144="",$G144=""),"",IF(AND($E$3=6),'Marks Entry 6th'!AU143,IF(AND($E$3=7),'Marks Entry 7th'!AU143,"")))</f>
        <v/>
      </c>
      <c r="CC144" s="120" t="str">
        <f>IF(OR($E144="",$G144=""),"",IF(AND($E$3=6),'Marks Entry 6th'!AV143,IF(AND($E$3=7),'Marks Entry 7th'!AV143,"")))</f>
        <v/>
      </c>
      <c r="CD144" s="428" t="str">
        <f t="shared" si="219"/>
        <v/>
      </c>
      <c r="CE144" s="120" t="str">
        <f>IF(OR($E144="",$G144=""),"",IF(AND($E$3=6),'Marks Entry 6th'!AW143,IF(AND($E$3=7),'Marks Entry 7th'!AW143,"")))</f>
        <v/>
      </c>
      <c r="CF144" s="120" t="str">
        <f>IF(OR($E144="",$G144=""),"",IF(AND($E$3=6),'Marks Entry 6th'!AX143,IF(AND($E$3=7),'Marks Entry 7th'!AX143,"")))</f>
        <v/>
      </c>
      <c r="CG144" s="65" t="str">
        <f t="shared" si="220"/>
        <v/>
      </c>
      <c r="CH144" s="62">
        <f t="shared" si="221"/>
        <v>0</v>
      </c>
      <c r="CI144" s="67" t="str">
        <f>IF(OR($E144="",$G144=""),"",IF(AND($E$3=6),'Marks Entry 6th'!AY143,IF(AND($E$3=7),'Marks Entry 7th'!AY143,"")))</f>
        <v/>
      </c>
      <c r="CJ144" s="67" t="str">
        <f>IF(OR($E144="",$G144=""),"",IF(AND($E$3=6),'Marks Entry 6th'!AZ143,IF(AND($E$3=7),'Marks Entry 7th'!AZ143,"")))</f>
        <v/>
      </c>
      <c r="CK144" s="65" t="str">
        <f t="shared" si="222"/>
        <v/>
      </c>
      <c r="CL144" s="62" t="str">
        <f t="shared" si="223"/>
        <v/>
      </c>
      <c r="CM144" s="108">
        <f t="shared" si="224"/>
        <v>0</v>
      </c>
      <c r="CN144" s="108" t="str">
        <f t="shared" si="225"/>
        <v/>
      </c>
      <c r="CO144" s="108" t="str">
        <f t="shared" si="226"/>
        <v/>
      </c>
      <c r="CP144" s="108" t="str">
        <f t="shared" si="227"/>
        <v/>
      </c>
      <c r="CQ144" s="108" t="str">
        <f t="shared" si="228"/>
        <v/>
      </c>
      <c r="CR144" s="110" t="str">
        <f t="shared" si="229"/>
        <v/>
      </c>
      <c r="CS144" s="120" t="str">
        <f>IF(OR($E144="",$G144=""),"",IF(AND($E$3=6),'Marks Entry 6th'!BA143,IF(AND($E$3=7),'Marks Entry 7th'!BA143,"")))</f>
        <v/>
      </c>
      <c r="CT144" s="120" t="str">
        <f>IF(OR($E144="",$G144=""),"",IF(AND($E$3=6),'Marks Entry 6th'!BB143,IF(AND($E$3=7),'Marks Entry 7th'!BB143,"")))</f>
        <v/>
      </c>
      <c r="CU144" s="120" t="str">
        <f>IF(OR($E144="",$G144=""),"",IF(AND($E$3=6),'Marks Entry 6th'!BC143,IF(AND($E$3=7),'Marks Entry 7th'!BC143,"")))</f>
        <v/>
      </c>
      <c r="CV144" s="120" t="str">
        <f>IF(OR($E144="",$G144=""),"",IF(AND($E$3=6),'Marks Entry 6th'!BD143,IF(AND($E$3=7),'Marks Entry 7th'!BD143,"")))</f>
        <v/>
      </c>
      <c r="CW144" s="120" t="str">
        <f>IF(OR($E144="",$G144=""),"",IF(AND($E$3=6),'Marks Entry 6th'!BE143,IF(AND($E$3=7),'Marks Entry 7th'!BE143,"")))</f>
        <v/>
      </c>
      <c r="CX144" s="120" t="str">
        <f>IF(OR($E144="",$G144=""),"",IF(AND($E$3=6),'Marks Entry 6th'!BF143,IF(AND($E$3=7),'Marks Entry 7th'!BF143,"")))</f>
        <v/>
      </c>
      <c r="CY144" s="428" t="str">
        <f t="shared" si="230"/>
        <v/>
      </c>
      <c r="CZ144" s="120" t="str">
        <f>IF(OR($E144="",$G144=""),"",IF(AND($E$3=6),'Marks Entry 6th'!BG143,IF(AND($E$3=7),'Marks Entry 7th'!BG143,"")))</f>
        <v/>
      </c>
      <c r="DA144" s="120" t="str">
        <f>IF(OR($E144="",$G144=""),"",IF(AND($E$3=6),'Marks Entry 6th'!BH143,IF(AND($E$3=7),'Marks Entry 7th'!BH143,"")))</f>
        <v/>
      </c>
      <c r="DB144" s="65" t="str">
        <f t="shared" si="231"/>
        <v/>
      </c>
      <c r="DC144" s="62">
        <f t="shared" si="232"/>
        <v>0</v>
      </c>
      <c r="DD144" s="67" t="str">
        <f>IF(OR($E144="",$G144=""),"",IF(AND($E$3=6),'Marks Entry 6th'!BI143,IF(AND($E$3=7),'Marks Entry 7th'!BI143,"")))</f>
        <v/>
      </c>
      <c r="DE144" s="67" t="str">
        <f>IF(OR($E144="",$G144=""),"",IF(AND($E$3=6),'Marks Entry 6th'!BJ143,IF(AND($E$3=7),'Marks Entry 7th'!BJ143,"")))</f>
        <v/>
      </c>
      <c r="DF144" s="65" t="str">
        <f t="shared" si="233"/>
        <v/>
      </c>
      <c r="DG144" s="62" t="str">
        <f t="shared" si="234"/>
        <v/>
      </c>
      <c r="DH144" s="108">
        <f t="shared" si="235"/>
        <v>0</v>
      </c>
      <c r="DI144" s="108" t="str">
        <f t="shared" si="236"/>
        <v/>
      </c>
      <c r="DJ144" s="108" t="str">
        <f t="shared" si="237"/>
        <v/>
      </c>
      <c r="DK144" s="108" t="str">
        <f t="shared" si="238"/>
        <v/>
      </c>
      <c r="DL144" s="108" t="str">
        <f t="shared" si="239"/>
        <v/>
      </c>
      <c r="DM144" s="110" t="str">
        <f t="shared" si="240"/>
        <v/>
      </c>
      <c r="DN144" s="120" t="str">
        <f>IF(OR($E144="",$G144=""),"",IF(AND($E$3=6),'Marks Entry 6th'!BK143,IF(AND($E$3=7),'Marks Entry 7th'!BK143,"")))</f>
        <v/>
      </c>
      <c r="DO144" s="120" t="str">
        <f>IF(OR($E144="",$G144=""),"",IF(AND($E$3=6),'Marks Entry 6th'!BL143,IF(AND($E$3=7),'Marks Entry 7th'!BL143,"")))</f>
        <v/>
      </c>
      <c r="DP144" s="120" t="str">
        <f>IF(OR($E144="",$G144=""),"",IF(AND($E$3=6),'Marks Entry 6th'!BM143,IF(AND($E$3=7),'Marks Entry 7th'!BM143,"")))</f>
        <v/>
      </c>
      <c r="DQ144" s="120" t="str">
        <f>IF(OR($E144="",$G144=""),"",IF(AND($E$3=6),'Marks Entry 6th'!BN143,IF(AND($E$3=7),'Marks Entry 7th'!BN143,"")))</f>
        <v/>
      </c>
      <c r="DR144" s="120" t="str">
        <f>IF(OR($E144="",$G144=""),"",IF(AND($E$3=6),'Marks Entry 6th'!BO143,IF(AND($E$3=7),'Marks Entry 7th'!BO143,"")))</f>
        <v/>
      </c>
      <c r="DS144" s="120" t="str">
        <f>IF(OR($E144="",$G144=""),"",IF(AND($E$3=6),'Marks Entry 6th'!BP143,IF(AND($E$3=7),'Marks Entry 7th'!BP143,"")))</f>
        <v/>
      </c>
      <c r="DT144" s="428" t="str">
        <f t="shared" si="241"/>
        <v/>
      </c>
      <c r="DU144" s="120" t="str">
        <f>IF(OR($E144="",$G144=""),"",IF(AND($E$3=6),'Marks Entry 6th'!BQ143,IF(AND($E$3=7),'Marks Entry 7th'!BQ143,"")))</f>
        <v/>
      </c>
      <c r="DV144" s="120" t="str">
        <f>IF(OR($E144="",$G144=""),"",IF(AND($E$3=6),'Marks Entry 6th'!BR143,IF(AND($E$3=7),'Marks Entry 7th'!BR143,"")))</f>
        <v/>
      </c>
      <c r="DW144" s="65" t="str">
        <f t="shared" si="242"/>
        <v/>
      </c>
      <c r="DX144" s="62">
        <f t="shared" si="243"/>
        <v>0</v>
      </c>
      <c r="DY144" s="67" t="str">
        <f>IF(OR($E144="",$G144=""),"",IF(AND($E$3=6),'Marks Entry 6th'!BS143,IF(AND($E$3=7),'Marks Entry 7th'!BS143,"")))</f>
        <v/>
      </c>
      <c r="DZ144" s="67" t="str">
        <f>IF(OR($E144="",$G144=""),"",IF(AND($E$3=6),'Marks Entry 6th'!BT143,IF(AND($E$3=7),'Marks Entry 7th'!BT143,"")))</f>
        <v/>
      </c>
      <c r="EA144" s="65" t="str">
        <f t="shared" si="244"/>
        <v/>
      </c>
      <c r="EB144" s="62" t="str">
        <f t="shared" si="245"/>
        <v/>
      </c>
      <c r="EC144" s="108">
        <f t="shared" si="246"/>
        <v>0</v>
      </c>
      <c r="ED144" s="108" t="str">
        <f t="shared" si="247"/>
        <v/>
      </c>
      <c r="EE144" s="108" t="str">
        <f t="shared" si="248"/>
        <v/>
      </c>
      <c r="EF144" s="108" t="str">
        <f t="shared" si="249"/>
        <v/>
      </c>
      <c r="EG144" s="108" t="str">
        <f t="shared" si="250"/>
        <v/>
      </c>
      <c r="EH144" s="110" t="str">
        <f t="shared" si="251"/>
        <v/>
      </c>
      <c r="EI144" s="52" t="str">
        <f>IF(OR($E144="",$G144=""),"",IF(AND($E$3=6),'Marks Entry 6th'!BU143,IF(AND($E$3=7),'Marks Entry 7th'!BU143,"")))</f>
        <v/>
      </c>
      <c r="EJ144" s="52" t="str">
        <f>IF(OR($E144="",$G144=""),"",IF(AND($E$3=6),'Marks Entry 6th'!BV143,IF(AND($E$3=7),'Marks Entry 7th'!BV143,"")))</f>
        <v/>
      </c>
      <c r="EK144" s="52" t="str">
        <f>IF(OR($E144="",$G144=""),"",IF(AND($E$3=6),'Marks Entry 6th'!BW143,IF(AND($E$3=7),'Marks Entry 7th'!BW143,"")))</f>
        <v/>
      </c>
      <c r="EL144" s="52" t="str">
        <f>IF(OR($E144="",$G144=""),"",IF(AND($E$3=6),'Marks Entry 6th'!BX143,IF(AND($E$3=7),'Marks Entry 7th'!BX143,"")))</f>
        <v/>
      </c>
      <c r="EM144" s="52" t="str">
        <f>IF(OR($E144="",$G144=""),"",IF(AND($E$3=6),'Marks Entry 6th'!BY143,IF(AND($E$3=7),'Marks Entry 7th'!BY143,"")))</f>
        <v/>
      </c>
      <c r="EN144" s="121" t="str">
        <f t="shared" si="252"/>
        <v/>
      </c>
      <c r="EO144" s="122">
        <f t="shared" si="253"/>
        <v>0</v>
      </c>
      <c r="EP144" s="122" t="str">
        <f t="shared" si="254"/>
        <v/>
      </c>
      <c r="EQ144" s="122" t="str">
        <f t="shared" si="255"/>
        <v/>
      </c>
      <c r="ER144" s="109" t="str">
        <f t="shared" si="256"/>
        <v/>
      </c>
      <c r="ES144" s="52" t="str">
        <f>IF(OR($E144="",$G144=""),"",IF(AND($E$3=6),'Marks Entry 6th'!BZ143,IF(AND($E$3=7),'Marks Entry 7th'!BZ143,"")))</f>
        <v/>
      </c>
      <c r="ET144" s="52" t="str">
        <f>IF(OR($E144="",$G144=""),"",IF(AND($E$3=6),'Marks Entry 6th'!CA143,IF(AND($E$3=7),'Marks Entry 7th'!CA143,"")))</f>
        <v/>
      </c>
      <c r="EU144" s="52" t="str">
        <f>IF(OR($E144="",$G144=""),"",IF(AND($E$3=6),'Marks Entry 6th'!CB143,IF(AND($E$3=7),'Marks Entry 7th'!CB143,"")))</f>
        <v/>
      </c>
      <c r="EV144" s="52" t="str">
        <f>IF(OR($E144="",$G144=""),"",IF(AND($E$3=6),'Marks Entry 6th'!CC143,IF(AND($E$3=7),'Marks Entry 7th'!CC143,"")))</f>
        <v/>
      </c>
      <c r="EW144" s="52" t="str">
        <f>IF(OR($E144="",$G144=""),"",IF(AND($E$3=6),'Marks Entry 6th'!CD143,IF(AND($E$3=7),'Marks Entry 7th'!CD143,"")))</f>
        <v/>
      </c>
      <c r="EX144" s="121" t="str">
        <f t="shared" si="257"/>
        <v/>
      </c>
      <c r="EY144" s="122">
        <f t="shared" si="258"/>
        <v>0</v>
      </c>
      <c r="EZ144" s="122" t="str">
        <f t="shared" si="259"/>
        <v/>
      </c>
      <c r="FA144" s="122" t="str">
        <f t="shared" si="260"/>
        <v/>
      </c>
      <c r="FB144" s="109" t="str">
        <f t="shared" si="261"/>
        <v/>
      </c>
      <c r="FC144" s="52" t="str">
        <f>IF(OR($E144="",$G144=""),"",IF(AND($E$3=6),'Marks Entry 6th'!CE143,IF(AND($E$3=7),'Marks Entry 7th'!CE143,"")))</f>
        <v/>
      </c>
      <c r="FD144" s="52" t="str">
        <f>IF(OR($E144="",$G144=""),"",IF(AND($E$3=6),'Marks Entry 6th'!CF143,IF(AND($E$3=7),'Marks Entry 7th'!CF143,"")))</f>
        <v/>
      </c>
      <c r="FE144" s="52" t="str">
        <f>IF(OR($E144="",$G144=""),"",IF(AND($E$3=6),'Marks Entry 6th'!CG143,IF(AND($E$3=7),'Marks Entry 7th'!CG143,"")))</f>
        <v/>
      </c>
      <c r="FF144" s="52" t="str">
        <f>IF(OR($E144="",$G144=""),"",IF(AND($E$3=6),'Marks Entry 6th'!CH143,IF(AND($E$3=7),'Marks Entry 7th'!CH143,"")))</f>
        <v/>
      </c>
      <c r="FG144" s="52" t="str">
        <f>IF(OR($E144="",$G144=""),"",IF(AND($E$3=6),'Marks Entry 6th'!CI143,IF(AND($E$3=7),'Marks Entry 7th'!CI143,"")))</f>
        <v/>
      </c>
      <c r="FH144" s="121" t="str">
        <f t="shared" si="262"/>
        <v/>
      </c>
      <c r="FI144" s="122">
        <f t="shared" si="263"/>
        <v>0</v>
      </c>
      <c r="FJ144" s="122" t="str">
        <f t="shared" si="264"/>
        <v/>
      </c>
      <c r="FK144" s="122" t="str">
        <f t="shared" si="265"/>
        <v/>
      </c>
      <c r="FL144" s="109" t="str">
        <f t="shared" si="266"/>
        <v/>
      </c>
      <c r="FM144" s="370" t="str">
        <f>IF(OR($E144="",$G144=""),"",IF(AND('Marks Entry 6th'!CJ143="",'Marks Entry 7th'!CJ143=""),"",IF(AND($E$3=6),'Marks Entry 6th'!CJ143,IF(AND($E$3=7),'Marks Entry 7th'!CJ143,""))))</f>
        <v/>
      </c>
      <c r="FN144" s="370" t="str">
        <f>IF(OR($E144="",$G144=""),"",IF(AND('Marks Entry 6th'!CK143="",'Marks Entry 7th'!CK143=""),"",IF(AND($E$3=6),'Marks Entry 6th'!CK143,IF(AND($E$3=7),'Marks Entry 7th'!CK143,""))))</f>
        <v/>
      </c>
      <c r="FO144" s="371" t="str">
        <f t="shared" si="267"/>
        <v/>
      </c>
      <c r="FP144" s="109" t="str">
        <f t="shared" si="268"/>
        <v/>
      </c>
      <c r="FQ144" s="370" t="str">
        <f>IF(OR($E144="",$G144=""),"",IF(AND('Marks Entry 6th'!CL143="",'Marks Entry 7th'!CL143=""),"",IF(AND($E$3=6),'Marks Entry 6th'!CL143,IF(AND($E$3=7),'Marks Entry 7th'!CL143,""))))</f>
        <v/>
      </c>
      <c r="FR144" s="370" t="str">
        <f>IF(OR($E144="",$G144=""),"",IF(AND('Marks Entry 6th'!CM143="",'Marks Entry 7th'!CM143=""),"",IF(AND($E$3=6),'Marks Entry 6th'!CM143,IF(AND($E$3=7),'Marks Entry 7th'!CM143,""))))</f>
        <v/>
      </c>
      <c r="FS144" s="371" t="str">
        <f t="shared" si="269"/>
        <v/>
      </c>
      <c r="FT144" s="109" t="str">
        <f t="shared" si="270"/>
        <v/>
      </c>
      <c r="FU144" s="78" t="str">
        <f t="shared" si="271"/>
        <v/>
      </c>
      <c r="FV144" s="332" t="str">
        <f t="shared" si="272"/>
        <v/>
      </c>
      <c r="FW144" s="84" t="str">
        <f t="shared" si="273"/>
        <v/>
      </c>
      <c r="FX144" s="225" t="str">
        <f t="shared" si="274"/>
        <v/>
      </c>
      <c r="FY144" s="85" t="str">
        <f t="shared" si="275"/>
        <v/>
      </c>
      <c r="FZ144" s="331" t="str">
        <f>IFERROR(IF(B144="NSO","NSO",IF(OR(D144="",G144="",F144=""),"",IF(AND(FV144&gt;=36,'Master sheet'!$D$11="Hindi"),"कक्षा क्रमोन्नत",IF(AND(FV144&gt;=36,'Master sheet'!$D$11="English"),"Promoted",IF(AND(FV144&lt;36,'Master sheet'!$D$11="Hindi"),"पुनः परीक्षा","Re-Exam"))))),"")</f>
        <v/>
      </c>
      <c r="GA144" s="53" t="str">
        <f>IF(OR($E144="",$G144=""),"",IF(AND($E$3=6,'Marks Entry 6th'!CN143=""),"",IF(AND($E$3=7,'Marks Entry 7th'!CN143=""),"",IF(AND($E$3=6),'Marks Entry 6th'!CN143,IF(AND($E$3=7),'Marks Entry 7th'!CN143,"")))))</f>
        <v/>
      </c>
      <c r="GB144" s="53" t="str">
        <f>IF(OR($E144="",$G144=""),"",IF(AND($E$3=6,'Marks Entry 6th'!CO143=""),"",IF(AND($E$3=7,'Marks Entry 7th'!CO143=""),"",IF(AND($E$3=6),'Marks Entry 6th'!CO143,IF(AND($E$3=7),'Marks Entry 7th'!CO143,"")))))</f>
        <v/>
      </c>
      <c r="GC144" s="54"/>
      <c r="GK144" s="56">
        <f>IF(AND($E$3=6),'Marks Entry 6th'!I143,IF(AND($E$3=7),'Marks Entry 7th'!I143,""))</f>
        <v>0</v>
      </c>
      <c r="GL144" s="56">
        <f t="shared" si="276"/>
        <v>0</v>
      </c>
    </row>
    <row r="145" spans="1:194" ht="18.95" customHeight="1">
      <c r="A145" s="68">
        <v>138</v>
      </c>
      <c r="B145" s="68" t="str">
        <f>IF(OR(GK145=0,GK145=""),"",IF(AND($E$3=6),'Marks Entry 6th'!I144,IF(AND($E$3=7),'Marks Entry 7th'!I144,"")))</f>
        <v/>
      </c>
      <c r="C145" s="69" t="str">
        <f>IF(OR(B145=0,B145=""),"",IF(AND($E$3=6,'Marks Entry 6th'!B144=""),"",IF(AND($E$3=7,'Marks Entry 7th'!B144=""),"",IF(AND($E$3=6,'Marks Entry 6th'!B144),'Marks Entry 6th'!B144,IF(AND($E$3=7),'Marks Entry 7th'!B144,"")))))</f>
        <v/>
      </c>
      <c r="D145" s="69" t="str">
        <f>IF(OR(B145=0,B145=""),"",IF(AND($E$3=6,'Marks Entry 6th'!C144=""),"",IF(AND($E$3=7,'Marks Entry 7th'!C144=""),"",IF(AND($E$3=6),'Marks Entry 6th'!C144,IF(AND($E$3=7),'Marks Entry 7th'!C144,"")))))</f>
        <v/>
      </c>
      <c r="E145" s="306" t="str">
        <f>IF(OR(B145=0,B145=""),"",IF(AND($E$3=6,'Marks Entry 6th'!E144=""),"",IF(AND($E$3=7,'Marks Entry 7th'!E144=""),"",IF(AND($E$3=6),'Marks Entry 6th'!E144,IF(AND($E$3=7),'Marks Entry 7th'!E144,"")))))</f>
        <v/>
      </c>
      <c r="F145" s="69" t="str">
        <f>IF(OR(B145=0,B145=""),"",IF(AND($E$3=6,'Marks Entry 6th'!D144=""),"",IF(AND($E$3=7,'Marks Entry 7th'!D144=""),"",IF(AND($E$3=6),'Marks Entry 6th'!D144,IF(AND($E$3=7),'Marks Entry 7th'!D144,"")))))</f>
        <v/>
      </c>
      <c r="G145" s="305" t="str">
        <f>IF(OR(B145=0,B145=""),"",IF(AND($E$3=6,'Marks Entry 6th'!F144=""),"",IF(AND($E$3=7,'Marks Entry 7th'!F144=""),"",IF(AND($E$3=6),UPPER('Marks Entry 6th'!F144),IF(AND($E$3=7),UPPER('Marks Entry 7th'!F144),"")))))</f>
        <v/>
      </c>
      <c r="H145" s="305" t="str">
        <f>IF(OR(B145=0,B145=""),"",IF(AND($E$3=6,'Marks Entry 6th'!G144=""),"",IF(AND($E$3=7,'Marks Entry 7th'!G144=""),"",IF(AND($E$3=6),UPPER('Marks Entry 6th'!G144),IF(AND($E$3=7),UPPER('Marks Entry 7th'!G144),"")))))</f>
        <v/>
      </c>
      <c r="I145" s="305" t="str">
        <f>IF(OR(B145=0,B145=""),"",IF(AND($E$3=6,'Marks Entry 6th'!H144=""),"",IF(AND($E$3=7,'Marks Entry 7th'!H144=""),"",IF(AND($E$3=6),UPPER('Marks Entry 6th'!H144),IF(AND($E$3=7),UPPER('Marks Entry 7th'!H144),"")))))</f>
        <v/>
      </c>
      <c r="J145" s="64" t="str">
        <f>IF(OR(B145=0,B145=""),"",IF(AND($E$3=6,'Marks Entry 6th'!J144=""),"",IF(AND($E$3=7,'Marks Entry 7th'!J144=""),"",IF(AND($E$3=6),'Marks Entry 6th'!J144,IF(AND($E$3=7),'Marks Entry 7th'!J144,"")))))</f>
        <v/>
      </c>
      <c r="K145" s="64" t="str">
        <f>IF(OR(B145=0,B145=""),"",IF(AND($E$3=6,'Marks Entry 6th'!K144=""),"",IF(AND($E$3=7,'Marks Entry 7th'!K144=""),"",IF(AND($E$3=6),'Marks Entry 6th'!K144,IF(AND($E$3=7),'Marks Entry 7th'!K144,"")))))</f>
        <v/>
      </c>
      <c r="L145" s="120" t="str">
        <f>IF(OR($E145="",$G145=""),"",IF(AND($E$3=6),'Marks Entry 6th'!L144,IF(AND($E$3=7),'Marks Entry 7th'!L144,"")))</f>
        <v/>
      </c>
      <c r="M145" s="120" t="str">
        <f>IF(OR($E145="",$G145=""),"",IF(AND($E$3=6),'Marks Entry 6th'!M144,IF(AND($E$3=7),'Marks Entry 7th'!M144,"")))</f>
        <v/>
      </c>
      <c r="N145" s="120" t="str">
        <f>IF(OR($E145="",$G145=""),"",IF(AND($E$3=6),'Marks Entry 6th'!N144,IF(AND($E$3=7),'Marks Entry 7th'!N144,"")))</f>
        <v/>
      </c>
      <c r="O145" s="120" t="str">
        <f>IF(OR($E145="",$G145=""),"",IF(AND($E$3=6),'Marks Entry 6th'!O144,IF(AND($E$3=7),'Marks Entry 7th'!O144,"")))</f>
        <v/>
      </c>
      <c r="P145" s="120" t="str">
        <f>IF(OR($E145="",$G145=""),"",IF(AND($E$3=6),'Marks Entry 6th'!P144,IF(AND($E$3=7),'Marks Entry 7th'!P144,"")))</f>
        <v/>
      </c>
      <c r="Q145" s="120" t="str">
        <f>IF(OR($E145="",$G145=""),"",IF(AND($E$3=6),'Marks Entry 6th'!Q144,IF(AND($E$3=7),'Marks Entry 7th'!Q144,"")))</f>
        <v/>
      </c>
      <c r="R145" s="428" t="str">
        <f t="shared" si="186"/>
        <v/>
      </c>
      <c r="S145" s="120" t="str">
        <f>IF(OR($E145="",$G145=""),"",IF(AND($E$3=6),'Marks Entry 6th'!R144,IF(AND($E$3=7),'Marks Entry 7th'!R144,"")))</f>
        <v/>
      </c>
      <c r="T145" s="120" t="str">
        <f>IF(OR($E145="",$G145=""),"",IF(AND($E$3=6),'Marks Entry 6th'!S144,IF(AND($E$3=7),'Marks Entry 7th'!S144,"")))</f>
        <v/>
      </c>
      <c r="U145" s="65" t="str">
        <f t="shared" si="187"/>
        <v/>
      </c>
      <c r="V145" s="62">
        <f t="shared" si="188"/>
        <v>0</v>
      </c>
      <c r="W145" s="67" t="str">
        <f>IF(OR($E145="",$G145=""),"",IF(AND($E$3=6),'Marks Entry 6th'!T144,IF(AND($E$3=7),'Marks Entry 7th'!T144,"")))</f>
        <v/>
      </c>
      <c r="X145" s="67" t="str">
        <f>IF(OR($E145="",$G145=""),"",IF(AND($E$3=6),'Marks Entry 6th'!U144,IF(AND($E$3=7),'Marks Entry 7th'!U144,"")))</f>
        <v/>
      </c>
      <c r="Y145" s="66" t="str">
        <f t="shared" si="189"/>
        <v/>
      </c>
      <c r="Z145" s="62" t="str">
        <f t="shared" si="190"/>
        <v/>
      </c>
      <c r="AA145" s="108">
        <f t="shared" si="191"/>
        <v>0</v>
      </c>
      <c r="AB145" s="108" t="str">
        <f t="shared" si="192"/>
        <v/>
      </c>
      <c r="AC145" s="108" t="str">
        <f t="shared" si="193"/>
        <v/>
      </c>
      <c r="AD145" s="108" t="str">
        <f t="shared" si="194"/>
        <v/>
      </c>
      <c r="AE145" s="108" t="str">
        <f t="shared" si="195"/>
        <v/>
      </c>
      <c r="AF145" s="110" t="str">
        <f t="shared" si="196"/>
        <v/>
      </c>
      <c r="AG145" s="120" t="str">
        <f>IF(OR($E145="",$G145=""),"",IF(AND($E$3=6),'Marks Entry 6th'!V144,IF(AND($E$3=7),'Marks Entry 7th'!V144,"")))</f>
        <v/>
      </c>
      <c r="AH145" s="120" t="str">
        <f>IF(OR($E145="",$G145=""),"",IF(AND($E$3=6),'Marks Entry 6th'!W144,IF(AND($E$3=7),'Marks Entry 7th'!W144,"")))</f>
        <v/>
      </c>
      <c r="AI145" s="120" t="str">
        <f>IF(OR($E145="",$G145=""),"",IF(AND($E$3=6),'Marks Entry 6th'!X144,IF(AND($E$3=7),'Marks Entry 7th'!X144,"")))</f>
        <v/>
      </c>
      <c r="AJ145" s="120" t="str">
        <f>IF(OR($E145="",$G145=""),"",IF(AND($E$3=6),'Marks Entry 6th'!Y144,IF(AND($E$3=7),'Marks Entry 7th'!Y144,"")))</f>
        <v/>
      </c>
      <c r="AK145" s="120" t="str">
        <f>IF(OR($E145="",$G145=""),"",IF(AND($E$3=6),'Marks Entry 6th'!Z144,IF(AND($E$3=7),'Marks Entry 7th'!Z144,"")))</f>
        <v/>
      </c>
      <c r="AL145" s="120" t="str">
        <f>IF(OR($E145="",$G145=""),"",IF(AND($E$3=6),'Marks Entry 6th'!AA144,IF(AND($E$3=7),'Marks Entry 7th'!AA144,"")))</f>
        <v/>
      </c>
      <c r="AM145" s="428" t="str">
        <f t="shared" si="197"/>
        <v/>
      </c>
      <c r="AN145" s="120" t="str">
        <f>IF(OR($E145="",$G145=""),"",IF(AND($E$3=6),'Marks Entry 6th'!AB144,IF(AND($E$3=7),'Marks Entry 7th'!AB144,"")))</f>
        <v/>
      </c>
      <c r="AO145" s="120" t="str">
        <f>IF(OR($E145="",$G145=""),"",IF(AND($E$3=6),'Marks Entry 6th'!AC144,IF(AND($E$3=7),'Marks Entry 7th'!AC144,"")))</f>
        <v/>
      </c>
      <c r="AP145" s="65" t="str">
        <f t="shared" si="198"/>
        <v/>
      </c>
      <c r="AQ145" s="62">
        <f t="shared" si="199"/>
        <v>0</v>
      </c>
      <c r="AR145" s="67" t="str">
        <f>IF(OR($E145="",$G145=""),"",IF(AND($E$3=6),'Marks Entry 6th'!AD144,IF(AND($E$3=7),'Marks Entry 7th'!AD144,"")))</f>
        <v/>
      </c>
      <c r="AS145" s="67" t="str">
        <f>IF(OR($E145="",$G145=""),"",IF(AND($E$3=6),'Marks Entry 6th'!AE144,IF(AND($E$3=7),'Marks Entry 7th'!AE144,"")))</f>
        <v/>
      </c>
      <c r="AT145" s="65" t="str">
        <f t="shared" si="200"/>
        <v/>
      </c>
      <c r="AU145" s="62" t="str">
        <f t="shared" si="201"/>
        <v/>
      </c>
      <c r="AV145" s="108">
        <f t="shared" si="202"/>
        <v>0</v>
      </c>
      <c r="AW145" s="108" t="str">
        <f t="shared" si="203"/>
        <v/>
      </c>
      <c r="AX145" s="108" t="str">
        <f t="shared" si="204"/>
        <v/>
      </c>
      <c r="AY145" s="108" t="str">
        <f t="shared" si="205"/>
        <v/>
      </c>
      <c r="AZ145" s="108" t="str">
        <f t="shared" si="206"/>
        <v/>
      </c>
      <c r="BA145" s="110" t="str">
        <f t="shared" si="207"/>
        <v/>
      </c>
      <c r="BB145" s="313" t="str">
        <f>IF(OR($E145="",$G145=""),"",IF(AND($E$3=6),'Marks Entry 6th'!AF144,IF(AND($E$3=7),'Marks Entry 7th'!AF144,"")))</f>
        <v/>
      </c>
      <c r="BC145" s="120" t="str">
        <f>IF(OR($E145="",$G145=""),"",IF(AND($E$3=6),'Marks Entry 6th'!AG144,IF(AND($E$3=7),'Marks Entry 7th'!AG144,"")))</f>
        <v/>
      </c>
      <c r="BD145" s="120" t="str">
        <f>IF(OR($E145="",$G145=""),"",IF(AND($E$3=6),'Marks Entry 6th'!AH144,IF(AND($E$3=7),'Marks Entry 7th'!AH144,"")))</f>
        <v/>
      </c>
      <c r="BE145" s="120" t="str">
        <f>IF(OR($E145="",$G145=""),"",IF(AND($E$3=6),'Marks Entry 6th'!AI144,IF(AND($E$3=7),'Marks Entry 7th'!AI144,"")))</f>
        <v/>
      </c>
      <c r="BF145" s="120" t="str">
        <f>IF(OR($E145="",$G145=""),"",IF(AND($E$3=6),'Marks Entry 6th'!AJ144,IF(AND($E$3=7),'Marks Entry 7th'!AJ144,"")))</f>
        <v/>
      </c>
      <c r="BG145" s="120" t="str">
        <f>IF(OR($E145="",$G145=""),"",IF(AND($E$3=6),'Marks Entry 6th'!AK144,IF(AND($E$3=7),'Marks Entry 7th'!AK144,"")))</f>
        <v/>
      </c>
      <c r="BH145" s="120" t="str">
        <f>IF(OR($E145="",$G145=""),"",IF(AND($E$3=6),'Marks Entry 6th'!AL144,IF(AND($E$3=7),'Marks Entry 7th'!AL144,"")))</f>
        <v/>
      </c>
      <c r="BI145" s="428" t="str">
        <f t="shared" si="208"/>
        <v/>
      </c>
      <c r="BJ145" s="120" t="str">
        <f>IF(OR($E145="",$G145=""),"",IF(AND($E$3=6),'Marks Entry 6th'!AM144,IF(AND($E$3=7),'Marks Entry 7th'!AM144,"")))</f>
        <v/>
      </c>
      <c r="BK145" s="120" t="str">
        <f>IF(OR($E145="",$G145=""),"",IF(AND($E$3=6),'Marks Entry 6th'!AN144,IF(AND($E$3=7),'Marks Entry 7th'!AN144,"")))</f>
        <v/>
      </c>
      <c r="BL145" s="65" t="str">
        <f t="shared" si="209"/>
        <v/>
      </c>
      <c r="BM145" s="62">
        <f t="shared" si="210"/>
        <v>0</v>
      </c>
      <c r="BN145" s="67" t="str">
        <f>IF(OR($E145="",$G145=""),"",IF(AND($E$3=6),'Marks Entry 6th'!AO144,IF(AND($E$3=7),'Marks Entry 7th'!AO144,"")))</f>
        <v/>
      </c>
      <c r="BO145" s="67" t="str">
        <f>IF(OR($E145="",$G145=""),"",IF(AND($E$3=6),'Marks Entry 6th'!AP144,IF(AND($E$3=7),'Marks Entry 7th'!AP144,"")))</f>
        <v/>
      </c>
      <c r="BP145" s="65" t="str">
        <f t="shared" si="211"/>
        <v/>
      </c>
      <c r="BQ145" s="62" t="str">
        <f t="shared" si="212"/>
        <v/>
      </c>
      <c r="BR145" s="108">
        <f t="shared" si="213"/>
        <v>0</v>
      </c>
      <c r="BS145" s="108" t="str">
        <f t="shared" si="214"/>
        <v/>
      </c>
      <c r="BT145" s="108" t="str">
        <f t="shared" si="215"/>
        <v/>
      </c>
      <c r="BU145" s="108" t="str">
        <f t="shared" si="216"/>
        <v/>
      </c>
      <c r="BV145" s="108" t="str">
        <f t="shared" si="217"/>
        <v/>
      </c>
      <c r="BW145" s="110" t="str">
        <f t="shared" si="218"/>
        <v/>
      </c>
      <c r="BX145" s="120" t="str">
        <f>IF(OR($E145="",$G145=""),"",IF(AND($E$3=6),'Marks Entry 6th'!AQ144,IF(AND($E$3=7),'Marks Entry 7th'!AQ144,"")))</f>
        <v/>
      </c>
      <c r="BY145" s="120" t="str">
        <f>IF(OR($E145="",$G145=""),"",IF(AND($E$3=6),'Marks Entry 6th'!AR144,IF(AND($E$3=7),'Marks Entry 7th'!AR144,"")))</f>
        <v/>
      </c>
      <c r="BZ145" s="120" t="str">
        <f>IF(OR($E145="",$G145=""),"",IF(AND($E$3=6),'Marks Entry 6th'!AS144,IF(AND($E$3=7),'Marks Entry 7th'!AS144,"")))</f>
        <v/>
      </c>
      <c r="CA145" s="120" t="str">
        <f>IF(OR($E145="",$G145=""),"",IF(AND($E$3=6),'Marks Entry 6th'!AT144,IF(AND($E$3=7),'Marks Entry 7th'!AT144,"")))</f>
        <v/>
      </c>
      <c r="CB145" s="120" t="str">
        <f>IF(OR($E145="",$G145=""),"",IF(AND($E$3=6),'Marks Entry 6th'!AU144,IF(AND($E$3=7),'Marks Entry 7th'!AU144,"")))</f>
        <v/>
      </c>
      <c r="CC145" s="120" t="str">
        <f>IF(OR($E145="",$G145=""),"",IF(AND($E$3=6),'Marks Entry 6th'!AV144,IF(AND($E$3=7),'Marks Entry 7th'!AV144,"")))</f>
        <v/>
      </c>
      <c r="CD145" s="428" t="str">
        <f t="shared" si="219"/>
        <v/>
      </c>
      <c r="CE145" s="120" t="str">
        <f>IF(OR($E145="",$G145=""),"",IF(AND($E$3=6),'Marks Entry 6th'!AW144,IF(AND($E$3=7),'Marks Entry 7th'!AW144,"")))</f>
        <v/>
      </c>
      <c r="CF145" s="120" t="str">
        <f>IF(OR($E145="",$G145=""),"",IF(AND($E$3=6),'Marks Entry 6th'!AX144,IF(AND($E$3=7),'Marks Entry 7th'!AX144,"")))</f>
        <v/>
      </c>
      <c r="CG145" s="65" t="str">
        <f t="shared" si="220"/>
        <v/>
      </c>
      <c r="CH145" s="62">
        <f t="shared" si="221"/>
        <v>0</v>
      </c>
      <c r="CI145" s="67" t="str">
        <f>IF(OR($E145="",$G145=""),"",IF(AND($E$3=6),'Marks Entry 6th'!AY144,IF(AND($E$3=7),'Marks Entry 7th'!AY144,"")))</f>
        <v/>
      </c>
      <c r="CJ145" s="67" t="str">
        <f>IF(OR($E145="",$G145=""),"",IF(AND($E$3=6),'Marks Entry 6th'!AZ144,IF(AND($E$3=7),'Marks Entry 7th'!AZ144,"")))</f>
        <v/>
      </c>
      <c r="CK145" s="65" t="str">
        <f t="shared" si="222"/>
        <v/>
      </c>
      <c r="CL145" s="62" t="str">
        <f t="shared" si="223"/>
        <v/>
      </c>
      <c r="CM145" s="108">
        <f t="shared" si="224"/>
        <v>0</v>
      </c>
      <c r="CN145" s="108" t="str">
        <f t="shared" si="225"/>
        <v/>
      </c>
      <c r="CO145" s="108" t="str">
        <f t="shared" si="226"/>
        <v/>
      </c>
      <c r="CP145" s="108" t="str">
        <f t="shared" si="227"/>
        <v/>
      </c>
      <c r="CQ145" s="108" t="str">
        <f t="shared" si="228"/>
        <v/>
      </c>
      <c r="CR145" s="110" t="str">
        <f t="shared" si="229"/>
        <v/>
      </c>
      <c r="CS145" s="120" t="str">
        <f>IF(OR($E145="",$G145=""),"",IF(AND($E$3=6),'Marks Entry 6th'!BA144,IF(AND($E$3=7),'Marks Entry 7th'!BA144,"")))</f>
        <v/>
      </c>
      <c r="CT145" s="120" t="str">
        <f>IF(OR($E145="",$G145=""),"",IF(AND($E$3=6),'Marks Entry 6th'!BB144,IF(AND($E$3=7),'Marks Entry 7th'!BB144,"")))</f>
        <v/>
      </c>
      <c r="CU145" s="120" t="str">
        <f>IF(OR($E145="",$G145=""),"",IF(AND($E$3=6),'Marks Entry 6th'!BC144,IF(AND($E$3=7),'Marks Entry 7th'!BC144,"")))</f>
        <v/>
      </c>
      <c r="CV145" s="120" t="str">
        <f>IF(OR($E145="",$G145=""),"",IF(AND($E$3=6),'Marks Entry 6th'!BD144,IF(AND($E$3=7),'Marks Entry 7th'!BD144,"")))</f>
        <v/>
      </c>
      <c r="CW145" s="120" t="str">
        <f>IF(OR($E145="",$G145=""),"",IF(AND($E$3=6),'Marks Entry 6th'!BE144,IF(AND($E$3=7),'Marks Entry 7th'!BE144,"")))</f>
        <v/>
      </c>
      <c r="CX145" s="120" t="str">
        <f>IF(OR($E145="",$G145=""),"",IF(AND($E$3=6),'Marks Entry 6th'!BF144,IF(AND($E$3=7),'Marks Entry 7th'!BF144,"")))</f>
        <v/>
      </c>
      <c r="CY145" s="428" t="str">
        <f t="shared" si="230"/>
        <v/>
      </c>
      <c r="CZ145" s="120" t="str">
        <f>IF(OR($E145="",$G145=""),"",IF(AND($E$3=6),'Marks Entry 6th'!BG144,IF(AND($E$3=7),'Marks Entry 7th'!BG144,"")))</f>
        <v/>
      </c>
      <c r="DA145" s="120" t="str">
        <f>IF(OR($E145="",$G145=""),"",IF(AND($E$3=6),'Marks Entry 6th'!BH144,IF(AND($E$3=7),'Marks Entry 7th'!BH144,"")))</f>
        <v/>
      </c>
      <c r="DB145" s="65" t="str">
        <f t="shared" si="231"/>
        <v/>
      </c>
      <c r="DC145" s="62">
        <f t="shared" si="232"/>
        <v>0</v>
      </c>
      <c r="DD145" s="67" t="str">
        <f>IF(OR($E145="",$G145=""),"",IF(AND($E$3=6),'Marks Entry 6th'!BI144,IF(AND($E$3=7),'Marks Entry 7th'!BI144,"")))</f>
        <v/>
      </c>
      <c r="DE145" s="67" t="str">
        <f>IF(OR($E145="",$G145=""),"",IF(AND($E$3=6),'Marks Entry 6th'!BJ144,IF(AND($E$3=7),'Marks Entry 7th'!BJ144,"")))</f>
        <v/>
      </c>
      <c r="DF145" s="65" t="str">
        <f t="shared" si="233"/>
        <v/>
      </c>
      <c r="DG145" s="62" t="str">
        <f t="shared" si="234"/>
        <v/>
      </c>
      <c r="DH145" s="108">
        <f t="shared" si="235"/>
        <v>0</v>
      </c>
      <c r="DI145" s="108" t="str">
        <f t="shared" si="236"/>
        <v/>
      </c>
      <c r="DJ145" s="108" t="str">
        <f t="shared" si="237"/>
        <v/>
      </c>
      <c r="DK145" s="108" t="str">
        <f t="shared" si="238"/>
        <v/>
      </c>
      <c r="DL145" s="108" t="str">
        <f t="shared" si="239"/>
        <v/>
      </c>
      <c r="DM145" s="110" t="str">
        <f t="shared" si="240"/>
        <v/>
      </c>
      <c r="DN145" s="120" t="str">
        <f>IF(OR($E145="",$G145=""),"",IF(AND($E$3=6),'Marks Entry 6th'!BK144,IF(AND($E$3=7),'Marks Entry 7th'!BK144,"")))</f>
        <v/>
      </c>
      <c r="DO145" s="120" t="str">
        <f>IF(OR($E145="",$G145=""),"",IF(AND($E$3=6),'Marks Entry 6th'!BL144,IF(AND($E$3=7),'Marks Entry 7th'!BL144,"")))</f>
        <v/>
      </c>
      <c r="DP145" s="120" t="str">
        <f>IF(OR($E145="",$G145=""),"",IF(AND($E$3=6),'Marks Entry 6th'!BM144,IF(AND($E$3=7),'Marks Entry 7th'!BM144,"")))</f>
        <v/>
      </c>
      <c r="DQ145" s="120" t="str">
        <f>IF(OR($E145="",$G145=""),"",IF(AND($E$3=6),'Marks Entry 6th'!BN144,IF(AND($E$3=7),'Marks Entry 7th'!BN144,"")))</f>
        <v/>
      </c>
      <c r="DR145" s="120" t="str">
        <f>IF(OR($E145="",$G145=""),"",IF(AND($E$3=6),'Marks Entry 6th'!BO144,IF(AND($E$3=7),'Marks Entry 7th'!BO144,"")))</f>
        <v/>
      </c>
      <c r="DS145" s="120" t="str">
        <f>IF(OR($E145="",$G145=""),"",IF(AND($E$3=6),'Marks Entry 6th'!BP144,IF(AND($E$3=7),'Marks Entry 7th'!BP144,"")))</f>
        <v/>
      </c>
      <c r="DT145" s="428" t="str">
        <f t="shared" si="241"/>
        <v/>
      </c>
      <c r="DU145" s="120" t="str">
        <f>IF(OR($E145="",$G145=""),"",IF(AND($E$3=6),'Marks Entry 6th'!BQ144,IF(AND($E$3=7),'Marks Entry 7th'!BQ144,"")))</f>
        <v/>
      </c>
      <c r="DV145" s="120" t="str">
        <f>IF(OR($E145="",$G145=""),"",IF(AND($E$3=6),'Marks Entry 6th'!BR144,IF(AND($E$3=7),'Marks Entry 7th'!BR144,"")))</f>
        <v/>
      </c>
      <c r="DW145" s="65" t="str">
        <f t="shared" si="242"/>
        <v/>
      </c>
      <c r="DX145" s="62">
        <f t="shared" si="243"/>
        <v>0</v>
      </c>
      <c r="DY145" s="67" t="str">
        <f>IF(OR($E145="",$G145=""),"",IF(AND($E$3=6),'Marks Entry 6th'!BS144,IF(AND($E$3=7),'Marks Entry 7th'!BS144,"")))</f>
        <v/>
      </c>
      <c r="DZ145" s="67" t="str">
        <f>IF(OR($E145="",$G145=""),"",IF(AND($E$3=6),'Marks Entry 6th'!BT144,IF(AND($E$3=7),'Marks Entry 7th'!BT144,"")))</f>
        <v/>
      </c>
      <c r="EA145" s="65" t="str">
        <f t="shared" si="244"/>
        <v/>
      </c>
      <c r="EB145" s="62" t="str">
        <f t="shared" si="245"/>
        <v/>
      </c>
      <c r="EC145" s="108">
        <f t="shared" si="246"/>
        <v>0</v>
      </c>
      <c r="ED145" s="108" t="str">
        <f t="shared" si="247"/>
        <v/>
      </c>
      <c r="EE145" s="108" t="str">
        <f t="shared" si="248"/>
        <v/>
      </c>
      <c r="EF145" s="108" t="str">
        <f t="shared" si="249"/>
        <v/>
      </c>
      <c r="EG145" s="108" t="str">
        <f t="shared" si="250"/>
        <v/>
      </c>
      <c r="EH145" s="110" t="str">
        <f t="shared" si="251"/>
        <v/>
      </c>
      <c r="EI145" s="52" t="str">
        <f>IF(OR($E145="",$G145=""),"",IF(AND($E$3=6),'Marks Entry 6th'!BU144,IF(AND($E$3=7),'Marks Entry 7th'!BU144,"")))</f>
        <v/>
      </c>
      <c r="EJ145" s="52" t="str">
        <f>IF(OR($E145="",$G145=""),"",IF(AND($E$3=6),'Marks Entry 6th'!BV144,IF(AND($E$3=7),'Marks Entry 7th'!BV144,"")))</f>
        <v/>
      </c>
      <c r="EK145" s="52" t="str">
        <f>IF(OR($E145="",$G145=""),"",IF(AND($E$3=6),'Marks Entry 6th'!BW144,IF(AND($E$3=7),'Marks Entry 7th'!BW144,"")))</f>
        <v/>
      </c>
      <c r="EL145" s="52" t="str">
        <f>IF(OR($E145="",$G145=""),"",IF(AND($E$3=6),'Marks Entry 6th'!BX144,IF(AND($E$3=7),'Marks Entry 7th'!BX144,"")))</f>
        <v/>
      </c>
      <c r="EM145" s="52" t="str">
        <f>IF(OR($E145="",$G145=""),"",IF(AND($E$3=6),'Marks Entry 6th'!BY144,IF(AND($E$3=7),'Marks Entry 7th'!BY144,"")))</f>
        <v/>
      </c>
      <c r="EN145" s="121" t="str">
        <f t="shared" si="252"/>
        <v/>
      </c>
      <c r="EO145" s="122">
        <f t="shared" si="253"/>
        <v>0</v>
      </c>
      <c r="EP145" s="122" t="str">
        <f t="shared" si="254"/>
        <v/>
      </c>
      <c r="EQ145" s="122" t="str">
        <f t="shared" si="255"/>
        <v/>
      </c>
      <c r="ER145" s="109" t="str">
        <f t="shared" si="256"/>
        <v/>
      </c>
      <c r="ES145" s="52" t="str">
        <f>IF(OR($E145="",$G145=""),"",IF(AND($E$3=6),'Marks Entry 6th'!BZ144,IF(AND($E$3=7),'Marks Entry 7th'!BZ144,"")))</f>
        <v/>
      </c>
      <c r="ET145" s="52" t="str">
        <f>IF(OR($E145="",$G145=""),"",IF(AND($E$3=6),'Marks Entry 6th'!CA144,IF(AND($E$3=7),'Marks Entry 7th'!CA144,"")))</f>
        <v/>
      </c>
      <c r="EU145" s="52" t="str">
        <f>IF(OR($E145="",$G145=""),"",IF(AND($E$3=6),'Marks Entry 6th'!CB144,IF(AND($E$3=7),'Marks Entry 7th'!CB144,"")))</f>
        <v/>
      </c>
      <c r="EV145" s="52" t="str">
        <f>IF(OR($E145="",$G145=""),"",IF(AND($E$3=6),'Marks Entry 6th'!CC144,IF(AND($E$3=7),'Marks Entry 7th'!CC144,"")))</f>
        <v/>
      </c>
      <c r="EW145" s="52" t="str">
        <f>IF(OR($E145="",$G145=""),"",IF(AND($E$3=6),'Marks Entry 6th'!CD144,IF(AND($E$3=7),'Marks Entry 7th'!CD144,"")))</f>
        <v/>
      </c>
      <c r="EX145" s="121" t="str">
        <f t="shared" si="257"/>
        <v/>
      </c>
      <c r="EY145" s="122">
        <f t="shared" si="258"/>
        <v>0</v>
      </c>
      <c r="EZ145" s="122" t="str">
        <f t="shared" si="259"/>
        <v/>
      </c>
      <c r="FA145" s="122" t="str">
        <f t="shared" si="260"/>
        <v/>
      </c>
      <c r="FB145" s="109" t="str">
        <f t="shared" si="261"/>
        <v/>
      </c>
      <c r="FC145" s="52" t="str">
        <f>IF(OR($E145="",$G145=""),"",IF(AND($E$3=6),'Marks Entry 6th'!CE144,IF(AND($E$3=7),'Marks Entry 7th'!CE144,"")))</f>
        <v/>
      </c>
      <c r="FD145" s="52" t="str">
        <f>IF(OR($E145="",$G145=""),"",IF(AND($E$3=6),'Marks Entry 6th'!CF144,IF(AND($E$3=7),'Marks Entry 7th'!CF144,"")))</f>
        <v/>
      </c>
      <c r="FE145" s="52" t="str">
        <f>IF(OR($E145="",$G145=""),"",IF(AND($E$3=6),'Marks Entry 6th'!CG144,IF(AND($E$3=7),'Marks Entry 7th'!CG144,"")))</f>
        <v/>
      </c>
      <c r="FF145" s="52" t="str">
        <f>IF(OR($E145="",$G145=""),"",IF(AND($E$3=6),'Marks Entry 6th'!CH144,IF(AND($E$3=7),'Marks Entry 7th'!CH144,"")))</f>
        <v/>
      </c>
      <c r="FG145" s="52" t="str">
        <f>IF(OR($E145="",$G145=""),"",IF(AND($E$3=6),'Marks Entry 6th'!CI144,IF(AND($E$3=7),'Marks Entry 7th'!CI144,"")))</f>
        <v/>
      </c>
      <c r="FH145" s="121" t="str">
        <f t="shared" si="262"/>
        <v/>
      </c>
      <c r="FI145" s="122">
        <f t="shared" si="263"/>
        <v>0</v>
      </c>
      <c r="FJ145" s="122" t="str">
        <f t="shared" si="264"/>
        <v/>
      </c>
      <c r="FK145" s="122" t="str">
        <f t="shared" si="265"/>
        <v/>
      </c>
      <c r="FL145" s="109" t="str">
        <f t="shared" si="266"/>
        <v/>
      </c>
      <c r="FM145" s="370" t="str">
        <f>IF(OR($E145="",$G145=""),"",IF(AND('Marks Entry 6th'!CJ144="",'Marks Entry 7th'!CJ144=""),"",IF(AND($E$3=6),'Marks Entry 6th'!CJ144,IF(AND($E$3=7),'Marks Entry 7th'!CJ144,""))))</f>
        <v/>
      </c>
      <c r="FN145" s="370" t="str">
        <f>IF(OR($E145="",$G145=""),"",IF(AND('Marks Entry 6th'!CK144="",'Marks Entry 7th'!CK144=""),"",IF(AND($E$3=6),'Marks Entry 6th'!CK144,IF(AND($E$3=7),'Marks Entry 7th'!CK144,""))))</f>
        <v/>
      </c>
      <c r="FO145" s="371" t="str">
        <f t="shared" si="267"/>
        <v/>
      </c>
      <c r="FP145" s="109" t="str">
        <f t="shared" si="268"/>
        <v/>
      </c>
      <c r="FQ145" s="370" t="str">
        <f>IF(OR($E145="",$G145=""),"",IF(AND('Marks Entry 6th'!CL144="",'Marks Entry 7th'!CL144=""),"",IF(AND($E$3=6),'Marks Entry 6th'!CL144,IF(AND($E$3=7),'Marks Entry 7th'!CL144,""))))</f>
        <v/>
      </c>
      <c r="FR145" s="370" t="str">
        <f>IF(OR($E145="",$G145=""),"",IF(AND('Marks Entry 6th'!CM144="",'Marks Entry 7th'!CM144=""),"",IF(AND($E$3=6),'Marks Entry 6th'!CM144,IF(AND($E$3=7),'Marks Entry 7th'!CM144,""))))</f>
        <v/>
      </c>
      <c r="FS145" s="371" t="str">
        <f t="shared" si="269"/>
        <v/>
      </c>
      <c r="FT145" s="109" t="str">
        <f t="shared" si="270"/>
        <v/>
      </c>
      <c r="FU145" s="78" t="str">
        <f t="shared" si="271"/>
        <v/>
      </c>
      <c r="FV145" s="332" t="str">
        <f t="shared" si="272"/>
        <v/>
      </c>
      <c r="FW145" s="84" t="str">
        <f t="shared" si="273"/>
        <v/>
      </c>
      <c r="FX145" s="225" t="str">
        <f t="shared" si="274"/>
        <v/>
      </c>
      <c r="FY145" s="85" t="str">
        <f t="shared" si="275"/>
        <v/>
      </c>
      <c r="FZ145" s="331" t="str">
        <f>IFERROR(IF(B145="NSO","NSO",IF(OR(D145="",G145="",F145=""),"",IF(AND(FV145&gt;=36,'Master sheet'!$D$11="Hindi"),"कक्षा क्रमोन्नत",IF(AND(FV145&gt;=36,'Master sheet'!$D$11="English"),"Promoted",IF(AND(FV145&lt;36,'Master sheet'!$D$11="Hindi"),"पुनः परीक्षा","Re-Exam"))))),"")</f>
        <v/>
      </c>
      <c r="GA145" s="53" t="str">
        <f>IF(OR($E145="",$G145=""),"",IF(AND($E$3=6,'Marks Entry 6th'!CN144=""),"",IF(AND($E$3=7,'Marks Entry 7th'!CN144=""),"",IF(AND($E$3=6),'Marks Entry 6th'!CN144,IF(AND($E$3=7),'Marks Entry 7th'!CN144,"")))))</f>
        <v/>
      </c>
      <c r="GB145" s="53" t="str">
        <f>IF(OR($E145="",$G145=""),"",IF(AND($E$3=6,'Marks Entry 6th'!CO144=""),"",IF(AND($E$3=7,'Marks Entry 7th'!CO144=""),"",IF(AND($E$3=6),'Marks Entry 6th'!CO144,IF(AND($E$3=7),'Marks Entry 7th'!CO144,"")))))</f>
        <v/>
      </c>
      <c r="GC145" s="54"/>
      <c r="GK145" s="56">
        <f>IF(AND($E$3=6),'Marks Entry 6th'!I144,IF(AND($E$3=7),'Marks Entry 7th'!I144,""))</f>
        <v>0</v>
      </c>
      <c r="GL145" s="56">
        <f t="shared" si="276"/>
        <v>0</v>
      </c>
    </row>
    <row r="146" spans="1:194" ht="18.95" customHeight="1">
      <c r="A146" s="68">
        <v>139</v>
      </c>
      <c r="B146" s="68" t="str">
        <f>IF(OR(GK146=0,GK146=""),"",IF(AND($E$3=6),'Marks Entry 6th'!I145,IF(AND($E$3=7),'Marks Entry 7th'!I145,"")))</f>
        <v/>
      </c>
      <c r="C146" s="69" t="str">
        <f>IF(OR(B146=0,B146=""),"",IF(AND($E$3=6,'Marks Entry 6th'!B145=""),"",IF(AND($E$3=7,'Marks Entry 7th'!B145=""),"",IF(AND($E$3=6,'Marks Entry 6th'!B145),'Marks Entry 6th'!B145,IF(AND($E$3=7),'Marks Entry 7th'!B145,"")))))</f>
        <v/>
      </c>
      <c r="D146" s="69" t="str">
        <f>IF(OR(B146=0,B146=""),"",IF(AND($E$3=6,'Marks Entry 6th'!C145=""),"",IF(AND($E$3=7,'Marks Entry 7th'!C145=""),"",IF(AND($E$3=6),'Marks Entry 6th'!C145,IF(AND($E$3=7),'Marks Entry 7th'!C145,"")))))</f>
        <v/>
      </c>
      <c r="E146" s="306" t="str">
        <f>IF(OR(B146=0,B146=""),"",IF(AND($E$3=6,'Marks Entry 6th'!E145=""),"",IF(AND($E$3=7,'Marks Entry 7th'!E145=""),"",IF(AND($E$3=6),'Marks Entry 6th'!E145,IF(AND($E$3=7),'Marks Entry 7th'!E145,"")))))</f>
        <v/>
      </c>
      <c r="F146" s="69" t="str">
        <f>IF(OR(B146=0,B146=""),"",IF(AND($E$3=6,'Marks Entry 6th'!D145=""),"",IF(AND($E$3=7,'Marks Entry 7th'!D145=""),"",IF(AND($E$3=6),'Marks Entry 6th'!D145,IF(AND($E$3=7),'Marks Entry 7th'!D145,"")))))</f>
        <v/>
      </c>
      <c r="G146" s="305" t="str">
        <f>IF(OR(B146=0,B146=""),"",IF(AND($E$3=6,'Marks Entry 6th'!F145=""),"",IF(AND($E$3=7,'Marks Entry 7th'!F145=""),"",IF(AND($E$3=6),UPPER('Marks Entry 6th'!F145),IF(AND($E$3=7),UPPER('Marks Entry 7th'!F145),"")))))</f>
        <v/>
      </c>
      <c r="H146" s="305" t="str">
        <f>IF(OR(B146=0,B146=""),"",IF(AND($E$3=6,'Marks Entry 6th'!G145=""),"",IF(AND($E$3=7,'Marks Entry 7th'!G145=""),"",IF(AND($E$3=6),UPPER('Marks Entry 6th'!G145),IF(AND($E$3=7),UPPER('Marks Entry 7th'!G145),"")))))</f>
        <v/>
      </c>
      <c r="I146" s="305" t="str">
        <f>IF(OR(B146=0,B146=""),"",IF(AND($E$3=6,'Marks Entry 6th'!H145=""),"",IF(AND($E$3=7,'Marks Entry 7th'!H145=""),"",IF(AND($E$3=6),UPPER('Marks Entry 6th'!H145),IF(AND($E$3=7),UPPER('Marks Entry 7th'!H145),"")))))</f>
        <v/>
      </c>
      <c r="J146" s="64" t="str">
        <f>IF(OR(B146=0,B146=""),"",IF(AND($E$3=6,'Marks Entry 6th'!J145=""),"",IF(AND($E$3=7,'Marks Entry 7th'!J145=""),"",IF(AND($E$3=6),'Marks Entry 6th'!J145,IF(AND($E$3=7),'Marks Entry 7th'!J145,"")))))</f>
        <v/>
      </c>
      <c r="K146" s="64" t="str">
        <f>IF(OR(B146=0,B146=""),"",IF(AND($E$3=6,'Marks Entry 6th'!K145=""),"",IF(AND($E$3=7,'Marks Entry 7th'!K145=""),"",IF(AND($E$3=6),'Marks Entry 6th'!K145,IF(AND($E$3=7),'Marks Entry 7th'!K145,"")))))</f>
        <v/>
      </c>
      <c r="L146" s="120" t="str">
        <f>IF(OR($E146="",$G146=""),"",IF(AND($E$3=6),'Marks Entry 6th'!L145,IF(AND($E$3=7),'Marks Entry 7th'!L145,"")))</f>
        <v/>
      </c>
      <c r="M146" s="120" t="str">
        <f>IF(OR($E146="",$G146=""),"",IF(AND($E$3=6),'Marks Entry 6th'!M145,IF(AND($E$3=7),'Marks Entry 7th'!M145,"")))</f>
        <v/>
      </c>
      <c r="N146" s="120" t="str">
        <f>IF(OR($E146="",$G146=""),"",IF(AND($E$3=6),'Marks Entry 6th'!N145,IF(AND($E$3=7),'Marks Entry 7th'!N145,"")))</f>
        <v/>
      </c>
      <c r="O146" s="120" t="str">
        <f>IF(OR($E146="",$G146=""),"",IF(AND($E$3=6),'Marks Entry 6th'!O145,IF(AND($E$3=7),'Marks Entry 7th'!O145,"")))</f>
        <v/>
      </c>
      <c r="P146" s="120" t="str">
        <f>IF(OR($E146="",$G146=""),"",IF(AND($E$3=6),'Marks Entry 6th'!P145,IF(AND($E$3=7),'Marks Entry 7th'!P145,"")))</f>
        <v/>
      </c>
      <c r="Q146" s="120" t="str">
        <f>IF(OR($E146="",$G146=""),"",IF(AND($E$3=6),'Marks Entry 6th'!Q145,IF(AND($E$3=7),'Marks Entry 7th'!Q145,"")))</f>
        <v/>
      </c>
      <c r="R146" s="428" t="str">
        <f t="shared" si="186"/>
        <v/>
      </c>
      <c r="S146" s="120" t="str">
        <f>IF(OR($E146="",$G146=""),"",IF(AND($E$3=6),'Marks Entry 6th'!R145,IF(AND($E$3=7),'Marks Entry 7th'!R145,"")))</f>
        <v/>
      </c>
      <c r="T146" s="120" t="str">
        <f>IF(OR($E146="",$G146=""),"",IF(AND($E$3=6),'Marks Entry 6th'!S145,IF(AND($E$3=7),'Marks Entry 7th'!S145,"")))</f>
        <v/>
      </c>
      <c r="U146" s="65" t="str">
        <f t="shared" si="187"/>
        <v/>
      </c>
      <c r="V146" s="62">
        <f t="shared" si="188"/>
        <v>0</v>
      </c>
      <c r="W146" s="67" t="str">
        <f>IF(OR($E146="",$G146=""),"",IF(AND($E$3=6),'Marks Entry 6th'!T145,IF(AND($E$3=7),'Marks Entry 7th'!T145,"")))</f>
        <v/>
      </c>
      <c r="X146" s="67" t="str">
        <f>IF(OR($E146="",$G146=""),"",IF(AND($E$3=6),'Marks Entry 6th'!U145,IF(AND($E$3=7),'Marks Entry 7th'!U145,"")))</f>
        <v/>
      </c>
      <c r="Y146" s="66" t="str">
        <f t="shared" si="189"/>
        <v/>
      </c>
      <c r="Z146" s="62" t="str">
        <f t="shared" si="190"/>
        <v/>
      </c>
      <c r="AA146" s="108">
        <f t="shared" si="191"/>
        <v>0</v>
      </c>
      <c r="AB146" s="108" t="str">
        <f t="shared" si="192"/>
        <v/>
      </c>
      <c r="AC146" s="108" t="str">
        <f t="shared" si="193"/>
        <v/>
      </c>
      <c r="AD146" s="108" t="str">
        <f t="shared" si="194"/>
        <v/>
      </c>
      <c r="AE146" s="108" t="str">
        <f t="shared" si="195"/>
        <v/>
      </c>
      <c r="AF146" s="110" t="str">
        <f t="shared" si="196"/>
        <v/>
      </c>
      <c r="AG146" s="120" t="str">
        <f>IF(OR($E146="",$G146=""),"",IF(AND($E$3=6),'Marks Entry 6th'!V145,IF(AND($E$3=7),'Marks Entry 7th'!V145,"")))</f>
        <v/>
      </c>
      <c r="AH146" s="120" t="str">
        <f>IF(OR($E146="",$G146=""),"",IF(AND($E$3=6),'Marks Entry 6th'!W145,IF(AND($E$3=7),'Marks Entry 7th'!W145,"")))</f>
        <v/>
      </c>
      <c r="AI146" s="120" t="str">
        <f>IF(OR($E146="",$G146=""),"",IF(AND($E$3=6),'Marks Entry 6th'!X145,IF(AND($E$3=7),'Marks Entry 7th'!X145,"")))</f>
        <v/>
      </c>
      <c r="AJ146" s="120" t="str">
        <f>IF(OR($E146="",$G146=""),"",IF(AND($E$3=6),'Marks Entry 6th'!Y145,IF(AND($E$3=7),'Marks Entry 7th'!Y145,"")))</f>
        <v/>
      </c>
      <c r="AK146" s="120" t="str">
        <f>IF(OR($E146="",$G146=""),"",IF(AND($E$3=6),'Marks Entry 6th'!Z145,IF(AND($E$3=7),'Marks Entry 7th'!Z145,"")))</f>
        <v/>
      </c>
      <c r="AL146" s="120" t="str">
        <f>IF(OR($E146="",$G146=""),"",IF(AND($E$3=6),'Marks Entry 6th'!AA145,IF(AND($E$3=7),'Marks Entry 7th'!AA145,"")))</f>
        <v/>
      </c>
      <c r="AM146" s="428" t="str">
        <f t="shared" si="197"/>
        <v/>
      </c>
      <c r="AN146" s="120" t="str">
        <f>IF(OR($E146="",$G146=""),"",IF(AND($E$3=6),'Marks Entry 6th'!AB145,IF(AND($E$3=7),'Marks Entry 7th'!AB145,"")))</f>
        <v/>
      </c>
      <c r="AO146" s="120" t="str">
        <f>IF(OR($E146="",$G146=""),"",IF(AND($E$3=6),'Marks Entry 6th'!AC145,IF(AND($E$3=7),'Marks Entry 7th'!AC145,"")))</f>
        <v/>
      </c>
      <c r="AP146" s="65" t="str">
        <f t="shared" si="198"/>
        <v/>
      </c>
      <c r="AQ146" s="62">
        <f t="shared" si="199"/>
        <v>0</v>
      </c>
      <c r="AR146" s="67" t="str">
        <f>IF(OR($E146="",$G146=""),"",IF(AND($E$3=6),'Marks Entry 6th'!AD145,IF(AND($E$3=7),'Marks Entry 7th'!AD145,"")))</f>
        <v/>
      </c>
      <c r="AS146" s="67" t="str">
        <f>IF(OR($E146="",$G146=""),"",IF(AND($E$3=6),'Marks Entry 6th'!AE145,IF(AND($E$3=7),'Marks Entry 7th'!AE145,"")))</f>
        <v/>
      </c>
      <c r="AT146" s="65" t="str">
        <f t="shared" si="200"/>
        <v/>
      </c>
      <c r="AU146" s="62" t="str">
        <f t="shared" si="201"/>
        <v/>
      </c>
      <c r="AV146" s="108">
        <f t="shared" si="202"/>
        <v>0</v>
      </c>
      <c r="AW146" s="108" t="str">
        <f t="shared" si="203"/>
        <v/>
      </c>
      <c r="AX146" s="108" t="str">
        <f t="shared" si="204"/>
        <v/>
      </c>
      <c r="AY146" s="108" t="str">
        <f t="shared" si="205"/>
        <v/>
      </c>
      <c r="AZ146" s="108" t="str">
        <f t="shared" si="206"/>
        <v/>
      </c>
      <c r="BA146" s="110" t="str">
        <f t="shared" si="207"/>
        <v/>
      </c>
      <c r="BB146" s="313" t="str">
        <f>IF(OR($E146="",$G146=""),"",IF(AND($E$3=6),'Marks Entry 6th'!AF145,IF(AND($E$3=7),'Marks Entry 7th'!AF145,"")))</f>
        <v/>
      </c>
      <c r="BC146" s="120" t="str">
        <f>IF(OR($E146="",$G146=""),"",IF(AND($E$3=6),'Marks Entry 6th'!AG145,IF(AND($E$3=7),'Marks Entry 7th'!AG145,"")))</f>
        <v/>
      </c>
      <c r="BD146" s="120" t="str">
        <f>IF(OR($E146="",$G146=""),"",IF(AND($E$3=6),'Marks Entry 6th'!AH145,IF(AND($E$3=7),'Marks Entry 7th'!AH145,"")))</f>
        <v/>
      </c>
      <c r="BE146" s="120" t="str">
        <f>IF(OR($E146="",$G146=""),"",IF(AND($E$3=6),'Marks Entry 6th'!AI145,IF(AND($E$3=7),'Marks Entry 7th'!AI145,"")))</f>
        <v/>
      </c>
      <c r="BF146" s="120" t="str">
        <f>IF(OR($E146="",$G146=""),"",IF(AND($E$3=6),'Marks Entry 6th'!AJ145,IF(AND($E$3=7),'Marks Entry 7th'!AJ145,"")))</f>
        <v/>
      </c>
      <c r="BG146" s="120" t="str">
        <f>IF(OR($E146="",$G146=""),"",IF(AND($E$3=6),'Marks Entry 6th'!AK145,IF(AND($E$3=7),'Marks Entry 7th'!AK145,"")))</f>
        <v/>
      </c>
      <c r="BH146" s="120" t="str">
        <f>IF(OR($E146="",$G146=""),"",IF(AND($E$3=6),'Marks Entry 6th'!AL145,IF(AND($E$3=7),'Marks Entry 7th'!AL145,"")))</f>
        <v/>
      </c>
      <c r="BI146" s="428" t="str">
        <f t="shared" si="208"/>
        <v/>
      </c>
      <c r="BJ146" s="120" t="str">
        <f>IF(OR($E146="",$G146=""),"",IF(AND($E$3=6),'Marks Entry 6th'!AM145,IF(AND($E$3=7),'Marks Entry 7th'!AM145,"")))</f>
        <v/>
      </c>
      <c r="BK146" s="120" t="str">
        <f>IF(OR($E146="",$G146=""),"",IF(AND($E$3=6),'Marks Entry 6th'!AN145,IF(AND($E$3=7),'Marks Entry 7th'!AN145,"")))</f>
        <v/>
      </c>
      <c r="BL146" s="65" t="str">
        <f t="shared" si="209"/>
        <v/>
      </c>
      <c r="BM146" s="62">
        <f t="shared" si="210"/>
        <v>0</v>
      </c>
      <c r="BN146" s="67" t="str">
        <f>IF(OR($E146="",$G146=""),"",IF(AND($E$3=6),'Marks Entry 6th'!AO145,IF(AND($E$3=7),'Marks Entry 7th'!AO145,"")))</f>
        <v/>
      </c>
      <c r="BO146" s="67" t="str">
        <f>IF(OR($E146="",$G146=""),"",IF(AND($E$3=6),'Marks Entry 6th'!AP145,IF(AND($E$3=7),'Marks Entry 7th'!AP145,"")))</f>
        <v/>
      </c>
      <c r="BP146" s="65" t="str">
        <f t="shared" si="211"/>
        <v/>
      </c>
      <c r="BQ146" s="62" t="str">
        <f t="shared" si="212"/>
        <v/>
      </c>
      <c r="BR146" s="108">
        <f t="shared" si="213"/>
        <v>0</v>
      </c>
      <c r="BS146" s="108" t="str">
        <f t="shared" si="214"/>
        <v/>
      </c>
      <c r="BT146" s="108" t="str">
        <f t="shared" si="215"/>
        <v/>
      </c>
      <c r="BU146" s="108" t="str">
        <f t="shared" si="216"/>
        <v/>
      </c>
      <c r="BV146" s="108" t="str">
        <f t="shared" si="217"/>
        <v/>
      </c>
      <c r="BW146" s="110" t="str">
        <f t="shared" si="218"/>
        <v/>
      </c>
      <c r="BX146" s="120" t="str">
        <f>IF(OR($E146="",$G146=""),"",IF(AND($E$3=6),'Marks Entry 6th'!AQ145,IF(AND($E$3=7),'Marks Entry 7th'!AQ145,"")))</f>
        <v/>
      </c>
      <c r="BY146" s="120" t="str">
        <f>IF(OR($E146="",$G146=""),"",IF(AND($E$3=6),'Marks Entry 6th'!AR145,IF(AND($E$3=7),'Marks Entry 7th'!AR145,"")))</f>
        <v/>
      </c>
      <c r="BZ146" s="120" t="str">
        <f>IF(OR($E146="",$G146=""),"",IF(AND($E$3=6),'Marks Entry 6th'!AS145,IF(AND($E$3=7),'Marks Entry 7th'!AS145,"")))</f>
        <v/>
      </c>
      <c r="CA146" s="120" t="str">
        <f>IF(OR($E146="",$G146=""),"",IF(AND($E$3=6),'Marks Entry 6th'!AT145,IF(AND($E$3=7),'Marks Entry 7th'!AT145,"")))</f>
        <v/>
      </c>
      <c r="CB146" s="120" t="str">
        <f>IF(OR($E146="",$G146=""),"",IF(AND($E$3=6),'Marks Entry 6th'!AU145,IF(AND($E$3=7),'Marks Entry 7th'!AU145,"")))</f>
        <v/>
      </c>
      <c r="CC146" s="120" t="str">
        <f>IF(OR($E146="",$G146=""),"",IF(AND($E$3=6),'Marks Entry 6th'!AV145,IF(AND($E$3=7),'Marks Entry 7th'!AV145,"")))</f>
        <v/>
      </c>
      <c r="CD146" s="428" t="str">
        <f t="shared" si="219"/>
        <v/>
      </c>
      <c r="CE146" s="120" t="str">
        <f>IF(OR($E146="",$G146=""),"",IF(AND($E$3=6),'Marks Entry 6th'!AW145,IF(AND($E$3=7),'Marks Entry 7th'!AW145,"")))</f>
        <v/>
      </c>
      <c r="CF146" s="120" t="str">
        <f>IF(OR($E146="",$G146=""),"",IF(AND($E$3=6),'Marks Entry 6th'!AX145,IF(AND($E$3=7),'Marks Entry 7th'!AX145,"")))</f>
        <v/>
      </c>
      <c r="CG146" s="65" t="str">
        <f t="shared" si="220"/>
        <v/>
      </c>
      <c r="CH146" s="62">
        <f t="shared" si="221"/>
        <v>0</v>
      </c>
      <c r="CI146" s="67" t="str">
        <f>IF(OR($E146="",$G146=""),"",IF(AND($E$3=6),'Marks Entry 6th'!AY145,IF(AND($E$3=7),'Marks Entry 7th'!AY145,"")))</f>
        <v/>
      </c>
      <c r="CJ146" s="67" t="str">
        <f>IF(OR($E146="",$G146=""),"",IF(AND($E$3=6),'Marks Entry 6th'!AZ145,IF(AND($E$3=7),'Marks Entry 7th'!AZ145,"")))</f>
        <v/>
      </c>
      <c r="CK146" s="65" t="str">
        <f t="shared" si="222"/>
        <v/>
      </c>
      <c r="CL146" s="62" t="str">
        <f t="shared" si="223"/>
        <v/>
      </c>
      <c r="CM146" s="108">
        <f t="shared" si="224"/>
        <v>0</v>
      </c>
      <c r="CN146" s="108" t="str">
        <f t="shared" si="225"/>
        <v/>
      </c>
      <c r="CO146" s="108" t="str">
        <f t="shared" si="226"/>
        <v/>
      </c>
      <c r="CP146" s="108" t="str">
        <f t="shared" si="227"/>
        <v/>
      </c>
      <c r="CQ146" s="108" t="str">
        <f t="shared" si="228"/>
        <v/>
      </c>
      <c r="CR146" s="110" t="str">
        <f t="shared" si="229"/>
        <v/>
      </c>
      <c r="CS146" s="120" t="str">
        <f>IF(OR($E146="",$G146=""),"",IF(AND($E$3=6),'Marks Entry 6th'!BA145,IF(AND($E$3=7),'Marks Entry 7th'!BA145,"")))</f>
        <v/>
      </c>
      <c r="CT146" s="120" t="str">
        <f>IF(OR($E146="",$G146=""),"",IF(AND($E$3=6),'Marks Entry 6th'!BB145,IF(AND($E$3=7),'Marks Entry 7th'!BB145,"")))</f>
        <v/>
      </c>
      <c r="CU146" s="120" t="str">
        <f>IF(OR($E146="",$G146=""),"",IF(AND($E$3=6),'Marks Entry 6th'!BC145,IF(AND($E$3=7),'Marks Entry 7th'!BC145,"")))</f>
        <v/>
      </c>
      <c r="CV146" s="120" t="str">
        <f>IF(OR($E146="",$G146=""),"",IF(AND($E$3=6),'Marks Entry 6th'!BD145,IF(AND($E$3=7),'Marks Entry 7th'!BD145,"")))</f>
        <v/>
      </c>
      <c r="CW146" s="120" t="str">
        <f>IF(OR($E146="",$G146=""),"",IF(AND($E$3=6),'Marks Entry 6th'!BE145,IF(AND($E$3=7),'Marks Entry 7th'!BE145,"")))</f>
        <v/>
      </c>
      <c r="CX146" s="120" t="str">
        <f>IF(OR($E146="",$G146=""),"",IF(AND($E$3=6),'Marks Entry 6th'!BF145,IF(AND($E$3=7),'Marks Entry 7th'!BF145,"")))</f>
        <v/>
      </c>
      <c r="CY146" s="428" t="str">
        <f t="shared" si="230"/>
        <v/>
      </c>
      <c r="CZ146" s="120" t="str">
        <f>IF(OR($E146="",$G146=""),"",IF(AND($E$3=6),'Marks Entry 6th'!BG145,IF(AND($E$3=7),'Marks Entry 7th'!BG145,"")))</f>
        <v/>
      </c>
      <c r="DA146" s="120" t="str">
        <f>IF(OR($E146="",$G146=""),"",IF(AND($E$3=6),'Marks Entry 6th'!BH145,IF(AND($E$3=7),'Marks Entry 7th'!BH145,"")))</f>
        <v/>
      </c>
      <c r="DB146" s="65" t="str">
        <f t="shared" si="231"/>
        <v/>
      </c>
      <c r="DC146" s="62">
        <f t="shared" si="232"/>
        <v>0</v>
      </c>
      <c r="DD146" s="67" t="str">
        <f>IF(OR($E146="",$G146=""),"",IF(AND($E$3=6),'Marks Entry 6th'!BI145,IF(AND($E$3=7),'Marks Entry 7th'!BI145,"")))</f>
        <v/>
      </c>
      <c r="DE146" s="67" t="str">
        <f>IF(OR($E146="",$G146=""),"",IF(AND($E$3=6),'Marks Entry 6th'!BJ145,IF(AND($E$3=7),'Marks Entry 7th'!BJ145,"")))</f>
        <v/>
      </c>
      <c r="DF146" s="65" t="str">
        <f t="shared" si="233"/>
        <v/>
      </c>
      <c r="DG146" s="62" t="str">
        <f t="shared" si="234"/>
        <v/>
      </c>
      <c r="DH146" s="108">
        <f t="shared" si="235"/>
        <v>0</v>
      </c>
      <c r="DI146" s="108" t="str">
        <f t="shared" si="236"/>
        <v/>
      </c>
      <c r="DJ146" s="108" t="str">
        <f t="shared" si="237"/>
        <v/>
      </c>
      <c r="DK146" s="108" t="str">
        <f t="shared" si="238"/>
        <v/>
      </c>
      <c r="DL146" s="108" t="str">
        <f t="shared" si="239"/>
        <v/>
      </c>
      <c r="DM146" s="110" t="str">
        <f t="shared" si="240"/>
        <v/>
      </c>
      <c r="DN146" s="120" t="str">
        <f>IF(OR($E146="",$G146=""),"",IF(AND($E$3=6),'Marks Entry 6th'!BK145,IF(AND($E$3=7),'Marks Entry 7th'!BK145,"")))</f>
        <v/>
      </c>
      <c r="DO146" s="120" t="str">
        <f>IF(OR($E146="",$G146=""),"",IF(AND($E$3=6),'Marks Entry 6th'!BL145,IF(AND($E$3=7),'Marks Entry 7th'!BL145,"")))</f>
        <v/>
      </c>
      <c r="DP146" s="120" t="str">
        <f>IF(OR($E146="",$G146=""),"",IF(AND($E$3=6),'Marks Entry 6th'!BM145,IF(AND($E$3=7),'Marks Entry 7th'!BM145,"")))</f>
        <v/>
      </c>
      <c r="DQ146" s="120" t="str">
        <f>IF(OR($E146="",$G146=""),"",IF(AND($E$3=6),'Marks Entry 6th'!BN145,IF(AND($E$3=7),'Marks Entry 7th'!BN145,"")))</f>
        <v/>
      </c>
      <c r="DR146" s="120" t="str">
        <f>IF(OR($E146="",$G146=""),"",IF(AND($E$3=6),'Marks Entry 6th'!BO145,IF(AND($E$3=7),'Marks Entry 7th'!BO145,"")))</f>
        <v/>
      </c>
      <c r="DS146" s="120" t="str">
        <f>IF(OR($E146="",$G146=""),"",IF(AND($E$3=6),'Marks Entry 6th'!BP145,IF(AND($E$3=7),'Marks Entry 7th'!BP145,"")))</f>
        <v/>
      </c>
      <c r="DT146" s="428" t="str">
        <f t="shared" si="241"/>
        <v/>
      </c>
      <c r="DU146" s="120" t="str">
        <f>IF(OR($E146="",$G146=""),"",IF(AND($E$3=6),'Marks Entry 6th'!BQ145,IF(AND($E$3=7),'Marks Entry 7th'!BQ145,"")))</f>
        <v/>
      </c>
      <c r="DV146" s="120" t="str">
        <f>IF(OR($E146="",$G146=""),"",IF(AND($E$3=6),'Marks Entry 6th'!BR145,IF(AND($E$3=7),'Marks Entry 7th'!BR145,"")))</f>
        <v/>
      </c>
      <c r="DW146" s="65" t="str">
        <f t="shared" si="242"/>
        <v/>
      </c>
      <c r="DX146" s="62">
        <f t="shared" si="243"/>
        <v>0</v>
      </c>
      <c r="DY146" s="67" t="str">
        <f>IF(OR($E146="",$G146=""),"",IF(AND($E$3=6),'Marks Entry 6th'!BS145,IF(AND($E$3=7),'Marks Entry 7th'!BS145,"")))</f>
        <v/>
      </c>
      <c r="DZ146" s="67" t="str">
        <f>IF(OR($E146="",$G146=""),"",IF(AND($E$3=6),'Marks Entry 6th'!BT145,IF(AND($E$3=7),'Marks Entry 7th'!BT145,"")))</f>
        <v/>
      </c>
      <c r="EA146" s="65" t="str">
        <f t="shared" si="244"/>
        <v/>
      </c>
      <c r="EB146" s="62" t="str">
        <f t="shared" si="245"/>
        <v/>
      </c>
      <c r="EC146" s="108">
        <f t="shared" si="246"/>
        <v>0</v>
      </c>
      <c r="ED146" s="108" t="str">
        <f t="shared" si="247"/>
        <v/>
      </c>
      <c r="EE146" s="108" t="str">
        <f t="shared" si="248"/>
        <v/>
      </c>
      <c r="EF146" s="108" t="str">
        <f t="shared" si="249"/>
        <v/>
      </c>
      <c r="EG146" s="108" t="str">
        <f t="shared" si="250"/>
        <v/>
      </c>
      <c r="EH146" s="110" t="str">
        <f t="shared" si="251"/>
        <v/>
      </c>
      <c r="EI146" s="52" t="str">
        <f>IF(OR($E146="",$G146=""),"",IF(AND($E$3=6),'Marks Entry 6th'!BU145,IF(AND($E$3=7),'Marks Entry 7th'!BU145,"")))</f>
        <v/>
      </c>
      <c r="EJ146" s="52" t="str">
        <f>IF(OR($E146="",$G146=""),"",IF(AND($E$3=6),'Marks Entry 6th'!BV145,IF(AND($E$3=7),'Marks Entry 7th'!BV145,"")))</f>
        <v/>
      </c>
      <c r="EK146" s="52" t="str">
        <f>IF(OR($E146="",$G146=""),"",IF(AND($E$3=6),'Marks Entry 6th'!BW145,IF(AND($E$3=7),'Marks Entry 7th'!BW145,"")))</f>
        <v/>
      </c>
      <c r="EL146" s="52" t="str">
        <f>IF(OR($E146="",$G146=""),"",IF(AND($E$3=6),'Marks Entry 6th'!BX145,IF(AND($E$3=7),'Marks Entry 7th'!BX145,"")))</f>
        <v/>
      </c>
      <c r="EM146" s="52" t="str">
        <f>IF(OR($E146="",$G146=""),"",IF(AND($E$3=6),'Marks Entry 6th'!BY145,IF(AND($E$3=7),'Marks Entry 7th'!BY145,"")))</f>
        <v/>
      </c>
      <c r="EN146" s="121" t="str">
        <f t="shared" si="252"/>
        <v/>
      </c>
      <c r="EO146" s="122">
        <f t="shared" si="253"/>
        <v>0</v>
      </c>
      <c r="EP146" s="122" t="str">
        <f t="shared" si="254"/>
        <v/>
      </c>
      <c r="EQ146" s="122" t="str">
        <f t="shared" si="255"/>
        <v/>
      </c>
      <c r="ER146" s="109" t="str">
        <f t="shared" si="256"/>
        <v/>
      </c>
      <c r="ES146" s="52" t="str">
        <f>IF(OR($E146="",$G146=""),"",IF(AND($E$3=6),'Marks Entry 6th'!BZ145,IF(AND($E$3=7),'Marks Entry 7th'!BZ145,"")))</f>
        <v/>
      </c>
      <c r="ET146" s="52" t="str">
        <f>IF(OR($E146="",$G146=""),"",IF(AND($E$3=6),'Marks Entry 6th'!CA145,IF(AND($E$3=7),'Marks Entry 7th'!CA145,"")))</f>
        <v/>
      </c>
      <c r="EU146" s="52" t="str">
        <f>IF(OR($E146="",$G146=""),"",IF(AND($E$3=6),'Marks Entry 6th'!CB145,IF(AND($E$3=7),'Marks Entry 7th'!CB145,"")))</f>
        <v/>
      </c>
      <c r="EV146" s="52" t="str">
        <f>IF(OR($E146="",$G146=""),"",IF(AND($E$3=6),'Marks Entry 6th'!CC145,IF(AND($E$3=7),'Marks Entry 7th'!CC145,"")))</f>
        <v/>
      </c>
      <c r="EW146" s="52" t="str">
        <f>IF(OR($E146="",$G146=""),"",IF(AND($E$3=6),'Marks Entry 6th'!CD145,IF(AND($E$3=7),'Marks Entry 7th'!CD145,"")))</f>
        <v/>
      </c>
      <c r="EX146" s="121" t="str">
        <f t="shared" si="257"/>
        <v/>
      </c>
      <c r="EY146" s="122">
        <f t="shared" si="258"/>
        <v>0</v>
      </c>
      <c r="EZ146" s="122" t="str">
        <f t="shared" si="259"/>
        <v/>
      </c>
      <c r="FA146" s="122" t="str">
        <f t="shared" si="260"/>
        <v/>
      </c>
      <c r="FB146" s="109" t="str">
        <f t="shared" si="261"/>
        <v/>
      </c>
      <c r="FC146" s="52" t="str">
        <f>IF(OR($E146="",$G146=""),"",IF(AND($E$3=6),'Marks Entry 6th'!CE145,IF(AND($E$3=7),'Marks Entry 7th'!CE145,"")))</f>
        <v/>
      </c>
      <c r="FD146" s="52" t="str">
        <f>IF(OR($E146="",$G146=""),"",IF(AND($E$3=6),'Marks Entry 6th'!CF145,IF(AND($E$3=7),'Marks Entry 7th'!CF145,"")))</f>
        <v/>
      </c>
      <c r="FE146" s="52" t="str">
        <f>IF(OR($E146="",$G146=""),"",IF(AND($E$3=6),'Marks Entry 6th'!CG145,IF(AND($E$3=7),'Marks Entry 7th'!CG145,"")))</f>
        <v/>
      </c>
      <c r="FF146" s="52" t="str">
        <f>IF(OR($E146="",$G146=""),"",IF(AND($E$3=6),'Marks Entry 6th'!CH145,IF(AND($E$3=7),'Marks Entry 7th'!CH145,"")))</f>
        <v/>
      </c>
      <c r="FG146" s="52" t="str">
        <f>IF(OR($E146="",$G146=""),"",IF(AND($E$3=6),'Marks Entry 6th'!CI145,IF(AND($E$3=7),'Marks Entry 7th'!CI145,"")))</f>
        <v/>
      </c>
      <c r="FH146" s="121" t="str">
        <f t="shared" si="262"/>
        <v/>
      </c>
      <c r="FI146" s="122">
        <f t="shared" si="263"/>
        <v>0</v>
      </c>
      <c r="FJ146" s="122" t="str">
        <f t="shared" si="264"/>
        <v/>
      </c>
      <c r="FK146" s="122" t="str">
        <f t="shared" si="265"/>
        <v/>
      </c>
      <c r="FL146" s="109" t="str">
        <f t="shared" si="266"/>
        <v/>
      </c>
      <c r="FM146" s="370" t="str">
        <f>IF(OR($E146="",$G146=""),"",IF(AND('Marks Entry 6th'!CJ145="",'Marks Entry 7th'!CJ145=""),"",IF(AND($E$3=6),'Marks Entry 6th'!CJ145,IF(AND($E$3=7),'Marks Entry 7th'!CJ145,""))))</f>
        <v/>
      </c>
      <c r="FN146" s="370" t="str">
        <f>IF(OR($E146="",$G146=""),"",IF(AND('Marks Entry 6th'!CK145="",'Marks Entry 7th'!CK145=""),"",IF(AND($E$3=6),'Marks Entry 6th'!CK145,IF(AND($E$3=7),'Marks Entry 7th'!CK145,""))))</f>
        <v/>
      </c>
      <c r="FO146" s="371" t="str">
        <f t="shared" si="267"/>
        <v/>
      </c>
      <c r="FP146" s="109" t="str">
        <f t="shared" si="268"/>
        <v/>
      </c>
      <c r="FQ146" s="370" t="str">
        <f>IF(OR($E146="",$G146=""),"",IF(AND('Marks Entry 6th'!CL145="",'Marks Entry 7th'!CL145=""),"",IF(AND($E$3=6),'Marks Entry 6th'!CL145,IF(AND($E$3=7),'Marks Entry 7th'!CL145,""))))</f>
        <v/>
      </c>
      <c r="FR146" s="370" t="str">
        <f>IF(OR($E146="",$G146=""),"",IF(AND('Marks Entry 6th'!CM145="",'Marks Entry 7th'!CM145=""),"",IF(AND($E$3=6),'Marks Entry 6th'!CM145,IF(AND($E$3=7),'Marks Entry 7th'!CM145,""))))</f>
        <v/>
      </c>
      <c r="FS146" s="371" t="str">
        <f t="shared" si="269"/>
        <v/>
      </c>
      <c r="FT146" s="109" t="str">
        <f t="shared" si="270"/>
        <v/>
      </c>
      <c r="FU146" s="78" t="str">
        <f t="shared" si="271"/>
        <v/>
      </c>
      <c r="FV146" s="332" t="str">
        <f t="shared" si="272"/>
        <v/>
      </c>
      <c r="FW146" s="84" t="str">
        <f t="shared" si="273"/>
        <v/>
      </c>
      <c r="FX146" s="225" t="str">
        <f t="shared" si="274"/>
        <v/>
      </c>
      <c r="FY146" s="85" t="str">
        <f t="shared" si="275"/>
        <v/>
      </c>
      <c r="FZ146" s="331" t="str">
        <f>IFERROR(IF(B146="NSO","NSO",IF(OR(D146="",G146="",F146=""),"",IF(AND(FV146&gt;=36,'Master sheet'!$D$11="Hindi"),"कक्षा क्रमोन्नत",IF(AND(FV146&gt;=36,'Master sheet'!$D$11="English"),"Promoted",IF(AND(FV146&lt;36,'Master sheet'!$D$11="Hindi"),"पुनः परीक्षा","Re-Exam"))))),"")</f>
        <v/>
      </c>
      <c r="GA146" s="53" t="str">
        <f>IF(OR($E146="",$G146=""),"",IF(AND($E$3=6,'Marks Entry 6th'!CN145=""),"",IF(AND($E$3=7,'Marks Entry 7th'!CN145=""),"",IF(AND($E$3=6),'Marks Entry 6th'!CN145,IF(AND($E$3=7),'Marks Entry 7th'!CN145,"")))))</f>
        <v/>
      </c>
      <c r="GB146" s="53" t="str">
        <f>IF(OR($E146="",$G146=""),"",IF(AND($E$3=6,'Marks Entry 6th'!CO145=""),"",IF(AND($E$3=7,'Marks Entry 7th'!CO145=""),"",IF(AND($E$3=6),'Marks Entry 6th'!CO145,IF(AND($E$3=7),'Marks Entry 7th'!CO145,"")))))</f>
        <v/>
      </c>
      <c r="GC146" s="54"/>
      <c r="GK146" s="56">
        <f>IF(AND($E$3=6),'Marks Entry 6th'!I145,IF(AND($E$3=7),'Marks Entry 7th'!I145,""))</f>
        <v>0</v>
      </c>
      <c r="GL146" s="56">
        <f t="shared" si="276"/>
        <v>0</v>
      </c>
    </row>
    <row r="147" spans="1:194" ht="18.95" customHeight="1">
      <c r="A147" s="68">
        <v>140</v>
      </c>
      <c r="B147" s="68" t="str">
        <f>IF(OR(GK147=0,GK147=""),"",IF(AND($E$3=6),'Marks Entry 6th'!I146,IF(AND($E$3=7),'Marks Entry 7th'!I146,"")))</f>
        <v/>
      </c>
      <c r="C147" s="69" t="str">
        <f>IF(OR(B147=0,B147=""),"",IF(AND($E$3=6,'Marks Entry 6th'!B146=""),"",IF(AND($E$3=7,'Marks Entry 7th'!B146=""),"",IF(AND($E$3=6,'Marks Entry 6th'!B146),'Marks Entry 6th'!B146,IF(AND($E$3=7),'Marks Entry 7th'!B146,"")))))</f>
        <v/>
      </c>
      <c r="D147" s="69" t="str">
        <f>IF(OR(B147=0,B147=""),"",IF(AND($E$3=6,'Marks Entry 6th'!C146=""),"",IF(AND($E$3=7,'Marks Entry 7th'!C146=""),"",IF(AND($E$3=6),'Marks Entry 6th'!C146,IF(AND($E$3=7),'Marks Entry 7th'!C146,"")))))</f>
        <v/>
      </c>
      <c r="E147" s="306" t="str">
        <f>IF(OR(B147=0,B147=""),"",IF(AND($E$3=6,'Marks Entry 6th'!E146=""),"",IF(AND($E$3=7,'Marks Entry 7th'!E146=""),"",IF(AND($E$3=6),'Marks Entry 6th'!E146,IF(AND($E$3=7),'Marks Entry 7th'!E146,"")))))</f>
        <v/>
      </c>
      <c r="F147" s="69" t="str">
        <f>IF(OR(B147=0,B147=""),"",IF(AND($E$3=6,'Marks Entry 6th'!D146=""),"",IF(AND($E$3=7,'Marks Entry 7th'!D146=""),"",IF(AND($E$3=6),'Marks Entry 6th'!D146,IF(AND($E$3=7),'Marks Entry 7th'!D146,"")))))</f>
        <v/>
      </c>
      <c r="G147" s="305" t="str">
        <f>IF(OR(B147=0,B147=""),"",IF(AND($E$3=6,'Marks Entry 6th'!F146=""),"",IF(AND($E$3=7,'Marks Entry 7th'!F146=""),"",IF(AND($E$3=6),UPPER('Marks Entry 6th'!F146),IF(AND($E$3=7),UPPER('Marks Entry 7th'!F146),"")))))</f>
        <v/>
      </c>
      <c r="H147" s="305" t="str">
        <f>IF(OR(B147=0,B147=""),"",IF(AND($E$3=6,'Marks Entry 6th'!G146=""),"",IF(AND($E$3=7,'Marks Entry 7th'!G146=""),"",IF(AND($E$3=6),UPPER('Marks Entry 6th'!G146),IF(AND($E$3=7),UPPER('Marks Entry 7th'!G146),"")))))</f>
        <v/>
      </c>
      <c r="I147" s="305" t="str">
        <f>IF(OR(B147=0,B147=""),"",IF(AND($E$3=6,'Marks Entry 6th'!H146=""),"",IF(AND($E$3=7,'Marks Entry 7th'!H146=""),"",IF(AND($E$3=6),UPPER('Marks Entry 6th'!H146),IF(AND($E$3=7),UPPER('Marks Entry 7th'!H146),"")))))</f>
        <v/>
      </c>
      <c r="J147" s="64" t="str">
        <f>IF(OR(B147=0,B147=""),"",IF(AND($E$3=6,'Marks Entry 6th'!J146=""),"",IF(AND($E$3=7,'Marks Entry 7th'!J146=""),"",IF(AND($E$3=6),'Marks Entry 6th'!J146,IF(AND($E$3=7),'Marks Entry 7th'!J146,"")))))</f>
        <v/>
      </c>
      <c r="K147" s="64" t="str">
        <f>IF(OR(B147=0,B147=""),"",IF(AND($E$3=6,'Marks Entry 6th'!K146=""),"",IF(AND($E$3=7,'Marks Entry 7th'!K146=""),"",IF(AND($E$3=6),'Marks Entry 6th'!K146,IF(AND($E$3=7),'Marks Entry 7th'!K146,"")))))</f>
        <v/>
      </c>
      <c r="L147" s="120" t="str">
        <f>IF(OR($E147="",$G147=""),"",IF(AND($E$3=6),'Marks Entry 6th'!L146,IF(AND($E$3=7),'Marks Entry 7th'!L146,"")))</f>
        <v/>
      </c>
      <c r="M147" s="120" t="str">
        <f>IF(OR($E147="",$G147=""),"",IF(AND($E$3=6),'Marks Entry 6th'!M146,IF(AND($E$3=7),'Marks Entry 7th'!M146,"")))</f>
        <v/>
      </c>
      <c r="N147" s="120" t="str">
        <f>IF(OR($E147="",$G147=""),"",IF(AND($E$3=6),'Marks Entry 6th'!N146,IF(AND($E$3=7),'Marks Entry 7th'!N146,"")))</f>
        <v/>
      </c>
      <c r="O147" s="120" t="str">
        <f>IF(OR($E147="",$G147=""),"",IF(AND($E$3=6),'Marks Entry 6th'!O146,IF(AND($E$3=7),'Marks Entry 7th'!O146,"")))</f>
        <v/>
      </c>
      <c r="P147" s="120" t="str">
        <f>IF(OR($E147="",$G147=""),"",IF(AND($E$3=6),'Marks Entry 6th'!P146,IF(AND($E$3=7),'Marks Entry 7th'!P146,"")))</f>
        <v/>
      </c>
      <c r="Q147" s="120" t="str">
        <f>IF(OR($E147="",$G147=""),"",IF(AND($E$3=6),'Marks Entry 6th'!Q146,IF(AND($E$3=7),'Marks Entry 7th'!Q146,"")))</f>
        <v/>
      </c>
      <c r="R147" s="428" t="str">
        <f t="shared" si="186"/>
        <v/>
      </c>
      <c r="S147" s="120" t="str">
        <f>IF(OR($E147="",$G147=""),"",IF(AND($E$3=6),'Marks Entry 6th'!R146,IF(AND($E$3=7),'Marks Entry 7th'!R146,"")))</f>
        <v/>
      </c>
      <c r="T147" s="120" t="str">
        <f>IF(OR($E147="",$G147=""),"",IF(AND($E$3=6),'Marks Entry 6th'!S146,IF(AND($E$3=7),'Marks Entry 7th'!S146,"")))</f>
        <v/>
      </c>
      <c r="U147" s="65" t="str">
        <f t="shared" si="187"/>
        <v/>
      </c>
      <c r="V147" s="62">
        <f t="shared" si="188"/>
        <v>0</v>
      </c>
      <c r="W147" s="67" t="str">
        <f>IF(OR($E147="",$G147=""),"",IF(AND($E$3=6),'Marks Entry 6th'!T146,IF(AND($E$3=7),'Marks Entry 7th'!T146,"")))</f>
        <v/>
      </c>
      <c r="X147" s="67" t="str">
        <f>IF(OR($E147="",$G147=""),"",IF(AND($E$3=6),'Marks Entry 6th'!U146,IF(AND($E$3=7),'Marks Entry 7th'!U146,"")))</f>
        <v/>
      </c>
      <c r="Y147" s="66" t="str">
        <f t="shared" si="189"/>
        <v/>
      </c>
      <c r="Z147" s="62" t="str">
        <f t="shared" si="190"/>
        <v/>
      </c>
      <c r="AA147" s="108">
        <f t="shared" si="191"/>
        <v>0</v>
      </c>
      <c r="AB147" s="108" t="str">
        <f t="shared" si="192"/>
        <v/>
      </c>
      <c r="AC147" s="108" t="str">
        <f t="shared" si="193"/>
        <v/>
      </c>
      <c r="AD147" s="108" t="str">
        <f t="shared" si="194"/>
        <v/>
      </c>
      <c r="AE147" s="108" t="str">
        <f t="shared" si="195"/>
        <v/>
      </c>
      <c r="AF147" s="110" t="str">
        <f t="shared" si="196"/>
        <v/>
      </c>
      <c r="AG147" s="120" t="str">
        <f>IF(OR($E147="",$G147=""),"",IF(AND($E$3=6),'Marks Entry 6th'!V146,IF(AND($E$3=7),'Marks Entry 7th'!V146,"")))</f>
        <v/>
      </c>
      <c r="AH147" s="120" t="str">
        <f>IF(OR($E147="",$G147=""),"",IF(AND($E$3=6),'Marks Entry 6th'!W146,IF(AND($E$3=7),'Marks Entry 7th'!W146,"")))</f>
        <v/>
      </c>
      <c r="AI147" s="120" t="str">
        <f>IF(OR($E147="",$G147=""),"",IF(AND($E$3=6),'Marks Entry 6th'!X146,IF(AND($E$3=7),'Marks Entry 7th'!X146,"")))</f>
        <v/>
      </c>
      <c r="AJ147" s="120" t="str">
        <f>IF(OR($E147="",$G147=""),"",IF(AND($E$3=6),'Marks Entry 6th'!Y146,IF(AND($E$3=7),'Marks Entry 7th'!Y146,"")))</f>
        <v/>
      </c>
      <c r="AK147" s="120" t="str">
        <f>IF(OR($E147="",$G147=""),"",IF(AND($E$3=6),'Marks Entry 6th'!Z146,IF(AND($E$3=7),'Marks Entry 7th'!Z146,"")))</f>
        <v/>
      </c>
      <c r="AL147" s="120" t="str">
        <f>IF(OR($E147="",$G147=""),"",IF(AND($E$3=6),'Marks Entry 6th'!AA146,IF(AND($E$3=7),'Marks Entry 7th'!AA146,"")))</f>
        <v/>
      </c>
      <c r="AM147" s="428" t="str">
        <f t="shared" si="197"/>
        <v/>
      </c>
      <c r="AN147" s="120" t="str">
        <f>IF(OR($E147="",$G147=""),"",IF(AND($E$3=6),'Marks Entry 6th'!AB146,IF(AND($E$3=7),'Marks Entry 7th'!AB146,"")))</f>
        <v/>
      </c>
      <c r="AO147" s="120" t="str">
        <f>IF(OR($E147="",$G147=""),"",IF(AND($E$3=6),'Marks Entry 6th'!AC146,IF(AND($E$3=7),'Marks Entry 7th'!AC146,"")))</f>
        <v/>
      </c>
      <c r="AP147" s="65" t="str">
        <f t="shared" si="198"/>
        <v/>
      </c>
      <c r="AQ147" s="62">
        <f t="shared" si="199"/>
        <v>0</v>
      </c>
      <c r="AR147" s="67" t="str">
        <f>IF(OR($E147="",$G147=""),"",IF(AND($E$3=6),'Marks Entry 6th'!AD146,IF(AND($E$3=7),'Marks Entry 7th'!AD146,"")))</f>
        <v/>
      </c>
      <c r="AS147" s="67" t="str">
        <f>IF(OR($E147="",$G147=""),"",IF(AND($E$3=6),'Marks Entry 6th'!AE146,IF(AND($E$3=7),'Marks Entry 7th'!AE146,"")))</f>
        <v/>
      </c>
      <c r="AT147" s="65" t="str">
        <f t="shared" si="200"/>
        <v/>
      </c>
      <c r="AU147" s="62" t="str">
        <f t="shared" si="201"/>
        <v/>
      </c>
      <c r="AV147" s="108">
        <f t="shared" si="202"/>
        <v>0</v>
      </c>
      <c r="AW147" s="108" t="str">
        <f t="shared" si="203"/>
        <v/>
      </c>
      <c r="AX147" s="108" t="str">
        <f t="shared" si="204"/>
        <v/>
      </c>
      <c r="AY147" s="108" t="str">
        <f t="shared" si="205"/>
        <v/>
      </c>
      <c r="AZ147" s="108" t="str">
        <f t="shared" si="206"/>
        <v/>
      </c>
      <c r="BA147" s="110" t="str">
        <f t="shared" si="207"/>
        <v/>
      </c>
      <c r="BB147" s="313" t="str">
        <f>IF(OR($E147="",$G147=""),"",IF(AND($E$3=6),'Marks Entry 6th'!AF146,IF(AND($E$3=7),'Marks Entry 7th'!AF146,"")))</f>
        <v/>
      </c>
      <c r="BC147" s="120" t="str">
        <f>IF(OR($E147="",$G147=""),"",IF(AND($E$3=6),'Marks Entry 6th'!AG146,IF(AND($E$3=7),'Marks Entry 7th'!AG146,"")))</f>
        <v/>
      </c>
      <c r="BD147" s="120" t="str">
        <f>IF(OR($E147="",$G147=""),"",IF(AND($E$3=6),'Marks Entry 6th'!AH146,IF(AND($E$3=7),'Marks Entry 7th'!AH146,"")))</f>
        <v/>
      </c>
      <c r="BE147" s="120" t="str">
        <f>IF(OR($E147="",$G147=""),"",IF(AND($E$3=6),'Marks Entry 6th'!AI146,IF(AND($E$3=7),'Marks Entry 7th'!AI146,"")))</f>
        <v/>
      </c>
      <c r="BF147" s="120" t="str">
        <f>IF(OR($E147="",$G147=""),"",IF(AND($E$3=6),'Marks Entry 6th'!AJ146,IF(AND($E$3=7),'Marks Entry 7th'!AJ146,"")))</f>
        <v/>
      </c>
      <c r="BG147" s="120" t="str">
        <f>IF(OR($E147="",$G147=""),"",IF(AND($E$3=6),'Marks Entry 6th'!AK146,IF(AND($E$3=7),'Marks Entry 7th'!AK146,"")))</f>
        <v/>
      </c>
      <c r="BH147" s="120" t="str">
        <f>IF(OR($E147="",$G147=""),"",IF(AND($E$3=6),'Marks Entry 6th'!AL146,IF(AND($E$3=7),'Marks Entry 7th'!AL146,"")))</f>
        <v/>
      </c>
      <c r="BI147" s="428" t="str">
        <f t="shared" si="208"/>
        <v/>
      </c>
      <c r="BJ147" s="120" t="str">
        <f>IF(OR($E147="",$G147=""),"",IF(AND($E$3=6),'Marks Entry 6th'!AM146,IF(AND($E$3=7),'Marks Entry 7th'!AM146,"")))</f>
        <v/>
      </c>
      <c r="BK147" s="120" t="str">
        <f>IF(OR($E147="",$G147=""),"",IF(AND($E$3=6),'Marks Entry 6th'!AN146,IF(AND($E$3=7),'Marks Entry 7th'!AN146,"")))</f>
        <v/>
      </c>
      <c r="BL147" s="65" t="str">
        <f t="shared" si="209"/>
        <v/>
      </c>
      <c r="BM147" s="62">
        <f t="shared" si="210"/>
        <v>0</v>
      </c>
      <c r="BN147" s="67" t="str">
        <f>IF(OR($E147="",$G147=""),"",IF(AND($E$3=6),'Marks Entry 6th'!AO146,IF(AND($E$3=7),'Marks Entry 7th'!AO146,"")))</f>
        <v/>
      </c>
      <c r="BO147" s="67" t="str">
        <f>IF(OR($E147="",$G147=""),"",IF(AND($E$3=6),'Marks Entry 6th'!AP146,IF(AND($E$3=7),'Marks Entry 7th'!AP146,"")))</f>
        <v/>
      </c>
      <c r="BP147" s="65" t="str">
        <f t="shared" si="211"/>
        <v/>
      </c>
      <c r="BQ147" s="62" t="str">
        <f t="shared" si="212"/>
        <v/>
      </c>
      <c r="BR147" s="108">
        <f t="shared" si="213"/>
        <v>0</v>
      </c>
      <c r="BS147" s="108" t="str">
        <f t="shared" si="214"/>
        <v/>
      </c>
      <c r="BT147" s="108" t="str">
        <f t="shared" si="215"/>
        <v/>
      </c>
      <c r="BU147" s="108" t="str">
        <f t="shared" si="216"/>
        <v/>
      </c>
      <c r="BV147" s="108" t="str">
        <f t="shared" si="217"/>
        <v/>
      </c>
      <c r="BW147" s="110" t="str">
        <f t="shared" si="218"/>
        <v/>
      </c>
      <c r="BX147" s="120" t="str">
        <f>IF(OR($E147="",$G147=""),"",IF(AND($E$3=6),'Marks Entry 6th'!AQ146,IF(AND($E$3=7),'Marks Entry 7th'!AQ146,"")))</f>
        <v/>
      </c>
      <c r="BY147" s="120" t="str">
        <f>IF(OR($E147="",$G147=""),"",IF(AND($E$3=6),'Marks Entry 6th'!AR146,IF(AND($E$3=7),'Marks Entry 7th'!AR146,"")))</f>
        <v/>
      </c>
      <c r="BZ147" s="120" t="str">
        <f>IF(OR($E147="",$G147=""),"",IF(AND($E$3=6),'Marks Entry 6th'!AS146,IF(AND($E$3=7),'Marks Entry 7th'!AS146,"")))</f>
        <v/>
      </c>
      <c r="CA147" s="120" t="str">
        <f>IF(OR($E147="",$G147=""),"",IF(AND($E$3=6),'Marks Entry 6th'!AT146,IF(AND($E$3=7),'Marks Entry 7th'!AT146,"")))</f>
        <v/>
      </c>
      <c r="CB147" s="120" t="str">
        <f>IF(OR($E147="",$G147=""),"",IF(AND($E$3=6),'Marks Entry 6th'!AU146,IF(AND($E$3=7),'Marks Entry 7th'!AU146,"")))</f>
        <v/>
      </c>
      <c r="CC147" s="120" t="str">
        <f>IF(OR($E147="",$G147=""),"",IF(AND($E$3=6),'Marks Entry 6th'!AV146,IF(AND($E$3=7),'Marks Entry 7th'!AV146,"")))</f>
        <v/>
      </c>
      <c r="CD147" s="428" t="str">
        <f t="shared" si="219"/>
        <v/>
      </c>
      <c r="CE147" s="120" t="str">
        <f>IF(OR($E147="",$G147=""),"",IF(AND($E$3=6),'Marks Entry 6th'!AW146,IF(AND($E$3=7),'Marks Entry 7th'!AW146,"")))</f>
        <v/>
      </c>
      <c r="CF147" s="120" t="str">
        <f>IF(OR($E147="",$G147=""),"",IF(AND($E$3=6),'Marks Entry 6th'!AX146,IF(AND($E$3=7),'Marks Entry 7th'!AX146,"")))</f>
        <v/>
      </c>
      <c r="CG147" s="65" t="str">
        <f t="shared" si="220"/>
        <v/>
      </c>
      <c r="CH147" s="62">
        <f t="shared" si="221"/>
        <v>0</v>
      </c>
      <c r="CI147" s="67" t="str">
        <f>IF(OR($E147="",$G147=""),"",IF(AND($E$3=6),'Marks Entry 6th'!AY146,IF(AND($E$3=7),'Marks Entry 7th'!AY146,"")))</f>
        <v/>
      </c>
      <c r="CJ147" s="67" t="str">
        <f>IF(OR($E147="",$G147=""),"",IF(AND($E$3=6),'Marks Entry 6th'!AZ146,IF(AND($E$3=7),'Marks Entry 7th'!AZ146,"")))</f>
        <v/>
      </c>
      <c r="CK147" s="65" t="str">
        <f t="shared" si="222"/>
        <v/>
      </c>
      <c r="CL147" s="62" t="str">
        <f t="shared" si="223"/>
        <v/>
      </c>
      <c r="CM147" s="108">
        <f t="shared" si="224"/>
        <v>0</v>
      </c>
      <c r="CN147" s="108" t="str">
        <f t="shared" si="225"/>
        <v/>
      </c>
      <c r="CO147" s="108" t="str">
        <f t="shared" si="226"/>
        <v/>
      </c>
      <c r="CP147" s="108" t="str">
        <f t="shared" si="227"/>
        <v/>
      </c>
      <c r="CQ147" s="108" t="str">
        <f t="shared" si="228"/>
        <v/>
      </c>
      <c r="CR147" s="110" t="str">
        <f t="shared" si="229"/>
        <v/>
      </c>
      <c r="CS147" s="120" t="str">
        <f>IF(OR($E147="",$G147=""),"",IF(AND($E$3=6),'Marks Entry 6th'!BA146,IF(AND($E$3=7),'Marks Entry 7th'!BA146,"")))</f>
        <v/>
      </c>
      <c r="CT147" s="120" t="str">
        <f>IF(OR($E147="",$G147=""),"",IF(AND($E$3=6),'Marks Entry 6th'!BB146,IF(AND($E$3=7),'Marks Entry 7th'!BB146,"")))</f>
        <v/>
      </c>
      <c r="CU147" s="120" t="str">
        <f>IF(OR($E147="",$G147=""),"",IF(AND($E$3=6),'Marks Entry 6th'!BC146,IF(AND($E$3=7),'Marks Entry 7th'!BC146,"")))</f>
        <v/>
      </c>
      <c r="CV147" s="120" t="str">
        <f>IF(OR($E147="",$G147=""),"",IF(AND($E$3=6),'Marks Entry 6th'!BD146,IF(AND($E$3=7),'Marks Entry 7th'!BD146,"")))</f>
        <v/>
      </c>
      <c r="CW147" s="120" t="str">
        <f>IF(OR($E147="",$G147=""),"",IF(AND($E$3=6),'Marks Entry 6th'!BE146,IF(AND($E$3=7),'Marks Entry 7th'!BE146,"")))</f>
        <v/>
      </c>
      <c r="CX147" s="120" t="str">
        <f>IF(OR($E147="",$G147=""),"",IF(AND($E$3=6),'Marks Entry 6th'!BF146,IF(AND($E$3=7),'Marks Entry 7th'!BF146,"")))</f>
        <v/>
      </c>
      <c r="CY147" s="428" t="str">
        <f t="shared" si="230"/>
        <v/>
      </c>
      <c r="CZ147" s="120" t="str">
        <f>IF(OR($E147="",$G147=""),"",IF(AND($E$3=6),'Marks Entry 6th'!BG146,IF(AND($E$3=7),'Marks Entry 7th'!BG146,"")))</f>
        <v/>
      </c>
      <c r="DA147" s="120" t="str">
        <f>IF(OR($E147="",$G147=""),"",IF(AND($E$3=6),'Marks Entry 6th'!BH146,IF(AND($E$3=7),'Marks Entry 7th'!BH146,"")))</f>
        <v/>
      </c>
      <c r="DB147" s="65" t="str">
        <f t="shared" si="231"/>
        <v/>
      </c>
      <c r="DC147" s="62">
        <f t="shared" si="232"/>
        <v>0</v>
      </c>
      <c r="DD147" s="67" t="str">
        <f>IF(OR($E147="",$G147=""),"",IF(AND($E$3=6),'Marks Entry 6th'!BI146,IF(AND($E$3=7),'Marks Entry 7th'!BI146,"")))</f>
        <v/>
      </c>
      <c r="DE147" s="67" t="str">
        <f>IF(OR($E147="",$G147=""),"",IF(AND($E$3=6),'Marks Entry 6th'!BJ146,IF(AND($E$3=7),'Marks Entry 7th'!BJ146,"")))</f>
        <v/>
      </c>
      <c r="DF147" s="65" t="str">
        <f t="shared" si="233"/>
        <v/>
      </c>
      <c r="DG147" s="62" t="str">
        <f t="shared" si="234"/>
        <v/>
      </c>
      <c r="DH147" s="108">
        <f t="shared" si="235"/>
        <v>0</v>
      </c>
      <c r="DI147" s="108" t="str">
        <f t="shared" si="236"/>
        <v/>
      </c>
      <c r="DJ147" s="108" t="str">
        <f t="shared" si="237"/>
        <v/>
      </c>
      <c r="DK147" s="108" t="str">
        <f t="shared" si="238"/>
        <v/>
      </c>
      <c r="DL147" s="108" t="str">
        <f t="shared" si="239"/>
        <v/>
      </c>
      <c r="DM147" s="110" t="str">
        <f t="shared" si="240"/>
        <v/>
      </c>
      <c r="DN147" s="120" t="str">
        <f>IF(OR($E147="",$G147=""),"",IF(AND($E$3=6),'Marks Entry 6th'!BK146,IF(AND($E$3=7),'Marks Entry 7th'!BK146,"")))</f>
        <v/>
      </c>
      <c r="DO147" s="120" t="str">
        <f>IF(OR($E147="",$G147=""),"",IF(AND($E$3=6),'Marks Entry 6th'!BL146,IF(AND($E$3=7),'Marks Entry 7th'!BL146,"")))</f>
        <v/>
      </c>
      <c r="DP147" s="120" t="str">
        <f>IF(OR($E147="",$G147=""),"",IF(AND($E$3=6),'Marks Entry 6th'!BM146,IF(AND($E$3=7),'Marks Entry 7th'!BM146,"")))</f>
        <v/>
      </c>
      <c r="DQ147" s="120" t="str">
        <f>IF(OR($E147="",$G147=""),"",IF(AND($E$3=6),'Marks Entry 6th'!BN146,IF(AND($E$3=7),'Marks Entry 7th'!BN146,"")))</f>
        <v/>
      </c>
      <c r="DR147" s="120" t="str">
        <f>IF(OR($E147="",$G147=""),"",IF(AND($E$3=6),'Marks Entry 6th'!BO146,IF(AND($E$3=7),'Marks Entry 7th'!BO146,"")))</f>
        <v/>
      </c>
      <c r="DS147" s="120" t="str">
        <f>IF(OR($E147="",$G147=""),"",IF(AND($E$3=6),'Marks Entry 6th'!BP146,IF(AND($E$3=7),'Marks Entry 7th'!BP146,"")))</f>
        <v/>
      </c>
      <c r="DT147" s="428" t="str">
        <f t="shared" si="241"/>
        <v/>
      </c>
      <c r="DU147" s="120" t="str">
        <f>IF(OR($E147="",$G147=""),"",IF(AND($E$3=6),'Marks Entry 6th'!BQ146,IF(AND($E$3=7),'Marks Entry 7th'!BQ146,"")))</f>
        <v/>
      </c>
      <c r="DV147" s="120" t="str">
        <f>IF(OR($E147="",$G147=""),"",IF(AND($E$3=6),'Marks Entry 6th'!BR146,IF(AND($E$3=7),'Marks Entry 7th'!BR146,"")))</f>
        <v/>
      </c>
      <c r="DW147" s="65" t="str">
        <f t="shared" si="242"/>
        <v/>
      </c>
      <c r="DX147" s="62">
        <f t="shared" si="243"/>
        <v>0</v>
      </c>
      <c r="DY147" s="67" t="str">
        <f>IF(OR($E147="",$G147=""),"",IF(AND($E$3=6),'Marks Entry 6th'!BS146,IF(AND($E$3=7),'Marks Entry 7th'!BS146,"")))</f>
        <v/>
      </c>
      <c r="DZ147" s="67" t="str">
        <f>IF(OR($E147="",$G147=""),"",IF(AND($E$3=6),'Marks Entry 6th'!BT146,IF(AND($E$3=7),'Marks Entry 7th'!BT146,"")))</f>
        <v/>
      </c>
      <c r="EA147" s="65" t="str">
        <f t="shared" si="244"/>
        <v/>
      </c>
      <c r="EB147" s="62" t="str">
        <f t="shared" si="245"/>
        <v/>
      </c>
      <c r="EC147" s="108">
        <f t="shared" si="246"/>
        <v>0</v>
      </c>
      <c r="ED147" s="108" t="str">
        <f t="shared" si="247"/>
        <v/>
      </c>
      <c r="EE147" s="108" t="str">
        <f t="shared" si="248"/>
        <v/>
      </c>
      <c r="EF147" s="108" t="str">
        <f t="shared" si="249"/>
        <v/>
      </c>
      <c r="EG147" s="108" t="str">
        <f t="shared" si="250"/>
        <v/>
      </c>
      <c r="EH147" s="110" t="str">
        <f t="shared" si="251"/>
        <v/>
      </c>
      <c r="EI147" s="52" t="str">
        <f>IF(OR($E147="",$G147=""),"",IF(AND($E$3=6),'Marks Entry 6th'!BU146,IF(AND($E$3=7),'Marks Entry 7th'!BU146,"")))</f>
        <v/>
      </c>
      <c r="EJ147" s="52" t="str">
        <f>IF(OR($E147="",$G147=""),"",IF(AND($E$3=6),'Marks Entry 6th'!BV146,IF(AND($E$3=7),'Marks Entry 7th'!BV146,"")))</f>
        <v/>
      </c>
      <c r="EK147" s="52" t="str">
        <f>IF(OR($E147="",$G147=""),"",IF(AND($E$3=6),'Marks Entry 6th'!BW146,IF(AND($E$3=7),'Marks Entry 7th'!BW146,"")))</f>
        <v/>
      </c>
      <c r="EL147" s="52" t="str">
        <f>IF(OR($E147="",$G147=""),"",IF(AND($E$3=6),'Marks Entry 6th'!BX146,IF(AND($E$3=7),'Marks Entry 7th'!BX146,"")))</f>
        <v/>
      </c>
      <c r="EM147" s="52" t="str">
        <f>IF(OR($E147="",$G147=""),"",IF(AND($E$3=6),'Marks Entry 6th'!BY146,IF(AND($E$3=7),'Marks Entry 7th'!BY146,"")))</f>
        <v/>
      </c>
      <c r="EN147" s="121" t="str">
        <f t="shared" si="252"/>
        <v/>
      </c>
      <c r="EO147" s="122">
        <f t="shared" si="253"/>
        <v>0</v>
      </c>
      <c r="EP147" s="122" t="str">
        <f t="shared" si="254"/>
        <v/>
      </c>
      <c r="EQ147" s="122" t="str">
        <f t="shared" si="255"/>
        <v/>
      </c>
      <c r="ER147" s="109" t="str">
        <f t="shared" si="256"/>
        <v/>
      </c>
      <c r="ES147" s="52" t="str">
        <f>IF(OR($E147="",$G147=""),"",IF(AND($E$3=6),'Marks Entry 6th'!BZ146,IF(AND($E$3=7),'Marks Entry 7th'!BZ146,"")))</f>
        <v/>
      </c>
      <c r="ET147" s="52" t="str">
        <f>IF(OR($E147="",$G147=""),"",IF(AND($E$3=6),'Marks Entry 6th'!CA146,IF(AND($E$3=7),'Marks Entry 7th'!CA146,"")))</f>
        <v/>
      </c>
      <c r="EU147" s="52" t="str">
        <f>IF(OR($E147="",$G147=""),"",IF(AND($E$3=6),'Marks Entry 6th'!CB146,IF(AND($E$3=7),'Marks Entry 7th'!CB146,"")))</f>
        <v/>
      </c>
      <c r="EV147" s="52" t="str">
        <f>IF(OR($E147="",$G147=""),"",IF(AND($E$3=6),'Marks Entry 6th'!CC146,IF(AND($E$3=7),'Marks Entry 7th'!CC146,"")))</f>
        <v/>
      </c>
      <c r="EW147" s="52" t="str">
        <f>IF(OR($E147="",$G147=""),"",IF(AND($E$3=6),'Marks Entry 6th'!CD146,IF(AND($E$3=7),'Marks Entry 7th'!CD146,"")))</f>
        <v/>
      </c>
      <c r="EX147" s="121" t="str">
        <f t="shared" si="257"/>
        <v/>
      </c>
      <c r="EY147" s="122">
        <f t="shared" si="258"/>
        <v>0</v>
      </c>
      <c r="EZ147" s="122" t="str">
        <f t="shared" si="259"/>
        <v/>
      </c>
      <c r="FA147" s="122" t="str">
        <f t="shared" si="260"/>
        <v/>
      </c>
      <c r="FB147" s="109" t="str">
        <f t="shared" si="261"/>
        <v/>
      </c>
      <c r="FC147" s="52" t="str">
        <f>IF(OR($E147="",$G147=""),"",IF(AND($E$3=6),'Marks Entry 6th'!CE146,IF(AND($E$3=7),'Marks Entry 7th'!CE146,"")))</f>
        <v/>
      </c>
      <c r="FD147" s="52" t="str">
        <f>IF(OR($E147="",$G147=""),"",IF(AND($E$3=6),'Marks Entry 6th'!CF146,IF(AND($E$3=7),'Marks Entry 7th'!CF146,"")))</f>
        <v/>
      </c>
      <c r="FE147" s="52" t="str">
        <f>IF(OR($E147="",$G147=""),"",IF(AND($E$3=6),'Marks Entry 6th'!CG146,IF(AND($E$3=7),'Marks Entry 7th'!CG146,"")))</f>
        <v/>
      </c>
      <c r="FF147" s="52" t="str">
        <f>IF(OR($E147="",$G147=""),"",IF(AND($E$3=6),'Marks Entry 6th'!CH146,IF(AND($E$3=7),'Marks Entry 7th'!CH146,"")))</f>
        <v/>
      </c>
      <c r="FG147" s="52" t="str">
        <f>IF(OR($E147="",$G147=""),"",IF(AND($E$3=6),'Marks Entry 6th'!CI146,IF(AND($E$3=7),'Marks Entry 7th'!CI146,"")))</f>
        <v/>
      </c>
      <c r="FH147" s="121" t="str">
        <f t="shared" si="262"/>
        <v/>
      </c>
      <c r="FI147" s="122">
        <f t="shared" si="263"/>
        <v>0</v>
      </c>
      <c r="FJ147" s="122" t="str">
        <f t="shared" si="264"/>
        <v/>
      </c>
      <c r="FK147" s="122" t="str">
        <f t="shared" si="265"/>
        <v/>
      </c>
      <c r="FL147" s="109" t="str">
        <f t="shared" si="266"/>
        <v/>
      </c>
      <c r="FM147" s="370" t="str">
        <f>IF(OR($E147="",$G147=""),"",IF(AND('Marks Entry 6th'!CJ146="",'Marks Entry 7th'!CJ146=""),"",IF(AND($E$3=6),'Marks Entry 6th'!CJ146,IF(AND($E$3=7),'Marks Entry 7th'!CJ146,""))))</f>
        <v/>
      </c>
      <c r="FN147" s="370" t="str">
        <f>IF(OR($E147="",$G147=""),"",IF(AND('Marks Entry 6th'!CK146="",'Marks Entry 7th'!CK146=""),"",IF(AND($E$3=6),'Marks Entry 6th'!CK146,IF(AND($E$3=7),'Marks Entry 7th'!CK146,""))))</f>
        <v/>
      </c>
      <c r="FO147" s="371" t="str">
        <f t="shared" si="267"/>
        <v/>
      </c>
      <c r="FP147" s="109" t="str">
        <f t="shared" si="268"/>
        <v/>
      </c>
      <c r="FQ147" s="370" t="str">
        <f>IF(OR($E147="",$G147=""),"",IF(AND('Marks Entry 6th'!CL146="",'Marks Entry 7th'!CL146=""),"",IF(AND($E$3=6),'Marks Entry 6th'!CL146,IF(AND($E$3=7),'Marks Entry 7th'!CL146,""))))</f>
        <v/>
      </c>
      <c r="FR147" s="370" t="str">
        <f>IF(OR($E147="",$G147=""),"",IF(AND('Marks Entry 6th'!CM146="",'Marks Entry 7th'!CM146=""),"",IF(AND($E$3=6),'Marks Entry 6th'!CM146,IF(AND($E$3=7),'Marks Entry 7th'!CM146,""))))</f>
        <v/>
      </c>
      <c r="FS147" s="371" t="str">
        <f t="shared" si="269"/>
        <v/>
      </c>
      <c r="FT147" s="109" t="str">
        <f t="shared" si="270"/>
        <v/>
      </c>
      <c r="FU147" s="78" t="str">
        <f t="shared" si="271"/>
        <v/>
      </c>
      <c r="FV147" s="332" t="str">
        <f t="shared" si="272"/>
        <v/>
      </c>
      <c r="FW147" s="84" t="str">
        <f t="shared" si="273"/>
        <v/>
      </c>
      <c r="FX147" s="225" t="str">
        <f t="shared" si="274"/>
        <v/>
      </c>
      <c r="FY147" s="85" t="str">
        <f t="shared" si="275"/>
        <v/>
      </c>
      <c r="FZ147" s="331" t="str">
        <f>IFERROR(IF(B147="NSO","NSO",IF(OR(D147="",G147="",F147=""),"",IF(AND(FV147&gt;=36,'Master sheet'!$D$11="Hindi"),"कक्षा क्रमोन्नत",IF(AND(FV147&gt;=36,'Master sheet'!$D$11="English"),"Promoted",IF(AND(FV147&lt;36,'Master sheet'!$D$11="Hindi"),"पुनः परीक्षा","Re-Exam"))))),"")</f>
        <v/>
      </c>
      <c r="GA147" s="53" t="str">
        <f>IF(OR($E147="",$G147=""),"",IF(AND($E$3=6,'Marks Entry 6th'!CN146=""),"",IF(AND($E$3=7,'Marks Entry 7th'!CN146=""),"",IF(AND($E$3=6),'Marks Entry 6th'!CN146,IF(AND($E$3=7),'Marks Entry 7th'!CN146,"")))))</f>
        <v/>
      </c>
      <c r="GB147" s="53" t="str">
        <f>IF(OR($E147="",$G147=""),"",IF(AND($E$3=6,'Marks Entry 6th'!CO146=""),"",IF(AND($E$3=7,'Marks Entry 7th'!CO146=""),"",IF(AND($E$3=6),'Marks Entry 6th'!CO146,IF(AND($E$3=7),'Marks Entry 7th'!CO146,"")))))</f>
        <v/>
      </c>
      <c r="GC147" s="54"/>
      <c r="GK147" s="56">
        <f>IF(AND($E$3=6),'Marks Entry 6th'!I146,IF(AND($E$3=7),'Marks Entry 7th'!I146,""))</f>
        <v>0</v>
      </c>
      <c r="GL147" s="56">
        <f t="shared" si="276"/>
        <v>0</v>
      </c>
    </row>
    <row r="148" spans="1:194" ht="18.95" customHeight="1">
      <c r="A148" s="68">
        <v>141</v>
      </c>
      <c r="B148" s="68" t="str">
        <f>IF(OR(GK148=0,GK148=""),"",IF(AND($E$3=6),'Marks Entry 6th'!I147,IF(AND($E$3=7),'Marks Entry 7th'!I147,"")))</f>
        <v/>
      </c>
      <c r="C148" s="69" t="str">
        <f>IF(OR(B148=0,B148=""),"",IF(AND($E$3=6,'Marks Entry 6th'!B147=""),"",IF(AND($E$3=7,'Marks Entry 7th'!B147=""),"",IF(AND($E$3=6,'Marks Entry 6th'!B147),'Marks Entry 6th'!B147,IF(AND($E$3=7),'Marks Entry 7th'!B147,"")))))</f>
        <v/>
      </c>
      <c r="D148" s="69" t="str">
        <f>IF(OR(B148=0,B148=""),"",IF(AND($E$3=6,'Marks Entry 6th'!C147=""),"",IF(AND($E$3=7,'Marks Entry 7th'!C147=""),"",IF(AND($E$3=6),'Marks Entry 6th'!C147,IF(AND($E$3=7),'Marks Entry 7th'!C147,"")))))</f>
        <v/>
      </c>
      <c r="E148" s="306" t="str">
        <f>IF(OR(B148=0,B148=""),"",IF(AND($E$3=6,'Marks Entry 6th'!E147=""),"",IF(AND($E$3=7,'Marks Entry 7th'!E147=""),"",IF(AND($E$3=6),'Marks Entry 6th'!E147,IF(AND($E$3=7),'Marks Entry 7th'!E147,"")))))</f>
        <v/>
      </c>
      <c r="F148" s="69" t="str">
        <f>IF(OR(B148=0,B148=""),"",IF(AND($E$3=6,'Marks Entry 6th'!D147=""),"",IF(AND($E$3=7,'Marks Entry 7th'!D147=""),"",IF(AND($E$3=6),'Marks Entry 6th'!D147,IF(AND($E$3=7),'Marks Entry 7th'!D147,"")))))</f>
        <v/>
      </c>
      <c r="G148" s="305" t="str">
        <f>IF(OR(B148=0,B148=""),"",IF(AND($E$3=6,'Marks Entry 6th'!F147=""),"",IF(AND($E$3=7,'Marks Entry 7th'!F147=""),"",IF(AND($E$3=6),UPPER('Marks Entry 6th'!F147),IF(AND($E$3=7),UPPER('Marks Entry 7th'!F147),"")))))</f>
        <v/>
      </c>
      <c r="H148" s="305" t="str">
        <f>IF(OR(B148=0,B148=""),"",IF(AND($E$3=6,'Marks Entry 6th'!G147=""),"",IF(AND($E$3=7,'Marks Entry 7th'!G147=""),"",IF(AND($E$3=6),UPPER('Marks Entry 6th'!G147),IF(AND($E$3=7),UPPER('Marks Entry 7th'!G147),"")))))</f>
        <v/>
      </c>
      <c r="I148" s="305" t="str">
        <f>IF(OR(B148=0,B148=""),"",IF(AND($E$3=6,'Marks Entry 6th'!H147=""),"",IF(AND($E$3=7,'Marks Entry 7th'!H147=""),"",IF(AND($E$3=6),UPPER('Marks Entry 6th'!H147),IF(AND($E$3=7),UPPER('Marks Entry 7th'!H147),"")))))</f>
        <v/>
      </c>
      <c r="J148" s="64" t="str">
        <f>IF(OR(B148=0,B148=""),"",IF(AND($E$3=6,'Marks Entry 6th'!J147=""),"",IF(AND($E$3=7,'Marks Entry 7th'!J147=""),"",IF(AND($E$3=6),'Marks Entry 6th'!J147,IF(AND($E$3=7),'Marks Entry 7th'!J147,"")))))</f>
        <v/>
      </c>
      <c r="K148" s="64" t="str">
        <f>IF(OR(B148=0,B148=""),"",IF(AND($E$3=6,'Marks Entry 6th'!K147=""),"",IF(AND($E$3=7,'Marks Entry 7th'!K147=""),"",IF(AND($E$3=6),'Marks Entry 6th'!K147,IF(AND($E$3=7),'Marks Entry 7th'!K147,"")))))</f>
        <v/>
      </c>
      <c r="L148" s="120" t="str">
        <f>IF(OR($E148="",$G148=""),"",IF(AND($E$3=6),'Marks Entry 6th'!L147,IF(AND($E$3=7),'Marks Entry 7th'!L147,"")))</f>
        <v/>
      </c>
      <c r="M148" s="120" t="str">
        <f>IF(OR($E148="",$G148=""),"",IF(AND($E$3=6),'Marks Entry 6th'!M147,IF(AND($E$3=7),'Marks Entry 7th'!M147,"")))</f>
        <v/>
      </c>
      <c r="N148" s="120" t="str">
        <f>IF(OR($E148="",$G148=""),"",IF(AND($E$3=6),'Marks Entry 6th'!N147,IF(AND($E$3=7),'Marks Entry 7th'!N147,"")))</f>
        <v/>
      </c>
      <c r="O148" s="120" t="str">
        <f>IF(OR($E148="",$G148=""),"",IF(AND($E$3=6),'Marks Entry 6th'!O147,IF(AND($E$3=7),'Marks Entry 7th'!O147,"")))</f>
        <v/>
      </c>
      <c r="P148" s="120" t="str">
        <f>IF(OR($E148="",$G148=""),"",IF(AND($E$3=6),'Marks Entry 6th'!P147,IF(AND($E$3=7),'Marks Entry 7th'!P147,"")))</f>
        <v/>
      </c>
      <c r="Q148" s="120" t="str">
        <f>IF(OR($E148="",$G148=""),"",IF(AND($E$3=6),'Marks Entry 6th'!Q147,IF(AND($E$3=7),'Marks Entry 7th'!Q147,"")))</f>
        <v/>
      </c>
      <c r="R148" s="428" t="str">
        <f t="shared" si="186"/>
        <v/>
      </c>
      <c r="S148" s="120" t="str">
        <f>IF(OR($E148="",$G148=""),"",IF(AND($E$3=6),'Marks Entry 6th'!R147,IF(AND($E$3=7),'Marks Entry 7th'!R147,"")))</f>
        <v/>
      </c>
      <c r="T148" s="120" t="str">
        <f>IF(OR($E148="",$G148=""),"",IF(AND($E$3=6),'Marks Entry 6th'!S147,IF(AND($E$3=7),'Marks Entry 7th'!S147,"")))</f>
        <v/>
      </c>
      <c r="U148" s="65" t="str">
        <f t="shared" si="187"/>
        <v/>
      </c>
      <c r="V148" s="62">
        <f t="shared" si="188"/>
        <v>0</v>
      </c>
      <c r="W148" s="67" t="str">
        <f>IF(OR($E148="",$G148=""),"",IF(AND($E$3=6),'Marks Entry 6th'!T147,IF(AND($E$3=7),'Marks Entry 7th'!T147,"")))</f>
        <v/>
      </c>
      <c r="X148" s="67" t="str">
        <f>IF(OR($E148="",$G148=""),"",IF(AND($E$3=6),'Marks Entry 6th'!U147,IF(AND($E$3=7),'Marks Entry 7th'!U147,"")))</f>
        <v/>
      </c>
      <c r="Y148" s="66" t="str">
        <f t="shared" si="189"/>
        <v/>
      </c>
      <c r="Z148" s="62" t="str">
        <f t="shared" si="190"/>
        <v/>
      </c>
      <c r="AA148" s="108">
        <f t="shared" si="191"/>
        <v>0</v>
      </c>
      <c r="AB148" s="108" t="str">
        <f t="shared" si="192"/>
        <v/>
      </c>
      <c r="AC148" s="108" t="str">
        <f t="shared" si="193"/>
        <v/>
      </c>
      <c r="AD148" s="108" t="str">
        <f t="shared" si="194"/>
        <v/>
      </c>
      <c r="AE148" s="108" t="str">
        <f t="shared" si="195"/>
        <v/>
      </c>
      <c r="AF148" s="110" t="str">
        <f t="shared" si="196"/>
        <v/>
      </c>
      <c r="AG148" s="120" t="str">
        <f>IF(OR($E148="",$G148=""),"",IF(AND($E$3=6),'Marks Entry 6th'!V147,IF(AND($E$3=7),'Marks Entry 7th'!V147,"")))</f>
        <v/>
      </c>
      <c r="AH148" s="120" t="str">
        <f>IF(OR($E148="",$G148=""),"",IF(AND($E$3=6),'Marks Entry 6th'!W147,IF(AND($E$3=7),'Marks Entry 7th'!W147,"")))</f>
        <v/>
      </c>
      <c r="AI148" s="120" t="str">
        <f>IF(OR($E148="",$G148=""),"",IF(AND($E$3=6),'Marks Entry 6th'!X147,IF(AND($E$3=7),'Marks Entry 7th'!X147,"")))</f>
        <v/>
      </c>
      <c r="AJ148" s="120" t="str">
        <f>IF(OR($E148="",$G148=""),"",IF(AND($E$3=6),'Marks Entry 6th'!Y147,IF(AND($E$3=7),'Marks Entry 7th'!Y147,"")))</f>
        <v/>
      </c>
      <c r="AK148" s="120" t="str">
        <f>IF(OR($E148="",$G148=""),"",IF(AND($E$3=6),'Marks Entry 6th'!Z147,IF(AND($E$3=7),'Marks Entry 7th'!Z147,"")))</f>
        <v/>
      </c>
      <c r="AL148" s="120" t="str">
        <f>IF(OR($E148="",$G148=""),"",IF(AND($E$3=6),'Marks Entry 6th'!AA147,IF(AND($E$3=7),'Marks Entry 7th'!AA147,"")))</f>
        <v/>
      </c>
      <c r="AM148" s="428" t="str">
        <f t="shared" si="197"/>
        <v/>
      </c>
      <c r="AN148" s="120" t="str">
        <f>IF(OR($E148="",$G148=""),"",IF(AND($E$3=6),'Marks Entry 6th'!AB147,IF(AND($E$3=7),'Marks Entry 7th'!AB147,"")))</f>
        <v/>
      </c>
      <c r="AO148" s="120" t="str">
        <f>IF(OR($E148="",$G148=""),"",IF(AND($E$3=6),'Marks Entry 6th'!AC147,IF(AND($E$3=7),'Marks Entry 7th'!AC147,"")))</f>
        <v/>
      </c>
      <c r="AP148" s="65" t="str">
        <f t="shared" si="198"/>
        <v/>
      </c>
      <c r="AQ148" s="62">
        <f t="shared" si="199"/>
        <v>0</v>
      </c>
      <c r="AR148" s="67" t="str">
        <f>IF(OR($E148="",$G148=""),"",IF(AND($E$3=6),'Marks Entry 6th'!AD147,IF(AND($E$3=7),'Marks Entry 7th'!AD147,"")))</f>
        <v/>
      </c>
      <c r="AS148" s="67" t="str">
        <f>IF(OR($E148="",$G148=""),"",IF(AND($E$3=6),'Marks Entry 6th'!AE147,IF(AND($E$3=7),'Marks Entry 7th'!AE147,"")))</f>
        <v/>
      </c>
      <c r="AT148" s="65" t="str">
        <f t="shared" si="200"/>
        <v/>
      </c>
      <c r="AU148" s="62" t="str">
        <f t="shared" si="201"/>
        <v/>
      </c>
      <c r="AV148" s="108">
        <f t="shared" si="202"/>
        <v>0</v>
      </c>
      <c r="AW148" s="108" t="str">
        <f t="shared" si="203"/>
        <v/>
      </c>
      <c r="AX148" s="108" t="str">
        <f t="shared" si="204"/>
        <v/>
      </c>
      <c r="AY148" s="108" t="str">
        <f t="shared" si="205"/>
        <v/>
      </c>
      <c r="AZ148" s="108" t="str">
        <f t="shared" si="206"/>
        <v/>
      </c>
      <c r="BA148" s="110" t="str">
        <f t="shared" si="207"/>
        <v/>
      </c>
      <c r="BB148" s="313" t="str">
        <f>IF(OR($E148="",$G148=""),"",IF(AND($E$3=6),'Marks Entry 6th'!AF147,IF(AND($E$3=7),'Marks Entry 7th'!AF147,"")))</f>
        <v/>
      </c>
      <c r="BC148" s="120" t="str">
        <f>IF(OR($E148="",$G148=""),"",IF(AND($E$3=6),'Marks Entry 6th'!AG147,IF(AND($E$3=7),'Marks Entry 7th'!AG147,"")))</f>
        <v/>
      </c>
      <c r="BD148" s="120" t="str">
        <f>IF(OR($E148="",$G148=""),"",IF(AND($E$3=6),'Marks Entry 6th'!AH147,IF(AND($E$3=7),'Marks Entry 7th'!AH147,"")))</f>
        <v/>
      </c>
      <c r="BE148" s="120" t="str">
        <f>IF(OR($E148="",$G148=""),"",IF(AND($E$3=6),'Marks Entry 6th'!AI147,IF(AND($E$3=7),'Marks Entry 7th'!AI147,"")))</f>
        <v/>
      </c>
      <c r="BF148" s="120" t="str">
        <f>IF(OR($E148="",$G148=""),"",IF(AND($E$3=6),'Marks Entry 6th'!AJ147,IF(AND($E$3=7),'Marks Entry 7th'!AJ147,"")))</f>
        <v/>
      </c>
      <c r="BG148" s="120" t="str">
        <f>IF(OR($E148="",$G148=""),"",IF(AND($E$3=6),'Marks Entry 6th'!AK147,IF(AND($E$3=7),'Marks Entry 7th'!AK147,"")))</f>
        <v/>
      </c>
      <c r="BH148" s="120" t="str">
        <f>IF(OR($E148="",$G148=""),"",IF(AND($E$3=6),'Marks Entry 6th'!AL147,IF(AND($E$3=7),'Marks Entry 7th'!AL147,"")))</f>
        <v/>
      </c>
      <c r="BI148" s="428" t="str">
        <f t="shared" si="208"/>
        <v/>
      </c>
      <c r="BJ148" s="120" t="str">
        <f>IF(OR($E148="",$G148=""),"",IF(AND($E$3=6),'Marks Entry 6th'!AM147,IF(AND($E$3=7),'Marks Entry 7th'!AM147,"")))</f>
        <v/>
      </c>
      <c r="BK148" s="120" t="str">
        <f>IF(OR($E148="",$G148=""),"",IF(AND($E$3=6),'Marks Entry 6th'!AN147,IF(AND($E$3=7),'Marks Entry 7th'!AN147,"")))</f>
        <v/>
      </c>
      <c r="BL148" s="65" t="str">
        <f t="shared" si="209"/>
        <v/>
      </c>
      <c r="BM148" s="62">
        <f t="shared" si="210"/>
        <v>0</v>
      </c>
      <c r="BN148" s="67" t="str">
        <f>IF(OR($E148="",$G148=""),"",IF(AND($E$3=6),'Marks Entry 6th'!AO147,IF(AND($E$3=7),'Marks Entry 7th'!AO147,"")))</f>
        <v/>
      </c>
      <c r="BO148" s="67" t="str">
        <f>IF(OR($E148="",$G148=""),"",IF(AND($E$3=6),'Marks Entry 6th'!AP147,IF(AND($E$3=7),'Marks Entry 7th'!AP147,"")))</f>
        <v/>
      </c>
      <c r="BP148" s="65" t="str">
        <f t="shared" si="211"/>
        <v/>
      </c>
      <c r="BQ148" s="62" t="str">
        <f t="shared" si="212"/>
        <v/>
      </c>
      <c r="BR148" s="108">
        <f t="shared" si="213"/>
        <v>0</v>
      </c>
      <c r="BS148" s="108" t="str">
        <f t="shared" si="214"/>
        <v/>
      </c>
      <c r="BT148" s="108" t="str">
        <f t="shared" si="215"/>
        <v/>
      </c>
      <c r="BU148" s="108" t="str">
        <f t="shared" si="216"/>
        <v/>
      </c>
      <c r="BV148" s="108" t="str">
        <f t="shared" si="217"/>
        <v/>
      </c>
      <c r="BW148" s="110" t="str">
        <f t="shared" si="218"/>
        <v/>
      </c>
      <c r="BX148" s="120" t="str">
        <f>IF(OR($E148="",$G148=""),"",IF(AND($E$3=6),'Marks Entry 6th'!AQ147,IF(AND($E$3=7),'Marks Entry 7th'!AQ147,"")))</f>
        <v/>
      </c>
      <c r="BY148" s="120" t="str">
        <f>IF(OR($E148="",$G148=""),"",IF(AND($E$3=6),'Marks Entry 6th'!AR147,IF(AND($E$3=7),'Marks Entry 7th'!AR147,"")))</f>
        <v/>
      </c>
      <c r="BZ148" s="120" t="str">
        <f>IF(OR($E148="",$G148=""),"",IF(AND($E$3=6),'Marks Entry 6th'!AS147,IF(AND($E$3=7),'Marks Entry 7th'!AS147,"")))</f>
        <v/>
      </c>
      <c r="CA148" s="120" t="str">
        <f>IF(OR($E148="",$G148=""),"",IF(AND($E$3=6),'Marks Entry 6th'!AT147,IF(AND($E$3=7),'Marks Entry 7th'!AT147,"")))</f>
        <v/>
      </c>
      <c r="CB148" s="120" t="str">
        <f>IF(OR($E148="",$G148=""),"",IF(AND($E$3=6),'Marks Entry 6th'!AU147,IF(AND($E$3=7),'Marks Entry 7th'!AU147,"")))</f>
        <v/>
      </c>
      <c r="CC148" s="120" t="str">
        <f>IF(OR($E148="",$G148=""),"",IF(AND($E$3=6),'Marks Entry 6th'!AV147,IF(AND($E$3=7),'Marks Entry 7th'!AV147,"")))</f>
        <v/>
      </c>
      <c r="CD148" s="428" t="str">
        <f t="shared" si="219"/>
        <v/>
      </c>
      <c r="CE148" s="120" t="str">
        <f>IF(OR($E148="",$G148=""),"",IF(AND($E$3=6),'Marks Entry 6th'!AW147,IF(AND($E$3=7),'Marks Entry 7th'!AW147,"")))</f>
        <v/>
      </c>
      <c r="CF148" s="120" t="str">
        <f>IF(OR($E148="",$G148=""),"",IF(AND($E$3=6),'Marks Entry 6th'!AX147,IF(AND($E$3=7),'Marks Entry 7th'!AX147,"")))</f>
        <v/>
      </c>
      <c r="CG148" s="65" t="str">
        <f t="shared" si="220"/>
        <v/>
      </c>
      <c r="CH148" s="62">
        <f t="shared" si="221"/>
        <v>0</v>
      </c>
      <c r="CI148" s="67" t="str">
        <f>IF(OR($E148="",$G148=""),"",IF(AND($E$3=6),'Marks Entry 6th'!AY147,IF(AND($E$3=7),'Marks Entry 7th'!AY147,"")))</f>
        <v/>
      </c>
      <c r="CJ148" s="67" t="str">
        <f>IF(OR($E148="",$G148=""),"",IF(AND($E$3=6),'Marks Entry 6th'!AZ147,IF(AND($E$3=7),'Marks Entry 7th'!AZ147,"")))</f>
        <v/>
      </c>
      <c r="CK148" s="65" t="str">
        <f t="shared" si="222"/>
        <v/>
      </c>
      <c r="CL148" s="62" t="str">
        <f t="shared" si="223"/>
        <v/>
      </c>
      <c r="CM148" s="108">
        <f t="shared" si="224"/>
        <v>0</v>
      </c>
      <c r="CN148" s="108" t="str">
        <f t="shared" si="225"/>
        <v/>
      </c>
      <c r="CO148" s="108" t="str">
        <f t="shared" si="226"/>
        <v/>
      </c>
      <c r="CP148" s="108" t="str">
        <f t="shared" si="227"/>
        <v/>
      </c>
      <c r="CQ148" s="108" t="str">
        <f t="shared" si="228"/>
        <v/>
      </c>
      <c r="CR148" s="110" t="str">
        <f t="shared" si="229"/>
        <v/>
      </c>
      <c r="CS148" s="120" t="str">
        <f>IF(OR($E148="",$G148=""),"",IF(AND($E$3=6),'Marks Entry 6th'!BA147,IF(AND($E$3=7),'Marks Entry 7th'!BA147,"")))</f>
        <v/>
      </c>
      <c r="CT148" s="120" t="str">
        <f>IF(OR($E148="",$G148=""),"",IF(AND($E$3=6),'Marks Entry 6th'!BB147,IF(AND($E$3=7),'Marks Entry 7th'!BB147,"")))</f>
        <v/>
      </c>
      <c r="CU148" s="120" t="str">
        <f>IF(OR($E148="",$G148=""),"",IF(AND($E$3=6),'Marks Entry 6th'!BC147,IF(AND($E$3=7),'Marks Entry 7th'!BC147,"")))</f>
        <v/>
      </c>
      <c r="CV148" s="120" t="str">
        <f>IF(OR($E148="",$G148=""),"",IF(AND($E$3=6),'Marks Entry 6th'!BD147,IF(AND($E$3=7),'Marks Entry 7th'!BD147,"")))</f>
        <v/>
      </c>
      <c r="CW148" s="120" t="str">
        <f>IF(OR($E148="",$G148=""),"",IF(AND($E$3=6),'Marks Entry 6th'!BE147,IF(AND($E$3=7),'Marks Entry 7th'!BE147,"")))</f>
        <v/>
      </c>
      <c r="CX148" s="120" t="str">
        <f>IF(OR($E148="",$G148=""),"",IF(AND($E$3=6),'Marks Entry 6th'!BF147,IF(AND($E$3=7),'Marks Entry 7th'!BF147,"")))</f>
        <v/>
      </c>
      <c r="CY148" s="428" t="str">
        <f t="shared" si="230"/>
        <v/>
      </c>
      <c r="CZ148" s="120" t="str">
        <f>IF(OR($E148="",$G148=""),"",IF(AND($E$3=6),'Marks Entry 6th'!BG147,IF(AND($E$3=7),'Marks Entry 7th'!BG147,"")))</f>
        <v/>
      </c>
      <c r="DA148" s="120" t="str">
        <f>IF(OR($E148="",$G148=""),"",IF(AND($E$3=6),'Marks Entry 6th'!BH147,IF(AND($E$3=7),'Marks Entry 7th'!BH147,"")))</f>
        <v/>
      </c>
      <c r="DB148" s="65" t="str">
        <f t="shared" si="231"/>
        <v/>
      </c>
      <c r="DC148" s="62">
        <f t="shared" si="232"/>
        <v>0</v>
      </c>
      <c r="DD148" s="67" t="str">
        <f>IF(OR($E148="",$G148=""),"",IF(AND($E$3=6),'Marks Entry 6th'!BI147,IF(AND($E$3=7),'Marks Entry 7th'!BI147,"")))</f>
        <v/>
      </c>
      <c r="DE148" s="67" t="str">
        <f>IF(OR($E148="",$G148=""),"",IF(AND($E$3=6),'Marks Entry 6th'!BJ147,IF(AND($E$3=7),'Marks Entry 7th'!BJ147,"")))</f>
        <v/>
      </c>
      <c r="DF148" s="65" t="str">
        <f t="shared" si="233"/>
        <v/>
      </c>
      <c r="DG148" s="62" t="str">
        <f t="shared" si="234"/>
        <v/>
      </c>
      <c r="DH148" s="108">
        <f t="shared" si="235"/>
        <v>0</v>
      </c>
      <c r="DI148" s="108" t="str">
        <f t="shared" si="236"/>
        <v/>
      </c>
      <c r="DJ148" s="108" t="str">
        <f t="shared" si="237"/>
        <v/>
      </c>
      <c r="DK148" s="108" t="str">
        <f t="shared" si="238"/>
        <v/>
      </c>
      <c r="DL148" s="108" t="str">
        <f t="shared" si="239"/>
        <v/>
      </c>
      <c r="DM148" s="110" t="str">
        <f t="shared" si="240"/>
        <v/>
      </c>
      <c r="DN148" s="120" t="str">
        <f>IF(OR($E148="",$G148=""),"",IF(AND($E$3=6),'Marks Entry 6th'!BK147,IF(AND($E$3=7),'Marks Entry 7th'!BK147,"")))</f>
        <v/>
      </c>
      <c r="DO148" s="120" t="str">
        <f>IF(OR($E148="",$G148=""),"",IF(AND($E$3=6),'Marks Entry 6th'!BL147,IF(AND($E$3=7),'Marks Entry 7th'!BL147,"")))</f>
        <v/>
      </c>
      <c r="DP148" s="120" t="str">
        <f>IF(OR($E148="",$G148=""),"",IF(AND($E$3=6),'Marks Entry 6th'!BM147,IF(AND($E$3=7),'Marks Entry 7th'!BM147,"")))</f>
        <v/>
      </c>
      <c r="DQ148" s="120" t="str">
        <f>IF(OR($E148="",$G148=""),"",IF(AND($E$3=6),'Marks Entry 6th'!BN147,IF(AND($E$3=7),'Marks Entry 7th'!BN147,"")))</f>
        <v/>
      </c>
      <c r="DR148" s="120" t="str">
        <f>IF(OR($E148="",$G148=""),"",IF(AND($E$3=6),'Marks Entry 6th'!BO147,IF(AND($E$3=7),'Marks Entry 7th'!BO147,"")))</f>
        <v/>
      </c>
      <c r="DS148" s="120" t="str">
        <f>IF(OR($E148="",$G148=""),"",IF(AND($E$3=6),'Marks Entry 6th'!BP147,IF(AND($E$3=7),'Marks Entry 7th'!BP147,"")))</f>
        <v/>
      </c>
      <c r="DT148" s="428" t="str">
        <f t="shared" si="241"/>
        <v/>
      </c>
      <c r="DU148" s="120" t="str">
        <f>IF(OR($E148="",$G148=""),"",IF(AND($E$3=6),'Marks Entry 6th'!BQ147,IF(AND($E$3=7),'Marks Entry 7th'!BQ147,"")))</f>
        <v/>
      </c>
      <c r="DV148" s="120" t="str">
        <f>IF(OR($E148="",$G148=""),"",IF(AND($E$3=6),'Marks Entry 6th'!BR147,IF(AND($E$3=7),'Marks Entry 7th'!BR147,"")))</f>
        <v/>
      </c>
      <c r="DW148" s="65" t="str">
        <f t="shared" si="242"/>
        <v/>
      </c>
      <c r="DX148" s="62">
        <f t="shared" si="243"/>
        <v>0</v>
      </c>
      <c r="DY148" s="67" t="str">
        <f>IF(OR($E148="",$G148=""),"",IF(AND($E$3=6),'Marks Entry 6th'!BS147,IF(AND($E$3=7),'Marks Entry 7th'!BS147,"")))</f>
        <v/>
      </c>
      <c r="DZ148" s="67" t="str">
        <f>IF(OR($E148="",$G148=""),"",IF(AND($E$3=6),'Marks Entry 6th'!BT147,IF(AND($E$3=7),'Marks Entry 7th'!BT147,"")))</f>
        <v/>
      </c>
      <c r="EA148" s="65" t="str">
        <f t="shared" si="244"/>
        <v/>
      </c>
      <c r="EB148" s="62" t="str">
        <f t="shared" si="245"/>
        <v/>
      </c>
      <c r="EC148" s="108">
        <f t="shared" si="246"/>
        <v>0</v>
      </c>
      <c r="ED148" s="108" t="str">
        <f t="shared" si="247"/>
        <v/>
      </c>
      <c r="EE148" s="108" t="str">
        <f t="shared" si="248"/>
        <v/>
      </c>
      <c r="EF148" s="108" t="str">
        <f t="shared" si="249"/>
        <v/>
      </c>
      <c r="EG148" s="108" t="str">
        <f t="shared" si="250"/>
        <v/>
      </c>
      <c r="EH148" s="110" t="str">
        <f t="shared" si="251"/>
        <v/>
      </c>
      <c r="EI148" s="52" t="str">
        <f>IF(OR($E148="",$G148=""),"",IF(AND($E$3=6),'Marks Entry 6th'!BU147,IF(AND($E$3=7),'Marks Entry 7th'!BU147,"")))</f>
        <v/>
      </c>
      <c r="EJ148" s="52" t="str">
        <f>IF(OR($E148="",$G148=""),"",IF(AND($E$3=6),'Marks Entry 6th'!BV147,IF(AND($E$3=7),'Marks Entry 7th'!BV147,"")))</f>
        <v/>
      </c>
      <c r="EK148" s="52" t="str">
        <f>IF(OR($E148="",$G148=""),"",IF(AND($E$3=6),'Marks Entry 6th'!BW147,IF(AND($E$3=7),'Marks Entry 7th'!BW147,"")))</f>
        <v/>
      </c>
      <c r="EL148" s="52" t="str">
        <f>IF(OR($E148="",$G148=""),"",IF(AND($E$3=6),'Marks Entry 6th'!BX147,IF(AND($E$3=7),'Marks Entry 7th'!BX147,"")))</f>
        <v/>
      </c>
      <c r="EM148" s="52" t="str">
        <f>IF(OR($E148="",$G148=""),"",IF(AND($E$3=6),'Marks Entry 6th'!BY147,IF(AND($E$3=7),'Marks Entry 7th'!BY147,"")))</f>
        <v/>
      </c>
      <c r="EN148" s="121" t="str">
        <f t="shared" si="252"/>
        <v/>
      </c>
      <c r="EO148" s="122">
        <f t="shared" si="253"/>
        <v>0</v>
      </c>
      <c r="EP148" s="122" t="str">
        <f t="shared" si="254"/>
        <v/>
      </c>
      <c r="EQ148" s="122" t="str">
        <f t="shared" si="255"/>
        <v/>
      </c>
      <c r="ER148" s="109" t="str">
        <f t="shared" si="256"/>
        <v/>
      </c>
      <c r="ES148" s="52" t="str">
        <f>IF(OR($E148="",$G148=""),"",IF(AND($E$3=6),'Marks Entry 6th'!BZ147,IF(AND($E$3=7),'Marks Entry 7th'!BZ147,"")))</f>
        <v/>
      </c>
      <c r="ET148" s="52" t="str">
        <f>IF(OR($E148="",$G148=""),"",IF(AND($E$3=6),'Marks Entry 6th'!CA147,IF(AND($E$3=7),'Marks Entry 7th'!CA147,"")))</f>
        <v/>
      </c>
      <c r="EU148" s="52" t="str">
        <f>IF(OR($E148="",$G148=""),"",IF(AND($E$3=6),'Marks Entry 6th'!CB147,IF(AND($E$3=7),'Marks Entry 7th'!CB147,"")))</f>
        <v/>
      </c>
      <c r="EV148" s="52" t="str">
        <f>IF(OR($E148="",$G148=""),"",IF(AND($E$3=6),'Marks Entry 6th'!CC147,IF(AND($E$3=7),'Marks Entry 7th'!CC147,"")))</f>
        <v/>
      </c>
      <c r="EW148" s="52" t="str">
        <f>IF(OR($E148="",$G148=""),"",IF(AND($E$3=6),'Marks Entry 6th'!CD147,IF(AND($E$3=7),'Marks Entry 7th'!CD147,"")))</f>
        <v/>
      </c>
      <c r="EX148" s="121" t="str">
        <f t="shared" si="257"/>
        <v/>
      </c>
      <c r="EY148" s="122">
        <f t="shared" si="258"/>
        <v>0</v>
      </c>
      <c r="EZ148" s="122" t="str">
        <f t="shared" si="259"/>
        <v/>
      </c>
      <c r="FA148" s="122" t="str">
        <f t="shared" si="260"/>
        <v/>
      </c>
      <c r="FB148" s="109" t="str">
        <f t="shared" si="261"/>
        <v/>
      </c>
      <c r="FC148" s="52" t="str">
        <f>IF(OR($E148="",$G148=""),"",IF(AND($E$3=6),'Marks Entry 6th'!CE147,IF(AND($E$3=7),'Marks Entry 7th'!CE147,"")))</f>
        <v/>
      </c>
      <c r="FD148" s="52" t="str">
        <f>IF(OR($E148="",$G148=""),"",IF(AND($E$3=6),'Marks Entry 6th'!CF147,IF(AND($E$3=7),'Marks Entry 7th'!CF147,"")))</f>
        <v/>
      </c>
      <c r="FE148" s="52" t="str">
        <f>IF(OR($E148="",$G148=""),"",IF(AND($E$3=6),'Marks Entry 6th'!CG147,IF(AND($E$3=7),'Marks Entry 7th'!CG147,"")))</f>
        <v/>
      </c>
      <c r="FF148" s="52" t="str">
        <f>IF(OR($E148="",$G148=""),"",IF(AND($E$3=6),'Marks Entry 6th'!CH147,IF(AND($E$3=7),'Marks Entry 7th'!CH147,"")))</f>
        <v/>
      </c>
      <c r="FG148" s="52" t="str">
        <f>IF(OR($E148="",$G148=""),"",IF(AND($E$3=6),'Marks Entry 6th'!CI147,IF(AND($E$3=7),'Marks Entry 7th'!CI147,"")))</f>
        <v/>
      </c>
      <c r="FH148" s="121" t="str">
        <f t="shared" si="262"/>
        <v/>
      </c>
      <c r="FI148" s="122">
        <f t="shared" si="263"/>
        <v>0</v>
      </c>
      <c r="FJ148" s="122" t="str">
        <f t="shared" si="264"/>
        <v/>
      </c>
      <c r="FK148" s="122" t="str">
        <f t="shared" si="265"/>
        <v/>
      </c>
      <c r="FL148" s="109" t="str">
        <f t="shared" si="266"/>
        <v/>
      </c>
      <c r="FM148" s="370" t="str">
        <f>IF(OR($E148="",$G148=""),"",IF(AND('Marks Entry 6th'!CJ147="",'Marks Entry 7th'!CJ147=""),"",IF(AND($E$3=6),'Marks Entry 6th'!CJ147,IF(AND($E$3=7),'Marks Entry 7th'!CJ147,""))))</f>
        <v/>
      </c>
      <c r="FN148" s="370" t="str">
        <f>IF(OR($E148="",$G148=""),"",IF(AND('Marks Entry 6th'!CK147="",'Marks Entry 7th'!CK147=""),"",IF(AND($E$3=6),'Marks Entry 6th'!CK147,IF(AND($E$3=7),'Marks Entry 7th'!CK147,""))))</f>
        <v/>
      </c>
      <c r="FO148" s="371" t="str">
        <f t="shared" si="267"/>
        <v/>
      </c>
      <c r="FP148" s="109" t="str">
        <f t="shared" si="268"/>
        <v/>
      </c>
      <c r="FQ148" s="370" t="str">
        <f>IF(OR($E148="",$G148=""),"",IF(AND('Marks Entry 6th'!CL147="",'Marks Entry 7th'!CL147=""),"",IF(AND($E$3=6),'Marks Entry 6th'!CL147,IF(AND($E$3=7),'Marks Entry 7th'!CL147,""))))</f>
        <v/>
      </c>
      <c r="FR148" s="370" t="str">
        <f>IF(OR($E148="",$G148=""),"",IF(AND('Marks Entry 6th'!CM147="",'Marks Entry 7th'!CM147=""),"",IF(AND($E$3=6),'Marks Entry 6th'!CM147,IF(AND($E$3=7),'Marks Entry 7th'!CM147,""))))</f>
        <v/>
      </c>
      <c r="FS148" s="371" t="str">
        <f t="shared" si="269"/>
        <v/>
      </c>
      <c r="FT148" s="109" t="str">
        <f t="shared" si="270"/>
        <v/>
      </c>
      <c r="FU148" s="78" t="str">
        <f t="shared" si="271"/>
        <v/>
      </c>
      <c r="FV148" s="332" t="str">
        <f t="shared" si="272"/>
        <v/>
      </c>
      <c r="FW148" s="84" t="str">
        <f t="shared" si="273"/>
        <v/>
      </c>
      <c r="FX148" s="225" t="str">
        <f t="shared" si="274"/>
        <v/>
      </c>
      <c r="FY148" s="85" t="str">
        <f t="shared" si="275"/>
        <v/>
      </c>
      <c r="FZ148" s="331" t="str">
        <f>IFERROR(IF(B148="NSO","NSO",IF(OR(D148="",G148="",F148=""),"",IF(AND(FV148&gt;=36,'Master sheet'!$D$11="Hindi"),"कक्षा क्रमोन्नत",IF(AND(FV148&gt;=36,'Master sheet'!$D$11="English"),"Promoted",IF(AND(FV148&lt;36,'Master sheet'!$D$11="Hindi"),"पुनः परीक्षा","Re-Exam"))))),"")</f>
        <v/>
      </c>
      <c r="GA148" s="53" t="str">
        <f>IF(OR($E148="",$G148=""),"",IF(AND($E$3=6,'Marks Entry 6th'!CN147=""),"",IF(AND($E$3=7,'Marks Entry 7th'!CN147=""),"",IF(AND($E$3=6),'Marks Entry 6th'!CN147,IF(AND($E$3=7),'Marks Entry 7th'!CN147,"")))))</f>
        <v/>
      </c>
      <c r="GB148" s="53" t="str">
        <f>IF(OR($E148="",$G148=""),"",IF(AND($E$3=6,'Marks Entry 6th'!CO147=""),"",IF(AND($E$3=7,'Marks Entry 7th'!CO147=""),"",IF(AND($E$3=6),'Marks Entry 6th'!CO147,IF(AND($E$3=7),'Marks Entry 7th'!CO147,"")))))</f>
        <v/>
      </c>
      <c r="GC148" s="54"/>
      <c r="GK148" s="56">
        <f>IF(AND($E$3=6),'Marks Entry 6th'!I147,IF(AND($E$3=7),'Marks Entry 7th'!I147,""))</f>
        <v>0</v>
      </c>
      <c r="GL148" s="56">
        <f t="shared" si="276"/>
        <v>0</v>
      </c>
    </row>
    <row r="149" spans="1:194" ht="18.95" customHeight="1">
      <c r="A149" s="68">
        <v>142</v>
      </c>
      <c r="B149" s="68" t="str">
        <f>IF(OR(GK149=0,GK149=""),"",IF(AND($E$3=6),'Marks Entry 6th'!I148,IF(AND($E$3=7),'Marks Entry 7th'!I148,"")))</f>
        <v/>
      </c>
      <c r="C149" s="69" t="str">
        <f>IF(OR(B149=0,B149=""),"",IF(AND($E$3=6,'Marks Entry 6th'!B148=""),"",IF(AND($E$3=7,'Marks Entry 7th'!B148=""),"",IF(AND($E$3=6,'Marks Entry 6th'!B148),'Marks Entry 6th'!B148,IF(AND($E$3=7),'Marks Entry 7th'!B148,"")))))</f>
        <v/>
      </c>
      <c r="D149" s="69" t="str">
        <f>IF(OR(B149=0,B149=""),"",IF(AND($E$3=6,'Marks Entry 6th'!C148=""),"",IF(AND($E$3=7,'Marks Entry 7th'!C148=""),"",IF(AND($E$3=6),'Marks Entry 6th'!C148,IF(AND($E$3=7),'Marks Entry 7th'!C148,"")))))</f>
        <v/>
      </c>
      <c r="E149" s="306" t="str">
        <f>IF(OR(B149=0,B149=""),"",IF(AND($E$3=6,'Marks Entry 6th'!E148=""),"",IF(AND($E$3=7,'Marks Entry 7th'!E148=""),"",IF(AND($E$3=6),'Marks Entry 6th'!E148,IF(AND($E$3=7),'Marks Entry 7th'!E148,"")))))</f>
        <v/>
      </c>
      <c r="F149" s="69" t="str">
        <f>IF(OR(B149=0,B149=""),"",IF(AND($E$3=6,'Marks Entry 6th'!D148=""),"",IF(AND($E$3=7,'Marks Entry 7th'!D148=""),"",IF(AND($E$3=6),'Marks Entry 6th'!D148,IF(AND($E$3=7),'Marks Entry 7th'!D148,"")))))</f>
        <v/>
      </c>
      <c r="G149" s="305" t="str">
        <f>IF(OR(B149=0,B149=""),"",IF(AND($E$3=6,'Marks Entry 6th'!F148=""),"",IF(AND($E$3=7,'Marks Entry 7th'!F148=""),"",IF(AND($E$3=6),UPPER('Marks Entry 6th'!F148),IF(AND($E$3=7),UPPER('Marks Entry 7th'!F148),"")))))</f>
        <v/>
      </c>
      <c r="H149" s="305" t="str">
        <f>IF(OR(B149=0,B149=""),"",IF(AND($E$3=6,'Marks Entry 6th'!G148=""),"",IF(AND($E$3=7,'Marks Entry 7th'!G148=""),"",IF(AND($E$3=6),UPPER('Marks Entry 6th'!G148),IF(AND($E$3=7),UPPER('Marks Entry 7th'!G148),"")))))</f>
        <v/>
      </c>
      <c r="I149" s="305" t="str">
        <f>IF(OR(B149=0,B149=""),"",IF(AND($E$3=6,'Marks Entry 6th'!H148=""),"",IF(AND($E$3=7,'Marks Entry 7th'!H148=""),"",IF(AND($E$3=6),UPPER('Marks Entry 6th'!H148),IF(AND($E$3=7),UPPER('Marks Entry 7th'!H148),"")))))</f>
        <v/>
      </c>
      <c r="J149" s="64" t="str">
        <f>IF(OR(B149=0,B149=""),"",IF(AND($E$3=6,'Marks Entry 6th'!J148=""),"",IF(AND($E$3=7,'Marks Entry 7th'!J148=""),"",IF(AND($E$3=6),'Marks Entry 6th'!J148,IF(AND($E$3=7),'Marks Entry 7th'!J148,"")))))</f>
        <v/>
      </c>
      <c r="K149" s="64" t="str">
        <f>IF(OR(B149=0,B149=""),"",IF(AND($E$3=6,'Marks Entry 6th'!K148=""),"",IF(AND($E$3=7,'Marks Entry 7th'!K148=""),"",IF(AND($E$3=6),'Marks Entry 6th'!K148,IF(AND($E$3=7),'Marks Entry 7th'!K148,"")))))</f>
        <v/>
      </c>
      <c r="L149" s="120" t="str">
        <f>IF(OR($E149="",$G149=""),"",IF(AND($E$3=6),'Marks Entry 6th'!L148,IF(AND($E$3=7),'Marks Entry 7th'!L148,"")))</f>
        <v/>
      </c>
      <c r="M149" s="120" t="str">
        <f>IF(OR($E149="",$G149=""),"",IF(AND($E$3=6),'Marks Entry 6th'!M148,IF(AND($E$3=7),'Marks Entry 7th'!M148,"")))</f>
        <v/>
      </c>
      <c r="N149" s="120" t="str">
        <f>IF(OR($E149="",$G149=""),"",IF(AND($E$3=6),'Marks Entry 6th'!N148,IF(AND($E$3=7),'Marks Entry 7th'!N148,"")))</f>
        <v/>
      </c>
      <c r="O149" s="120" t="str">
        <f>IF(OR($E149="",$G149=""),"",IF(AND($E$3=6),'Marks Entry 6th'!O148,IF(AND($E$3=7),'Marks Entry 7th'!O148,"")))</f>
        <v/>
      </c>
      <c r="P149" s="120" t="str">
        <f>IF(OR($E149="",$G149=""),"",IF(AND($E$3=6),'Marks Entry 6th'!P148,IF(AND($E$3=7),'Marks Entry 7th'!P148,"")))</f>
        <v/>
      </c>
      <c r="Q149" s="120" t="str">
        <f>IF(OR($E149="",$G149=""),"",IF(AND($E$3=6),'Marks Entry 6th'!Q148,IF(AND($E$3=7),'Marks Entry 7th'!Q148,"")))</f>
        <v/>
      </c>
      <c r="R149" s="428" t="str">
        <f t="shared" si="186"/>
        <v/>
      </c>
      <c r="S149" s="120" t="str">
        <f>IF(OR($E149="",$G149=""),"",IF(AND($E$3=6),'Marks Entry 6th'!R148,IF(AND($E$3=7),'Marks Entry 7th'!R148,"")))</f>
        <v/>
      </c>
      <c r="T149" s="120" t="str">
        <f>IF(OR($E149="",$G149=""),"",IF(AND($E$3=6),'Marks Entry 6th'!S148,IF(AND($E$3=7),'Marks Entry 7th'!S148,"")))</f>
        <v/>
      </c>
      <c r="U149" s="65" t="str">
        <f t="shared" si="187"/>
        <v/>
      </c>
      <c r="V149" s="62">
        <f t="shared" si="188"/>
        <v>0</v>
      </c>
      <c r="W149" s="67" t="str">
        <f>IF(OR($E149="",$G149=""),"",IF(AND($E$3=6),'Marks Entry 6th'!T148,IF(AND($E$3=7),'Marks Entry 7th'!T148,"")))</f>
        <v/>
      </c>
      <c r="X149" s="67" t="str">
        <f>IF(OR($E149="",$G149=""),"",IF(AND($E$3=6),'Marks Entry 6th'!U148,IF(AND($E$3=7),'Marks Entry 7th'!U148,"")))</f>
        <v/>
      </c>
      <c r="Y149" s="66" t="str">
        <f t="shared" si="189"/>
        <v/>
      </c>
      <c r="Z149" s="62" t="str">
        <f t="shared" si="190"/>
        <v/>
      </c>
      <c r="AA149" s="108">
        <f t="shared" si="191"/>
        <v>0</v>
      </c>
      <c r="AB149" s="108" t="str">
        <f t="shared" si="192"/>
        <v/>
      </c>
      <c r="AC149" s="108" t="str">
        <f t="shared" si="193"/>
        <v/>
      </c>
      <c r="AD149" s="108" t="str">
        <f t="shared" si="194"/>
        <v/>
      </c>
      <c r="AE149" s="108" t="str">
        <f t="shared" si="195"/>
        <v/>
      </c>
      <c r="AF149" s="110" t="str">
        <f t="shared" si="196"/>
        <v/>
      </c>
      <c r="AG149" s="120" t="str">
        <f>IF(OR($E149="",$G149=""),"",IF(AND($E$3=6),'Marks Entry 6th'!V148,IF(AND($E$3=7),'Marks Entry 7th'!V148,"")))</f>
        <v/>
      </c>
      <c r="AH149" s="120" t="str">
        <f>IF(OR($E149="",$G149=""),"",IF(AND($E$3=6),'Marks Entry 6th'!W148,IF(AND($E$3=7),'Marks Entry 7th'!W148,"")))</f>
        <v/>
      </c>
      <c r="AI149" s="120" t="str">
        <f>IF(OR($E149="",$G149=""),"",IF(AND($E$3=6),'Marks Entry 6th'!X148,IF(AND($E$3=7),'Marks Entry 7th'!X148,"")))</f>
        <v/>
      </c>
      <c r="AJ149" s="120" t="str">
        <f>IF(OR($E149="",$G149=""),"",IF(AND($E$3=6),'Marks Entry 6th'!Y148,IF(AND($E$3=7),'Marks Entry 7th'!Y148,"")))</f>
        <v/>
      </c>
      <c r="AK149" s="120" t="str">
        <f>IF(OR($E149="",$G149=""),"",IF(AND($E$3=6),'Marks Entry 6th'!Z148,IF(AND($E$3=7),'Marks Entry 7th'!Z148,"")))</f>
        <v/>
      </c>
      <c r="AL149" s="120" t="str">
        <f>IF(OR($E149="",$G149=""),"",IF(AND($E$3=6),'Marks Entry 6th'!AA148,IF(AND($E$3=7),'Marks Entry 7th'!AA148,"")))</f>
        <v/>
      </c>
      <c r="AM149" s="428" t="str">
        <f t="shared" si="197"/>
        <v/>
      </c>
      <c r="AN149" s="120" t="str">
        <f>IF(OR($E149="",$G149=""),"",IF(AND($E$3=6),'Marks Entry 6th'!AB148,IF(AND($E$3=7),'Marks Entry 7th'!AB148,"")))</f>
        <v/>
      </c>
      <c r="AO149" s="120" t="str">
        <f>IF(OR($E149="",$G149=""),"",IF(AND($E$3=6),'Marks Entry 6th'!AC148,IF(AND($E$3=7),'Marks Entry 7th'!AC148,"")))</f>
        <v/>
      </c>
      <c r="AP149" s="65" t="str">
        <f t="shared" si="198"/>
        <v/>
      </c>
      <c r="AQ149" s="62">
        <f t="shared" si="199"/>
        <v>0</v>
      </c>
      <c r="AR149" s="67" t="str">
        <f>IF(OR($E149="",$G149=""),"",IF(AND($E$3=6),'Marks Entry 6th'!AD148,IF(AND($E$3=7),'Marks Entry 7th'!AD148,"")))</f>
        <v/>
      </c>
      <c r="AS149" s="67" t="str">
        <f>IF(OR($E149="",$G149=""),"",IF(AND($E$3=6),'Marks Entry 6th'!AE148,IF(AND($E$3=7),'Marks Entry 7th'!AE148,"")))</f>
        <v/>
      </c>
      <c r="AT149" s="65" t="str">
        <f t="shared" si="200"/>
        <v/>
      </c>
      <c r="AU149" s="62" t="str">
        <f t="shared" si="201"/>
        <v/>
      </c>
      <c r="AV149" s="108">
        <f t="shared" si="202"/>
        <v>0</v>
      </c>
      <c r="AW149" s="108" t="str">
        <f t="shared" si="203"/>
        <v/>
      </c>
      <c r="AX149" s="108" t="str">
        <f t="shared" si="204"/>
        <v/>
      </c>
      <c r="AY149" s="108" t="str">
        <f t="shared" si="205"/>
        <v/>
      </c>
      <c r="AZ149" s="108" t="str">
        <f t="shared" si="206"/>
        <v/>
      </c>
      <c r="BA149" s="110" t="str">
        <f t="shared" si="207"/>
        <v/>
      </c>
      <c r="BB149" s="313" t="str">
        <f>IF(OR($E149="",$G149=""),"",IF(AND($E$3=6),'Marks Entry 6th'!AF148,IF(AND($E$3=7),'Marks Entry 7th'!AF148,"")))</f>
        <v/>
      </c>
      <c r="BC149" s="120" t="str">
        <f>IF(OR($E149="",$G149=""),"",IF(AND($E$3=6),'Marks Entry 6th'!AG148,IF(AND($E$3=7),'Marks Entry 7th'!AG148,"")))</f>
        <v/>
      </c>
      <c r="BD149" s="120" t="str">
        <f>IF(OR($E149="",$G149=""),"",IF(AND($E$3=6),'Marks Entry 6th'!AH148,IF(AND($E$3=7),'Marks Entry 7th'!AH148,"")))</f>
        <v/>
      </c>
      <c r="BE149" s="120" t="str">
        <f>IF(OR($E149="",$G149=""),"",IF(AND($E$3=6),'Marks Entry 6th'!AI148,IF(AND($E$3=7),'Marks Entry 7th'!AI148,"")))</f>
        <v/>
      </c>
      <c r="BF149" s="120" t="str">
        <f>IF(OR($E149="",$G149=""),"",IF(AND($E$3=6),'Marks Entry 6th'!AJ148,IF(AND($E$3=7),'Marks Entry 7th'!AJ148,"")))</f>
        <v/>
      </c>
      <c r="BG149" s="120" t="str">
        <f>IF(OR($E149="",$G149=""),"",IF(AND($E$3=6),'Marks Entry 6th'!AK148,IF(AND($E$3=7),'Marks Entry 7th'!AK148,"")))</f>
        <v/>
      </c>
      <c r="BH149" s="120" t="str">
        <f>IF(OR($E149="",$G149=""),"",IF(AND($E$3=6),'Marks Entry 6th'!AL148,IF(AND($E$3=7),'Marks Entry 7th'!AL148,"")))</f>
        <v/>
      </c>
      <c r="BI149" s="428" t="str">
        <f t="shared" si="208"/>
        <v/>
      </c>
      <c r="BJ149" s="120" t="str">
        <f>IF(OR($E149="",$G149=""),"",IF(AND($E$3=6),'Marks Entry 6th'!AM148,IF(AND($E$3=7),'Marks Entry 7th'!AM148,"")))</f>
        <v/>
      </c>
      <c r="BK149" s="120" t="str">
        <f>IF(OR($E149="",$G149=""),"",IF(AND($E$3=6),'Marks Entry 6th'!AN148,IF(AND($E$3=7),'Marks Entry 7th'!AN148,"")))</f>
        <v/>
      </c>
      <c r="BL149" s="65" t="str">
        <f t="shared" si="209"/>
        <v/>
      </c>
      <c r="BM149" s="62">
        <f t="shared" si="210"/>
        <v>0</v>
      </c>
      <c r="BN149" s="67" t="str">
        <f>IF(OR($E149="",$G149=""),"",IF(AND($E$3=6),'Marks Entry 6th'!AO148,IF(AND($E$3=7),'Marks Entry 7th'!AO148,"")))</f>
        <v/>
      </c>
      <c r="BO149" s="67" t="str">
        <f>IF(OR($E149="",$G149=""),"",IF(AND($E$3=6),'Marks Entry 6th'!AP148,IF(AND($E$3=7),'Marks Entry 7th'!AP148,"")))</f>
        <v/>
      </c>
      <c r="BP149" s="65" t="str">
        <f t="shared" si="211"/>
        <v/>
      </c>
      <c r="BQ149" s="62" t="str">
        <f t="shared" si="212"/>
        <v/>
      </c>
      <c r="BR149" s="108">
        <f t="shared" si="213"/>
        <v>0</v>
      </c>
      <c r="BS149" s="108" t="str">
        <f t="shared" si="214"/>
        <v/>
      </c>
      <c r="BT149" s="108" t="str">
        <f t="shared" si="215"/>
        <v/>
      </c>
      <c r="BU149" s="108" t="str">
        <f t="shared" si="216"/>
        <v/>
      </c>
      <c r="BV149" s="108" t="str">
        <f t="shared" si="217"/>
        <v/>
      </c>
      <c r="BW149" s="110" t="str">
        <f t="shared" si="218"/>
        <v/>
      </c>
      <c r="BX149" s="120" t="str">
        <f>IF(OR($E149="",$G149=""),"",IF(AND($E$3=6),'Marks Entry 6th'!AQ148,IF(AND($E$3=7),'Marks Entry 7th'!AQ148,"")))</f>
        <v/>
      </c>
      <c r="BY149" s="120" t="str">
        <f>IF(OR($E149="",$G149=""),"",IF(AND($E$3=6),'Marks Entry 6th'!AR148,IF(AND($E$3=7),'Marks Entry 7th'!AR148,"")))</f>
        <v/>
      </c>
      <c r="BZ149" s="120" t="str">
        <f>IF(OR($E149="",$G149=""),"",IF(AND($E$3=6),'Marks Entry 6th'!AS148,IF(AND($E$3=7),'Marks Entry 7th'!AS148,"")))</f>
        <v/>
      </c>
      <c r="CA149" s="120" t="str">
        <f>IF(OR($E149="",$G149=""),"",IF(AND($E$3=6),'Marks Entry 6th'!AT148,IF(AND($E$3=7),'Marks Entry 7th'!AT148,"")))</f>
        <v/>
      </c>
      <c r="CB149" s="120" t="str">
        <f>IF(OR($E149="",$G149=""),"",IF(AND($E$3=6),'Marks Entry 6th'!AU148,IF(AND($E$3=7),'Marks Entry 7th'!AU148,"")))</f>
        <v/>
      </c>
      <c r="CC149" s="120" t="str">
        <f>IF(OR($E149="",$G149=""),"",IF(AND($E$3=6),'Marks Entry 6th'!AV148,IF(AND($E$3=7),'Marks Entry 7th'!AV148,"")))</f>
        <v/>
      </c>
      <c r="CD149" s="428" t="str">
        <f t="shared" si="219"/>
        <v/>
      </c>
      <c r="CE149" s="120" t="str">
        <f>IF(OR($E149="",$G149=""),"",IF(AND($E$3=6),'Marks Entry 6th'!AW148,IF(AND($E$3=7),'Marks Entry 7th'!AW148,"")))</f>
        <v/>
      </c>
      <c r="CF149" s="120" t="str">
        <f>IF(OR($E149="",$G149=""),"",IF(AND($E$3=6),'Marks Entry 6th'!AX148,IF(AND($E$3=7),'Marks Entry 7th'!AX148,"")))</f>
        <v/>
      </c>
      <c r="CG149" s="65" t="str">
        <f t="shared" si="220"/>
        <v/>
      </c>
      <c r="CH149" s="62">
        <f t="shared" si="221"/>
        <v>0</v>
      </c>
      <c r="CI149" s="67" t="str">
        <f>IF(OR($E149="",$G149=""),"",IF(AND($E$3=6),'Marks Entry 6th'!AY148,IF(AND($E$3=7),'Marks Entry 7th'!AY148,"")))</f>
        <v/>
      </c>
      <c r="CJ149" s="67" t="str">
        <f>IF(OR($E149="",$G149=""),"",IF(AND($E$3=6),'Marks Entry 6th'!AZ148,IF(AND($E$3=7),'Marks Entry 7th'!AZ148,"")))</f>
        <v/>
      </c>
      <c r="CK149" s="65" t="str">
        <f t="shared" si="222"/>
        <v/>
      </c>
      <c r="CL149" s="62" t="str">
        <f t="shared" si="223"/>
        <v/>
      </c>
      <c r="CM149" s="108">
        <f t="shared" si="224"/>
        <v>0</v>
      </c>
      <c r="CN149" s="108" t="str">
        <f t="shared" si="225"/>
        <v/>
      </c>
      <c r="CO149" s="108" t="str">
        <f t="shared" si="226"/>
        <v/>
      </c>
      <c r="CP149" s="108" t="str">
        <f t="shared" si="227"/>
        <v/>
      </c>
      <c r="CQ149" s="108" t="str">
        <f t="shared" si="228"/>
        <v/>
      </c>
      <c r="CR149" s="110" t="str">
        <f t="shared" si="229"/>
        <v/>
      </c>
      <c r="CS149" s="120" t="str">
        <f>IF(OR($E149="",$G149=""),"",IF(AND($E$3=6),'Marks Entry 6th'!BA148,IF(AND($E$3=7),'Marks Entry 7th'!BA148,"")))</f>
        <v/>
      </c>
      <c r="CT149" s="120" t="str">
        <f>IF(OR($E149="",$G149=""),"",IF(AND($E$3=6),'Marks Entry 6th'!BB148,IF(AND($E$3=7),'Marks Entry 7th'!BB148,"")))</f>
        <v/>
      </c>
      <c r="CU149" s="120" t="str">
        <f>IF(OR($E149="",$G149=""),"",IF(AND($E$3=6),'Marks Entry 6th'!BC148,IF(AND($E$3=7),'Marks Entry 7th'!BC148,"")))</f>
        <v/>
      </c>
      <c r="CV149" s="120" t="str">
        <f>IF(OR($E149="",$G149=""),"",IF(AND($E$3=6),'Marks Entry 6th'!BD148,IF(AND($E$3=7),'Marks Entry 7th'!BD148,"")))</f>
        <v/>
      </c>
      <c r="CW149" s="120" t="str">
        <f>IF(OR($E149="",$G149=""),"",IF(AND($E$3=6),'Marks Entry 6th'!BE148,IF(AND($E$3=7),'Marks Entry 7th'!BE148,"")))</f>
        <v/>
      </c>
      <c r="CX149" s="120" t="str">
        <f>IF(OR($E149="",$G149=""),"",IF(AND($E$3=6),'Marks Entry 6th'!BF148,IF(AND($E$3=7),'Marks Entry 7th'!BF148,"")))</f>
        <v/>
      </c>
      <c r="CY149" s="428" t="str">
        <f t="shared" si="230"/>
        <v/>
      </c>
      <c r="CZ149" s="120" t="str">
        <f>IF(OR($E149="",$G149=""),"",IF(AND($E$3=6),'Marks Entry 6th'!BG148,IF(AND($E$3=7),'Marks Entry 7th'!BG148,"")))</f>
        <v/>
      </c>
      <c r="DA149" s="120" t="str">
        <f>IF(OR($E149="",$G149=""),"",IF(AND($E$3=6),'Marks Entry 6th'!BH148,IF(AND($E$3=7),'Marks Entry 7th'!BH148,"")))</f>
        <v/>
      </c>
      <c r="DB149" s="65" t="str">
        <f t="shared" si="231"/>
        <v/>
      </c>
      <c r="DC149" s="62">
        <f t="shared" si="232"/>
        <v>0</v>
      </c>
      <c r="DD149" s="67" t="str">
        <f>IF(OR($E149="",$G149=""),"",IF(AND($E$3=6),'Marks Entry 6th'!BI148,IF(AND($E$3=7),'Marks Entry 7th'!BI148,"")))</f>
        <v/>
      </c>
      <c r="DE149" s="67" t="str">
        <f>IF(OR($E149="",$G149=""),"",IF(AND($E$3=6),'Marks Entry 6th'!BJ148,IF(AND($E$3=7),'Marks Entry 7th'!BJ148,"")))</f>
        <v/>
      </c>
      <c r="DF149" s="65" t="str">
        <f t="shared" si="233"/>
        <v/>
      </c>
      <c r="DG149" s="62" t="str">
        <f t="shared" si="234"/>
        <v/>
      </c>
      <c r="DH149" s="108">
        <f t="shared" si="235"/>
        <v>0</v>
      </c>
      <c r="DI149" s="108" t="str">
        <f t="shared" si="236"/>
        <v/>
      </c>
      <c r="DJ149" s="108" t="str">
        <f t="shared" si="237"/>
        <v/>
      </c>
      <c r="DK149" s="108" t="str">
        <f t="shared" si="238"/>
        <v/>
      </c>
      <c r="DL149" s="108" t="str">
        <f t="shared" si="239"/>
        <v/>
      </c>
      <c r="DM149" s="110" t="str">
        <f t="shared" si="240"/>
        <v/>
      </c>
      <c r="DN149" s="120" t="str">
        <f>IF(OR($E149="",$G149=""),"",IF(AND($E$3=6),'Marks Entry 6th'!BK148,IF(AND($E$3=7),'Marks Entry 7th'!BK148,"")))</f>
        <v/>
      </c>
      <c r="DO149" s="120" t="str">
        <f>IF(OR($E149="",$G149=""),"",IF(AND($E$3=6),'Marks Entry 6th'!BL148,IF(AND($E$3=7),'Marks Entry 7th'!BL148,"")))</f>
        <v/>
      </c>
      <c r="DP149" s="120" t="str">
        <f>IF(OR($E149="",$G149=""),"",IF(AND($E$3=6),'Marks Entry 6th'!BM148,IF(AND($E$3=7),'Marks Entry 7th'!BM148,"")))</f>
        <v/>
      </c>
      <c r="DQ149" s="120" t="str">
        <f>IF(OR($E149="",$G149=""),"",IF(AND($E$3=6),'Marks Entry 6th'!BN148,IF(AND($E$3=7),'Marks Entry 7th'!BN148,"")))</f>
        <v/>
      </c>
      <c r="DR149" s="120" t="str">
        <f>IF(OR($E149="",$G149=""),"",IF(AND($E$3=6),'Marks Entry 6th'!BO148,IF(AND($E$3=7),'Marks Entry 7th'!BO148,"")))</f>
        <v/>
      </c>
      <c r="DS149" s="120" t="str">
        <f>IF(OR($E149="",$G149=""),"",IF(AND($E$3=6),'Marks Entry 6th'!BP148,IF(AND($E$3=7),'Marks Entry 7th'!BP148,"")))</f>
        <v/>
      </c>
      <c r="DT149" s="428" t="str">
        <f t="shared" si="241"/>
        <v/>
      </c>
      <c r="DU149" s="120" t="str">
        <f>IF(OR($E149="",$G149=""),"",IF(AND($E$3=6),'Marks Entry 6th'!BQ148,IF(AND($E$3=7),'Marks Entry 7th'!BQ148,"")))</f>
        <v/>
      </c>
      <c r="DV149" s="120" t="str">
        <f>IF(OR($E149="",$G149=""),"",IF(AND($E$3=6),'Marks Entry 6th'!BR148,IF(AND($E$3=7),'Marks Entry 7th'!BR148,"")))</f>
        <v/>
      </c>
      <c r="DW149" s="65" t="str">
        <f t="shared" si="242"/>
        <v/>
      </c>
      <c r="DX149" s="62">
        <f t="shared" si="243"/>
        <v>0</v>
      </c>
      <c r="DY149" s="67" t="str">
        <f>IF(OR($E149="",$G149=""),"",IF(AND($E$3=6),'Marks Entry 6th'!BS148,IF(AND($E$3=7),'Marks Entry 7th'!BS148,"")))</f>
        <v/>
      </c>
      <c r="DZ149" s="67" t="str">
        <f>IF(OR($E149="",$G149=""),"",IF(AND($E$3=6),'Marks Entry 6th'!BT148,IF(AND($E$3=7),'Marks Entry 7th'!BT148,"")))</f>
        <v/>
      </c>
      <c r="EA149" s="65" t="str">
        <f t="shared" si="244"/>
        <v/>
      </c>
      <c r="EB149" s="62" t="str">
        <f t="shared" si="245"/>
        <v/>
      </c>
      <c r="EC149" s="108">
        <f t="shared" si="246"/>
        <v>0</v>
      </c>
      <c r="ED149" s="108" t="str">
        <f t="shared" si="247"/>
        <v/>
      </c>
      <c r="EE149" s="108" t="str">
        <f t="shared" si="248"/>
        <v/>
      </c>
      <c r="EF149" s="108" t="str">
        <f t="shared" si="249"/>
        <v/>
      </c>
      <c r="EG149" s="108" t="str">
        <f t="shared" si="250"/>
        <v/>
      </c>
      <c r="EH149" s="110" t="str">
        <f t="shared" si="251"/>
        <v/>
      </c>
      <c r="EI149" s="52" t="str">
        <f>IF(OR($E149="",$G149=""),"",IF(AND($E$3=6),'Marks Entry 6th'!BU148,IF(AND($E$3=7),'Marks Entry 7th'!BU148,"")))</f>
        <v/>
      </c>
      <c r="EJ149" s="52" t="str">
        <f>IF(OR($E149="",$G149=""),"",IF(AND($E$3=6),'Marks Entry 6th'!BV148,IF(AND($E$3=7),'Marks Entry 7th'!BV148,"")))</f>
        <v/>
      </c>
      <c r="EK149" s="52" t="str">
        <f>IF(OR($E149="",$G149=""),"",IF(AND($E$3=6),'Marks Entry 6th'!BW148,IF(AND($E$3=7),'Marks Entry 7th'!BW148,"")))</f>
        <v/>
      </c>
      <c r="EL149" s="52" t="str">
        <f>IF(OR($E149="",$G149=""),"",IF(AND($E$3=6),'Marks Entry 6th'!BX148,IF(AND($E$3=7),'Marks Entry 7th'!BX148,"")))</f>
        <v/>
      </c>
      <c r="EM149" s="52" t="str">
        <f>IF(OR($E149="",$G149=""),"",IF(AND($E$3=6),'Marks Entry 6th'!BY148,IF(AND($E$3=7),'Marks Entry 7th'!BY148,"")))</f>
        <v/>
      </c>
      <c r="EN149" s="121" t="str">
        <f t="shared" si="252"/>
        <v/>
      </c>
      <c r="EO149" s="122">
        <f t="shared" si="253"/>
        <v>0</v>
      </c>
      <c r="EP149" s="122" t="str">
        <f t="shared" si="254"/>
        <v/>
      </c>
      <c r="EQ149" s="122" t="str">
        <f t="shared" si="255"/>
        <v/>
      </c>
      <c r="ER149" s="109" t="str">
        <f t="shared" si="256"/>
        <v/>
      </c>
      <c r="ES149" s="52" t="str">
        <f>IF(OR($E149="",$G149=""),"",IF(AND($E$3=6),'Marks Entry 6th'!BZ148,IF(AND($E$3=7),'Marks Entry 7th'!BZ148,"")))</f>
        <v/>
      </c>
      <c r="ET149" s="52" t="str">
        <f>IF(OR($E149="",$G149=""),"",IF(AND($E$3=6),'Marks Entry 6th'!CA148,IF(AND($E$3=7),'Marks Entry 7th'!CA148,"")))</f>
        <v/>
      </c>
      <c r="EU149" s="52" t="str">
        <f>IF(OR($E149="",$G149=""),"",IF(AND($E$3=6),'Marks Entry 6th'!CB148,IF(AND($E$3=7),'Marks Entry 7th'!CB148,"")))</f>
        <v/>
      </c>
      <c r="EV149" s="52" t="str">
        <f>IF(OR($E149="",$G149=""),"",IF(AND($E$3=6),'Marks Entry 6th'!CC148,IF(AND($E$3=7),'Marks Entry 7th'!CC148,"")))</f>
        <v/>
      </c>
      <c r="EW149" s="52" t="str">
        <f>IF(OR($E149="",$G149=""),"",IF(AND($E$3=6),'Marks Entry 6th'!CD148,IF(AND($E$3=7),'Marks Entry 7th'!CD148,"")))</f>
        <v/>
      </c>
      <c r="EX149" s="121" t="str">
        <f t="shared" si="257"/>
        <v/>
      </c>
      <c r="EY149" s="122">
        <f t="shared" si="258"/>
        <v>0</v>
      </c>
      <c r="EZ149" s="122" t="str">
        <f t="shared" si="259"/>
        <v/>
      </c>
      <c r="FA149" s="122" t="str">
        <f t="shared" si="260"/>
        <v/>
      </c>
      <c r="FB149" s="109" t="str">
        <f t="shared" si="261"/>
        <v/>
      </c>
      <c r="FC149" s="52" t="str">
        <f>IF(OR($E149="",$G149=""),"",IF(AND($E$3=6),'Marks Entry 6th'!CE148,IF(AND($E$3=7),'Marks Entry 7th'!CE148,"")))</f>
        <v/>
      </c>
      <c r="FD149" s="52" t="str">
        <f>IF(OR($E149="",$G149=""),"",IF(AND($E$3=6),'Marks Entry 6th'!CF148,IF(AND($E$3=7),'Marks Entry 7th'!CF148,"")))</f>
        <v/>
      </c>
      <c r="FE149" s="52" t="str">
        <f>IF(OR($E149="",$G149=""),"",IF(AND($E$3=6),'Marks Entry 6th'!CG148,IF(AND($E$3=7),'Marks Entry 7th'!CG148,"")))</f>
        <v/>
      </c>
      <c r="FF149" s="52" t="str">
        <f>IF(OR($E149="",$G149=""),"",IF(AND($E$3=6),'Marks Entry 6th'!CH148,IF(AND($E$3=7),'Marks Entry 7th'!CH148,"")))</f>
        <v/>
      </c>
      <c r="FG149" s="52" t="str">
        <f>IF(OR($E149="",$G149=""),"",IF(AND($E$3=6),'Marks Entry 6th'!CI148,IF(AND($E$3=7),'Marks Entry 7th'!CI148,"")))</f>
        <v/>
      </c>
      <c r="FH149" s="121" t="str">
        <f t="shared" si="262"/>
        <v/>
      </c>
      <c r="FI149" s="122">
        <f t="shared" si="263"/>
        <v>0</v>
      </c>
      <c r="FJ149" s="122" t="str">
        <f t="shared" si="264"/>
        <v/>
      </c>
      <c r="FK149" s="122" t="str">
        <f t="shared" si="265"/>
        <v/>
      </c>
      <c r="FL149" s="109" t="str">
        <f t="shared" si="266"/>
        <v/>
      </c>
      <c r="FM149" s="370" t="str">
        <f>IF(OR($E149="",$G149=""),"",IF(AND('Marks Entry 6th'!CJ148="",'Marks Entry 7th'!CJ148=""),"",IF(AND($E$3=6),'Marks Entry 6th'!CJ148,IF(AND($E$3=7),'Marks Entry 7th'!CJ148,""))))</f>
        <v/>
      </c>
      <c r="FN149" s="370" t="str">
        <f>IF(OR($E149="",$G149=""),"",IF(AND('Marks Entry 6th'!CK148="",'Marks Entry 7th'!CK148=""),"",IF(AND($E$3=6),'Marks Entry 6th'!CK148,IF(AND($E$3=7),'Marks Entry 7th'!CK148,""))))</f>
        <v/>
      </c>
      <c r="FO149" s="371" t="str">
        <f t="shared" si="267"/>
        <v/>
      </c>
      <c r="FP149" s="109" t="str">
        <f t="shared" si="268"/>
        <v/>
      </c>
      <c r="FQ149" s="370" t="str">
        <f>IF(OR($E149="",$G149=""),"",IF(AND('Marks Entry 6th'!CL148="",'Marks Entry 7th'!CL148=""),"",IF(AND($E$3=6),'Marks Entry 6th'!CL148,IF(AND($E$3=7),'Marks Entry 7th'!CL148,""))))</f>
        <v/>
      </c>
      <c r="FR149" s="370" t="str">
        <f>IF(OR($E149="",$G149=""),"",IF(AND('Marks Entry 6th'!CM148="",'Marks Entry 7th'!CM148=""),"",IF(AND($E$3=6),'Marks Entry 6th'!CM148,IF(AND($E$3=7),'Marks Entry 7th'!CM148,""))))</f>
        <v/>
      </c>
      <c r="FS149" s="371" t="str">
        <f t="shared" si="269"/>
        <v/>
      </c>
      <c r="FT149" s="109" t="str">
        <f t="shared" si="270"/>
        <v/>
      </c>
      <c r="FU149" s="78" t="str">
        <f t="shared" si="271"/>
        <v/>
      </c>
      <c r="FV149" s="332" t="str">
        <f t="shared" si="272"/>
        <v/>
      </c>
      <c r="FW149" s="84" t="str">
        <f t="shared" si="273"/>
        <v/>
      </c>
      <c r="FX149" s="225" t="str">
        <f t="shared" si="274"/>
        <v/>
      </c>
      <c r="FY149" s="85" t="str">
        <f t="shared" si="275"/>
        <v/>
      </c>
      <c r="FZ149" s="331" t="str">
        <f>IFERROR(IF(B149="NSO","NSO",IF(OR(D149="",G149="",F149=""),"",IF(AND(FV149&gt;=36,'Master sheet'!$D$11="Hindi"),"कक्षा क्रमोन्नत",IF(AND(FV149&gt;=36,'Master sheet'!$D$11="English"),"Promoted",IF(AND(FV149&lt;36,'Master sheet'!$D$11="Hindi"),"पुनः परीक्षा","Re-Exam"))))),"")</f>
        <v/>
      </c>
      <c r="GA149" s="53" t="str">
        <f>IF(OR($E149="",$G149=""),"",IF(AND($E$3=6,'Marks Entry 6th'!CN148=""),"",IF(AND($E$3=7,'Marks Entry 7th'!CN148=""),"",IF(AND($E$3=6),'Marks Entry 6th'!CN148,IF(AND($E$3=7),'Marks Entry 7th'!CN148,"")))))</f>
        <v/>
      </c>
      <c r="GB149" s="53" t="str">
        <f>IF(OR($E149="",$G149=""),"",IF(AND($E$3=6,'Marks Entry 6th'!CO148=""),"",IF(AND($E$3=7,'Marks Entry 7th'!CO148=""),"",IF(AND($E$3=6),'Marks Entry 6th'!CO148,IF(AND($E$3=7),'Marks Entry 7th'!CO148,"")))))</f>
        <v/>
      </c>
      <c r="GC149" s="54"/>
      <c r="GK149" s="56">
        <f>IF(AND($E$3=6),'Marks Entry 6th'!I148,IF(AND($E$3=7),'Marks Entry 7th'!I148,""))</f>
        <v>0</v>
      </c>
      <c r="GL149" s="56">
        <f t="shared" si="276"/>
        <v>0</v>
      </c>
    </row>
    <row r="150" spans="1:194" ht="18.95" customHeight="1">
      <c r="A150" s="68">
        <v>143</v>
      </c>
      <c r="B150" s="68" t="str">
        <f>IF(OR(GK150=0,GK150=""),"",IF(AND($E$3=6),'Marks Entry 6th'!I149,IF(AND($E$3=7),'Marks Entry 7th'!I149,"")))</f>
        <v/>
      </c>
      <c r="C150" s="69" t="str">
        <f>IF(OR(B150=0,B150=""),"",IF(AND($E$3=6,'Marks Entry 6th'!B149=""),"",IF(AND($E$3=7,'Marks Entry 7th'!B149=""),"",IF(AND($E$3=6,'Marks Entry 6th'!B149),'Marks Entry 6th'!B149,IF(AND($E$3=7),'Marks Entry 7th'!B149,"")))))</f>
        <v/>
      </c>
      <c r="D150" s="69" t="str">
        <f>IF(OR(B150=0,B150=""),"",IF(AND($E$3=6,'Marks Entry 6th'!C149=""),"",IF(AND($E$3=7,'Marks Entry 7th'!C149=""),"",IF(AND($E$3=6),'Marks Entry 6th'!C149,IF(AND($E$3=7),'Marks Entry 7th'!C149,"")))))</f>
        <v/>
      </c>
      <c r="E150" s="306" t="str">
        <f>IF(OR(B150=0,B150=""),"",IF(AND($E$3=6,'Marks Entry 6th'!E149=""),"",IF(AND($E$3=7,'Marks Entry 7th'!E149=""),"",IF(AND($E$3=6),'Marks Entry 6th'!E149,IF(AND($E$3=7),'Marks Entry 7th'!E149,"")))))</f>
        <v/>
      </c>
      <c r="F150" s="69" t="str">
        <f>IF(OR(B150=0,B150=""),"",IF(AND($E$3=6,'Marks Entry 6th'!D149=""),"",IF(AND($E$3=7,'Marks Entry 7th'!D149=""),"",IF(AND($E$3=6),'Marks Entry 6th'!D149,IF(AND($E$3=7),'Marks Entry 7th'!D149,"")))))</f>
        <v/>
      </c>
      <c r="G150" s="305" t="str">
        <f>IF(OR(B150=0,B150=""),"",IF(AND($E$3=6,'Marks Entry 6th'!F149=""),"",IF(AND($E$3=7,'Marks Entry 7th'!F149=""),"",IF(AND($E$3=6),UPPER('Marks Entry 6th'!F149),IF(AND($E$3=7),UPPER('Marks Entry 7th'!F149),"")))))</f>
        <v/>
      </c>
      <c r="H150" s="305" t="str">
        <f>IF(OR(B150=0,B150=""),"",IF(AND($E$3=6,'Marks Entry 6th'!G149=""),"",IF(AND($E$3=7,'Marks Entry 7th'!G149=""),"",IF(AND($E$3=6),UPPER('Marks Entry 6th'!G149),IF(AND($E$3=7),UPPER('Marks Entry 7th'!G149),"")))))</f>
        <v/>
      </c>
      <c r="I150" s="305" t="str">
        <f>IF(OR(B150=0,B150=""),"",IF(AND($E$3=6,'Marks Entry 6th'!H149=""),"",IF(AND($E$3=7,'Marks Entry 7th'!H149=""),"",IF(AND($E$3=6),UPPER('Marks Entry 6th'!H149),IF(AND($E$3=7),UPPER('Marks Entry 7th'!H149),"")))))</f>
        <v/>
      </c>
      <c r="J150" s="64" t="str">
        <f>IF(OR(B150=0,B150=""),"",IF(AND($E$3=6,'Marks Entry 6th'!J149=""),"",IF(AND($E$3=7,'Marks Entry 7th'!J149=""),"",IF(AND($E$3=6),'Marks Entry 6th'!J149,IF(AND($E$3=7),'Marks Entry 7th'!J149,"")))))</f>
        <v/>
      </c>
      <c r="K150" s="64" t="str">
        <f>IF(OR(B150=0,B150=""),"",IF(AND($E$3=6,'Marks Entry 6th'!K149=""),"",IF(AND($E$3=7,'Marks Entry 7th'!K149=""),"",IF(AND($E$3=6),'Marks Entry 6th'!K149,IF(AND($E$3=7),'Marks Entry 7th'!K149,"")))))</f>
        <v/>
      </c>
      <c r="L150" s="120" t="str">
        <f>IF(OR($E150="",$G150=""),"",IF(AND($E$3=6),'Marks Entry 6th'!L149,IF(AND($E$3=7),'Marks Entry 7th'!L149,"")))</f>
        <v/>
      </c>
      <c r="M150" s="120" t="str">
        <f>IF(OR($E150="",$G150=""),"",IF(AND($E$3=6),'Marks Entry 6th'!M149,IF(AND($E$3=7),'Marks Entry 7th'!M149,"")))</f>
        <v/>
      </c>
      <c r="N150" s="120" t="str">
        <f>IF(OR($E150="",$G150=""),"",IF(AND($E$3=6),'Marks Entry 6th'!N149,IF(AND($E$3=7),'Marks Entry 7th'!N149,"")))</f>
        <v/>
      </c>
      <c r="O150" s="120" t="str">
        <f>IF(OR($E150="",$G150=""),"",IF(AND($E$3=6),'Marks Entry 6th'!O149,IF(AND($E$3=7),'Marks Entry 7th'!O149,"")))</f>
        <v/>
      </c>
      <c r="P150" s="120" t="str">
        <f>IF(OR($E150="",$G150=""),"",IF(AND($E$3=6),'Marks Entry 6th'!P149,IF(AND($E$3=7),'Marks Entry 7th'!P149,"")))</f>
        <v/>
      </c>
      <c r="Q150" s="120" t="str">
        <f>IF(OR($E150="",$G150=""),"",IF(AND($E$3=6),'Marks Entry 6th'!Q149,IF(AND($E$3=7),'Marks Entry 7th'!Q149,"")))</f>
        <v/>
      </c>
      <c r="R150" s="428" t="str">
        <f t="shared" si="186"/>
        <v/>
      </c>
      <c r="S150" s="120" t="str">
        <f>IF(OR($E150="",$G150=""),"",IF(AND($E$3=6),'Marks Entry 6th'!R149,IF(AND($E$3=7),'Marks Entry 7th'!R149,"")))</f>
        <v/>
      </c>
      <c r="T150" s="120" t="str">
        <f>IF(OR($E150="",$G150=""),"",IF(AND($E$3=6),'Marks Entry 6th'!S149,IF(AND($E$3=7),'Marks Entry 7th'!S149,"")))</f>
        <v/>
      </c>
      <c r="U150" s="65" t="str">
        <f t="shared" si="187"/>
        <v/>
      </c>
      <c r="V150" s="62">
        <f t="shared" si="188"/>
        <v>0</v>
      </c>
      <c r="W150" s="67" t="str">
        <f>IF(OR($E150="",$G150=""),"",IF(AND($E$3=6),'Marks Entry 6th'!T149,IF(AND($E$3=7),'Marks Entry 7th'!T149,"")))</f>
        <v/>
      </c>
      <c r="X150" s="67" t="str">
        <f>IF(OR($E150="",$G150=""),"",IF(AND($E$3=6),'Marks Entry 6th'!U149,IF(AND($E$3=7),'Marks Entry 7th'!U149,"")))</f>
        <v/>
      </c>
      <c r="Y150" s="66" t="str">
        <f t="shared" si="189"/>
        <v/>
      </c>
      <c r="Z150" s="62" t="str">
        <f t="shared" si="190"/>
        <v/>
      </c>
      <c r="AA150" s="108">
        <f t="shared" si="191"/>
        <v>0</v>
      </c>
      <c r="AB150" s="108" t="str">
        <f t="shared" si="192"/>
        <v/>
      </c>
      <c r="AC150" s="108" t="str">
        <f t="shared" si="193"/>
        <v/>
      </c>
      <c r="AD150" s="108" t="str">
        <f t="shared" si="194"/>
        <v/>
      </c>
      <c r="AE150" s="108" t="str">
        <f t="shared" si="195"/>
        <v/>
      </c>
      <c r="AF150" s="110" t="str">
        <f t="shared" si="196"/>
        <v/>
      </c>
      <c r="AG150" s="120" t="str">
        <f>IF(OR($E150="",$G150=""),"",IF(AND($E$3=6),'Marks Entry 6th'!V149,IF(AND($E$3=7),'Marks Entry 7th'!V149,"")))</f>
        <v/>
      </c>
      <c r="AH150" s="120" t="str">
        <f>IF(OR($E150="",$G150=""),"",IF(AND($E$3=6),'Marks Entry 6th'!W149,IF(AND($E$3=7),'Marks Entry 7th'!W149,"")))</f>
        <v/>
      </c>
      <c r="AI150" s="120" t="str">
        <f>IF(OR($E150="",$G150=""),"",IF(AND($E$3=6),'Marks Entry 6th'!X149,IF(AND($E$3=7),'Marks Entry 7th'!X149,"")))</f>
        <v/>
      </c>
      <c r="AJ150" s="120" t="str">
        <f>IF(OR($E150="",$G150=""),"",IF(AND($E$3=6),'Marks Entry 6th'!Y149,IF(AND($E$3=7),'Marks Entry 7th'!Y149,"")))</f>
        <v/>
      </c>
      <c r="AK150" s="120" t="str">
        <f>IF(OR($E150="",$G150=""),"",IF(AND($E$3=6),'Marks Entry 6th'!Z149,IF(AND($E$3=7),'Marks Entry 7th'!Z149,"")))</f>
        <v/>
      </c>
      <c r="AL150" s="120" t="str">
        <f>IF(OR($E150="",$G150=""),"",IF(AND($E$3=6),'Marks Entry 6th'!AA149,IF(AND($E$3=7),'Marks Entry 7th'!AA149,"")))</f>
        <v/>
      </c>
      <c r="AM150" s="428" t="str">
        <f t="shared" si="197"/>
        <v/>
      </c>
      <c r="AN150" s="120" t="str">
        <f>IF(OR($E150="",$G150=""),"",IF(AND($E$3=6),'Marks Entry 6th'!AB149,IF(AND($E$3=7),'Marks Entry 7th'!AB149,"")))</f>
        <v/>
      </c>
      <c r="AO150" s="120" t="str">
        <f>IF(OR($E150="",$G150=""),"",IF(AND($E$3=6),'Marks Entry 6th'!AC149,IF(AND($E$3=7),'Marks Entry 7th'!AC149,"")))</f>
        <v/>
      </c>
      <c r="AP150" s="65" t="str">
        <f t="shared" si="198"/>
        <v/>
      </c>
      <c r="AQ150" s="62">
        <f t="shared" si="199"/>
        <v>0</v>
      </c>
      <c r="AR150" s="67" t="str">
        <f>IF(OR($E150="",$G150=""),"",IF(AND($E$3=6),'Marks Entry 6th'!AD149,IF(AND($E$3=7),'Marks Entry 7th'!AD149,"")))</f>
        <v/>
      </c>
      <c r="AS150" s="67" t="str">
        <f>IF(OR($E150="",$G150=""),"",IF(AND($E$3=6),'Marks Entry 6th'!AE149,IF(AND($E$3=7),'Marks Entry 7th'!AE149,"")))</f>
        <v/>
      </c>
      <c r="AT150" s="65" t="str">
        <f t="shared" si="200"/>
        <v/>
      </c>
      <c r="AU150" s="62" t="str">
        <f t="shared" si="201"/>
        <v/>
      </c>
      <c r="AV150" s="108">
        <f t="shared" si="202"/>
        <v>0</v>
      </c>
      <c r="AW150" s="108" t="str">
        <f t="shared" si="203"/>
        <v/>
      </c>
      <c r="AX150" s="108" t="str">
        <f t="shared" si="204"/>
        <v/>
      </c>
      <c r="AY150" s="108" t="str">
        <f t="shared" si="205"/>
        <v/>
      </c>
      <c r="AZ150" s="108" t="str">
        <f t="shared" si="206"/>
        <v/>
      </c>
      <c r="BA150" s="110" t="str">
        <f t="shared" si="207"/>
        <v/>
      </c>
      <c r="BB150" s="313" t="str">
        <f>IF(OR($E150="",$G150=""),"",IF(AND($E$3=6),'Marks Entry 6th'!AF149,IF(AND($E$3=7),'Marks Entry 7th'!AF149,"")))</f>
        <v/>
      </c>
      <c r="BC150" s="120" t="str">
        <f>IF(OR($E150="",$G150=""),"",IF(AND($E$3=6),'Marks Entry 6th'!AG149,IF(AND($E$3=7),'Marks Entry 7th'!AG149,"")))</f>
        <v/>
      </c>
      <c r="BD150" s="120" t="str">
        <f>IF(OR($E150="",$G150=""),"",IF(AND($E$3=6),'Marks Entry 6th'!AH149,IF(AND($E$3=7),'Marks Entry 7th'!AH149,"")))</f>
        <v/>
      </c>
      <c r="BE150" s="120" t="str">
        <f>IF(OR($E150="",$G150=""),"",IF(AND($E$3=6),'Marks Entry 6th'!AI149,IF(AND($E$3=7),'Marks Entry 7th'!AI149,"")))</f>
        <v/>
      </c>
      <c r="BF150" s="120" t="str">
        <f>IF(OR($E150="",$G150=""),"",IF(AND($E$3=6),'Marks Entry 6th'!AJ149,IF(AND($E$3=7),'Marks Entry 7th'!AJ149,"")))</f>
        <v/>
      </c>
      <c r="BG150" s="120" t="str">
        <f>IF(OR($E150="",$G150=""),"",IF(AND($E$3=6),'Marks Entry 6th'!AK149,IF(AND($E$3=7),'Marks Entry 7th'!AK149,"")))</f>
        <v/>
      </c>
      <c r="BH150" s="120" t="str">
        <f>IF(OR($E150="",$G150=""),"",IF(AND($E$3=6),'Marks Entry 6th'!AL149,IF(AND($E$3=7),'Marks Entry 7th'!AL149,"")))</f>
        <v/>
      </c>
      <c r="BI150" s="428" t="str">
        <f t="shared" si="208"/>
        <v/>
      </c>
      <c r="BJ150" s="120" t="str">
        <f>IF(OR($E150="",$G150=""),"",IF(AND($E$3=6),'Marks Entry 6th'!AM149,IF(AND($E$3=7),'Marks Entry 7th'!AM149,"")))</f>
        <v/>
      </c>
      <c r="BK150" s="120" t="str">
        <f>IF(OR($E150="",$G150=""),"",IF(AND($E$3=6),'Marks Entry 6th'!AN149,IF(AND($E$3=7),'Marks Entry 7th'!AN149,"")))</f>
        <v/>
      </c>
      <c r="BL150" s="65" t="str">
        <f t="shared" si="209"/>
        <v/>
      </c>
      <c r="BM150" s="62">
        <f t="shared" si="210"/>
        <v>0</v>
      </c>
      <c r="BN150" s="67" t="str">
        <f>IF(OR($E150="",$G150=""),"",IF(AND($E$3=6),'Marks Entry 6th'!AO149,IF(AND($E$3=7),'Marks Entry 7th'!AO149,"")))</f>
        <v/>
      </c>
      <c r="BO150" s="67" t="str">
        <f>IF(OR($E150="",$G150=""),"",IF(AND($E$3=6),'Marks Entry 6th'!AP149,IF(AND($E$3=7),'Marks Entry 7th'!AP149,"")))</f>
        <v/>
      </c>
      <c r="BP150" s="65" t="str">
        <f t="shared" si="211"/>
        <v/>
      </c>
      <c r="BQ150" s="62" t="str">
        <f t="shared" si="212"/>
        <v/>
      </c>
      <c r="BR150" s="108">
        <f t="shared" si="213"/>
        <v>0</v>
      </c>
      <c r="BS150" s="108" t="str">
        <f t="shared" si="214"/>
        <v/>
      </c>
      <c r="BT150" s="108" t="str">
        <f t="shared" si="215"/>
        <v/>
      </c>
      <c r="BU150" s="108" t="str">
        <f t="shared" si="216"/>
        <v/>
      </c>
      <c r="BV150" s="108" t="str">
        <f t="shared" si="217"/>
        <v/>
      </c>
      <c r="BW150" s="110" t="str">
        <f t="shared" si="218"/>
        <v/>
      </c>
      <c r="BX150" s="120" t="str">
        <f>IF(OR($E150="",$G150=""),"",IF(AND($E$3=6),'Marks Entry 6th'!AQ149,IF(AND($E$3=7),'Marks Entry 7th'!AQ149,"")))</f>
        <v/>
      </c>
      <c r="BY150" s="120" t="str">
        <f>IF(OR($E150="",$G150=""),"",IF(AND($E$3=6),'Marks Entry 6th'!AR149,IF(AND($E$3=7),'Marks Entry 7th'!AR149,"")))</f>
        <v/>
      </c>
      <c r="BZ150" s="120" t="str">
        <f>IF(OR($E150="",$G150=""),"",IF(AND($E$3=6),'Marks Entry 6th'!AS149,IF(AND($E$3=7),'Marks Entry 7th'!AS149,"")))</f>
        <v/>
      </c>
      <c r="CA150" s="120" t="str">
        <f>IF(OR($E150="",$G150=""),"",IF(AND($E$3=6),'Marks Entry 6th'!AT149,IF(AND($E$3=7),'Marks Entry 7th'!AT149,"")))</f>
        <v/>
      </c>
      <c r="CB150" s="120" t="str">
        <f>IF(OR($E150="",$G150=""),"",IF(AND($E$3=6),'Marks Entry 6th'!AU149,IF(AND($E$3=7),'Marks Entry 7th'!AU149,"")))</f>
        <v/>
      </c>
      <c r="CC150" s="120" t="str">
        <f>IF(OR($E150="",$G150=""),"",IF(AND($E$3=6),'Marks Entry 6th'!AV149,IF(AND($E$3=7),'Marks Entry 7th'!AV149,"")))</f>
        <v/>
      </c>
      <c r="CD150" s="428" t="str">
        <f t="shared" si="219"/>
        <v/>
      </c>
      <c r="CE150" s="120" t="str">
        <f>IF(OR($E150="",$G150=""),"",IF(AND($E$3=6),'Marks Entry 6th'!AW149,IF(AND($E$3=7),'Marks Entry 7th'!AW149,"")))</f>
        <v/>
      </c>
      <c r="CF150" s="120" t="str">
        <f>IF(OR($E150="",$G150=""),"",IF(AND($E$3=6),'Marks Entry 6th'!AX149,IF(AND($E$3=7),'Marks Entry 7th'!AX149,"")))</f>
        <v/>
      </c>
      <c r="CG150" s="65" t="str">
        <f t="shared" si="220"/>
        <v/>
      </c>
      <c r="CH150" s="62">
        <f t="shared" si="221"/>
        <v>0</v>
      </c>
      <c r="CI150" s="67" t="str">
        <f>IF(OR($E150="",$G150=""),"",IF(AND($E$3=6),'Marks Entry 6th'!AY149,IF(AND($E$3=7),'Marks Entry 7th'!AY149,"")))</f>
        <v/>
      </c>
      <c r="CJ150" s="67" t="str">
        <f>IF(OR($E150="",$G150=""),"",IF(AND($E$3=6),'Marks Entry 6th'!AZ149,IF(AND($E$3=7),'Marks Entry 7th'!AZ149,"")))</f>
        <v/>
      </c>
      <c r="CK150" s="65" t="str">
        <f t="shared" si="222"/>
        <v/>
      </c>
      <c r="CL150" s="62" t="str">
        <f t="shared" si="223"/>
        <v/>
      </c>
      <c r="CM150" s="108">
        <f t="shared" si="224"/>
        <v>0</v>
      </c>
      <c r="CN150" s="108" t="str">
        <f t="shared" si="225"/>
        <v/>
      </c>
      <c r="CO150" s="108" t="str">
        <f t="shared" si="226"/>
        <v/>
      </c>
      <c r="CP150" s="108" t="str">
        <f t="shared" si="227"/>
        <v/>
      </c>
      <c r="CQ150" s="108" t="str">
        <f t="shared" si="228"/>
        <v/>
      </c>
      <c r="CR150" s="110" t="str">
        <f t="shared" si="229"/>
        <v/>
      </c>
      <c r="CS150" s="120" t="str">
        <f>IF(OR($E150="",$G150=""),"",IF(AND($E$3=6),'Marks Entry 6th'!BA149,IF(AND($E$3=7),'Marks Entry 7th'!BA149,"")))</f>
        <v/>
      </c>
      <c r="CT150" s="120" t="str">
        <f>IF(OR($E150="",$G150=""),"",IF(AND($E$3=6),'Marks Entry 6th'!BB149,IF(AND($E$3=7),'Marks Entry 7th'!BB149,"")))</f>
        <v/>
      </c>
      <c r="CU150" s="120" t="str">
        <f>IF(OR($E150="",$G150=""),"",IF(AND($E$3=6),'Marks Entry 6th'!BC149,IF(AND($E$3=7),'Marks Entry 7th'!BC149,"")))</f>
        <v/>
      </c>
      <c r="CV150" s="120" t="str">
        <f>IF(OR($E150="",$G150=""),"",IF(AND($E$3=6),'Marks Entry 6th'!BD149,IF(AND($E$3=7),'Marks Entry 7th'!BD149,"")))</f>
        <v/>
      </c>
      <c r="CW150" s="120" t="str">
        <f>IF(OR($E150="",$G150=""),"",IF(AND($E$3=6),'Marks Entry 6th'!BE149,IF(AND($E$3=7),'Marks Entry 7th'!BE149,"")))</f>
        <v/>
      </c>
      <c r="CX150" s="120" t="str">
        <f>IF(OR($E150="",$G150=""),"",IF(AND($E$3=6),'Marks Entry 6th'!BF149,IF(AND($E$3=7),'Marks Entry 7th'!BF149,"")))</f>
        <v/>
      </c>
      <c r="CY150" s="428" t="str">
        <f t="shared" si="230"/>
        <v/>
      </c>
      <c r="CZ150" s="120" t="str">
        <f>IF(OR($E150="",$G150=""),"",IF(AND($E$3=6),'Marks Entry 6th'!BG149,IF(AND($E$3=7),'Marks Entry 7th'!BG149,"")))</f>
        <v/>
      </c>
      <c r="DA150" s="120" t="str">
        <f>IF(OR($E150="",$G150=""),"",IF(AND($E$3=6),'Marks Entry 6th'!BH149,IF(AND($E$3=7),'Marks Entry 7th'!BH149,"")))</f>
        <v/>
      </c>
      <c r="DB150" s="65" t="str">
        <f t="shared" si="231"/>
        <v/>
      </c>
      <c r="DC150" s="62">
        <f t="shared" si="232"/>
        <v>0</v>
      </c>
      <c r="DD150" s="67" t="str">
        <f>IF(OR($E150="",$G150=""),"",IF(AND($E$3=6),'Marks Entry 6th'!BI149,IF(AND($E$3=7),'Marks Entry 7th'!BI149,"")))</f>
        <v/>
      </c>
      <c r="DE150" s="67" t="str">
        <f>IF(OR($E150="",$G150=""),"",IF(AND($E$3=6),'Marks Entry 6th'!BJ149,IF(AND($E$3=7),'Marks Entry 7th'!BJ149,"")))</f>
        <v/>
      </c>
      <c r="DF150" s="65" t="str">
        <f t="shared" si="233"/>
        <v/>
      </c>
      <c r="DG150" s="62" t="str">
        <f t="shared" si="234"/>
        <v/>
      </c>
      <c r="DH150" s="108">
        <f t="shared" si="235"/>
        <v>0</v>
      </c>
      <c r="DI150" s="108" t="str">
        <f t="shared" si="236"/>
        <v/>
      </c>
      <c r="DJ150" s="108" t="str">
        <f t="shared" si="237"/>
        <v/>
      </c>
      <c r="DK150" s="108" t="str">
        <f t="shared" si="238"/>
        <v/>
      </c>
      <c r="DL150" s="108" t="str">
        <f t="shared" si="239"/>
        <v/>
      </c>
      <c r="DM150" s="110" t="str">
        <f t="shared" si="240"/>
        <v/>
      </c>
      <c r="DN150" s="120" t="str">
        <f>IF(OR($E150="",$G150=""),"",IF(AND($E$3=6),'Marks Entry 6th'!BK149,IF(AND($E$3=7),'Marks Entry 7th'!BK149,"")))</f>
        <v/>
      </c>
      <c r="DO150" s="120" t="str">
        <f>IF(OR($E150="",$G150=""),"",IF(AND($E$3=6),'Marks Entry 6th'!BL149,IF(AND($E$3=7),'Marks Entry 7th'!BL149,"")))</f>
        <v/>
      </c>
      <c r="DP150" s="120" t="str">
        <f>IF(OR($E150="",$G150=""),"",IF(AND($E$3=6),'Marks Entry 6th'!BM149,IF(AND($E$3=7),'Marks Entry 7th'!BM149,"")))</f>
        <v/>
      </c>
      <c r="DQ150" s="120" t="str">
        <f>IF(OR($E150="",$G150=""),"",IF(AND($E$3=6),'Marks Entry 6th'!BN149,IF(AND($E$3=7),'Marks Entry 7th'!BN149,"")))</f>
        <v/>
      </c>
      <c r="DR150" s="120" t="str">
        <f>IF(OR($E150="",$G150=""),"",IF(AND($E$3=6),'Marks Entry 6th'!BO149,IF(AND($E$3=7),'Marks Entry 7th'!BO149,"")))</f>
        <v/>
      </c>
      <c r="DS150" s="120" t="str">
        <f>IF(OR($E150="",$G150=""),"",IF(AND($E$3=6),'Marks Entry 6th'!BP149,IF(AND($E$3=7),'Marks Entry 7th'!BP149,"")))</f>
        <v/>
      </c>
      <c r="DT150" s="428" t="str">
        <f t="shared" si="241"/>
        <v/>
      </c>
      <c r="DU150" s="120" t="str">
        <f>IF(OR($E150="",$G150=""),"",IF(AND($E$3=6),'Marks Entry 6th'!BQ149,IF(AND($E$3=7),'Marks Entry 7th'!BQ149,"")))</f>
        <v/>
      </c>
      <c r="DV150" s="120" t="str">
        <f>IF(OR($E150="",$G150=""),"",IF(AND($E$3=6),'Marks Entry 6th'!BR149,IF(AND($E$3=7),'Marks Entry 7th'!BR149,"")))</f>
        <v/>
      </c>
      <c r="DW150" s="65" t="str">
        <f t="shared" si="242"/>
        <v/>
      </c>
      <c r="DX150" s="62">
        <f t="shared" si="243"/>
        <v>0</v>
      </c>
      <c r="DY150" s="67" t="str">
        <f>IF(OR($E150="",$G150=""),"",IF(AND($E$3=6),'Marks Entry 6th'!BS149,IF(AND($E$3=7),'Marks Entry 7th'!BS149,"")))</f>
        <v/>
      </c>
      <c r="DZ150" s="67" t="str">
        <f>IF(OR($E150="",$G150=""),"",IF(AND($E$3=6),'Marks Entry 6th'!BT149,IF(AND($E$3=7),'Marks Entry 7th'!BT149,"")))</f>
        <v/>
      </c>
      <c r="EA150" s="65" t="str">
        <f t="shared" si="244"/>
        <v/>
      </c>
      <c r="EB150" s="62" t="str">
        <f t="shared" si="245"/>
        <v/>
      </c>
      <c r="EC150" s="108">
        <f t="shared" si="246"/>
        <v>0</v>
      </c>
      <c r="ED150" s="108" t="str">
        <f t="shared" si="247"/>
        <v/>
      </c>
      <c r="EE150" s="108" t="str">
        <f t="shared" si="248"/>
        <v/>
      </c>
      <c r="EF150" s="108" t="str">
        <f t="shared" si="249"/>
        <v/>
      </c>
      <c r="EG150" s="108" t="str">
        <f t="shared" si="250"/>
        <v/>
      </c>
      <c r="EH150" s="110" t="str">
        <f t="shared" si="251"/>
        <v/>
      </c>
      <c r="EI150" s="52" t="str">
        <f>IF(OR($E150="",$G150=""),"",IF(AND($E$3=6),'Marks Entry 6th'!BU149,IF(AND($E$3=7),'Marks Entry 7th'!BU149,"")))</f>
        <v/>
      </c>
      <c r="EJ150" s="52" t="str">
        <f>IF(OR($E150="",$G150=""),"",IF(AND($E$3=6),'Marks Entry 6th'!BV149,IF(AND($E$3=7),'Marks Entry 7th'!BV149,"")))</f>
        <v/>
      </c>
      <c r="EK150" s="52" t="str">
        <f>IF(OR($E150="",$G150=""),"",IF(AND($E$3=6),'Marks Entry 6th'!BW149,IF(AND($E$3=7),'Marks Entry 7th'!BW149,"")))</f>
        <v/>
      </c>
      <c r="EL150" s="52" t="str">
        <f>IF(OR($E150="",$G150=""),"",IF(AND($E$3=6),'Marks Entry 6th'!BX149,IF(AND($E$3=7),'Marks Entry 7th'!BX149,"")))</f>
        <v/>
      </c>
      <c r="EM150" s="52" t="str">
        <f>IF(OR($E150="",$G150=""),"",IF(AND($E$3=6),'Marks Entry 6th'!BY149,IF(AND($E$3=7),'Marks Entry 7th'!BY149,"")))</f>
        <v/>
      </c>
      <c r="EN150" s="121" t="str">
        <f t="shared" si="252"/>
        <v/>
      </c>
      <c r="EO150" s="122">
        <f t="shared" si="253"/>
        <v>0</v>
      </c>
      <c r="EP150" s="122" t="str">
        <f t="shared" si="254"/>
        <v/>
      </c>
      <c r="EQ150" s="122" t="str">
        <f t="shared" si="255"/>
        <v/>
      </c>
      <c r="ER150" s="109" t="str">
        <f t="shared" si="256"/>
        <v/>
      </c>
      <c r="ES150" s="52" t="str">
        <f>IF(OR($E150="",$G150=""),"",IF(AND($E$3=6),'Marks Entry 6th'!BZ149,IF(AND($E$3=7),'Marks Entry 7th'!BZ149,"")))</f>
        <v/>
      </c>
      <c r="ET150" s="52" t="str">
        <f>IF(OR($E150="",$G150=""),"",IF(AND($E$3=6),'Marks Entry 6th'!CA149,IF(AND($E$3=7),'Marks Entry 7th'!CA149,"")))</f>
        <v/>
      </c>
      <c r="EU150" s="52" t="str">
        <f>IF(OR($E150="",$G150=""),"",IF(AND($E$3=6),'Marks Entry 6th'!CB149,IF(AND($E$3=7),'Marks Entry 7th'!CB149,"")))</f>
        <v/>
      </c>
      <c r="EV150" s="52" t="str">
        <f>IF(OR($E150="",$G150=""),"",IF(AND($E$3=6),'Marks Entry 6th'!CC149,IF(AND($E$3=7),'Marks Entry 7th'!CC149,"")))</f>
        <v/>
      </c>
      <c r="EW150" s="52" t="str">
        <f>IF(OR($E150="",$G150=""),"",IF(AND($E$3=6),'Marks Entry 6th'!CD149,IF(AND($E$3=7),'Marks Entry 7th'!CD149,"")))</f>
        <v/>
      </c>
      <c r="EX150" s="121" t="str">
        <f t="shared" si="257"/>
        <v/>
      </c>
      <c r="EY150" s="122">
        <f t="shared" si="258"/>
        <v>0</v>
      </c>
      <c r="EZ150" s="122" t="str">
        <f t="shared" si="259"/>
        <v/>
      </c>
      <c r="FA150" s="122" t="str">
        <f t="shared" si="260"/>
        <v/>
      </c>
      <c r="FB150" s="109" t="str">
        <f t="shared" si="261"/>
        <v/>
      </c>
      <c r="FC150" s="52" t="str">
        <f>IF(OR($E150="",$G150=""),"",IF(AND($E$3=6),'Marks Entry 6th'!CE149,IF(AND($E$3=7),'Marks Entry 7th'!CE149,"")))</f>
        <v/>
      </c>
      <c r="FD150" s="52" t="str">
        <f>IF(OR($E150="",$G150=""),"",IF(AND($E$3=6),'Marks Entry 6th'!CF149,IF(AND($E$3=7),'Marks Entry 7th'!CF149,"")))</f>
        <v/>
      </c>
      <c r="FE150" s="52" t="str">
        <f>IF(OR($E150="",$G150=""),"",IF(AND($E$3=6),'Marks Entry 6th'!CG149,IF(AND($E$3=7),'Marks Entry 7th'!CG149,"")))</f>
        <v/>
      </c>
      <c r="FF150" s="52" t="str">
        <f>IF(OR($E150="",$G150=""),"",IF(AND($E$3=6),'Marks Entry 6th'!CH149,IF(AND($E$3=7),'Marks Entry 7th'!CH149,"")))</f>
        <v/>
      </c>
      <c r="FG150" s="52" t="str">
        <f>IF(OR($E150="",$G150=""),"",IF(AND($E$3=6),'Marks Entry 6th'!CI149,IF(AND($E$3=7),'Marks Entry 7th'!CI149,"")))</f>
        <v/>
      </c>
      <c r="FH150" s="121" t="str">
        <f t="shared" si="262"/>
        <v/>
      </c>
      <c r="FI150" s="122">
        <f t="shared" si="263"/>
        <v>0</v>
      </c>
      <c r="FJ150" s="122" t="str">
        <f t="shared" si="264"/>
        <v/>
      </c>
      <c r="FK150" s="122" t="str">
        <f t="shared" si="265"/>
        <v/>
      </c>
      <c r="FL150" s="109" t="str">
        <f t="shared" si="266"/>
        <v/>
      </c>
      <c r="FM150" s="370" t="str">
        <f>IF(OR($E150="",$G150=""),"",IF(AND('Marks Entry 6th'!CJ149="",'Marks Entry 7th'!CJ149=""),"",IF(AND($E$3=6),'Marks Entry 6th'!CJ149,IF(AND($E$3=7),'Marks Entry 7th'!CJ149,""))))</f>
        <v/>
      </c>
      <c r="FN150" s="370" t="str">
        <f>IF(OR($E150="",$G150=""),"",IF(AND('Marks Entry 6th'!CK149="",'Marks Entry 7th'!CK149=""),"",IF(AND($E$3=6),'Marks Entry 6th'!CK149,IF(AND($E$3=7),'Marks Entry 7th'!CK149,""))))</f>
        <v/>
      </c>
      <c r="FO150" s="371" t="str">
        <f t="shared" si="267"/>
        <v/>
      </c>
      <c r="FP150" s="109" t="str">
        <f t="shared" si="268"/>
        <v/>
      </c>
      <c r="FQ150" s="370" t="str">
        <f>IF(OR($E150="",$G150=""),"",IF(AND('Marks Entry 6th'!CL149="",'Marks Entry 7th'!CL149=""),"",IF(AND($E$3=6),'Marks Entry 6th'!CL149,IF(AND($E$3=7),'Marks Entry 7th'!CL149,""))))</f>
        <v/>
      </c>
      <c r="FR150" s="370" t="str">
        <f>IF(OR($E150="",$G150=""),"",IF(AND('Marks Entry 6th'!CM149="",'Marks Entry 7th'!CM149=""),"",IF(AND($E$3=6),'Marks Entry 6th'!CM149,IF(AND($E$3=7),'Marks Entry 7th'!CM149,""))))</f>
        <v/>
      </c>
      <c r="FS150" s="371" t="str">
        <f t="shared" si="269"/>
        <v/>
      </c>
      <c r="FT150" s="109" t="str">
        <f t="shared" si="270"/>
        <v/>
      </c>
      <c r="FU150" s="78" t="str">
        <f t="shared" si="271"/>
        <v/>
      </c>
      <c r="FV150" s="332" t="str">
        <f t="shared" si="272"/>
        <v/>
      </c>
      <c r="FW150" s="84" t="str">
        <f t="shared" si="273"/>
        <v/>
      </c>
      <c r="FX150" s="225" t="str">
        <f t="shared" si="274"/>
        <v/>
      </c>
      <c r="FY150" s="85" t="str">
        <f t="shared" si="275"/>
        <v/>
      </c>
      <c r="FZ150" s="331" t="str">
        <f>IFERROR(IF(B150="NSO","NSO",IF(OR(D150="",G150="",F150=""),"",IF(AND(FV150&gt;=36,'Master sheet'!$D$11="Hindi"),"कक्षा क्रमोन्नत",IF(AND(FV150&gt;=36,'Master sheet'!$D$11="English"),"Promoted",IF(AND(FV150&lt;36,'Master sheet'!$D$11="Hindi"),"पुनः परीक्षा","Re-Exam"))))),"")</f>
        <v/>
      </c>
      <c r="GA150" s="53" t="str">
        <f>IF(OR($E150="",$G150=""),"",IF(AND($E$3=6,'Marks Entry 6th'!CN149=""),"",IF(AND($E$3=7,'Marks Entry 7th'!CN149=""),"",IF(AND($E$3=6),'Marks Entry 6th'!CN149,IF(AND($E$3=7),'Marks Entry 7th'!CN149,"")))))</f>
        <v/>
      </c>
      <c r="GB150" s="53" t="str">
        <f>IF(OR($E150="",$G150=""),"",IF(AND($E$3=6,'Marks Entry 6th'!CO149=""),"",IF(AND($E$3=7,'Marks Entry 7th'!CO149=""),"",IF(AND($E$3=6),'Marks Entry 6th'!CO149,IF(AND($E$3=7),'Marks Entry 7th'!CO149,"")))))</f>
        <v/>
      </c>
      <c r="GC150" s="54"/>
      <c r="GK150" s="56">
        <f>IF(AND($E$3=6),'Marks Entry 6th'!I149,IF(AND($E$3=7),'Marks Entry 7th'!I149,""))</f>
        <v>0</v>
      </c>
      <c r="GL150" s="56">
        <f t="shared" si="276"/>
        <v>0</v>
      </c>
    </row>
    <row r="151" spans="1:194" ht="18.95" customHeight="1">
      <c r="A151" s="68">
        <v>144</v>
      </c>
      <c r="B151" s="68" t="str">
        <f>IF(OR(GK151=0,GK151=""),"",IF(AND($E$3=6),'Marks Entry 6th'!I150,IF(AND($E$3=7),'Marks Entry 7th'!I150,"")))</f>
        <v/>
      </c>
      <c r="C151" s="69" t="str">
        <f>IF(OR(B151=0,B151=""),"",IF(AND($E$3=6,'Marks Entry 6th'!B150=""),"",IF(AND($E$3=7,'Marks Entry 7th'!B150=""),"",IF(AND($E$3=6,'Marks Entry 6th'!B150),'Marks Entry 6th'!B150,IF(AND($E$3=7),'Marks Entry 7th'!B150,"")))))</f>
        <v/>
      </c>
      <c r="D151" s="69" t="str">
        <f>IF(OR(B151=0,B151=""),"",IF(AND($E$3=6,'Marks Entry 6th'!C150=""),"",IF(AND($E$3=7,'Marks Entry 7th'!C150=""),"",IF(AND($E$3=6),'Marks Entry 6th'!C150,IF(AND($E$3=7),'Marks Entry 7th'!C150,"")))))</f>
        <v/>
      </c>
      <c r="E151" s="306" t="str">
        <f>IF(OR(B151=0,B151=""),"",IF(AND($E$3=6,'Marks Entry 6th'!E150=""),"",IF(AND($E$3=7,'Marks Entry 7th'!E150=""),"",IF(AND($E$3=6),'Marks Entry 6th'!E150,IF(AND($E$3=7),'Marks Entry 7th'!E150,"")))))</f>
        <v/>
      </c>
      <c r="F151" s="69" t="str">
        <f>IF(OR(B151=0,B151=""),"",IF(AND($E$3=6,'Marks Entry 6th'!D150=""),"",IF(AND($E$3=7,'Marks Entry 7th'!D150=""),"",IF(AND($E$3=6),'Marks Entry 6th'!D150,IF(AND($E$3=7),'Marks Entry 7th'!D150,"")))))</f>
        <v/>
      </c>
      <c r="G151" s="305" t="str">
        <f>IF(OR(B151=0,B151=""),"",IF(AND($E$3=6,'Marks Entry 6th'!F150=""),"",IF(AND($E$3=7,'Marks Entry 7th'!F150=""),"",IF(AND($E$3=6),UPPER('Marks Entry 6th'!F150),IF(AND($E$3=7),UPPER('Marks Entry 7th'!F150),"")))))</f>
        <v/>
      </c>
      <c r="H151" s="305" t="str">
        <f>IF(OR(B151=0,B151=""),"",IF(AND($E$3=6,'Marks Entry 6th'!G150=""),"",IF(AND($E$3=7,'Marks Entry 7th'!G150=""),"",IF(AND($E$3=6),UPPER('Marks Entry 6th'!G150),IF(AND($E$3=7),UPPER('Marks Entry 7th'!G150),"")))))</f>
        <v/>
      </c>
      <c r="I151" s="305" t="str">
        <f>IF(OR(B151=0,B151=""),"",IF(AND($E$3=6,'Marks Entry 6th'!H150=""),"",IF(AND($E$3=7,'Marks Entry 7th'!H150=""),"",IF(AND($E$3=6),UPPER('Marks Entry 6th'!H150),IF(AND($E$3=7),UPPER('Marks Entry 7th'!H150),"")))))</f>
        <v/>
      </c>
      <c r="J151" s="64" t="str">
        <f>IF(OR(B151=0,B151=""),"",IF(AND($E$3=6,'Marks Entry 6th'!J150=""),"",IF(AND($E$3=7,'Marks Entry 7th'!J150=""),"",IF(AND($E$3=6),'Marks Entry 6th'!J150,IF(AND($E$3=7),'Marks Entry 7th'!J150,"")))))</f>
        <v/>
      </c>
      <c r="K151" s="64" t="str">
        <f>IF(OR(B151=0,B151=""),"",IF(AND($E$3=6,'Marks Entry 6th'!K150=""),"",IF(AND($E$3=7,'Marks Entry 7th'!K150=""),"",IF(AND($E$3=6),'Marks Entry 6th'!K150,IF(AND($E$3=7),'Marks Entry 7th'!K150,"")))))</f>
        <v/>
      </c>
      <c r="L151" s="120" t="str">
        <f>IF(OR($E151="",$G151=""),"",IF(AND($E$3=6),'Marks Entry 6th'!L150,IF(AND($E$3=7),'Marks Entry 7th'!L150,"")))</f>
        <v/>
      </c>
      <c r="M151" s="120" t="str">
        <f>IF(OR($E151="",$G151=""),"",IF(AND($E$3=6),'Marks Entry 6th'!M150,IF(AND($E$3=7),'Marks Entry 7th'!M150,"")))</f>
        <v/>
      </c>
      <c r="N151" s="120" t="str">
        <f>IF(OR($E151="",$G151=""),"",IF(AND($E$3=6),'Marks Entry 6th'!N150,IF(AND($E$3=7),'Marks Entry 7th'!N150,"")))</f>
        <v/>
      </c>
      <c r="O151" s="120" t="str">
        <f>IF(OR($E151="",$G151=""),"",IF(AND($E$3=6),'Marks Entry 6th'!O150,IF(AND($E$3=7),'Marks Entry 7th'!O150,"")))</f>
        <v/>
      </c>
      <c r="P151" s="120" t="str">
        <f>IF(OR($E151="",$G151=""),"",IF(AND($E$3=6),'Marks Entry 6th'!P150,IF(AND($E$3=7),'Marks Entry 7th'!P150,"")))</f>
        <v/>
      </c>
      <c r="Q151" s="120" t="str">
        <f>IF(OR($E151="",$G151=""),"",IF(AND($E$3=6),'Marks Entry 6th'!Q150,IF(AND($E$3=7),'Marks Entry 7th'!Q150,"")))</f>
        <v/>
      </c>
      <c r="R151" s="428" t="str">
        <f t="shared" si="186"/>
        <v/>
      </c>
      <c r="S151" s="120" t="str">
        <f>IF(OR($E151="",$G151=""),"",IF(AND($E$3=6),'Marks Entry 6th'!R150,IF(AND($E$3=7),'Marks Entry 7th'!R150,"")))</f>
        <v/>
      </c>
      <c r="T151" s="120" t="str">
        <f>IF(OR($E151="",$G151=""),"",IF(AND($E$3=6),'Marks Entry 6th'!S150,IF(AND($E$3=7),'Marks Entry 7th'!S150,"")))</f>
        <v/>
      </c>
      <c r="U151" s="65" t="str">
        <f t="shared" si="187"/>
        <v/>
      </c>
      <c r="V151" s="62">
        <f t="shared" si="188"/>
        <v>0</v>
      </c>
      <c r="W151" s="67" t="str">
        <f>IF(OR($E151="",$G151=""),"",IF(AND($E$3=6),'Marks Entry 6th'!T150,IF(AND($E$3=7),'Marks Entry 7th'!T150,"")))</f>
        <v/>
      </c>
      <c r="X151" s="67" t="str">
        <f>IF(OR($E151="",$G151=""),"",IF(AND($E$3=6),'Marks Entry 6th'!U150,IF(AND($E$3=7),'Marks Entry 7th'!U150,"")))</f>
        <v/>
      </c>
      <c r="Y151" s="66" t="str">
        <f t="shared" si="189"/>
        <v/>
      </c>
      <c r="Z151" s="62" t="str">
        <f t="shared" si="190"/>
        <v/>
      </c>
      <c r="AA151" s="108">
        <f t="shared" si="191"/>
        <v>0</v>
      </c>
      <c r="AB151" s="108" t="str">
        <f t="shared" si="192"/>
        <v/>
      </c>
      <c r="AC151" s="108" t="str">
        <f t="shared" si="193"/>
        <v/>
      </c>
      <c r="AD151" s="108" t="str">
        <f t="shared" si="194"/>
        <v/>
      </c>
      <c r="AE151" s="108" t="str">
        <f t="shared" si="195"/>
        <v/>
      </c>
      <c r="AF151" s="110" t="str">
        <f t="shared" si="196"/>
        <v/>
      </c>
      <c r="AG151" s="120" t="str">
        <f>IF(OR($E151="",$G151=""),"",IF(AND($E$3=6),'Marks Entry 6th'!V150,IF(AND($E$3=7),'Marks Entry 7th'!V150,"")))</f>
        <v/>
      </c>
      <c r="AH151" s="120" t="str">
        <f>IF(OR($E151="",$G151=""),"",IF(AND($E$3=6),'Marks Entry 6th'!W150,IF(AND($E$3=7),'Marks Entry 7th'!W150,"")))</f>
        <v/>
      </c>
      <c r="AI151" s="120" t="str">
        <f>IF(OR($E151="",$G151=""),"",IF(AND($E$3=6),'Marks Entry 6th'!X150,IF(AND($E$3=7),'Marks Entry 7th'!X150,"")))</f>
        <v/>
      </c>
      <c r="AJ151" s="120" t="str">
        <f>IF(OR($E151="",$G151=""),"",IF(AND($E$3=6),'Marks Entry 6th'!Y150,IF(AND($E$3=7),'Marks Entry 7th'!Y150,"")))</f>
        <v/>
      </c>
      <c r="AK151" s="120" t="str">
        <f>IF(OR($E151="",$G151=""),"",IF(AND($E$3=6),'Marks Entry 6th'!Z150,IF(AND($E$3=7),'Marks Entry 7th'!Z150,"")))</f>
        <v/>
      </c>
      <c r="AL151" s="120" t="str">
        <f>IF(OR($E151="",$G151=""),"",IF(AND($E$3=6),'Marks Entry 6th'!AA150,IF(AND($E$3=7),'Marks Entry 7th'!AA150,"")))</f>
        <v/>
      </c>
      <c r="AM151" s="428" t="str">
        <f t="shared" si="197"/>
        <v/>
      </c>
      <c r="AN151" s="120" t="str">
        <f>IF(OR($E151="",$G151=""),"",IF(AND($E$3=6),'Marks Entry 6th'!AB150,IF(AND($E$3=7),'Marks Entry 7th'!AB150,"")))</f>
        <v/>
      </c>
      <c r="AO151" s="120" t="str">
        <f>IF(OR($E151="",$G151=""),"",IF(AND($E$3=6),'Marks Entry 6th'!AC150,IF(AND($E$3=7),'Marks Entry 7th'!AC150,"")))</f>
        <v/>
      </c>
      <c r="AP151" s="65" t="str">
        <f t="shared" si="198"/>
        <v/>
      </c>
      <c r="AQ151" s="62">
        <f t="shared" si="199"/>
        <v>0</v>
      </c>
      <c r="AR151" s="67" t="str">
        <f>IF(OR($E151="",$G151=""),"",IF(AND($E$3=6),'Marks Entry 6th'!AD150,IF(AND($E$3=7),'Marks Entry 7th'!AD150,"")))</f>
        <v/>
      </c>
      <c r="AS151" s="67" t="str">
        <f>IF(OR($E151="",$G151=""),"",IF(AND($E$3=6),'Marks Entry 6th'!AE150,IF(AND($E$3=7),'Marks Entry 7th'!AE150,"")))</f>
        <v/>
      </c>
      <c r="AT151" s="65" t="str">
        <f t="shared" si="200"/>
        <v/>
      </c>
      <c r="AU151" s="62" t="str">
        <f t="shared" si="201"/>
        <v/>
      </c>
      <c r="AV151" s="108">
        <f t="shared" si="202"/>
        <v>0</v>
      </c>
      <c r="AW151" s="108" t="str">
        <f t="shared" si="203"/>
        <v/>
      </c>
      <c r="AX151" s="108" t="str">
        <f t="shared" si="204"/>
        <v/>
      </c>
      <c r="AY151" s="108" t="str">
        <f t="shared" si="205"/>
        <v/>
      </c>
      <c r="AZ151" s="108" t="str">
        <f t="shared" si="206"/>
        <v/>
      </c>
      <c r="BA151" s="110" t="str">
        <f t="shared" si="207"/>
        <v/>
      </c>
      <c r="BB151" s="313" t="str">
        <f>IF(OR($E151="",$G151=""),"",IF(AND($E$3=6),'Marks Entry 6th'!AF150,IF(AND($E$3=7),'Marks Entry 7th'!AF150,"")))</f>
        <v/>
      </c>
      <c r="BC151" s="120" t="str">
        <f>IF(OR($E151="",$G151=""),"",IF(AND($E$3=6),'Marks Entry 6th'!AG150,IF(AND($E$3=7),'Marks Entry 7th'!AG150,"")))</f>
        <v/>
      </c>
      <c r="BD151" s="120" t="str">
        <f>IF(OR($E151="",$G151=""),"",IF(AND($E$3=6),'Marks Entry 6th'!AH150,IF(AND($E$3=7),'Marks Entry 7th'!AH150,"")))</f>
        <v/>
      </c>
      <c r="BE151" s="120" t="str">
        <f>IF(OR($E151="",$G151=""),"",IF(AND($E$3=6),'Marks Entry 6th'!AI150,IF(AND($E$3=7),'Marks Entry 7th'!AI150,"")))</f>
        <v/>
      </c>
      <c r="BF151" s="120" t="str">
        <f>IF(OR($E151="",$G151=""),"",IF(AND($E$3=6),'Marks Entry 6th'!AJ150,IF(AND($E$3=7),'Marks Entry 7th'!AJ150,"")))</f>
        <v/>
      </c>
      <c r="BG151" s="120" t="str">
        <f>IF(OR($E151="",$G151=""),"",IF(AND($E$3=6),'Marks Entry 6th'!AK150,IF(AND($E$3=7),'Marks Entry 7th'!AK150,"")))</f>
        <v/>
      </c>
      <c r="BH151" s="120" t="str">
        <f>IF(OR($E151="",$G151=""),"",IF(AND($E$3=6),'Marks Entry 6th'!AL150,IF(AND($E$3=7),'Marks Entry 7th'!AL150,"")))</f>
        <v/>
      </c>
      <c r="BI151" s="428" t="str">
        <f t="shared" si="208"/>
        <v/>
      </c>
      <c r="BJ151" s="120" t="str">
        <f>IF(OR($E151="",$G151=""),"",IF(AND($E$3=6),'Marks Entry 6th'!AM150,IF(AND($E$3=7),'Marks Entry 7th'!AM150,"")))</f>
        <v/>
      </c>
      <c r="BK151" s="120" t="str">
        <f>IF(OR($E151="",$G151=""),"",IF(AND($E$3=6),'Marks Entry 6th'!AN150,IF(AND($E$3=7),'Marks Entry 7th'!AN150,"")))</f>
        <v/>
      </c>
      <c r="BL151" s="65" t="str">
        <f t="shared" si="209"/>
        <v/>
      </c>
      <c r="BM151" s="62">
        <f t="shared" si="210"/>
        <v>0</v>
      </c>
      <c r="BN151" s="67" t="str">
        <f>IF(OR($E151="",$G151=""),"",IF(AND($E$3=6),'Marks Entry 6th'!AO150,IF(AND($E$3=7),'Marks Entry 7th'!AO150,"")))</f>
        <v/>
      </c>
      <c r="BO151" s="67" t="str">
        <f>IF(OR($E151="",$G151=""),"",IF(AND($E$3=6),'Marks Entry 6th'!AP150,IF(AND($E$3=7),'Marks Entry 7th'!AP150,"")))</f>
        <v/>
      </c>
      <c r="BP151" s="65" t="str">
        <f t="shared" si="211"/>
        <v/>
      </c>
      <c r="BQ151" s="62" t="str">
        <f t="shared" si="212"/>
        <v/>
      </c>
      <c r="BR151" s="108">
        <f t="shared" si="213"/>
        <v>0</v>
      </c>
      <c r="BS151" s="108" t="str">
        <f t="shared" si="214"/>
        <v/>
      </c>
      <c r="BT151" s="108" t="str">
        <f t="shared" si="215"/>
        <v/>
      </c>
      <c r="BU151" s="108" t="str">
        <f t="shared" si="216"/>
        <v/>
      </c>
      <c r="BV151" s="108" t="str">
        <f t="shared" si="217"/>
        <v/>
      </c>
      <c r="BW151" s="110" t="str">
        <f t="shared" si="218"/>
        <v/>
      </c>
      <c r="BX151" s="120" t="str">
        <f>IF(OR($E151="",$G151=""),"",IF(AND($E$3=6),'Marks Entry 6th'!AQ150,IF(AND($E$3=7),'Marks Entry 7th'!AQ150,"")))</f>
        <v/>
      </c>
      <c r="BY151" s="120" t="str">
        <f>IF(OR($E151="",$G151=""),"",IF(AND($E$3=6),'Marks Entry 6th'!AR150,IF(AND($E$3=7),'Marks Entry 7th'!AR150,"")))</f>
        <v/>
      </c>
      <c r="BZ151" s="120" t="str">
        <f>IF(OR($E151="",$G151=""),"",IF(AND($E$3=6),'Marks Entry 6th'!AS150,IF(AND($E$3=7),'Marks Entry 7th'!AS150,"")))</f>
        <v/>
      </c>
      <c r="CA151" s="120" t="str">
        <f>IF(OR($E151="",$G151=""),"",IF(AND($E$3=6),'Marks Entry 6th'!AT150,IF(AND($E$3=7),'Marks Entry 7th'!AT150,"")))</f>
        <v/>
      </c>
      <c r="CB151" s="120" t="str">
        <f>IF(OR($E151="",$G151=""),"",IF(AND($E$3=6),'Marks Entry 6th'!AU150,IF(AND($E$3=7),'Marks Entry 7th'!AU150,"")))</f>
        <v/>
      </c>
      <c r="CC151" s="120" t="str">
        <f>IF(OR($E151="",$G151=""),"",IF(AND($E$3=6),'Marks Entry 6th'!AV150,IF(AND($E$3=7),'Marks Entry 7th'!AV150,"")))</f>
        <v/>
      </c>
      <c r="CD151" s="428" t="str">
        <f t="shared" si="219"/>
        <v/>
      </c>
      <c r="CE151" s="120" t="str">
        <f>IF(OR($E151="",$G151=""),"",IF(AND($E$3=6),'Marks Entry 6th'!AW150,IF(AND($E$3=7),'Marks Entry 7th'!AW150,"")))</f>
        <v/>
      </c>
      <c r="CF151" s="120" t="str">
        <f>IF(OR($E151="",$G151=""),"",IF(AND($E$3=6),'Marks Entry 6th'!AX150,IF(AND($E$3=7),'Marks Entry 7th'!AX150,"")))</f>
        <v/>
      </c>
      <c r="CG151" s="65" t="str">
        <f t="shared" si="220"/>
        <v/>
      </c>
      <c r="CH151" s="62">
        <f t="shared" si="221"/>
        <v>0</v>
      </c>
      <c r="CI151" s="67" t="str">
        <f>IF(OR($E151="",$G151=""),"",IF(AND($E$3=6),'Marks Entry 6th'!AY150,IF(AND($E$3=7),'Marks Entry 7th'!AY150,"")))</f>
        <v/>
      </c>
      <c r="CJ151" s="67" t="str">
        <f>IF(OR($E151="",$G151=""),"",IF(AND($E$3=6),'Marks Entry 6th'!AZ150,IF(AND($E$3=7),'Marks Entry 7th'!AZ150,"")))</f>
        <v/>
      </c>
      <c r="CK151" s="65" t="str">
        <f t="shared" si="222"/>
        <v/>
      </c>
      <c r="CL151" s="62" t="str">
        <f t="shared" si="223"/>
        <v/>
      </c>
      <c r="CM151" s="108">
        <f t="shared" si="224"/>
        <v>0</v>
      </c>
      <c r="CN151" s="108" t="str">
        <f t="shared" si="225"/>
        <v/>
      </c>
      <c r="CO151" s="108" t="str">
        <f t="shared" si="226"/>
        <v/>
      </c>
      <c r="CP151" s="108" t="str">
        <f t="shared" si="227"/>
        <v/>
      </c>
      <c r="CQ151" s="108" t="str">
        <f t="shared" si="228"/>
        <v/>
      </c>
      <c r="CR151" s="110" t="str">
        <f t="shared" si="229"/>
        <v/>
      </c>
      <c r="CS151" s="120" t="str">
        <f>IF(OR($E151="",$G151=""),"",IF(AND($E$3=6),'Marks Entry 6th'!BA150,IF(AND($E$3=7),'Marks Entry 7th'!BA150,"")))</f>
        <v/>
      </c>
      <c r="CT151" s="120" t="str">
        <f>IF(OR($E151="",$G151=""),"",IF(AND($E$3=6),'Marks Entry 6th'!BB150,IF(AND($E$3=7),'Marks Entry 7th'!BB150,"")))</f>
        <v/>
      </c>
      <c r="CU151" s="120" t="str">
        <f>IF(OR($E151="",$G151=""),"",IF(AND($E$3=6),'Marks Entry 6th'!BC150,IF(AND($E$3=7),'Marks Entry 7th'!BC150,"")))</f>
        <v/>
      </c>
      <c r="CV151" s="120" t="str">
        <f>IF(OR($E151="",$G151=""),"",IF(AND($E$3=6),'Marks Entry 6th'!BD150,IF(AND($E$3=7),'Marks Entry 7th'!BD150,"")))</f>
        <v/>
      </c>
      <c r="CW151" s="120" t="str">
        <f>IF(OR($E151="",$G151=""),"",IF(AND($E$3=6),'Marks Entry 6th'!BE150,IF(AND($E$3=7),'Marks Entry 7th'!BE150,"")))</f>
        <v/>
      </c>
      <c r="CX151" s="120" t="str">
        <f>IF(OR($E151="",$G151=""),"",IF(AND($E$3=6),'Marks Entry 6th'!BF150,IF(AND($E$3=7),'Marks Entry 7th'!BF150,"")))</f>
        <v/>
      </c>
      <c r="CY151" s="428" t="str">
        <f t="shared" si="230"/>
        <v/>
      </c>
      <c r="CZ151" s="120" t="str">
        <f>IF(OR($E151="",$G151=""),"",IF(AND($E$3=6),'Marks Entry 6th'!BG150,IF(AND($E$3=7),'Marks Entry 7th'!BG150,"")))</f>
        <v/>
      </c>
      <c r="DA151" s="120" t="str">
        <f>IF(OR($E151="",$G151=""),"",IF(AND($E$3=6),'Marks Entry 6th'!BH150,IF(AND($E$3=7),'Marks Entry 7th'!BH150,"")))</f>
        <v/>
      </c>
      <c r="DB151" s="65" t="str">
        <f t="shared" si="231"/>
        <v/>
      </c>
      <c r="DC151" s="62">
        <f t="shared" si="232"/>
        <v>0</v>
      </c>
      <c r="DD151" s="67" t="str">
        <f>IF(OR($E151="",$G151=""),"",IF(AND($E$3=6),'Marks Entry 6th'!BI150,IF(AND($E$3=7),'Marks Entry 7th'!BI150,"")))</f>
        <v/>
      </c>
      <c r="DE151" s="67" t="str">
        <f>IF(OR($E151="",$G151=""),"",IF(AND($E$3=6),'Marks Entry 6th'!BJ150,IF(AND($E$3=7),'Marks Entry 7th'!BJ150,"")))</f>
        <v/>
      </c>
      <c r="DF151" s="65" t="str">
        <f t="shared" si="233"/>
        <v/>
      </c>
      <c r="DG151" s="62" t="str">
        <f t="shared" si="234"/>
        <v/>
      </c>
      <c r="DH151" s="108">
        <f t="shared" si="235"/>
        <v>0</v>
      </c>
      <c r="DI151" s="108" t="str">
        <f t="shared" si="236"/>
        <v/>
      </c>
      <c r="DJ151" s="108" t="str">
        <f t="shared" si="237"/>
        <v/>
      </c>
      <c r="DK151" s="108" t="str">
        <f t="shared" si="238"/>
        <v/>
      </c>
      <c r="DL151" s="108" t="str">
        <f t="shared" si="239"/>
        <v/>
      </c>
      <c r="DM151" s="110" t="str">
        <f t="shared" si="240"/>
        <v/>
      </c>
      <c r="DN151" s="120" t="str">
        <f>IF(OR($E151="",$G151=""),"",IF(AND($E$3=6),'Marks Entry 6th'!BK150,IF(AND($E$3=7),'Marks Entry 7th'!BK150,"")))</f>
        <v/>
      </c>
      <c r="DO151" s="120" t="str">
        <f>IF(OR($E151="",$G151=""),"",IF(AND($E$3=6),'Marks Entry 6th'!BL150,IF(AND($E$3=7),'Marks Entry 7th'!BL150,"")))</f>
        <v/>
      </c>
      <c r="DP151" s="120" t="str">
        <f>IF(OR($E151="",$G151=""),"",IF(AND($E$3=6),'Marks Entry 6th'!BM150,IF(AND($E$3=7),'Marks Entry 7th'!BM150,"")))</f>
        <v/>
      </c>
      <c r="DQ151" s="120" t="str">
        <f>IF(OR($E151="",$G151=""),"",IF(AND($E$3=6),'Marks Entry 6th'!BN150,IF(AND($E$3=7),'Marks Entry 7th'!BN150,"")))</f>
        <v/>
      </c>
      <c r="DR151" s="120" t="str">
        <f>IF(OR($E151="",$G151=""),"",IF(AND($E$3=6),'Marks Entry 6th'!BO150,IF(AND($E$3=7),'Marks Entry 7th'!BO150,"")))</f>
        <v/>
      </c>
      <c r="DS151" s="120" t="str">
        <f>IF(OR($E151="",$G151=""),"",IF(AND($E$3=6),'Marks Entry 6th'!BP150,IF(AND($E$3=7),'Marks Entry 7th'!BP150,"")))</f>
        <v/>
      </c>
      <c r="DT151" s="428" t="str">
        <f t="shared" si="241"/>
        <v/>
      </c>
      <c r="DU151" s="120" t="str">
        <f>IF(OR($E151="",$G151=""),"",IF(AND($E$3=6),'Marks Entry 6th'!BQ150,IF(AND($E$3=7),'Marks Entry 7th'!BQ150,"")))</f>
        <v/>
      </c>
      <c r="DV151" s="120" t="str">
        <f>IF(OR($E151="",$G151=""),"",IF(AND($E$3=6),'Marks Entry 6th'!BR150,IF(AND($E$3=7),'Marks Entry 7th'!BR150,"")))</f>
        <v/>
      </c>
      <c r="DW151" s="65" t="str">
        <f t="shared" si="242"/>
        <v/>
      </c>
      <c r="DX151" s="62">
        <f t="shared" si="243"/>
        <v>0</v>
      </c>
      <c r="DY151" s="67" t="str">
        <f>IF(OR($E151="",$G151=""),"",IF(AND($E$3=6),'Marks Entry 6th'!BS150,IF(AND($E$3=7),'Marks Entry 7th'!BS150,"")))</f>
        <v/>
      </c>
      <c r="DZ151" s="67" t="str">
        <f>IF(OR($E151="",$G151=""),"",IF(AND($E$3=6),'Marks Entry 6th'!BT150,IF(AND($E$3=7),'Marks Entry 7th'!BT150,"")))</f>
        <v/>
      </c>
      <c r="EA151" s="65" t="str">
        <f t="shared" si="244"/>
        <v/>
      </c>
      <c r="EB151" s="62" t="str">
        <f t="shared" si="245"/>
        <v/>
      </c>
      <c r="EC151" s="108">
        <f t="shared" si="246"/>
        <v>0</v>
      </c>
      <c r="ED151" s="108" t="str">
        <f t="shared" si="247"/>
        <v/>
      </c>
      <c r="EE151" s="108" t="str">
        <f t="shared" si="248"/>
        <v/>
      </c>
      <c r="EF151" s="108" t="str">
        <f t="shared" si="249"/>
        <v/>
      </c>
      <c r="EG151" s="108" t="str">
        <f t="shared" si="250"/>
        <v/>
      </c>
      <c r="EH151" s="110" t="str">
        <f t="shared" si="251"/>
        <v/>
      </c>
      <c r="EI151" s="52" t="str">
        <f>IF(OR($E151="",$G151=""),"",IF(AND($E$3=6),'Marks Entry 6th'!BU150,IF(AND($E$3=7),'Marks Entry 7th'!BU150,"")))</f>
        <v/>
      </c>
      <c r="EJ151" s="52" t="str">
        <f>IF(OR($E151="",$G151=""),"",IF(AND($E$3=6),'Marks Entry 6th'!BV150,IF(AND($E$3=7),'Marks Entry 7th'!BV150,"")))</f>
        <v/>
      </c>
      <c r="EK151" s="52" t="str">
        <f>IF(OR($E151="",$G151=""),"",IF(AND($E$3=6),'Marks Entry 6th'!BW150,IF(AND($E$3=7),'Marks Entry 7th'!BW150,"")))</f>
        <v/>
      </c>
      <c r="EL151" s="52" t="str">
        <f>IF(OR($E151="",$G151=""),"",IF(AND($E$3=6),'Marks Entry 6th'!BX150,IF(AND($E$3=7),'Marks Entry 7th'!BX150,"")))</f>
        <v/>
      </c>
      <c r="EM151" s="52" t="str">
        <f>IF(OR($E151="",$G151=""),"",IF(AND($E$3=6),'Marks Entry 6th'!BY150,IF(AND($E$3=7),'Marks Entry 7th'!BY150,"")))</f>
        <v/>
      </c>
      <c r="EN151" s="121" t="str">
        <f t="shared" si="252"/>
        <v/>
      </c>
      <c r="EO151" s="122">
        <f t="shared" si="253"/>
        <v>0</v>
      </c>
      <c r="EP151" s="122" t="str">
        <f t="shared" si="254"/>
        <v/>
      </c>
      <c r="EQ151" s="122" t="str">
        <f t="shared" si="255"/>
        <v/>
      </c>
      <c r="ER151" s="109" t="str">
        <f t="shared" si="256"/>
        <v/>
      </c>
      <c r="ES151" s="52" t="str">
        <f>IF(OR($E151="",$G151=""),"",IF(AND($E$3=6),'Marks Entry 6th'!BZ150,IF(AND($E$3=7),'Marks Entry 7th'!BZ150,"")))</f>
        <v/>
      </c>
      <c r="ET151" s="52" t="str">
        <f>IF(OR($E151="",$G151=""),"",IF(AND($E$3=6),'Marks Entry 6th'!CA150,IF(AND($E$3=7),'Marks Entry 7th'!CA150,"")))</f>
        <v/>
      </c>
      <c r="EU151" s="52" t="str">
        <f>IF(OR($E151="",$G151=""),"",IF(AND($E$3=6),'Marks Entry 6th'!CB150,IF(AND($E$3=7),'Marks Entry 7th'!CB150,"")))</f>
        <v/>
      </c>
      <c r="EV151" s="52" t="str">
        <f>IF(OR($E151="",$G151=""),"",IF(AND($E$3=6),'Marks Entry 6th'!CC150,IF(AND($E$3=7),'Marks Entry 7th'!CC150,"")))</f>
        <v/>
      </c>
      <c r="EW151" s="52" t="str">
        <f>IF(OR($E151="",$G151=""),"",IF(AND($E$3=6),'Marks Entry 6th'!CD150,IF(AND($E$3=7),'Marks Entry 7th'!CD150,"")))</f>
        <v/>
      </c>
      <c r="EX151" s="121" t="str">
        <f t="shared" si="257"/>
        <v/>
      </c>
      <c r="EY151" s="122">
        <f t="shared" si="258"/>
        <v>0</v>
      </c>
      <c r="EZ151" s="122" t="str">
        <f t="shared" si="259"/>
        <v/>
      </c>
      <c r="FA151" s="122" t="str">
        <f t="shared" si="260"/>
        <v/>
      </c>
      <c r="FB151" s="109" t="str">
        <f t="shared" si="261"/>
        <v/>
      </c>
      <c r="FC151" s="52" t="str">
        <f>IF(OR($E151="",$G151=""),"",IF(AND($E$3=6),'Marks Entry 6th'!CE150,IF(AND($E$3=7),'Marks Entry 7th'!CE150,"")))</f>
        <v/>
      </c>
      <c r="FD151" s="52" t="str">
        <f>IF(OR($E151="",$G151=""),"",IF(AND($E$3=6),'Marks Entry 6th'!CF150,IF(AND($E$3=7),'Marks Entry 7th'!CF150,"")))</f>
        <v/>
      </c>
      <c r="FE151" s="52" t="str">
        <f>IF(OR($E151="",$G151=""),"",IF(AND($E$3=6),'Marks Entry 6th'!CG150,IF(AND($E$3=7),'Marks Entry 7th'!CG150,"")))</f>
        <v/>
      </c>
      <c r="FF151" s="52" t="str">
        <f>IF(OR($E151="",$G151=""),"",IF(AND($E$3=6),'Marks Entry 6th'!CH150,IF(AND($E$3=7),'Marks Entry 7th'!CH150,"")))</f>
        <v/>
      </c>
      <c r="FG151" s="52" t="str">
        <f>IF(OR($E151="",$G151=""),"",IF(AND($E$3=6),'Marks Entry 6th'!CI150,IF(AND($E$3=7),'Marks Entry 7th'!CI150,"")))</f>
        <v/>
      </c>
      <c r="FH151" s="121" t="str">
        <f t="shared" si="262"/>
        <v/>
      </c>
      <c r="FI151" s="122">
        <f t="shared" si="263"/>
        <v>0</v>
      </c>
      <c r="FJ151" s="122" t="str">
        <f t="shared" si="264"/>
        <v/>
      </c>
      <c r="FK151" s="122" t="str">
        <f t="shared" si="265"/>
        <v/>
      </c>
      <c r="FL151" s="109" t="str">
        <f t="shared" si="266"/>
        <v/>
      </c>
      <c r="FM151" s="370" t="str">
        <f>IF(OR($E151="",$G151=""),"",IF(AND('Marks Entry 6th'!CJ150="",'Marks Entry 7th'!CJ150=""),"",IF(AND($E$3=6),'Marks Entry 6th'!CJ150,IF(AND($E$3=7),'Marks Entry 7th'!CJ150,""))))</f>
        <v/>
      </c>
      <c r="FN151" s="370" t="str">
        <f>IF(OR($E151="",$G151=""),"",IF(AND('Marks Entry 6th'!CK150="",'Marks Entry 7th'!CK150=""),"",IF(AND($E$3=6),'Marks Entry 6th'!CK150,IF(AND($E$3=7),'Marks Entry 7th'!CK150,""))))</f>
        <v/>
      </c>
      <c r="FO151" s="371" t="str">
        <f t="shared" si="267"/>
        <v/>
      </c>
      <c r="FP151" s="109" t="str">
        <f t="shared" si="268"/>
        <v/>
      </c>
      <c r="FQ151" s="370" t="str">
        <f>IF(OR($E151="",$G151=""),"",IF(AND('Marks Entry 6th'!CL150="",'Marks Entry 7th'!CL150=""),"",IF(AND($E$3=6),'Marks Entry 6th'!CL150,IF(AND($E$3=7),'Marks Entry 7th'!CL150,""))))</f>
        <v/>
      </c>
      <c r="FR151" s="370" t="str">
        <f>IF(OR($E151="",$G151=""),"",IF(AND('Marks Entry 6th'!CM150="",'Marks Entry 7th'!CM150=""),"",IF(AND($E$3=6),'Marks Entry 6th'!CM150,IF(AND($E$3=7),'Marks Entry 7th'!CM150,""))))</f>
        <v/>
      </c>
      <c r="FS151" s="371" t="str">
        <f t="shared" si="269"/>
        <v/>
      </c>
      <c r="FT151" s="109" t="str">
        <f t="shared" si="270"/>
        <v/>
      </c>
      <c r="FU151" s="78" t="str">
        <f t="shared" si="271"/>
        <v/>
      </c>
      <c r="FV151" s="332" t="str">
        <f t="shared" si="272"/>
        <v/>
      </c>
      <c r="FW151" s="84" t="str">
        <f t="shared" si="273"/>
        <v/>
      </c>
      <c r="FX151" s="225" t="str">
        <f t="shared" si="274"/>
        <v/>
      </c>
      <c r="FY151" s="85" t="str">
        <f t="shared" si="275"/>
        <v/>
      </c>
      <c r="FZ151" s="331" t="str">
        <f>IFERROR(IF(B151="NSO","NSO",IF(OR(D151="",G151="",F151=""),"",IF(AND(FV151&gt;=36,'Master sheet'!$D$11="Hindi"),"कक्षा क्रमोन्नत",IF(AND(FV151&gt;=36,'Master sheet'!$D$11="English"),"Promoted",IF(AND(FV151&lt;36,'Master sheet'!$D$11="Hindi"),"पुनः परीक्षा","Re-Exam"))))),"")</f>
        <v/>
      </c>
      <c r="GA151" s="53" t="str">
        <f>IF(OR($E151="",$G151=""),"",IF(AND($E$3=6,'Marks Entry 6th'!CN150=""),"",IF(AND($E$3=7,'Marks Entry 7th'!CN150=""),"",IF(AND($E$3=6),'Marks Entry 6th'!CN150,IF(AND($E$3=7),'Marks Entry 7th'!CN150,"")))))</f>
        <v/>
      </c>
      <c r="GB151" s="53" t="str">
        <f>IF(OR($E151="",$G151=""),"",IF(AND($E$3=6,'Marks Entry 6th'!CO150=""),"",IF(AND($E$3=7,'Marks Entry 7th'!CO150=""),"",IF(AND($E$3=6),'Marks Entry 6th'!CO150,IF(AND($E$3=7),'Marks Entry 7th'!CO150,"")))))</f>
        <v/>
      </c>
      <c r="GC151" s="54"/>
      <c r="GK151" s="56">
        <f>IF(AND($E$3=6),'Marks Entry 6th'!I150,IF(AND($E$3=7),'Marks Entry 7th'!I150,""))</f>
        <v>0</v>
      </c>
      <c r="GL151" s="56">
        <f t="shared" si="276"/>
        <v>0</v>
      </c>
    </row>
    <row r="152" spans="1:194" ht="18.95" customHeight="1">
      <c r="A152" s="68">
        <v>145</v>
      </c>
      <c r="B152" s="68" t="str">
        <f>IF(OR(GK152=0,GK152=""),"",IF(AND($E$3=6),'Marks Entry 6th'!I151,IF(AND($E$3=7),'Marks Entry 7th'!I151,"")))</f>
        <v/>
      </c>
      <c r="C152" s="69" t="str">
        <f>IF(OR(B152=0,B152=""),"",IF(AND($E$3=6,'Marks Entry 6th'!B151=""),"",IF(AND($E$3=7,'Marks Entry 7th'!B151=""),"",IF(AND($E$3=6,'Marks Entry 6th'!B151),'Marks Entry 6th'!B151,IF(AND($E$3=7),'Marks Entry 7th'!B151,"")))))</f>
        <v/>
      </c>
      <c r="D152" s="69" t="str">
        <f>IF(OR(B152=0,B152=""),"",IF(AND($E$3=6,'Marks Entry 6th'!C151=""),"",IF(AND($E$3=7,'Marks Entry 7th'!C151=""),"",IF(AND($E$3=6),'Marks Entry 6th'!C151,IF(AND($E$3=7),'Marks Entry 7th'!C151,"")))))</f>
        <v/>
      </c>
      <c r="E152" s="306" t="str">
        <f>IF(OR(B152=0,B152=""),"",IF(AND($E$3=6,'Marks Entry 6th'!E151=""),"",IF(AND($E$3=7,'Marks Entry 7th'!E151=""),"",IF(AND($E$3=6),'Marks Entry 6th'!E151,IF(AND($E$3=7),'Marks Entry 7th'!E151,"")))))</f>
        <v/>
      </c>
      <c r="F152" s="69" t="str">
        <f>IF(OR(B152=0,B152=""),"",IF(AND($E$3=6,'Marks Entry 6th'!D151=""),"",IF(AND($E$3=7,'Marks Entry 7th'!D151=""),"",IF(AND($E$3=6),'Marks Entry 6th'!D151,IF(AND($E$3=7),'Marks Entry 7th'!D151,"")))))</f>
        <v/>
      </c>
      <c r="G152" s="305" t="str">
        <f>IF(OR(B152=0,B152=""),"",IF(AND($E$3=6,'Marks Entry 6th'!F151=""),"",IF(AND($E$3=7,'Marks Entry 7th'!F151=""),"",IF(AND($E$3=6),UPPER('Marks Entry 6th'!F151),IF(AND($E$3=7),UPPER('Marks Entry 7th'!F151),"")))))</f>
        <v/>
      </c>
      <c r="H152" s="305" t="str">
        <f>IF(OR(B152=0,B152=""),"",IF(AND($E$3=6,'Marks Entry 6th'!G151=""),"",IF(AND($E$3=7,'Marks Entry 7th'!G151=""),"",IF(AND($E$3=6),UPPER('Marks Entry 6th'!G151),IF(AND($E$3=7),UPPER('Marks Entry 7th'!G151),"")))))</f>
        <v/>
      </c>
      <c r="I152" s="305" t="str">
        <f>IF(OR(B152=0,B152=""),"",IF(AND($E$3=6,'Marks Entry 6th'!H151=""),"",IF(AND($E$3=7,'Marks Entry 7th'!H151=""),"",IF(AND($E$3=6),UPPER('Marks Entry 6th'!H151),IF(AND($E$3=7),UPPER('Marks Entry 7th'!H151),"")))))</f>
        <v/>
      </c>
      <c r="J152" s="64" t="str">
        <f>IF(OR(B152=0,B152=""),"",IF(AND($E$3=6,'Marks Entry 6th'!J151=""),"",IF(AND($E$3=7,'Marks Entry 7th'!J151=""),"",IF(AND($E$3=6),'Marks Entry 6th'!J151,IF(AND($E$3=7),'Marks Entry 7th'!J151,"")))))</f>
        <v/>
      </c>
      <c r="K152" s="64" t="str">
        <f>IF(OR(B152=0,B152=""),"",IF(AND($E$3=6,'Marks Entry 6th'!K151=""),"",IF(AND($E$3=7,'Marks Entry 7th'!K151=""),"",IF(AND($E$3=6),'Marks Entry 6th'!K151,IF(AND($E$3=7),'Marks Entry 7th'!K151,"")))))</f>
        <v/>
      </c>
      <c r="L152" s="120" t="str">
        <f>IF(OR($E152="",$G152=""),"",IF(AND($E$3=6),'Marks Entry 6th'!L151,IF(AND($E$3=7),'Marks Entry 7th'!L151,"")))</f>
        <v/>
      </c>
      <c r="M152" s="120" t="str">
        <f>IF(OR($E152="",$G152=""),"",IF(AND($E$3=6),'Marks Entry 6th'!M151,IF(AND($E$3=7),'Marks Entry 7th'!M151,"")))</f>
        <v/>
      </c>
      <c r="N152" s="120" t="str">
        <f>IF(OR($E152="",$G152=""),"",IF(AND($E$3=6),'Marks Entry 6th'!N151,IF(AND($E$3=7),'Marks Entry 7th'!N151,"")))</f>
        <v/>
      </c>
      <c r="O152" s="120" t="str">
        <f>IF(OR($E152="",$G152=""),"",IF(AND($E$3=6),'Marks Entry 6th'!O151,IF(AND($E$3=7),'Marks Entry 7th'!O151,"")))</f>
        <v/>
      </c>
      <c r="P152" s="120" t="str">
        <f>IF(OR($E152="",$G152=""),"",IF(AND($E$3=6),'Marks Entry 6th'!P151,IF(AND($E$3=7),'Marks Entry 7th'!P151,"")))</f>
        <v/>
      </c>
      <c r="Q152" s="120" t="str">
        <f>IF(OR($E152="",$G152=""),"",IF(AND($E$3=6),'Marks Entry 6th'!Q151,IF(AND($E$3=7),'Marks Entry 7th'!Q151,"")))</f>
        <v/>
      </c>
      <c r="R152" s="428" t="str">
        <f t="shared" si="186"/>
        <v/>
      </c>
      <c r="S152" s="120" t="str">
        <f>IF(OR($E152="",$G152=""),"",IF(AND($E$3=6),'Marks Entry 6th'!R151,IF(AND($E$3=7),'Marks Entry 7th'!R151,"")))</f>
        <v/>
      </c>
      <c r="T152" s="120" t="str">
        <f>IF(OR($E152="",$G152=""),"",IF(AND($E$3=6),'Marks Entry 6th'!S151,IF(AND($E$3=7),'Marks Entry 7th'!S151,"")))</f>
        <v/>
      </c>
      <c r="U152" s="65" t="str">
        <f t="shared" si="187"/>
        <v/>
      </c>
      <c r="V152" s="62">
        <f t="shared" si="188"/>
        <v>0</v>
      </c>
      <c r="W152" s="67" t="str">
        <f>IF(OR($E152="",$G152=""),"",IF(AND($E$3=6),'Marks Entry 6th'!T151,IF(AND($E$3=7),'Marks Entry 7th'!T151,"")))</f>
        <v/>
      </c>
      <c r="X152" s="67" t="str">
        <f>IF(OR($E152="",$G152=""),"",IF(AND($E$3=6),'Marks Entry 6th'!U151,IF(AND($E$3=7),'Marks Entry 7th'!U151,"")))</f>
        <v/>
      </c>
      <c r="Y152" s="66" t="str">
        <f t="shared" si="189"/>
        <v/>
      </c>
      <c r="Z152" s="62" t="str">
        <f t="shared" si="190"/>
        <v/>
      </c>
      <c r="AA152" s="108">
        <f t="shared" si="191"/>
        <v>0</v>
      </c>
      <c r="AB152" s="108" t="str">
        <f t="shared" si="192"/>
        <v/>
      </c>
      <c r="AC152" s="108" t="str">
        <f t="shared" si="193"/>
        <v/>
      </c>
      <c r="AD152" s="108" t="str">
        <f t="shared" si="194"/>
        <v/>
      </c>
      <c r="AE152" s="108" t="str">
        <f t="shared" si="195"/>
        <v/>
      </c>
      <c r="AF152" s="110" t="str">
        <f t="shared" si="196"/>
        <v/>
      </c>
      <c r="AG152" s="120" t="str">
        <f>IF(OR($E152="",$G152=""),"",IF(AND($E$3=6),'Marks Entry 6th'!V151,IF(AND($E$3=7),'Marks Entry 7th'!V151,"")))</f>
        <v/>
      </c>
      <c r="AH152" s="120" t="str">
        <f>IF(OR($E152="",$G152=""),"",IF(AND($E$3=6),'Marks Entry 6th'!W151,IF(AND($E$3=7),'Marks Entry 7th'!W151,"")))</f>
        <v/>
      </c>
      <c r="AI152" s="120" t="str">
        <f>IF(OR($E152="",$G152=""),"",IF(AND($E$3=6),'Marks Entry 6th'!X151,IF(AND($E$3=7),'Marks Entry 7th'!X151,"")))</f>
        <v/>
      </c>
      <c r="AJ152" s="120" t="str">
        <f>IF(OR($E152="",$G152=""),"",IF(AND($E$3=6),'Marks Entry 6th'!Y151,IF(AND($E$3=7),'Marks Entry 7th'!Y151,"")))</f>
        <v/>
      </c>
      <c r="AK152" s="120" t="str">
        <f>IF(OR($E152="",$G152=""),"",IF(AND($E$3=6),'Marks Entry 6th'!Z151,IF(AND($E$3=7),'Marks Entry 7th'!Z151,"")))</f>
        <v/>
      </c>
      <c r="AL152" s="120" t="str">
        <f>IF(OR($E152="",$G152=""),"",IF(AND($E$3=6),'Marks Entry 6th'!AA151,IF(AND($E$3=7),'Marks Entry 7th'!AA151,"")))</f>
        <v/>
      </c>
      <c r="AM152" s="428" t="str">
        <f t="shared" si="197"/>
        <v/>
      </c>
      <c r="AN152" s="120" t="str">
        <f>IF(OR($E152="",$G152=""),"",IF(AND($E$3=6),'Marks Entry 6th'!AB151,IF(AND($E$3=7),'Marks Entry 7th'!AB151,"")))</f>
        <v/>
      </c>
      <c r="AO152" s="120" t="str">
        <f>IF(OR($E152="",$G152=""),"",IF(AND($E$3=6),'Marks Entry 6th'!AC151,IF(AND($E$3=7),'Marks Entry 7th'!AC151,"")))</f>
        <v/>
      </c>
      <c r="AP152" s="65" t="str">
        <f t="shared" si="198"/>
        <v/>
      </c>
      <c r="AQ152" s="62">
        <f t="shared" si="199"/>
        <v>0</v>
      </c>
      <c r="AR152" s="67" t="str">
        <f>IF(OR($E152="",$G152=""),"",IF(AND($E$3=6),'Marks Entry 6th'!AD151,IF(AND($E$3=7),'Marks Entry 7th'!AD151,"")))</f>
        <v/>
      </c>
      <c r="AS152" s="67" t="str">
        <f>IF(OR($E152="",$G152=""),"",IF(AND($E$3=6),'Marks Entry 6th'!AE151,IF(AND($E$3=7),'Marks Entry 7th'!AE151,"")))</f>
        <v/>
      </c>
      <c r="AT152" s="65" t="str">
        <f t="shared" si="200"/>
        <v/>
      </c>
      <c r="AU152" s="62" t="str">
        <f t="shared" si="201"/>
        <v/>
      </c>
      <c r="AV152" s="108">
        <f t="shared" si="202"/>
        <v>0</v>
      </c>
      <c r="AW152" s="108" t="str">
        <f t="shared" si="203"/>
        <v/>
      </c>
      <c r="AX152" s="108" t="str">
        <f t="shared" si="204"/>
        <v/>
      </c>
      <c r="AY152" s="108" t="str">
        <f t="shared" si="205"/>
        <v/>
      </c>
      <c r="AZ152" s="108" t="str">
        <f t="shared" si="206"/>
        <v/>
      </c>
      <c r="BA152" s="110" t="str">
        <f t="shared" si="207"/>
        <v/>
      </c>
      <c r="BB152" s="313" t="str">
        <f>IF(OR($E152="",$G152=""),"",IF(AND($E$3=6),'Marks Entry 6th'!AF151,IF(AND($E$3=7),'Marks Entry 7th'!AF151,"")))</f>
        <v/>
      </c>
      <c r="BC152" s="120" t="str">
        <f>IF(OR($E152="",$G152=""),"",IF(AND($E$3=6),'Marks Entry 6th'!AG151,IF(AND($E$3=7),'Marks Entry 7th'!AG151,"")))</f>
        <v/>
      </c>
      <c r="BD152" s="120" t="str">
        <f>IF(OR($E152="",$G152=""),"",IF(AND($E$3=6),'Marks Entry 6th'!AH151,IF(AND($E$3=7),'Marks Entry 7th'!AH151,"")))</f>
        <v/>
      </c>
      <c r="BE152" s="120" t="str">
        <f>IF(OR($E152="",$G152=""),"",IF(AND($E$3=6),'Marks Entry 6th'!AI151,IF(AND($E$3=7),'Marks Entry 7th'!AI151,"")))</f>
        <v/>
      </c>
      <c r="BF152" s="120" t="str">
        <f>IF(OR($E152="",$G152=""),"",IF(AND($E$3=6),'Marks Entry 6th'!AJ151,IF(AND($E$3=7),'Marks Entry 7th'!AJ151,"")))</f>
        <v/>
      </c>
      <c r="BG152" s="120" t="str">
        <f>IF(OR($E152="",$G152=""),"",IF(AND($E$3=6),'Marks Entry 6th'!AK151,IF(AND($E$3=7),'Marks Entry 7th'!AK151,"")))</f>
        <v/>
      </c>
      <c r="BH152" s="120" t="str">
        <f>IF(OR($E152="",$G152=""),"",IF(AND($E$3=6),'Marks Entry 6th'!AL151,IF(AND($E$3=7),'Marks Entry 7th'!AL151,"")))</f>
        <v/>
      </c>
      <c r="BI152" s="428" t="str">
        <f t="shared" si="208"/>
        <v/>
      </c>
      <c r="BJ152" s="120" t="str">
        <f>IF(OR($E152="",$G152=""),"",IF(AND($E$3=6),'Marks Entry 6th'!AM151,IF(AND($E$3=7),'Marks Entry 7th'!AM151,"")))</f>
        <v/>
      </c>
      <c r="BK152" s="120" t="str">
        <f>IF(OR($E152="",$G152=""),"",IF(AND($E$3=6),'Marks Entry 6th'!AN151,IF(AND($E$3=7),'Marks Entry 7th'!AN151,"")))</f>
        <v/>
      </c>
      <c r="BL152" s="65" t="str">
        <f t="shared" si="209"/>
        <v/>
      </c>
      <c r="BM152" s="62">
        <f t="shared" si="210"/>
        <v>0</v>
      </c>
      <c r="BN152" s="67" t="str">
        <f>IF(OR($E152="",$G152=""),"",IF(AND($E$3=6),'Marks Entry 6th'!AO151,IF(AND($E$3=7),'Marks Entry 7th'!AO151,"")))</f>
        <v/>
      </c>
      <c r="BO152" s="67" t="str">
        <f>IF(OR($E152="",$G152=""),"",IF(AND($E$3=6),'Marks Entry 6th'!AP151,IF(AND($E$3=7),'Marks Entry 7th'!AP151,"")))</f>
        <v/>
      </c>
      <c r="BP152" s="65" t="str">
        <f t="shared" si="211"/>
        <v/>
      </c>
      <c r="BQ152" s="62" t="str">
        <f t="shared" si="212"/>
        <v/>
      </c>
      <c r="BR152" s="108">
        <f t="shared" si="213"/>
        <v>0</v>
      </c>
      <c r="BS152" s="108" t="str">
        <f t="shared" si="214"/>
        <v/>
      </c>
      <c r="BT152" s="108" t="str">
        <f t="shared" si="215"/>
        <v/>
      </c>
      <c r="BU152" s="108" t="str">
        <f t="shared" si="216"/>
        <v/>
      </c>
      <c r="BV152" s="108" t="str">
        <f t="shared" si="217"/>
        <v/>
      </c>
      <c r="BW152" s="110" t="str">
        <f t="shared" si="218"/>
        <v/>
      </c>
      <c r="BX152" s="120" t="str">
        <f>IF(OR($E152="",$G152=""),"",IF(AND($E$3=6),'Marks Entry 6th'!AQ151,IF(AND($E$3=7),'Marks Entry 7th'!AQ151,"")))</f>
        <v/>
      </c>
      <c r="BY152" s="120" t="str">
        <f>IF(OR($E152="",$G152=""),"",IF(AND($E$3=6),'Marks Entry 6th'!AR151,IF(AND($E$3=7),'Marks Entry 7th'!AR151,"")))</f>
        <v/>
      </c>
      <c r="BZ152" s="120" t="str">
        <f>IF(OR($E152="",$G152=""),"",IF(AND($E$3=6),'Marks Entry 6th'!AS151,IF(AND($E$3=7),'Marks Entry 7th'!AS151,"")))</f>
        <v/>
      </c>
      <c r="CA152" s="120" t="str">
        <f>IF(OR($E152="",$G152=""),"",IF(AND($E$3=6),'Marks Entry 6th'!AT151,IF(AND($E$3=7),'Marks Entry 7th'!AT151,"")))</f>
        <v/>
      </c>
      <c r="CB152" s="120" t="str">
        <f>IF(OR($E152="",$G152=""),"",IF(AND($E$3=6),'Marks Entry 6th'!AU151,IF(AND($E$3=7),'Marks Entry 7th'!AU151,"")))</f>
        <v/>
      </c>
      <c r="CC152" s="120" t="str">
        <f>IF(OR($E152="",$G152=""),"",IF(AND($E$3=6),'Marks Entry 6th'!AV151,IF(AND($E$3=7),'Marks Entry 7th'!AV151,"")))</f>
        <v/>
      </c>
      <c r="CD152" s="428" t="str">
        <f t="shared" si="219"/>
        <v/>
      </c>
      <c r="CE152" s="120" t="str">
        <f>IF(OR($E152="",$G152=""),"",IF(AND($E$3=6),'Marks Entry 6th'!AW151,IF(AND($E$3=7),'Marks Entry 7th'!AW151,"")))</f>
        <v/>
      </c>
      <c r="CF152" s="120" t="str">
        <f>IF(OR($E152="",$G152=""),"",IF(AND($E$3=6),'Marks Entry 6th'!AX151,IF(AND($E$3=7),'Marks Entry 7th'!AX151,"")))</f>
        <v/>
      </c>
      <c r="CG152" s="65" t="str">
        <f t="shared" si="220"/>
        <v/>
      </c>
      <c r="CH152" s="62">
        <f t="shared" si="221"/>
        <v>0</v>
      </c>
      <c r="CI152" s="67" t="str">
        <f>IF(OR($E152="",$G152=""),"",IF(AND($E$3=6),'Marks Entry 6th'!AY151,IF(AND($E$3=7),'Marks Entry 7th'!AY151,"")))</f>
        <v/>
      </c>
      <c r="CJ152" s="67" t="str">
        <f>IF(OR($E152="",$G152=""),"",IF(AND($E$3=6),'Marks Entry 6th'!AZ151,IF(AND($E$3=7),'Marks Entry 7th'!AZ151,"")))</f>
        <v/>
      </c>
      <c r="CK152" s="65" t="str">
        <f t="shared" si="222"/>
        <v/>
      </c>
      <c r="CL152" s="62" t="str">
        <f t="shared" si="223"/>
        <v/>
      </c>
      <c r="CM152" s="108">
        <f t="shared" si="224"/>
        <v>0</v>
      </c>
      <c r="CN152" s="108" t="str">
        <f t="shared" si="225"/>
        <v/>
      </c>
      <c r="CO152" s="108" t="str">
        <f t="shared" si="226"/>
        <v/>
      </c>
      <c r="CP152" s="108" t="str">
        <f t="shared" si="227"/>
        <v/>
      </c>
      <c r="CQ152" s="108" t="str">
        <f t="shared" si="228"/>
        <v/>
      </c>
      <c r="CR152" s="110" t="str">
        <f t="shared" si="229"/>
        <v/>
      </c>
      <c r="CS152" s="120" t="str">
        <f>IF(OR($E152="",$G152=""),"",IF(AND($E$3=6),'Marks Entry 6th'!BA151,IF(AND($E$3=7),'Marks Entry 7th'!BA151,"")))</f>
        <v/>
      </c>
      <c r="CT152" s="120" t="str">
        <f>IF(OR($E152="",$G152=""),"",IF(AND($E$3=6),'Marks Entry 6th'!BB151,IF(AND($E$3=7),'Marks Entry 7th'!BB151,"")))</f>
        <v/>
      </c>
      <c r="CU152" s="120" t="str">
        <f>IF(OR($E152="",$G152=""),"",IF(AND($E$3=6),'Marks Entry 6th'!BC151,IF(AND($E$3=7),'Marks Entry 7th'!BC151,"")))</f>
        <v/>
      </c>
      <c r="CV152" s="120" t="str">
        <f>IF(OR($E152="",$G152=""),"",IF(AND($E$3=6),'Marks Entry 6th'!BD151,IF(AND($E$3=7),'Marks Entry 7th'!BD151,"")))</f>
        <v/>
      </c>
      <c r="CW152" s="120" t="str">
        <f>IF(OR($E152="",$G152=""),"",IF(AND($E$3=6),'Marks Entry 6th'!BE151,IF(AND($E$3=7),'Marks Entry 7th'!BE151,"")))</f>
        <v/>
      </c>
      <c r="CX152" s="120" t="str">
        <f>IF(OR($E152="",$G152=""),"",IF(AND($E$3=6),'Marks Entry 6th'!BF151,IF(AND($E$3=7),'Marks Entry 7th'!BF151,"")))</f>
        <v/>
      </c>
      <c r="CY152" s="428" t="str">
        <f t="shared" si="230"/>
        <v/>
      </c>
      <c r="CZ152" s="120" t="str">
        <f>IF(OR($E152="",$G152=""),"",IF(AND($E$3=6),'Marks Entry 6th'!BG151,IF(AND($E$3=7),'Marks Entry 7th'!BG151,"")))</f>
        <v/>
      </c>
      <c r="DA152" s="120" t="str">
        <f>IF(OR($E152="",$G152=""),"",IF(AND($E$3=6),'Marks Entry 6th'!BH151,IF(AND($E$3=7),'Marks Entry 7th'!BH151,"")))</f>
        <v/>
      </c>
      <c r="DB152" s="65" t="str">
        <f t="shared" si="231"/>
        <v/>
      </c>
      <c r="DC152" s="62">
        <f t="shared" si="232"/>
        <v>0</v>
      </c>
      <c r="DD152" s="67" t="str">
        <f>IF(OR($E152="",$G152=""),"",IF(AND($E$3=6),'Marks Entry 6th'!BI151,IF(AND($E$3=7),'Marks Entry 7th'!BI151,"")))</f>
        <v/>
      </c>
      <c r="DE152" s="67" t="str">
        <f>IF(OR($E152="",$G152=""),"",IF(AND($E$3=6),'Marks Entry 6th'!BJ151,IF(AND($E$3=7),'Marks Entry 7th'!BJ151,"")))</f>
        <v/>
      </c>
      <c r="DF152" s="65" t="str">
        <f t="shared" si="233"/>
        <v/>
      </c>
      <c r="DG152" s="62" t="str">
        <f t="shared" si="234"/>
        <v/>
      </c>
      <c r="DH152" s="108">
        <f t="shared" si="235"/>
        <v>0</v>
      </c>
      <c r="DI152" s="108" t="str">
        <f t="shared" si="236"/>
        <v/>
      </c>
      <c r="DJ152" s="108" t="str">
        <f t="shared" si="237"/>
        <v/>
      </c>
      <c r="DK152" s="108" t="str">
        <f t="shared" si="238"/>
        <v/>
      </c>
      <c r="DL152" s="108" t="str">
        <f t="shared" si="239"/>
        <v/>
      </c>
      <c r="DM152" s="110" t="str">
        <f t="shared" si="240"/>
        <v/>
      </c>
      <c r="DN152" s="120" t="str">
        <f>IF(OR($E152="",$G152=""),"",IF(AND($E$3=6),'Marks Entry 6th'!BK151,IF(AND($E$3=7),'Marks Entry 7th'!BK151,"")))</f>
        <v/>
      </c>
      <c r="DO152" s="120" t="str">
        <f>IF(OR($E152="",$G152=""),"",IF(AND($E$3=6),'Marks Entry 6th'!BL151,IF(AND($E$3=7),'Marks Entry 7th'!BL151,"")))</f>
        <v/>
      </c>
      <c r="DP152" s="120" t="str">
        <f>IF(OR($E152="",$G152=""),"",IF(AND($E$3=6),'Marks Entry 6th'!BM151,IF(AND($E$3=7),'Marks Entry 7th'!BM151,"")))</f>
        <v/>
      </c>
      <c r="DQ152" s="120" t="str">
        <f>IF(OR($E152="",$G152=""),"",IF(AND($E$3=6),'Marks Entry 6th'!BN151,IF(AND($E$3=7),'Marks Entry 7th'!BN151,"")))</f>
        <v/>
      </c>
      <c r="DR152" s="120" t="str">
        <f>IF(OR($E152="",$G152=""),"",IF(AND($E$3=6),'Marks Entry 6th'!BO151,IF(AND($E$3=7),'Marks Entry 7th'!BO151,"")))</f>
        <v/>
      </c>
      <c r="DS152" s="120" t="str">
        <f>IF(OR($E152="",$G152=""),"",IF(AND($E$3=6),'Marks Entry 6th'!BP151,IF(AND($E$3=7),'Marks Entry 7th'!BP151,"")))</f>
        <v/>
      </c>
      <c r="DT152" s="428" t="str">
        <f t="shared" si="241"/>
        <v/>
      </c>
      <c r="DU152" s="120" t="str">
        <f>IF(OR($E152="",$G152=""),"",IF(AND($E$3=6),'Marks Entry 6th'!BQ151,IF(AND($E$3=7),'Marks Entry 7th'!BQ151,"")))</f>
        <v/>
      </c>
      <c r="DV152" s="120" t="str">
        <f>IF(OR($E152="",$G152=""),"",IF(AND($E$3=6),'Marks Entry 6th'!BR151,IF(AND($E$3=7),'Marks Entry 7th'!BR151,"")))</f>
        <v/>
      </c>
      <c r="DW152" s="65" t="str">
        <f t="shared" si="242"/>
        <v/>
      </c>
      <c r="DX152" s="62">
        <f t="shared" si="243"/>
        <v>0</v>
      </c>
      <c r="DY152" s="67" t="str">
        <f>IF(OR($E152="",$G152=""),"",IF(AND($E$3=6),'Marks Entry 6th'!BS151,IF(AND($E$3=7),'Marks Entry 7th'!BS151,"")))</f>
        <v/>
      </c>
      <c r="DZ152" s="67" t="str">
        <f>IF(OR($E152="",$G152=""),"",IF(AND($E$3=6),'Marks Entry 6th'!BT151,IF(AND($E$3=7),'Marks Entry 7th'!BT151,"")))</f>
        <v/>
      </c>
      <c r="EA152" s="65" t="str">
        <f t="shared" si="244"/>
        <v/>
      </c>
      <c r="EB152" s="62" t="str">
        <f t="shared" si="245"/>
        <v/>
      </c>
      <c r="EC152" s="108">
        <f t="shared" si="246"/>
        <v>0</v>
      </c>
      <c r="ED152" s="108" t="str">
        <f t="shared" si="247"/>
        <v/>
      </c>
      <c r="EE152" s="108" t="str">
        <f t="shared" si="248"/>
        <v/>
      </c>
      <c r="EF152" s="108" t="str">
        <f t="shared" si="249"/>
        <v/>
      </c>
      <c r="EG152" s="108" t="str">
        <f t="shared" si="250"/>
        <v/>
      </c>
      <c r="EH152" s="110" t="str">
        <f t="shared" si="251"/>
        <v/>
      </c>
      <c r="EI152" s="52" t="str">
        <f>IF(OR($E152="",$G152=""),"",IF(AND($E$3=6),'Marks Entry 6th'!BU151,IF(AND($E$3=7),'Marks Entry 7th'!BU151,"")))</f>
        <v/>
      </c>
      <c r="EJ152" s="52" t="str">
        <f>IF(OR($E152="",$G152=""),"",IF(AND($E$3=6),'Marks Entry 6th'!BV151,IF(AND($E$3=7),'Marks Entry 7th'!BV151,"")))</f>
        <v/>
      </c>
      <c r="EK152" s="52" t="str">
        <f>IF(OR($E152="",$G152=""),"",IF(AND($E$3=6),'Marks Entry 6th'!BW151,IF(AND($E$3=7),'Marks Entry 7th'!BW151,"")))</f>
        <v/>
      </c>
      <c r="EL152" s="52" t="str">
        <f>IF(OR($E152="",$G152=""),"",IF(AND($E$3=6),'Marks Entry 6th'!BX151,IF(AND($E$3=7),'Marks Entry 7th'!BX151,"")))</f>
        <v/>
      </c>
      <c r="EM152" s="52" t="str">
        <f>IF(OR($E152="",$G152=""),"",IF(AND($E$3=6),'Marks Entry 6th'!BY151,IF(AND($E$3=7),'Marks Entry 7th'!BY151,"")))</f>
        <v/>
      </c>
      <c r="EN152" s="121" t="str">
        <f t="shared" si="252"/>
        <v/>
      </c>
      <c r="EO152" s="122">
        <f t="shared" si="253"/>
        <v>0</v>
      </c>
      <c r="EP152" s="122" t="str">
        <f t="shared" si="254"/>
        <v/>
      </c>
      <c r="EQ152" s="122" t="str">
        <f t="shared" si="255"/>
        <v/>
      </c>
      <c r="ER152" s="109" t="str">
        <f t="shared" si="256"/>
        <v/>
      </c>
      <c r="ES152" s="52" t="str">
        <f>IF(OR($E152="",$G152=""),"",IF(AND($E$3=6),'Marks Entry 6th'!BZ151,IF(AND($E$3=7),'Marks Entry 7th'!BZ151,"")))</f>
        <v/>
      </c>
      <c r="ET152" s="52" t="str">
        <f>IF(OR($E152="",$G152=""),"",IF(AND($E$3=6),'Marks Entry 6th'!CA151,IF(AND($E$3=7),'Marks Entry 7th'!CA151,"")))</f>
        <v/>
      </c>
      <c r="EU152" s="52" t="str">
        <f>IF(OR($E152="",$G152=""),"",IF(AND($E$3=6),'Marks Entry 6th'!CB151,IF(AND($E$3=7),'Marks Entry 7th'!CB151,"")))</f>
        <v/>
      </c>
      <c r="EV152" s="52" t="str">
        <f>IF(OR($E152="",$G152=""),"",IF(AND($E$3=6),'Marks Entry 6th'!CC151,IF(AND($E$3=7),'Marks Entry 7th'!CC151,"")))</f>
        <v/>
      </c>
      <c r="EW152" s="52" t="str">
        <f>IF(OR($E152="",$G152=""),"",IF(AND($E$3=6),'Marks Entry 6th'!CD151,IF(AND($E$3=7),'Marks Entry 7th'!CD151,"")))</f>
        <v/>
      </c>
      <c r="EX152" s="121" t="str">
        <f t="shared" si="257"/>
        <v/>
      </c>
      <c r="EY152" s="122">
        <f t="shared" si="258"/>
        <v>0</v>
      </c>
      <c r="EZ152" s="122" t="str">
        <f t="shared" si="259"/>
        <v/>
      </c>
      <c r="FA152" s="122" t="str">
        <f t="shared" si="260"/>
        <v/>
      </c>
      <c r="FB152" s="109" t="str">
        <f t="shared" si="261"/>
        <v/>
      </c>
      <c r="FC152" s="52" t="str">
        <f>IF(OR($E152="",$G152=""),"",IF(AND($E$3=6),'Marks Entry 6th'!CE151,IF(AND($E$3=7),'Marks Entry 7th'!CE151,"")))</f>
        <v/>
      </c>
      <c r="FD152" s="52" t="str">
        <f>IF(OR($E152="",$G152=""),"",IF(AND($E$3=6),'Marks Entry 6th'!CF151,IF(AND($E$3=7),'Marks Entry 7th'!CF151,"")))</f>
        <v/>
      </c>
      <c r="FE152" s="52" t="str">
        <f>IF(OR($E152="",$G152=""),"",IF(AND($E$3=6),'Marks Entry 6th'!CG151,IF(AND($E$3=7),'Marks Entry 7th'!CG151,"")))</f>
        <v/>
      </c>
      <c r="FF152" s="52" t="str">
        <f>IF(OR($E152="",$G152=""),"",IF(AND($E$3=6),'Marks Entry 6th'!CH151,IF(AND($E$3=7),'Marks Entry 7th'!CH151,"")))</f>
        <v/>
      </c>
      <c r="FG152" s="52" t="str">
        <f>IF(OR($E152="",$G152=""),"",IF(AND($E$3=6),'Marks Entry 6th'!CI151,IF(AND($E$3=7),'Marks Entry 7th'!CI151,"")))</f>
        <v/>
      </c>
      <c r="FH152" s="121" t="str">
        <f t="shared" si="262"/>
        <v/>
      </c>
      <c r="FI152" s="122">
        <f t="shared" si="263"/>
        <v>0</v>
      </c>
      <c r="FJ152" s="122" t="str">
        <f t="shared" si="264"/>
        <v/>
      </c>
      <c r="FK152" s="122" t="str">
        <f t="shared" si="265"/>
        <v/>
      </c>
      <c r="FL152" s="109" t="str">
        <f t="shared" si="266"/>
        <v/>
      </c>
      <c r="FM152" s="370" t="str">
        <f>IF(OR($E152="",$G152=""),"",IF(AND('Marks Entry 6th'!CJ151="",'Marks Entry 7th'!CJ151=""),"",IF(AND($E$3=6),'Marks Entry 6th'!CJ151,IF(AND($E$3=7),'Marks Entry 7th'!CJ151,""))))</f>
        <v/>
      </c>
      <c r="FN152" s="370" t="str">
        <f>IF(OR($E152="",$G152=""),"",IF(AND('Marks Entry 6th'!CK151="",'Marks Entry 7th'!CK151=""),"",IF(AND($E$3=6),'Marks Entry 6th'!CK151,IF(AND($E$3=7),'Marks Entry 7th'!CK151,""))))</f>
        <v/>
      </c>
      <c r="FO152" s="371" t="str">
        <f t="shared" si="267"/>
        <v/>
      </c>
      <c r="FP152" s="109" t="str">
        <f t="shared" si="268"/>
        <v/>
      </c>
      <c r="FQ152" s="370" t="str">
        <f>IF(OR($E152="",$G152=""),"",IF(AND('Marks Entry 6th'!CL151="",'Marks Entry 7th'!CL151=""),"",IF(AND($E$3=6),'Marks Entry 6th'!CL151,IF(AND($E$3=7),'Marks Entry 7th'!CL151,""))))</f>
        <v/>
      </c>
      <c r="FR152" s="370" t="str">
        <f>IF(OR($E152="",$G152=""),"",IF(AND('Marks Entry 6th'!CM151="",'Marks Entry 7th'!CM151=""),"",IF(AND($E$3=6),'Marks Entry 6th'!CM151,IF(AND($E$3=7),'Marks Entry 7th'!CM151,""))))</f>
        <v/>
      </c>
      <c r="FS152" s="371" t="str">
        <f t="shared" si="269"/>
        <v/>
      </c>
      <c r="FT152" s="109" t="str">
        <f t="shared" si="270"/>
        <v/>
      </c>
      <c r="FU152" s="78" t="str">
        <f t="shared" si="271"/>
        <v/>
      </c>
      <c r="FV152" s="332" t="str">
        <f t="shared" si="272"/>
        <v/>
      </c>
      <c r="FW152" s="84" t="str">
        <f t="shared" si="273"/>
        <v/>
      </c>
      <c r="FX152" s="225" t="str">
        <f t="shared" si="274"/>
        <v/>
      </c>
      <c r="FY152" s="85" t="str">
        <f t="shared" si="275"/>
        <v/>
      </c>
      <c r="FZ152" s="331" t="str">
        <f>IFERROR(IF(B152="NSO","NSO",IF(OR(D152="",G152="",F152=""),"",IF(AND(FV152&gt;=36,'Master sheet'!$D$11="Hindi"),"कक्षा क्रमोन्नत",IF(AND(FV152&gt;=36,'Master sheet'!$D$11="English"),"Promoted",IF(AND(FV152&lt;36,'Master sheet'!$D$11="Hindi"),"पुनः परीक्षा","Re-Exam"))))),"")</f>
        <v/>
      </c>
      <c r="GA152" s="53" t="str">
        <f>IF(OR($E152="",$G152=""),"",IF(AND($E$3=6,'Marks Entry 6th'!CN151=""),"",IF(AND($E$3=7,'Marks Entry 7th'!CN151=""),"",IF(AND($E$3=6),'Marks Entry 6th'!CN151,IF(AND($E$3=7),'Marks Entry 7th'!CN151,"")))))</f>
        <v/>
      </c>
      <c r="GB152" s="53" t="str">
        <f>IF(OR($E152="",$G152=""),"",IF(AND($E$3=6,'Marks Entry 6th'!CO151=""),"",IF(AND($E$3=7,'Marks Entry 7th'!CO151=""),"",IF(AND($E$3=6),'Marks Entry 6th'!CO151,IF(AND($E$3=7),'Marks Entry 7th'!CO151,"")))))</f>
        <v/>
      </c>
      <c r="GC152" s="54"/>
      <c r="GK152" s="56">
        <f>IF(AND($E$3=6),'Marks Entry 6th'!I151,IF(AND($E$3=7),'Marks Entry 7th'!I151,""))</f>
        <v>0</v>
      </c>
      <c r="GL152" s="56">
        <f t="shared" si="276"/>
        <v>0</v>
      </c>
    </row>
    <row r="153" spans="1:194" ht="18.95" customHeight="1">
      <c r="A153" s="68">
        <v>146</v>
      </c>
      <c r="B153" s="68" t="str">
        <f>IF(OR(GK153=0,GK153=""),"",IF(AND($E$3=6),'Marks Entry 6th'!I152,IF(AND($E$3=7),'Marks Entry 7th'!I152,"")))</f>
        <v/>
      </c>
      <c r="C153" s="69" t="str">
        <f>IF(OR(B153=0,B153=""),"",IF(AND($E$3=6,'Marks Entry 6th'!B152=""),"",IF(AND($E$3=7,'Marks Entry 7th'!B152=""),"",IF(AND($E$3=6,'Marks Entry 6th'!B152),'Marks Entry 6th'!B152,IF(AND($E$3=7),'Marks Entry 7th'!B152,"")))))</f>
        <v/>
      </c>
      <c r="D153" s="69" t="str">
        <f>IF(OR(B153=0,B153=""),"",IF(AND($E$3=6,'Marks Entry 6th'!C152=""),"",IF(AND($E$3=7,'Marks Entry 7th'!C152=""),"",IF(AND($E$3=6),'Marks Entry 6th'!C152,IF(AND($E$3=7),'Marks Entry 7th'!C152,"")))))</f>
        <v/>
      </c>
      <c r="E153" s="306" t="str">
        <f>IF(OR(B153=0,B153=""),"",IF(AND($E$3=6,'Marks Entry 6th'!E152=""),"",IF(AND($E$3=7,'Marks Entry 7th'!E152=""),"",IF(AND($E$3=6),'Marks Entry 6th'!E152,IF(AND($E$3=7),'Marks Entry 7th'!E152,"")))))</f>
        <v/>
      </c>
      <c r="F153" s="69" t="str">
        <f>IF(OR(B153=0,B153=""),"",IF(AND($E$3=6,'Marks Entry 6th'!D152=""),"",IF(AND($E$3=7,'Marks Entry 7th'!D152=""),"",IF(AND($E$3=6),'Marks Entry 6th'!D152,IF(AND($E$3=7),'Marks Entry 7th'!D152,"")))))</f>
        <v/>
      </c>
      <c r="G153" s="305" t="str">
        <f>IF(OR(B153=0,B153=""),"",IF(AND($E$3=6,'Marks Entry 6th'!F152=""),"",IF(AND($E$3=7,'Marks Entry 7th'!F152=""),"",IF(AND($E$3=6),UPPER('Marks Entry 6th'!F152),IF(AND($E$3=7),UPPER('Marks Entry 7th'!F152),"")))))</f>
        <v/>
      </c>
      <c r="H153" s="305" t="str">
        <f>IF(OR(B153=0,B153=""),"",IF(AND($E$3=6,'Marks Entry 6th'!G152=""),"",IF(AND($E$3=7,'Marks Entry 7th'!G152=""),"",IF(AND($E$3=6),UPPER('Marks Entry 6th'!G152),IF(AND($E$3=7),UPPER('Marks Entry 7th'!G152),"")))))</f>
        <v/>
      </c>
      <c r="I153" s="305" t="str">
        <f>IF(OR(B153=0,B153=""),"",IF(AND($E$3=6,'Marks Entry 6th'!H152=""),"",IF(AND($E$3=7,'Marks Entry 7th'!H152=""),"",IF(AND($E$3=6),UPPER('Marks Entry 6th'!H152),IF(AND($E$3=7),UPPER('Marks Entry 7th'!H152),"")))))</f>
        <v/>
      </c>
      <c r="J153" s="64" t="str">
        <f>IF(OR(B153=0,B153=""),"",IF(AND($E$3=6,'Marks Entry 6th'!J152=""),"",IF(AND($E$3=7,'Marks Entry 7th'!J152=""),"",IF(AND($E$3=6),'Marks Entry 6th'!J152,IF(AND($E$3=7),'Marks Entry 7th'!J152,"")))))</f>
        <v/>
      </c>
      <c r="K153" s="64" t="str">
        <f>IF(OR(B153=0,B153=""),"",IF(AND($E$3=6,'Marks Entry 6th'!K152=""),"",IF(AND($E$3=7,'Marks Entry 7th'!K152=""),"",IF(AND($E$3=6),'Marks Entry 6th'!K152,IF(AND($E$3=7),'Marks Entry 7th'!K152,"")))))</f>
        <v/>
      </c>
      <c r="L153" s="120" t="str">
        <f>IF(OR($E153="",$G153=""),"",IF(AND($E$3=6),'Marks Entry 6th'!L152,IF(AND($E$3=7),'Marks Entry 7th'!L152,"")))</f>
        <v/>
      </c>
      <c r="M153" s="120" t="str">
        <f>IF(OR($E153="",$G153=""),"",IF(AND($E$3=6),'Marks Entry 6th'!M152,IF(AND($E$3=7),'Marks Entry 7th'!M152,"")))</f>
        <v/>
      </c>
      <c r="N153" s="120" t="str">
        <f>IF(OR($E153="",$G153=""),"",IF(AND($E$3=6),'Marks Entry 6th'!N152,IF(AND($E$3=7),'Marks Entry 7th'!N152,"")))</f>
        <v/>
      </c>
      <c r="O153" s="120" t="str">
        <f>IF(OR($E153="",$G153=""),"",IF(AND($E$3=6),'Marks Entry 6th'!O152,IF(AND($E$3=7),'Marks Entry 7th'!O152,"")))</f>
        <v/>
      </c>
      <c r="P153" s="120" t="str">
        <f>IF(OR($E153="",$G153=""),"",IF(AND($E$3=6),'Marks Entry 6th'!P152,IF(AND($E$3=7),'Marks Entry 7th'!P152,"")))</f>
        <v/>
      </c>
      <c r="Q153" s="120" t="str">
        <f>IF(OR($E153="",$G153=""),"",IF(AND($E$3=6),'Marks Entry 6th'!Q152,IF(AND($E$3=7),'Marks Entry 7th'!Q152,"")))</f>
        <v/>
      </c>
      <c r="R153" s="428" t="str">
        <f t="shared" si="186"/>
        <v/>
      </c>
      <c r="S153" s="120" t="str">
        <f>IF(OR($E153="",$G153=""),"",IF(AND($E$3=6),'Marks Entry 6th'!R152,IF(AND($E$3=7),'Marks Entry 7th'!R152,"")))</f>
        <v/>
      </c>
      <c r="T153" s="120" t="str">
        <f>IF(OR($E153="",$G153=""),"",IF(AND($E$3=6),'Marks Entry 6th'!S152,IF(AND($E$3=7),'Marks Entry 7th'!S152,"")))</f>
        <v/>
      </c>
      <c r="U153" s="65" t="str">
        <f t="shared" si="187"/>
        <v/>
      </c>
      <c r="V153" s="62">
        <f t="shared" si="188"/>
        <v>0</v>
      </c>
      <c r="W153" s="67" t="str">
        <f>IF(OR($E153="",$G153=""),"",IF(AND($E$3=6),'Marks Entry 6th'!T152,IF(AND($E$3=7),'Marks Entry 7th'!T152,"")))</f>
        <v/>
      </c>
      <c r="X153" s="67" t="str">
        <f>IF(OR($E153="",$G153=""),"",IF(AND($E$3=6),'Marks Entry 6th'!U152,IF(AND($E$3=7),'Marks Entry 7th'!U152,"")))</f>
        <v/>
      </c>
      <c r="Y153" s="66" t="str">
        <f t="shared" si="189"/>
        <v/>
      </c>
      <c r="Z153" s="62" t="str">
        <f t="shared" si="190"/>
        <v/>
      </c>
      <c r="AA153" s="108">
        <f t="shared" si="191"/>
        <v>0</v>
      </c>
      <c r="AB153" s="108" t="str">
        <f t="shared" si="192"/>
        <v/>
      </c>
      <c r="AC153" s="108" t="str">
        <f t="shared" si="193"/>
        <v/>
      </c>
      <c r="AD153" s="108" t="str">
        <f t="shared" si="194"/>
        <v/>
      </c>
      <c r="AE153" s="108" t="str">
        <f t="shared" si="195"/>
        <v/>
      </c>
      <c r="AF153" s="110" t="str">
        <f t="shared" si="196"/>
        <v/>
      </c>
      <c r="AG153" s="120" t="str">
        <f>IF(OR($E153="",$G153=""),"",IF(AND($E$3=6),'Marks Entry 6th'!V152,IF(AND($E$3=7),'Marks Entry 7th'!V152,"")))</f>
        <v/>
      </c>
      <c r="AH153" s="120" t="str">
        <f>IF(OR($E153="",$G153=""),"",IF(AND($E$3=6),'Marks Entry 6th'!W152,IF(AND($E$3=7),'Marks Entry 7th'!W152,"")))</f>
        <v/>
      </c>
      <c r="AI153" s="120" t="str">
        <f>IF(OR($E153="",$G153=""),"",IF(AND($E$3=6),'Marks Entry 6th'!X152,IF(AND($E$3=7),'Marks Entry 7th'!X152,"")))</f>
        <v/>
      </c>
      <c r="AJ153" s="120" t="str">
        <f>IF(OR($E153="",$G153=""),"",IF(AND($E$3=6),'Marks Entry 6th'!Y152,IF(AND($E$3=7),'Marks Entry 7th'!Y152,"")))</f>
        <v/>
      </c>
      <c r="AK153" s="120" t="str">
        <f>IF(OR($E153="",$G153=""),"",IF(AND($E$3=6),'Marks Entry 6th'!Z152,IF(AND($E$3=7),'Marks Entry 7th'!Z152,"")))</f>
        <v/>
      </c>
      <c r="AL153" s="120" t="str">
        <f>IF(OR($E153="",$G153=""),"",IF(AND($E$3=6),'Marks Entry 6th'!AA152,IF(AND($E$3=7),'Marks Entry 7th'!AA152,"")))</f>
        <v/>
      </c>
      <c r="AM153" s="428" t="str">
        <f t="shared" si="197"/>
        <v/>
      </c>
      <c r="AN153" s="120" t="str">
        <f>IF(OR($E153="",$G153=""),"",IF(AND($E$3=6),'Marks Entry 6th'!AB152,IF(AND($E$3=7),'Marks Entry 7th'!AB152,"")))</f>
        <v/>
      </c>
      <c r="AO153" s="120" t="str">
        <f>IF(OR($E153="",$G153=""),"",IF(AND($E$3=6),'Marks Entry 6th'!AC152,IF(AND($E$3=7),'Marks Entry 7th'!AC152,"")))</f>
        <v/>
      </c>
      <c r="AP153" s="65" t="str">
        <f t="shared" si="198"/>
        <v/>
      </c>
      <c r="AQ153" s="62">
        <f t="shared" si="199"/>
        <v>0</v>
      </c>
      <c r="AR153" s="67" t="str">
        <f>IF(OR($E153="",$G153=""),"",IF(AND($E$3=6),'Marks Entry 6th'!AD152,IF(AND($E$3=7),'Marks Entry 7th'!AD152,"")))</f>
        <v/>
      </c>
      <c r="AS153" s="67" t="str">
        <f>IF(OR($E153="",$G153=""),"",IF(AND($E$3=6),'Marks Entry 6th'!AE152,IF(AND($E$3=7),'Marks Entry 7th'!AE152,"")))</f>
        <v/>
      </c>
      <c r="AT153" s="65" t="str">
        <f t="shared" si="200"/>
        <v/>
      </c>
      <c r="AU153" s="62" t="str">
        <f t="shared" si="201"/>
        <v/>
      </c>
      <c r="AV153" s="108">
        <f t="shared" si="202"/>
        <v>0</v>
      </c>
      <c r="AW153" s="108" t="str">
        <f t="shared" si="203"/>
        <v/>
      </c>
      <c r="AX153" s="108" t="str">
        <f t="shared" si="204"/>
        <v/>
      </c>
      <c r="AY153" s="108" t="str">
        <f t="shared" si="205"/>
        <v/>
      </c>
      <c r="AZ153" s="108" t="str">
        <f t="shared" si="206"/>
        <v/>
      </c>
      <c r="BA153" s="110" t="str">
        <f t="shared" si="207"/>
        <v/>
      </c>
      <c r="BB153" s="313" t="str">
        <f>IF(OR($E153="",$G153=""),"",IF(AND($E$3=6),'Marks Entry 6th'!AF152,IF(AND($E$3=7),'Marks Entry 7th'!AF152,"")))</f>
        <v/>
      </c>
      <c r="BC153" s="120" t="str">
        <f>IF(OR($E153="",$G153=""),"",IF(AND($E$3=6),'Marks Entry 6th'!AG152,IF(AND($E$3=7),'Marks Entry 7th'!AG152,"")))</f>
        <v/>
      </c>
      <c r="BD153" s="120" t="str">
        <f>IF(OR($E153="",$G153=""),"",IF(AND($E$3=6),'Marks Entry 6th'!AH152,IF(AND($E$3=7),'Marks Entry 7th'!AH152,"")))</f>
        <v/>
      </c>
      <c r="BE153" s="120" t="str">
        <f>IF(OR($E153="",$G153=""),"",IF(AND($E$3=6),'Marks Entry 6th'!AI152,IF(AND($E$3=7),'Marks Entry 7th'!AI152,"")))</f>
        <v/>
      </c>
      <c r="BF153" s="120" t="str">
        <f>IF(OR($E153="",$G153=""),"",IF(AND($E$3=6),'Marks Entry 6th'!AJ152,IF(AND($E$3=7),'Marks Entry 7th'!AJ152,"")))</f>
        <v/>
      </c>
      <c r="BG153" s="120" t="str">
        <f>IF(OR($E153="",$G153=""),"",IF(AND($E$3=6),'Marks Entry 6th'!AK152,IF(AND($E$3=7),'Marks Entry 7th'!AK152,"")))</f>
        <v/>
      </c>
      <c r="BH153" s="120" t="str">
        <f>IF(OR($E153="",$G153=""),"",IF(AND($E$3=6),'Marks Entry 6th'!AL152,IF(AND($E$3=7),'Marks Entry 7th'!AL152,"")))</f>
        <v/>
      </c>
      <c r="BI153" s="428" t="str">
        <f t="shared" si="208"/>
        <v/>
      </c>
      <c r="BJ153" s="120" t="str">
        <f>IF(OR($E153="",$G153=""),"",IF(AND($E$3=6),'Marks Entry 6th'!AM152,IF(AND($E$3=7),'Marks Entry 7th'!AM152,"")))</f>
        <v/>
      </c>
      <c r="BK153" s="120" t="str">
        <f>IF(OR($E153="",$G153=""),"",IF(AND($E$3=6),'Marks Entry 6th'!AN152,IF(AND($E$3=7),'Marks Entry 7th'!AN152,"")))</f>
        <v/>
      </c>
      <c r="BL153" s="65" t="str">
        <f t="shared" si="209"/>
        <v/>
      </c>
      <c r="BM153" s="62">
        <f t="shared" si="210"/>
        <v>0</v>
      </c>
      <c r="BN153" s="67" t="str">
        <f>IF(OR($E153="",$G153=""),"",IF(AND($E$3=6),'Marks Entry 6th'!AO152,IF(AND($E$3=7),'Marks Entry 7th'!AO152,"")))</f>
        <v/>
      </c>
      <c r="BO153" s="67" t="str">
        <f>IF(OR($E153="",$G153=""),"",IF(AND($E$3=6),'Marks Entry 6th'!AP152,IF(AND($E$3=7),'Marks Entry 7th'!AP152,"")))</f>
        <v/>
      </c>
      <c r="BP153" s="65" t="str">
        <f t="shared" si="211"/>
        <v/>
      </c>
      <c r="BQ153" s="62" t="str">
        <f t="shared" si="212"/>
        <v/>
      </c>
      <c r="BR153" s="108">
        <f t="shared" si="213"/>
        <v>0</v>
      </c>
      <c r="BS153" s="108" t="str">
        <f t="shared" si="214"/>
        <v/>
      </c>
      <c r="BT153" s="108" t="str">
        <f t="shared" si="215"/>
        <v/>
      </c>
      <c r="BU153" s="108" t="str">
        <f t="shared" si="216"/>
        <v/>
      </c>
      <c r="BV153" s="108" t="str">
        <f t="shared" si="217"/>
        <v/>
      </c>
      <c r="BW153" s="110" t="str">
        <f t="shared" si="218"/>
        <v/>
      </c>
      <c r="BX153" s="120" t="str">
        <f>IF(OR($E153="",$G153=""),"",IF(AND($E$3=6),'Marks Entry 6th'!AQ152,IF(AND($E$3=7),'Marks Entry 7th'!AQ152,"")))</f>
        <v/>
      </c>
      <c r="BY153" s="120" t="str">
        <f>IF(OR($E153="",$G153=""),"",IF(AND($E$3=6),'Marks Entry 6th'!AR152,IF(AND($E$3=7),'Marks Entry 7th'!AR152,"")))</f>
        <v/>
      </c>
      <c r="BZ153" s="120" t="str">
        <f>IF(OR($E153="",$G153=""),"",IF(AND($E$3=6),'Marks Entry 6th'!AS152,IF(AND($E$3=7),'Marks Entry 7th'!AS152,"")))</f>
        <v/>
      </c>
      <c r="CA153" s="120" t="str">
        <f>IF(OR($E153="",$G153=""),"",IF(AND($E$3=6),'Marks Entry 6th'!AT152,IF(AND($E$3=7),'Marks Entry 7th'!AT152,"")))</f>
        <v/>
      </c>
      <c r="CB153" s="120" t="str">
        <f>IF(OR($E153="",$G153=""),"",IF(AND($E$3=6),'Marks Entry 6th'!AU152,IF(AND($E$3=7),'Marks Entry 7th'!AU152,"")))</f>
        <v/>
      </c>
      <c r="CC153" s="120" t="str">
        <f>IF(OR($E153="",$G153=""),"",IF(AND($E$3=6),'Marks Entry 6th'!AV152,IF(AND($E$3=7),'Marks Entry 7th'!AV152,"")))</f>
        <v/>
      </c>
      <c r="CD153" s="428" t="str">
        <f t="shared" si="219"/>
        <v/>
      </c>
      <c r="CE153" s="120" t="str">
        <f>IF(OR($E153="",$G153=""),"",IF(AND($E$3=6),'Marks Entry 6th'!AW152,IF(AND($E$3=7),'Marks Entry 7th'!AW152,"")))</f>
        <v/>
      </c>
      <c r="CF153" s="120" t="str">
        <f>IF(OR($E153="",$G153=""),"",IF(AND($E$3=6),'Marks Entry 6th'!AX152,IF(AND($E$3=7),'Marks Entry 7th'!AX152,"")))</f>
        <v/>
      </c>
      <c r="CG153" s="65" t="str">
        <f t="shared" si="220"/>
        <v/>
      </c>
      <c r="CH153" s="62">
        <f t="shared" si="221"/>
        <v>0</v>
      </c>
      <c r="CI153" s="67" t="str">
        <f>IF(OR($E153="",$G153=""),"",IF(AND($E$3=6),'Marks Entry 6th'!AY152,IF(AND($E$3=7),'Marks Entry 7th'!AY152,"")))</f>
        <v/>
      </c>
      <c r="CJ153" s="67" t="str">
        <f>IF(OR($E153="",$G153=""),"",IF(AND($E$3=6),'Marks Entry 6th'!AZ152,IF(AND($E$3=7),'Marks Entry 7th'!AZ152,"")))</f>
        <v/>
      </c>
      <c r="CK153" s="65" t="str">
        <f t="shared" si="222"/>
        <v/>
      </c>
      <c r="CL153" s="62" t="str">
        <f t="shared" si="223"/>
        <v/>
      </c>
      <c r="CM153" s="108">
        <f t="shared" si="224"/>
        <v>0</v>
      </c>
      <c r="CN153" s="108" t="str">
        <f t="shared" si="225"/>
        <v/>
      </c>
      <c r="CO153" s="108" t="str">
        <f t="shared" si="226"/>
        <v/>
      </c>
      <c r="CP153" s="108" t="str">
        <f t="shared" si="227"/>
        <v/>
      </c>
      <c r="CQ153" s="108" t="str">
        <f t="shared" si="228"/>
        <v/>
      </c>
      <c r="CR153" s="110" t="str">
        <f t="shared" si="229"/>
        <v/>
      </c>
      <c r="CS153" s="120" t="str">
        <f>IF(OR($E153="",$G153=""),"",IF(AND($E$3=6),'Marks Entry 6th'!BA152,IF(AND($E$3=7),'Marks Entry 7th'!BA152,"")))</f>
        <v/>
      </c>
      <c r="CT153" s="120" t="str">
        <f>IF(OR($E153="",$G153=""),"",IF(AND($E$3=6),'Marks Entry 6th'!BB152,IF(AND($E$3=7),'Marks Entry 7th'!BB152,"")))</f>
        <v/>
      </c>
      <c r="CU153" s="120" t="str">
        <f>IF(OR($E153="",$G153=""),"",IF(AND($E$3=6),'Marks Entry 6th'!BC152,IF(AND($E$3=7),'Marks Entry 7th'!BC152,"")))</f>
        <v/>
      </c>
      <c r="CV153" s="120" t="str">
        <f>IF(OR($E153="",$G153=""),"",IF(AND($E$3=6),'Marks Entry 6th'!BD152,IF(AND($E$3=7),'Marks Entry 7th'!BD152,"")))</f>
        <v/>
      </c>
      <c r="CW153" s="120" t="str">
        <f>IF(OR($E153="",$G153=""),"",IF(AND($E$3=6),'Marks Entry 6th'!BE152,IF(AND($E$3=7),'Marks Entry 7th'!BE152,"")))</f>
        <v/>
      </c>
      <c r="CX153" s="120" t="str">
        <f>IF(OR($E153="",$G153=""),"",IF(AND($E$3=6),'Marks Entry 6th'!BF152,IF(AND($E$3=7),'Marks Entry 7th'!BF152,"")))</f>
        <v/>
      </c>
      <c r="CY153" s="428" t="str">
        <f t="shared" si="230"/>
        <v/>
      </c>
      <c r="CZ153" s="120" t="str">
        <f>IF(OR($E153="",$G153=""),"",IF(AND($E$3=6),'Marks Entry 6th'!BG152,IF(AND($E$3=7),'Marks Entry 7th'!BG152,"")))</f>
        <v/>
      </c>
      <c r="DA153" s="120" t="str">
        <f>IF(OR($E153="",$G153=""),"",IF(AND($E$3=6),'Marks Entry 6th'!BH152,IF(AND($E$3=7),'Marks Entry 7th'!BH152,"")))</f>
        <v/>
      </c>
      <c r="DB153" s="65" t="str">
        <f t="shared" si="231"/>
        <v/>
      </c>
      <c r="DC153" s="62">
        <f t="shared" si="232"/>
        <v>0</v>
      </c>
      <c r="DD153" s="67" t="str">
        <f>IF(OR($E153="",$G153=""),"",IF(AND($E$3=6),'Marks Entry 6th'!BI152,IF(AND($E$3=7),'Marks Entry 7th'!BI152,"")))</f>
        <v/>
      </c>
      <c r="DE153" s="67" t="str">
        <f>IF(OR($E153="",$G153=""),"",IF(AND($E$3=6),'Marks Entry 6th'!BJ152,IF(AND($E$3=7),'Marks Entry 7th'!BJ152,"")))</f>
        <v/>
      </c>
      <c r="DF153" s="65" t="str">
        <f t="shared" si="233"/>
        <v/>
      </c>
      <c r="DG153" s="62" t="str">
        <f t="shared" si="234"/>
        <v/>
      </c>
      <c r="DH153" s="108">
        <f t="shared" si="235"/>
        <v>0</v>
      </c>
      <c r="DI153" s="108" t="str">
        <f t="shared" si="236"/>
        <v/>
      </c>
      <c r="DJ153" s="108" t="str">
        <f t="shared" si="237"/>
        <v/>
      </c>
      <c r="DK153" s="108" t="str">
        <f t="shared" si="238"/>
        <v/>
      </c>
      <c r="DL153" s="108" t="str">
        <f t="shared" si="239"/>
        <v/>
      </c>
      <c r="DM153" s="110" t="str">
        <f t="shared" si="240"/>
        <v/>
      </c>
      <c r="DN153" s="120" t="str">
        <f>IF(OR($E153="",$G153=""),"",IF(AND($E$3=6),'Marks Entry 6th'!BK152,IF(AND($E$3=7),'Marks Entry 7th'!BK152,"")))</f>
        <v/>
      </c>
      <c r="DO153" s="120" t="str">
        <f>IF(OR($E153="",$G153=""),"",IF(AND($E$3=6),'Marks Entry 6th'!BL152,IF(AND($E$3=7),'Marks Entry 7th'!BL152,"")))</f>
        <v/>
      </c>
      <c r="DP153" s="120" t="str">
        <f>IF(OR($E153="",$G153=""),"",IF(AND($E$3=6),'Marks Entry 6th'!BM152,IF(AND($E$3=7),'Marks Entry 7th'!BM152,"")))</f>
        <v/>
      </c>
      <c r="DQ153" s="120" t="str">
        <f>IF(OR($E153="",$G153=""),"",IF(AND($E$3=6),'Marks Entry 6th'!BN152,IF(AND($E$3=7),'Marks Entry 7th'!BN152,"")))</f>
        <v/>
      </c>
      <c r="DR153" s="120" t="str">
        <f>IF(OR($E153="",$G153=""),"",IF(AND($E$3=6),'Marks Entry 6th'!BO152,IF(AND($E$3=7),'Marks Entry 7th'!BO152,"")))</f>
        <v/>
      </c>
      <c r="DS153" s="120" t="str">
        <f>IF(OR($E153="",$G153=""),"",IF(AND($E$3=6),'Marks Entry 6th'!BP152,IF(AND($E$3=7),'Marks Entry 7th'!BP152,"")))</f>
        <v/>
      </c>
      <c r="DT153" s="428" t="str">
        <f t="shared" si="241"/>
        <v/>
      </c>
      <c r="DU153" s="120" t="str">
        <f>IF(OR($E153="",$G153=""),"",IF(AND($E$3=6),'Marks Entry 6th'!BQ152,IF(AND($E$3=7),'Marks Entry 7th'!BQ152,"")))</f>
        <v/>
      </c>
      <c r="DV153" s="120" t="str">
        <f>IF(OR($E153="",$G153=""),"",IF(AND($E$3=6),'Marks Entry 6th'!BR152,IF(AND($E$3=7),'Marks Entry 7th'!BR152,"")))</f>
        <v/>
      </c>
      <c r="DW153" s="65" t="str">
        <f t="shared" si="242"/>
        <v/>
      </c>
      <c r="DX153" s="62">
        <f t="shared" si="243"/>
        <v>0</v>
      </c>
      <c r="DY153" s="67" t="str">
        <f>IF(OR($E153="",$G153=""),"",IF(AND($E$3=6),'Marks Entry 6th'!BS152,IF(AND($E$3=7),'Marks Entry 7th'!BS152,"")))</f>
        <v/>
      </c>
      <c r="DZ153" s="67" t="str">
        <f>IF(OR($E153="",$G153=""),"",IF(AND($E$3=6),'Marks Entry 6th'!BT152,IF(AND($E$3=7),'Marks Entry 7th'!BT152,"")))</f>
        <v/>
      </c>
      <c r="EA153" s="65" t="str">
        <f t="shared" si="244"/>
        <v/>
      </c>
      <c r="EB153" s="62" t="str">
        <f t="shared" si="245"/>
        <v/>
      </c>
      <c r="EC153" s="108">
        <f t="shared" si="246"/>
        <v>0</v>
      </c>
      <c r="ED153" s="108" t="str">
        <f t="shared" si="247"/>
        <v/>
      </c>
      <c r="EE153" s="108" t="str">
        <f t="shared" si="248"/>
        <v/>
      </c>
      <c r="EF153" s="108" t="str">
        <f t="shared" si="249"/>
        <v/>
      </c>
      <c r="EG153" s="108" t="str">
        <f t="shared" si="250"/>
        <v/>
      </c>
      <c r="EH153" s="110" t="str">
        <f t="shared" si="251"/>
        <v/>
      </c>
      <c r="EI153" s="52" t="str">
        <f>IF(OR($E153="",$G153=""),"",IF(AND($E$3=6),'Marks Entry 6th'!BU152,IF(AND($E$3=7),'Marks Entry 7th'!BU152,"")))</f>
        <v/>
      </c>
      <c r="EJ153" s="52" t="str">
        <f>IF(OR($E153="",$G153=""),"",IF(AND($E$3=6),'Marks Entry 6th'!BV152,IF(AND($E$3=7),'Marks Entry 7th'!BV152,"")))</f>
        <v/>
      </c>
      <c r="EK153" s="52" t="str">
        <f>IF(OR($E153="",$G153=""),"",IF(AND($E$3=6),'Marks Entry 6th'!BW152,IF(AND($E$3=7),'Marks Entry 7th'!BW152,"")))</f>
        <v/>
      </c>
      <c r="EL153" s="52" t="str">
        <f>IF(OR($E153="",$G153=""),"",IF(AND($E$3=6),'Marks Entry 6th'!BX152,IF(AND($E$3=7),'Marks Entry 7th'!BX152,"")))</f>
        <v/>
      </c>
      <c r="EM153" s="52" t="str">
        <f>IF(OR($E153="",$G153=""),"",IF(AND($E$3=6),'Marks Entry 6th'!BY152,IF(AND($E$3=7),'Marks Entry 7th'!BY152,"")))</f>
        <v/>
      </c>
      <c r="EN153" s="121" t="str">
        <f t="shared" si="252"/>
        <v/>
      </c>
      <c r="EO153" s="122">
        <f t="shared" si="253"/>
        <v>0</v>
      </c>
      <c r="EP153" s="122" t="str">
        <f t="shared" si="254"/>
        <v/>
      </c>
      <c r="EQ153" s="122" t="str">
        <f t="shared" si="255"/>
        <v/>
      </c>
      <c r="ER153" s="109" t="str">
        <f t="shared" si="256"/>
        <v/>
      </c>
      <c r="ES153" s="52" t="str">
        <f>IF(OR($E153="",$G153=""),"",IF(AND($E$3=6),'Marks Entry 6th'!BZ152,IF(AND($E$3=7),'Marks Entry 7th'!BZ152,"")))</f>
        <v/>
      </c>
      <c r="ET153" s="52" t="str">
        <f>IF(OR($E153="",$G153=""),"",IF(AND($E$3=6),'Marks Entry 6th'!CA152,IF(AND($E$3=7),'Marks Entry 7th'!CA152,"")))</f>
        <v/>
      </c>
      <c r="EU153" s="52" t="str">
        <f>IF(OR($E153="",$G153=""),"",IF(AND($E$3=6),'Marks Entry 6th'!CB152,IF(AND($E$3=7),'Marks Entry 7th'!CB152,"")))</f>
        <v/>
      </c>
      <c r="EV153" s="52" t="str">
        <f>IF(OR($E153="",$G153=""),"",IF(AND($E$3=6),'Marks Entry 6th'!CC152,IF(AND($E$3=7),'Marks Entry 7th'!CC152,"")))</f>
        <v/>
      </c>
      <c r="EW153" s="52" t="str">
        <f>IF(OR($E153="",$G153=""),"",IF(AND($E$3=6),'Marks Entry 6th'!CD152,IF(AND($E$3=7),'Marks Entry 7th'!CD152,"")))</f>
        <v/>
      </c>
      <c r="EX153" s="121" t="str">
        <f t="shared" si="257"/>
        <v/>
      </c>
      <c r="EY153" s="122">
        <f t="shared" si="258"/>
        <v>0</v>
      </c>
      <c r="EZ153" s="122" t="str">
        <f t="shared" si="259"/>
        <v/>
      </c>
      <c r="FA153" s="122" t="str">
        <f t="shared" si="260"/>
        <v/>
      </c>
      <c r="FB153" s="109" t="str">
        <f t="shared" si="261"/>
        <v/>
      </c>
      <c r="FC153" s="52" t="str">
        <f>IF(OR($E153="",$G153=""),"",IF(AND($E$3=6),'Marks Entry 6th'!CE152,IF(AND($E$3=7),'Marks Entry 7th'!CE152,"")))</f>
        <v/>
      </c>
      <c r="FD153" s="52" t="str">
        <f>IF(OR($E153="",$G153=""),"",IF(AND($E$3=6),'Marks Entry 6th'!CF152,IF(AND($E$3=7),'Marks Entry 7th'!CF152,"")))</f>
        <v/>
      </c>
      <c r="FE153" s="52" t="str">
        <f>IF(OR($E153="",$G153=""),"",IF(AND($E$3=6),'Marks Entry 6th'!CG152,IF(AND($E$3=7),'Marks Entry 7th'!CG152,"")))</f>
        <v/>
      </c>
      <c r="FF153" s="52" t="str">
        <f>IF(OR($E153="",$G153=""),"",IF(AND($E$3=6),'Marks Entry 6th'!CH152,IF(AND($E$3=7),'Marks Entry 7th'!CH152,"")))</f>
        <v/>
      </c>
      <c r="FG153" s="52" t="str">
        <f>IF(OR($E153="",$G153=""),"",IF(AND($E$3=6),'Marks Entry 6th'!CI152,IF(AND($E$3=7),'Marks Entry 7th'!CI152,"")))</f>
        <v/>
      </c>
      <c r="FH153" s="121" t="str">
        <f t="shared" si="262"/>
        <v/>
      </c>
      <c r="FI153" s="122">
        <f t="shared" si="263"/>
        <v>0</v>
      </c>
      <c r="FJ153" s="122" t="str">
        <f t="shared" si="264"/>
        <v/>
      </c>
      <c r="FK153" s="122" t="str">
        <f t="shared" si="265"/>
        <v/>
      </c>
      <c r="FL153" s="109" t="str">
        <f t="shared" si="266"/>
        <v/>
      </c>
      <c r="FM153" s="370" t="str">
        <f>IF(OR($E153="",$G153=""),"",IF(AND('Marks Entry 6th'!CJ152="",'Marks Entry 7th'!CJ152=""),"",IF(AND($E$3=6),'Marks Entry 6th'!CJ152,IF(AND($E$3=7),'Marks Entry 7th'!CJ152,""))))</f>
        <v/>
      </c>
      <c r="FN153" s="370" t="str">
        <f>IF(OR($E153="",$G153=""),"",IF(AND('Marks Entry 6th'!CK152="",'Marks Entry 7th'!CK152=""),"",IF(AND($E$3=6),'Marks Entry 6th'!CK152,IF(AND($E$3=7),'Marks Entry 7th'!CK152,""))))</f>
        <v/>
      </c>
      <c r="FO153" s="371" t="str">
        <f t="shared" si="267"/>
        <v/>
      </c>
      <c r="FP153" s="109" t="str">
        <f t="shared" si="268"/>
        <v/>
      </c>
      <c r="FQ153" s="370" t="str">
        <f>IF(OR($E153="",$G153=""),"",IF(AND('Marks Entry 6th'!CL152="",'Marks Entry 7th'!CL152=""),"",IF(AND($E$3=6),'Marks Entry 6th'!CL152,IF(AND($E$3=7),'Marks Entry 7th'!CL152,""))))</f>
        <v/>
      </c>
      <c r="FR153" s="370" t="str">
        <f>IF(OR($E153="",$G153=""),"",IF(AND('Marks Entry 6th'!CM152="",'Marks Entry 7th'!CM152=""),"",IF(AND($E$3=6),'Marks Entry 6th'!CM152,IF(AND($E$3=7),'Marks Entry 7th'!CM152,""))))</f>
        <v/>
      </c>
      <c r="FS153" s="371" t="str">
        <f t="shared" si="269"/>
        <v/>
      </c>
      <c r="FT153" s="109" t="str">
        <f t="shared" si="270"/>
        <v/>
      </c>
      <c r="FU153" s="78" t="str">
        <f t="shared" si="271"/>
        <v/>
      </c>
      <c r="FV153" s="332" t="str">
        <f t="shared" si="272"/>
        <v/>
      </c>
      <c r="FW153" s="84" t="str">
        <f t="shared" si="273"/>
        <v/>
      </c>
      <c r="FX153" s="225" t="str">
        <f t="shared" si="274"/>
        <v/>
      </c>
      <c r="FY153" s="85" t="str">
        <f t="shared" si="275"/>
        <v/>
      </c>
      <c r="FZ153" s="331" t="str">
        <f>IFERROR(IF(B153="NSO","NSO",IF(OR(D153="",G153="",F153=""),"",IF(AND(FV153&gt;=36,'Master sheet'!$D$11="Hindi"),"कक्षा क्रमोन्नत",IF(AND(FV153&gt;=36,'Master sheet'!$D$11="English"),"Promoted",IF(AND(FV153&lt;36,'Master sheet'!$D$11="Hindi"),"पुनः परीक्षा","Re-Exam"))))),"")</f>
        <v/>
      </c>
      <c r="GA153" s="53" t="str">
        <f>IF(OR($E153="",$G153=""),"",IF(AND($E$3=6,'Marks Entry 6th'!CN152=""),"",IF(AND($E$3=7,'Marks Entry 7th'!CN152=""),"",IF(AND($E$3=6),'Marks Entry 6th'!CN152,IF(AND($E$3=7),'Marks Entry 7th'!CN152,"")))))</f>
        <v/>
      </c>
      <c r="GB153" s="53" t="str">
        <f>IF(OR($E153="",$G153=""),"",IF(AND($E$3=6,'Marks Entry 6th'!CO152=""),"",IF(AND($E$3=7,'Marks Entry 7th'!CO152=""),"",IF(AND($E$3=6),'Marks Entry 6th'!CO152,IF(AND($E$3=7),'Marks Entry 7th'!CO152,"")))))</f>
        <v/>
      </c>
      <c r="GC153" s="54"/>
      <c r="GK153" s="56">
        <f>IF(AND($E$3=6),'Marks Entry 6th'!I152,IF(AND($E$3=7),'Marks Entry 7th'!I152,""))</f>
        <v>0</v>
      </c>
      <c r="GL153" s="56">
        <f t="shared" si="276"/>
        <v>0</v>
      </c>
    </row>
    <row r="154" spans="1:194" ht="18.95" customHeight="1">
      <c r="A154" s="68">
        <v>147</v>
      </c>
      <c r="B154" s="68" t="str">
        <f>IF(OR(GK154=0,GK154=""),"",IF(AND($E$3=6),'Marks Entry 6th'!I153,IF(AND($E$3=7),'Marks Entry 7th'!I153,"")))</f>
        <v/>
      </c>
      <c r="C154" s="69" t="str">
        <f>IF(OR(B154=0,B154=""),"",IF(AND($E$3=6,'Marks Entry 6th'!B153=""),"",IF(AND($E$3=7,'Marks Entry 7th'!B153=""),"",IF(AND($E$3=6,'Marks Entry 6th'!B153),'Marks Entry 6th'!B153,IF(AND($E$3=7),'Marks Entry 7th'!B153,"")))))</f>
        <v/>
      </c>
      <c r="D154" s="69" t="str">
        <f>IF(OR(B154=0,B154=""),"",IF(AND($E$3=6,'Marks Entry 6th'!C153=""),"",IF(AND($E$3=7,'Marks Entry 7th'!C153=""),"",IF(AND($E$3=6),'Marks Entry 6th'!C153,IF(AND($E$3=7),'Marks Entry 7th'!C153,"")))))</f>
        <v/>
      </c>
      <c r="E154" s="306" t="str">
        <f>IF(OR(B154=0,B154=""),"",IF(AND($E$3=6,'Marks Entry 6th'!E153=""),"",IF(AND($E$3=7,'Marks Entry 7th'!E153=""),"",IF(AND($E$3=6),'Marks Entry 6th'!E153,IF(AND($E$3=7),'Marks Entry 7th'!E153,"")))))</f>
        <v/>
      </c>
      <c r="F154" s="69" t="str">
        <f>IF(OR(B154=0,B154=""),"",IF(AND($E$3=6,'Marks Entry 6th'!D153=""),"",IF(AND($E$3=7,'Marks Entry 7th'!D153=""),"",IF(AND($E$3=6),'Marks Entry 6th'!D153,IF(AND($E$3=7),'Marks Entry 7th'!D153,"")))))</f>
        <v/>
      </c>
      <c r="G154" s="305" t="str">
        <f>IF(OR(B154=0,B154=""),"",IF(AND($E$3=6,'Marks Entry 6th'!F153=""),"",IF(AND($E$3=7,'Marks Entry 7th'!F153=""),"",IF(AND($E$3=6),UPPER('Marks Entry 6th'!F153),IF(AND($E$3=7),UPPER('Marks Entry 7th'!F153),"")))))</f>
        <v/>
      </c>
      <c r="H154" s="305" t="str">
        <f>IF(OR(B154=0,B154=""),"",IF(AND($E$3=6,'Marks Entry 6th'!G153=""),"",IF(AND($E$3=7,'Marks Entry 7th'!G153=""),"",IF(AND($E$3=6),UPPER('Marks Entry 6th'!G153),IF(AND($E$3=7),UPPER('Marks Entry 7th'!G153),"")))))</f>
        <v/>
      </c>
      <c r="I154" s="305" t="str">
        <f>IF(OR(B154=0,B154=""),"",IF(AND($E$3=6,'Marks Entry 6th'!H153=""),"",IF(AND($E$3=7,'Marks Entry 7th'!H153=""),"",IF(AND($E$3=6),UPPER('Marks Entry 6th'!H153),IF(AND($E$3=7),UPPER('Marks Entry 7th'!H153),"")))))</f>
        <v/>
      </c>
      <c r="J154" s="64" t="str">
        <f>IF(OR(B154=0,B154=""),"",IF(AND($E$3=6,'Marks Entry 6th'!J153=""),"",IF(AND($E$3=7,'Marks Entry 7th'!J153=""),"",IF(AND($E$3=6),'Marks Entry 6th'!J153,IF(AND($E$3=7),'Marks Entry 7th'!J153,"")))))</f>
        <v/>
      </c>
      <c r="K154" s="64" t="str">
        <f>IF(OR(B154=0,B154=""),"",IF(AND($E$3=6,'Marks Entry 6th'!K153=""),"",IF(AND($E$3=7,'Marks Entry 7th'!K153=""),"",IF(AND($E$3=6),'Marks Entry 6th'!K153,IF(AND($E$3=7),'Marks Entry 7th'!K153,"")))))</f>
        <v/>
      </c>
      <c r="L154" s="120" t="str">
        <f>IF(OR($E154="",$G154=""),"",IF(AND($E$3=6),'Marks Entry 6th'!L153,IF(AND($E$3=7),'Marks Entry 7th'!L153,"")))</f>
        <v/>
      </c>
      <c r="M154" s="120" t="str">
        <f>IF(OR($E154="",$G154=""),"",IF(AND($E$3=6),'Marks Entry 6th'!M153,IF(AND($E$3=7),'Marks Entry 7th'!M153,"")))</f>
        <v/>
      </c>
      <c r="N154" s="120" t="str">
        <f>IF(OR($E154="",$G154=""),"",IF(AND($E$3=6),'Marks Entry 6th'!N153,IF(AND($E$3=7),'Marks Entry 7th'!N153,"")))</f>
        <v/>
      </c>
      <c r="O154" s="120" t="str">
        <f>IF(OR($E154="",$G154=""),"",IF(AND($E$3=6),'Marks Entry 6th'!O153,IF(AND($E$3=7),'Marks Entry 7th'!O153,"")))</f>
        <v/>
      </c>
      <c r="P154" s="120" t="str">
        <f>IF(OR($E154="",$G154=""),"",IF(AND($E$3=6),'Marks Entry 6th'!P153,IF(AND($E$3=7),'Marks Entry 7th'!P153,"")))</f>
        <v/>
      </c>
      <c r="Q154" s="120" t="str">
        <f>IF(OR($E154="",$G154=""),"",IF(AND($E$3=6),'Marks Entry 6th'!Q153,IF(AND($E$3=7),'Marks Entry 7th'!Q153,"")))</f>
        <v/>
      </c>
      <c r="R154" s="428" t="str">
        <f t="shared" si="186"/>
        <v/>
      </c>
      <c r="S154" s="120" t="str">
        <f>IF(OR($E154="",$G154=""),"",IF(AND($E$3=6),'Marks Entry 6th'!R153,IF(AND($E$3=7),'Marks Entry 7th'!R153,"")))</f>
        <v/>
      </c>
      <c r="T154" s="120" t="str">
        <f>IF(OR($E154="",$G154=""),"",IF(AND($E$3=6),'Marks Entry 6th'!S153,IF(AND($E$3=7),'Marks Entry 7th'!S153,"")))</f>
        <v/>
      </c>
      <c r="U154" s="65" t="str">
        <f t="shared" si="187"/>
        <v/>
      </c>
      <c r="V154" s="62">
        <f t="shared" si="188"/>
        <v>0</v>
      </c>
      <c r="W154" s="67" t="str">
        <f>IF(OR($E154="",$G154=""),"",IF(AND($E$3=6),'Marks Entry 6th'!T153,IF(AND($E$3=7),'Marks Entry 7th'!T153,"")))</f>
        <v/>
      </c>
      <c r="X154" s="67" t="str">
        <f>IF(OR($E154="",$G154=""),"",IF(AND($E$3=6),'Marks Entry 6th'!U153,IF(AND($E$3=7),'Marks Entry 7th'!U153,"")))</f>
        <v/>
      </c>
      <c r="Y154" s="66" t="str">
        <f t="shared" si="189"/>
        <v/>
      </c>
      <c r="Z154" s="62" t="str">
        <f t="shared" si="190"/>
        <v/>
      </c>
      <c r="AA154" s="108">
        <f t="shared" si="191"/>
        <v>0</v>
      </c>
      <c r="AB154" s="108" t="str">
        <f t="shared" si="192"/>
        <v/>
      </c>
      <c r="AC154" s="108" t="str">
        <f t="shared" si="193"/>
        <v/>
      </c>
      <c r="AD154" s="108" t="str">
        <f t="shared" si="194"/>
        <v/>
      </c>
      <c r="AE154" s="108" t="str">
        <f t="shared" si="195"/>
        <v/>
      </c>
      <c r="AF154" s="110" t="str">
        <f t="shared" si="196"/>
        <v/>
      </c>
      <c r="AG154" s="120" t="str">
        <f>IF(OR($E154="",$G154=""),"",IF(AND($E$3=6),'Marks Entry 6th'!V153,IF(AND($E$3=7),'Marks Entry 7th'!V153,"")))</f>
        <v/>
      </c>
      <c r="AH154" s="120" t="str">
        <f>IF(OR($E154="",$G154=""),"",IF(AND($E$3=6),'Marks Entry 6th'!W153,IF(AND($E$3=7),'Marks Entry 7th'!W153,"")))</f>
        <v/>
      </c>
      <c r="AI154" s="120" t="str">
        <f>IF(OR($E154="",$G154=""),"",IF(AND($E$3=6),'Marks Entry 6th'!X153,IF(AND($E$3=7),'Marks Entry 7th'!X153,"")))</f>
        <v/>
      </c>
      <c r="AJ154" s="120" t="str">
        <f>IF(OR($E154="",$G154=""),"",IF(AND($E$3=6),'Marks Entry 6th'!Y153,IF(AND($E$3=7),'Marks Entry 7th'!Y153,"")))</f>
        <v/>
      </c>
      <c r="AK154" s="120" t="str">
        <f>IF(OR($E154="",$G154=""),"",IF(AND($E$3=6),'Marks Entry 6th'!Z153,IF(AND($E$3=7),'Marks Entry 7th'!Z153,"")))</f>
        <v/>
      </c>
      <c r="AL154" s="120" t="str">
        <f>IF(OR($E154="",$G154=""),"",IF(AND($E$3=6),'Marks Entry 6th'!AA153,IF(AND($E$3=7),'Marks Entry 7th'!AA153,"")))</f>
        <v/>
      </c>
      <c r="AM154" s="428" t="str">
        <f t="shared" si="197"/>
        <v/>
      </c>
      <c r="AN154" s="120" t="str">
        <f>IF(OR($E154="",$G154=""),"",IF(AND($E$3=6),'Marks Entry 6th'!AB153,IF(AND($E$3=7),'Marks Entry 7th'!AB153,"")))</f>
        <v/>
      </c>
      <c r="AO154" s="120" t="str">
        <f>IF(OR($E154="",$G154=""),"",IF(AND($E$3=6),'Marks Entry 6th'!AC153,IF(AND($E$3=7),'Marks Entry 7th'!AC153,"")))</f>
        <v/>
      </c>
      <c r="AP154" s="65" t="str">
        <f t="shared" si="198"/>
        <v/>
      </c>
      <c r="AQ154" s="62">
        <f t="shared" si="199"/>
        <v>0</v>
      </c>
      <c r="AR154" s="67" t="str">
        <f>IF(OR($E154="",$G154=""),"",IF(AND($E$3=6),'Marks Entry 6th'!AD153,IF(AND($E$3=7),'Marks Entry 7th'!AD153,"")))</f>
        <v/>
      </c>
      <c r="AS154" s="67" t="str">
        <f>IF(OR($E154="",$G154=""),"",IF(AND($E$3=6),'Marks Entry 6th'!AE153,IF(AND($E$3=7),'Marks Entry 7th'!AE153,"")))</f>
        <v/>
      </c>
      <c r="AT154" s="65" t="str">
        <f t="shared" si="200"/>
        <v/>
      </c>
      <c r="AU154" s="62" t="str">
        <f t="shared" si="201"/>
        <v/>
      </c>
      <c r="AV154" s="108">
        <f t="shared" si="202"/>
        <v>0</v>
      </c>
      <c r="AW154" s="108" t="str">
        <f t="shared" si="203"/>
        <v/>
      </c>
      <c r="AX154" s="108" t="str">
        <f t="shared" si="204"/>
        <v/>
      </c>
      <c r="AY154" s="108" t="str">
        <f t="shared" si="205"/>
        <v/>
      </c>
      <c r="AZ154" s="108" t="str">
        <f t="shared" si="206"/>
        <v/>
      </c>
      <c r="BA154" s="110" t="str">
        <f t="shared" si="207"/>
        <v/>
      </c>
      <c r="BB154" s="313" t="str">
        <f>IF(OR($E154="",$G154=""),"",IF(AND($E$3=6),'Marks Entry 6th'!AF153,IF(AND($E$3=7),'Marks Entry 7th'!AF153,"")))</f>
        <v/>
      </c>
      <c r="BC154" s="120" t="str">
        <f>IF(OR($E154="",$G154=""),"",IF(AND($E$3=6),'Marks Entry 6th'!AG153,IF(AND($E$3=7),'Marks Entry 7th'!AG153,"")))</f>
        <v/>
      </c>
      <c r="BD154" s="120" t="str">
        <f>IF(OR($E154="",$G154=""),"",IF(AND($E$3=6),'Marks Entry 6th'!AH153,IF(AND($E$3=7),'Marks Entry 7th'!AH153,"")))</f>
        <v/>
      </c>
      <c r="BE154" s="120" t="str">
        <f>IF(OR($E154="",$G154=""),"",IF(AND($E$3=6),'Marks Entry 6th'!AI153,IF(AND($E$3=7),'Marks Entry 7th'!AI153,"")))</f>
        <v/>
      </c>
      <c r="BF154" s="120" t="str">
        <f>IF(OR($E154="",$G154=""),"",IF(AND($E$3=6),'Marks Entry 6th'!AJ153,IF(AND($E$3=7),'Marks Entry 7th'!AJ153,"")))</f>
        <v/>
      </c>
      <c r="BG154" s="120" t="str">
        <f>IF(OR($E154="",$G154=""),"",IF(AND($E$3=6),'Marks Entry 6th'!AK153,IF(AND($E$3=7),'Marks Entry 7th'!AK153,"")))</f>
        <v/>
      </c>
      <c r="BH154" s="120" t="str">
        <f>IF(OR($E154="",$G154=""),"",IF(AND($E$3=6),'Marks Entry 6th'!AL153,IF(AND($E$3=7),'Marks Entry 7th'!AL153,"")))</f>
        <v/>
      </c>
      <c r="BI154" s="428" t="str">
        <f t="shared" si="208"/>
        <v/>
      </c>
      <c r="BJ154" s="120" t="str">
        <f>IF(OR($E154="",$G154=""),"",IF(AND($E$3=6),'Marks Entry 6th'!AM153,IF(AND($E$3=7),'Marks Entry 7th'!AM153,"")))</f>
        <v/>
      </c>
      <c r="BK154" s="120" t="str">
        <f>IF(OR($E154="",$G154=""),"",IF(AND($E$3=6),'Marks Entry 6th'!AN153,IF(AND($E$3=7),'Marks Entry 7th'!AN153,"")))</f>
        <v/>
      </c>
      <c r="BL154" s="65" t="str">
        <f t="shared" si="209"/>
        <v/>
      </c>
      <c r="BM154" s="62">
        <f t="shared" si="210"/>
        <v>0</v>
      </c>
      <c r="BN154" s="67" t="str">
        <f>IF(OR($E154="",$G154=""),"",IF(AND($E$3=6),'Marks Entry 6th'!AO153,IF(AND($E$3=7),'Marks Entry 7th'!AO153,"")))</f>
        <v/>
      </c>
      <c r="BO154" s="67" t="str">
        <f>IF(OR($E154="",$G154=""),"",IF(AND($E$3=6),'Marks Entry 6th'!AP153,IF(AND($E$3=7),'Marks Entry 7th'!AP153,"")))</f>
        <v/>
      </c>
      <c r="BP154" s="65" t="str">
        <f t="shared" si="211"/>
        <v/>
      </c>
      <c r="BQ154" s="62" t="str">
        <f t="shared" si="212"/>
        <v/>
      </c>
      <c r="BR154" s="108">
        <f t="shared" si="213"/>
        <v>0</v>
      </c>
      <c r="BS154" s="108" t="str">
        <f t="shared" si="214"/>
        <v/>
      </c>
      <c r="BT154" s="108" t="str">
        <f t="shared" si="215"/>
        <v/>
      </c>
      <c r="BU154" s="108" t="str">
        <f t="shared" si="216"/>
        <v/>
      </c>
      <c r="BV154" s="108" t="str">
        <f t="shared" si="217"/>
        <v/>
      </c>
      <c r="BW154" s="110" t="str">
        <f t="shared" si="218"/>
        <v/>
      </c>
      <c r="BX154" s="120" t="str">
        <f>IF(OR($E154="",$G154=""),"",IF(AND($E$3=6),'Marks Entry 6th'!AQ153,IF(AND($E$3=7),'Marks Entry 7th'!AQ153,"")))</f>
        <v/>
      </c>
      <c r="BY154" s="120" t="str">
        <f>IF(OR($E154="",$G154=""),"",IF(AND($E$3=6),'Marks Entry 6th'!AR153,IF(AND($E$3=7),'Marks Entry 7th'!AR153,"")))</f>
        <v/>
      </c>
      <c r="BZ154" s="120" t="str">
        <f>IF(OR($E154="",$G154=""),"",IF(AND($E$3=6),'Marks Entry 6th'!AS153,IF(AND($E$3=7),'Marks Entry 7th'!AS153,"")))</f>
        <v/>
      </c>
      <c r="CA154" s="120" t="str">
        <f>IF(OR($E154="",$G154=""),"",IF(AND($E$3=6),'Marks Entry 6th'!AT153,IF(AND($E$3=7),'Marks Entry 7th'!AT153,"")))</f>
        <v/>
      </c>
      <c r="CB154" s="120" t="str">
        <f>IF(OR($E154="",$G154=""),"",IF(AND($E$3=6),'Marks Entry 6th'!AU153,IF(AND($E$3=7),'Marks Entry 7th'!AU153,"")))</f>
        <v/>
      </c>
      <c r="CC154" s="120" t="str">
        <f>IF(OR($E154="",$G154=""),"",IF(AND($E$3=6),'Marks Entry 6th'!AV153,IF(AND($E$3=7),'Marks Entry 7th'!AV153,"")))</f>
        <v/>
      </c>
      <c r="CD154" s="428" t="str">
        <f t="shared" si="219"/>
        <v/>
      </c>
      <c r="CE154" s="120" t="str">
        <f>IF(OR($E154="",$G154=""),"",IF(AND($E$3=6),'Marks Entry 6th'!AW153,IF(AND($E$3=7),'Marks Entry 7th'!AW153,"")))</f>
        <v/>
      </c>
      <c r="CF154" s="120" t="str">
        <f>IF(OR($E154="",$G154=""),"",IF(AND($E$3=6),'Marks Entry 6th'!AX153,IF(AND($E$3=7),'Marks Entry 7th'!AX153,"")))</f>
        <v/>
      </c>
      <c r="CG154" s="65" t="str">
        <f t="shared" si="220"/>
        <v/>
      </c>
      <c r="CH154" s="62">
        <f t="shared" si="221"/>
        <v>0</v>
      </c>
      <c r="CI154" s="67" t="str">
        <f>IF(OR($E154="",$G154=""),"",IF(AND($E$3=6),'Marks Entry 6th'!AY153,IF(AND($E$3=7),'Marks Entry 7th'!AY153,"")))</f>
        <v/>
      </c>
      <c r="CJ154" s="67" t="str">
        <f>IF(OR($E154="",$G154=""),"",IF(AND($E$3=6),'Marks Entry 6th'!AZ153,IF(AND($E$3=7),'Marks Entry 7th'!AZ153,"")))</f>
        <v/>
      </c>
      <c r="CK154" s="65" t="str">
        <f t="shared" si="222"/>
        <v/>
      </c>
      <c r="CL154" s="62" t="str">
        <f t="shared" si="223"/>
        <v/>
      </c>
      <c r="CM154" s="108">
        <f t="shared" si="224"/>
        <v>0</v>
      </c>
      <c r="CN154" s="108" t="str">
        <f t="shared" si="225"/>
        <v/>
      </c>
      <c r="CO154" s="108" t="str">
        <f t="shared" si="226"/>
        <v/>
      </c>
      <c r="CP154" s="108" t="str">
        <f t="shared" si="227"/>
        <v/>
      </c>
      <c r="CQ154" s="108" t="str">
        <f t="shared" si="228"/>
        <v/>
      </c>
      <c r="CR154" s="110" t="str">
        <f t="shared" si="229"/>
        <v/>
      </c>
      <c r="CS154" s="120" t="str">
        <f>IF(OR($E154="",$G154=""),"",IF(AND($E$3=6),'Marks Entry 6th'!BA153,IF(AND($E$3=7),'Marks Entry 7th'!BA153,"")))</f>
        <v/>
      </c>
      <c r="CT154" s="120" t="str">
        <f>IF(OR($E154="",$G154=""),"",IF(AND($E$3=6),'Marks Entry 6th'!BB153,IF(AND($E$3=7),'Marks Entry 7th'!BB153,"")))</f>
        <v/>
      </c>
      <c r="CU154" s="120" t="str">
        <f>IF(OR($E154="",$G154=""),"",IF(AND($E$3=6),'Marks Entry 6th'!BC153,IF(AND($E$3=7),'Marks Entry 7th'!BC153,"")))</f>
        <v/>
      </c>
      <c r="CV154" s="120" t="str">
        <f>IF(OR($E154="",$G154=""),"",IF(AND($E$3=6),'Marks Entry 6th'!BD153,IF(AND($E$3=7),'Marks Entry 7th'!BD153,"")))</f>
        <v/>
      </c>
      <c r="CW154" s="120" t="str">
        <f>IF(OR($E154="",$G154=""),"",IF(AND($E$3=6),'Marks Entry 6th'!BE153,IF(AND($E$3=7),'Marks Entry 7th'!BE153,"")))</f>
        <v/>
      </c>
      <c r="CX154" s="120" t="str">
        <f>IF(OR($E154="",$G154=""),"",IF(AND($E$3=6),'Marks Entry 6th'!BF153,IF(AND($E$3=7),'Marks Entry 7th'!BF153,"")))</f>
        <v/>
      </c>
      <c r="CY154" s="428" t="str">
        <f t="shared" si="230"/>
        <v/>
      </c>
      <c r="CZ154" s="120" t="str">
        <f>IF(OR($E154="",$G154=""),"",IF(AND($E$3=6),'Marks Entry 6th'!BG153,IF(AND($E$3=7),'Marks Entry 7th'!BG153,"")))</f>
        <v/>
      </c>
      <c r="DA154" s="120" t="str">
        <f>IF(OR($E154="",$G154=""),"",IF(AND($E$3=6),'Marks Entry 6th'!BH153,IF(AND($E$3=7),'Marks Entry 7th'!BH153,"")))</f>
        <v/>
      </c>
      <c r="DB154" s="65" t="str">
        <f t="shared" si="231"/>
        <v/>
      </c>
      <c r="DC154" s="62">
        <f t="shared" si="232"/>
        <v>0</v>
      </c>
      <c r="DD154" s="67" t="str">
        <f>IF(OR($E154="",$G154=""),"",IF(AND($E$3=6),'Marks Entry 6th'!BI153,IF(AND($E$3=7),'Marks Entry 7th'!BI153,"")))</f>
        <v/>
      </c>
      <c r="DE154" s="67" t="str">
        <f>IF(OR($E154="",$G154=""),"",IF(AND($E$3=6),'Marks Entry 6th'!BJ153,IF(AND($E$3=7),'Marks Entry 7th'!BJ153,"")))</f>
        <v/>
      </c>
      <c r="DF154" s="65" t="str">
        <f t="shared" si="233"/>
        <v/>
      </c>
      <c r="DG154" s="62" t="str">
        <f t="shared" si="234"/>
        <v/>
      </c>
      <c r="DH154" s="108">
        <f t="shared" si="235"/>
        <v>0</v>
      </c>
      <c r="DI154" s="108" t="str">
        <f t="shared" si="236"/>
        <v/>
      </c>
      <c r="DJ154" s="108" t="str">
        <f t="shared" si="237"/>
        <v/>
      </c>
      <c r="DK154" s="108" t="str">
        <f t="shared" si="238"/>
        <v/>
      </c>
      <c r="DL154" s="108" t="str">
        <f t="shared" si="239"/>
        <v/>
      </c>
      <c r="DM154" s="110" t="str">
        <f t="shared" si="240"/>
        <v/>
      </c>
      <c r="DN154" s="120" t="str">
        <f>IF(OR($E154="",$G154=""),"",IF(AND($E$3=6),'Marks Entry 6th'!BK153,IF(AND($E$3=7),'Marks Entry 7th'!BK153,"")))</f>
        <v/>
      </c>
      <c r="DO154" s="120" t="str">
        <f>IF(OR($E154="",$G154=""),"",IF(AND($E$3=6),'Marks Entry 6th'!BL153,IF(AND($E$3=7),'Marks Entry 7th'!BL153,"")))</f>
        <v/>
      </c>
      <c r="DP154" s="120" t="str">
        <f>IF(OR($E154="",$G154=""),"",IF(AND($E$3=6),'Marks Entry 6th'!BM153,IF(AND($E$3=7),'Marks Entry 7th'!BM153,"")))</f>
        <v/>
      </c>
      <c r="DQ154" s="120" t="str">
        <f>IF(OR($E154="",$G154=""),"",IF(AND($E$3=6),'Marks Entry 6th'!BN153,IF(AND($E$3=7),'Marks Entry 7th'!BN153,"")))</f>
        <v/>
      </c>
      <c r="DR154" s="120" t="str">
        <f>IF(OR($E154="",$G154=""),"",IF(AND($E$3=6),'Marks Entry 6th'!BO153,IF(AND($E$3=7),'Marks Entry 7th'!BO153,"")))</f>
        <v/>
      </c>
      <c r="DS154" s="120" t="str">
        <f>IF(OR($E154="",$G154=""),"",IF(AND($E$3=6),'Marks Entry 6th'!BP153,IF(AND($E$3=7),'Marks Entry 7th'!BP153,"")))</f>
        <v/>
      </c>
      <c r="DT154" s="428" t="str">
        <f t="shared" si="241"/>
        <v/>
      </c>
      <c r="DU154" s="120" t="str">
        <f>IF(OR($E154="",$G154=""),"",IF(AND($E$3=6),'Marks Entry 6th'!BQ153,IF(AND($E$3=7),'Marks Entry 7th'!BQ153,"")))</f>
        <v/>
      </c>
      <c r="DV154" s="120" t="str">
        <f>IF(OR($E154="",$G154=""),"",IF(AND($E$3=6),'Marks Entry 6th'!BR153,IF(AND($E$3=7),'Marks Entry 7th'!BR153,"")))</f>
        <v/>
      </c>
      <c r="DW154" s="65" t="str">
        <f t="shared" si="242"/>
        <v/>
      </c>
      <c r="DX154" s="62">
        <f t="shared" si="243"/>
        <v>0</v>
      </c>
      <c r="DY154" s="67" t="str">
        <f>IF(OR($E154="",$G154=""),"",IF(AND($E$3=6),'Marks Entry 6th'!BS153,IF(AND($E$3=7),'Marks Entry 7th'!BS153,"")))</f>
        <v/>
      </c>
      <c r="DZ154" s="67" t="str">
        <f>IF(OR($E154="",$G154=""),"",IF(AND($E$3=6),'Marks Entry 6th'!BT153,IF(AND($E$3=7),'Marks Entry 7th'!BT153,"")))</f>
        <v/>
      </c>
      <c r="EA154" s="65" t="str">
        <f t="shared" si="244"/>
        <v/>
      </c>
      <c r="EB154" s="62" t="str">
        <f t="shared" si="245"/>
        <v/>
      </c>
      <c r="EC154" s="108">
        <f t="shared" si="246"/>
        <v>0</v>
      </c>
      <c r="ED154" s="108" t="str">
        <f t="shared" si="247"/>
        <v/>
      </c>
      <c r="EE154" s="108" t="str">
        <f t="shared" si="248"/>
        <v/>
      </c>
      <c r="EF154" s="108" t="str">
        <f t="shared" si="249"/>
        <v/>
      </c>
      <c r="EG154" s="108" t="str">
        <f t="shared" si="250"/>
        <v/>
      </c>
      <c r="EH154" s="110" t="str">
        <f t="shared" si="251"/>
        <v/>
      </c>
      <c r="EI154" s="52" t="str">
        <f>IF(OR($E154="",$G154=""),"",IF(AND($E$3=6),'Marks Entry 6th'!BU153,IF(AND($E$3=7),'Marks Entry 7th'!BU153,"")))</f>
        <v/>
      </c>
      <c r="EJ154" s="52" t="str">
        <f>IF(OR($E154="",$G154=""),"",IF(AND($E$3=6),'Marks Entry 6th'!BV153,IF(AND($E$3=7),'Marks Entry 7th'!BV153,"")))</f>
        <v/>
      </c>
      <c r="EK154" s="52" t="str">
        <f>IF(OR($E154="",$G154=""),"",IF(AND($E$3=6),'Marks Entry 6th'!BW153,IF(AND($E$3=7),'Marks Entry 7th'!BW153,"")))</f>
        <v/>
      </c>
      <c r="EL154" s="52" t="str">
        <f>IF(OR($E154="",$G154=""),"",IF(AND($E$3=6),'Marks Entry 6th'!BX153,IF(AND($E$3=7),'Marks Entry 7th'!BX153,"")))</f>
        <v/>
      </c>
      <c r="EM154" s="52" t="str">
        <f>IF(OR($E154="",$G154=""),"",IF(AND($E$3=6),'Marks Entry 6th'!BY153,IF(AND($E$3=7),'Marks Entry 7th'!BY153,"")))</f>
        <v/>
      </c>
      <c r="EN154" s="121" t="str">
        <f t="shared" si="252"/>
        <v/>
      </c>
      <c r="EO154" s="122">
        <f t="shared" si="253"/>
        <v>0</v>
      </c>
      <c r="EP154" s="122" t="str">
        <f t="shared" si="254"/>
        <v/>
      </c>
      <c r="EQ154" s="122" t="str">
        <f t="shared" si="255"/>
        <v/>
      </c>
      <c r="ER154" s="109" t="str">
        <f t="shared" si="256"/>
        <v/>
      </c>
      <c r="ES154" s="52" t="str">
        <f>IF(OR($E154="",$G154=""),"",IF(AND($E$3=6),'Marks Entry 6th'!BZ153,IF(AND($E$3=7),'Marks Entry 7th'!BZ153,"")))</f>
        <v/>
      </c>
      <c r="ET154" s="52" t="str">
        <f>IF(OR($E154="",$G154=""),"",IF(AND($E$3=6),'Marks Entry 6th'!CA153,IF(AND($E$3=7),'Marks Entry 7th'!CA153,"")))</f>
        <v/>
      </c>
      <c r="EU154" s="52" t="str">
        <f>IF(OR($E154="",$G154=""),"",IF(AND($E$3=6),'Marks Entry 6th'!CB153,IF(AND($E$3=7),'Marks Entry 7th'!CB153,"")))</f>
        <v/>
      </c>
      <c r="EV154" s="52" t="str">
        <f>IF(OR($E154="",$G154=""),"",IF(AND($E$3=6),'Marks Entry 6th'!CC153,IF(AND($E$3=7),'Marks Entry 7th'!CC153,"")))</f>
        <v/>
      </c>
      <c r="EW154" s="52" t="str">
        <f>IF(OR($E154="",$G154=""),"",IF(AND($E$3=6),'Marks Entry 6th'!CD153,IF(AND($E$3=7),'Marks Entry 7th'!CD153,"")))</f>
        <v/>
      </c>
      <c r="EX154" s="121" t="str">
        <f t="shared" si="257"/>
        <v/>
      </c>
      <c r="EY154" s="122">
        <f t="shared" si="258"/>
        <v>0</v>
      </c>
      <c r="EZ154" s="122" t="str">
        <f t="shared" si="259"/>
        <v/>
      </c>
      <c r="FA154" s="122" t="str">
        <f t="shared" si="260"/>
        <v/>
      </c>
      <c r="FB154" s="109" t="str">
        <f t="shared" si="261"/>
        <v/>
      </c>
      <c r="FC154" s="52" t="str">
        <f>IF(OR($E154="",$G154=""),"",IF(AND($E$3=6),'Marks Entry 6th'!CE153,IF(AND($E$3=7),'Marks Entry 7th'!CE153,"")))</f>
        <v/>
      </c>
      <c r="FD154" s="52" t="str">
        <f>IF(OR($E154="",$G154=""),"",IF(AND($E$3=6),'Marks Entry 6th'!CF153,IF(AND($E$3=7),'Marks Entry 7th'!CF153,"")))</f>
        <v/>
      </c>
      <c r="FE154" s="52" t="str">
        <f>IF(OR($E154="",$G154=""),"",IF(AND($E$3=6),'Marks Entry 6th'!CG153,IF(AND($E$3=7),'Marks Entry 7th'!CG153,"")))</f>
        <v/>
      </c>
      <c r="FF154" s="52" t="str">
        <f>IF(OR($E154="",$G154=""),"",IF(AND($E$3=6),'Marks Entry 6th'!CH153,IF(AND($E$3=7),'Marks Entry 7th'!CH153,"")))</f>
        <v/>
      </c>
      <c r="FG154" s="52" t="str">
        <f>IF(OR($E154="",$G154=""),"",IF(AND($E$3=6),'Marks Entry 6th'!CI153,IF(AND($E$3=7),'Marks Entry 7th'!CI153,"")))</f>
        <v/>
      </c>
      <c r="FH154" s="121" t="str">
        <f t="shared" si="262"/>
        <v/>
      </c>
      <c r="FI154" s="122">
        <f t="shared" si="263"/>
        <v>0</v>
      </c>
      <c r="FJ154" s="122" t="str">
        <f t="shared" si="264"/>
        <v/>
      </c>
      <c r="FK154" s="122" t="str">
        <f t="shared" si="265"/>
        <v/>
      </c>
      <c r="FL154" s="109" t="str">
        <f t="shared" si="266"/>
        <v/>
      </c>
      <c r="FM154" s="370" t="str">
        <f>IF(OR($E154="",$G154=""),"",IF(AND('Marks Entry 6th'!CJ153="",'Marks Entry 7th'!CJ153=""),"",IF(AND($E$3=6),'Marks Entry 6th'!CJ153,IF(AND($E$3=7),'Marks Entry 7th'!CJ153,""))))</f>
        <v/>
      </c>
      <c r="FN154" s="370" t="str">
        <f>IF(OR($E154="",$G154=""),"",IF(AND('Marks Entry 6th'!CK153="",'Marks Entry 7th'!CK153=""),"",IF(AND($E$3=6),'Marks Entry 6th'!CK153,IF(AND($E$3=7),'Marks Entry 7th'!CK153,""))))</f>
        <v/>
      </c>
      <c r="FO154" s="371" t="str">
        <f t="shared" si="267"/>
        <v/>
      </c>
      <c r="FP154" s="109" t="str">
        <f t="shared" si="268"/>
        <v/>
      </c>
      <c r="FQ154" s="370" t="str">
        <f>IF(OR($E154="",$G154=""),"",IF(AND('Marks Entry 6th'!CL153="",'Marks Entry 7th'!CL153=""),"",IF(AND($E$3=6),'Marks Entry 6th'!CL153,IF(AND($E$3=7),'Marks Entry 7th'!CL153,""))))</f>
        <v/>
      </c>
      <c r="FR154" s="370" t="str">
        <f>IF(OR($E154="",$G154=""),"",IF(AND('Marks Entry 6th'!CM153="",'Marks Entry 7th'!CM153=""),"",IF(AND($E$3=6),'Marks Entry 6th'!CM153,IF(AND($E$3=7),'Marks Entry 7th'!CM153,""))))</f>
        <v/>
      </c>
      <c r="FS154" s="371" t="str">
        <f t="shared" si="269"/>
        <v/>
      </c>
      <c r="FT154" s="109" t="str">
        <f t="shared" si="270"/>
        <v/>
      </c>
      <c r="FU154" s="78" t="str">
        <f t="shared" si="271"/>
        <v/>
      </c>
      <c r="FV154" s="332" t="str">
        <f t="shared" si="272"/>
        <v/>
      </c>
      <c r="FW154" s="84" t="str">
        <f t="shared" si="273"/>
        <v/>
      </c>
      <c r="FX154" s="225" t="str">
        <f t="shared" si="274"/>
        <v/>
      </c>
      <c r="FY154" s="85" t="str">
        <f t="shared" si="275"/>
        <v/>
      </c>
      <c r="FZ154" s="331" t="str">
        <f>IFERROR(IF(B154="NSO","NSO",IF(OR(D154="",G154="",F154=""),"",IF(AND(FV154&gt;=36,'Master sheet'!$D$11="Hindi"),"कक्षा क्रमोन्नत",IF(AND(FV154&gt;=36,'Master sheet'!$D$11="English"),"Promoted",IF(AND(FV154&lt;36,'Master sheet'!$D$11="Hindi"),"पुनः परीक्षा","Re-Exam"))))),"")</f>
        <v/>
      </c>
      <c r="GA154" s="53" t="str">
        <f>IF(OR($E154="",$G154=""),"",IF(AND($E$3=6,'Marks Entry 6th'!CN153=""),"",IF(AND($E$3=7,'Marks Entry 7th'!CN153=""),"",IF(AND($E$3=6),'Marks Entry 6th'!CN153,IF(AND($E$3=7),'Marks Entry 7th'!CN153,"")))))</f>
        <v/>
      </c>
      <c r="GB154" s="53" t="str">
        <f>IF(OR($E154="",$G154=""),"",IF(AND($E$3=6,'Marks Entry 6th'!CO153=""),"",IF(AND($E$3=7,'Marks Entry 7th'!CO153=""),"",IF(AND($E$3=6),'Marks Entry 6th'!CO153,IF(AND($E$3=7),'Marks Entry 7th'!CO153,"")))))</f>
        <v/>
      </c>
      <c r="GC154" s="54"/>
      <c r="GK154" s="56">
        <f>IF(AND($E$3=6),'Marks Entry 6th'!I153,IF(AND($E$3=7),'Marks Entry 7th'!I153,""))</f>
        <v>0</v>
      </c>
      <c r="GL154" s="56">
        <f t="shared" si="276"/>
        <v>0</v>
      </c>
    </row>
    <row r="155" spans="1:194" ht="18.95" customHeight="1">
      <c r="A155" s="68">
        <v>148</v>
      </c>
      <c r="B155" s="68" t="str">
        <f>IF(OR(GK155=0,GK155=""),"",IF(AND($E$3=6),'Marks Entry 6th'!I154,IF(AND($E$3=7),'Marks Entry 7th'!I154,"")))</f>
        <v/>
      </c>
      <c r="C155" s="69" t="str">
        <f>IF(OR(B155=0,B155=""),"",IF(AND($E$3=6,'Marks Entry 6th'!B154=""),"",IF(AND($E$3=7,'Marks Entry 7th'!B154=""),"",IF(AND($E$3=6,'Marks Entry 6th'!B154),'Marks Entry 6th'!B154,IF(AND($E$3=7),'Marks Entry 7th'!B154,"")))))</f>
        <v/>
      </c>
      <c r="D155" s="69" t="str">
        <f>IF(OR(B155=0,B155=""),"",IF(AND($E$3=6,'Marks Entry 6th'!C154=""),"",IF(AND($E$3=7,'Marks Entry 7th'!C154=""),"",IF(AND($E$3=6),'Marks Entry 6th'!C154,IF(AND($E$3=7),'Marks Entry 7th'!C154,"")))))</f>
        <v/>
      </c>
      <c r="E155" s="306" t="str">
        <f>IF(OR(B155=0,B155=""),"",IF(AND($E$3=6,'Marks Entry 6th'!E154=""),"",IF(AND($E$3=7,'Marks Entry 7th'!E154=""),"",IF(AND($E$3=6),'Marks Entry 6th'!E154,IF(AND($E$3=7),'Marks Entry 7th'!E154,"")))))</f>
        <v/>
      </c>
      <c r="F155" s="69" t="str">
        <f>IF(OR(B155=0,B155=""),"",IF(AND($E$3=6,'Marks Entry 6th'!D154=""),"",IF(AND($E$3=7,'Marks Entry 7th'!D154=""),"",IF(AND($E$3=6),'Marks Entry 6th'!D154,IF(AND($E$3=7),'Marks Entry 7th'!D154,"")))))</f>
        <v/>
      </c>
      <c r="G155" s="305" t="str">
        <f>IF(OR(B155=0,B155=""),"",IF(AND($E$3=6,'Marks Entry 6th'!F154=""),"",IF(AND($E$3=7,'Marks Entry 7th'!F154=""),"",IF(AND($E$3=6),UPPER('Marks Entry 6th'!F154),IF(AND($E$3=7),UPPER('Marks Entry 7th'!F154),"")))))</f>
        <v/>
      </c>
      <c r="H155" s="305" t="str">
        <f>IF(OR(B155=0,B155=""),"",IF(AND($E$3=6,'Marks Entry 6th'!G154=""),"",IF(AND($E$3=7,'Marks Entry 7th'!G154=""),"",IF(AND($E$3=6),UPPER('Marks Entry 6th'!G154),IF(AND($E$3=7),UPPER('Marks Entry 7th'!G154),"")))))</f>
        <v/>
      </c>
      <c r="I155" s="305" t="str">
        <f>IF(OR(B155=0,B155=""),"",IF(AND($E$3=6,'Marks Entry 6th'!H154=""),"",IF(AND($E$3=7,'Marks Entry 7th'!H154=""),"",IF(AND($E$3=6),UPPER('Marks Entry 6th'!H154),IF(AND($E$3=7),UPPER('Marks Entry 7th'!H154),"")))))</f>
        <v/>
      </c>
      <c r="J155" s="64" t="str">
        <f>IF(OR(B155=0,B155=""),"",IF(AND($E$3=6,'Marks Entry 6th'!J154=""),"",IF(AND($E$3=7,'Marks Entry 7th'!J154=""),"",IF(AND($E$3=6),'Marks Entry 6th'!J154,IF(AND($E$3=7),'Marks Entry 7th'!J154,"")))))</f>
        <v/>
      </c>
      <c r="K155" s="64" t="str">
        <f>IF(OR(B155=0,B155=""),"",IF(AND($E$3=6,'Marks Entry 6th'!K154=""),"",IF(AND($E$3=7,'Marks Entry 7th'!K154=""),"",IF(AND($E$3=6),'Marks Entry 6th'!K154,IF(AND($E$3=7),'Marks Entry 7th'!K154,"")))))</f>
        <v/>
      </c>
      <c r="L155" s="120" t="str">
        <f>IF(OR($E155="",$G155=""),"",IF(AND($E$3=6),'Marks Entry 6th'!L154,IF(AND($E$3=7),'Marks Entry 7th'!L154,"")))</f>
        <v/>
      </c>
      <c r="M155" s="120" t="str">
        <f>IF(OR($E155="",$G155=""),"",IF(AND($E$3=6),'Marks Entry 6th'!M154,IF(AND($E$3=7),'Marks Entry 7th'!M154,"")))</f>
        <v/>
      </c>
      <c r="N155" s="120" t="str">
        <f>IF(OR($E155="",$G155=""),"",IF(AND($E$3=6),'Marks Entry 6th'!N154,IF(AND($E$3=7),'Marks Entry 7th'!N154,"")))</f>
        <v/>
      </c>
      <c r="O155" s="120" t="str">
        <f>IF(OR($E155="",$G155=""),"",IF(AND($E$3=6),'Marks Entry 6th'!O154,IF(AND($E$3=7),'Marks Entry 7th'!O154,"")))</f>
        <v/>
      </c>
      <c r="P155" s="120" t="str">
        <f>IF(OR($E155="",$G155=""),"",IF(AND($E$3=6),'Marks Entry 6th'!P154,IF(AND($E$3=7),'Marks Entry 7th'!P154,"")))</f>
        <v/>
      </c>
      <c r="Q155" s="120" t="str">
        <f>IF(OR($E155="",$G155=""),"",IF(AND($E$3=6),'Marks Entry 6th'!Q154,IF(AND($E$3=7),'Marks Entry 7th'!Q154,"")))</f>
        <v/>
      </c>
      <c r="R155" s="428" t="str">
        <f t="shared" si="186"/>
        <v/>
      </c>
      <c r="S155" s="120" t="str">
        <f>IF(OR($E155="",$G155=""),"",IF(AND($E$3=6),'Marks Entry 6th'!R154,IF(AND($E$3=7),'Marks Entry 7th'!R154,"")))</f>
        <v/>
      </c>
      <c r="T155" s="120" t="str">
        <f>IF(OR($E155="",$G155=""),"",IF(AND($E$3=6),'Marks Entry 6th'!S154,IF(AND($E$3=7),'Marks Entry 7th'!S154,"")))</f>
        <v/>
      </c>
      <c r="U155" s="65" t="str">
        <f t="shared" si="187"/>
        <v/>
      </c>
      <c r="V155" s="62">
        <f t="shared" si="188"/>
        <v>0</v>
      </c>
      <c r="W155" s="67" t="str">
        <f>IF(OR($E155="",$G155=""),"",IF(AND($E$3=6),'Marks Entry 6th'!T154,IF(AND($E$3=7),'Marks Entry 7th'!T154,"")))</f>
        <v/>
      </c>
      <c r="X155" s="67" t="str">
        <f>IF(OR($E155="",$G155=""),"",IF(AND($E$3=6),'Marks Entry 6th'!U154,IF(AND($E$3=7),'Marks Entry 7th'!U154,"")))</f>
        <v/>
      </c>
      <c r="Y155" s="66" t="str">
        <f t="shared" si="189"/>
        <v/>
      </c>
      <c r="Z155" s="62" t="str">
        <f t="shared" si="190"/>
        <v/>
      </c>
      <c r="AA155" s="108">
        <f t="shared" si="191"/>
        <v>0</v>
      </c>
      <c r="AB155" s="108" t="str">
        <f t="shared" si="192"/>
        <v/>
      </c>
      <c r="AC155" s="108" t="str">
        <f t="shared" si="193"/>
        <v/>
      </c>
      <c r="AD155" s="108" t="str">
        <f t="shared" si="194"/>
        <v/>
      </c>
      <c r="AE155" s="108" t="str">
        <f t="shared" si="195"/>
        <v/>
      </c>
      <c r="AF155" s="110" t="str">
        <f t="shared" si="196"/>
        <v/>
      </c>
      <c r="AG155" s="120" t="str">
        <f>IF(OR($E155="",$G155=""),"",IF(AND($E$3=6),'Marks Entry 6th'!V154,IF(AND($E$3=7),'Marks Entry 7th'!V154,"")))</f>
        <v/>
      </c>
      <c r="AH155" s="120" t="str">
        <f>IF(OR($E155="",$G155=""),"",IF(AND($E$3=6),'Marks Entry 6th'!W154,IF(AND($E$3=7),'Marks Entry 7th'!W154,"")))</f>
        <v/>
      </c>
      <c r="AI155" s="120" t="str">
        <f>IF(OR($E155="",$G155=""),"",IF(AND($E$3=6),'Marks Entry 6th'!X154,IF(AND($E$3=7),'Marks Entry 7th'!X154,"")))</f>
        <v/>
      </c>
      <c r="AJ155" s="120" t="str">
        <f>IF(OR($E155="",$G155=""),"",IF(AND($E$3=6),'Marks Entry 6th'!Y154,IF(AND($E$3=7),'Marks Entry 7th'!Y154,"")))</f>
        <v/>
      </c>
      <c r="AK155" s="120" t="str">
        <f>IF(OR($E155="",$G155=""),"",IF(AND($E$3=6),'Marks Entry 6th'!Z154,IF(AND($E$3=7),'Marks Entry 7th'!Z154,"")))</f>
        <v/>
      </c>
      <c r="AL155" s="120" t="str">
        <f>IF(OR($E155="",$G155=""),"",IF(AND($E$3=6),'Marks Entry 6th'!AA154,IF(AND($E$3=7),'Marks Entry 7th'!AA154,"")))</f>
        <v/>
      </c>
      <c r="AM155" s="428" t="str">
        <f t="shared" si="197"/>
        <v/>
      </c>
      <c r="AN155" s="120" t="str">
        <f>IF(OR($E155="",$G155=""),"",IF(AND($E$3=6),'Marks Entry 6th'!AB154,IF(AND($E$3=7),'Marks Entry 7th'!AB154,"")))</f>
        <v/>
      </c>
      <c r="AO155" s="120" t="str">
        <f>IF(OR($E155="",$G155=""),"",IF(AND($E$3=6),'Marks Entry 6th'!AC154,IF(AND($E$3=7),'Marks Entry 7th'!AC154,"")))</f>
        <v/>
      </c>
      <c r="AP155" s="65" t="str">
        <f t="shared" si="198"/>
        <v/>
      </c>
      <c r="AQ155" s="62">
        <f t="shared" si="199"/>
        <v>0</v>
      </c>
      <c r="AR155" s="67" t="str">
        <f>IF(OR($E155="",$G155=""),"",IF(AND($E$3=6),'Marks Entry 6th'!AD154,IF(AND($E$3=7),'Marks Entry 7th'!AD154,"")))</f>
        <v/>
      </c>
      <c r="AS155" s="67" t="str">
        <f>IF(OR($E155="",$G155=""),"",IF(AND($E$3=6),'Marks Entry 6th'!AE154,IF(AND($E$3=7),'Marks Entry 7th'!AE154,"")))</f>
        <v/>
      </c>
      <c r="AT155" s="65" t="str">
        <f t="shared" si="200"/>
        <v/>
      </c>
      <c r="AU155" s="62" t="str">
        <f t="shared" si="201"/>
        <v/>
      </c>
      <c r="AV155" s="108">
        <f t="shared" si="202"/>
        <v>0</v>
      </c>
      <c r="AW155" s="108" t="str">
        <f t="shared" si="203"/>
        <v/>
      </c>
      <c r="AX155" s="108" t="str">
        <f t="shared" si="204"/>
        <v/>
      </c>
      <c r="AY155" s="108" t="str">
        <f t="shared" si="205"/>
        <v/>
      </c>
      <c r="AZ155" s="108" t="str">
        <f t="shared" si="206"/>
        <v/>
      </c>
      <c r="BA155" s="110" t="str">
        <f t="shared" si="207"/>
        <v/>
      </c>
      <c r="BB155" s="313" t="str">
        <f>IF(OR($E155="",$G155=""),"",IF(AND($E$3=6),'Marks Entry 6th'!AF154,IF(AND($E$3=7),'Marks Entry 7th'!AF154,"")))</f>
        <v/>
      </c>
      <c r="BC155" s="120" t="str">
        <f>IF(OR($E155="",$G155=""),"",IF(AND($E$3=6),'Marks Entry 6th'!AG154,IF(AND($E$3=7),'Marks Entry 7th'!AG154,"")))</f>
        <v/>
      </c>
      <c r="BD155" s="120" t="str">
        <f>IF(OR($E155="",$G155=""),"",IF(AND($E$3=6),'Marks Entry 6th'!AH154,IF(AND($E$3=7),'Marks Entry 7th'!AH154,"")))</f>
        <v/>
      </c>
      <c r="BE155" s="120" t="str">
        <f>IF(OR($E155="",$G155=""),"",IF(AND($E$3=6),'Marks Entry 6th'!AI154,IF(AND($E$3=7),'Marks Entry 7th'!AI154,"")))</f>
        <v/>
      </c>
      <c r="BF155" s="120" t="str">
        <f>IF(OR($E155="",$G155=""),"",IF(AND($E$3=6),'Marks Entry 6th'!AJ154,IF(AND($E$3=7),'Marks Entry 7th'!AJ154,"")))</f>
        <v/>
      </c>
      <c r="BG155" s="120" t="str">
        <f>IF(OR($E155="",$G155=""),"",IF(AND($E$3=6),'Marks Entry 6th'!AK154,IF(AND($E$3=7),'Marks Entry 7th'!AK154,"")))</f>
        <v/>
      </c>
      <c r="BH155" s="120" t="str">
        <f>IF(OR($E155="",$G155=""),"",IF(AND($E$3=6),'Marks Entry 6th'!AL154,IF(AND($E$3=7),'Marks Entry 7th'!AL154,"")))</f>
        <v/>
      </c>
      <c r="BI155" s="428" t="str">
        <f t="shared" si="208"/>
        <v/>
      </c>
      <c r="BJ155" s="120" t="str">
        <f>IF(OR($E155="",$G155=""),"",IF(AND($E$3=6),'Marks Entry 6th'!AM154,IF(AND($E$3=7),'Marks Entry 7th'!AM154,"")))</f>
        <v/>
      </c>
      <c r="BK155" s="120" t="str">
        <f>IF(OR($E155="",$G155=""),"",IF(AND($E$3=6),'Marks Entry 6th'!AN154,IF(AND($E$3=7),'Marks Entry 7th'!AN154,"")))</f>
        <v/>
      </c>
      <c r="BL155" s="65" t="str">
        <f t="shared" si="209"/>
        <v/>
      </c>
      <c r="BM155" s="62">
        <f t="shared" si="210"/>
        <v>0</v>
      </c>
      <c r="BN155" s="67" t="str">
        <f>IF(OR($E155="",$G155=""),"",IF(AND($E$3=6),'Marks Entry 6th'!AO154,IF(AND($E$3=7),'Marks Entry 7th'!AO154,"")))</f>
        <v/>
      </c>
      <c r="BO155" s="67" t="str">
        <f>IF(OR($E155="",$G155=""),"",IF(AND($E$3=6),'Marks Entry 6th'!AP154,IF(AND($E$3=7),'Marks Entry 7th'!AP154,"")))</f>
        <v/>
      </c>
      <c r="BP155" s="65" t="str">
        <f t="shared" si="211"/>
        <v/>
      </c>
      <c r="BQ155" s="62" t="str">
        <f t="shared" si="212"/>
        <v/>
      </c>
      <c r="BR155" s="108">
        <f t="shared" si="213"/>
        <v>0</v>
      </c>
      <c r="BS155" s="108" t="str">
        <f t="shared" si="214"/>
        <v/>
      </c>
      <c r="BT155" s="108" t="str">
        <f t="shared" si="215"/>
        <v/>
      </c>
      <c r="BU155" s="108" t="str">
        <f t="shared" si="216"/>
        <v/>
      </c>
      <c r="BV155" s="108" t="str">
        <f t="shared" si="217"/>
        <v/>
      </c>
      <c r="BW155" s="110" t="str">
        <f t="shared" si="218"/>
        <v/>
      </c>
      <c r="BX155" s="120" t="str">
        <f>IF(OR($E155="",$G155=""),"",IF(AND($E$3=6),'Marks Entry 6th'!AQ154,IF(AND($E$3=7),'Marks Entry 7th'!AQ154,"")))</f>
        <v/>
      </c>
      <c r="BY155" s="120" t="str">
        <f>IF(OR($E155="",$G155=""),"",IF(AND($E$3=6),'Marks Entry 6th'!AR154,IF(AND($E$3=7),'Marks Entry 7th'!AR154,"")))</f>
        <v/>
      </c>
      <c r="BZ155" s="120" t="str">
        <f>IF(OR($E155="",$G155=""),"",IF(AND($E$3=6),'Marks Entry 6th'!AS154,IF(AND($E$3=7),'Marks Entry 7th'!AS154,"")))</f>
        <v/>
      </c>
      <c r="CA155" s="120" t="str">
        <f>IF(OR($E155="",$G155=""),"",IF(AND($E$3=6),'Marks Entry 6th'!AT154,IF(AND($E$3=7),'Marks Entry 7th'!AT154,"")))</f>
        <v/>
      </c>
      <c r="CB155" s="120" t="str">
        <f>IF(OR($E155="",$G155=""),"",IF(AND($E$3=6),'Marks Entry 6th'!AU154,IF(AND($E$3=7),'Marks Entry 7th'!AU154,"")))</f>
        <v/>
      </c>
      <c r="CC155" s="120" t="str">
        <f>IF(OR($E155="",$G155=""),"",IF(AND($E$3=6),'Marks Entry 6th'!AV154,IF(AND($E$3=7),'Marks Entry 7th'!AV154,"")))</f>
        <v/>
      </c>
      <c r="CD155" s="428" t="str">
        <f t="shared" si="219"/>
        <v/>
      </c>
      <c r="CE155" s="120" t="str">
        <f>IF(OR($E155="",$G155=""),"",IF(AND($E$3=6),'Marks Entry 6th'!AW154,IF(AND($E$3=7),'Marks Entry 7th'!AW154,"")))</f>
        <v/>
      </c>
      <c r="CF155" s="120" t="str">
        <f>IF(OR($E155="",$G155=""),"",IF(AND($E$3=6),'Marks Entry 6th'!AX154,IF(AND($E$3=7),'Marks Entry 7th'!AX154,"")))</f>
        <v/>
      </c>
      <c r="CG155" s="65" t="str">
        <f t="shared" si="220"/>
        <v/>
      </c>
      <c r="CH155" s="62">
        <f t="shared" si="221"/>
        <v>0</v>
      </c>
      <c r="CI155" s="67" t="str">
        <f>IF(OR($E155="",$G155=""),"",IF(AND($E$3=6),'Marks Entry 6th'!AY154,IF(AND($E$3=7),'Marks Entry 7th'!AY154,"")))</f>
        <v/>
      </c>
      <c r="CJ155" s="67" t="str">
        <f>IF(OR($E155="",$G155=""),"",IF(AND($E$3=6),'Marks Entry 6th'!AZ154,IF(AND($E$3=7),'Marks Entry 7th'!AZ154,"")))</f>
        <v/>
      </c>
      <c r="CK155" s="65" t="str">
        <f t="shared" si="222"/>
        <v/>
      </c>
      <c r="CL155" s="62" t="str">
        <f t="shared" si="223"/>
        <v/>
      </c>
      <c r="CM155" s="108">
        <f t="shared" si="224"/>
        <v>0</v>
      </c>
      <c r="CN155" s="108" t="str">
        <f t="shared" si="225"/>
        <v/>
      </c>
      <c r="CO155" s="108" t="str">
        <f t="shared" si="226"/>
        <v/>
      </c>
      <c r="CP155" s="108" t="str">
        <f t="shared" si="227"/>
        <v/>
      </c>
      <c r="CQ155" s="108" t="str">
        <f t="shared" si="228"/>
        <v/>
      </c>
      <c r="CR155" s="110" t="str">
        <f t="shared" si="229"/>
        <v/>
      </c>
      <c r="CS155" s="120" t="str">
        <f>IF(OR($E155="",$G155=""),"",IF(AND($E$3=6),'Marks Entry 6th'!BA154,IF(AND($E$3=7),'Marks Entry 7th'!BA154,"")))</f>
        <v/>
      </c>
      <c r="CT155" s="120" t="str">
        <f>IF(OR($E155="",$G155=""),"",IF(AND($E$3=6),'Marks Entry 6th'!BB154,IF(AND($E$3=7),'Marks Entry 7th'!BB154,"")))</f>
        <v/>
      </c>
      <c r="CU155" s="120" t="str">
        <f>IF(OR($E155="",$G155=""),"",IF(AND($E$3=6),'Marks Entry 6th'!BC154,IF(AND($E$3=7),'Marks Entry 7th'!BC154,"")))</f>
        <v/>
      </c>
      <c r="CV155" s="120" t="str">
        <f>IF(OR($E155="",$G155=""),"",IF(AND($E$3=6),'Marks Entry 6th'!BD154,IF(AND($E$3=7),'Marks Entry 7th'!BD154,"")))</f>
        <v/>
      </c>
      <c r="CW155" s="120" t="str">
        <f>IF(OR($E155="",$G155=""),"",IF(AND($E$3=6),'Marks Entry 6th'!BE154,IF(AND($E$3=7),'Marks Entry 7th'!BE154,"")))</f>
        <v/>
      </c>
      <c r="CX155" s="120" t="str">
        <f>IF(OR($E155="",$G155=""),"",IF(AND($E$3=6),'Marks Entry 6th'!BF154,IF(AND($E$3=7),'Marks Entry 7th'!BF154,"")))</f>
        <v/>
      </c>
      <c r="CY155" s="428" t="str">
        <f t="shared" si="230"/>
        <v/>
      </c>
      <c r="CZ155" s="120" t="str">
        <f>IF(OR($E155="",$G155=""),"",IF(AND($E$3=6),'Marks Entry 6th'!BG154,IF(AND($E$3=7),'Marks Entry 7th'!BG154,"")))</f>
        <v/>
      </c>
      <c r="DA155" s="120" t="str">
        <f>IF(OR($E155="",$G155=""),"",IF(AND($E$3=6),'Marks Entry 6th'!BH154,IF(AND($E$3=7),'Marks Entry 7th'!BH154,"")))</f>
        <v/>
      </c>
      <c r="DB155" s="65" t="str">
        <f t="shared" si="231"/>
        <v/>
      </c>
      <c r="DC155" s="62">
        <f t="shared" si="232"/>
        <v>0</v>
      </c>
      <c r="DD155" s="67" t="str">
        <f>IF(OR($E155="",$G155=""),"",IF(AND($E$3=6),'Marks Entry 6th'!BI154,IF(AND($E$3=7),'Marks Entry 7th'!BI154,"")))</f>
        <v/>
      </c>
      <c r="DE155" s="67" t="str">
        <f>IF(OR($E155="",$G155=""),"",IF(AND($E$3=6),'Marks Entry 6th'!BJ154,IF(AND($E$3=7),'Marks Entry 7th'!BJ154,"")))</f>
        <v/>
      </c>
      <c r="DF155" s="65" t="str">
        <f t="shared" si="233"/>
        <v/>
      </c>
      <c r="DG155" s="62" t="str">
        <f t="shared" si="234"/>
        <v/>
      </c>
      <c r="DH155" s="108">
        <f t="shared" si="235"/>
        <v>0</v>
      </c>
      <c r="DI155" s="108" t="str">
        <f t="shared" si="236"/>
        <v/>
      </c>
      <c r="DJ155" s="108" t="str">
        <f t="shared" si="237"/>
        <v/>
      </c>
      <c r="DK155" s="108" t="str">
        <f t="shared" si="238"/>
        <v/>
      </c>
      <c r="DL155" s="108" t="str">
        <f t="shared" si="239"/>
        <v/>
      </c>
      <c r="DM155" s="110" t="str">
        <f t="shared" si="240"/>
        <v/>
      </c>
      <c r="DN155" s="120" t="str">
        <f>IF(OR($E155="",$G155=""),"",IF(AND($E$3=6),'Marks Entry 6th'!BK154,IF(AND($E$3=7),'Marks Entry 7th'!BK154,"")))</f>
        <v/>
      </c>
      <c r="DO155" s="120" t="str">
        <f>IF(OR($E155="",$G155=""),"",IF(AND($E$3=6),'Marks Entry 6th'!BL154,IF(AND($E$3=7),'Marks Entry 7th'!BL154,"")))</f>
        <v/>
      </c>
      <c r="DP155" s="120" t="str">
        <f>IF(OR($E155="",$G155=""),"",IF(AND($E$3=6),'Marks Entry 6th'!BM154,IF(AND($E$3=7),'Marks Entry 7th'!BM154,"")))</f>
        <v/>
      </c>
      <c r="DQ155" s="120" t="str">
        <f>IF(OR($E155="",$G155=""),"",IF(AND($E$3=6),'Marks Entry 6th'!BN154,IF(AND($E$3=7),'Marks Entry 7th'!BN154,"")))</f>
        <v/>
      </c>
      <c r="DR155" s="120" t="str">
        <f>IF(OR($E155="",$G155=""),"",IF(AND($E$3=6),'Marks Entry 6th'!BO154,IF(AND($E$3=7),'Marks Entry 7th'!BO154,"")))</f>
        <v/>
      </c>
      <c r="DS155" s="120" t="str">
        <f>IF(OR($E155="",$G155=""),"",IF(AND($E$3=6),'Marks Entry 6th'!BP154,IF(AND($E$3=7),'Marks Entry 7th'!BP154,"")))</f>
        <v/>
      </c>
      <c r="DT155" s="428" t="str">
        <f t="shared" si="241"/>
        <v/>
      </c>
      <c r="DU155" s="120" t="str">
        <f>IF(OR($E155="",$G155=""),"",IF(AND($E$3=6),'Marks Entry 6th'!BQ154,IF(AND($E$3=7),'Marks Entry 7th'!BQ154,"")))</f>
        <v/>
      </c>
      <c r="DV155" s="120" t="str">
        <f>IF(OR($E155="",$G155=""),"",IF(AND($E$3=6),'Marks Entry 6th'!BR154,IF(AND($E$3=7),'Marks Entry 7th'!BR154,"")))</f>
        <v/>
      </c>
      <c r="DW155" s="65" t="str">
        <f t="shared" si="242"/>
        <v/>
      </c>
      <c r="DX155" s="62">
        <f t="shared" si="243"/>
        <v>0</v>
      </c>
      <c r="DY155" s="67" t="str">
        <f>IF(OR($E155="",$G155=""),"",IF(AND($E$3=6),'Marks Entry 6th'!BS154,IF(AND($E$3=7),'Marks Entry 7th'!BS154,"")))</f>
        <v/>
      </c>
      <c r="DZ155" s="67" t="str">
        <f>IF(OR($E155="",$G155=""),"",IF(AND($E$3=6),'Marks Entry 6th'!BT154,IF(AND($E$3=7),'Marks Entry 7th'!BT154,"")))</f>
        <v/>
      </c>
      <c r="EA155" s="65" t="str">
        <f t="shared" si="244"/>
        <v/>
      </c>
      <c r="EB155" s="62" t="str">
        <f t="shared" si="245"/>
        <v/>
      </c>
      <c r="EC155" s="108">
        <f t="shared" si="246"/>
        <v>0</v>
      </c>
      <c r="ED155" s="108" t="str">
        <f t="shared" si="247"/>
        <v/>
      </c>
      <c r="EE155" s="108" t="str">
        <f t="shared" si="248"/>
        <v/>
      </c>
      <c r="EF155" s="108" t="str">
        <f t="shared" si="249"/>
        <v/>
      </c>
      <c r="EG155" s="108" t="str">
        <f t="shared" si="250"/>
        <v/>
      </c>
      <c r="EH155" s="110" t="str">
        <f t="shared" si="251"/>
        <v/>
      </c>
      <c r="EI155" s="52" t="str">
        <f>IF(OR($E155="",$G155=""),"",IF(AND($E$3=6),'Marks Entry 6th'!BU154,IF(AND($E$3=7),'Marks Entry 7th'!BU154,"")))</f>
        <v/>
      </c>
      <c r="EJ155" s="52" t="str">
        <f>IF(OR($E155="",$G155=""),"",IF(AND($E$3=6),'Marks Entry 6th'!BV154,IF(AND($E$3=7),'Marks Entry 7th'!BV154,"")))</f>
        <v/>
      </c>
      <c r="EK155" s="52" t="str">
        <f>IF(OR($E155="",$G155=""),"",IF(AND($E$3=6),'Marks Entry 6th'!BW154,IF(AND($E$3=7),'Marks Entry 7th'!BW154,"")))</f>
        <v/>
      </c>
      <c r="EL155" s="52" t="str">
        <f>IF(OR($E155="",$G155=""),"",IF(AND($E$3=6),'Marks Entry 6th'!BX154,IF(AND($E$3=7),'Marks Entry 7th'!BX154,"")))</f>
        <v/>
      </c>
      <c r="EM155" s="52" t="str">
        <f>IF(OR($E155="",$G155=""),"",IF(AND($E$3=6),'Marks Entry 6th'!BY154,IF(AND($E$3=7),'Marks Entry 7th'!BY154,"")))</f>
        <v/>
      </c>
      <c r="EN155" s="121" t="str">
        <f t="shared" si="252"/>
        <v/>
      </c>
      <c r="EO155" s="122">
        <f t="shared" si="253"/>
        <v>0</v>
      </c>
      <c r="EP155" s="122" t="str">
        <f t="shared" si="254"/>
        <v/>
      </c>
      <c r="EQ155" s="122" t="str">
        <f t="shared" si="255"/>
        <v/>
      </c>
      <c r="ER155" s="109" t="str">
        <f t="shared" si="256"/>
        <v/>
      </c>
      <c r="ES155" s="52" t="str">
        <f>IF(OR($E155="",$G155=""),"",IF(AND($E$3=6),'Marks Entry 6th'!BZ154,IF(AND($E$3=7),'Marks Entry 7th'!BZ154,"")))</f>
        <v/>
      </c>
      <c r="ET155" s="52" t="str">
        <f>IF(OR($E155="",$G155=""),"",IF(AND($E$3=6),'Marks Entry 6th'!CA154,IF(AND($E$3=7),'Marks Entry 7th'!CA154,"")))</f>
        <v/>
      </c>
      <c r="EU155" s="52" t="str">
        <f>IF(OR($E155="",$G155=""),"",IF(AND($E$3=6),'Marks Entry 6th'!CB154,IF(AND($E$3=7),'Marks Entry 7th'!CB154,"")))</f>
        <v/>
      </c>
      <c r="EV155" s="52" t="str">
        <f>IF(OR($E155="",$G155=""),"",IF(AND($E$3=6),'Marks Entry 6th'!CC154,IF(AND($E$3=7),'Marks Entry 7th'!CC154,"")))</f>
        <v/>
      </c>
      <c r="EW155" s="52" t="str">
        <f>IF(OR($E155="",$G155=""),"",IF(AND($E$3=6),'Marks Entry 6th'!CD154,IF(AND($E$3=7),'Marks Entry 7th'!CD154,"")))</f>
        <v/>
      </c>
      <c r="EX155" s="121" t="str">
        <f t="shared" si="257"/>
        <v/>
      </c>
      <c r="EY155" s="122">
        <f t="shared" si="258"/>
        <v>0</v>
      </c>
      <c r="EZ155" s="122" t="str">
        <f t="shared" si="259"/>
        <v/>
      </c>
      <c r="FA155" s="122" t="str">
        <f t="shared" si="260"/>
        <v/>
      </c>
      <c r="FB155" s="109" t="str">
        <f t="shared" si="261"/>
        <v/>
      </c>
      <c r="FC155" s="52" t="str">
        <f>IF(OR($E155="",$G155=""),"",IF(AND($E$3=6),'Marks Entry 6th'!CE154,IF(AND($E$3=7),'Marks Entry 7th'!CE154,"")))</f>
        <v/>
      </c>
      <c r="FD155" s="52" t="str">
        <f>IF(OR($E155="",$G155=""),"",IF(AND($E$3=6),'Marks Entry 6th'!CF154,IF(AND($E$3=7),'Marks Entry 7th'!CF154,"")))</f>
        <v/>
      </c>
      <c r="FE155" s="52" t="str">
        <f>IF(OR($E155="",$G155=""),"",IF(AND($E$3=6),'Marks Entry 6th'!CG154,IF(AND($E$3=7),'Marks Entry 7th'!CG154,"")))</f>
        <v/>
      </c>
      <c r="FF155" s="52" t="str">
        <f>IF(OR($E155="",$G155=""),"",IF(AND($E$3=6),'Marks Entry 6th'!CH154,IF(AND($E$3=7),'Marks Entry 7th'!CH154,"")))</f>
        <v/>
      </c>
      <c r="FG155" s="52" t="str">
        <f>IF(OR($E155="",$G155=""),"",IF(AND($E$3=6),'Marks Entry 6th'!CI154,IF(AND($E$3=7),'Marks Entry 7th'!CI154,"")))</f>
        <v/>
      </c>
      <c r="FH155" s="121" t="str">
        <f t="shared" si="262"/>
        <v/>
      </c>
      <c r="FI155" s="122">
        <f t="shared" si="263"/>
        <v>0</v>
      </c>
      <c r="FJ155" s="122" t="str">
        <f t="shared" si="264"/>
        <v/>
      </c>
      <c r="FK155" s="122" t="str">
        <f t="shared" si="265"/>
        <v/>
      </c>
      <c r="FL155" s="109" t="str">
        <f t="shared" si="266"/>
        <v/>
      </c>
      <c r="FM155" s="370" t="str">
        <f>IF(OR($E155="",$G155=""),"",IF(AND('Marks Entry 6th'!CJ154="",'Marks Entry 7th'!CJ154=""),"",IF(AND($E$3=6),'Marks Entry 6th'!CJ154,IF(AND($E$3=7),'Marks Entry 7th'!CJ154,""))))</f>
        <v/>
      </c>
      <c r="FN155" s="370" t="str">
        <f>IF(OR($E155="",$G155=""),"",IF(AND('Marks Entry 6th'!CK154="",'Marks Entry 7th'!CK154=""),"",IF(AND($E$3=6),'Marks Entry 6th'!CK154,IF(AND($E$3=7),'Marks Entry 7th'!CK154,""))))</f>
        <v/>
      </c>
      <c r="FO155" s="371" t="str">
        <f t="shared" si="267"/>
        <v/>
      </c>
      <c r="FP155" s="109" t="str">
        <f t="shared" si="268"/>
        <v/>
      </c>
      <c r="FQ155" s="370" t="str">
        <f>IF(OR($E155="",$G155=""),"",IF(AND('Marks Entry 6th'!CL154="",'Marks Entry 7th'!CL154=""),"",IF(AND($E$3=6),'Marks Entry 6th'!CL154,IF(AND($E$3=7),'Marks Entry 7th'!CL154,""))))</f>
        <v/>
      </c>
      <c r="FR155" s="370" t="str">
        <f>IF(OR($E155="",$G155=""),"",IF(AND('Marks Entry 6th'!CM154="",'Marks Entry 7th'!CM154=""),"",IF(AND($E$3=6),'Marks Entry 6th'!CM154,IF(AND($E$3=7),'Marks Entry 7th'!CM154,""))))</f>
        <v/>
      </c>
      <c r="FS155" s="371" t="str">
        <f t="shared" si="269"/>
        <v/>
      </c>
      <c r="FT155" s="109" t="str">
        <f t="shared" si="270"/>
        <v/>
      </c>
      <c r="FU155" s="78" t="str">
        <f t="shared" si="271"/>
        <v/>
      </c>
      <c r="FV155" s="332" t="str">
        <f t="shared" si="272"/>
        <v/>
      </c>
      <c r="FW155" s="84" t="str">
        <f t="shared" si="273"/>
        <v/>
      </c>
      <c r="FX155" s="225" t="str">
        <f t="shared" si="274"/>
        <v/>
      </c>
      <c r="FY155" s="85" t="str">
        <f t="shared" si="275"/>
        <v/>
      </c>
      <c r="FZ155" s="331" t="str">
        <f>IFERROR(IF(B155="NSO","NSO",IF(OR(D155="",G155="",F155=""),"",IF(AND(FV155&gt;=36,'Master sheet'!$D$11="Hindi"),"कक्षा क्रमोन्नत",IF(AND(FV155&gt;=36,'Master sheet'!$D$11="English"),"Promoted",IF(AND(FV155&lt;36,'Master sheet'!$D$11="Hindi"),"पुनः परीक्षा","Re-Exam"))))),"")</f>
        <v/>
      </c>
      <c r="GA155" s="53" t="str">
        <f>IF(OR($E155="",$G155=""),"",IF(AND($E$3=6,'Marks Entry 6th'!CN154=""),"",IF(AND($E$3=7,'Marks Entry 7th'!CN154=""),"",IF(AND($E$3=6),'Marks Entry 6th'!CN154,IF(AND($E$3=7),'Marks Entry 7th'!CN154,"")))))</f>
        <v/>
      </c>
      <c r="GB155" s="53" t="str">
        <f>IF(OR($E155="",$G155=""),"",IF(AND($E$3=6,'Marks Entry 6th'!CO154=""),"",IF(AND($E$3=7,'Marks Entry 7th'!CO154=""),"",IF(AND($E$3=6),'Marks Entry 6th'!CO154,IF(AND($E$3=7),'Marks Entry 7th'!CO154,"")))))</f>
        <v/>
      </c>
      <c r="GC155" s="54"/>
      <c r="GK155" s="56">
        <f>IF(AND($E$3=6),'Marks Entry 6th'!I154,IF(AND($E$3=7),'Marks Entry 7th'!I154,""))</f>
        <v>0</v>
      </c>
      <c r="GL155" s="56">
        <f t="shared" si="276"/>
        <v>0</v>
      </c>
    </row>
    <row r="156" spans="1:194" ht="18.95" customHeight="1">
      <c r="A156" s="68">
        <v>149</v>
      </c>
      <c r="B156" s="68" t="str">
        <f>IF(OR(GK156=0,GK156=""),"",IF(AND($E$3=6),'Marks Entry 6th'!I155,IF(AND($E$3=7),'Marks Entry 7th'!I155,"")))</f>
        <v/>
      </c>
      <c r="C156" s="69" t="str">
        <f>IF(OR(B156=0,B156=""),"",IF(AND($E$3=6,'Marks Entry 6th'!B155=""),"",IF(AND($E$3=7,'Marks Entry 7th'!B155=""),"",IF(AND($E$3=6,'Marks Entry 6th'!B155),'Marks Entry 6th'!B155,IF(AND($E$3=7),'Marks Entry 7th'!B155,"")))))</f>
        <v/>
      </c>
      <c r="D156" s="69" t="str">
        <f>IF(OR(B156=0,B156=""),"",IF(AND($E$3=6,'Marks Entry 6th'!C155=""),"",IF(AND($E$3=7,'Marks Entry 7th'!C155=""),"",IF(AND($E$3=6),'Marks Entry 6th'!C155,IF(AND($E$3=7),'Marks Entry 7th'!C155,"")))))</f>
        <v/>
      </c>
      <c r="E156" s="306" t="str">
        <f>IF(OR(B156=0,B156=""),"",IF(AND($E$3=6,'Marks Entry 6th'!E155=""),"",IF(AND($E$3=7,'Marks Entry 7th'!E155=""),"",IF(AND($E$3=6),'Marks Entry 6th'!E155,IF(AND($E$3=7),'Marks Entry 7th'!E155,"")))))</f>
        <v/>
      </c>
      <c r="F156" s="69" t="str">
        <f>IF(OR(B156=0,B156=""),"",IF(AND($E$3=6,'Marks Entry 6th'!D155=""),"",IF(AND($E$3=7,'Marks Entry 7th'!D155=""),"",IF(AND($E$3=6),'Marks Entry 6th'!D155,IF(AND($E$3=7),'Marks Entry 7th'!D155,"")))))</f>
        <v/>
      </c>
      <c r="G156" s="305" t="str">
        <f>IF(OR(B156=0,B156=""),"",IF(AND($E$3=6,'Marks Entry 6th'!F155=""),"",IF(AND($E$3=7,'Marks Entry 7th'!F155=""),"",IF(AND($E$3=6),UPPER('Marks Entry 6th'!F155),IF(AND($E$3=7),UPPER('Marks Entry 7th'!F155),"")))))</f>
        <v/>
      </c>
      <c r="H156" s="305" t="str">
        <f>IF(OR(B156=0,B156=""),"",IF(AND($E$3=6,'Marks Entry 6th'!G155=""),"",IF(AND($E$3=7,'Marks Entry 7th'!G155=""),"",IF(AND($E$3=6),UPPER('Marks Entry 6th'!G155),IF(AND($E$3=7),UPPER('Marks Entry 7th'!G155),"")))))</f>
        <v/>
      </c>
      <c r="I156" s="305" t="str">
        <f>IF(OR(B156=0,B156=""),"",IF(AND($E$3=6,'Marks Entry 6th'!H155=""),"",IF(AND($E$3=7,'Marks Entry 7th'!H155=""),"",IF(AND($E$3=6),UPPER('Marks Entry 6th'!H155),IF(AND($E$3=7),UPPER('Marks Entry 7th'!H155),"")))))</f>
        <v/>
      </c>
      <c r="J156" s="64" t="str">
        <f>IF(OR(B156=0,B156=""),"",IF(AND($E$3=6,'Marks Entry 6th'!J155=""),"",IF(AND($E$3=7,'Marks Entry 7th'!J155=""),"",IF(AND($E$3=6),'Marks Entry 6th'!J155,IF(AND($E$3=7),'Marks Entry 7th'!J155,"")))))</f>
        <v/>
      </c>
      <c r="K156" s="64" t="str">
        <f>IF(OR(B156=0,B156=""),"",IF(AND($E$3=6,'Marks Entry 6th'!K155=""),"",IF(AND($E$3=7,'Marks Entry 7th'!K155=""),"",IF(AND($E$3=6),'Marks Entry 6th'!K155,IF(AND($E$3=7),'Marks Entry 7th'!K155,"")))))</f>
        <v/>
      </c>
      <c r="L156" s="120" t="str">
        <f>IF(OR($E156="",$G156=""),"",IF(AND($E$3=6),'Marks Entry 6th'!L155,IF(AND($E$3=7),'Marks Entry 7th'!L155,"")))</f>
        <v/>
      </c>
      <c r="M156" s="120" t="str">
        <f>IF(OR($E156="",$G156=""),"",IF(AND($E$3=6),'Marks Entry 6th'!M155,IF(AND($E$3=7),'Marks Entry 7th'!M155,"")))</f>
        <v/>
      </c>
      <c r="N156" s="120" t="str">
        <f>IF(OR($E156="",$G156=""),"",IF(AND($E$3=6),'Marks Entry 6th'!N155,IF(AND($E$3=7),'Marks Entry 7th'!N155,"")))</f>
        <v/>
      </c>
      <c r="O156" s="120" t="str">
        <f>IF(OR($E156="",$G156=""),"",IF(AND($E$3=6),'Marks Entry 6th'!O155,IF(AND($E$3=7),'Marks Entry 7th'!O155,"")))</f>
        <v/>
      </c>
      <c r="P156" s="120" t="str">
        <f>IF(OR($E156="",$G156=""),"",IF(AND($E$3=6),'Marks Entry 6th'!P155,IF(AND($E$3=7),'Marks Entry 7th'!P155,"")))</f>
        <v/>
      </c>
      <c r="Q156" s="120" t="str">
        <f>IF(OR($E156="",$G156=""),"",IF(AND($E$3=6),'Marks Entry 6th'!Q155,IF(AND($E$3=7),'Marks Entry 7th'!Q155,"")))</f>
        <v/>
      </c>
      <c r="R156" s="428" t="str">
        <f t="shared" si="186"/>
        <v/>
      </c>
      <c r="S156" s="120" t="str">
        <f>IF(OR($E156="",$G156=""),"",IF(AND($E$3=6),'Marks Entry 6th'!R155,IF(AND($E$3=7),'Marks Entry 7th'!R155,"")))</f>
        <v/>
      </c>
      <c r="T156" s="120" t="str">
        <f>IF(OR($E156="",$G156=""),"",IF(AND($E$3=6),'Marks Entry 6th'!S155,IF(AND($E$3=7),'Marks Entry 7th'!S155,"")))</f>
        <v/>
      </c>
      <c r="U156" s="65" t="str">
        <f t="shared" si="187"/>
        <v/>
      </c>
      <c r="V156" s="62">
        <f t="shared" si="188"/>
        <v>0</v>
      </c>
      <c r="W156" s="67" t="str">
        <f>IF(OR($E156="",$G156=""),"",IF(AND($E$3=6),'Marks Entry 6th'!T155,IF(AND($E$3=7),'Marks Entry 7th'!T155,"")))</f>
        <v/>
      </c>
      <c r="X156" s="67" t="str">
        <f>IF(OR($E156="",$G156=""),"",IF(AND($E$3=6),'Marks Entry 6th'!U155,IF(AND($E$3=7),'Marks Entry 7th'!U155,"")))</f>
        <v/>
      </c>
      <c r="Y156" s="66" t="str">
        <f t="shared" si="189"/>
        <v/>
      </c>
      <c r="Z156" s="62" t="str">
        <f t="shared" si="190"/>
        <v/>
      </c>
      <c r="AA156" s="108">
        <f t="shared" si="191"/>
        <v>0</v>
      </c>
      <c r="AB156" s="108" t="str">
        <f t="shared" si="192"/>
        <v/>
      </c>
      <c r="AC156" s="108" t="str">
        <f t="shared" si="193"/>
        <v/>
      </c>
      <c r="AD156" s="108" t="str">
        <f t="shared" si="194"/>
        <v/>
      </c>
      <c r="AE156" s="108" t="str">
        <f t="shared" si="195"/>
        <v/>
      </c>
      <c r="AF156" s="110" t="str">
        <f t="shared" si="196"/>
        <v/>
      </c>
      <c r="AG156" s="120" t="str">
        <f>IF(OR($E156="",$G156=""),"",IF(AND($E$3=6),'Marks Entry 6th'!V155,IF(AND($E$3=7),'Marks Entry 7th'!V155,"")))</f>
        <v/>
      </c>
      <c r="AH156" s="120" t="str">
        <f>IF(OR($E156="",$G156=""),"",IF(AND($E$3=6),'Marks Entry 6th'!W155,IF(AND($E$3=7),'Marks Entry 7th'!W155,"")))</f>
        <v/>
      </c>
      <c r="AI156" s="120" t="str">
        <f>IF(OR($E156="",$G156=""),"",IF(AND($E$3=6),'Marks Entry 6th'!X155,IF(AND($E$3=7),'Marks Entry 7th'!X155,"")))</f>
        <v/>
      </c>
      <c r="AJ156" s="120" t="str">
        <f>IF(OR($E156="",$G156=""),"",IF(AND($E$3=6),'Marks Entry 6th'!Y155,IF(AND($E$3=7),'Marks Entry 7th'!Y155,"")))</f>
        <v/>
      </c>
      <c r="AK156" s="120" t="str">
        <f>IF(OR($E156="",$G156=""),"",IF(AND($E$3=6),'Marks Entry 6th'!Z155,IF(AND($E$3=7),'Marks Entry 7th'!Z155,"")))</f>
        <v/>
      </c>
      <c r="AL156" s="120" t="str">
        <f>IF(OR($E156="",$G156=""),"",IF(AND($E$3=6),'Marks Entry 6th'!AA155,IF(AND($E$3=7),'Marks Entry 7th'!AA155,"")))</f>
        <v/>
      </c>
      <c r="AM156" s="428" t="str">
        <f t="shared" si="197"/>
        <v/>
      </c>
      <c r="AN156" s="120" t="str">
        <f>IF(OR($E156="",$G156=""),"",IF(AND($E$3=6),'Marks Entry 6th'!AB155,IF(AND($E$3=7),'Marks Entry 7th'!AB155,"")))</f>
        <v/>
      </c>
      <c r="AO156" s="120" t="str">
        <f>IF(OR($E156="",$G156=""),"",IF(AND($E$3=6),'Marks Entry 6th'!AC155,IF(AND($E$3=7),'Marks Entry 7th'!AC155,"")))</f>
        <v/>
      </c>
      <c r="AP156" s="65" t="str">
        <f t="shared" si="198"/>
        <v/>
      </c>
      <c r="AQ156" s="62">
        <f t="shared" si="199"/>
        <v>0</v>
      </c>
      <c r="AR156" s="67" t="str">
        <f>IF(OR($E156="",$G156=""),"",IF(AND($E$3=6),'Marks Entry 6th'!AD155,IF(AND($E$3=7),'Marks Entry 7th'!AD155,"")))</f>
        <v/>
      </c>
      <c r="AS156" s="67" t="str">
        <f>IF(OR($E156="",$G156=""),"",IF(AND($E$3=6),'Marks Entry 6th'!AE155,IF(AND($E$3=7),'Marks Entry 7th'!AE155,"")))</f>
        <v/>
      </c>
      <c r="AT156" s="65" t="str">
        <f t="shared" si="200"/>
        <v/>
      </c>
      <c r="AU156" s="62" t="str">
        <f t="shared" si="201"/>
        <v/>
      </c>
      <c r="AV156" s="108">
        <f t="shared" si="202"/>
        <v>0</v>
      </c>
      <c r="AW156" s="108" t="str">
        <f t="shared" si="203"/>
        <v/>
      </c>
      <c r="AX156" s="108" t="str">
        <f t="shared" si="204"/>
        <v/>
      </c>
      <c r="AY156" s="108" t="str">
        <f t="shared" si="205"/>
        <v/>
      </c>
      <c r="AZ156" s="108" t="str">
        <f t="shared" si="206"/>
        <v/>
      </c>
      <c r="BA156" s="110" t="str">
        <f t="shared" si="207"/>
        <v/>
      </c>
      <c r="BB156" s="313" t="str">
        <f>IF(OR($E156="",$G156=""),"",IF(AND($E$3=6),'Marks Entry 6th'!AF155,IF(AND($E$3=7),'Marks Entry 7th'!AF155,"")))</f>
        <v/>
      </c>
      <c r="BC156" s="120" t="str">
        <f>IF(OR($E156="",$G156=""),"",IF(AND($E$3=6),'Marks Entry 6th'!AG155,IF(AND($E$3=7),'Marks Entry 7th'!AG155,"")))</f>
        <v/>
      </c>
      <c r="BD156" s="120" t="str">
        <f>IF(OR($E156="",$G156=""),"",IF(AND($E$3=6),'Marks Entry 6th'!AH155,IF(AND($E$3=7),'Marks Entry 7th'!AH155,"")))</f>
        <v/>
      </c>
      <c r="BE156" s="120" t="str">
        <f>IF(OR($E156="",$G156=""),"",IF(AND($E$3=6),'Marks Entry 6th'!AI155,IF(AND($E$3=7),'Marks Entry 7th'!AI155,"")))</f>
        <v/>
      </c>
      <c r="BF156" s="120" t="str">
        <f>IF(OR($E156="",$G156=""),"",IF(AND($E$3=6),'Marks Entry 6th'!AJ155,IF(AND($E$3=7),'Marks Entry 7th'!AJ155,"")))</f>
        <v/>
      </c>
      <c r="BG156" s="120" t="str">
        <f>IF(OR($E156="",$G156=""),"",IF(AND($E$3=6),'Marks Entry 6th'!AK155,IF(AND($E$3=7),'Marks Entry 7th'!AK155,"")))</f>
        <v/>
      </c>
      <c r="BH156" s="120" t="str">
        <f>IF(OR($E156="",$G156=""),"",IF(AND($E$3=6),'Marks Entry 6th'!AL155,IF(AND($E$3=7),'Marks Entry 7th'!AL155,"")))</f>
        <v/>
      </c>
      <c r="BI156" s="428" t="str">
        <f t="shared" si="208"/>
        <v/>
      </c>
      <c r="BJ156" s="120" t="str">
        <f>IF(OR($E156="",$G156=""),"",IF(AND($E$3=6),'Marks Entry 6th'!AM155,IF(AND($E$3=7),'Marks Entry 7th'!AM155,"")))</f>
        <v/>
      </c>
      <c r="BK156" s="120" t="str">
        <f>IF(OR($E156="",$G156=""),"",IF(AND($E$3=6),'Marks Entry 6th'!AN155,IF(AND($E$3=7),'Marks Entry 7th'!AN155,"")))</f>
        <v/>
      </c>
      <c r="BL156" s="65" t="str">
        <f t="shared" si="209"/>
        <v/>
      </c>
      <c r="BM156" s="62">
        <f t="shared" si="210"/>
        <v>0</v>
      </c>
      <c r="BN156" s="67" t="str">
        <f>IF(OR($E156="",$G156=""),"",IF(AND($E$3=6),'Marks Entry 6th'!AO155,IF(AND($E$3=7),'Marks Entry 7th'!AO155,"")))</f>
        <v/>
      </c>
      <c r="BO156" s="67" t="str">
        <f>IF(OR($E156="",$G156=""),"",IF(AND($E$3=6),'Marks Entry 6th'!AP155,IF(AND($E$3=7),'Marks Entry 7th'!AP155,"")))</f>
        <v/>
      </c>
      <c r="BP156" s="65" t="str">
        <f t="shared" si="211"/>
        <v/>
      </c>
      <c r="BQ156" s="62" t="str">
        <f t="shared" si="212"/>
        <v/>
      </c>
      <c r="BR156" s="108">
        <f t="shared" si="213"/>
        <v>0</v>
      </c>
      <c r="BS156" s="108" t="str">
        <f t="shared" si="214"/>
        <v/>
      </c>
      <c r="BT156" s="108" t="str">
        <f t="shared" si="215"/>
        <v/>
      </c>
      <c r="BU156" s="108" t="str">
        <f t="shared" si="216"/>
        <v/>
      </c>
      <c r="BV156" s="108" t="str">
        <f t="shared" si="217"/>
        <v/>
      </c>
      <c r="BW156" s="110" t="str">
        <f t="shared" si="218"/>
        <v/>
      </c>
      <c r="BX156" s="120" t="str">
        <f>IF(OR($E156="",$G156=""),"",IF(AND($E$3=6),'Marks Entry 6th'!AQ155,IF(AND($E$3=7),'Marks Entry 7th'!AQ155,"")))</f>
        <v/>
      </c>
      <c r="BY156" s="120" t="str">
        <f>IF(OR($E156="",$G156=""),"",IF(AND($E$3=6),'Marks Entry 6th'!AR155,IF(AND($E$3=7),'Marks Entry 7th'!AR155,"")))</f>
        <v/>
      </c>
      <c r="BZ156" s="120" t="str">
        <f>IF(OR($E156="",$G156=""),"",IF(AND($E$3=6),'Marks Entry 6th'!AS155,IF(AND($E$3=7),'Marks Entry 7th'!AS155,"")))</f>
        <v/>
      </c>
      <c r="CA156" s="120" t="str">
        <f>IF(OR($E156="",$G156=""),"",IF(AND($E$3=6),'Marks Entry 6th'!AT155,IF(AND($E$3=7),'Marks Entry 7th'!AT155,"")))</f>
        <v/>
      </c>
      <c r="CB156" s="120" t="str">
        <f>IF(OR($E156="",$G156=""),"",IF(AND($E$3=6),'Marks Entry 6th'!AU155,IF(AND($E$3=7),'Marks Entry 7th'!AU155,"")))</f>
        <v/>
      </c>
      <c r="CC156" s="120" t="str">
        <f>IF(OR($E156="",$G156=""),"",IF(AND($E$3=6),'Marks Entry 6th'!AV155,IF(AND($E$3=7),'Marks Entry 7th'!AV155,"")))</f>
        <v/>
      </c>
      <c r="CD156" s="428" t="str">
        <f t="shared" si="219"/>
        <v/>
      </c>
      <c r="CE156" s="120" t="str">
        <f>IF(OR($E156="",$G156=""),"",IF(AND($E$3=6),'Marks Entry 6th'!AW155,IF(AND($E$3=7),'Marks Entry 7th'!AW155,"")))</f>
        <v/>
      </c>
      <c r="CF156" s="120" t="str">
        <f>IF(OR($E156="",$G156=""),"",IF(AND($E$3=6),'Marks Entry 6th'!AX155,IF(AND($E$3=7),'Marks Entry 7th'!AX155,"")))</f>
        <v/>
      </c>
      <c r="CG156" s="65" t="str">
        <f t="shared" si="220"/>
        <v/>
      </c>
      <c r="CH156" s="62">
        <f t="shared" si="221"/>
        <v>0</v>
      </c>
      <c r="CI156" s="67" t="str">
        <f>IF(OR($E156="",$G156=""),"",IF(AND($E$3=6),'Marks Entry 6th'!AY155,IF(AND($E$3=7),'Marks Entry 7th'!AY155,"")))</f>
        <v/>
      </c>
      <c r="CJ156" s="67" t="str">
        <f>IF(OR($E156="",$G156=""),"",IF(AND($E$3=6),'Marks Entry 6th'!AZ155,IF(AND($E$3=7),'Marks Entry 7th'!AZ155,"")))</f>
        <v/>
      </c>
      <c r="CK156" s="65" t="str">
        <f t="shared" si="222"/>
        <v/>
      </c>
      <c r="CL156" s="62" t="str">
        <f t="shared" si="223"/>
        <v/>
      </c>
      <c r="CM156" s="108">
        <f t="shared" si="224"/>
        <v>0</v>
      </c>
      <c r="CN156" s="108" t="str">
        <f t="shared" si="225"/>
        <v/>
      </c>
      <c r="CO156" s="108" t="str">
        <f t="shared" si="226"/>
        <v/>
      </c>
      <c r="CP156" s="108" t="str">
        <f t="shared" si="227"/>
        <v/>
      </c>
      <c r="CQ156" s="108" t="str">
        <f t="shared" si="228"/>
        <v/>
      </c>
      <c r="CR156" s="110" t="str">
        <f t="shared" si="229"/>
        <v/>
      </c>
      <c r="CS156" s="120" t="str">
        <f>IF(OR($E156="",$G156=""),"",IF(AND($E$3=6),'Marks Entry 6th'!BA155,IF(AND($E$3=7),'Marks Entry 7th'!BA155,"")))</f>
        <v/>
      </c>
      <c r="CT156" s="120" t="str">
        <f>IF(OR($E156="",$G156=""),"",IF(AND($E$3=6),'Marks Entry 6th'!BB155,IF(AND($E$3=7),'Marks Entry 7th'!BB155,"")))</f>
        <v/>
      </c>
      <c r="CU156" s="120" t="str">
        <f>IF(OR($E156="",$G156=""),"",IF(AND($E$3=6),'Marks Entry 6th'!BC155,IF(AND($E$3=7),'Marks Entry 7th'!BC155,"")))</f>
        <v/>
      </c>
      <c r="CV156" s="120" t="str">
        <f>IF(OR($E156="",$G156=""),"",IF(AND($E$3=6),'Marks Entry 6th'!BD155,IF(AND($E$3=7),'Marks Entry 7th'!BD155,"")))</f>
        <v/>
      </c>
      <c r="CW156" s="120" t="str">
        <f>IF(OR($E156="",$G156=""),"",IF(AND($E$3=6),'Marks Entry 6th'!BE155,IF(AND($E$3=7),'Marks Entry 7th'!BE155,"")))</f>
        <v/>
      </c>
      <c r="CX156" s="120" t="str">
        <f>IF(OR($E156="",$G156=""),"",IF(AND($E$3=6),'Marks Entry 6th'!BF155,IF(AND($E$3=7),'Marks Entry 7th'!BF155,"")))</f>
        <v/>
      </c>
      <c r="CY156" s="428" t="str">
        <f t="shared" si="230"/>
        <v/>
      </c>
      <c r="CZ156" s="120" t="str">
        <f>IF(OR($E156="",$G156=""),"",IF(AND($E$3=6),'Marks Entry 6th'!BG155,IF(AND($E$3=7),'Marks Entry 7th'!BG155,"")))</f>
        <v/>
      </c>
      <c r="DA156" s="120" t="str">
        <f>IF(OR($E156="",$G156=""),"",IF(AND($E$3=6),'Marks Entry 6th'!BH155,IF(AND($E$3=7),'Marks Entry 7th'!BH155,"")))</f>
        <v/>
      </c>
      <c r="DB156" s="65" t="str">
        <f t="shared" si="231"/>
        <v/>
      </c>
      <c r="DC156" s="62">
        <f t="shared" si="232"/>
        <v>0</v>
      </c>
      <c r="DD156" s="67" t="str">
        <f>IF(OR($E156="",$G156=""),"",IF(AND($E$3=6),'Marks Entry 6th'!BI155,IF(AND($E$3=7),'Marks Entry 7th'!BI155,"")))</f>
        <v/>
      </c>
      <c r="DE156" s="67" t="str">
        <f>IF(OR($E156="",$G156=""),"",IF(AND($E$3=6),'Marks Entry 6th'!BJ155,IF(AND($E$3=7),'Marks Entry 7th'!BJ155,"")))</f>
        <v/>
      </c>
      <c r="DF156" s="65" t="str">
        <f t="shared" si="233"/>
        <v/>
      </c>
      <c r="DG156" s="62" t="str">
        <f t="shared" si="234"/>
        <v/>
      </c>
      <c r="DH156" s="108">
        <f t="shared" si="235"/>
        <v>0</v>
      </c>
      <c r="DI156" s="108" t="str">
        <f t="shared" si="236"/>
        <v/>
      </c>
      <c r="DJ156" s="108" t="str">
        <f t="shared" si="237"/>
        <v/>
      </c>
      <c r="DK156" s="108" t="str">
        <f t="shared" si="238"/>
        <v/>
      </c>
      <c r="DL156" s="108" t="str">
        <f t="shared" si="239"/>
        <v/>
      </c>
      <c r="DM156" s="110" t="str">
        <f t="shared" si="240"/>
        <v/>
      </c>
      <c r="DN156" s="120" t="str">
        <f>IF(OR($E156="",$G156=""),"",IF(AND($E$3=6),'Marks Entry 6th'!BK155,IF(AND($E$3=7),'Marks Entry 7th'!BK155,"")))</f>
        <v/>
      </c>
      <c r="DO156" s="120" t="str">
        <f>IF(OR($E156="",$G156=""),"",IF(AND($E$3=6),'Marks Entry 6th'!BL155,IF(AND($E$3=7),'Marks Entry 7th'!BL155,"")))</f>
        <v/>
      </c>
      <c r="DP156" s="120" t="str">
        <f>IF(OR($E156="",$G156=""),"",IF(AND($E$3=6),'Marks Entry 6th'!BM155,IF(AND($E$3=7),'Marks Entry 7th'!BM155,"")))</f>
        <v/>
      </c>
      <c r="DQ156" s="120" t="str">
        <f>IF(OR($E156="",$G156=""),"",IF(AND($E$3=6),'Marks Entry 6th'!BN155,IF(AND($E$3=7),'Marks Entry 7th'!BN155,"")))</f>
        <v/>
      </c>
      <c r="DR156" s="120" t="str">
        <f>IF(OR($E156="",$G156=""),"",IF(AND($E$3=6),'Marks Entry 6th'!BO155,IF(AND($E$3=7),'Marks Entry 7th'!BO155,"")))</f>
        <v/>
      </c>
      <c r="DS156" s="120" t="str">
        <f>IF(OR($E156="",$G156=""),"",IF(AND($E$3=6),'Marks Entry 6th'!BP155,IF(AND($E$3=7),'Marks Entry 7th'!BP155,"")))</f>
        <v/>
      </c>
      <c r="DT156" s="428" t="str">
        <f t="shared" si="241"/>
        <v/>
      </c>
      <c r="DU156" s="120" t="str">
        <f>IF(OR($E156="",$G156=""),"",IF(AND($E$3=6),'Marks Entry 6th'!BQ155,IF(AND($E$3=7),'Marks Entry 7th'!BQ155,"")))</f>
        <v/>
      </c>
      <c r="DV156" s="120" t="str">
        <f>IF(OR($E156="",$G156=""),"",IF(AND($E$3=6),'Marks Entry 6th'!BR155,IF(AND($E$3=7),'Marks Entry 7th'!BR155,"")))</f>
        <v/>
      </c>
      <c r="DW156" s="65" t="str">
        <f t="shared" si="242"/>
        <v/>
      </c>
      <c r="DX156" s="62">
        <f t="shared" si="243"/>
        <v>0</v>
      </c>
      <c r="DY156" s="67" t="str">
        <f>IF(OR($E156="",$G156=""),"",IF(AND($E$3=6),'Marks Entry 6th'!BS155,IF(AND($E$3=7),'Marks Entry 7th'!BS155,"")))</f>
        <v/>
      </c>
      <c r="DZ156" s="67" t="str">
        <f>IF(OR($E156="",$G156=""),"",IF(AND($E$3=6),'Marks Entry 6th'!BT155,IF(AND($E$3=7),'Marks Entry 7th'!BT155,"")))</f>
        <v/>
      </c>
      <c r="EA156" s="65" t="str">
        <f t="shared" si="244"/>
        <v/>
      </c>
      <c r="EB156" s="62" t="str">
        <f t="shared" si="245"/>
        <v/>
      </c>
      <c r="EC156" s="108">
        <f t="shared" si="246"/>
        <v>0</v>
      </c>
      <c r="ED156" s="108" t="str">
        <f t="shared" si="247"/>
        <v/>
      </c>
      <c r="EE156" s="108" t="str">
        <f t="shared" si="248"/>
        <v/>
      </c>
      <c r="EF156" s="108" t="str">
        <f t="shared" si="249"/>
        <v/>
      </c>
      <c r="EG156" s="108" t="str">
        <f t="shared" si="250"/>
        <v/>
      </c>
      <c r="EH156" s="110" t="str">
        <f t="shared" si="251"/>
        <v/>
      </c>
      <c r="EI156" s="52" t="str">
        <f>IF(OR($E156="",$G156=""),"",IF(AND($E$3=6),'Marks Entry 6th'!BU155,IF(AND($E$3=7),'Marks Entry 7th'!BU155,"")))</f>
        <v/>
      </c>
      <c r="EJ156" s="52" t="str">
        <f>IF(OR($E156="",$G156=""),"",IF(AND($E$3=6),'Marks Entry 6th'!BV155,IF(AND($E$3=7),'Marks Entry 7th'!BV155,"")))</f>
        <v/>
      </c>
      <c r="EK156" s="52" t="str">
        <f>IF(OR($E156="",$G156=""),"",IF(AND($E$3=6),'Marks Entry 6th'!BW155,IF(AND($E$3=7),'Marks Entry 7th'!BW155,"")))</f>
        <v/>
      </c>
      <c r="EL156" s="52" t="str">
        <f>IF(OR($E156="",$G156=""),"",IF(AND($E$3=6),'Marks Entry 6th'!BX155,IF(AND($E$3=7),'Marks Entry 7th'!BX155,"")))</f>
        <v/>
      </c>
      <c r="EM156" s="52" t="str">
        <f>IF(OR($E156="",$G156=""),"",IF(AND($E$3=6),'Marks Entry 6th'!BY155,IF(AND($E$3=7),'Marks Entry 7th'!BY155,"")))</f>
        <v/>
      </c>
      <c r="EN156" s="121" t="str">
        <f t="shared" si="252"/>
        <v/>
      </c>
      <c r="EO156" s="122">
        <f t="shared" si="253"/>
        <v>0</v>
      </c>
      <c r="EP156" s="122" t="str">
        <f t="shared" si="254"/>
        <v/>
      </c>
      <c r="EQ156" s="122" t="str">
        <f t="shared" si="255"/>
        <v/>
      </c>
      <c r="ER156" s="109" t="str">
        <f t="shared" si="256"/>
        <v/>
      </c>
      <c r="ES156" s="52" t="str">
        <f>IF(OR($E156="",$G156=""),"",IF(AND($E$3=6),'Marks Entry 6th'!BZ155,IF(AND($E$3=7),'Marks Entry 7th'!BZ155,"")))</f>
        <v/>
      </c>
      <c r="ET156" s="52" t="str">
        <f>IF(OR($E156="",$G156=""),"",IF(AND($E$3=6),'Marks Entry 6th'!CA155,IF(AND($E$3=7),'Marks Entry 7th'!CA155,"")))</f>
        <v/>
      </c>
      <c r="EU156" s="52" t="str">
        <f>IF(OR($E156="",$G156=""),"",IF(AND($E$3=6),'Marks Entry 6th'!CB155,IF(AND($E$3=7),'Marks Entry 7th'!CB155,"")))</f>
        <v/>
      </c>
      <c r="EV156" s="52" t="str">
        <f>IF(OR($E156="",$G156=""),"",IF(AND($E$3=6),'Marks Entry 6th'!CC155,IF(AND($E$3=7),'Marks Entry 7th'!CC155,"")))</f>
        <v/>
      </c>
      <c r="EW156" s="52" t="str">
        <f>IF(OR($E156="",$G156=""),"",IF(AND($E$3=6),'Marks Entry 6th'!CD155,IF(AND($E$3=7),'Marks Entry 7th'!CD155,"")))</f>
        <v/>
      </c>
      <c r="EX156" s="121" t="str">
        <f t="shared" si="257"/>
        <v/>
      </c>
      <c r="EY156" s="122">
        <f t="shared" si="258"/>
        <v>0</v>
      </c>
      <c r="EZ156" s="122" t="str">
        <f t="shared" si="259"/>
        <v/>
      </c>
      <c r="FA156" s="122" t="str">
        <f t="shared" si="260"/>
        <v/>
      </c>
      <c r="FB156" s="109" t="str">
        <f t="shared" si="261"/>
        <v/>
      </c>
      <c r="FC156" s="52" t="str">
        <f>IF(OR($E156="",$G156=""),"",IF(AND($E$3=6),'Marks Entry 6th'!CE155,IF(AND($E$3=7),'Marks Entry 7th'!CE155,"")))</f>
        <v/>
      </c>
      <c r="FD156" s="52" t="str">
        <f>IF(OR($E156="",$G156=""),"",IF(AND($E$3=6),'Marks Entry 6th'!CF155,IF(AND($E$3=7),'Marks Entry 7th'!CF155,"")))</f>
        <v/>
      </c>
      <c r="FE156" s="52" t="str">
        <f>IF(OR($E156="",$G156=""),"",IF(AND($E$3=6),'Marks Entry 6th'!CG155,IF(AND($E$3=7),'Marks Entry 7th'!CG155,"")))</f>
        <v/>
      </c>
      <c r="FF156" s="52" t="str">
        <f>IF(OR($E156="",$G156=""),"",IF(AND($E$3=6),'Marks Entry 6th'!CH155,IF(AND($E$3=7),'Marks Entry 7th'!CH155,"")))</f>
        <v/>
      </c>
      <c r="FG156" s="52" t="str">
        <f>IF(OR($E156="",$G156=""),"",IF(AND($E$3=6),'Marks Entry 6th'!CI155,IF(AND($E$3=7),'Marks Entry 7th'!CI155,"")))</f>
        <v/>
      </c>
      <c r="FH156" s="121" t="str">
        <f t="shared" si="262"/>
        <v/>
      </c>
      <c r="FI156" s="122">
        <f t="shared" si="263"/>
        <v>0</v>
      </c>
      <c r="FJ156" s="122" t="str">
        <f t="shared" si="264"/>
        <v/>
      </c>
      <c r="FK156" s="122" t="str">
        <f t="shared" si="265"/>
        <v/>
      </c>
      <c r="FL156" s="109" t="str">
        <f t="shared" si="266"/>
        <v/>
      </c>
      <c r="FM156" s="370" t="str">
        <f>IF(OR($E156="",$G156=""),"",IF(AND('Marks Entry 6th'!CJ155="",'Marks Entry 7th'!CJ155=""),"",IF(AND($E$3=6),'Marks Entry 6th'!CJ155,IF(AND($E$3=7),'Marks Entry 7th'!CJ155,""))))</f>
        <v/>
      </c>
      <c r="FN156" s="370" t="str">
        <f>IF(OR($E156="",$G156=""),"",IF(AND('Marks Entry 6th'!CK155="",'Marks Entry 7th'!CK155=""),"",IF(AND($E$3=6),'Marks Entry 6th'!CK155,IF(AND($E$3=7),'Marks Entry 7th'!CK155,""))))</f>
        <v/>
      </c>
      <c r="FO156" s="371" t="str">
        <f t="shared" si="267"/>
        <v/>
      </c>
      <c r="FP156" s="109" t="str">
        <f t="shared" si="268"/>
        <v/>
      </c>
      <c r="FQ156" s="370" t="str">
        <f>IF(OR($E156="",$G156=""),"",IF(AND('Marks Entry 6th'!CL155="",'Marks Entry 7th'!CL155=""),"",IF(AND($E$3=6),'Marks Entry 6th'!CL155,IF(AND($E$3=7),'Marks Entry 7th'!CL155,""))))</f>
        <v/>
      </c>
      <c r="FR156" s="370" t="str">
        <f>IF(OR($E156="",$G156=""),"",IF(AND('Marks Entry 6th'!CM155="",'Marks Entry 7th'!CM155=""),"",IF(AND($E$3=6),'Marks Entry 6th'!CM155,IF(AND($E$3=7),'Marks Entry 7th'!CM155,""))))</f>
        <v/>
      </c>
      <c r="FS156" s="371" t="str">
        <f t="shared" si="269"/>
        <v/>
      </c>
      <c r="FT156" s="109" t="str">
        <f t="shared" si="270"/>
        <v/>
      </c>
      <c r="FU156" s="78" t="str">
        <f t="shared" si="271"/>
        <v/>
      </c>
      <c r="FV156" s="332" t="str">
        <f t="shared" si="272"/>
        <v/>
      </c>
      <c r="FW156" s="84" t="str">
        <f t="shared" si="273"/>
        <v/>
      </c>
      <c r="FX156" s="225" t="str">
        <f t="shared" si="274"/>
        <v/>
      </c>
      <c r="FY156" s="85" t="str">
        <f t="shared" si="275"/>
        <v/>
      </c>
      <c r="FZ156" s="331" t="str">
        <f>IFERROR(IF(B156="NSO","NSO",IF(OR(D156="",G156="",F156=""),"",IF(AND(FV156&gt;=36,'Master sheet'!$D$11="Hindi"),"कक्षा क्रमोन्नत",IF(AND(FV156&gt;=36,'Master sheet'!$D$11="English"),"Promoted",IF(AND(FV156&lt;36,'Master sheet'!$D$11="Hindi"),"पुनः परीक्षा","Re-Exam"))))),"")</f>
        <v/>
      </c>
      <c r="GA156" s="53" t="str">
        <f>IF(OR($E156="",$G156=""),"",IF(AND($E$3=6,'Marks Entry 6th'!CN155=""),"",IF(AND($E$3=7,'Marks Entry 7th'!CN155=""),"",IF(AND($E$3=6),'Marks Entry 6th'!CN155,IF(AND($E$3=7),'Marks Entry 7th'!CN155,"")))))</f>
        <v/>
      </c>
      <c r="GB156" s="53" t="str">
        <f>IF(OR($E156="",$G156=""),"",IF(AND($E$3=6,'Marks Entry 6th'!CO155=""),"",IF(AND($E$3=7,'Marks Entry 7th'!CO155=""),"",IF(AND($E$3=6),'Marks Entry 6th'!CO155,IF(AND($E$3=7),'Marks Entry 7th'!CO155,"")))))</f>
        <v/>
      </c>
      <c r="GC156" s="54"/>
      <c r="GK156" s="56">
        <f>IF(AND($E$3=6),'Marks Entry 6th'!I155,IF(AND($E$3=7),'Marks Entry 7th'!I155,""))</f>
        <v>0</v>
      </c>
      <c r="GL156" s="56">
        <f t="shared" si="276"/>
        <v>0</v>
      </c>
    </row>
    <row r="157" spans="1:194" ht="18.95" customHeight="1">
      <c r="A157" s="68">
        <v>150</v>
      </c>
      <c r="B157" s="68" t="str">
        <f>IF(OR(GK157=0,GK157=""),"",IF(AND($E$3=6),'Marks Entry 6th'!I156,IF(AND($E$3=7),'Marks Entry 7th'!I156,"")))</f>
        <v/>
      </c>
      <c r="C157" s="69" t="str">
        <f>IF(OR(B157=0,B157=""),"",IF(AND($E$3=6,'Marks Entry 6th'!B156=""),"",IF(AND($E$3=7,'Marks Entry 7th'!B156=""),"",IF(AND($E$3=6,'Marks Entry 6th'!B156),'Marks Entry 6th'!B156,IF(AND($E$3=7),'Marks Entry 7th'!B156,"")))))</f>
        <v/>
      </c>
      <c r="D157" s="69" t="str">
        <f>IF(OR(B157=0,B157=""),"",IF(AND($E$3=6,'Marks Entry 6th'!C156=""),"",IF(AND($E$3=7,'Marks Entry 7th'!C156=""),"",IF(AND($E$3=6),'Marks Entry 6th'!C156,IF(AND($E$3=7),'Marks Entry 7th'!C156,"")))))</f>
        <v/>
      </c>
      <c r="E157" s="306" t="str">
        <f>IF(OR(B157=0,B157=""),"",IF(AND($E$3=6,'Marks Entry 6th'!E156=""),"",IF(AND($E$3=7,'Marks Entry 7th'!E156=""),"",IF(AND($E$3=6),'Marks Entry 6th'!E156,IF(AND($E$3=7),'Marks Entry 7th'!E156,"")))))</f>
        <v/>
      </c>
      <c r="F157" s="69" t="str">
        <f>IF(OR(B157=0,B157=""),"",IF(AND($E$3=6,'Marks Entry 6th'!D156=""),"",IF(AND($E$3=7,'Marks Entry 7th'!D156=""),"",IF(AND($E$3=6),'Marks Entry 6th'!D156,IF(AND($E$3=7),'Marks Entry 7th'!D156,"")))))</f>
        <v/>
      </c>
      <c r="G157" s="305" t="str">
        <f>IF(OR(B157=0,B157=""),"",IF(AND($E$3=6,'Marks Entry 6th'!F156=""),"",IF(AND($E$3=7,'Marks Entry 7th'!F156=""),"",IF(AND($E$3=6),UPPER('Marks Entry 6th'!F156),IF(AND($E$3=7),UPPER('Marks Entry 7th'!F156),"")))))</f>
        <v/>
      </c>
      <c r="H157" s="305" t="str">
        <f>IF(OR(B157=0,B157=""),"",IF(AND($E$3=6,'Marks Entry 6th'!G156=""),"",IF(AND($E$3=7,'Marks Entry 7th'!G156=""),"",IF(AND($E$3=6),UPPER('Marks Entry 6th'!G156),IF(AND($E$3=7),UPPER('Marks Entry 7th'!G156),"")))))</f>
        <v/>
      </c>
      <c r="I157" s="305" t="str">
        <f>IF(OR(B157=0,B157=""),"",IF(AND($E$3=6,'Marks Entry 6th'!H156=""),"",IF(AND($E$3=7,'Marks Entry 7th'!H156=""),"",IF(AND($E$3=6),UPPER('Marks Entry 6th'!H156),IF(AND($E$3=7),UPPER('Marks Entry 7th'!H156),"")))))</f>
        <v/>
      </c>
      <c r="J157" s="64" t="str">
        <f>IF(OR(B157=0,B157=""),"",IF(AND($E$3=6,'Marks Entry 6th'!J156=""),"",IF(AND($E$3=7,'Marks Entry 7th'!J156=""),"",IF(AND($E$3=6),'Marks Entry 6th'!J156,IF(AND($E$3=7),'Marks Entry 7th'!J156,"")))))</f>
        <v/>
      </c>
      <c r="K157" s="64" t="str">
        <f>IF(OR(B157=0,B157=""),"",IF(AND($E$3=6,'Marks Entry 6th'!K156=""),"",IF(AND($E$3=7,'Marks Entry 7th'!K156=""),"",IF(AND($E$3=6),'Marks Entry 6th'!K156,IF(AND($E$3=7),'Marks Entry 7th'!K156,"")))))</f>
        <v/>
      </c>
      <c r="L157" s="120" t="str">
        <f>IF(OR($E157="",$G157=""),"",IF(AND($E$3=6),'Marks Entry 6th'!L156,IF(AND($E$3=7),'Marks Entry 7th'!L156,"")))</f>
        <v/>
      </c>
      <c r="M157" s="120" t="str">
        <f>IF(OR($E157="",$G157=""),"",IF(AND($E$3=6),'Marks Entry 6th'!M156,IF(AND($E$3=7),'Marks Entry 7th'!M156,"")))</f>
        <v/>
      </c>
      <c r="N157" s="120" t="str">
        <f>IF(OR($E157="",$G157=""),"",IF(AND($E$3=6),'Marks Entry 6th'!N156,IF(AND($E$3=7),'Marks Entry 7th'!N156,"")))</f>
        <v/>
      </c>
      <c r="O157" s="120" t="str">
        <f>IF(OR($E157="",$G157=""),"",IF(AND($E$3=6),'Marks Entry 6th'!O156,IF(AND($E$3=7),'Marks Entry 7th'!O156,"")))</f>
        <v/>
      </c>
      <c r="P157" s="120" t="str">
        <f>IF(OR($E157="",$G157=""),"",IF(AND($E$3=6),'Marks Entry 6th'!P156,IF(AND($E$3=7),'Marks Entry 7th'!P156,"")))</f>
        <v/>
      </c>
      <c r="Q157" s="120" t="str">
        <f>IF(OR($E157="",$G157=""),"",IF(AND($E$3=6),'Marks Entry 6th'!Q156,IF(AND($E$3=7),'Marks Entry 7th'!Q156,"")))</f>
        <v/>
      </c>
      <c r="R157" s="428" t="str">
        <f t="shared" si="186"/>
        <v/>
      </c>
      <c r="S157" s="120" t="str">
        <f>IF(OR($E157="",$G157=""),"",IF(AND($E$3=6),'Marks Entry 6th'!R156,IF(AND($E$3=7),'Marks Entry 7th'!R156,"")))</f>
        <v/>
      </c>
      <c r="T157" s="120" t="str">
        <f>IF(OR($E157="",$G157=""),"",IF(AND($E$3=6),'Marks Entry 6th'!S156,IF(AND($E$3=7),'Marks Entry 7th'!S156,"")))</f>
        <v/>
      </c>
      <c r="U157" s="65" t="str">
        <f t="shared" si="187"/>
        <v/>
      </c>
      <c r="V157" s="62">
        <f t="shared" si="188"/>
        <v>0</v>
      </c>
      <c r="W157" s="67" t="str">
        <f>IF(OR($E157="",$G157=""),"",IF(AND($E$3=6),'Marks Entry 6th'!T156,IF(AND($E$3=7),'Marks Entry 7th'!T156,"")))</f>
        <v/>
      </c>
      <c r="X157" s="67" t="str">
        <f>IF(OR($E157="",$G157=""),"",IF(AND($E$3=6),'Marks Entry 6th'!U156,IF(AND($E$3=7),'Marks Entry 7th'!U156,"")))</f>
        <v/>
      </c>
      <c r="Y157" s="66" t="str">
        <f t="shared" si="189"/>
        <v/>
      </c>
      <c r="Z157" s="62" t="str">
        <f t="shared" si="190"/>
        <v/>
      </c>
      <c r="AA157" s="108">
        <f t="shared" si="191"/>
        <v>0</v>
      </c>
      <c r="AB157" s="108" t="str">
        <f t="shared" si="192"/>
        <v/>
      </c>
      <c r="AC157" s="108" t="str">
        <f t="shared" si="193"/>
        <v/>
      </c>
      <c r="AD157" s="108" t="str">
        <f t="shared" si="194"/>
        <v/>
      </c>
      <c r="AE157" s="108" t="str">
        <f t="shared" si="195"/>
        <v/>
      </c>
      <c r="AF157" s="110" t="str">
        <f t="shared" si="196"/>
        <v/>
      </c>
      <c r="AG157" s="120" t="str">
        <f>IF(OR($E157="",$G157=""),"",IF(AND($E$3=6),'Marks Entry 6th'!V156,IF(AND($E$3=7),'Marks Entry 7th'!V156,"")))</f>
        <v/>
      </c>
      <c r="AH157" s="120" t="str">
        <f>IF(OR($E157="",$G157=""),"",IF(AND($E$3=6),'Marks Entry 6th'!W156,IF(AND($E$3=7),'Marks Entry 7th'!W156,"")))</f>
        <v/>
      </c>
      <c r="AI157" s="120" t="str">
        <f>IF(OR($E157="",$G157=""),"",IF(AND($E$3=6),'Marks Entry 6th'!X156,IF(AND($E$3=7),'Marks Entry 7th'!X156,"")))</f>
        <v/>
      </c>
      <c r="AJ157" s="120" t="str">
        <f>IF(OR($E157="",$G157=""),"",IF(AND($E$3=6),'Marks Entry 6th'!Y156,IF(AND($E$3=7),'Marks Entry 7th'!Y156,"")))</f>
        <v/>
      </c>
      <c r="AK157" s="120" t="str">
        <f>IF(OR($E157="",$G157=""),"",IF(AND($E$3=6),'Marks Entry 6th'!Z156,IF(AND($E$3=7),'Marks Entry 7th'!Z156,"")))</f>
        <v/>
      </c>
      <c r="AL157" s="120" t="str">
        <f>IF(OR($E157="",$G157=""),"",IF(AND($E$3=6),'Marks Entry 6th'!AA156,IF(AND($E$3=7),'Marks Entry 7th'!AA156,"")))</f>
        <v/>
      </c>
      <c r="AM157" s="428" t="str">
        <f t="shared" si="197"/>
        <v/>
      </c>
      <c r="AN157" s="120" t="str">
        <f>IF(OR($E157="",$G157=""),"",IF(AND($E$3=6),'Marks Entry 6th'!AB156,IF(AND($E$3=7),'Marks Entry 7th'!AB156,"")))</f>
        <v/>
      </c>
      <c r="AO157" s="120" t="str">
        <f>IF(OR($E157="",$G157=""),"",IF(AND($E$3=6),'Marks Entry 6th'!AC156,IF(AND($E$3=7),'Marks Entry 7th'!AC156,"")))</f>
        <v/>
      </c>
      <c r="AP157" s="65" t="str">
        <f t="shared" si="198"/>
        <v/>
      </c>
      <c r="AQ157" s="62">
        <f t="shared" si="199"/>
        <v>0</v>
      </c>
      <c r="AR157" s="67" t="str">
        <f>IF(OR($E157="",$G157=""),"",IF(AND($E$3=6),'Marks Entry 6th'!AD156,IF(AND($E$3=7),'Marks Entry 7th'!AD156,"")))</f>
        <v/>
      </c>
      <c r="AS157" s="67" t="str">
        <f>IF(OR($E157="",$G157=""),"",IF(AND($E$3=6),'Marks Entry 6th'!AE156,IF(AND($E$3=7),'Marks Entry 7th'!AE156,"")))</f>
        <v/>
      </c>
      <c r="AT157" s="65" t="str">
        <f t="shared" si="200"/>
        <v/>
      </c>
      <c r="AU157" s="62" t="str">
        <f t="shared" si="201"/>
        <v/>
      </c>
      <c r="AV157" s="108">
        <f t="shared" si="202"/>
        <v>0</v>
      </c>
      <c r="AW157" s="108" t="str">
        <f t="shared" si="203"/>
        <v/>
      </c>
      <c r="AX157" s="108" t="str">
        <f t="shared" si="204"/>
        <v/>
      </c>
      <c r="AY157" s="108" t="str">
        <f t="shared" si="205"/>
        <v/>
      </c>
      <c r="AZ157" s="108" t="str">
        <f t="shared" si="206"/>
        <v/>
      </c>
      <c r="BA157" s="110" t="str">
        <f t="shared" si="207"/>
        <v/>
      </c>
      <c r="BB157" s="313" t="str">
        <f>IF(OR($E157="",$G157=""),"",IF(AND($E$3=6),'Marks Entry 6th'!AF156,IF(AND($E$3=7),'Marks Entry 7th'!AF156,"")))</f>
        <v/>
      </c>
      <c r="BC157" s="120" t="str">
        <f>IF(OR($E157="",$G157=""),"",IF(AND($E$3=6),'Marks Entry 6th'!AG156,IF(AND($E$3=7),'Marks Entry 7th'!AG156,"")))</f>
        <v/>
      </c>
      <c r="BD157" s="120" t="str">
        <f>IF(OR($E157="",$G157=""),"",IF(AND($E$3=6),'Marks Entry 6th'!AH156,IF(AND($E$3=7),'Marks Entry 7th'!AH156,"")))</f>
        <v/>
      </c>
      <c r="BE157" s="120" t="str">
        <f>IF(OR($E157="",$G157=""),"",IF(AND($E$3=6),'Marks Entry 6th'!AI156,IF(AND($E$3=7),'Marks Entry 7th'!AI156,"")))</f>
        <v/>
      </c>
      <c r="BF157" s="120" t="str">
        <f>IF(OR($E157="",$G157=""),"",IF(AND($E$3=6),'Marks Entry 6th'!AJ156,IF(AND($E$3=7),'Marks Entry 7th'!AJ156,"")))</f>
        <v/>
      </c>
      <c r="BG157" s="120" t="str">
        <f>IF(OR($E157="",$G157=""),"",IF(AND($E$3=6),'Marks Entry 6th'!AK156,IF(AND($E$3=7),'Marks Entry 7th'!AK156,"")))</f>
        <v/>
      </c>
      <c r="BH157" s="120" t="str">
        <f>IF(OR($E157="",$G157=""),"",IF(AND($E$3=6),'Marks Entry 6th'!AL156,IF(AND($E$3=7),'Marks Entry 7th'!AL156,"")))</f>
        <v/>
      </c>
      <c r="BI157" s="428" t="str">
        <f t="shared" si="208"/>
        <v/>
      </c>
      <c r="BJ157" s="120" t="str">
        <f>IF(OR($E157="",$G157=""),"",IF(AND($E$3=6),'Marks Entry 6th'!AM156,IF(AND($E$3=7),'Marks Entry 7th'!AM156,"")))</f>
        <v/>
      </c>
      <c r="BK157" s="120" t="str">
        <f>IF(OR($E157="",$G157=""),"",IF(AND($E$3=6),'Marks Entry 6th'!AN156,IF(AND($E$3=7),'Marks Entry 7th'!AN156,"")))</f>
        <v/>
      </c>
      <c r="BL157" s="65" t="str">
        <f t="shared" si="209"/>
        <v/>
      </c>
      <c r="BM157" s="62">
        <f t="shared" si="210"/>
        <v>0</v>
      </c>
      <c r="BN157" s="67" t="str">
        <f>IF(OR($E157="",$G157=""),"",IF(AND($E$3=6),'Marks Entry 6th'!AO156,IF(AND($E$3=7),'Marks Entry 7th'!AO156,"")))</f>
        <v/>
      </c>
      <c r="BO157" s="67" t="str">
        <f>IF(OR($E157="",$G157=""),"",IF(AND($E$3=6),'Marks Entry 6th'!AP156,IF(AND($E$3=7),'Marks Entry 7th'!AP156,"")))</f>
        <v/>
      </c>
      <c r="BP157" s="65" t="str">
        <f t="shared" si="211"/>
        <v/>
      </c>
      <c r="BQ157" s="62" t="str">
        <f t="shared" si="212"/>
        <v/>
      </c>
      <c r="BR157" s="108">
        <f t="shared" si="213"/>
        <v>0</v>
      </c>
      <c r="BS157" s="108" t="str">
        <f t="shared" si="214"/>
        <v/>
      </c>
      <c r="BT157" s="108" t="str">
        <f t="shared" si="215"/>
        <v/>
      </c>
      <c r="BU157" s="108" t="str">
        <f t="shared" si="216"/>
        <v/>
      </c>
      <c r="BV157" s="108" t="str">
        <f t="shared" si="217"/>
        <v/>
      </c>
      <c r="BW157" s="110" t="str">
        <f t="shared" si="218"/>
        <v/>
      </c>
      <c r="BX157" s="120" t="str">
        <f>IF(OR($E157="",$G157=""),"",IF(AND($E$3=6),'Marks Entry 6th'!AQ156,IF(AND($E$3=7),'Marks Entry 7th'!AQ156,"")))</f>
        <v/>
      </c>
      <c r="BY157" s="120" t="str">
        <f>IF(OR($E157="",$G157=""),"",IF(AND($E$3=6),'Marks Entry 6th'!AR156,IF(AND($E$3=7),'Marks Entry 7th'!AR156,"")))</f>
        <v/>
      </c>
      <c r="BZ157" s="120" t="str">
        <f>IF(OR($E157="",$G157=""),"",IF(AND($E$3=6),'Marks Entry 6th'!AS156,IF(AND($E$3=7),'Marks Entry 7th'!AS156,"")))</f>
        <v/>
      </c>
      <c r="CA157" s="120" t="str">
        <f>IF(OR($E157="",$G157=""),"",IF(AND($E$3=6),'Marks Entry 6th'!AT156,IF(AND($E$3=7),'Marks Entry 7th'!AT156,"")))</f>
        <v/>
      </c>
      <c r="CB157" s="120" t="str">
        <f>IF(OR($E157="",$G157=""),"",IF(AND($E$3=6),'Marks Entry 6th'!AU156,IF(AND($E$3=7),'Marks Entry 7th'!AU156,"")))</f>
        <v/>
      </c>
      <c r="CC157" s="120" t="str">
        <f>IF(OR($E157="",$G157=""),"",IF(AND($E$3=6),'Marks Entry 6th'!AV156,IF(AND($E$3=7),'Marks Entry 7th'!AV156,"")))</f>
        <v/>
      </c>
      <c r="CD157" s="428" t="str">
        <f t="shared" si="219"/>
        <v/>
      </c>
      <c r="CE157" s="120" t="str">
        <f>IF(OR($E157="",$G157=""),"",IF(AND($E$3=6),'Marks Entry 6th'!AW156,IF(AND($E$3=7),'Marks Entry 7th'!AW156,"")))</f>
        <v/>
      </c>
      <c r="CF157" s="120" t="str">
        <f>IF(OR($E157="",$G157=""),"",IF(AND($E$3=6),'Marks Entry 6th'!AX156,IF(AND($E$3=7),'Marks Entry 7th'!AX156,"")))</f>
        <v/>
      </c>
      <c r="CG157" s="65" t="str">
        <f t="shared" si="220"/>
        <v/>
      </c>
      <c r="CH157" s="62">
        <f t="shared" si="221"/>
        <v>0</v>
      </c>
      <c r="CI157" s="67" t="str">
        <f>IF(OR($E157="",$G157=""),"",IF(AND($E$3=6),'Marks Entry 6th'!AY156,IF(AND($E$3=7),'Marks Entry 7th'!AY156,"")))</f>
        <v/>
      </c>
      <c r="CJ157" s="67" t="str">
        <f>IF(OR($E157="",$G157=""),"",IF(AND($E$3=6),'Marks Entry 6th'!AZ156,IF(AND($E$3=7),'Marks Entry 7th'!AZ156,"")))</f>
        <v/>
      </c>
      <c r="CK157" s="65" t="str">
        <f t="shared" si="222"/>
        <v/>
      </c>
      <c r="CL157" s="62" t="str">
        <f t="shared" si="223"/>
        <v/>
      </c>
      <c r="CM157" s="108">
        <f t="shared" si="224"/>
        <v>0</v>
      </c>
      <c r="CN157" s="108" t="str">
        <f t="shared" si="225"/>
        <v/>
      </c>
      <c r="CO157" s="108" t="str">
        <f t="shared" si="226"/>
        <v/>
      </c>
      <c r="CP157" s="108" t="str">
        <f t="shared" si="227"/>
        <v/>
      </c>
      <c r="CQ157" s="108" t="str">
        <f t="shared" si="228"/>
        <v/>
      </c>
      <c r="CR157" s="110" t="str">
        <f t="shared" si="229"/>
        <v/>
      </c>
      <c r="CS157" s="120" t="str">
        <f>IF(OR($E157="",$G157=""),"",IF(AND($E$3=6),'Marks Entry 6th'!BA156,IF(AND($E$3=7),'Marks Entry 7th'!BA156,"")))</f>
        <v/>
      </c>
      <c r="CT157" s="120" t="str">
        <f>IF(OR($E157="",$G157=""),"",IF(AND($E$3=6),'Marks Entry 6th'!BB156,IF(AND($E$3=7),'Marks Entry 7th'!BB156,"")))</f>
        <v/>
      </c>
      <c r="CU157" s="120" t="str">
        <f>IF(OR($E157="",$G157=""),"",IF(AND($E$3=6),'Marks Entry 6th'!BC156,IF(AND($E$3=7),'Marks Entry 7th'!BC156,"")))</f>
        <v/>
      </c>
      <c r="CV157" s="120" t="str">
        <f>IF(OR($E157="",$G157=""),"",IF(AND($E$3=6),'Marks Entry 6th'!BD156,IF(AND($E$3=7),'Marks Entry 7th'!BD156,"")))</f>
        <v/>
      </c>
      <c r="CW157" s="120" t="str">
        <f>IF(OR($E157="",$G157=""),"",IF(AND($E$3=6),'Marks Entry 6th'!BE156,IF(AND($E$3=7),'Marks Entry 7th'!BE156,"")))</f>
        <v/>
      </c>
      <c r="CX157" s="120" t="str">
        <f>IF(OR($E157="",$G157=""),"",IF(AND($E$3=6),'Marks Entry 6th'!BF156,IF(AND($E$3=7),'Marks Entry 7th'!BF156,"")))</f>
        <v/>
      </c>
      <c r="CY157" s="428" t="str">
        <f t="shared" si="230"/>
        <v/>
      </c>
      <c r="CZ157" s="120" t="str">
        <f>IF(OR($E157="",$G157=""),"",IF(AND($E$3=6),'Marks Entry 6th'!BG156,IF(AND($E$3=7),'Marks Entry 7th'!BG156,"")))</f>
        <v/>
      </c>
      <c r="DA157" s="120" t="str">
        <f>IF(OR($E157="",$G157=""),"",IF(AND($E$3=6),'Marks Entry 6th'!BH156,IF(AND($E$3=7),'Marks Entry 7th'!BH156,"")))</f>
        <v/>
      </c>
      <c r="DB157" s="65" t="str">
        <f t="shared" si="231"/>
        <v/>
      </c>
      <c r="DC157" s="62">
        <f t="shared" si="232"/>
        <v>0</v>
      </c>
      <c r="DD157" s="67" t="str">
        <f>IF(OR($E157="",$G157=""),"",IF(AND($E$3=6),'Marks Entry 6th'!BI156,IF(AND($E$3=7),'Marks Entry 7th'!BI156,"")))</f>
        <v/>
      </c>
      <c r="DE157" s="67" t="str">
        <f>IF(OR($E157="",$G157=""),"",IF(AND($E$3=6),'Marks Entry 6th'!BJ156,IF(AND($E$3=7),'Marks Entry 7th'!BJ156,"")))</f>
        <v/>
      </c>
      <c r="DF157" s="65" t="str">
        <f t="shared" si="233"/>
        <v/>
      </c>
      <c r="DG157" s="62" t="str">
        <f t="shared" si="234"/>
        <v/>
      </c>
      <c r="DH157" s="108">
        <f t="shared" si="235"/>
        <v>0</v>
      </c>
      <c r="DI157" s="108" t="str">
        <f t="shared" si="236"/>
        <v/>
      </c>
      <c r="DJ157" s="108" t="str">
        <f t="shared" si="237"/>
        <v/>
      </c>
      <c r="DK157" s="108" t="str">
        <f t="shared" si="238"/>
        <v/>
      </c>
      <c r="DL157" s="108" t="str">
        <f t="shared" si="239"/>
        <v/>
      </c>
      <c r="DM157" s="110" t="str">
        <f t="shared" si="240"/>
        <v/>
      </c>
      <c r="DN157" s="120" t="str">
        <f>IF(OR($E157="",$G157=""),"",IF(AND($E$3=6),'Marks Entry 6th'!BK156,IF(AND($E$3=7),'Marks Entry 7th'!BK156,"")))</f>
        <v/>
      </c>
      <c r="DO157" s="120" t="str">
        <f>IF(OR($E157="",$G157=""),"",IF(AND($E$3=6),'Marks Entry 6th'!BL156,IF(AND($E$3=7),'Marks Entry 7th'!BL156,"")))</f>
        <v/>
      </c>
      <c r="DP157" s="120" t="str">
        <f>IF(OR($E157="",$G157=""),"",IF(AND($E$3=6),'Marks Entry 6th'!BM156,IF(AND($E$3=7),'Marks Entry 7th'!BM156,"")))</f>
        <v/>
      </c>
      <c r="DQ157" s="120" t="str">
        <f>IF(OR($E157="",$G157=""),"",IF(AND($E$3=6),'Marks Entry 6th'!BN156,IF(AND($E$3=7),'Marks Entry 7th'!BN156,"")))</f>
        <v/>
      </c>
      <c r="DR157" s="120" t="str">
        <f>IF(OR($E157="",$G157=""),"",IF(AND($E$3=6),'Marks Entry 6th'!BO156,IF(AND($E$3=7),'Marks Entry 7th'!BO156,"")))</f>
        <v/>
      </c>
      <c r="DS157" s="120" t="str">
        <f>IF(OR($E157="",$G157=""),"",IF(AND($E$3=6),'Marks Entry 6th'!BP156,IF(AND($E$3=7),'Marks Entry 7th'!BP156,"")))</f>
        <v/>
      </c>
      <c r="DT157" s="428" t="str">
        <f t="shared" si="241"/>
        <v/>
      </c>
      <c r="DU157" s="120" t="str">
        <f>IF(OR($E157="",$G157=""),"",IF(AND($E$3=6),'Marks Entry 6th'!BQ156,IF(AND($E$3=7),'Marks Entry 7th'!BQ156,"")))</f>
        <v/>
      </c>
      <c r="DV157" s="120" t="str">
        <f>IF(OR($E157="",$G157=""),"",IF(AND($E$3=6),'Marks Entry 6th'!BR156,IF(AND($E$3=7),'Marks Entry 7th'!BR156,"")))</f>
        <v/>
      </c>
      <c r="DW157" s="65" t="str">
        <f t="shared" si="242"/>
        <v/>
      </c>
      <c r="DX157" s="62">
        <f t="shared" si="243"/>
        <v>0</v>
      </c>
      <c r="DY157" s="67" t="str">
        <f>IF(OR($E157="",$G157=""),"",IF(AND($E$3=6),'Marks Entry 6th'!BS156,IF(AND($E$3=7),'Marks Entry 7th'!BS156,"")))</f>
        <v/>
      </c>
      <c r="DZ157" s="67" t="str">
        <f>IF(OR($E157="",$G157=""),"",IF(AND($E$3=6),'Marks Entry 6th'!BT156,IF(AND($E$3=7),'Marks Entry 7th'!BT156,"")))</f>
        <v/>
      </c>
      <c r="EA157" s="65" t="str">
        <f t="shared" si="244"/>
        <v/>
      </c>
      <c r="EB157" s="62" t="str">
        <f t="shared" si="245"/>
        <v/>
      </c>
      <c r="EC157" s="108">
        <f t="shared" si="246"/>
        <v>0</v>
      </c>
      <c r="ED157" s="108" t="str">
        <f t="shared" si="247"/>
        <v/>
      </c>
      <c r="EE157" s="108" t="str">
        <f t="shared" si="248"/>
        <v/>
      </c>
      <c r="EF157" s="108" t="str">
        <f t="shared" si="249"/>
        <v/>
      </c>
      <c r="EG157" s="108" t="str">
        <f t="shared" si="250"/>
        <v/>
      </c>
      <c r="EH157" s="110" t="str">
        <f t="shared" si="251"/>
        <v/>
      </c>
      <c r="EI157" s="52" t="str">
        <f>IF(OR($E157="",$G157=""),"",IF(AND($E$3=6),'Marks Entry 6th'!BU156,IF(AND($E$3=7),'Marks Entry 7th'!BU156,"")))</f>
        <v/>
      </c>
      <c r="EJ157" s="52" t="str">
        <f>IF(OR($E157="",$G157=""),"",IF(AND($E$3=6),'Marks Entry 6th'!BV156,IF(AND($E$3=7),'Marks Entry 7th'!BV156,"")))</f>
        <v/>
      </c>
      <c r="EK157" s="52" t="str">
        <f>IF(OR($E157="",$G157=""),"",IF(AND($E$3=6),'Marks Entry 6th'!BW156,IF(AND($E$3=7),'Marks Entry 7th'!BW156,"")))</f>
        <v/>
      </c>
      <c r="EL157" s="52" t="str">
        <f>IF(OR($E157="",$G157=""),"",IF(AND($E$3=6),'Marks Entry 6th'!BX156,IF(AND($E$3=7),'Marks Entry 7th'!BX156,"")))</f>
        <v/>
      </c>
      <c r="EM157" s="52" t="str">
        <f>IF(OR($E157="",$G157=""),"",IF(AND($E$3=6),'Marks Entry 6th'!BY156,IF(AND($E$3=7),'Marks Entry 7th'!BY156,"")))</f>
        <v/>
      </c>
      <c r="EN157" s="121" t="str">
        <f t="shared" si="252"/>
        <v/>
      </c>
      <c r="EO157" s="122">
        <f t="shared" si="253"/>
        <v>0</v>
      </c>
      <c r="EP157" s="122" t="str">
        <f t="shared" si="254"/>
        <v/>
      </c>
      <c r="EQ157" s="122" t="str">
        <f t="shared" si="255"/>
        <v/>
      </c>
      <c r="ER157" s="109" t="str">
        <f t="shared" si="256"/>
        <v/>
      </c>
      <c r="ES157" s="52" t="str">
        <f>IF(OR($E157="",$G157=""),"",IF(AND($E$3=6),'Marks Entry 6th'!BZ156,IF(AND($E$3=7),'Marks Entry 7th'!BZ156,"")))</f>
        <v/>
      </c>
      <c r="ET157" s="52" t="str">
        <f>IF(OR($E157="",$G157=""),"",IF(AND($E$3=6),'Marks Entry 6th'!CA156,IF(AND($E$3=7),'Marks Entry 7th'!CA156,"")))</f>
        <v/>
      </c>
      <c r="EU157" s="52" t="str">
        <f>IF(OR($E157="",$G157=""),"",IF(AND($E$3=6),'Marks Entry 6th'!CB156,IF(AND($E$3=7),'Marks Entry 7th'!CB156,"")))</f>
        <v/>
      </c>
      <c r="EV157" s="52" t="str">
        <f>IF(OR($E157="",$G157=""),"",IF(AND($E$3=6),'Marks Entry 6th'!CC156,IF(AND($E$3=7),'Marks Entry 7th'!CC156,"")))</f>
        <v/>
      </c>
      <c r="EW157" s="52" t="str">
        <f>IF(OR($E157="",$G157=""),"",IF(AND($E$3=6),'Marks Entry 6th'!CD156,IF(AND($E$3=7),'Marks Entry 7th'!CD156,"")))</f>
        <v/>
      </c>
      <c r="EX157" s="121" t="str">
        <f t="shared" si="257"/>
        <v/>
      </c>
      <c r="EY157" s="122">
        <f t="shared" si="258"/>
        <v>0</v>
      </c>
      <c r="EZ157" s="122" t="str">
        <f t="shared" si="259"/>
        <v/>
      </c>
      <c r="FA157" s="122" t="str">
        <f t="shared" si="260"/>
        <v/>
      </c>
      <c r="FB157" s="109" t="str">
        <f t="shared" si="261"/>
        <v/>
      </c>
      <c r="FC157" s="52" t="str">
        <f>IF(OR($E157="",$G157=""),"",IF(AND($E$3=6),'Marks Entry 6th'!CE156,IF(AND($E$3=7),'Marks Entry 7th'!CE156,"")))</f>
        <v/>
      </c>
      <c r="FD157" s="52" t="str">
        <f>IF(OR($E157="",$G157=""),"",IF(AND($E$3=6),'Marks Entry 6th'!CF156,IF(AND($E$3=7),'Marks Entry 7th'!CF156,"")))</f>
        <v/>
      </c>
      <c r="FE157" s="52" t="str">
        <f>IF(OR($E157="",$G157=""),"",IF(AND($E$3=6),'Marks Entry 6th'!CG156,IF(AND($E$3=7),'Marks Entry 7th'!CG156,"")))</f>
        <v/>
      </c>
      <c r="FF157" s="52" t="str">
        <f>IF(OR($E157="",$G157=""),"",IF(AND($E$3=6),'Marks Entry 6th'!CH156,IF(AND($E$3=7),'Marks Entry 7th'!CH156,"")))</f>
        <v/>
      </c>
      <c r="FG157" s="52" t="str">
        <f>IF(OR($E157="",$G157=""),"",IF(AND($E$3=6),'Marks Entry 6th'!CI156,IF(AND($E$3=7),'Marks Entry 7th'!CI156,"")))</f>
        <v/>
      </c>
      <c r="FH157" s="121" t="str">
        <f t="shared" si="262"/>
        <v/>
      </c>
      <c r="FI157" s="122">
        <f t="shared" si="263"/>
        <v>0</v>
      </c>
      <c r="FJ157" s="122" t="str">
        <f t="shared" si="264"/>
        <v/>
      </c>
      <c r="FK157" s="122" t="str">
        <f t="shared" si="265"/>
        <v/>
      </c>
      <c r="FL157" s="109" t="str">
        <f t="shared" si="266"/>
        <v/>
      </c>
      <c r="FM157" s="370" t="str">
        <f>IF(OR($E157="",$G157=""),"",IF(AND('Marks Entry 6th'!CJ156="",'Marks Entry 7th'!CJ156=""),"",IF(AND($E$3=6),'Marks Entry 6th'!CJ156,IF(AND($E$3=7),'Marks Entry 7th'!CJ156,""))))</f>
        <v/>
      </c>
      <c r="FN157" s="370" t="str">
        <f>IF(OR($E157="",$G157=""),"",IF(AND('Marks Entry 6th'!CK156="",'Marks Entry 7th'!CK156=""),"",IF(AND($E$3=6),'Marks Entry 6th'!CK156,IF(AND($E$3=7),'Marks Entry 7th'!CK156,""))))</f>
        <v/>
      </c>
      <c r="FO157" s="371" t="str">
        <f t="shared" si="267"/>
        <v/>
      </c>
      <c r="FP157" s="109" t="str">
        <f t="shared" si="268"/>
        <v/>
      </c>
      <c r="FQ157" s="370" t="str">
        <f>IF(OR($E157="",$G157=""),"",IF(AND('Marks Entry 6th'!CL156="",'Marks Entry 7th'!CL156=""),"",IF(AND($E$3=6),'Marks Entry 6th'!CL156,IF(AND($E$3=7),'Marks Entry 7th'!CL156,""))))</f>
        <v/>
      </c>
      <c r="FR157" s="370" t="str">
        <f>IF(OR($E157="",$G157=""),"",IF(AND('Marks Entry 6th'!CM156="",'Marks Entry 7th'!CM156=""),"",IF(AND($E$3=6),'Marks Entry 6th'!CM156,IF(AND($E$3=7),'Marks Entry 7th'!CM156,""))))</f>
        <v/>
      </c>
      <c r="FS157" s="371" t="str">
        <f t="shared" si="269"/>
        <v/>
      </c>
      <c r="FT157" s="109" t="str">
        <f t="shared" si="270"/>
        <v/>
      </c>
      <c r="FU157" s="78" t="str">
        <f t="shared" si="271"/>
        <v/>
      </c>
      <c r="FV157" s="332" t="str">
        <f t="shared" si="272"/>
        <v/>
      </c>
      <c r="FW157" s="84" t="str">
        <f t="shared" si="273"/>
        <v/>
      </c>
      <c r="FX157" s="225" t="str">
        <f t="shared" si="274"/>
        <v/>
      </c>
      <c r="FY157" s="85" t="str">
        <f t="shared" si="275"/>
        <v/>
      </c>
      <c r="FZ157" s="331" t="str">
        <f>IFERROR(IF(B157="NSO","NSO",IF(OR(D157="",G157="",F157=""),"",IF(AND(FV157&gt;=36,'Master sheet'!$D$11="Hindi"),"कक्षा क्रमोन्नत",IF(AND(FV157&gt;=36,'Master sheet'!$D$11="English"),"Promoted",IF(AND(FV157&lt;36,'Master sheet'!$D$11="Hindi"),"पुनः परीक्षा","Re-Exam"))))),"")</f>
        <v/>
      </c>
      <c r="GA157" s="53" t="str">
        <f>IF(OR($E157="",$G157=""),"",IF(AND($E$3=6,'Marks Entry 6th'!CN156=""),"",IF(AND($E$3=7,'Marks Entry 7th'!CN156=""),"",IF(AND($E$3=6),'Marks Entry 6th'!CN156,IF(AND($E$3=7),'Marks Entry 7th'!CN156,"")))))</f>
        <v/>
      </c>
      <c r="GB157" s="53" t="str">
        <f>IF(OR($E157="",$G157=""),"",IF(AND($E$3=6,'Marks Entry 6th'!CO156=""),"",IF(AND($E$3=7,'Marks Entry 7th'!CO156=""),"",IF(AND($E$3=6),'Marks Entry 6th'!CO156,IF(AND($E$3=7),'Marks Entry 7th'!CO156,"")))))</f>
        <v/>
      </c>
      <c r="GC157" s="54"/>
      <c r="GK157" s="56">
        <f>IF(AND($E$3=6),'Marks Entry 6th'!I156,IF(AND($E$3=7),'Marks Entry 7th'!I156,""))</f>
        <v>0</v>
      </c>
      <c r="GL157" s="56">
        <f t="shared" si="276"/>
        <v>0</v>
      </c>
    </row>
    <row r="158" spans="1:194" ht="18.95" customHeight="1">
      <c r="A158" s="68">
        <v>151</v>
      </c>
      <c r="B158" s="68" t="str">
        <f>IF(OR(GK158=0,GK158=""),"",IF(AND($E$3=6),'Marks Entry 6th'!I157,IF(AND($E$3=7),'Marks Entry 7th'!I157,"")))</f>
        <v/>
      </c>
      <c r="C158" s="69" t="str">
        <f>IF(OR(B158=0,B158=""),"",IF(AND($E$3=6,'Marks Entry 6th'!B157=""),"",IF(AND($E$3=7,'Marks Entry 7th'!B157=""),"",IF(AND($E$3=6,'Marks Entry 6th'!B157),'Marks Entry 6th'!B157,IF(AND($E$3=7),'Marks Entry 7th'!B157,"")))))</f>
        <v/>
      </c>
      <c r="D158" s="69" t="str">
        <f>IF(OR(B158=0,B158=""),"",IF(AND($E$3=6,'Marks Entry 6th'!C157=""),"",IF(AND($E$3=7,'Marks Entry 7th'!C157=""),"",IF(AND($E$3=6),'Marks Entry 6th'!C157,IF(AND($E$3=7),'Marks Entry 7th'!C157,"")))))</f>
        <v/>
      </c>
      <c r="E158" s="306" t="str">
        <f>IF(OR(B158=0,B158=""),"",IF(AND($E$3=6,'Marks Entry 6th'!E157=""),"",IF(AND($E$3=7,'Marks Entry 7th'!E157=""),"",IF(AND($E$3=6),'Marks Entry 6th'!E157,IF(AND($E$3=7),'Marks Entry 7th'!E157,"")))))</f>
        <v/>
      </c>
      <c r="F158" s="69" t="str">
        <f>IF(OR(B158=0,B158=""),"",IF(AND($E$3=6,'Marks Entry 6th'!D157=""),"",IF(AND($E$3=7,'Marks Entry 7th'!D157=""),"",IF(AND($E$3=6),'Marks Entry 6th'!D157,IF(AND($E$3=7),'Marks Entry 7th'!D157,"")))))</f>
        <v/>
      </c>
      <c r="G158" s="305" t="str">
        <f>IF(OR(B158=0,B158=""),"",IF(AND($E$3=6,'Marks Entry 6th'!F157=""),"",IF(AND($E$3=7,'Marks Entry 7th'!F157=""),"",IF(AND($E$3=6),UPPER('Marks Entry 6th'!F157),IF(AND($E$3=7),UPPER('Marks Entry 7th'!F157),"")))))</f>
        <v/>
      </c>
      <c r="H158" s="305" t="str">
        <f>IF(OR(B158=0,B158=""),"",IF(AND($E$3=6,'Marks Entry 6th'!G157=""),"",IF(AND($E$3=7,'Marks Entry 7th'!G157=""),"",IF(AND($E$3=6),UPPER('Marks Entry 6th'!G157),IF(AND($E$3=7),UPPER('Marks Entry 7th'!G157),"")))))</f>
        <v/>
      </c>
      <c r="I158" s="305" t="str">
        <f>IF(OR(B158=0,B158=""),"",IF(AND($E$3=6,'Marks Entry 6th'!H157=""),"",IF(AND($E$3=7,'Marks Entry 7th'!H157=""),"",IF(AND($E$3=6),UPPER('Marks Entry 6th'!H157),IF(AND($E$3=7),UPPER('Marks Entry 7th'!H157),"")))))</f>
        <v/>
      </c>
      <c r="J158" s="64" t="str">
        <f>IF(OR(B158=0,B158=""),"",IF(AND($E$3=6,'Marks Entry 6th'!J157=""),"",IF(AND($E$3=7,'Marks Entry 7th'!J157=""),"",IF(AND($E$3=6),'Marks Entry 6th'!J157,IF(AND($E$3=7),'Marks Entry 7th'!J157,"")))))</f>
        <v/>
      </c>
      <c r="K158" s="64" t="str">
        <f>IF(OR(B158=0,B158=""),"",IF(AND($E$3=6,'Marks Entry 6th'!K157=""),"",IF(AND($E$3=7,'Marks Entry 7th'!K157=""),"",IF(AND($E$3=6),'Marks Entry 6th'!K157,IF(AND($E$3=7),'Marks Entry 7th'!K157,"")))))</f>
        <v/>
      </c>
      <c r="L158" s="120" t="str">
        <f>IF(OR($E158="",$G158=""),"",IF(AND($E$3=6),'Marks Entry 6th'!L157,IF(AND($E$3=7),'Marks Entry 7th'!L157,"")))</f>
        <v/>
      </c>
      <c r="M158" s="120" t="str">
        <f>IF(OR($E158="",$G158=""),"",IF(AND($E$3=6),'Marks Entry 6th'!M157,IF(AND($E$3=7),'Marks Entry 7th'!M157,"")))</f>
        <v/>
      </c>
      <c r="N158" s="120" t="str">
        <f>IF(OR($E158="",$G158=""),"",IF(AND($E$3=6),'Marks Entry 6th'!N157,IF(AND($E$3=7),'Marks Entry 7th'!N157,"")))</f>
        <v/>
      </c>
      <c r="O158" s="120" t="str">
        <f>IF(OR($E158="",$G158=""),"",IF(AND($E$3=6),'Marks Entry 6th'!O157,IF(AND($E$3=7),'Marks Entry 7th'!O157,"")))</f>
        <v/>
      </c>
      <c r="P158" s="120" t="str">
        <f>IF(OR($E158="",$G158=""),"",IF(AND($E$3=6),'Marks Entry 6th'!P157,IF(AND($E$3=7),'Marks Entry 7th'!P157,"")))</f>
        <v/>
      </c>
      <c r="Q158" s="120" t="str">
        <f>IF(OR($E158="",$G158=""),"",IF(AND($E$3=6),'Marks Entry 6th'!Q157,IF(AND($E$3=7),'Marks Entry 7th'!Q157,"")))</f>
        <v/>
      </c>
      <c r="R158" s="428" t="str">
        <f t="shared" si="186"/>
        <v/>
      </c>
      <c r="S158" s="120" t="str">
        <f>IF(OR($E158="",$G158=""),"",IF(AND($E$3=6),'Marks Entry 6th'!R157,IF(AND($E$3=7),'Marks Entry 7th'!R157,"")))</f>
        <v/>
      </c>
      <c r="T158" s="120" t="str">
        <f>IF(OR($E158="",$G158=""),"",IF(AND($E$3=6),'Marks Entry 6th'!S157,IF(AND($E$3=7),'Marks Entry 7th'!S157,"")))</f>
        <v/>
      </c>
      <c r="U158" s="65" t="str">
        <f t="shared" si="187"/>
        <v/>
      </c>
      <c r="V158" s="62">
        <f t="shared" si="188"/>
        <v>0</v>
      </c>
      <c r="W158" s="67" t="str">
        <f>IF(OR($E158="",$G158=""),"",IF(AND($E$3=6),'Marks Entry 6th'!T157,IF(AND($E$3=7),'Marks Entry 7th'!T157,"")))</f>
        <v/>
      </c>
      <c r="X158" s="67" t="str">
        <f>IF(OR($E158="",$G158=""),"",IF(AND($E$3=6),'Marks Entry 6th'!U157,IF(AND($E$3=7),'Marks Entry 7th'!U157,"")))</f>
        <v/>
      </c>
      <c r="Y158" s="66" t="str">
        <f t="shared" si="189"/>
        <v/>
      </c>
      <c r="Z158" s="62" t="str">
        <f t="shared" si="190"/>
        <v/>
      </c>
      <c r="AA158" s="108">
        <f t="shared" si="191"/>
        <v>0</v>
      </c>
      <c r="AB158" s="108" t="str">
        <f t="shared" si="192"/>
        <v/>
      </c>
      <c r="AC158" s="108" t="str">
        <f t="shared" si="193"/>
        <v/>
      </c>
      <c r="AD158" s="108" t="str">
        <f t="shared" si="194"/>
        <v/>
      </c>
      <c r="AE158" s="108" t="str">
        <f t="shared" si="195"/>
        <v/>
      </c>
      <c r="AF158" s="110" t="str">
        <f t="shared" si="196"/>
        <v/>
      </c>
      <c r="AG158" s="120" t="str">
        <f>IF(OR($E158="",$G158=""),"",IF(AND($E$3=6),'Marks Entry 6th'!V157,IF(AND($E$3=7),'Marks Entry 7th'!V157,"")))</f>
        <v/>
      </c>
      <c r="AH158" s="120" t="str">
        <f>IF(OR($E158="",$G158=""),"",IF(AND($E$3=6),'Marks Entry 6th'!W157,IF(AND($E$3=7),'Marks Entry 7th'!W157,"")))</f>
        <v/>
      </c>
      <c r="AI158" s="120" t="str">
        <f>IF(OR($E158="",$G158=""),"",IF(AND($E$3=6),'Marks Entry 6th'!X157,IF(AND($E$3=7),'Marks Entry 7th'!X157,"")))</f>
        <v/>
      </c>
      <c r="AJ158" s="120" t="str">
        <f>IF(OR($E158="",$G158=""),"",IF(AND($E$3=6),'Marks Entry 6th'!Y157,IF(AND($E$3=7),'Marks Entry 7th'!Y157,"")))</f>
        <v/>
      </c>
      <c r="AK158" s="120" t="str">
        <f>IF(OR($E158="",$G158=""),"",IF(AND($E$3=6),'Marks Entry 6th'!Z157,IF(AND($E$3=7),'Marks Entry 7th'!Z157,"")))</f>
        <v/>
      </c>
      <c r="AL158" s="120" t="str">
        <f>IF(OR($E158="",$G158=""),"",IF(AND($E$3=6),'Marks Entry 6th'!AA157,IF(AND($E$3=7),'Marks Entry 7th'!AA157,"")))</f>
        <v/>
      </c>
      <c r="AM158" s="428" t="str">
        <f t="shared" si="197"/>
        <v/>
      </c>
      <c r="AN158" s="120" t="str">
        <f>IF(OR($E158="",$G158=""),"",IF(AND($E$3=6),'Marks Entry 6th'!AB157,IF(AND($E$3=7),'Marks Entry 7th'!AB157,"")))</f>
        <v/>
      </c>
      <c r="AO158" s="120" t="str">
        <f>IF(OR($E158="",$G158=""),"",IF(AND($E$3=6),'Marks Entry 6th'!AC157,IF(AND($E$3=7),'Marks Entry 7th'!AC157,"")))</f>
        <v/>
      </c>
      <c r="AP158" s="65" t="str">
        <f t="shared" si="198"/>
        <v/>
      </c>
      <c r="AQ158" s="62">
        <f t="shared" si="199"/>
        <v>0</v>
      </c>
      <c r="AR158" s="67" t="str">
        <f>IF(OR($E158="",$G158=""),"",IF(AND($E$3=6),'Marks Entry 6th'!AD157,IF(AND($E$3=7),'Marks Entry 7th'!AD157,"")))</f>
        <v/>
      </c>
      <c r="AS158" s="67" t="str">
        <f>IF(OR($E158="",$G158=""),"",IF(AND($E$3=6),'Marks Entry 6th'!AE157,IF(AND($E$3=7),'Marks Entry 7th'!AE157,"")))</f>
        <v/>
      </c>
      <c r="AT158" s="65" t="str">
        <f t="shared" si="200"/>
        <v/>
      </c>
      <c r="AU158" s="62" t="str">
        <f t="shared" si="201"/>
        <v/>
      </c>
      <c r="AV158" s="108">
        <f t="shared" si="202"/>
        <v>0</v>
      </c>
      <c r="AW158" s="108" t="str">
        <f t="shared" si="203"/>
        <v/>
      </c>
      <c r="AX158" s="108" t="str">
        <f t="shared" si="204"/>
        <v/>
      </c>
      <c r="AY158" s="108" t="str">
        <f t="shared" si="205"/>
        <v/>
      </c>
      <c r="AZ158" s="108" t="str">
        <f t="shared" si="206"/>
        <v/>
      </c>
      <c r="BA158" s="110" t="str">
        <f t="shared" si="207"/>
        <v/>
      </c>
      <c r="BB158" s="313" t="str">
        <f>IF(OR($E158="",$G158=""),"",IF(AND($E$3=6),'Marks Entry 6th'!AF157,IF(AND($E$3=7),'Marks Entry 7th'!AF157,"")))</f>
        <v/>
      </c>
      <c r="BC158" s="120" t="str">
        <f>IF(OR($E158="",$G158=""),"",IF(AND($E$3=6),'Marks Entry 6th'!AG157,IF(AND($E$3=7),'Marks Entry 7th'!AG157,"")))</f>
        <v/>
      </c>
      <c r="BD158" s="120" t="str">
        <f>IF(OR($E158="",$G158=""),"",IF(AND($E$3=6),'Marks Entry 6th'!AH157,IF(AND($E$3=7),'Marks Entry 7th'!AH157,"")))</f>
        <v/>
      </c>
      <c r="BE158" s="120" t="str">
        <f>IF(OR($E158="",$G158=""),"",IF(AND($E$3=6),'Marks Entry 6th'!AI157,IF(AND($E$3=7),'Marks Entry 7th'!AI157,"")))</f>
        <v/>
      </c>
      <c r="BF158" s="120" t="str">
        <f>IF(OR($E158="",$G158=""),"",IF(AND($E$3=6),'Marks Entry 6th'!AJ157,IF(AND($E$3=7),'Marks Entry 7th'!AJ157,"")))</f>
        <v/>
      </c>
      <c r="BG158" s="120" t="str">
        <f>IF(OR($E158="",$G158=""),"",IF(AND($E$3=6),'Marks Entry 6th'!AK157,IF(AND($E$3=7),'Marks Entry 7th'!AK157,"")))</f>
        <v/>
      </c>
      <c r="BH158" s="120" t="str">
        <f>IF(OR($E158="",$G158=""),"",IF(AND($E$3=6),'Marks Entry 6th'!AL157,IF(AND($E$3=7),'Marks Entry 7th'!AL157,"")))</f>
        <v/>
      </c>
      <c r="BI158" s="428" t="str">
        <f t="shared" si="208"/>
        <v/>
      </c>
      <c r="BJ158" s="120" t="str">
        <f>IF(OR($E158="",$G158=""),"",IF(AND($E$3=6),'Marks Entry 6th'!AM157,IF(AND($E$3=7),'Marks Entry 7th'!AM157,"")))</f>
        <v/>
      </c>
      <c r="BK158" s="120" t="str">
        <f>IF(OR($E158="",$G158=""),"",IF(AND($E$3=6),'Marks Entry 6th'!AN157,IF(AND($E$3=7),'Marks Entry 7th'!AN157,"")))</f>
        <v/>
      </c>
      <c r="BL158" s="65" t="str">
        <f t="shared" si="209"/>
        <v/>
      </c>
      <c r="BM158" s="62">
        <f t="shared" si="210"/>
        <v>0</v>
      </c>
      <c r="BN158" s="67" t="str">
        <f>IF(OR($E158="",$G158=""),"",IF(AND($E$3=6),'Marks Entry 6th'!AO157,IF(AND($E$3=7),'Marks Entry 7th'!AO157,"")))</f>
        <v/>
      </c>
      <c r="BO158" s="67" t="str">
        <f>IF(OR($E158="",$G158=""),"",IF(AND($E$3=6),'Marks Entry 6th'!AP157,IF(AND($E$3=7),'Marks Entry 7th'!AP157,"")))</f>
        <v/>
      </c>
      <c r="BP158" s="65" t="str">
        <f t="shared" si="211"/>
        <v/>
      </c>
      <c r="BQ158" s="62" t="str">
        <f t="shared" si="212"/>
        <v/>
      </c>
      <c r="BR158" s="108">
        <f t="shared" si="213"/>
        <v>0</v>
      </c>
      <c r="BS158" s="108" t="str">
        <f t="shared" si="214"/>
        <v/>
      </c>
      <c r="BT158" s="108" t="str">
        <f t="shared" si="215"/>
        <v/>
      </c>
      <c r="BU158" s="108" t="str">
        <f t="shared" si="216"/>
        <v/>
      </c>
      <c r="BV158" s="108" t="str">
        <f t="shared" si="217"/>
        <v/>
      </c>
      <c r="BW158" s="110" t="str">
        <f t="shared" si="218"/>
        <v/>
      </c>
      <c r="BX158" s="120" t="str">
        <f>IF(OR($E158="",$G158=""),"",IF(AND($E$3=6),'Marks Entry 6th'!AQ157,IF(AND($E$3=7),'Marks Entry 7th'!AQ157,"")))</f>
        <v/>
      </c>
      <c r="BY158" s="120" t="str">
        <f>IF(OR($E158="",$G158=""),"",IF(AND($E$3=6),'Marks Entry 6th'!AR157,IF(AND($E$3=7),'Marks Entry 7th'!AR157,"")))</f>
        <v/>
      </c>
      <c r="BZ158" s="120" t="str">
        <f>IF(OR($E158="",$G158=""),"",IF(AND($E$3=6),'Marks Entry 6th'!AS157,IF(AND($E$3=7),'Marks Entry 7th'!AS157,"")))</f>
        <v/>
      </c>
      <c r="CA158" s="120" t="str">
        <f>IF(OR($E158="",$G158=""),"",IF(AND($E$3=6),'Marks Entry 6th'!AT157,IF(AND($E$3=7),'Marks Entry 7th'!AT157,"")))</f>
        <v/>
      </c>
      <c r="CB158" s="120" t="str">
        <f>IF(OR($E158="",$G158=""),"",IF(AND($E$3=6),'Marks Entry 6th'!AU157,IF(AND($E$3=7),'Marks Entry 7th'!AU157,"")))</f>
        <v/>
      </c>
      <c r="CC158" s="120" t="str">
        <f>IF(OR($E158="",$G158=""),"",IF(AND($E$3=6),'Marks Entry 6th'!AV157,IF(AND($E$3=7),'Marks Entry 7th'!AV157,"")))</f>
        <v/>
      </c>
      <c r="CD158" s="428" t="str">
        <f t="shared" si="219"/>
        <v/>
      </c>
      <c r="CE158" s="120" t="str">
        <f>IF(OR($E158="",$G158=""),"",IF(AND($E$3=6),'Marks Entry 6th'!AW157,IF(AND($E$3=7),'Marks Entry 7th'!AW157,"")))</f>
        <v/>
      </c>
      <c r="CF158" s="120" t="str">
        <f>IF(OR($E158="",$G158=""),"",IF(AND($E$3=6),'Marks Entry 6th'!AX157,IF(AND($E$3=7),'Marks Entry 7th'!AX157,"")))</f>
        <v/>
      </c>
      <c r="CG158" s="65" t="str">
        <f t="shared" si="220"/>
        <v/>
      </c>
      <c r="CH158" s="62">
        <f t="shared" si="221"/>
        <v>0</v>
      </c>
      <c r="CI158" s="67" t="str">
        <f>IF(OR($E158="",$G158=""),"",IF(AND($E$3=6),'Marks Entry 6th'!AY157,IF(AND($E$3=7),'Marks Entry 7th'!AY157,"")))</f>
        <v/>
      </c>
      <c r="CJ158" s="67" t="str">
        <f>IF(OR($E158="",$G158=""),"",IF(AND($E$3=6),'Marks Entry 6th'!AZ157,IF(AND($E$3=7),'Marks Entry 7th'!AZ157,"")))</f>
        <v/>
      </c>
      <c r="CK158" s="65" t="str">
        <f t="shared" si="222"/>
        <v/>
      </c>
      <c r="CL158" s="62" t="str">
        <f t="shared" si="223"/>
        <v/>
      </c>
      <c r="CM158" s="108">
        <f t="shared" si="224"/>
        <v>0</v>
      </c>
      <c r="CN158" s="108" t="str">
        <f t="shared" si="225"/>
        <v/>
      </c>
      <c r="CO158" s="108" t="str">
        <f t="shared" si="226"/>
        <v/>
      </c>
      <c r="CP158" s="108" t="str">
        <f t="shared" si="227"/>
        <v/>
      </c>
      <c r="CQ158" s="108" t="str">
        <f t="shared" si="228"/>
        <v/>
      </c>
      <c r="CR158" s="110" t="str">
        <f t="shared" si="229"/>
        <v/>
      </c>
      <c r="CS158" s="120" t="str">
        <f>IF(OR($E158="",$G158=""),"",IF(AND($E$3=6),'Marks Entry 6th'!BA157,IF(AND($E$3=7),'Marks Entry 7th'!BA157,"")))</f>
        <v/>
      </c>
      <c r="CT158" s="120" t="str">
        <f>IF(OR($E158="",$G158=""),"",IF(AND($E$3=6),'Marks Entry 6th'!BB157,IF(AND($E$3=7),'Marks Entry 7th'!BB157,"")))</f>
        <v/>
      </c>
      <c r="CU158" s="120" t="str">
        <f>IF(OR($E158="",$G158=""),"",IF(AND($E$3=6),'Marks Entry 6th'!BC157,IF(AND($E$3=7),'Marks Entry 7th'!BC157,"")))</f>
        <v/>
      </c>
      <c r="CV158" s="120" t="str">
        <f>IF(OR($E158="",$G158=""),"",IF(AND($E$3=6),'Marks Entry 6th'!BD157,IF(AND($E$3=7),'Marks Entry 7th'!BD157,"")))</f>
        <v/>
      </c>
      <c r="CW158" s="120" t="str">
        <f>IF(OR($E158="",$G158=""),"",IF(AND($E$3=6),'Marks Entry 6th'!BE157,IF(AND($E$3=7),'Marks Entry 7th'!BE157,"")))</f>
        <v/>
      </c>
      <c r="CX158" s="120" t="str">
        <f>IF(OR($E158="",$G158=""),"",IF(AND($E$3=6),'Marks Entry 6th'!BF157,IF(AND($E$3=7),'Marks Entry 7th'!BF157,"")))</f>
        <v/>
      </c>
      <c r="CY158" s="428" t="str">
        <f t="shared" si="230"/>
        <v/>
      </c>
      <c r="CZ158" s="120" t="str">
        <f>IF(OR($E158="",$G158=""),"",IF(AND($E$3=6),'Marks Entry 6th'!BG157,IF(AND($E$3=7),'Marks Entry 7th'!BG157,"")))</f>
        <v/>
      </c>
      <c r="DA158" s="120" t="str">
        <f>IF(OR($E158="",$G158=""),"",IF(AND($E$3=6),'Marks Entry 6th'!BH157,IF(AND($E$3=7),'Marks Entry 7th'!BH157,"")))</f>
        <v/>
      </c>
      <c r="DB158" s="65" t="str">
        <f t="shared" si="231"/>
        <v/>
      </c>
      <c r="DC158" s="62">
        <f t="shared" si="232"/>
        <v>0</v>
      </c>
      <c r="DD158" s="67" t="str">
        <f>IF(OR($E158="",$G158=""),"",IF(AND($E$3=6),'Marks Entry 6th'!BI157,IF(AND($E$3=7),'Marks Entry 7th'!BI157,"")))</f>
        <v/>
      </c>
      <c r="DE158" s="67" t="str">
        <f>IF(OR($E158="",$G158=""),"",IF(AND($E$3=6),'Marks Entry 6th'!BJ157,IF(AND($E$3=7),'Marks Entry 7th'!BJ157,"")))</f>
        <v/>
      </c>
      <c r="DF158" s="65" t="str">
        <f t="shared" si="233"/>
        <v/>
      </c>
      <c r="DG158" s="62" t="str">
        <f t="shared" si="234"/>
        <v/>
      </c>
      <c r="DH158" s="108">
        <f t="shared" si="235"/>
        <v>0</v>
      </c>
      <c r="DI158" s="108" t="str">
        <f t="shared" si="236"/>
        <v/>
      </c>
      <c r="DJ158" s="108" t="str">
        <f t="shared" si="237"/>
        <v/>
      </c>
      <c r="DK158" s="108" t="str">
        <f t="shared" si="238"/>
        <v/>
      </c>
      <c r="DL158" s="108" t="str">
        <f t="shared" si="239"/>
        <v/>
      </c>
      <c r="DM158" s="110" t="str">
        <f t="shared" si="240"/>
        <v/>
      </c>
      <c r="DN158" s="120" t="str">
        <f>IF(OR($E158="",$G158=""),"",IF(AND($E$3=6),'Marks Entry 6th'!BK157,IF(AND($E$3=7),'Marks Entry 7th'!BK157,"")))</f>
        <v/>
      </c>
      <c r="DO158" s="120" t="str">
        <f>IF(OR($E158="",$G158=""),"",IF(AND($E$3=6),'Marks Entry 6th'!BL157,IF(AND($E$3=7),'Marks Entry 7th'!BL157,"")))</f>
        <v/>
      </c>
      <c r="DP158" s="120" t="str">
        <f>IF(OR($E158="",$G158=""),"",IF(AND($E$3=6),'Marks Entry 6th'!BM157,IF(AND($E$3=7),'Marks Entry 7th'!BM157,"")))</f>
        <v/>
      </c>
      <c r="DQ158" s="120" t="str">
        <f>IF(OR($E158="",$G158=""),"",IF(AND($E$3=6),'Marks Entry 6th'!BN157,IF(AND($E$3=7),'Marks Entry 7th'!BN157,"")))</f>
        <v/>
      </c>
      <c r="DR158" s="120" t="str">
        <f>IF(OR($E158="",$G158=""),"",IF(AND($E$3=6),'Marks Entry 6th'!BO157,IF(AND($E$3=7),'Marks Entry 7th'!BO157,"")))</f>
        <v/>
      </c>
      <c r="DS158" s="120" t="str">
        <f>IF(OR($E158="",$G158=""),"",IF(AND($E$3=6),'Marks Entry 6th'!BP157,IF(AND($E$3=7),'Marks Entry 7th'!BP157,"")))</f>
        <v/>
      </c>
      <c r="DT158" s="428" t="str">
        <f t="shared" si="241"/>
        <v/>
      </c>
      <c r="DU158" s="120" t="str">
        <f>IF(OR($E158="",$G158=""),"",IF(AND($E$3=6),'Marks Entry 6th'!BQ157,IF(AND($E$3=7),'Marks Entry 7th'!BQ157,"")))</f>
        <v/>
      </c>
      <c r="DV158" s="120" t="str">
        <f>IF(OR($E158="",$G158=""),"",IF(AND($E$3=6),'Marks Entry 6th'!BR157,IF(AND($E$3=7),'Marks Entry 7th'!BR157,"")))</f>
        <v/>
      </c>
      <c r="DW158" s="65" t="str">
        <f t="shared" si="242"/>
        <v/>
      </c>
      <c r="DX158" s="62">
        <f t="shared" si="243"/>
        <v>0</v>
      </c>
      <c r="DY158" s="67" t="str">
        <f>IF(OR($E158="",$G158=""),"",IF(AND($E$3=6),'Marks Entry 6th'!BS157,IF(AND($E$3=7),'Marks Entry 7th'!BS157,"")))</f>
        <v/>
      </c>
      <c r="DZ158" s="67" t="str">
        <f>IF(OR($E158="",$G158=""),"",IF(AND($E$3=6),'Marks Entry 6th'!BT157,IF(AND($E$3=7),'Marks Entry 7th'!BT157,"")))</f>
        <v/>
      </c>
      <c r="EA158" s="65" t="str">
        <f t="shared" si="244"/>
        <v/>
      </c>
      <c r="EB158" s="62" t="str">
        <f t="shared" si="245"/>
        <v/>
      </c>
      <c r="EC158" s="108">
        <f t="shared" si="246"/>
        <v>0</v>
      </c>
      <c r="ED158" s="108" t="str">
        <f t="shared" si="247"/>
        <v/>
      </c>
      <c r="EE158" s="108" t="str">
        <f t="shared" si="248"/>
        <v/>
      </c>
      <c r="EF158" s="108" t="str">
        <f t="shared" si="249"/>
        <v/>
      </c>
      <c r="EG158" s="108" t="str">
        <f t="shared" si="250"/>
        <v/>
      </c>
      <c r="EH158" s="110" t="str">
        <f t="shared" si="251"/>
        <v/>
      </c>
      <c r="EI158" s="52" t="str">
        <f>IF(OR($E158="",$G158=""),"",IF(AND($E$3=6),'Marks Entry 6th'!BU157,IF(AND($E$3=7),'Marks Entry 7th'!BU157,"")))</f>
        <v/>
      </c>
      <c r="EJ158" s="52" t="str">
        <f>IF(OR($E158="",$G158=""),"",IF(AND($E$3=6),'Marks Entry 6th'!BV157,IF(AND($E$3=7),'Marks Entry 7th'!BV157,"")))</f>
        <v/>
      </c>
      <c r="EK158" s="52" t="str">
        <f>IF(OR($E158="",$G158=""),"",IF(AND($E$3=6),'Marks Entry 6th'!BW157,IF(AND($E$3=7),'Marks Entry 7th'!BW157,"")))</f>
        <v/>
      </c>
      <c r="EL158" s="52" t="str">
        <f>IF(OR($E158="",$G158=""),"",IF(AND($E$3=6),'Marks Entry 6th'!BX157,IF(AND($E$3=7),'Marks Entry 7th'!BX157,"")))</f>
        <v/>
      </c>
      <c r="EM158" s="52" t="str">
        <f>IF(OR($E158="",$G158=""),"",IF(AND($E$3=6),'Marks Entry 6th'!BY157,IF(AND($E$3=7),'Marks Entry 7th'!BY157,"")))</f>
        <v/>
      </c>
      <c r="EN158" s="121" t="str">
        <f t="shared" si="252"/>
        <v/>
      </c>
      <c r="EO158" s="122">
        <f t="shared" si="253"/>
        <v>0</v>
      </c>
      <c r="EP158" s="122" t="str">
        <f t="shared" si="254"/>
        <v/>
      </c>
      <c r="EQ158" s="122" t="str">
        <f t="shared" si="255"/>
        <v/>
      </c>
      <c r="ER158" s="109" t="str">
        <f t="shared" si="256"/>
        <v/>
      </c>
      <c r="ES158" s="52" t="str">
        <f>IF(OR($E158="",$G158=""),"",IF(AND($E$3=6),'Marks Entry 6th'!BZ157,IF(AND($E$3=7),'Marks Entry 7th'!BZ157,"")))</f>
        <v/>
      </c>
      <c r="ET158" s="52" t="str">
        <f>IF(OR($E158="",$G158=""),"",IF(AND($E$3=6),'Marks Entry 6th'!CA157,IF(AND($E$3=7),'Marks Entry 7th'!CA157,"")))</f>
        <v/>
      </c>
      <c r="EU158" s="52" t="str">
        <f>IF(OR($E158="",$G158=""),"",IF(AND($E$3=6),'Marks Entry 6th'!CB157,IF(AND($E$3=7),'Marks Entry 7th'!CB157,"")))</f>
        <v/>
      </c>
      <c r="EV158" s="52" t="str">
        <f>IF(OR($E158="",$G158=""),"",IF(AND($E$3=6),'Marks Entry 6th'!CC157,IF(AND($E$3=7),'Marks Entry 7th'!CC157,"")))</f>
        <v/>
      </c>
      <c r="EW158" s="52" t="str">
        <f>IF(OR($E158="",$G158=""),"",IF(AND($E$3=6),'Marks Entry 6th'!CD157,IF(AND($E$3=7),'Marks Entry 7th'!CD157,"")))</f>
        <v/>
      </c>
      <c r="EX158" s="121" t="str">
        <f t="shared" si="257"/>
        <v/>
      </c>
      <c r="EY158" s="122">
        <f t="shared" si="258"/>
        <v>0</v>
      </c>
      <c r="EZ158" s="122" t="str">
        <f t="shared" si="259"/>
        <v/>
      </c>
      <c r="FA158" s="122" t="str">
        <f t="shared" si="260"/>
        <v/>
      </c>
      <c r="FB158" s="109" t="str">
        <f t="shared" si="261"/>
        <v/>
      </c>
      <c r="FC158" s="52" t="str">
        <f>IF(OR($E158="",$G158=""),"",IF(AND($E$3=6),'Marks Entry 6th'!CE157,IF(AND($E$3=7),'Marks Entry 7th'!CE157,"")))</f>
        <v/>
      </c>
      <c r="FD158" s="52" t="str">
        <f>IF(OR($E158="",$G158=""),"",IF(AND($E$3=6),'Marks Entry 6th'!CF157,IF(AND($E$3=7),'Marks Entry 7th'!CF157,"")))</f>
        <v/>
      </c>
      <c r="FE158" s="52" t="str">
        <f>IF(OR($E158="",$G158=""),"",IF(AND($E$3=6),'Marks Entry 6th'!CG157,IF(AND($E$3=7),'Marks Entry 7th'!CG157,"")))</f>
        <v/>
      </c>
      <c r="FF158" s="52" t="str">
        <f>IF(OR($E158="",$G158=""),"",IF(AND($E$3=6),'Marks Entry 6th'!CH157,IF(AND($E$3=7),'Marks Entry 7th'!CH157,"")))</f>
        <v/>
      </c>
      <c r="FG158" s="52" t="str">
        <f>IF(OR($E158="",$G158=""),"",IF(AND($E$3=6),'Marks Entry 6th'!CI157,IF(AND($E$3=7),'Marks Entry 7th'!CI157,"")))</f>
        <v/>
      </c>
      <c r="FH158" s="121" t="str">
        <f t="shared" si="262"/>
        <v/>
      </c>
      <c r="FI158" s="122">
        <f t="shared" si="263"/>
        <v>0</v>
      </c>
      <c r="FJ158" s="122" t="str">
        <f t="shared" si="264"/>
        <v/>
      </c>
      <c r="FK158" s="122" t="str">
        <f t="shared" si="265"/>
        <v/>
      </c>
      <c r="FL158" s="109" t="str">
        <f t="shared" si="266"/>
        <v/>
      </c>
      <c r="FM158" s="370" t="str">
        <f>IF(OR($E158="",$G158=""),"",IF(AND('Marks Entry 6th'!CJ157="",'Marks Entry 7th'!CJ157=""),"",IF(AND($E$3=6),'Marks Entry 6th'!CJ157,IF(AND($E$3=7),'Marks Entry 7th'!CJ157,""))))</f>
        <v/>
      </c>
      <c r="FN158" s="370" t="str">
        <f>IF(OR($E158="",$G158=""),"",IF(AND('Marks Entry 6th'!CK157="",'Marks Entry 7th'!CK157=""),"",IF(AND($E$3=6),'Marks Entry 6th'!CK157,IF(AND($E$3=7),'Marks Entry 7th'!CK157,""))))</f>
        <v/>
      </c>
      <c r="FO158" s="371" t="str">
        <f t="shared" si="267"/>
        <v/>
      </c>
      <c r="FP158" s="109" t="str">
        <f t="shared" si="268"/>
        <v/>
      </c>
      <c r="FQ158" s="370" t="str">
        <f>IF(OR($E158="",$G158=""),"",IF(AND('Marks Entry 6th'!CL157="",'Marks Entry 7th'!CL157=""),"",IF(AND($E$3=6),'Marks Entry 6th'!CL157,IF(AND($E$3=7),'Marks Entry 7th'!CL157,""))))</f>
        <v/>
      </c>
      <c r="FR158" s="370" t="str">
        <f>IF(OR($E158="",$G158=""),"",IF(AND('Marks Entry 6th'!CM157="",'Marks Entry 7th'!CM157=""),"",IF(AND($E$3=6),'Marks Entry 6th'!CM157,IF(AND($E$3=7),'Marks Entry 7th'!CM157,""))))</f>
        <v/>
      </c>
      <c r="FS158" s="371" t="str">
        <f t="shared" si="269"/>
        <v/>
      </c>
      <c r="FT158" s="109" t="str">
        <f t="shared" si="270"/>
        <v/>
      </c>
      <c r="FU158" s="78" t="str">
        <f t="shared" si="271"/>
        <v/>
      </c>
      <c r="FV158" s="332" t="str">
        <f t="shared" si="272"/>
        <v/>
      </c>
      <c r="FW158" s="84" t="str">
        <f t="shared" si="273"/>
        <v/>
      </c>
      <c r="FX158" s="225" t="str">
        <f t="shared" si="274"/>
        <v/>
      </c>
      <c r="FY158" s="85" t="str">
        <f t="shared" si="275"/>
        <v/>
      </c>
      <c r="FZ158" s="331" t="str">
        <f>IFERROR(IF(B158="NSO","NSO",IF(OR(D158="",G158="",F158=""),"",IF(AND(FV158&gt;=36,'Master sheet'!$D$11="Hindi"),"कक्षा क्रमोन्नत",IF(AND(FV158&gt;=36,'Master sheet'!$D$11="English"),"Promoted",IF(AND(FV158&lt;36,'Master sheet'!$D$11="Hindi"),"पुनः परीक्षा","Re-Exam"))))),"")</f>
        <v/>
      </c>
      <c r="GA158" s="53" t="str">
        <f>IF(OR($E158="",$G158=""),"",IF(AND($E$3=6,'Marks Entry 6th'!CN157=""),"",IF(AND($E$3=7,'Marks Entry 7th'!CN157=""),"",IF(AND($E$3=6),'Marks Entry 6th'!CN157,IF(AND($E$3=7),'Marks Entry 7th'!CN157,"")))))</f>
        <v/>
      </c>
      <c r="GB158" s="53" t="str">
        <f>IF(OR($E158="",$G158=""),"",IF(AND($E$3=6,'Marks Entry 6th'!CO157=""),"",IF(AND($E$3=7,'Marks Entry 7th'!CO157=""),"",IF(AND($E$3=6),'Marks Entry 6th'!CO157,IF(AND($E$3=7),'Marks Entry 7th'!CO157,"")))))</f>
        <v/>
      </c>
      <c r="GC158" s="54"/>
      <c r="GK158" s="56">
        <f>IF(AND($E$3=6),'Marks Entry 6th'!I157,IF(AND($E$3=7),'Marks Entry 7th'!I157,""))</f>
        <v>0</v>
      </c>
      <c r="GL158" s="56">
        <f t="shared" si="276"/>
        <v>0</v>
      </c>
    </row>
    <row r="159" spans="1:194" ht="18.95" customHeight="1">
      <c r="A159" s="68">
        <v>152</v>
      </c>
      <c r="B159" s="68" t="str">
        <f>IF(OR(GK159=0,GK159=""),"",IF(AND($E$3=6),'Marks Entry 6th'!I158,IF(AND($E$3=7),'Marks Entry 7th'!I158,"")))</f>
        <v/>
      </c>
      <c r="C159" s="69" t="str">
        <f>IF(OR(B159=0,B159=""),"",IF(AND($E$3=6,'Marks Entry 6th'!B158=""),"",IF(AND($E$3=7,'Marks Entry 7th'!B158=""),"",IF(AND($E$3=6,'Marks Entry 6th'!B158),'Marks Entry 6th'!B158,IF(AND($E$3=7),'Marks Entry 7th'!B158,"")))))</f>
        <v/>
      </c>
      <c r="D159" s="69" t="str">
        <f>IF(OR(B159=0,B159=""),"",IF(AND($E$3=6,'Marks Entry 6th'!C158=""),"",IF(AND($E$3=7,'Marks Entry 7th'!C158=""),"",IF(AND($E$3=6),'Marks Entry 6th'!C158,IF(AND($E$3=7),'Marks Entry 7th'!C158,"")))))</f>
        <v/>
      </c>
      <c r="E159" s="306" t="str">
        <f>IF(OR(B159=0,B159=""),"",IF(AND($E$3=6,'Marks Entry 6th'!E158=""),"",IF(AND($E$3=7,'Marks Entry 7th'!E158=""),"",IF(AND($E$3=6),'Marks Entry 6th'!E158,IF(AND($E$3=7),'Marks Entry 7th'!E158,"")))))</f>
        <v/>
      </c>
      <c r="F159" s="69" t="str">
        <f>IF(OR(B159=0,B159=""),"",IF(AND($E$3=6,'Marks Entry 6th'!D158=""),"",IF(AND($E$3=7,'Marks Entry 7th'!D158=""),"",IF(AND($E$3=6),'Marks Entry 6th'!D158,IF(AND($E$3=7),'Marks Entry 7th'!D158,"")))))</f>
        <v/>
      </c>
      <c r="G159" s="305" t="str">
        <f>IF(OR(B159=0,B159=""),"",IF(AND($E$3=6,'Marks Entry 6th'!F158=""),"",IF(AND($E$3=7,'Marks Entry 7th'!F158=""),"",IF(AND($E$3=6),UPPER('Marks Entry 6th'!F158),IF(AND($E$3=7),UPPER('Marks Entry 7th'!F158),"")))))</f>
        <v/>
      </c>
      <c r="H159" s="305" t="str">
        <f>IF(OR(B159=0,B159=""),"",IF(AND($E$3=6,'Marks Entry 6th'!G158=""),"",IF(AND($E$3=7,'Marks Entry 7th'!G158=""),"",IF(AND($E$3=6),UPPER('Marks Entry 6th'!G158),IF(AND($E$3=7),UPPER('Marks Entry 7th'!G158),"")))))</f>
        <v/>
      </c>
      <c r="I159" s="305" t="str">
        <f>IF(OR(B159=0,B159=""),"",IF(AND($E$3=6,'Marks Entry 6th'!H158=""),"",IF(AND($E$3=7,'Marks Entry 7th'!H158=""),"",IF(AND($E$3=6),UPPER('Marks Entry 6th'!H158),IF(AND($E$3=7),UPPER('Marks Entry 7th'!H158),"")))))</f>
        <v/>
      </c>
      <c r="J159" s="64" t="str">
        <f>IF(OR(B159=0,B159=""),"",IF(AND($E$3=6,'Marks Entry 6th'!J158=""),"",IF(AND($E$3=7,'Marks Entry 7th'!J158=""),"",IF(AND($E$3=6),'Marks Entry 6th'!J158,IF(AND($E$3=7),'Marks Entry 7th'!J158,"")))))</f>
        <v/>
      </c>
      <c r="K159" s="64" t="str">
        <f>IF(OR(B159=0,B159=""),"",IF(AND($E$3=6,'Marks Entry 6th'!K158=""),"",IF(AND($E$3=7,'Marks Entry 7th'!K158=""),"",IF(AND($E$3=6),'Marks Entry 6th'!K158,IF(AND($E$3=7),'Marks Entry 7th'!K158,"")))))</f>
        <v/>
      </c>
      <c r="L159" s="120" t="str">
        <f>IF(OR($E159="",$G159=""),"",IF(AND($E$3=6),'Marks Entry 6th'!L158,IF(AND($E$3=7),'Marks Entry 7th'!L158,"")))</f>
        <v/>
      </c>
      <c r="M159" s="120" t="str">
        <f>IF(OR($E159="",$G159=""),"",IF(AND($E$3=6),'Marks Entry 6th'!M158,IF(AND($E$3=7),'Marks Entry 7th'!M158,"")))</f>
        <v/>
      </c>
      <c r="N159" s="120" t="str">
        <f>IF(OR($E159="",$G159=""),"",IF(AND($E$3=6),'Marks Entry 6th'!N158,IF(AND($E$3=7),'Marks Entry 7th'!N158,"")))</f>
        <v/>
      </c>
      <c r="O159" s="120" t="str">
        <f>IF(OR($E159="",$G159=""),"",IF(AND($E$3=6),'Marks Entry 6th'!O158,IF(AND($E$3=7),'Marks Entry 7th'!O158,"")))</f>
        <v/>
      </c>
      <c r="P159" s="120" t="str">
        <f>IF(OR($E159="",$G159=""),"",IF(AND($E$3=6),'Marks Entry 6th'!P158,IF(AND($E$3=7),'Marks Entry 7th'!P158,"")))</f>
        <v/>
      </c>
      <c r="Q159" s="120" t="str">
        <f>IF(OR($E159="",$G159=""),"",IF(AND($E$3=6),'Marks Entry 6th'!Q158,IF(AND($E$3=7),'Marks Entry 7th'!Q158,"")))</f>
        <v/>
      </c>
      <c r="R159" s="428" t="str">
        <f t="shared" si="186"/>
        <v/>
      </c>
      <c r="S159" s="120" t="str">
        <f>IF(OR($E159="",$G159=""),"",IF(AND($E$3=6),'Marks Entry 6th'!R158,IF(AND($E$3=7),'Marks Entry 7th'!R158,"")))</f>
        <v/>
      </c>
      <c r="T159" s="120" t="str">
        <f>IF(OR($E159="",$G159=""),"",IF(AND($E$3=6),'Marks Entry 6th'!S158,IF(AND($E$3=7),'Marks Entry 7th'!S158,"")))</f>
        <v/>
      </c>
      <c r="U159" s="65" t="str">
        <f t="shared" si="187"/>
        <v/>
      </c>
      <c r="V159" s="62">
        <f t="shared" si="188"/>
        <v>0</v>
      </c>
      <c r="W159" s="67" t="str">
        <f>IF(OR($E159="",$G159=""),"",IF(AND($E$3=6),'Marks Entry 6th'!T158,IF(AND($E$3=7),'Marks Entry 7th'!T158,"")))</f>
        <v/>
      </c>
      <c r="X159" s="67" t="str">
        <f>IF(OR($E159="",$G159=""),"",IF(AND($E$3=6),'Marks Entry 6th'!U158,IF(AND($E$3=7),'Marks Entry 7th'!U158,"")))</f>
        <v/>
      </c>
      <c r="Y159" s="66" t="str">
        <f t="shared" si="189"/>
        <v/>
      </c>
      <c r="Z159" s="62" t="str">
        <f t="shared" si="190"/>
        <v/>
      </c>
      <c r="AA159" s="108">
        <f t="shared" si="191"/>
        <v>0</v>
      </c>
      <c r="AB159" s="108" t="str">
        <f t="shared" si="192"/>
        <v/>
      </c>
      <c r="AC159" s="108" t="str">
        <f t="shared" si="193"/>
        <v/>
      </c>
      <c r="AD159" s="108" t="str">
        <f t="shared" si="194"/>
        <v/>
      </c>
      <c r="AE159" s="108" t="str">
        <f t="shared" si="195"/>
        <v/>
      </c>
      <c r="AF159" s="110" t="str">
        <f t="shared" si="196"/>
        <v/>
      </c>
      <c r="AG159" s="120" t="str">
        <f>IF(OR($E159="",$G159=""),"",IF(AND($E$3=6),'Marks Entry 6th'!V158,IF(AND($E$3=7),'Marks Entry 7th'!V158,"")))</f>
        <v/>
      </c>
      <c r="AH159" s="120" t="str">
        <f>IF(OR($E159="",$G159=""),"",IF(AND($E$3=6),'Marks Entry 6th'!W158,IF(AND($E$3=7),'Marks Entry 7th'!W158,"")))</f>
        <v/>
      </c>
      <c r="AI159" s="120" t="str">
        <f>IF(OR($E159="",$G159=""),"",IF(AND($E$3=6),'Marks Entry 6th'!X158,IF(AND($E$3=7),'Marks Entry 7th'!X158,"")))</f>
        <v/>
      </c>
      <c r="AJ159" s="120" t="str">
        <f>IF(OR($E159="",$G159=""),"",IF(AND($E$3=6),'Marks Entry 6th'!Y158,IF(AND($E$3=7),'Marks Entry 7th'!Y158,"")))</f>
        <v/>
      </c>
      <c r="AK159" s="120" t="str">
        <f>IF(OR($E159="",$G159=""),"",IF(AND($E$3=6),'Marks Entry 6th'!Z158,IF(AND($E$3=7),'Marks Entry 7th'!Z158,"")))</f>
        <v/>
      </c>
      <c r="AL159" s="120" t="str">
        <f>IF(OR($E159="",$G159=""),"",IF(AND($E$3=6),'Marks Entry 6th'!AA158,IF(AND($E$3=7),'Marks Entry 7th'!AA158,"")))</f>
        <v/>
      </c>
      <c r="AM159" s="428" t="str">
        <f t="shared" si="197"/>
        <v/>
      </c>
      <c r="AN159" s="120" t="str">
        <f>IF(OR($E159="",$G159=""),"",IF(AND($E$3=6),'Marks Entry 6th'!AB158,IF(AND($E$3=7),'Marks Entry 7th'!AB158,"")))</f>
        <v/>
      </c>
      <c r="AO159" s="120" t="str">
        <f>IF(OR($E159="",$G159=""),"",IF(AND($E$3=6),'Marks Entry 6th'!AC158,IF(AND($E$3=7),'Marks Entry 7th'!AC158,"")))</f>
        <v/>
      </c>
      <c r="AP159" s="65" t="str">
        <f t="shared" si="198"/>
        <v/>
      </c>
      <c r="AQ159" s="62">
        <f t="shared" si="199"/>
        <v>0</v>
      </c>
      <c r="AR159" s="67" t="str">
        <f>IF(OR($E159="",$G159=""),"",IF(AND($E$3=6),'Marks Entry 6th'!AD158,IF(AND($E$3=7),'Marks Entry 7th'!AD158,"")))</f>
        <v/>
      </c>
      <c r="AS159" s="67" t="str">
        <f>IF(OR($E159="",$G159=""),"",IF(AND($E$3=6),'Marks Entry 6th'!AE158,IF(AND($E$3=7),'Marks Entry 7th'!AE158,"")))</f>
        <v/>
      </c>
      <c r="AT159" s="65" t="str">
        <f t="shared" si="200"/>
        <v/>
      </c>
      <c r="AU159" s="62" t="str">
        <f t="shared" si="201"/>
        <v/>
      </c>
      <c r="AV159" s="108">
        <f t="shared" si="202"/>
        <v>0</v>
      </c>
      <c r="AW159" s="108" t="str">
        <f t="shared" si="203"/>
        <v/>
      </c>
      <c r="AX159" s="108" t="str">
        <f t="shared" si="204"/>
        <v/>
      </c>
      <c r="AY159" s="108" t="str">
        <f t="shared" si="205"/>
        <v/>
      </c>
      <c r="AZ159" s="108" t="str">
        <f t="shared" si="206"/>
        <v/>
      </c>
      <c r="BA159" s="110" t="str">
        <f t="shared" si="207"/>
        <v/>
      </c>
      <c r="BB159" s="313" t="str">
        <f>IF(OR($E159="",$G159=""),"",IF(AND($E$3=6),'Marks Entry 6th'!AF158,IF(AND($E$3=7),'Marks Entry 7th'!AF158,"")))</f>
        <v/>
      </c>
      <c r="BC159" s="120" t="str">
        <f>IF(OR($E159="",$G159=""),"",IF(AND($E$3=6),'Marks Entry 6th'!AG158,IF(AND($E$3=7),'Marks Entry 7th'!AG158,"")))</f>
        <v/>
      </c>
      <c r="BD159" s="120" t="str">
        <f>IF(OR($E159="",$G159=""),"",IF(AND($E$3=6),'Marks Entry 6th'!AH158,IF(AND($E$3=7),'Marks Entry 7th'!AH158,"")))</f>
        <v/>
      </c>
      <c r="BE159" s="120" t="str">
        <f>IF(OR($E159="",$G159=""),"",IF(AND($E$3=6),'Marks Entry 6th'!AI158,IF(AND($E$3=7),'Marks Entry 7th'!AI158,"")))</f>
        <v/>
      </c>
      <c r="BF159" s="120" t="str">
        <f>IF(OR($E159="",$G159=""),"",IF(AND($E$3=6),'Marks Entry 6th'!AJ158,IF(AND($E$3=7),'Marks Entry 7th'!AJ158,"")))</f>
        <v/>
      </c>
      <c r="BG159" s="120" t="str">
        <f>IF(OR($E159="",$G159=""),"",IF(AND($E$3=6),'Marks Entry 6th'!AK158,IF(AND($E$3=7),'Marks Entry 7th'!AK158,"")))</f>
        <v/>
      </c>
      <c r="BH159" s="120" t="str">
        <f>IF(OR($E159="",$G159=""),"",IF(AND($E$3=6),'Marks Entry 6th'!AL158,IF(AND($E$3=7),'Marks Entry 7th'!AL158,"")))</f>
        <v/>
      </c>
      <c r="BI159" s="428" t="str">
        <f t="shared" si="208"/>
        <v/>
      </c>
      <c r="BJ159" s="120" t="str">
        <f>IF(OR($E159="",$G159=""),"",IF(AND($E$3=6),'Marks Entry 6th'!AM158,IF(AND($E$3=7),'Marks Entry 7th'!AM158,"")))</f>
        <v/>
      </c>
      <c r="BK159" s="120" t="str">
        <f>IF(OR($E159="",$G159=""),"",IF(AND($E$3=6),'Marks Entry 6th'!AN158,IF(AND($E$3=7),'Marks Entry 7th'!AN158,"")))</f>
        <v/>
      </c>
      <c r="BL159" s="65" t="str">
        <f t="shared" si="209"/>
        <v/>
      </c>
      <c r="BM159" s="62">
        <f t="shared" si="210"/>
        <v>0</v>
      </c>
      <c r="BN159" s="67" t="str">
        <f>IF(OR($E159="",$G159=""),"",IF(AND($E$3=6),'Marks Entry 6th'!AO158,IF(AND($E$3=7),'Marks Entry 7th'!AO158,"")))</f>
        <v/>
      </c>
      <c r="BO159" s="67" t="str">
        <f>IF(OR($E159="",$G159=""),"",IF(AND($E$3=6),'Marks Entry 6th'!AP158,IF(AND($E$3=7),'Marks Entry 7th'!AP158,"")))</f>
        <v/>
      </c>
      <c r="BP159" s="65" t="str">
        <f t="shared" si="211"/>
        <v/>
      </c>
      <c r="BQ159" s="62" t="str">
        <f t="shared" si="212"/>
        <v/>
      </c>
      <c r="BR159" s="108">
        <f t="shared" si="213"/>
        <v>0</v>
      </c>
      <c r="BS159" s="108" t="str">
        <f t="shared" si="214"/>
        <v/>
      </c>
      <c r="BT159" s="108" t="str">
        <f t="shared" si="215"/>
        <v/>
      </c>
      <c r="BU159" s="108" t="str">
        <f t="shared" si="216"/>
        <v/>
      </c>
      <c r="BV159" s="108" t="str">
        <f t="shared" si="217"/>
        <v/>
      </c>
      <c r="BW159" s="110" t="str">
        <f t="shared" si="218"/>
        <v/>
      </c>
      <c r="BX159" s="120" t="str">
        <f>IF(OR($E159="",$G159=""),"",IF(AND($E$3=6),'Marks Entry 6th'!AQ158,IF(AND($E$3=7),'Marks Entry 7th'!AQ158,"")))</f>
        <v/>
      </c>
      <c r="BY159" s="120" t="str">
        <f>IF(OR($E159="",$G159=""),"",IF(AND($E$3=6),'Marks Entry 6th'!AR158,IF(AND($E$3=7),'Marks Entry 7th'!AR158,"")))</f>
        <v/>
      </c>
      <c r="BZ159" s="120" t="str">
        <f>IF(OR($E159="",$G159=""),"",IF(AND($E$3=6),'Marks Entry 6th'!AS158,IF(AND($E$3=7),'Marks Entry 7th'!AS158,"")))</f>
        <v/>
      </c>
      <c r="CA159" s="120" t="str">
        <f>IF(OR($E159="",$G159=""),"",IF(AND($E$3=6),'Marks Entry 6th'!AT158,IF(AND($E$3=7),'Marks Entry 7th'!AT158,"")))</f>
        <v/>
      </c>
      <c r="CB159" s="120" t="str">
        <f>IF(OR($E159="",$G159=""),"",IF(AND($E$3=6),'Marks Entry 6th'!AU158,IF(AND($E$3=7),'Marks Entry 7th'!AU158,"")))</f>
        <v/>
      </c>
      <c r="CC159" s="120" t="str">
        <f>IF(OR($E159="",$G159=""),"",IF(AND($E$3=6),'Marks Entry 6th'!AV158,IF(AND($E$3=7),'Marks Entry 7th'!AV158,"")))</f>
        <v/>
      </c>
      <c r="CD159" s="428" t="str">
        <f t="shared" si="219"/>
        <v/>
      </c>
      <c r="CE159" s="120" t="str">
        <f>IF(OR($E159="",$G159=""),"",IF(AND($E$3=6),'Marks Entry 6th'!AW158,IF(AND($E$3=7),'Marks Entry 7th'!AW158,"")))</f>
        <v/>
      </c>
      <c r="CF159" s="120" t="str">
        <f>IF(OR($E159="",$G159=""),"",IF(AND($E$3=6),'Marks Entry 6th'!AX158,IF(AND($E$3=7),'Marks Entry 7th'!AX158,"")))</f>
        <v/>
      </c>
      <c r="CG159" s="65" t="str">
        <f t="shared" si="220"/>
        <v/>
      </c>
      <c r="CH159" s="62">
        <f t="shared" si="221"/>
        <v>0</v>
      </c>
      <c r="CI159" s="67" t="str">
        <f>IF(OR($E159="",$G159=""),"",IF(AND($E$3=6),'Marks Entry 6th'!AY158,IF(AND($E$3=7),'Marks Entry 7th'!AY158,"")))</f>
        <v/>
      </c>
      <c r="CJ159" s="67" t="str">
        <f>IF(OR($E159="",$G159=""),"",IF(AND($E$3=6),'Marks Entry 6th'!AZ158,IF(AND($E$3=7),'Marks Entry 7th'!AZ158,"")))</f>
        <v/>
      </c>
      <c r="CK159" s="65" t="str">
        <f t="shared" si="222"/>
        <v/>
      </c>
      <c r="CL159" s="62" t="str">
        <f t="shared" si="223"/>
        <v/>
      </c>
      <c r="CM159" s="108">
        <f t="shared" si="224"/>
        <v>0</v>
      </c>
      <c r="CN159" s="108" t="str">
        <f t="shared" si="225"/>
        <v/>
      </c>
      <c r="CO159" s="108" t="str">
        <f t="shared" si="226"/>
        <v/>
      </c>
      <c r="CP159" s="108" t="str">
        <f t="shared" si="227"/>
        <v/>
      </c>
      <c r="CQ159" s="108" t="str">
        <f t="shared" si="228"/>
        <v/>
      </c>
      <c r="CR159" s="110" t="str">
        <f t="shared" si="229"/>
        <v/>
      </c>
      <c r="CS159" s="120" t="str">
        <f>IF(OR($E159="",$G159=""),"",IF(AND($E$3=6),'Marks Entry 6th'!BA158,IF(AND($E$3=7),'Marks Entry 7th'!BA158,"")))</f>
        <v/>
      </c>
      <c r="CT159" s="120" t="str">
        <f>IF(OR($E159="",$G159=""),"",IF(AND($E$3=6),'Marks Entry 6th'!BB158,IF(AND($E$3=7),'Marks Entry 7th'!BB158,"")))</f>
        <v/>
      </c>
      <c r="CU159" s="120" t="str">
        <f>IF(OR($E159="",$G159=""),"",IF(AND($E$3=6),'Marks Entry 6th'!BC158,IF(AND($E$3=7),'Marks Entry 7th'!BC158,"")))</f>
        <v/>
      </c>
      <c r="CV159" s="120" t="str">
        <f>IF(OR($E159="",$G159=""),"",IF(AND($E$3=6),'Marks Entry 6th'!BD158,IF(AND($E$3=7),'Marks Entry 7th'!BD158,"")))</f>
        <v/>
      </c>
      <c r="CW159" s="120" t="str">
        <f>IF(OR($E159="",$G159=""),"",IF(AND($E$3=6),'Marks Entry 6th'!BE158,IF(AND($E$3=7),'Marks Entry 7th'!BE158,"")))</f>
        <v/>
      </c>
      <c r="CX159" s="120" t="str">
        <f>IF(OR($E159="",$G159=""),"",IF(AND($E$3=6),'Marks Entry 6th'!BF158,IF(AND($E$3=7),'Marks Entry 7th'!BF158,"")))</f>
        <v/>
      </c>
      <c r="CY159" s="428" t="str">
        <f t="shared" si="230"/>
        <v/>
      </c>
      <c r="CZ159" s="120" t="str">
        <f>IF(OR($E159="",$G159=""),"",IF(AND($E$3=6),'Marks Entry 6th'!BG158,IF(AND($E$3=7),'Marks Entry 7th'!BG158,"")))</f>
        <v/>
      </c>
      <c r="DA159" s="120" t="str">
        <f>IF(OR($E159="",$G159=""),"",IF(AND($E$3=6),'Marks Entry 6th'!BH158,IF(AND($E$3=7),'Marks Entry 7th'!BH158,"")))</f>
        <v/>
      </c>
      <c r="DB159" s="65" t="str">
        <f t="shared" si="231"/>
        <v/>
      </c>
      <c r="DC159" s="62">
        <f t="shared" si="232"/>
        <v>0</v>
      </c>
      <c r="DD159" s="67" t="str">
        <f>IF(OR($E159="",$G159=""),"",IF(AND($E$3=6),'Marks Entry 6th'!BI158,IF(AND($E$3=7),'Marks Entry 7th'!BI158,"")))</f>
        <v/>
      </c>
      <c r="DE159" s="67" t="str">
        <f>IF(OR($E159="",$G159=""),"",IF(AND($E$3=6),'Marks Entry 6th'!BJ158,IF(AND($E$3=7),'Marks Entry 7th'!BJ158,"")))</f>
        <v/>
      </c>
      <c r="DF159" s="65" t="str">
        <f t="shared" si="233"/>
        <v/>
      </c>
      <c r="DG159" s="62" t="str">
        <f t="shared" si="234"/>
        <v/>
      </c>
      <c r="DH159" s="108">
        <f t="shared" si="235"/>
        <v>0</v>
      </c>
      <c r="DI159" s="108" t="str">
        <f t="shared" si="236"/>
        <v/>
      </c>
      <c r="DJ159" s="108" t="str">
        <f t="shared" si="237"/>
        <v/>
      </c>
      <c r="DK159" s="108" t="str">
        <f t="shared" si="238"/>
        <v/>
      </c>
      <c r="DL159" s="108" t="str">
        <f t="shared" si="239"/>
        <v/>
      </c>
      <c r="DM159" s="110" t="str">
        <f t="shared" si="240"/>
        <v/>
      </c>
      <c r="DN159" s="120" t="str">
        <f>IF(OR($E159="",$G159=""),"",IF(AND($E$3=6),'Marks Entry 6th'!BK158,IF(AND($E$3=7),'Marks Entry 7th'!BK158,"")))</f>
        <v/>
      </c>
      <c r="DO159" s="120" t="str">
        <f>IF(OR($E159="",$G159=""),"",IF(AND($E$3=6),'Marks Entry 6th'!BL158,IF(AND($E$3=7),'Marks Entry 7th'!BL158,"")))</f>
        <v/>
      </c>
      <c r="DP159" s="120" t="str">
        <f>IF(OR($E159="",$G159=""),"",IF(AND($E$3=6),'Marks Entry 6th'!BM158,IF(AND($E$3=7),'Marks Entry 7th'!BM158,"")))</f>
        <v/>
      </c>
      <c r="DQ159" s="120" t="str">
        <f>IF(OR($E159="",$G159=""),"",IF(AND($E$3=6),'Marks Entry 6th'!BN158,IF(AND($E$3=7),'Marks Entry 7th'!BN158,"")))</f>
        <v/>
      </c>
      <c r="DR159" s="120" t="str">
        <f>IF(OR($E159="",$G159=""),"",IF(AND($E$3=6),'Marks Entry 6th'!BO158,IF(AND($E$3=7),'Marks Entry 7th'!BO158,"")))</f>
        <v/>
      </c>
      <c r="DS159" s="120" t="str">
        <f>IF(OR($E159="",$G159=""),"",IF(AND($E$3=6),'Marks Entry 6th'!BP158,IF(AND($E$3=7),'Marks Entry 7th'!BP158,"")))</f>
        <v/>
      </c>
      <c r="DT159" s="428" t="str">
        <f t="shared" si="241"/>
        <v/>
      </c>
      <c r="DU159" s="120" t="str">
        <f>IF(OR($E159="",$G159=""),"",IF(AND($E$3=6),'Marks Entry 6th'!BQ158,IF(AND($E$3=7),'Marks Entry 7th'!BQ158,"")))</f>
        <v/>
      </c>
      <c r="DV159" s="120" t="str">
        <f>IF(OR($E159="",$G159=""),"",IF(AND($E$3=6),'Marks Entry 6th'!BR158,IF(AND($E$3=7),'Marks Entry 7th'!BR158,"")))</f>
        <v/>
      </c>
      <c r="DW159" s="65" t="str">
        <f t="shared" si="242"/>
        <v/>
      </c>
      <c r="DX159" s="62">
        <f t="shared" si="243"/>
        <v>0</v>
      </c>
      <c r="DY159" s="67" t="str">
        <f>IF(OR($E159="",$G159=""),"",IF(AND($E$3=6),'Marks Entry 6th'!BS158,IF(AND($E$3=7),'Marks Entry 7th'!BS158,"")))</f>
        <v/>
      </c>
      <c r="DZ159" s="67" t="str">
        <f>IF(OR($E159="",$G159=""),"",IF(AND($E$3=6),'Marks Entry 6th'!BT158,IF(AND($E$3=7),'Marks Entry 7th'!BT158,"")))</f>
        <v/>
      </c>
      <c r="EA159" s="65" t="str">
        <f t="shared" si="244"/>
        <v/>
      </c>
      <c r="EB159" s="62" t="str">
        <f t="shared" si="245"/>
        <v/>
      </c>
      <c r="EC159" s="108">
        <f t="shared" si="246"/>
        <v>0</v>
      </c>
      <c r="ED159" s="108" t="str">
        <f t="shared" si="247"/>
        <v/>
      </c>
      <c r="EE159" s="108" t="str">
        <f t="shared" si="248"/>
        <v/>
      </c>
      <c r="EF159" s="108" t="str">
        <f t="shared" si="249"/>
        <v/>
      </c>
      <c r="EG159" s="108" t="str">
        <f t="shared" si="250"/>
        <v/>
      </c>
      <c r="EH159" s="110" t="str">
        <f t="shared" si="251"/>
        <v/>
      </c>
      <c r="EI159" s="52" t="str">
        <f>IF(OR($E159="",$G159=""),"",IF(AND($E$3=6),'Marks Entry 6th'!BU158,IF(AND($E$3=7),'Marks Entry 7th'!BU158,"")))</f>
        <v/>
      </c>
      <c r="EJ159" s="52" t="str">
        <f>IF(OR($E159="",$G159=""),"",IF(AND($E$3=6),'Marks Entry 6th'!BV158,IF(AND($E$3=7),'Marks Entry 7th'!BV158,"")))</f>
        <v/>
      </c>
      <c r="EK159" s="52" t="str">
        <f>IF(OR($E159="",$G159=""),"",IF(AND($E$3=6),'Marks Entry 6th'!BW158,IF(AND($E$3=7),'Marks Entry 7th'!BW158,"")))</f>
        <v/>
      </c>
      <c r="EL159" s="52" t="str">
        <f>IF(OR($E159="",$G159=""),"",IF(AND($E$3=6),'Marks Entry 6th'!BX158,IF(AND($E$3=7),'Marks Entry 7th'!BX158,"")))</f>
        <v/>
      </c>
      <c r="EM159" s="52" t="str">
        <f>IF(OR($E159="",$G159=""),"",IF(AND($E$3=6),'Marks Entry 6th'!BY158,IF(AND($E$3=7),'Marks Entry 7th'!BY158,"")))</f>
        <v/>
      </c>
      <c r="EN159" s="121" t="str">
        <f t="shared" si="252"/>
        <v/>
      </c>
      <c r="EO159" s="122">
        <f t="shared" si="253"/>
        <v>0</v>
      </c>
      <c r="EP159" s="122" t="str">
        <f t="shared" si="254"/>
        <v/>
      </c>
      <c r="EQ159" s="122" t="str">
        <f t="shared" si="255"/>
        <v/>
      </c>
      <c r="ER159" s="109" t="str">
        <f t="shared" si="256"/>
        <v/>
      </c>
      <c r="ES159" s="52" t="str">
        <f>IF(OR($E159="",$G159=""),"",IF(AND($E$3=6),'Marks Entry 6th'!BZ158,IF(AND($E$3=7),'Marks Entry 7th'!BZ158,"")))</f>
        <v/>
      </c>
      <c r="ET159" s="52" t="str">
        <f>IF(OR($E159="",$G159=""),"",IF(AND($E$3=6),'Marks Entry 6th'!CA158,IF(AND($E$3=7),'Marks Entry 7th'!CA158,"")))</f>
        <v/>
      </c>
      <c r="EU159" s="52" t="str">
        <f>IF(OR($E159="",$G159=""),"",IF(AND($E$3=6),'Marks Entry 6th'!CB158,IF(AND($E$3=7),'Marks Entry 7th'!CB158,"")))</f>
        <v/>
      </c>
      <c r="EV159" s="52" t="str">
        <f>IF(OR($E159="",$G159=""),"",IF(AND($E$3=6),'Marks Entry 6th'!CC158,IF(AND($E$3=7),'Marks Entry 7th'!CC158,"")))</f>
        <v/>
      </c>
      <c r="EW159" s="52" t="str">
        <f>IF(OR($E159="",$G159=""),"",IF(AND($E$3=6),'Marks Entry 6th'!CD158,IF(AND($E$3=7),'Marks Entry 7th'!CD158,"")))</f>
        <v/>
      </c>
      <c r="EX159" s="121" t="str">
        <f t="shared" si="257"/>
        <v/>
      </c>
      <c r="EY159" s="122">
        <f t="shared" si="258"/>
        <v>0</v>
      </c>
      <c r="EZ159" s="122" t="str">
        <f t="shared" si="259"/>
        <v/>
      </c>
      <c r="FA159" s="122" t="str">
        <f t="shared" si="260"/>
        <v/>
      </c>
      <c r="FB159" s="109" t="str">
        <f t="shared" si="261"/>
        <v/>
      </c>
      <c r="FC159" s="52" t="str">
        <f>IF(OR($E159="",$G159=""),"",IF(AND($E$3=6),'Marks Entry 6th'!CE158,IF(AND($E$3=7),'Marks Entry 7th'!CE158,"")))</f>
        <v/>
      </c>
      <c r="FD159" s="52" t="str">
        <f>IF(OR($E159="",$G159=""),"",IF(AND($E$3=6),'Marks Entry 6th'!CF158,IF(AND($E$3=7),'Marks Entry 7th'!CF158,"")))</f>
        <v/>
      </c>
      <c r="FE159" s="52" t="str">
        <f>IF(OR($E159="",$G159=""),"",IF(AND($E$3=6),'Marks Entry 6th'!CG158,IF(AND($E$3=7),'Marks Entry 7th'!CG158,"")))</f>
        <v/>
      </c>
      <c r="FF159" s="52" t="str">
        <f>IF(OR($E159="",$G159=""),"",IF(AND($E$3=6),'Marks Entry 6th'!CH158,IF(AND($E$3=7),'Marks Entry 7th'!CH158,"")))</f>
        <v/>
      </c>
      <c r="FG159" s="52" t="str">
        <f>IF(OR($E159="",$G159=""),"",IF(AND($E$3=6),'Marks Entry 6th'!CI158,IF(AND($E$3=7),'Marks Entry 7th'!CI158,"")))</f>
        <v/>
      </c>
      <c r="FH159" s="121" t="str">
        <f t="shared" si="262"/>
        <v/>
      </c>
      <c r="FI159" s="122">
        <f t="shared" si="263"/>
        <v>0</v>
      </c>
      <c r="FJ159" s="122" t="str">
        <f t="shared" si="264"/>
        <v/>
      </c>
      <c r="FK159" s="122" t="str">
        <f t="shared" si="265"/>
        <v/>
      </c>
      <c r="FL159" s="109" t="str">
        <f t="shared" si="266"/>
        <v/>
      </c>
      <c r="FM159" s="370" t="str">
        <f>IF(OR($E159="",$G159=""),"",IF(AND('Marks Entry 6th'!CJ158="",'Marks Entry 7th'!CJ158=""),"",IF(AND($E$3=6),'Marks Entry 6th'!CJ158,IF(AND($E$3=7),'Marks Entry 7th'!CJ158,""))))</f>
        <v/>
      </c>
      <c r="FN159" s="370" t="str">
        <f>IF(OR($E159="",$G159=""),"",IF(AND('Marks Entry 6th'!CK158="",'Marks Entry 7th'!CK158=""),"",IF(AND($E$3=6),'Marks Entry 6th'!CK158,IF(AND($E$3=7),'Marks Entry 7th'!CK158,""))))</f>
        <v/>
      </c>
      <c r="FO159" s="371" t="str">
        <f t="shared" si="267"/>
        <v/>
      </c>
      <c r="FP159" s="109" t="str">
        <f t="shared" si="268"/>
        <v/>
      </c>
      <c r="FQ159" s="370" t="str">
        <f>IF(OR($E159="",$G159=""),"",IF(AND('Marks Entry 6th'!CL158="",'Marks Entry 7th'!CL158=""),"",IF(AND($E$3=6),'Marks Entry 6th'!CL158,IF(AND($E$3=7),'Marks Entry 7th'!CL158,""))))</f>
        <v/>
      </c>
      <c r="FR159" s="370" t="str">
        <f>IF(OR($E159="",$G159=""),"",IF(AND('Marks Entry 6th'!CM158="",'Marks Entry 7th'!CM158=""),"",IF(AND($E$3=6),'Marks Entry 6th'!CM158,IF(AND($E$3=7),'Marks Entry 7th'!CM158,""))))</f>
        <v/>
      </c>
      <c r="FS159" s="371" t="str">
        <f t="shared" si="269"/>
        <v/>
      </c>
      <c r="FT159" s="109" t="str">
        <f t="shared" si="270"/>
        <v/>
      </c>
      <c r="FU159" s="78" t="str">
        <f t="shared" si="271"/>
        <v/>
      </c>
      <c r="FV159" s="332" t="str">
        <f t="shared" si="272"/>
        <v/>
      </c>
      <c r="FW159" s="84" t="str">
        <f t="shared" si="273"/>
        <v/>
      </c>
      <c r="FX159" s="225" t="str">
        <f t="shared" si="274"/>
        <v/>
      </c>
      <c r="FY159" s="85" t="str">
        <f t="shared" si="275"/>
        <v/>
      </c>
      <c r="FZ159" s="331" t="str">
        <f>IFERROR(IF(B159="NSO","NSO",IF(OR(D159="",G159="",F159=""),"",IF(AND(FV159&gt;=36,'Master sheet'!$D$11="Hindi"),"कक्षा क्रमोन्नत",IF(AND(FV159&gt;=36,'Master sheet'!$D$11="English"),"Promoted",IF(AND(FV159&lt;36,'Master sheet'!$D$11="Hindi"),"पुनः परीक्षा","Re-Exam"))))),"")</f>
        <v/>
      </c>
      <c r="GA159" s="53" t="str">
        <f>IF(OR($E159="",$G159=""),"",IF(AND($E$3=6,'Marks Entry 6th'!CN158=""),"",IF(AND($E$3=7,'Marks Entry 7th'!CN158=""),"",IF(AND($E$3=6),'Marks Entry 6th'!CN158,IF(AND($E$3=7),'Marks Entry 7th'!CN158,"")))))</f>
        <v/>
      </c>
      <c r="GB159" s="53" t="str">
        <f>IF(OR($E159="",$G159=""),"",IF(AND($E$3=6,'Marks Entry 6th'!CO158=""),"",IF(AND($E$3=7,'Marks Entry 7th'!CO158=""),"",IF(AND($E$3=6),'Marks Entry 6th'!CO158,IF(AND($E$3=7),'Marks Entry 7th'!CO158,"")))))</f>
        <v/>
      </c>
      <c r="GC159" s="54"/>
      <c r="GK159" s="56">
        <f>IF(AND($E$3=6),'Marks Entry 6th'!I158,IF(AND($E$3=7),'Marks Entry 7th'!I158,""))</f>
        <v>0</v>
      </c>
      <c r="GL159" s="56">
        <f t="shared" si="276"/>
        <v>0</v>
      </c>
    </row>
    <row r="160" spans="1:194" ht="18.95" customHeight="1">
      <c r="A160" s="68">
        <v>153</v>
      </c>
      <c r="B160" s="68" t="str">
        <f>IF(OR(GK160=0,GK160=""),"",IF(AND($E$3=6),'Marks Entry 6th'!I159,IF(AND($E$3=7),'Marks Entry 7th'!I159,"")))</f>
        <v/>
      </c>
      <c r="C160" s="69" t="str">
        <f>IF(OR(B160=0,B160=""),"",IF(AND($E$3=6,'Marks Entry 6th'!B159=""),"",IF(AND($E$3=7,'Marks Entry 7th'!B159=""),"",IF(AND($E$3=6,'Marks Entry 6th'!B159),'Marks Entry 6th'!B159,IF(AND($E$3=7),'Marks Entry 7th'!B159,"")))))</f>
        <v/>
      </c>
      <c r="D160" s="69" t="str">
        <f>IF(OR(B160=0,B160=""),"",IF(AND($E$3=6,'Marks Entry 6th'!C159=""),"",IF(AND($E$3=7,'Marks Entry 7th'!C159=""),"",IF(AND($E$3=6),'Marks Entry 6th'!C159,IF(AND($E$3=7),'Marks Entry 7th'!C159,"")))))</f>
        <v/>
      </c>
      <c r="E160" s="306" t="str">
        <f>IF(OR(B160=0,B160=""),"",IF(AND($E$3=6,'Marks Entry 6th'!E159=""),"",IF(AND($E$3=7,'Marks Entry 7th'!E159=""),"",IF(AND($E$3=6),'Marks Entry 6th'!E159,IF(AND($E$3=7),'Marks Entry 7th'!E159,"")))))</f>
        <v/>
      </c>
      <c r="F160" s="69" t="str">
        <f>IF(OR(B160=0,B160=""),"",IF(AND($E$3=6,'Marks Entry 6th'!D159=""),"",IF(AND($E$3=7,'Marks Entry 7th'!D159=""),"",IF(AND($E$3=6),'Marks Entry 6th'!D159,IF(AND($E$3=7),'Marks Entry 7th'!D159,"")))))</f>
        <v/>
      </c>
      <c r="G160" s="305" t="str">
        <f>IF(OR(B160=0,B160=""),"",IF(AND($E$3=6,'Marks Entry 6th'!F159=""),"",IF(AND($E$3=7,'Marks Entry 7th'!F159=""),"",IF(AND($E$3=6),UPPER('Marks Entry 6th'!F159),IF(AND($E$3=7),UPPER('Marks Entry 7th'!F159),"")))))</f>
        <v/>
      </c>
      <c r="H160" s="305" t="str">
        <f>IF(OR(B160=0,B160=""),"",IF(AND($E$3=6,'Marks Entry 6th'!G159=""),"",IF(AND($E$3=7,'Marks Entry 7th'!G159=""),"",IF(AND($E$3=6),UPPER('Marks Entry 6th'!G159),IF(AND($E$3=7),UPPER('Marks Entry 7th'!G159),"")))))</f>
        <v/>
      </c>
      <c r="I160" s="305" t="str">
        <f>IF(OR(B160=0,B160=""),"",IF(AND($E$3=6,'Marks Entry 6th'!H159=""),"",IF(AND($E$3=7,'Marks Entry 7th'!H159=""),"",IF(AND($E$3=6),UPPER('Marks Entry 6th'!H159),IF(AND($E$3=7),UPPER('Marks Entry 7th'!H159),"")))))</f>
        <v/>
      </c>
      <c r="J160" s="64" t="str">
        <f>IF(OR(B160=0,B160=""),"",IF(AND($E$3=6,'Marks Entry 6th'!J159=""),"",IF(AND($E$3=7,'Marks Entry 7th'!J159=""),"",IF(AND($E$3=6),'Marks Entry 6th'!J159,IF(AND($E$3=7),'Marks Entry 7th'!J159,"")))))</f>
        <v/>
      </c>
      <c r="K160" s="64" t="str">
        <f>IF(OR(B160=0,B160=""),"",IF(AND($E$3=6,'Marks Entry 6th'!K159=""),"",IF(AND($E$3=7,'Marks Entry 7th'!K159=""),"",IF(AND($E$3=6),'Marks Entry 6th'!K159,IF(AND($E$3=7),'Marks Entry 7th'!K159,"")))))</f>
        <v/>
      </c>
      <c r="L160" s="120" t="str">
        <f>IF(OR($E160="",$G160=""),"",IF(AND($E$3=6),'Marks Entry 6th'!L159,IF(AND($E$3=7),'Marks Entry 7th'!L159,"")))</f>
        <v/>
      </c>
      <c r="M160" s="120" t="str">
        <f>IF(OR($E160="",$G160=""),"",IF(AND($E$3=6),'Marks Entry 6th'!M159,IF(AND($E$3=7),'Marks Entry 7th'!M159,"")))</f>
        <v/>
      </c>
      <c r="N160" s="120" t="str">
        <f>IF(OR($E160="",$G160=""),"",IF(AND($E$3=6),'Marks Entry 6th'!N159,IF(AND($E$3=7),'Marks Entry 7th'!N159,"")))</f>
        <v/>
      </c>
      <c r="O160" s="120" t="str">
        <f>IF(OR($E160="",$G160=""),"",IF(AND($E$3=6),'Marks Entry 6th'!O159,IF(AND($E$3=7),'Marks Entry 7th'!O159,"")))</f>
        <v/>
      </c>
      <c r="P160" s="120" t="str">
        <f>IF(OR($E160="",$G160=""),"",IF(AND($E$3=6),'Marks Entry 6th'!P159,IF(AND($E$3=7),'Marks Entry 7th'!P159,"")))</f>
        <v/>
      </c>
      <c r="Q160" s="120" t="str">
        <f>IF(OR($E160="",$G160=""),"",IF(AND($E$3=6),'Marks Entry 6th'!Q159,IF(AND($E$3=7),'Marks Entry 7th'!Q159,"")))</f>
        <v/>
      </c>
      <c r="R160" s="428" t="str">
        <f t="shared" si="186"/>
        <v/>
      </c>
      <c r="S160" s="120" t="str">
        <f>IF(OR($E160="",$G160=""),"",IF(AND($E$3=6),'Marks Entry 6th'!R159,IF(AND($E$3=7),'Marks Entry 7th'!R159,"")))</f>
        <v/>
      </c>
      <c r="T160" s="120" t="str">
        <f>IF(OR($E160="",$G160=""),"",IF(AND($E$3=6),'Marks Entry 6th'!S159,IF(AND($E$3=7),'Marks Entry 7th'!S159,"")))</f>
        <v/>
      </c>
      <c r="U160" s="65" t="str">
        <f t="shared" si="187"/>
        <v/>
      </c>
      <c r="V160" s="62">
        <f t="shared" si="188"/>
        <v>0</v>
      </c>
      <c r="W160" s="67" t="str">
        <f>IF(OR($E160="",$G160=""),"",IF(AND($E$3=6),'Marks Entry 6th'!T159,IF(AND($E$3=7),'Marks Entry 7th'!T159,"")))</f>
        <v/>
      </c>
      <c r="X160" s="67" t="str">
        <f>IF(OR($E160="",$G160=""),"",IF(AND($E$3=6),'Marks Entry 6th'!U159,IF(AND($E$3=7),'Marks Entry 7th'!U159,"")))</f>
        <v/>
      </c>
      <c r="Y160" s="66" t="str">
        <f t="shared" si="189"/>
        <v/>
      </c>
      <c r="Z160" s="62" t="str">
        <f t="shared" si="190"/>
        <v/>
      </c>
      <c r="AA160" s="108">
        <f t="shared" si="191"/>
        <v>0</v>
      </c>
      <c r="AB160" s="108" t="str">
        <f t="shared" si="192"/>
        <v/>
      </c>
      <c r="AC160" s="108" t="str">
        <f t="shared" si="193"/>
        <v/>
      </c>
      <c r="AD160" s="108" t="str">
        <f t="shared" si="194"/>
        <v/>
      </c>
      <c r="AE160" s="108" t="str">
        <f t="shared" si="195"/>
        <v/>
      </c>
      <c r="AF160" s="110" t="str">
        <f t="shared" si="196"/>
        <v/>
      </c>
      <c r="AG160" s="120" t="str">
        <f>IF(OR($E160="",$G160=""),"",IF(AND($E$3=6),'Marks Entry 6th'!V159,IF(AND($E$3=7),'Marks Entry 7th'!V159,"")))</f>
        <v/>
      </c>
      <c r="AH160" s="120" t="str">
        <f>IF(OR($E160="",$G160=""),"",IF(AND($E$3=6),'Marks Entry 6th'!W159,IF(AND($E$3=7),'Marks Entry 7th'!W159,"")))</f>
        <v/>
      </c>
      <c r="AI160" s="120" t="str">
        <f>IF(OR($E160="",$G160=""),"",IF(AND($E$3=6),'Marks Entry 6th'!X159,IF(AND($E$3=7),'Marks Entry 7th'!X159,"")))</f>
        <v/>
      </c>
      <c r="AJ160" s="120" t="str">
        <f>IF(OR($E160="",$G160=""),"",IF(AND($E$3=6),'Marks Entry 6th'!Y159,IF(AND($E$3=7),'Marks Entry 7th'!Y159,"")))</f>
        <v/>
      </c>
      <c r="AK160" s="120" t="str">
        <f>IF(OR($E160="",$G160=""),"",IF(AND($E$3=6),'Marks Entry 6th'!Z159,IF(AND($E$3=7),'Marks Entry 7th'!Z159,"")))</f>
        <v/>
      </c>
      <c r="AL160" s="120" t="str">
        <f>IF(OR($E160="",$G160=""),"",IF(AND($E$3=6),'Marks Entry 6th'!AA159,IF(AND($E$3=7),'Marks Entry 7th'!AA159,"")))</f>
        <v/>
      </c>
      <c r="AM160" s="428" t="str">
        <f t="shared" si="197"/>
        <v/>
      </c>
      <c r="AN160" s="120" t="str">
        <f>IF(OR($E160="",$G160=""),"",IF(AND($E$3=6),'Marks Entry 6th'!AB159,IF(AND($E$3=7),'Marks Entry 7th'!AB159,"")))</f>
        <v/>
      </c>
      <c r="AO160" s="120" t="str">
        <f>IF(OR($E160="",$G160=""),"",IF(AND($E$3=6),'Marks Entry 6th'!AC159,IF(AND($E$3=7),'Marks Entry 7th'!AC159,"")))</f>
        <v/>
      </c>
      <c r="AP160" s="65" t="str">
        <f t="shared" si="198"/>
        <v/>
      </c>
      <c r="AQ160" s="62">
        <f t="shared" si="199"/>
        <v>0</v>
      </c>
      <c r="AR160" s="67" t="str">
        <f>IF(OR($E160="",$G160=""),"",IF(AND($E$3=6),'Marks Entry 6th'!AD159,IF(AND($E$3=7),'Marks Entry 7th'!AD159,"")))</f>
        <v/>
      </c>
      <c r="AS160" s="67" t="str">
        <f>IF(OR($E160="",$G160=""),"",IF(AND($E$3=6),'Marks Entry 6th'!AE159,IF(AND($E$3=7),'Marks Entry 7th'!AE159,"")))</f>
        <v/>
      </c>
      <c r="AT160" s="65" t="str">
        <f t="shared" si="200"/>
        <v/>
      </c>
      <c r="AU160" s="62" t="str">
        <f t="shared" si="201"/>
        <v/>
      </c>
      <c r="AV160" s="108">
        <f t="shared" si="202"/>
        <v>0</v>
      </c>
      <c r="AW160" s="108" t="str">
        <f t="shared" si="203"/>
        <v/>
      </c>
      <c r="AX160" s="108" t="str">
        <f t="shared" si="204"/>
        <v/>
      </c>
      <c r="AY160" s="108" t="str">
        <f t="shared" si="205"/>
        <v/>
      </c>
      <c r="AZ160" s="108" t="str">
        <f t="shared" si="206"/>
        <v/>
      </c>
      <c r="BA160" s="110" t="str">
        <f t="shared" si="207"/>
        <v/>
      </c>
      <c r="BB160" s="313" t="str">
        <f>IF(OR($E160="",$G160=""),"",IF(AND($E$3=6),'Marks Entry 6th'!AF159,IF(AND($E$3=7),'Marks Entry 7th'!AF159,"")))</f>
        <v/>
      </c>
      <c r="BC160" s="120" t="str">
        <f>IF(OR($E160="",$G160=""),"",IF(AND($E$3=6),'Marks Entry 6th'!AG159,IF(AND($E$3=7),'Marks Entry 7th'!AG159,"")))</f>
        <v/>
      </c>
      <c r="BD160" s="120" t="str">
        <f>IF(OR($E160="",$G160=""),"",IF(AND($E$3=6),'Marks Entry 6th'!AH159,IF(AND($E$3=7),'Marks Entry 7th'!AH159,"")))</f>
        <v/>
      </c>
      <c r="BE160" s="120" t="str">
        <f>IF(OR($E160="",$G160=""),"",IF(AND($E$3=6),'Marks Entry 6th'!AI159,IF(AND($E$3=7),'Marks Entry 7th'!AI159,"")))</f>
        <v/>
      </c>
      <c r="BF160" s="120" t="str">
        <f>IF(OR($E160="",$G160=""),"",IF(AND($E$3=6),'Marks Entry 6th'!AJ159,IF(AND($E$3=7),'Marks Entry 7th'!AJ159,"")))</f>
        <v/>
      </c>
      <c r="BG160" s="120" t="str">
        <f>IF(OR($E160="",$G160=""),"",IF(AND($E$3=6),'Marks Entry 6th'!AK159,IF(AND($E$3=7),'Marks Entry 7th'!AK159,"")))</f>
        <v/>
      </c>
      <c r="BH160" s="120" t="str">
        <f>IF(OR($E160="",$G160=""),"",IF(AND($E$3=6),'Marks Entry 6th'!AL159,IF(AND($E$3=7),'Marks Entry 7th'!AL159,"")))</f>
        <v/>
      </c>
      <c r="BI160" s="428" t="str">
        <f t="shared" si="208"/>
        <v/>
      </c>
      <c r="BJ160" s="120" t="str">
        <f>IF(OR($E160="",$G160=""),"",IF(AND($E$3=6),'Marks Entry 6th'!AM159,IF(AND($E$3=7),'Marks Entry 7th'!AM159,"")))</f>
        <v/>
      </c>
      <c r="BK160" s="120" t="str">
        <f>IF(OR($E160="",$G160=""),"",IF(AND($E$3=6),'Marks Entry 6th'!AN159,IF(AND($E$3=7),'Marks Entry 7th'!AN159,"")))</f>
        <v/>
      </c>
      <c r="BL160" s="65" t="str">
        <f t="shared" si="209"/>
        <v/>
      </c>
      <c r="BM160" s="62">
        <f t="shared" si="210"/>
        <v>0</v>
      </c>
      <c r="BN160" s="67" t="str">
        <f>IF(OR($E160="",$G160=""),"",IF(AND($E$3=6),'Marks Entry 6th'!AO159,IF(AND($E$3=7),'Marks Entry 7th'!AO159,"")))</f>
        <v/>
      </c>
      <c r="BO160" s="67" t="str">
        <f>IF(OR($E160="",$G160=""),"",IF(AND($E$3=6),'Marks Entry 6th'!AP159,IF(AND($E$3=7),'Marks Entry 7th'!AP159,"")))</f>
        <v/>
      </c>
      <c r="BP160" s="65" t="str">
        <f t="shared" si="211"/>
        <v/>
      </c>
      <c r="BQ160" s="62" t="str">
        <f t="shared" si="212"/>
        <v/>
      </c>
      <c r="BR160" s="108">
        <f t="shared" si="213"/>
        <v>0</v>
      </c>
      <c r="BS160" s="108" t="str">
        <f t="shared" si="214"/>
        <v/>
      </c>
      <c r="BT160" s="108" t="str">
        <f t="shared" si="215"/>
        <v/>
      </c>
      <c r="BU160" s="108" t="str">
        <f t="shared" si="216"/>
        <v/>
      </c>
      <c r="BV160" s="108" t="str">
        <f t="shared" si="217"/>
        <v/>
      </c>
      <c r="BW160" s="110" t="str">
        <f t="shared" si="218"/>
        <v/>
      </c>
      <c r="BX160" s="120" t="str">
        <f>IF(OR($E160="",$G160=""),"",IF(AND($E$3=6),'Marks Entry 6th'!AQ159,IF(AND($E$3=7),'Marks Entry 7th'!AQ159,"")))</f>
        <v/>
      </c>
      <c r="BY160" s="120" t="str">
        <f>IF(OR($E160="",$G160=""),"",IF(AND($E$3=6),'Marks Entry 6th'!AR159,IF(AND($E$3=7),'Marks Entry 7th'!AR159,"")))</f>
        <v/>
      </c>
      <c r="BZ160" s="120" t="str">
        <f>IF(OR($E160="",$G160=""),"",IF(AND($E$3=6),'Marks Entry 6th'!AS159,IF(AND($E$3=7),'Marks Entry 7th'!AS159,"")))</f>
        <v/>
      </c>
      <c r="CA160" s="120" t="str">
        <f>IF(OR($E160="",$G160=""),"",IF(AND($E$3=6),'Marks Entry 6th'!AT159,IF(AND($E$3=7),'Marks Entry 7th'!AT159,"")))</f>
        <v/>
      </c>
      <c r="CB160" s="120" t="str">
        <f>IF(OR($E160="",$G160=""),"",IF(AND($E$3=6),'Marks Entry 6th'!AU159,IF(AND($E$3=7),'Marks Entry 7th'!AU159,"")))</f>
        <v/>
      </c>
      <c r="CC160" s="120" t="str">
        <f>IF(OR($E160="",$G160=""),"",IF(AND($E$3=6),'Marks Entry 6th'!AV159,IF(AND($E$3=7),'Marks Entry 7th'!AV159,"")))</f>
        <v/>
      </c>
      <c r="CD160" s="428" t="str">
        <f t="shared" si="219"/>
        <v/>
      </c>
      <c r="CE160" s="120" t="str">
        <f>IF(OR($E160="",$G160=""),"",IF(AND($E$3=6),'Marks Entry 6th'!AW159,IF(AND($E$3=7),'Marks Entry 7th'!AW159,"")))</f>
        <v/>
      </c>
      <c r="CF160" s="120" t="str">
        <f>IF(OR($E160="",$G160=""),"",IF(AND($E$3=6),'Marks Entry 6th'!AX159,IF(AND($E$3=7),'Marks Entry 7th'!AX159,"")))</f>
        <v/>
      </c>
      <c r="CG160" s="65" t="str">
        <f t="shared" si="220"/>
        <v/>
      </c>
      <c r="CH160" s="62">
        <f t="shared" si="221"/>
        <v>0</v>
      </c>
      <c r="CI160" s="67" t="str">
        <f>IF(OR($E160="",$G160=""),"",IF(AND($E$3=6),'Marks Entry 6th'!AY159,IF(AND($E$3=7),'Marks Entry 7th'!AY159,"")))</f>
        <v/>
      </c>
      <c r="CJ160" s="67" t="str">
        <f>IF(OR($E160="",$G160=""),"",IF(AND($E$3=6),'Marks Entry 6th'!AZ159,IF(AND($E$3=7),'Marks Entry 7th'!AZ159,"")))</f>
        <v/>
      </c>
      <c r="CK160" s="65" t="str">
        <f t="shared" si="222"/>
        <v/>
      </c>
      <c r="CL160" s="62" t="str">
        <f t="shared" si="223"/>
        <v/>
      </c>
      <c r="CM160" s="108">
        <f t="shared" si="224"/>
        <v>0</v>
      </c>
      <c r="CN160" s="108" t="str">
        <f t="shared" si="225"/>
        <v/>
      </c>
      <c r="CO160" s="108" t="str">
        <f t="shared" si="226"/>
        <v/>
      </c>
      <c r="CP160" s="108" t="str">
        <f t="shared" si="227"/>
        <v/>
      </c>
      <c r="CQ160" s="108" t="str">
        <f t="shared" si="228"/>
        <v/>
      </c>
      <c r="CR160" s="110" t="str">
        <f t="shared" si="229"/>
        <v/>
      </c>
      <c r="CS160" s="120" t="str">
        <f>IF(OR($E160="",$G160=""),"",IF(AND($E$3=6),'Marks Entry 6th'!BA159,IF(AND($E$3=7),'Marks Entry 7th'!BA159,"")))</f>
        <v/>
      </c>
      <c r="CT160" s="120" t="str">
        <f>IF(OR($E160="",$G160=""),"",IF(AND($E$3=6),'Marks Entry 6th'!BB159,IF(AND($E$3=7),'Marks Entry 7th'!BB159,"")))</f>
        <v/>
      </c>
      <c r="CU160" s="120" t="str">
        <f>IF(OR($E160="",$G160=""),"",IF(AND($E$3=6),'Marks Entry 6th'!BC159,IF(AND($E$3=7),'Marks Entry 7th'!BC159,"")))</f>
        <v/>
      </c>
      <c r="CV160" s="120" t="str">
        <f>IF(OR($E160="",$G160=""),"",IF(AND($E$3=6),'Marks Entry 6th'!BD159,IF(AND($E$3=7),'Marks Entry 7th'!BD159,"")))</f>
        <v/>
      </c>
      <c r="CW160" s="120" t="str">
        <f>IF(OR($E160="",$G160=""),"",IF(AND($E$3=6),'Marks Entry 6th'!BE159,IF(AND($E$3=7),'Marks Entry 7th'!BE159,"")))</f>
        <v/>
      </c>
      <c r="CX160" s="120" t="str">
        <f>IF(OR($E160="",$G160=""),"",IF(AND($E$3=6),'Marks Entry 6th'!BF159,IF(AND($E$3=7),'Marks Entry 7th'!BF159,"")))</f>
        <v/>
      </c>
      <c r="CY160" s="428" t="str">
        <f t="shared" si="230"/>
        <v/>
      </c>
      <c r="CZ160" s="120" t="str">
        <f>IF(OR($E160="",$G160=""),"",IF(AND($E$3=6),'Marks Entry 6th'!BG159,IF(AND($E$3=7),'Marks Entry 7th'!BG159,"")))</f>
        <v/>
      </c>
      <c r="DA160" s="120" t="str">
        <f>IF(OR($E160="",$G160=""),"",IF(AND($E$3=6),'Marks Entry 6th'!BH159,IF(AND($E$3=7),'Marks Entry 7th'!BH159,"")))</f>
        <v/>
      </c>
      <c r="DB160" s="65" t="str">
        <f t="shared" si="231"/>
        <v/>
      </c>
      <c r="DC160" s="62">
        <f t="shared" si="232"/>
        <v>0</v>
      </c>
      <c r="DD160" s="67" t="str">
        <f>IF(OR($E160="",$G160=""),"",IF(AND($E$3=6),'Marks Entry 6th'!BI159,IF(AND($E$3=7),'Marks Entry 7th'!BI159,"")))</f>
        <v/>
      </c>
      <c r="DE160" s="67" t="str">
        <f>IF(OR($E160="",$G160=""),"",IF(AND($E$3=6),'Marks Entry 6th'!BJ159,IF(AND($E$3=7),'Marks Entry 7th'!BJ159,"")))</f>
        <v/>
      </c>
      <c r="DF160" s="65" t="str">
        <f t="shared" si="233"/>
        <v/>
      </c>
      <c r="DG160" s="62" t="str">
        <f t="shared" si="234"/>
        <v/>
      </c>
      <c r="DH160" s="108">
        <f t="shared" si="235"/>
        <v>0</v>
      </c>
      <c r="DI160" s="108" t="str">
        <f t="shared" si="236"/>
        <v/>
      </c>
      <c r="DJ160" s="108" t="str">
        <f t="shared" si="237"/>
        <v/>
      </c>
      <c r="DK160" s="108" t="str">
        <f t="shared" si="238"/>
        <v/>
      </c>
      <c r="DL160" s="108" t="str">
        <f t="shared" si="239"/>
        <v/>
      </c>
      <c r="DM160" s="110" t="str">
        <f t="shared" si="240"/>
        <v/>
      </c>
      <c r="DN160" s="120" t="str">
        <f>IF(OR($E160="",$G160=""),"",IF(AND($E$3=6),'Marks Entry 6th'!BK159,IF(AND($E$3=7),'Marks Entry 7th'!BK159,"")))</f>
        <v/>
      </c>
      <c r="DO160" s="120" t="str">
        <f>IF(OR($E160="",$G160=""),"",IF(AND($E$3=6),'Marks Entry 6th'!BL159,IF(AND($E$3=7),'Marks Entry 7th'!BL159,"")))</f>
        <v/>
      </c>
      <c r="DP160" s="120" t="str">
        <f>IF(OR($E160="",$G160=""),"",IF(AND($E$3=6),'Marks Entry 6th'!BM159,IF(AND($E$3=7),'Marks Entry 7th'!BM159,"")))</f>
        <v/>
      </c>
      <c r="DQ160" s="120" t="str">
        <f>IF(OR($E160="",$G160=""),"",IF(AND($E$3=6),'Marks Entry 6th'!BN159,IF(AND($E$3=7),'Marks Entry 7th'!BN159,"")))</f>
        <v/>
      </c>
      <c r="DR160" s="120" t="str">
        <f>IF(OR($E160="",$G160=""),"",IF(AND($E$3=6),'Marks Entry 6th'!BO159,IF(AND($E$3=7),'Marks Entry 7th'!BO159,"")))</f>
        <v/>
      </c>
      <c r="DS160" s="120" t="str">
        <f>IF(OR($E160="",$G160=""),"",IF(AND($E$3=6),'Marks Entry 6th'!BP159,IF(AND($E$3=7),'Marks Entry 7th'!BP159,"")))</f>
        <v/>
      </c>
      <c r="DT160" s="428" t="str">
        <f t="shared" si="241"/>
        <v/>
      </c>
      <c r="DU160" s="120" t="str">
        <f>IF(OR($E160="",$G160=""),"",IF(AND($E$3=6),'Marks Entry 6th'!BQ159,IF(AND($E$3=7),'Marks Entry 7th'!BQ159,"")))</f>
        <v/>
      </c>
      <c r="DV160" s="120" t="str">
        <f>IF(OR($E160="",$G160=""),"",IF(AND($E$3=6),'Marks Entry 6th'!BR159,IF(AND($E$3=7),'Marks Entry 7th'!BR159,"")))</f>
        <v/>
      </c>
      <c r="DW160" s="65" t="str">
        <f t="shared" si="242"/>
        <v/>
      </c>
      <c r="DX160" s="62">
        <f t="shared" si="243"/>
        <v>0</v>
      </c>
      <c r="DY160" s="67" t="str">
        <f>IF(OR($E160="",$G160=""),"",IF(AND($E$3=6),'Marks Entry 6th'!BS159,IF(AND($E$3=7),'Marks Entry 7th'!BS159,"")))</f>
        <v/>
      </c>
      <c r="DZ160" s="67" t="str">
        <f>IF(OR($E160="",$G160=""),"",IF(AND($E$3=6),'Marks Entry 6th'!BT159,IF(AND($E$3=7),'Marks Entry 7th'!BT159,"")))</f>
        <v/>
      </c>
      <c r="EA160" s="65" t="str">
        <f t="shared" si="244"/>
        <v/>
      </c>
      <c r="EB160" s="62" t="str">
        <f t="shared" si="245"/>
        <v/>
      </c>
      <c r="EC160" s="108">
        <f t="shared" si="246"/>
        <v>0</v>
      </c>
      <c r="ED160" s="108" t="str">
        <f t="shared" si="247"/>
        <v/>
      </c>
      <c r="EE160" s="108" t="str">
        <f t="shared" si="248"/>
        <v/>
      </c>
      <c r="EF160" s="108" t="str">
        <f t="shared" si="249"/>
        <v/>
      </c>
      <c r="EG160" s="108" t="str">
        <f t="shared" si="250"/>
        <v/>
      </c>
      <c r="EH160" s="110" t="str">
        <f t="shared" si="251"/>
        <v/>
      </c>
      <c r="EI160" s="52" t="str">
        <f>IF(OR($E160="",$G160=""),"",IF(AND($E$3=6),'Marks Entry 6th'!BU159,IF(AND($E$3=7),'Marks Entry 7th'!BU159,"")))</f>
        <v/>
      </c>
      <c r="EJ160" s="52" t="str">
        <f>IF(OR($E160="",$G160=""),"",IF(AND($E$3=6),'Marks Entry 6th'!BV159,IF(AND($E$3=7),'Marks Entry 7th'!BV159,"")))</f>
        <v/>
      </c>
      <c r="EK160" s="52" t="str">
        <f>IF(OR($E160="",$G160=""),"",IF(AND($E$3=6),'Marks Entry 6th'!BW159,IF(AND($E$3=7),'Marks Entry 7th'!BW159,"")))</f>
        <v/>
      </c>
      <c r="EL160" s="52" t="str">
        <f>IF(OR($E160="",$G160=""),"",IF(AND($E$3=6),'Marks Entry 6th'!BX159,IF(AND($E$3=7),'Marks Entry 7th'!BX159,"")))</f>
        <v/>
      </c>
      <c r="EM160" s="52" t="str">
        <f>IF(OR($E160="",$G160=""),"",IF(AND($E$3=6),'Marks Entry 6th'!BY159,IF(AND($E$3=7),'Marks Entry 7th'!BY159,"")))</f>
        <v/>
      </c>
      <c r="EN160" s="121" t="str">
        <f t="shared" si="252"/>
        <v/>
      </c>
      <c r="EO160" s="122">
        <f t="shared" si="253"/>
        <v>0</v>
      </c>
      <c r="EP160" s="122" t="str">
        <f t="shared" si="254"/>
        <v/>
      </c>
      <c r="EQ160" s="122" t="str">
        <f t="shared" si="255"/>
        <v/>
      </c>
      <c r="ER160" s="109" t="str">
        <f t="shared" si="256"/>
        <v/>
      </c>
      <c r="ES160" s="52" t="str">
        <f>IF(OR($E160="",$G160=""),"",IF(AND($E$3=6),'Marks Entry 6th'!BZ159,IF(AND($E$3=7),'Marks Entry 7th'!BZ159,"")))</f>
        <v/>
      </c>
      <c r="ET160" s="52" t="str">
        <f>IF(OR($E160="",$G160=""),"",IF(AND($E$3=6),'Marks Entry 6th'!CA159,IF(AND($E$3=7),'Marks Entry 7th'!CA159,"")))</f>
        <v/>
      </c>
      <c r="EU160" s="52" t="str">
        <f>IF(OR($E160="",$G160=""),"",IF(AND($E$3=6),'Marks Entry 6th'!CB159,IF(AND($E$3=7),'Marks Entry 7th'!CB159,"")))</f>
        <v/>
      </c>
      <c r="EV160" s="52" t="str">
        <f>IF(OR($E160="",$G160=""),"",IF(AND($E$3=6),'Marks Entry 6th'!CC159,IF(AND($E$3=7),'Marks Entry 7th'!CC159,"")))</f>
        <v/>
      </c>
      <c r="EW160" s="52" t="str">
        <f>IF(OR($E160="",$G160=""),"",IF(AND($E$3=6),'Marks Entry 6th'!CD159,IF(AND($E$3=7),'Marks Entry 7th'!CD159,"")))</f>
        <v/>
      </c>
      <c r="EX160" s="121" t="str">
        <f t="shared" si="257"/>
        <v/>
      </c>
      <c r="EY160" s="122">
        <f t="shared" si="258"/>
        <v>0</v>
      </c>
      <c r="EZ160" s="122" t="str">
        <f t="shared" si="259"/>
        <v/>
      </c>
      <c r="FA160" s="122" t="str">
        <f t="shared" si="260"/>
        <v/>
      </c>
      <c r="FB160" s="109" t="str">
        <f t="shared" si="261"/>
        <v/>
      </c>
      <c r="FC160" s="52" t="str">
        <f>IF(OR($E160="",$G160=""),"",IF(AND($E$3=6),'Marks Entry 6th'!CE159,IF(AND($E$3=7),'Marks Entry 7th'!CE159,"")))</f>
        <v/>
      </c>
      <c r="FD160" s="52" t="str">
        <f>IF(OR($E160="",$G160=""),"",IF(AND($E$3=6),'Marks Entry 6th'!CF159,IF(AND($E$3=7),'Marks Entry 7th'!CF159,"")))</f>
        <v/>
      </c>
      <c r="FE160" s="52" t="str">
        <f>IF(OR($E160="",$G160=""),"",IF(AND($E$3=6),'Marks Entry 6th'!CG159,IF(AND($E$3=7),'Marks Entry 7th'!CG159,"")))</f>
        <v/>
      </c>
      <c r="FF160" s="52" t="str">
        <f>IF(OR($E160="",$G160=""),"",IF(AND($E$3=6),'Marks Entry 6th'!CH159,IF(AND($E$3=7),'Marks Entry 7th'!CH159,"")))</f>
        <v/>
      </c>
      <c r="FG160" s="52" t="str">
        <f>IF(OR($E160="",$G160=""),"",IF(AND($E$3=6),'Marks Entry 6th'!CI159,IF(AND($E$3=7),'Marks Entry 7th'!CI159,"")))</f>
        <v/>
      </c>
      <c r="FH160" s="121" t="str">
        <f t="shared" si="262"/>
        <v/>
      </c>
      <c r="FI160" s="122">
        <f t="shared" si="263"/>
        <v>0</v>
      </c>
      <c r="FJ160" s="122" t="str">
        <f t="shared" si="264"/>
        <v/>
      </c>
      <c r="FK160" s="122" t="str">
        <f t="shared" si="265"/>
        <v/>
      </c>
      <c r="FL160" s="109" t="str">
        <f t="shared" si="266"/>
        <v/>
      </c>
      <c r="FM160" s="370" t="str">
        <f>IF(OR($E160="",$G160=""),"",IF(AND('Marks Entry 6th'!CJ159="",'Marks Entry 7th'!CJ159=""),"",IF(AND($E$3=6),'Marks Entry 6th'!CJ159,IF(AND($E$3=7),'Marks Entry 7th'!CJ159,""))))</f>
        <v/>
      </c>
      <c r="FN160" s="370" t="str">
        <f>IF(OR($E160="",$G160=""),"",IF(AND('Marks Entry 6th'!CK159="",'Marks Entry 7th'!CK159=""),"",IF(AND($E$3=6),'Marks Entry 6th'!CK159,IF(AND($E$3=7),'Marks Entry 7th'!CK159,""))))</f>
        <v/>
      </c>
      <c r="FO160" s="371" t="str">
        <f t="shared" si="267"/>
        <v/>
      </c>
      <c r="FP160" s="109" t="str">
        <f t="shared" si="268"/>
        <v/>
      </c>
      <c r="FQ160" s="370" t="str">
        <f>IF(OR($E160="",$G160=""),"",IF(AND('Marks Entry 6th'!CL159="",'Marks Entry 7th'!CL159=""),"",IF(AND($E$3=6),'Marks Entry 6th'!CL159,IF(AND($E$3=7),'Marks Entry 7th'!CL159,""))))</f>
        <v/>
      </c>
      <c r="FR160" s="370" t="str">
        <f>IF(OR($E160="",$G160=""),"",IF(AND('Marks Entry 6th'!CM159="",'Marks Entry 7th'!CM159=""),"",IF(AND($E$3=6),'Marks Entry 6th'!CM159,IF(AND($E$3=7),'Marks Entry 7th'!CM159,""))))</f>
        <v/>
      </c>
      <c r="FS160" s="371" t="str">
        <f t="shared" si="269"/>
        <v/>
      </c>
      <c r="FT160" s="109" t="str">
        <f t="shared" si="270"/>
        <v/>
      </c>
      <c r="FU160" s="78" t="str">
        <f t="shared" si="271"/>
        <v/>
      </c>
      <c r="FV160" s="332" t="str">
        <f t="shared" si="272"/>
        <v/>
      </c>
      <c r="FW160" s="84" t="str">
        <f t="shared" si="273"/>
        <v/>
      </c>
      <c r="FX160" s="225" t="str">
        <f t="shared" si="274"/>
        <v/>
      </c>
      <c r="FY160" s="85" t="str">
        <f t="shared" si="275"/>
        <v/>
      </c>
      <c r="FZ160" s="331" t="str">
        <f>IFERROR(IF(B160="NSO","NSO",IF(OR(D160="",G160="",F160=""),"",IF(AND(FV160&gt;=36,'Master sheet'!$D$11="Hindi"),"कक्षा क्रमोन्नत",IF(AND(FV160&gt;=36,'Master sheet'!$D$11="English"),"Promoted",IF(AND(FV160&lt;36,'Master sheet'!$D$11="Hindi"),"पुनः परीक्षा","Re-Exam"))))),"")</f>
        <v/>
      </c>
      <c r="GA160" s="53" t="str">
        <f>IF(OR($E160="",$G160=""),"",IF(AND($E$3=6,'Marks Entry 6th'!CN159=""),"",IF(AND($E$3=7,'Marks Entry 7th'!CN159=""),"",IF(AND($E$3=6),'Marks Entry 6th'!CN159,IF(AND($E$3=7),'Marks Entry 7th'!CN159,"")))))</f>
        <v/>
      </c>
      <c r="GB160" s="53" t="str">
        <f>IF(OR($E160="",$G160=""),"",IF(AND($E$3=6,'Marks Entry 6th'!CO159=""),"",IF(AND($E$3=7,'Marks Entry 7th'!CO159=""),"",IF(AND($E$3=6),'Marks Entry 6th'!CO159,IF(AND($E$3=7),'Marks Entry 7th'!CO159,"")))))</f>
        <v/>
      </c>
      <c r="GC160" s="54"/>
      <c r="GK160" s="56">
        <f>IF(AND($E$3=6),'Marks Entry 6th'!I159,IF(AND($E$3=7),'Marks Entry 7th'!I159,""))</f>
        <v>0</v>
      </c>
      <c r="GL160" s="56">
        <f t="shared" si="276"/>
        <v>0</v>
      </c>
    </row>
    <row r="161" spans="1:194" ht="18.95" customHeight="1">
      <c r="A161" s="68">
        <v>154</v>
      </c>
      <c r="B161" s="68" t="str">
        <f>IF(OR(GK161=0,GK161=""),"",IF(AND($E$3=6),'Marks Entry 6th'!I160,IF(AND($E$3=7),'Marks Entry 7th'!I160,"")))</f>
        <v/>
      </c>
      <c r="C161" s="69" t="str">
        <f>IF(OR(B161=0,B161=""),"",IF(AND($E$3=6,'Marks Entry 6th'!B160=""),"",IF(AND($E$3=7,'Marks Entry 7th'!B160=""),"",IF(AND($E$3=6,'Marks Entry 6th'!B160),'Marks Entry 6th'!B160,IF(AND($E$3=7),'Marks Entry 7th'!B160,"")))))</f>
        <v/>
      </c>
      <c r="D161" s="69" t="str">
        <f>IF(OR(B161=0,B161=""),"",IF(AND($E$3=6,'Marks Entry 6th'!C160=""),"",IF(AND($E$3=7,'Marks Entry 7th'!C160=""),"",IF(AND($E$3=6),'Marks Entry 6th'!C160,IF(AND($E$3=7),'Marks Entry 7th'!C160,"")))))</f>
        <v/>
      </c>
      <c r="E161" s="306" t="str">
        <f>IF(OR(B161=0,B161=""),"",IF(AND($E$3=6,'Marks Entry 6th'!E160=""),"",IF(AND($E$3=7,'Marks Entry 7th'!E160=""),"",IF(AND($E$3=6),'Marks Entry 6th'!E160,IF(AND($E$3=7),'Marks Entry 7th'!E160,"")))))</f>
        <v/>
      </c>
      <c r="F161" s="69" t="str">
        <f>IF(OR(B161=0,B161=""),"",IF(AND($E$3=6,'Marks Entry 6th'!D160=""),"",IF(AND($E$3=7,'Marks Entry 7th'!D160=""),"",IF(AND($E$3=6),'Marks Entry 6th'!D160,IF(AND($E$3=7),'Marks Entry 7th'!D160,"")))))</f>
        <v/>
      </c>
      <c r="G161" s="305" t="str">
        <f>IF(OR(B161=0,B161=""),"",IF(AND($E$3=6,'Marks Entry 6th'!F160=""),"",IF(AND($E$3=7,'Marks Entry 7th'!F160=""),"",IF(AND($E$3=6),UPPER('Marks Entry 6th'!F160),IF(AND($E$3=7),UPPER('Marks Entry 7th'!F160),"")))))</f>
        <v/>
      </c>
      <c r="H161" s="305" t="str">
        <f>IF(OR(B161=0,B161=""),"",IF(AND($E$3=6,'Marks Entry 6th'!G160=""),"",IF(AND($E$3=7,'Marks Entry 7th'!G160=""),"",IF(AND($E$3=6),UPPER('Marks Entry 6th'!G160),IF(AND($E$3=7),UPPER('Marks Entry 7th'!G160),"")))))</f>
        <v/>
      </c>
      <c r="I161" s="305" t="str">
        <f>IF(OR(B161=0,B161=""),"",IF(AND($E$3=6,'Marks Entry 6th'!H160=""),"",IF(AND($E$3=7,'Marks Entry 7th'!H160=""),"",IF(AND($E$3=6),UPPER('Marks Entry 6th'!H160),IF(AND($E$3=7),UPPER('Marks Entry 7th'!H160),"")))))</f>
        <v/>
      </c>
      <c r="J161" s="64" t="str">
        <f>IF(OR(B161=0,B161=""),"",IF(AND($E$3=6,'Marks Entry 6th'!J160=""),"",IF(AND($E$3=7,'Marks Entry 7th'!J160=""),"",IF(AND($E$3=6),'Marks Entry 6th'!J160,IF(AND($E$3=7),'Marks Entry 7th'!J160,"")))))</f>
        <v/>
      </c>
      <c r="K161" s="64" t="str">
        <f>IF(OR(B161=0,B161=""),"",IF(AND($E$3=6,'Marks Entry 6th'!K160=""),"",IF(AND($E$3=7,'Marks Entry 7th'!K160=""),"",IF(AND($E$3=6),'Marks Entry 6th'!K160,IF(AND($E$3=7),'Marks Entry 7th'!K160,"")))))</f>
        <v/>
      </c>
      <c r="L161" s="120" t="str">
        <f>IF(OR($E161="",$G161=""),"",IF(AND($E$3=6),'Marks Entry 6th'!L160,IF(AND($E$3=7),'Marks Entry 7th'!L160,"")))</f>
        <v/>
      </c>
      <c r="M161" s="120" t="str">
        <f>IF(OR($E161="",$G161=""),"",IF(AND($E$3=6),'Marks Entry 6th'!M160,IF(AND($E$3=7),'Marks Entry 7th'!M160,"")))</f>
        <v/>
      </c>
      <c r="N161" s="120" t="str">
        <f>IF(OR($E161="",$G161=""),"",IF(AND($E$3=6),'Marks Entry 6th'!N160,IF(AND($E$3=7),'Marks Entry 7th'!N160,"")))</f>
        <v/>
      </c>
      <c r="O161" s="120" t="str">
        <f>IF(OR($E161="",$G161=""),"",IF(AND($E$3=6),'Marks Entry 6th'!O160,IF(AND($E$3=7),'Marks Entry 7th'!O160,"")))</f>
        <v/>
      </c>
      <c r="P161" s="120" t="str">
        <f>IF(OR($E161="",$G161=""),"",IF(AND($E$3=6),'Marks Entry 6th'!P160,IF(AND($E$3=7),'Marks Entry 7th'!P160,"")))</f>
        <v/>
      </c>
      <c r="Q161" s="120" t="str">
        <f>IF(OR($E161="",$G161=""),"",IF(AND($E$3=6),'Marks Entry 6th'!Q160,IF(AND($E$3=7),'Marks Entry 7th'!Q160,"")))</f>
        <v/>
      </c>
      <c r="R161" s="428" t="str">
        <f t="shared" si="186"/>
        <v/>
      </c>
      <c r="S161" s="120" t="str">
        <f>IF(OR($E161="",$G161=""),"",IF(AND($E$3=6),'Marks Entry 6th'!R160,IF(AND($E$3=7),'Marks Entry 7th'!R160,"")))</f>
        <v/>
      </c>
      <c r="T161" s="120" t="str">
        <f>IF(OR($E161="",$G161=""),"",IF(AND($E$3=6),'Marks Entry 6th'!S160,IF(AND($E$3=7),'Marks Entry 7th'!S160,"")))</f>
        <v/>
      </c>
      <c r="U161" s="65" t="str">
        <f t="shared" si="187"/>
        <v/>
      </c>
      <c r="V161" s="62">
        <f t="shared" si="188"/>
        <v>0</v>
      </c>
      <c r="W161" s="67" t="str">
        <f>IF(OR($E161="",$G161=""),"",IF(AND($E$3=6),'Marks Entry 6th'!T160,IF(AND($E$3=7),'Marks Entry 7th'!T160,"")))</f>
        <v/>
      </c>
      <c r="X161" s="67" t="str">
        <f>IF(OR($E161="",$G161=""),"",IF(AND($E$3=6),'Marks Entry 6th'!U160,IF(AND($E$3=7),'Marks Entry 7th'!U160,"")))</f>
        <v/>
      </c>
      <c r="Y161" s="66" t="str">
        <f t="shared" si="189"/>
        <v/>
      </c>
      <c r="Z161" s="62" t="str">
        <f t="shared" si="190"/>
        <v/>
      </c>
      <c r="AA161" s="108">
        <f t="shared" si="191"/>
        <v>0</v>
      </c>
      <c r="AB161" s="108" t="str">
        <f t="shared" si="192"/>
        <v/>
      </c>
      <c r="AC161" s="108" t="str">
        <f t="shared" si="193"/>
        <v/>
      </c>
      <c r="AD161" s="108" t="str">
        <f t="shared" si="194"/>
        <v/>
      </c>
      <c r="AE161" s="108" t="str">
        <f t="shared" si="195"/>
        <v/>
      </c>
      <c r="AF161" s="110" t="str">
        <f t="shared" si="196"/>
        <v/>
      </c>
      <c r="AG161" s="120" t="str">
        <f>IF(OR($E161="",$G161=""),"",IF(AND($E$3=6),'Marks Entry 6th'!V160,IF(AND($E$3=7),'Marks Entry 7th'!V160,"")))</f>
        <v/>
      </c>
      <c r="AH161" s="120" t="str">
        <f>IF(OR($E161="",$G161=""),"",IF(AND($E$3=6),'Marks Entry 6th'!W160,IF(AND($E$3=7),'Marks Entry 7th'!W160,"")))</f>
        <v/>
      </c>
      <c r="AI161" s="120" t="str">
        <f>IF(OR($E161="",$G161=""),"",IF(AND($E$3=6),'Marks Entry 6th'!X160,IF(AND($E$3=7),'Marks Entry 7th'!X160,"")))</f>
        <v/>
      </c>
      <c r="AJ161" s="120" t="str">
        <f>IF(OR($E161="",$G161=""),"",IF(AND($E$3=6),'Marks Entry 6th'!Y160,IF(AND($E$3=7),'Marks Entry 7th'!Y160,"")))</f>
        <v/>
      </c>
      <c r="AK161" s="120" t="str">
        <f>IF(OR($E161="",$G161=""),"",IF(AND($E$3=6),'Marks Entry 6th'!Z160,IF(AND($E$3=7),'Marks Entry 7th'!Z160,"")))</f>
        <v/>
      </c>
      <c r="AL161" s="120" t="str">
        <f>IF(OR($E161="",$G161=""),"",IF(AND($E$3=6),'Marks Entry 6th'!AA160,IF(AND($E$3=7),'Marks Entry 7th'!AA160,"")))</f>
        <v/>
      </c>
      <c r="AM161" s="428" t="str">
        <f t="shared" si="197"/>
        <v/>
      </c>
      <c r="AN161" s="120" t="str">
        <f>IF(OR($E161="",$G161=""),"",IF(AND($E$3=6),'Marks Entry 6th'!AB160,IF(AND($E$3=7),'Marks Entry 7th'!AB160,"")))</f>
        <v/>
      </c>
      <c r="AO161" s="120" t="str">
        <f>IF(OR($E161="",$G161=""),"",IF(AND($E$3=6),'Marks Entry 6th'!AC160,IF(AND($E$3=7),'Marks Entry 7th'!AC160,"")))</f>
        <v/>
      </c>
      <c r="AP161" s="65" t="str">
        <f t="shared" si="198"/>
        <v/>
      </c>
      <c r="AQ161" s="62">
        <f t="shared" si="199"/>
        <v>0</v>
      </c>
      <c r="AR161" s="67" t="str">
        <f>IF(OR($E161="",$G161=""),"",IF(AND($E$3=6),'Marks Entry 6th'!AD160,IF(AND($E$3=7),'Marks Entry 7th'!AD160,"")))</f>
        <v/>
      </c>
      <c r="AS161" s="67" t="str">
        <f>IF(OR($E161="",$G161=""),"",IF(AND($E$3=6),'Marks Entry 6th'!AE160,IF(AND($E$3=7),'Marks Entry 7th'!AE160,"")))</f>
        <v/>
      </c>
      <c r="AT161" s="65" t="str">
        <f t="shared" si="200"/>
        <v/>
      </c>
      <c r="AU161" s="62" t="str">
        <f t="shared" si="201"/>
        <v/>
      </c>
      <c r="AV161" s="108">
        <f t="shared" si="202"/>
        <v>0</v>
      </c>
      <c r="AW161" s="108" t="str">
        <f t="shared" si="203"/>
        <v/>
      </c>
      <c r="AX161" s="108" t="str">
        <f t="shared" si="204"/>
        <v/>
      </c>
      <c r="AY161" s="108" t="str">
        <f t="shared" si="205"/>
        <v/>
      </c>
      <c r="AZ161" s="108" t="str">
        <f t="shared" si="206"/>
        <v/>
      </c>
      <c r="BA161" s="110" t="str">
        <f t="shared" si="207"/>
        <v/>
      </c>
      <c r="BB161" s="313" t="str">
        <f>IF(OR($E161="",$G161=""),"",IF(AND($E$3=6),'Marks Entry 6th'!AF160,IF(AND($E$3=7),'Marks Entry 7th'!AF160,"")))</f>
        <v/>
      </c>
      <c r="BC161" s="120" t="str">
        <f>IF(OR($E161="",$G161=""),"",IF(AND($E$3=6),'Marks Entry 6th'!AG160,IF(AND($E$3=7),'Marks Entry 7th'!AG160,"")))</f>
        <v/>
      </c>
      <c r="BD161" s="120" t="str">
        <f>IF(OR($E161="",$G161=""),"",IF(AND($E$3=6),'Marks Entry 6th'!AH160,IF(AND($E$3=7),'Marks Entry 7th'!AH160,"")))</f>
        <v/>
      </c>
      <c r="BE161" s="120" t="str">
        <f>IF(OR($E161="",$G161=""),"",IF(AND($E$3=6),'Marks Entry 6th'!AI160,IF(AND($E$3=7),'Marks Entry 7th'!AI160,"")))</f>
        <v/>
      </c>
      <c r="BF161" s="120" t="str">
        <f>IF(OR($E161="",$G161=""),"",IF(AND($E$3=6),'Marks Entry 6th'!AJ160,IF(AND($E$3=7),'Marks Entry 7th'!AJ160,"")))</f>
        <v/>
      </c>
      <c r="BG161" s="120" t="str">
        <f>IF(OR($E161="",$G161=""),"",IF(AND($E$3=6),'Marks Entry 6th'!AK160,IF(AND($E$3=7),'Marks Entry 7th'!AK160,"")))</f>
        <v/>
      </c>
      <c r="BH161" s="120" t="str">
        <f>IF(OR($E161="",$G161=""),"",IF(AND($E$3=6),'Marks Entry 6th'!AL160,IF(AND($E$3=7),'Marks Entry 7th'!AL160,"")))</f>
        <v/>
      </c>
      <c r="BI161" s="428" t="str">
        <f t="shared" si="208"/>
        <v/>
      </c>
      <c r="BJ161" s="120" t="str">
        <f>IF(OR($E161="",$G161=""),"",IF(AND($E$3=6),'Marks Entry 6th'!AM160,IF(AND($E$3=7),'Marks Entry 7th'!AM160,"")))</f>
        <v/>
      </c>
      <c r="BK161" s="120" t="str">
        <f>IF(OR($E161="",$G161=""),"",IF(AND($E$3=6),'Marks Entry 6th'!AN160,IF(AND($E$3=7),'Marks Entry 7th'!AN160,"")))</f>
        <v/>
      </c>
      <c r="BL161" s="65" t="str">
        <f t="shared" si="209"/>
        <v/>
      </c>
      <c r="BM161" s="62">
        <f t="shared" si="210"/>
        <v>0</v>
      </c>
      <c r="BN161" s="67" t="str">
        <f>IF(OR($E161="",$G161=""),"",IF(AND($E$3=6),'Marks Entry 6th'!AO160,IF(AND($E$3=7),'Marks Entry 7th'!AO160,"")))</f>
        <v/>
      </c>
      <c r="BO161" s="67" t="str">
        <f>IF(OR($E161="",$G161=""),"",IF(AND($E$3=6),'Marks Entry 6th'!AP160,IF(AND($E$3=7),'Marks Entry 7th'!AP160,"")))</f>
        <v/>
      </c>
      <c r="BP161" s="65" t="str">
        <f t="shared" si="211"/>
        <v/>
      </c>
      <c r="BQ161" s="62" t="str">
        <f t="shared" si="212"/>
        <v/>
      </c>
      <c r="BR161" s="108">
        <f t="shared" si="213"/>
        <v>0</v>
      </c>
      <c r="BS161" s="108" t="str">
        <f t="shared" si="214"/>
        <v/>
      </c>
      <c r="BT161" s="108" t="str">
        <f t="shared" si="215"/>
        <v/>
      </c>
      <c r="BU161" s="108" t="str">
        <f t="shared" si="216"/>
        <v/>
      </c>
      <c r="BV161" s="108" t="str">
        <f t="shared" si="217"/>
        <v/>
      </c>
      <c r="BW161" s="110" t="str">
        <f t="shared" si="218"/>
        <v/>
      </c>
      <c r="BX161" s="120" t="str">
        <f>IF(OR($E161="",$G161=""),"",IF(AND($E$3=6),'Marks Entry 6th'!AQ160,IF(AND($E$3=7),'Marks Entry 7th'!AQ160,"")))</f>
        <v/>
      </c>
      <c r="BY161" s="120" t="str">
        <f>IF(OR($E161="",$G161=""),"",IF(AND($E$3=6),'Marks Entry 6th'!AR160,IF(AND($E$3=7),'Marks Entry 7th'!AR160,"")))</f>
        <v/>
      </c>
      <c r="BZ161" s="120" t="str">
        <f>IF(OR($E161="",$G161=""),"",IF(AND($E$3=6),'Marks Entry 6th'!AS160,IF(AND($E$3=7),'Marks Entry 7th'!AS160,"")))</f>
        <v/>
      </c>
      <c r="CA161" s="120" t="str">
        <f>IF(OR($E161="",$G161=""),"",IF(AND($E$3=6),'Marks Entry 6th'!AT160,IF(AND($E$3=7),'Marks Entry 7th'!AT160,"")))</f>
        <v/>
      </c>
      <c r="CB161" s="120" t="str">
        <f>IF(OR($E161="",$G161=""),"",IF(AND($E$3=6),'Marks Entry 6th'!AU160,IF(AND($E$3=7),'Marks Entry 7th'!AU160,"")))</f>
        <v/>
      </c>
      <c r="CC161" s="120" t="str">
        <f>IF(OR($E161="",$G161=""),"",IF(AND($E$3=6),'Marks Entry 6th'!AV160,IF(AND($E$3=7),'Marks Entry 7th'!AV160,"")))</f>
        <v/>
      </c>
      <c r="CD161" s="428" t="str">
        <f t="shared" si="219"/>
        <v/>
      </c>
      <c r="CE161" s="120" t="str">
        <f>IF(OR($E161="",$G161=""),"",IF(AND($E$3=6),'Marks Entry 6th'!AW160,IF(AND($E$3=7),'Marks Entry 7th'!AW160,"")))</f>
        <v/>
      </c>
      <c r="CF161" s="120" t="str">
        <f>IF(OR($E161="",$G161=""),"",IF(AND($E$3=6),'Marks Entry 6th'!AX160,IF(AND($E$3=7),'Marks Entry 7th'!AX160,"")))</f>
        <v/>
      </c>
      <c r="CG161" s="65" t="str">
        <f t="shared" si="220"/>
        <v/>
      </c>
      <c r="CH161" s="62">
        <f t="shared" si="221"/>
        <v>0</v>
      </c>
      <c r="CI161" s="67" t="str">
        <f>IF(OR($E161="",$G161=""),"",IF(AND($E$3=6),'Marks Entry 6th'!AY160,IF(AND($E$3=7),'Marks Entry 7th'!AY160,"")))</f>
        <v/>
      </c>
      <c r="CJ161" s="67" t="str">
        <f>IF(OR($E161="",$G161=""),"",IF(AND($E$3=6),'Marks Entry 6th'!AZ160,IF(AND($E$3=7),'Marks Entry 7th'!AZ160,"")))</f>
        <v/>
      </c>
      <c r="CK161" s="65" t="str">
        <f t="shared" si="222"/>
        <v/>
      </c>
      <c r="CL161" s="62" t="str">
        <f t="shared" si="223"/>
        <v/>
      </c>
      <c r="CM161" s="108">
        <f t="shared" si="224"/>
        <v>0</v>
      </c>
      <c r="CN161" s="108" t="str">
        <f t="shared" si="225"/>
        <v/>
      </c>
      <c r="CO161" s="108" t="str">
        <f t="shared" si="226"/>
        <v/>
      </c>
      <c r="CP161" s="108" t="str">
        <f t="shared" si="227"/>
        <v/>
      </c>
      <c r="CQ161" s="108" t="str">
        <f t="shared" si="228"/>
        <v/>
      </c>
      <c r="CR161" s="110" t="str">
        <f t="shared" si="229"/>
        <v/>
      </c>
      <c r="CS161" s="120" t="str">
        <f>IF(OR($E161="",$G161=""),"",IF(AND($E$3=6),'Marks Entry 6th'!BA160,IF(AND($E$3=7),'Marks Entry 7th'!BA160,"")))</f>
        <v/>
      </c>
      <c r="CT161" s="120" t="str">
        <f>IF(OR($E161="",$G161=""),"",IF(AND($E$3=6),'Marks Entry 6th'!BB160,IF(AND($E$3=7),'Marks Entry 7th'!BB160,"")))</f>
        <v/>
      </c>
      <c r="CU161" s="120" t="str">
        <f>IF(OR($E161="",$G161=""),"",IF(AND($E$3=6),'Marks Entry 6th'!BC160,IF(AND($E$3=7),'Marks Entry 7th'!BC160,"")))</f>
        <v/>
      </c>
      <c r="CV161" s="120" t="str">
        <f>IF(OR($E161="",$G161=""),"",IF(AND($E$3=6),'Marks Entry 6th'!BD160,IF(AND($E$3=7),'Marks Entry 7th'!BD160,"")))</f>
        <v/>
      </c>
      <c r="CW161" s="120" t="str">
        <f>IF(OR($E161="",$G161=""),"",IF(AND($E$3=6),'Marks Entry 6th'!BE160,IF(AND($E$3=7),'Marks Entry 7th'!BE160,"")))</f>
        <v/>
      </c>
      <c r="CX161" s="120" t="str">
        <f>IF(OR($E161="",$G161=""),"",IF(AND($E$3=6),'Marks Entry 6th'!BF160,IF(AND($E$3=7),'Marks Entry 7th'!BF160,"")))</f>
        <v/>
      </c>
      <c r="CY161" s="428" t="str">
        <f t="shared" si="230"/>
        <v/>
      </c>
      <c r="CZ161" s="120" t="str">
        <f>IF(OR($E161="",$G161=""),"",IF(AND($E$3=6),'Marks Entry 6th'!BG160,IF(AND($E$3=7),'Marks Entry 7th'!BG160,"")))</f>
        <v/>
      </c>
      <c r="DA161" s="120" t="str">
        <f>IF(OR($E161="",$G161=""),"",IF(AND($E$3=6),'Marks Entry 6th'!BH160,IF(AND($E$3=7),'Marks Entry 7th'!BH160,"")))</f>
        <v/>
      </c>
      <c r="DB161" s="65" t="str">
        <f t="shared" si="231"/>
        <v/>
      </c>
      <c r="DC161" s="62">
        <f t="shared" si="232"/>
        <v>0</v>
      </c>
      <c r="DD161" s="67" t="str">
        <f>IF(OR($E161="",$G161=""),"",IF(AND($E$3=6),'Marks Entry 6th'!BI160,IF(AND($E$3=7),'Marks Entry 7th'!BI160,"")))</f>
        <v/>
      </c>
      <c r="DE161" s="67" t="str">
        <f>IF(OR($E161="",$G161=""),"",IF(AND($E$3=6),'Marks Entry 6th'!BJ160,IF(AND($E$3=7),'Marks Entry 7th'!BJ160,"")))</f>
        <v/>
      </c>
      <c r="DF161" s="65" t="str">
        <f t="shared" si="233"/>
        <v/>
      </c>
      <c r="DG161" s="62" t="str">
        <f t="shared" si="234"/>
        <v/>
      </c>
      <c r="DH161" s="108">
        <f t="shared" si="235"/>
        <v>0</v>
      </c>
      <c r="DI161" s="108" t="str">
        <f t="shared" si="236"/>
        <v/>
      </c>
      <c r="DJ161" s="108" t="str">
        <f t="shared" si="237"/>
        <v/>
      </c>
      <c r="DK161" s="108" t="str">
        <f t="shared" si="238"/>
        <v/>
      </c>
      <c r="DL161" s="108" t="str">
        <f t="shared" si="239"/>
        <v/>
      </c>
      <c r="DM161" s="110" t="str">
        <f t="shared" si="240"/>
        <v/>
      </c>
      <c r="DN161" s="120" t="str">
        <f>IF(OR($E161="",$G161=""),"",IF(AND($E$3=6),'Marks Entry 6th'!BK160,IF(AND($E$3=7),'Marks Entry 7th'!BK160,"")))</f>
        <v/>
      </c>
      <c r="DO161" s="120" t="str">
        <f>IF(OR($E161="",$G161=""),"",IF(AND($E$3=6),'Marks Entry 6th'!BL160,IF(AND($E$3=7),'Marks Entry 7th'!BL160,"")))</f>
        <v/>
      </c>
      <c r="DP161" s="120" t="str">
        <f>IF(OR($E161="",$G161=""),"",IF(AND($E$3=6),'Marks Entry 6th'!BM160,IF(AND($E$3=7),'Marks Entry 7th'!BM160,"")))</f>
        <v/>
      </c>
      <c r="DQ161" s="120" t="str">
        <f>IF(OR($E161="",$G161=""),"",IF(AND($E$3=6),'Marks Entry 6th'!BN160,IF(AND($E$3=7),'Marks Entry 7th'!BN160,"")))</f>
        <v/>
      </c>
      <c r="DR161" s="120" t="str">
        <f>IF(OR($E161="",$G161=""),"",IF(AND($E$3=6),'Marks Entry 6th'!BO160,IF(AND($E$3=7),'Marks Entry 7th'!BO160,"")))</f>
        <v/>
      </c>
      <c r="DS161" s="120" t="str">
        <f>IF(OR($E161="",$G161=""),"",IF(AND($E$3=6),'Marks Entry 6th'!BP160,IF(AND($E$3=7),'Marks Entry 7th'!BP160,"")))</f>
        <v/>
      </c>
      <c r="DT161" s="428" t="str">
        <f t="shared" si="241"/>
        <v/>
      </c>
      <c r="DU161" s="120" t="str">
        <f>IF(OR($E161="",$G161=""),"",IF(AND($E$3=6),'Marks Entry 6th'!BQ160,IF(AND($E$3=7),'Marks Entry 7th'!BQ160,"")))</f>
        <v/>
      </c>
      <c r="DV161" s="120" t="str">
        <f>IF(OR($E161="",$G161=""),"",IF(AND($E$3=6),'Marks Entry 6th'!BR160,IF(AND($E$3=7),'Marks Entry 7th'!BR160,"")))</f>
        <v/>
      </c>
      <c r="DW161" s="65" t="str">
        <f t="shared" si="242"/>
        <v/>
      </c>
      <c r="DX161" s="62">
        <f t="shared" si="243"/>
        <v>0</v>
      </c>
      <c r="DY161" s="67" t="str">
        <f>IF(OR($E161="",$G161=""),"",IF(AND($E$3=6),'Marks Entry 6th'!BS160,IF(AND($E$3=7),'Marks Entry 7th'!BS160,"")))</f>
        <v/>
      </c>
      <c r="DZ161" s="67" t="str">
        <f>IF(OR($E161="",$G161=""),"",IF(AND($E$3=6),'Marks Entry 6th'!BT160,IF(AND($E$3=7),'Marks Entry 7th'!BT160,"")))</f>
        <v/>
      </c>
      <c r="EA161" s="65" t="str">
        <f t="shared" si="244"/>
        <v/>
      </c>
      <c r="EB161" s="62" t="str">
        <f t="shared" si="245"/>
        <v/>
      </c>
      <c r="EC161" s="108">
        <f t="shared" si="246"/>
        <v>0</v>
      </c>
      <c r="ED161" s="108" t="str">
        <f t="shared" si="247"/>
        <v/>
      </c>
      <c r="EE161" s="108" t="str">
        <f t="shared" si="248"/>
        <v/>
      </c>
      <c r="EF161" s="108" t="str">
        <f t="shared" si="249"/>
        <v/>
      </c>
      <c r="EG161" s="108" t="str">
        <f t="shared" si="250"/>
        <v/>
      </c>
      <c r="EH161" s="110" t="str">
        <f t="shared" si="251"/>
        <v/>
      </c>
      <c r="EI161" s="52" t="str">
        <f>IF(OR($E161="",$G161=""),"",IF(AND($E$3=6),'Marks Entry 6th'!BU160,IF(AND($E$3=7),'Marks Entry 7th'!BU160,"")))</f>
        <v/>
      </c>
      <c r="EJ161" s="52" t="str">
        <f>IF(OR($E161="",$G161=""),"",IF(AND($E$3=6),'Marks Entry 6th'!BV160,IF(AND($E$3=7),'Marks Entry 7th'!BV160,"")))</f>
        <v/>
      </c>
      <c r="EK161" s="52" t="str">
        <f>IF(OR($E161="",$G161=""),"",IF(AND($E$3=6),'Marks Entry 6th'!BW160,IF(AND($E$3=7),'Marks Entry 7th'!BW160,"")))</f>
        <v/>
      </c>
      <c r="EL161" s="52" t="str">
        <f>IF(OR($E161="",$G161=""),"",IF(AND($E$3=6),'Marks Entry 6th'!BX160,IF(AND($E$3=7),'Marks Entry 7th'!BX160,"")))</f>
        <v/>
      </c>
      <c r="EM161" s="52" t="str">
        <f>IF(OR($E161="",$G161=""),"",IF(AND($E$3=6),'Marks Entry 6th'!BY160,IF(AND($E$3=7),'Marks Entry 7th'!BY160,"")))</f>
        <v/>
      </c>
      <c r="EN161" s="121" t="str">
        <f t="shared" si="252"/>
        <v/>
      </c>
      <c r="EO161" s="122">
        <f t="shared" si="253"/>
        <v>0</v>
      </c>
      <c r="EP161" s="122" t="str">
        <f t="shared" si="254"/>
        <v/>
      </c>
      <c r="EQ161" s="122" t="str">
        <f t="shared" si="255"/>
        <v/>
      </c>
      <c r="ER161" s="109" t="str">
        <f t="shared" si="256"/>
        <v/>
      </c>
      <c r="ES161" s="52" t="str">
        <f>IF(OR($E161="",$G161=""),"",IF(AND($E$3=6),'Marks Entry 6th'!BZ160,IF(AND($E$3=7),'Marks Entry 7th'!BZ160,"")))</f>
        <v/>
      </c>
      <c r="ET161" s="52" t="str">
        <f>IF(OR($E161="",$G161=""),"",IF(AND($E$3=6),'Marks Entry 6th'!CA160,IF(AND($E$3=7),'Marks Entry 7th'!CA160,"")))</f>
        <v/>
      </c>
      <c r="EU161" s="52" t="str">
        <f>IF(OR($E161="",$G161=""),"",IF(AND($E$3=6),'Marks Entry 6th'!CB160,IF(AND($E$3=7),'Marks Entry 7th'!CB160,"")))</f>
        <v/>
      </c>
      <c r="EV161" s="52" t="str">
        <f>IF(OR($E161="",$G161=""),"",IF(AND($E$3=6),'Marks Entry 6th'!CC160,IF(AND($E$3=7),'Marks Entry 7th'!CC160,"")))</f>
        <v/>
      </c>
      <c r="EW161" s="52" t="str">
        <f>IF(OR($E161="",$G161=""),"",IF(AND($E$3=6),'Marks Entry 6th'!CD160,IF(AND($E$3=7),'Marks Entry 7th'!CD160,"")))</f>
        <v/>
      </c>
      <c r="EX161" s="121" t="str">
        <f t="shared" si="257"/>
        <v/>
      </c>
      <c r="EY161" s="122">
        <f t="shared" si="258"/>
        <v>0</v>
      </c>
      <c r="EZ161" s="122" t="str">
        <f t="shared" si="259"/>
        <v/>
      </c>
      <c r="FA161" s="122" t="str">
        <f t="shared" si="260"/>
        <v/>
      </c>
      <c r="FB161" s="109" t="str">
        <f t="shared" si="261"/>
        <v/>
      </c>
      <c r="FC161" s="52" t="str">
        <f>IF(OR($E161="",$G161=""),"",IF(AND($E$3=6),'Marks Entry 6th'!CE160,IF(AND($E$3=7),'Marks Entry 7th'!CE160,"")))</f>
        <v/>
      </c>
      <c r="FD161" s="52" t="str">
        <f>IF(OR($E161="",$G161=""),"",IF(AND($E$3=6),'Marks Entry 6th'!CF160,IF(AND($E$3=7),'Marks Entry 7th'!CF160,"")))</f>
        <v/>
      </c>
      <c r="FE161" s="52" t="str">
        <f>IF(OR($E161="",$G161=""),"",IF(AND($E$3=6),'Marks Entry 6th'!CG160,IF(AND($E$3=7),'Marks Entry 7th'!CG160,"")))</f>
        <v/>
      </c>
      <c r="FF161" s="52" t="str">
        <f>IF(OR($E161="",$G161=""),"",IF(AND($E$3=6),'Marks Entry 6th'!CH160,IF(AND($E$3=7),'Marks Entry 7th'!CH160,"")))</f>
        <v/>
      </c>
      <c r="FG161" s="52" t="str">
        <f>IF(OR($E161="",$G161=""),"",IF(AND($E$3=6),'Marks Entry 6th'!CI160,IF(AND($E$3=7),'Marks Entry 7th'!CI160,"")))</f>
        <v/>
      </c>
      <c r="FH161" s="121" t="str">
        <f t="shared" si="262"/>
        <v/>
      </c>
      <c r="FI161" s="122">
        <f t="shared" si="263"/>
        <v>0</v>
      </c>
      <c r="FJ161" s="122" t="str">
        <f t="shared" si="264"/>
        <v/>
      </c>
      <c r="FK161" s="122" t="str">
        <f t="shared" si="265"/>
        <v/>
      </c>
      <c r="FL161" s="109" t="str">
        <f t="shared" si="266"/>
        <v/>
      </c>
      <c r="FM161" s="370" t="str">
        <f>IF(OR($E161="",$G161=""),"",IF(AND('Marks Entry 6th'!CJ160="",'Marks Entry 7th'!CJ160=""),"",IF(AND($E$3=6),'Marks Entry 6th'!CJ160,IF(AND($E$3=7),'Marks Entry 7th'!CJ160,""))))</f>
        <v/>
      </c>
      <c r="FN161" s="370" t="str">
        <f>IF(OR($E161="",$G161=""),"",IF(AND('Marks Entry 6th'!CK160="",'Marks Entry 7th'!CK160=""),"",IF(AND($E$3=6),'Marks Entry 6th'!CK160,IF(AND($E$3=7),'Marks Entry 7th'!CK160,""))))</f>
        <v/>
      </c>
      <c r="FO161" s="371" t="str">
        <f t="shared" si="267"/>
        <v/>
      </c>
      <c r="FP161" s="109" t="str">
        <f t="shared" si="268"/>
        <v/>
      </c>
      <c r="FQ161" s="370" t="str">
        <f>IF(OR($E161="",$G161=""),"",IF(AND('Marks Entry 6th'!CL160="",'Marks Entry 7th'!CL160=""),"",IF(AND($E$3=6),'Marks Entry 6th'!CL160,IF(AND($E$3=7),'Marks Entry 7th'!CL160,""))))</f>
        <v/>
      </c>
      <c r="FR161" s="370" t="str">
        <f>IF(OR($E161="",$G161=""),"",IF(AND('Marks Entry 6th'!CM160="",'Marks Entry 7th'!CM160=""),"",IF(AND($E$3=6),'Marks Entry 6th'!CM160,IF(AND($E$3=7),'Marks Entry 7th'!CM160,""))))</f>
        <v/>
      </c>
      <c r="FS161" s="371" t="str">
        <f t="shared" si="269"/>
        <v/>
      </c>
      <c r="FT161" s="109" t="str">
        <f t="shared" si="270"/>
        <v/>
      </c>
      <c r="FU161" s="78" t="str">
        <f t="shared" si="271"/>
        <v/>
      </c>
      <c r="FV161" s="332" t="str">
        <f t="shared" si="272"/>
        <v/>
      </c>
      <c r="FW161" s="84" t="str">
        <f t="shared" si="273"/>
        <v/>
      </c>
      <c r="FX161" s="225" t="str">
        <f t="shared" si="274"/>
        <v/>
      </c>
      <c r="FY161" s="85" t="str">
        <f t="shared" si="275"/>
        <v/>
      </c>
      <c r="FZ161" s="331" t="str">
        <f>IFERROR(IF(B161="NSO","NSO",IF(OR(D161="",G161="",F161=""),"",IF(AND(FV161&gt;=36,'Master sheet'!$D$11="Hindi"),"कक्षा क्रमोन्नत",IF(AND(FV161&gt;=36,'Master sheet'!$D$11="English"),"Promoted",IF(AND(FV161&lt;36,'Master sheet'!$D$11="Hindi"),"पुनः परीक्षा","Re-Exam"))))),"")</f>
        <v/>
      </c>
      <c r="GA161" s="53" t="str">
        <f>IF(OR($E161="",$G161=""),"",IF(AND($E$3=6,'Marks Entry 6th'!CN160=""),"",IF(AND($E$3=7,'Marks Entry 7th'!CN160=""),"",IF(AND($E$3=6),'Marks Entry 6th'!CN160,IF(AND($E$3=7),'Marks Entry 7th'!CN160,"")))))</f>
        <v/>
      </c>
      <c r="GB161" s="53" t="str">
        <f>IF(OR($E161="",$G161=""),"",IF(AND($E$3=6,'Marks Entry 6th'!CO160=""),"",IF(AND($E$3=7,'Marks Entry 7th'!CO160=""),"",IF(AND($E$3=6),'Marks Entry 6th'!CO160,IF(AND($E$3=7),'Marks Entry 7th'!CO160,"")))))</f>
        <v/>
      </c>
      <c r="GC161" s="54"/>
      <c r="GK161" s="56">
        <f>IF(AND($E$3=6),'Marks Entry 6th'!I160,IF(AND($E$3=7),'Marks Entry 7th'!I160,""))</f>
        <v>0</v>
      </c>
      <c r="GL161" s="56">
        <f t="shared" si="276"/>
        <v>0</v>
      </c>
    </row>
    <row r="162" spans="1:194" ht="18.95" customHeight="1">
      <c r="A162" s="68">
        <v>155</v>
      </c>
      <c r="B162" s="68" t="str">
        <f>IF(OR(GK162=0,GK162=""),"",IF(AND($E$3=6),'Marks Entry 6th'!I161,IF(AND($E$3=7),'Marks Entry 7th'!I161,"")))</f>
        <v/>
      </c>
      <c r="C162" s="69" t="str">
        <f>IF(OR(B162=0,B162=""),"",IF(AND($E$3=6,'Marks Entry 6th'!B161=""),"",IF(AND($E$3=7,'Marks Entry 7th'!B161=""),"",IF(AND($E$3=6,'Marks Entry 6th'!B161),'Marks Entry 6th'!B161,IF(AND($E$3=7),'Marks Entry 7th'!B161,"")))))</f>
        <v/>
      </c>
      <c r="D162" s="69" t="str">
        <f>IF(OR(B162=0,B162=""),"",IF(AND($E$3=6,'Marks Entry 6th'!C161=""),"",IF(AND($E$3=7,'Marks Entry 7th'!C161=""),"",IF(AND($E$3=6),'Marks Entry 6th'!C161,IF(AND($E$3=7),'Marks Entry 7th'!C161,"")))))</f>
        <v/>
      </c>
      <c r="E162" s="306" t="str">
        <f>IF(OR(B162=0,B162=""),"",IF(AND($E$3=6,'Marks Entry 6th'!E161=""),"",IF(AND($E$3=7,'Marks Entry 7th'!E161=""),"",IF(AND($E$3=6),'Marks Entry 6th'!E161,IF(AND($E$3=7),'Marks Entry 7th'!E161,"")))))</f>
        <v/>
      </c>
      <c r="F162" s="69" t="str">
        <f>IF(OR(B162=0,B162=""),"",IF(AND($E$3=6,'Marks Entry 6th'!D161=""),"",IF(AND($E$3=7,'Marks Entry 7th'!D161=""),"",IF(AND($E$3=6),'Marks Entry 6th'!D161,IF(AND($E$3=7),'Marks Entry 7th'!D161,"")))))</f>
        <v/>
      </c>
      <c r="G162" s="305" t="str">
        <f>IF(OR(B162=0,B162=""),"",IF(AND($E$3=6,'Marks Entry 6th'!F161=""),"",IF(AND($E$3=7,'Marks Entry 7th'!F161=""),"",IF(AND($E$3=6),UPPER('Marks Entry 6th'!F161),IF(AND($E$3=7),UPPER('Marks Entry 7th'!F161),"")))))</f>
        <v/>
      </c>
      <c r="H162" s="305" t="str">
        <f>IF(OR(B162=0,B162=""),"",IF(AND($E$3=6,'Marks Entry 6th'!G161=""),"",IF(AND($E$3=7,'Marks Entry 7th'!G161=""),"",IF(AND($E$3=6),UPPER('Marks Entry 6th'!G161),IF(AND($E$3=7),UPPER('Marks Entry 7th'!G161),"")))))</f>
        <v/>
      </c>
      <c r="I162" s="305" t="str">
        <f>IF(OR(B162=0,B162=""),"",IF(AND($E$3=6,'Marks Entry 6th'!H161=""),"",IF(AND($E$3=7,'Marks Entry 7th'!H161=""),"",IF(AND($E$3=6),UPPER('Marks Entry 6th'!H161),IF(AND($E$3=7),UPPER('Marks Entry 7th'!H161),"")))))</f>
        <v/>
      </c>
      <c r="J162" s="64" t="str">
        <f>IF(OR(B162=0,B162=""),"",IF(AND($E$3=6,'Marks Entry 6th'!J161=""),"",IF(AND($E$3=7,'Marks Entry 7th'!J161=""),"",IF(AND($E$3=6),'Marks Entry 6th'!J161,IF(AND($E$3=7),'Marks Entry 7th'!J161,"")))))</f>
        <v/>
      </c>
      <c r="K162" s="64" t="str">
        <f>IF(OR(B162=0,B162=""),"",IF(AND($E$3=6,'Marks Entry 6th'!K161=""),"",IF(AND($E$3=7,'Marks Entry 7th'!K161=""),"",IF(AND($E$3=6),'Marks Entry 6th'!K161,IF(AND($E$3=7),'Marks Entry 7th'!K161,"")))))</f>
        <v/>
      </c>
      <c r="L162" s="120" t="str">
        <f>IF(OR($E162="",$G162=""),"",IF(AND($E$3=6),'Marks Entry 6th'!L161,IF(AND($E$3=7),'Marks Entry 7th'!L161,"")))</f>
        <v/>
      </c>
      <c r="M162" s="120" t="str">
        <f>IF(OR($E162="",$G162=""),"",IF(AND($E$3=6),'Marks Entry 6th'!M161,IF(AND($E$3=7),'Marks Entry 7th'!M161,"")))</f>
        <v/>
      </c>
      <c r="N162" s="120" t="str">
        <f>IF(OR($E162="",$G162=""),"",IF(AND($E$3=6),'Marks Entry 6th'!N161,IF(AND($E$3=7),'Marks Entry 7th'!N161,"")))</f>
        <v/>
      </c>
      <c r="O162" s="120" t="str">
        <f>IF(OR($E162="",$G162=""),"",IF(AND($E$3=6),'Marks Entry 6th'!O161,IF(AND($E$3=7),'Marks Entry 7th'!O161,"")))</f>
        <v/>
      </c>
      <c r="P162" s="120" t="str">
        <f>IF(OR($E162="",$G162=""),"",IF(AND($E$3=6),'Marks Entry 6th'!P161,IF(AND($E$3=7),'Marks Entry 7th'!P161,"")))</f>
        <v/>
      </c>
      <c r="Q162" s="120" t="str">
        <f>IF(OR($E162="",$G162=""),"",IF(AND($E$3=6),'Marks Entry 6th'!Q161,IF(AND($E$3=7),'Marks Entry 7th'!Q161,"")))</f>
        <v/>
      </c>
      <c r="R162" s="428" t="str">
        <f t="shared" si="186"/>
        <v/>
      </c>
      <c r="S162" s="120" t="str">
        <f>IF(OR($E162="",$G162=""),"",IF(AND($E$3=6),'Marks Entry 6th'!R161,IF(AND($E$3=7),'Marks Entry 7th'!R161,"")))</f>
        <v/>
      </c>
      <c r="T162" s="120" t="str">
        <f>IF(OR($E162="",$G162=""),"",IF(AND($E$3=6),'Marks Entry 6th'!S161,IF(AND($E$3=7),'Marks Entry 7th'!S161,"")))</f>
        <v/>
      </c>
      <c r="U162" s="65" t="str">
        <f t="shared" si="187"/>
        <v/>
      </c>
      <c r="V162" s="62">
        <f t="shared" si="188"/>
        <v>0</v>
      </c>
      <c r="W162" s="67" t="str">
        <f>IF(OR($E162="",$G162=""),"",IF(AND($E$3=6),'Marks Entry 6th'!T161,IF(AND($E$3=7),'Marks Entry 7th'!T161,"")))</f>
        <v/>
      </c>
      <c r="X162" s="67" t="str">
        <f>IF(OR($E162="",$G162=""),"",IF(AND($E$3=6),'Marks Entry 6th'!U161,IF(AND($E$3=7),'Marks Entry 7th'!U161,"")))</f>
        <v/>
      </c>
      <c r="Y162" s="66" t="str">
        <f t="shared" si="189"/>
        <v/>
      </c>
      <c r="Z162" s="62" t="str">
        <f t="shared" si="190"/>
        <v/>
      </c>
      <c r="AA162" s="108">
        <f t="shared" si="191"/>
        <v>0</v>
      </c>
      <c r="AB162" s="108" t="str">
        <f t="shared" si="192"/>
        <v/>
      </c>
      <c r="AC162" s="108" t="str">
        <f t="shared" si="193"/>
        <v/>
      </c>
      <c r="AD162" s="108" t="str">
        <f t="shared" si="194"/>
        <v/>
      </c>
      <c r="AE162" s="108" t="str">
        <f t="shared" si="195"/>
        <v/>
      </c>
      <c r="AF162" s="110" t="str">
        <f t="shared" si="196"/>
        <v/>
      </c>
      <c r="AG162" s="120" t="str">
        <f>IF(OR($E162="",$G162=""),"",IF(AND($E$3=6),'Marks Entry 6th'!V161,IF(AND($E$3=7),'Marks Entry 7th'!V161,"")))</f>
        <v/>
      </c>
      <c r="AH162" s="120" t="str">
        <f>IF(OR($E162="",$G162=""),"",IF(AND($E$3=6),'Marks Entry 6th'!W161,IF(AND($E$3=7),'Marks Entry 7th'!W161,"")))</f>
        <v/>
      </c>
      <c r="AI162" s="120" t="str">
        <f>IF(OR($E162="",$G162=""),"",IF(AND($E$3=6),'Marks Entry 6th'!X161,IF(AND($E$3=7),'Marks Entry 7th'!X161,"")))</f>
        <v/>
      </c>
      <c r="AJ162" s="120" t="str">
        <f>IF(OR($E162="",$G162=""),"",IF(AND($E$3=6),'Marks Entry 6th'!Y161,IF(AND($E$3=7),'Marks Entry 7th'!Y161,"")))</f>
        <v/>
      </c>
      <c r="AK162" s="120" t="str">
        <f>IF(OR($E162="",$G162=""),"",IF(AND($E$3=6),'Marks Entry 6th'!Z161,IF(AND($E$3=7),'Marks Entry 7th'!Z161,"")))</f>
        <v/>
      </c>
      <c r="AL162" s="120" t="str">
        <f>IF(OR($E162="",$G162=""),"",IF(AND($E$3=6),'Marks Entry 6th'!AA161,IF(AND($E$3=7),'Marks Entry 7th'!AA161,"")))</f>
        <v/>
      </c>
      <c r="AM162" s="428" t="str">
        <f t="shared" si="197"/>
        <v/>
      </c>
      <c r="AN162" s="120" t="str">
        <f>IF(OR($E162="",$G162=""),"",IF(AND($E$3=6),'Marks Entry 6th'!AB161,IF(AND($E$3=7),'Marks Entry 7th'!AB161,"")))</f>
        <v/>
      </c>
      <c r="AO162" s="120" t="str">
        <f>IF(OR($E162="",$G162=""),"",IF(AND($E$3=6),'Marks Entry 6th'!AC161,IF(AND($E$3=7),'Marks Entry 7th'!AC161,"")))</f>
        <v/>
      </c>
      <c r="AP162" s="65" t="str">
        <f t="shared" si="198"/>
        <v/>
      </c>
      <c r="AQ162" s="62">
        <f t="shared" si="199"/>
        <v>0</v>
      </c>
      <c r="AR162" s="67" t="str">
        <f>IF(OR($E162="",$G162=""),"",IF(AND($E$3=6),'Marks Entry 6th'!AD161,IF(AND($E$3=7),'Marks Entry 7th'!AD161,"")))</f>
        <v/>
      </c>
      <c r="AS162" s="67" t="str">
        <f>IF(OR($E162="",$G162=""),"",IF(AND($E$3=6),'Marks Entry 6th'!AE161,IF(AND($E$3=7),'Marks Entry 7th'!AE161,"")))</f>
        <v/>
      </c>
      <c r="AT162" s="65" t="str">
        <f t="shared" si="200"/>
        <v/>
      </c>
      <c r="AU162" s="62" t="str">
        <f t="shared" si="201"/>
        <v/>
      </c>
      <c r="AV162" s="108">
        <f t="shared" si="202"/>
        <v>0</v>
      </c>
      <c r="AW162" s="108" t="str">
        <f t="shared" si="203"/>
        <v/>
      </c>
      <c r="AX162" s="108" t="str">
        <f t="shared" si="204"/>
        <v/>
      </c>
      <c r="AY162" s="108" t="str">
        <f t="shared" si="205"/>
        <v/>
      </c>
      <c r="AZ162" s="108" t="str">
        <f t="shared" si="206"/>
        <v/>
      </c>
      <c r="BA162" s="110" t="str">
        <f t="shared" si="207"/>
        <v/>
      </c>
      <c r="BB162" s="313" t="str">
        <f>IF(OR($E162="",$G162=""),"",IF(AND($E$3=6),'Marks Entry 6th'!AF161,IF(AND($E$3=7),'Marks Entry 7th'!AF161,"")))</f>
        <v/>
      </c>
      <c r="BC162" s="120" t="str">
        <f>IF(OR($E162="",$G162=""),"",IF(AND($E$3=6),'Marks Entry 6th'!AG161,IF(AND($E$3=7),'Marks Entry 7th'!AG161,"")))</f>
        <v/>
      </c>
      <c r="BD162" s="120" t="str">
        <f>IF(OR($E162="",$G162=""),"",IF(AND($E$3=6),'Marks Entry 6th'!AH161,IF(AND($E$3=7),'Marks Entry 7th'!AH161,"")))</f>
        <v/>
      </c>
      <c r="BE162" s="120" t="str">
        <f>IF(OR($E162="",$G162=""),"",IF(AND($E$3=6),'Marks Entry 6th'!AI161,IF(AND($E$3=7),'Marks Entry 7th'!AI161,"")))</f>
        <v/>
      </c>
      <c r="BF162" s="120" t="str">
        <f>IF(OR($E162="",$G162=""),"",IF(AND($E$3=6),'Marks Entry 6th'!AJ161,IF(AND($E$3=7),'Marks Entry 7th'!AJ161,"")))</f>
        <v/>
      </c>
      <c r="BG162" s="120" t="str">
        <f>IF(OR($E162="",$G162=""),"",IF(AND($E$3=6),'Marks Entry 6th'!AK161,IF(AND($E$3=7),'Marks Entry 7th'!AK161,"")))</f>
        <v/>
      </c>
      <c r="BH162" s="120" t="str">
        <f>IF(OR($E162="",$G162=""),"",IF(AND($E$3=6),'Marks Entry 6th'!AL161,IF(AND($E$3=7),'Marks Entry 7th'!AL161,"")))</f>
        <v/>
      </c>
      <c r="BI162" s="428" t="str">
        <f t="shared" si="208"/>
        <v/>
      </c>
      <c r="BJ162" s="120" t="str">
        <f>IF(OR($E162="",$G162=""),"",IF(AND($E$3=6),'Marks Entry 6th'!AM161,IF(AND($E$3=7),'Marks Entry 7th'!AM161,"")))</f>
        <v/>
      </c>
      <c r="BK162" s="120" t="str">
        <f>IF(OR($E162="",$G162=""),"",IF(AND($E$3=6),'Marks Entry 6th'!AN161,IF(AND($E$3=7),'Marks Entry 7th'!AN161,"")))</f>
        <v/>
      </c>
      <c r="BL162" s="65" t="str">
        <f t="shared" si="209"/>
        <v/>
      </c>
      <c r="BM162" s="62">
        <f t="shared" si="210"/>
        <v>0</v>
      </c>
      <c r="BN162" s="67" t="str">
        <f>IF(OR($E162="",$G162=""),"",IF(AND($E$3=6),'Marks Entry 6th'!AO161,IF(AND($E$3=7),'Marks Entry 7th'!AO161,"")))</f>
        <v/>
      </c>
      <c r="BO162" s="67" t="str">
        <f>IF(OR($E162="",$G162=""),"",IF(AND($E$3=6),'Marks Entry 6th'!AP161,IF(AND($E$3=7),'Marks Entry 7th'!AP161,"")))</f>
        <v/>
      </c>
      <c r="BP162" s="65" t="str">
        <f t="shared" si="211"/>
        <v/>
      </c>
      <c r="BQ162" s="62" t="str">
        <f t="shared" si="212"/>
        <v/>
      </c>
      <c r="BR162" s="108">
        <f t="shared" si="213"/>
        <v>0</v>
      </c>
      <c r="BS162" s="108" t="str">
        <f t="shared" si="214"/>
        <v/>
      </c>
      <c r="BT162" s="108" t="str">
        <f t="shared" si="215"/>
        <v/>
      </c>
      <c r="BU162" s="108" t="str">
        <f t="shared" si="216"/>
        <v/>
      </c>
      <c r="BV162" s="108" t="str">
        <f t="shared" si="217"/>
        <v/>
      </c>
      <c r="BW162" s="110" t="str">
        <f t="shared" si="218"/>
        <v/>
      </c>
      <c r="BX162" s="120" t="str">
        <f>IF(OR($E162="",$G162=""),"",IF(AND($E$3=6),'Marks Entry 6th'!AQ161,IF(AND($E$3=7),'Marks Entry 7th'!AQ161,"")))</f>
        <v/>
      </c>
      <c r="BY162" s="120" t="str">
        <f>IF(OR($E162="",$G162=""),"",IF(AND($E$3=6),'Marks Entry 6th'!AR161,IF(AND($E$3=7),'Marks Entry 7th'!AR161,"")))</f>
        <v/>
      </c>
      <c r="BZ162" s="120" t="str">
        <f>IF(OR($E162="",$G162=""),"",IF(AND($E$3=6),'Marks Entry 6th'!AS161,IF(AND($E$3=7),'Marks Entry 7th'!AS161,"")))</f>
        <v/>
      </c>
      <c r="CA162" s="120" t="str">
        <f>IF(OR($E162="",$G162=""),"",IF(AND($E$3=6),'Marks Entry 6th'!AT161,IF(AND($E$3=7),'Marks Entry 7th'!AT161,"")))</f>
        <v/>
      </c>
      <c r="CB162" s="120" t="str">
        <f>IF(OR($E162="",$G162=""),"",IF(AND($E$3=6),'Marks Entry 6th'!AU161,IF(AND($E$3=7),'Marks Entry 7th'!AU161,"")))</f>
        <v/>
      </c>
      <c r="CC162" s="120" t="str">
        <f>IF(OR($E162="",$G162=""),"",IF(AND($E$3=6),'Marks Entry 6th'!AV161,IF(AND($E$3=7),'Marks Entry 7th'!AV161,"")))</f>
        <v/>
      </c>
      <c r="CD162" s="428" t="str">
        <f t="shared" si="219"/>
        <v/>
      </c>
      <c r="CE162" s="120" t="str">
        <f>IF(OR($E162="",$G162=""),"",IF(AND($E$3=6),'Marks Entry 6th'!AW161,IF(AND($E$3=7),'Marks Entry 7th'!AW161,"")))</f>
        <v/>
      </c>
      <c r="CF162" s="120" t="str">
        <f>IF(OR($E162="",$G162=""),"",IF(AND($E$3=6),'Marks Entry 6th'!AX161,IF(AND($E$3=7),'Marks Entry 7th'!AX161,"")))</f>
        <v/>
      </c>
      <c r="CG162" s="65" t="str">
        <f t="shared" si="220"/>
        <v/>
      </c>
      <c r="CH162" s="62">
        <f t="shared" si="221"/>
        <v>0</v>
      </c>
      <c r="CI162" s="67" t="str">
        <f>IF(OR($E162="",$G162=""),"",IF(AND($E$3=6),'Marks Entry 6th'!AY161,IF(AND($E$3=7),'Marks Entry 7th'!AY161,"")))</f>
        <v/>
      </c>
      <c r="CJ162" s="67" t="str">
        <f>IF(OR($E162="",$G162=""),"",IF(AND($E$3=6),'Marks Entry 6th'!AZ161,IF(AND($E$3=7),'Marks Entry 7th'!AZ161,"")))</f>
        <v/>
      </c>
      <c r="CK162" s="65" t="str">
        <f t="shared" si="222"/>
        <v/>
      </c>
      <c r="CL162" s="62" t="str">
        <f t="shared" si="223"/>
        <v/>
      </c>
      <c r="CM162" s="108">
        <f t="shared" si="224"/>
        <v>0</v>
      </c>
      <c r="CN162" s="108" t="str">
        <f t="shared" si="225"/>
        <v/>
      </c>
      <c r="CO162" s="108" t="str">
        <f t="shared" si="226"/>
        <v/>
      </c>
      <c r="CP162" s="108" t="str">
        <f t="shared" si="227"/>
        <v/>
      </c>
      <c r="CQ162" s="108" t="str">
        <f t="shared" si="228"/>
        <v/>
      </c>
      <c r="CR162" s="110" t="str">
        <f t="shared" si="229"/>
        <v/>
      </c>
      <c r="CS162" s="120" t="str">
        <f>IF(OR($E162="",$G162=""),"",IF(AND($E$3=6),'Marks Entry 6th'!BA161,IF(AND($E$3=7),'Marks Entry 7th'!BA161,"")))</f>
        <v/>
      </c>
      <c r="CT162" s="120" t="str">
        <f>IF(OR($E162="",$G162=""),"",IF(AND($E$3=6),'Marks Entry 6th'!BB161,IF(AND($E$3=7),'Marks Entry 7th'!BB161,"")))</f>
        <v/>
      </c>
      <c r="CU162" s="120" t="str">
        <f>IF(OR($E162="",$G162=""),"",IF(AND($E$3=6),'Marks Entry 6th'!BC161,IF(AND($E$3=7),'Marks Entry 7th'!BC161,"")))</f>
        <v/>
      </c>
      <c r="CV162" s="120" t="str">
        <f>IF(OR($E162="",$G162=""),"",IF(AND($E$3=6),'Marks Entry 6th'!BD161,IF(AND($E$3=7),'Marks Entry 7th'!BD161,"")))</f>
        <v/>
      </c>
      <c r="CW162" s="120" t="str">
        <f>IF(OR($E162="",$G162=""),"",IF(AND($E$3=6),'Marks Entry 6th'!BE161,IF(AND($E$3=7),'Marks Entry 7th'!BE161,"")))</f>
        <v/>
      </c>
      <c r="CX162" s="120" t="str">
        <f>IF(OR($E162="",$G162=""),"",IF(AND($E$3=6),'Marks Entry 6th'!BF161,IF(AND($E$3=7),'Marks Entry 7th'!BF161,"")))</f>
        <v/>
      </c>
      <c r="CY162" s="428" t="str">
        <f t="shared" si="230"/>
        <v/>
      </c>
      <c r="CZ162" s="120" t="str">
        <f>IF(OR($E162="",$G162=""),"",IF(AND($E$3=6),'Marks Entry 6th'!BG161,IF(AND($E$3=7),'Marks Entry 7th'!BG161,"")))</f>
        <v/>
      </c>
      <c r="DA162" s="120" t="str">
        <f>IF(OR($E162="",$G162=""),"",IF(AND($E$3=6),'Marks Entry 6th'!BH161,IF(AND($E$3=7),'Marks Entry 7th'!BH161,"")))</f>
        <v/>
      </c>
      <c r="DB162" s="65" t="str">
        <f t="shared" si="231"/>
        <v/>
      </c>
      <c r="DC162" s="62">
        <f t="shared" si="232"/>
        <v>0</v>
      </c>
      <c r="DD162" s="67" t="str">
        <f>IF(OR($E162="",$G162=""),"",IF(AND($E$3=6),'Marks Entry 6th'!BI161,IF(AND($E$3=7),'Marks Entry 7th'!BI161,"")))</f>
        <v/>
      </c>
      <c r="DE162" s="67" t="str">
        <f>IF(OR($E162="",$G162=""),"",IF(AND($E$3=6),'Marks Entry 6th'!BJ161,IF(AND($E$3=7),'Marks Entry 7th'!BJ161,"")))</f>
        <v/>
      </c>
      <c r="DF162" s="65" t="str">
        <f t="shared" si="233"/>
        <v/>
      </c>
      <c r="DG162" s="62" t="str">
        <f t="shared" si="234"/>
        <v/>
      </c>
      <c r="DH162" s="108">
        <f t="shared" si="235"/>
        <v>0</v>
      </c>
      <c r="DI162" s="108" t="str">
        <f t="shared" si="236"/>
        <v/>
      </c>
      <c r="DJ162" s="108" t="str">
        <f t="shared" si="237"/>
        <v/>
      </c>
      <c r="DK162" s="108" t="str">
        <f t="shared" si="238"/>
        <v/>
      </c>
      <c r="DL162" s="108" t="str">
        <f t="shared" si="239"/>
        <v/>
      </c>
      <c r="DM162" s="110" t="str">
        <f t="shared" si="240"/>
        <v/>
      </c>
      <c r="DN162" s="120" t="str">
        <f>IF(OR($E162="",$G162=""),"",IF(AND($E$3=6),'Marks Entry 6th'!BK161,IF(AND($E$3=7),'Marks Entry 7th'!BK161,"")))</f>
        <v/>
      </c>
      <c r="DO162" s="120" t="str">
        <f>IF(OR($E162="",$G162=""),"",IF(AND($E$3=6),'Marks Entry 6th'!BL161,IF(AND($E$3=7),'Marks Entry 7th'!BL161,"")))</f>
        <v/>
      </c>
      <c r="DP162" s="120" t="str">
        <f>IF(OR($E162="",$G162=""),"",IF(AND($E$3=6),'Marks Entry 6th'!BM161,IF(AND($E$3=7),'Marks Entry 7th'!BM161,"")))</f>
        <v/>
      </c>
      <c r="DQ162" s="120" t="str">
        <f>IF(OR($E162="",$G162=""),"",IF(AND($E$3=6),'Marks Entry 6th'!BN161,IF(AND($E$3=7),'Marks Entry 7th'!BN161,"")))</f>
        <v/>
      </c>
      <c r="DR162" s="120" t="str">
        <f>IF(OR($E162="",$G162=""),"",IF(AND($E$3=6),'Marks Entry 6th'!BO161,IF(AND($E$3=7),'Marks Entry 7th'!BO161,"")))</f>
        <v/>
      </c>
      <c r="DS162" s="120" t="str">
        <f>IF(OR($E162="",$G162=""),"",IF(AND($E$3=6),'Marks Entry 6th'!BP161,IF(AND($E$3=7),'Marks Entry 7th'!BP161,"")))</f>
        <v/>
      </c>
      <c r="DT162" s="428" t="str">
        <f t="shared" si="241"/>
        <v/>
      </c>
      <c r="DU162" s="120" t="str">
        <f>IF(OR($E162="",$G162=""),"",IF(AND($E$3=6),'Marks Entry 6th'!BQ161,IF(AND($E$3=7),'Marks Entry 7th'!BQ161,"")))</f>
        <v/>
      </c>
      <c r="DV162" s="120" t="str">
        <f>IF(OR($E162="",$G162=""),"",IF(AND($E$3=6),'Marks Entry 6th'!BR161,IF(AND($E$3=7),'Marks Entry 7th'!BR161,"")))</f>
        <v/>
      </c>
      <c r="DW162" s="65" t="str">
        <f t="shared" si="242"/>
        <v/>
      </c>
      <c r="DX162" s="62">
        <f t="shared" si="243"/>
        <v>0</v>
      </c>
      <c r="DY162" s="67" t="str">
        <f>IF(OR($E162="",$G162=""),"",IF(AND($E$3=6),'Marks Entry 6th'!BS161,IF(AND($E$3=7),'Marks Entry 7th'!BS161,"")))</f>
        <v/>
      </c>
      <c r="DZ162" s="67" t="str">
        <f>IF(OR($E162="",$G162=""),"",IF(AND($E$3=6),'Marks Entry 6th'!BT161,IF(AND($E$3=7),'Marks Entry 7th'!BT161,"")))</f>
        <v/>
      </c>
      <c r="EA162" s="65" t="str">
        <f t="shared" si="244"/>
        <v/>
      </c>
      <c r="EB162" s="62" t="str">
        <f t="shared" si="245"/>
        <v/>
      </c>
      <c r="EC162" s="108">
        <f t="shared" si="246"/>
        <v>0</v>
      </c>
      <c r="ED162" s="108" t="str">
        <f t="shared" si="247"/>
        <v/>
      </c>
      <c r="EE162" s="108" t="str">
        <f t="shared" si="248"/>
        <v/>
      </c>
      <c r="EF162" s="108" t="str">
        <f t="shared" si="249"/>
        <v/>
      </c>
      <c r="EG162" s="108" t="str">
        <f t="shared" si="250"/>
        <v/>
      </c>
      <c r="EH162" s="110" t="str">
        <f t="shared" si="251"/>
        <v/>
      </c>
      <c r="EI162" s="52" t="str">
        <f>IF(OR($E162="",$G162=""),"",IF(AND($E$3=6),'Marks Entry 6th'!BU161,IF(AND($E$3=7),'Marks Entry 7th'!BU161,"")))</f>
        <v/>
      </c>
      <c r="EJ162" s="52" t="str">
        <f>IF(OR($E162="",$G162=""),"",IF(AND($E$3=6),'Marks Entry 6th'!BV161,IF(AND($E$3=7),'Marks Entry 7th'!BV161,"")))</f>
        <v/>
      </c>
      <c r="EK162" s="52" t="str">
        <f>IF(OR($E162="",$G162=""),"",IF(AND($E$3=6),'Marks Entry 6th'!BW161,IF(AND($E$3=7),'Marks Entry 7th'!BW161,"")))</f>
        <v/>
      </c>
      <c r="EL162" s="52" t="str">
        <f>IF(OR($E162="",$G162=""),"",IF(AND($E$3=6),'Marks Entry 6th'!BX161,IF(AND($E$3=7),'Marks Entry 7th'!BX161,"")))</f>
        <v/>
      </c>
      <c r="EM162" s="52" t="str">
        <f>IF(OR($E162="",$G162=""),"",IF(AND($E$3=6),'Marks Entry 6th'!BY161,IF(AND($E$3=7),'Marks Entry 7th'!BY161,"")))</f>
        <v/>
      </c>
      <c r="EN162" s="121" t="str">
        <f t="shared" si="252"/>
        <v/>
      </c>
      <c r="EO162" s="122">
        <f t="shared" si="253"/>
        <v>0</v>
      </c>
      <c r="EP162" s="122" t="str">
        <f t="shared" si="254"/>
        <v/>
      </c>
      <c r="EQ162" s="122" t="str">
        <f t="shared" si="255"/>
        <v/>
      </c>
      <c r="ER162" s="109" t="str">
        <f t="shared" si="256"/>
        <v/>
      </c>
      <c r="ES162" s="52" t="str">
        <f>IF(OR($E162="",$G162=""),"",IF(AND($E$3=6),'Marks Entry 6th'!BZ161,IF(AND($E$3=7),'Marks Entry 7th'!BZ161,"")))</f>
        <v/>
      </c>
      <c r="ET162" s="52" t="str">
        <f>IF(OR($E162="",$G162=""),"",IF(AND($E$3=6),'Marks Entry 6th'!CA161,IF(AND($E$3=7),'Marks Entry 7th'!CA161,"")))</f>
        <v/>
      </c>
      <c r="EU162" s="52" t="str">
        <f>IF(OR($E162="",$G162=""),"",IF(AND($E$3=6),'Marks Entry 6th'!CB161,IF(AND($E$3=7),'Marks Entry 7th'!CB161,"")))</f>
        <v/>
      </c>
      <c r="EV162" s="52" t="str">
        <f>IF(OR($E162="",$G162=""),"",IF(AND($E$3=6),'Marks Entry 6th'!CC161,IF(AND($E$3=7),'Marks Entry 7th'!CC161,"")))</f>
        <v/>
      </c>
      <c r="EW162" s="52" t="str">
        <f>IF(OR($E162="",$G162=""),"",IF(AND($E$3=6),'Marks Entry 6th'!CD161,IF(AND($E$3=7),'Marks Entry 7th'!CD161,"")))</f>
        <v/>
      </c>
      <c r="EX162" s="121" t="str">
        <f t="shared" si="257"/>
        <v/>
      </c>
      <c r="EY162" s="122">
        <f t="shared" si="258"/>
        <v>0</v>
      </c>
      <c r="EZ162" s="122" t="str">
        <f t="shared" si="259"/>
        <v/>
      </c>
      <c r="FA162" s="122" t="str">
        <f t="shared" si="260"/>
        <v/>
      </c>
      <c r="FB162" s="109" t="str">
        <f t="shared" si="261"/>
        <v/>
      </c>
      <c r="FC162" s="52" t="str">
        <f>IF(OR($E162="",$G162=""),"",IF(AND($E$3=6),'Marks Entry 6th'!CE161,IF(AND($E$3=7),'Marks Entry 7th'!CE161,"")))</f>
        <v/>
      </c>
      <c r="FD162" s="52" t="str">
        <f>IF(OR($E162="",$G162=""),"",IF(AND($E$3=6),'Marks Entry 6th'!CF161,IF(AND($E$3=7),'Marks Entry 7th'!CF161,"")))</f>
        <v/>
      </c>
      <c r="FE162" s="52" t="str">
        <f>IF(OR($E162="",$G162=""),"",IF(AND($E$3=6),'Marks Entry 6th'!CG161,IF(AND($E$3=7),'Marks Entry 7th'!CG161,"")))</f>
        <v/>
      </c>
      <c r="FF162" s="52" t="str">
        <f>IF(OR($E162="",$G162=""),"",IF(AND($E$3=6),'Marks Entry 6th'!CH161,IF(AND($E$3=7),'Marks Entry 7th'!CH161,"")))</f>
        <v/>
      </c>
      <c r="FG162" s="52" t="str">
        <f>IF(OR($E162="",$G162=""),"",IF(AND($E$3=6),'Marks Entry 6th'!CI161,IF(AND($E$3=7),'Marks Entry 7th'!CI161,"")))</f>
        <v/>
      </c>
      <c r="FH162" s="121" t="str">
        <f t="shared" si="262"/>
        <v/>
      </c>
      <c r="FI162" s="122">
        <f t="shared" si="263"/>
        <v>0</v>
      </c>
      <c r="FJ162" s="122" t="str">
        <f t="shared" si="264"/>
        <v/>
      </c>
      <c r="FK162" s="122" t="str">
        <f t="shared" si="265"/>
        <v/>
      </c>
      <c r="FL162" s="109" t="str">
        <f t="shared" si="266"/>
        <v/>
      </c>
      <c r="FM162" s="370" t="str">
        <f>IF(OR($E162="",$G162=""),"",IF(AND('Marks Entry 6th'!CJ161="",'Marks Entry 7th'!CJ161=""),"",IF(AND($E$3=6),'Marks Entry 6th'!CJ161,IF(AND($E$3=7),'Marks Entry 7th'!CJ161,""))))</f>
        <v/>
      </c>
      <c r="FN162" s="370" t="str">
        <f>IF(OR($E162="",$G162=""),"",IF(AND('Marks Entry 6th'!CK161="",'Marks Entry 7th'!CK161=""),"",IF(AND($E$3=6),'Marks Entry 6th'!CK161,IF(AND($E$3=7),'Marks Entry 7th'!CK161,""))))</f>
        <v/>
      </c>
      <c r="FO162" s="371" t="str">
        <f t="shared" si="267"/>
        <v/>
      </c>
      <c r="FP162" s="109" t="str">
        <f t="shared" si="268"/>
        <v/>
      </c>
      <c r="FQ162" s="370" t="str">
        <f>IF(OR($E162="",$G162=""),"",IF(AND('Marks Entry 6th'!CL161="",'Marks Entry 7th'!CL161=""),"",IF(AND($E$3=6),'Marks Entry 6th'!CL161,IF(AND($E$3=7),'Marks Entry 7th'!CL161,""))))</f>
        <v/>
      </c>
      <c r="FR162" s="370" t="str">
        <f>IF(OR($E162="",$G162=""),"",IF(AND('Marks Entry 6th'!CM161="",'Marks Entry 7th'!CM161=""),"",IF(AND($E$3=6),'Marks Entry 6th'!CM161,IF(AND($E$3=7),'Marks Entry 7th'!CM161,""))))</f>
        <v/>
      </c>
      <c r="FS162" s="371" t="str">
        <f t="shared" si="269"/>
        <v/>
      </c>
      <c r="FT162" s="109" t="str">
        <f t="shared" si="270"/>
        <v/>
      </c>
      <c r="FU162" s="78" t="str">
        <f t="shared" si="271"/>
        <v/>
      </c>
      <c r="FV162" s="332" t="str">
        <f t="shared" si="272"/>
        <v/>
      </c>
      <c r="FW162" s="84" t="str">
        <f t="shared" si="273"/>
        <v/>
      </c>
      <c r="FX162" s="225" t="str">
        <f t="shared" si="274"/>
        <v/>
      </c>
      <c r="FY162" s="85" t="str">
        <f t="shared" si="275"/>
        <v/>
      </c>
      <c r="FZ162" s="331" t="str">
        <f>IFERROR(IF(B162="NSO","NSO",IF(OR(D162="",G162="",F162=""),"",IF(AND(FV162&gt;=36,'Master sheet'!$D$11="Hindi"),"कक्षा क्रमोन्नत",IF(AND(FV162&gt;=36,'Master sheet'!$D$11="English"),"Promoted",IF(AND(FV162&lt;36,'Master sheet'!$D$11="Hindi"),"पुनः परीक्षा","Re-Exam"))))),"")</f>
        <v/>
      </c>
      <c r="GA162" s="53" t="str">
        <f>IF(OR($E162="",$G162=""),"",IF(AND($E$3=6,'Marks Entry 6th'!CN161=""),"",IF(AND($E$3=7,'Marks Entry 7th'!CN161=""),"",IF(AND($E$3=6),'Marks Entry 6th'!CN161,IF(AND($E$3=7),'Marks Entry 7th'!CN161,"")))))</f>
        <v/>
      </c>
      <c r="GB162" s="53" t="str">
        <f>IF(OR($E162="",$G162=""),"",IF(AND($E$3=6,'Marks Entry 6th'!CO161=""),"",IF(AND($E$3=7,'Marks Entry 7th'!CO161=""),"",IF(AND($E$3=6),'Marks Entry 6th'!CO161,IF(AND($E$3=7),'Marks Entry 7th'!CO161,"")))))</f>
        <v/>
      </c>
      <c r="GC162" s="54"/>
      <c r="GK162" s="56">
        <f>IF(AND($E$3=6),'Marks Entry 6th'!I161,IF(AND($E$3=7),'Marks Entry 7th'!I161,""))</f>
        <v>0</v>
      </c>
      <c r="GL162" s="56">
        <f t="shared" si="276"/>
        <v>0</v>
      </c>
    </row>
    <row r="163" spans="1:194" ht="18.95" customHeight="1">
      <c r="A163" s="68">
        <v>156</v>
      </c>
      <c r="B163" s="68" t="str">
        <f>IF(OR(GK163=0,GK163=""),"",IF(AND($E$3=6),'Marks Entry 6th'!I162,IF(AND($E$3=7),'Marks Entry 7th'!I162,"")))</f>
        <v/>
      </c>
      <c r="C163" s="69" t="str">
        <f>IF(OR(B163=0,B163=""),"",IF(AND($E$3=6,'Marks Entry 6th'!B162=""),"",IF(AND($E$3=7,'Marks Entry 7th'!B162=""),"",IF(AND($E$3=6,'Marks Entry 6th'!B162),'Marks Entry 6th'!B162,IF(AND($E$3=7),'Marks Entry 7th'!B162,"")))))</f>
        <v/>
      </c>
      <c r="D163" s="69" t="str">
        <f>IF(OR(B163=0,B163=""),"",IF(AND($E$3=6,'Marks Entry 6th'!C162=""),"",IF(AND($E$3=7,'Marks Entry 7th'!C162=""),"",IF(AND($E$3=6),'Marks Entry 6th'!C162,IF(AND($E$3=7),'Marks Entry 7th'!C162,"")))))</f>
        <v/>
      </c>
      <c r="E163" s="306" t="str">
        <f>IF(OR(B163=0,B163=""),"",IF(AND($E$3=6,'Marks Entry 6th'!E162=""),"",IF(AND($E$3=7,'Marks Entry 7th'!E162=""),"",IF(AND($E$3=6),'Marks Entry 6th'!E162,IF(AND($E$3=7),'Marks Entry 7th'!E162,"")))))</f>
        <v/>
      </c>
      <c r="F163" s="69" t="str">
        <f>IF(OR(B163=0,B163=""),"",IF(AND($E$3=6,'Marks Entry 6th'!D162=""),"",IF(AND($E$3=7,'Marks Entry 7th'!D162=""),"",IF(AND($E$3=6),'Marks Entry 6th'!D162,IF(AND($E$3=7),'Marks Entry 7th'!D162,"")))))</f>
        <v/>
      </c>
      <c r="G163" s="305" t="str">
        <f>IF(OR(B163=0,B163=""),"",IF(AND($E$3=6,'Marks Entry 6th'!F162=""),"",IF(AND($E$3=7,'Marks Entry 7th'!F162=""),"",IF(AND($E$3=6),UPPER('Marks Entry 6th'!F162),IF(AND($E$3=7),UPPER('Marks Entry 7th'!F162),"")))))</f>
        <v/>
      </c>
      <c r="H163" s="305" t="str">
        <f>IF(OR(B163=0,B163=""),"",IF(AND($E$3=6,'Marks Entry 6th'!G162=""),"",IF(AND($E$3=7,'Marks Entry 7th'!G162=""),"",IF(AND($E$3=6),UPPER('Marks Entry 6th'!G162),IF(AND($E$3=7),UPPER('Marks Entry 7th'!G162),"")))))</f>
        <v/>
      </c>
      <c r="I163" s="305" t="str">
        <f>IF(OR(B163=0,B163=""),"",IF(AND($E$3=6,'Marks Entry 6th'!H162=""),"",IF(AND($E$3=7,'Marks Entry 7th'!H162=""),"",IF(AND($E$3=6),UPPER('Marks Entry 6th'!H162),IF(AND($E$3=7),UPPER('Marks Entry 7th'!H162),"")))))</f>
        <v/>
      </c>
      <c r="J163" s="64" t="str">
        <f>IF(OR(B163=0,B163=""),"",IF(AND($E$3=6,'Marks Entry 6th'!J162=""),"",IF(AND($E$3=7,'Marks Entry 7th'!J162=""),"",IF(AND($E$3=6),'Marks Entry 6th'!J162,IF(AND($E$3=7),'Marks Entry 7th'!J162,"")))))</f>
        <v/>
      </c>
      <c r="K163" s="64" t="str">
        <f>IF(OR(B163=0,B163=""),"",IF(AND($E$3=6,'Marks Entry 6th'!K162=""),"",IF(AND($E$3=7,'Marks Entry 7th'!K162=""),"",IF(AND($E$3=6),'Marks Entry 6th'!K162,IF(AND($E$3=7),'Marks Entry 7th'!K162,"")))))</f>
        <v/>
      </c>
      <c r="L163" s="120" t="str">
        <f>IF(OR($E163="",$G163=""),"",IF(AND($E$3=6),'Marks Entry 6th'!L162,IF(AND($E$3=7),'Marks Entry 7th'!L162,"")))</f>
        <v/>
      </c>
      <c r="M163" s="120" t="str">
        <f>IF(OR($E163="",$G163=""),"",IF(AND($E$3=6),'Marks Entry 6th'!M162,IF(AND($E$3=7),'Marks Entry 7th'!M162,"")))</f>
        <v/>
      </c>
      <c r="N163" s="120" t="str">
        <f>IF(OR($E163="",$G163=""),"",IF(AND($E$3=6),'Marks Entry 6th'!N162,IF(AND($E$3=7),'Marks Entry 7th'!N162,"")))</f>
        <v/>
      </c>
      <c r="O163" s="120" t="str">
        <f>IF(OR($E163="",$G163=""),"",IF(AND($E$3=6),'Marks Entry 6th'!O162,IF(AND($E$3=7),'Marks Entry 7th'!O162,"")))</f>
        <v/>
      </c>
      <c r="P163" s="120" t="str">
        <f>IF(OR($E163="",$G163=""),"",IF(AND($E$3=6),'Marks Entry 6th'!P162,IF(AND($E$3=7),'Marks Entry 7th'!P162,"")))</f>
        <v/>
      </c>
      <c r="Q163" s="120" t="str">
        <f>IF(OR($E163="",$G163=""),"",IF(AND($E$3=6),'Marks Entry 6th'!Q162,IF(AND($E$3=7),'Marks Entry 7th'!Q162,"")))</f>
        <v/>
      </c>
      <c r="R163" s="428" t="str">
        <f t="shared" si="186"/>
        <v/>
      </c>
      <c r="S163" s="120" t="str">
        <f>IF(OR($E163="",$G163=""),"",IF(AND($E$3=6),'Marks Entry 6th'!R162,IF(AND($E$3=7),'Marks Entry 7th'!R162,"")))</f>
        <v/>
      </c>
      <c r="T163" s="120" t="str">
        <f>IF(OR($E163="",$G163=""),"",IF(AND($E$3=6),'Marks Entry 6th'!S162,IF(AND($E$3=7),'Marks Entry 7th'!S162,"")))</f>
        <v/>
      </c>
      <c r="U163" s="65" t="str">
        <f t="shared" si="187"/>
        <v/>
      </c>
      <c r="V163" s="62">
        <f t="shared" si="188"/>
        <v>0</v>
      </c>
      <c r="W163" s="67" t="str">
        <f>IF(OR($E163="",$G163=""),"",IF(AND($E$3=6),'Marks Entry 6th'!T162,IF(AND($E$3=7),'Marks Entry 7th'!T162,"")))</f>
        <v/>
      </c>
      <c r="X163" s="67" t="str">
        <f>IF(OR($E163="",$G163=""),"",IF(AND($E$3=6),'Marks Entry 6th'!U162,IF(AND($E$3=7),'Marks Entry 7th'!U162,"")))</f>
        <v/>
      </c>
      <c r="Y163" s="66" t="str">
        <f t="shared" si="189"/>
        <v/>
      </c>
      <c r="Z163" s="62" t="str">
        <f t="shared" si="190"/>
        <v/>
      </c>
      <c r="AA163" s="108">
        <f t="shared" si="191"/>
        <v>0</v>
      </c>
      <c r="AB163" s="108" t="str">
        <f t="shared" si="192"/>
        <v/>
      </c>
      <c r="AC163" s="108" t="str">
        <f t="shared" si="193"/>
        <v/>
      </c>
      <c r="AD163" s="108" t="str">
        <f t="shared" si="194"/>
        <v/>
      </c>
      <c r="AE163" s="108" t="str">
        <f t="shared" si="195"/>
        <v/>
      </c>
      <c r="AF163" s="110" t="str">
        <f t="shared" si="196"/>
        <v/>
      </c>
      <c r="AG163" s="120" t="str">
        <f>IF(OR($E163="",$G163=""),"",IF(AND($E$3=6),'Marks Entry 6th'!V162,IF(AND($E$3=7),'Marks Entry 7th'!V162,"")))</f>
        <v/>
      </c>
      <c r="AH163" s="120" t="str">
        <f>IF(OR($E163="",$G163=""),"",IF(AND($E$3=6),'Marks Entry 6th'!W162,IF(AND($E$3=7),'Marks Entry 7th'!W162,"")))</f>
        <v/>
      </c>
      <c r="AI163" s="120" t="str">
        <f>IF(OR($E163="",$G163=""),"",IF(AND($E$3=6),'Marks Entry 6th'!X162,IF(AND($E$3=7),'Marks Entry 7th'!X162,"")))</f>
        <v/>
      </c>
      <c r="AJ163" s="120" t="str">
        <f>IF(OR($E163="",$G163=""),"",IF(AND($E$3=6),'Marks Entry 6th'!Y162,IF(AND($E$3=7),'Marks Entry 7th'!Y162,"")))</f>
        <v/>
      </c>
      <c r="AK163" s="120" t="str">
        <f>IF(OR($E163="",$G163=""),"",IF(AND($E$3=6),'Marks Entry 6th'!Z162,IF(AND($E$3=7),'Marks Entry 7th'!Z162,"")))</f>
        <v/>
      </c>
      <c r="AL163" s="120" t="str">
        <f>IF(OR($E163="",$G163=""),"",IF(AND($E$3=6),'Marks Entry 6th'!AA162,IF(AND($E$3=7),'Marks Entry 7th'!AA162,"")))</f>
        <v/>
      </c>
      <c r="AM163" s="428" t="str">
        <f t="shared" si="197"/>
        <v/>
      </c>
      <c r="AN163" s="120" t="str">
        <f>IF(OR($E163="",$G163=""),"",IF(AND($E$3=6),'Marks Entry 6th'!AB162,IF(AND($E$3=7),'Marks Entry 7th'!AB162,"")))</f>
        <v/>
      </c>
      <c r="AO163" s="120" t="str">
        <f>IF(OR($E163="",$G163=""),"",IF(AND($E$3=6),'Marks Entry 6th'!AC162,IF(AND($E$3=7),'Marks Entry 7th'!AC162,"")))</f>
        <v/>
      </c>
      <c r="AP163" s="65" t="str">
        <f t="shared" si="198"/>
        <v/>
      </c>
      <c r="AQ163" s="62">
        <f t="shared" si="199"/>
        <v>0</v>
      </c>
      <c r="AR163" s="67" t="str">
        <f>IF(OR($E163="",$G163=""),"",IF(AND($E$3=6),'Marks Entry 6th'!AD162,IF(AND($E$3=7),'Marks Entry 7th'!AD162,"")))</f>
        <v/>
      </c>
      <c r="AS163" s="67" t="str">
        <f>IF(OR($E163="",$G163=""),"",IF(AND($E$3=6),'Marks Entry 6th'!AE162,IF(AND($E$3=7),'Marks Entry 7th'!AE162,"")))</f>
        <v/>
      </c>
      <c r="AT163" s="65" t="str">
        <f t="shared" si="200"/>
        <v/>
      </c>
      <c r="AU163" s="62" t="str">
        <f t="shared" si="201"/>
        <v/>
      </c>
      <c r="AV163" s="108">
        <f t="shared" si="202"/>
        <v>0</v>
      </c>
      <c r="AW163" s="108" t="str">
        <f t="shared" si="203"/>
        <v/>
      </c>
      <c r="AX163" s="108" t="str">
        <f t="shared" si="204"/>
        <v/>
      </c>
      <c r="AY163" s="108" t="str">
        <f t="shared" si="205"/>
        <v/>
      </c>
      <c r="AZ163" s="108" t="str">
        <f t="shared" si="206"/>
        <v/>
      </c>
      <c r="BA163" s="110" t="str">
        <f t="shared" si="207"/>
        <v/>
      </c>
      <c r="BB163" s="313" t="str">
        <f>IF(OR($E163="",$G163=""),"",IF(AND($E$3=6),'Marks Entry 6th'!AF162,IF(AND($E$3=7),'Marks Entry 7th'!AF162,"")))</f>
        <v/>
      </c>
      <c r="BC163" s="120" t="str">
        <f>IF(OR($E163="",$G163=""),"",IF(AND($E$3=6),'Marks Entry 6th'!AG162,IF(AND($E$3=7),'Marks Entry 7th'!AG162,"")))</f>
        <v/>
      </c>
      <c r="BD163" s="120" t="str">
        <f>IF(OR($E163="",$G163=""),"",IF(AND($E$3=6),'Marks Entry 6th'!AH162,IF(AND($E$3=7),'Marks Entry 7th'!AH162,"")))</f>
        <v/>
      </c>
      <c r="BE163" s="120" t="str">
        <f>IF(OR($E163="",$G163=""),"",IF(AND($E$3=6),'Marks Entry 6th'!AI162,IF(AND($E$3=7),'Marks Entry 7th'!AI162,"")))</f>
        <v/>
      </c>
      <c r="BF163" s="120" t="str">
        <f>IF(OR($E163="",$G163=""),"",IF(AND($E$3=6),'Marks Entry 6th'!AJ162,IF(AND($E$3=7),'Marks Entry 7th'!AJ162,"")))</f>
        <v/>
      </c>
      <c r="BG163" s="120" t="str">
        <f>IF(OR($E163="",$G163=""),"",IF(AND($E$3=6),'Marks Entry 6th'!AK162,IF(AND($E$3=7),'Marks Entry 7th'!AK162,"")))</f>
        <v/>
      </c>
      <c r="BH163" s="120" t="str">
        <f>IF(OR($E163="",$G163=""),"",IF(AND($E$3=6),'Marks Entry 6th'!AL162,IF(AND($E$3=7),'Marks Entry 7th'!AL162,"")))</f>
        <v/>
      </c>
      <c r="BI163" s="428" t="str">
        <f t="shared" si="208"/>
        <v/>
      </c>
      <c r="BJ163" s="120" t="str">
        <f>IF(OR($E163="",$G163=""),"",IF(AND($E$3=6),'Marks Entry 6th'!AM162,IF(AND($E$3=7),'Marks Entry 7th'!AM162,"")))</f>
        <v/>
      </c>
      <c r="BK163" s="120" t="str">
        <f>IF(OR($E163="",$G163=""),"",IF(AND($E$3=6),'Marks Entry 6th'!AN162,IF(AND($E$3=7),'Marks Entry 7th'!AN162,"")))</f>
        <v/>
      </c>
      <c r="BL163" s="65" t="str">
        <f t="shared" si="209"/>
        <v/>
      </c>
      <c r="BM163" s="62">
        <f t="shared" si="210"/>
        <v>0</v>
      </c>
      <c r="BN163" s="67" t="str">
        <f>IF(OR($E163="",$G163=""),"",IF(AND($E$3=6),'Marks Entry 6th'!AO162,IF(AND($E$3=7),'Marks Entry 7th'!AO162,"")))</f>
        <v/>
      </c>
      <c r="BO163" s="67" t="str">
        <f>IF(OR($E163="",$G163=""),"",IF(AND($E$3=6),'Marks Entry 6th'!AP162,IF(AND($E$3=7),'Marks Entry 7th'!AP162,"")))</f>
        <v/>
      </c>
      <c r="BP163" s="65" t="str">
        <f t="shared" si="211"/>
        <v/>
      </c>
      <c r="BQ163" s="62" t="str">
        <f t="shared" si="212"/>
        <v/>
      </c>
      <c r="BR163" s="108">
        <f t="shared" si="213"/>
        <v>0</v>
      </c>
      <c r="BS163" s="108" t="str">
        <f t="shared" si="214"/>
        <v/>
      </c>
      <c r="BT163" s="108" t="str">
        <f t="shared" si="215"/>
        <v/>
      </c>
      <c r="BU163" s="108" t="str">
        <f t="shared" si="216"/>
        <v/>
      </c>
      <c r="BV163" s="108" t="str">
        <f t="shared" si="217"/>
        <v/>
      </c>
      <c r="BW163" s="110" t="str">
        <f t="shared" si="218"/>
        <v/>
      </c>
      <c r="BX163" s="120" t="str">
        <f>IF(OR($E163="",$G163=""),"",IF(AND($E$3=6),'Marks Entry 6th'!AQ162,IF(AND($E$3=7),'Marks Entry 7th'!AQ162,"")))</f>
        <v/>
      </c>
      <c r="BY163" s="120" t="str">
        <f>IF(OR($E163="",$G163=""),"",IF(AND($E$3=6),'Marks Entry 6th'!AR162,IF(AND($E$3=7),'Marks Entry 7th'!AR162,"")))</f>
        <v/>
      </c>
      <c r="BZ163" s="120" t="str">
        <f>IF(OR($E163="",$G163=""),"",IF(AND($E$3=6),'Marks Entry 6th'!AS162,IF(AND($E$3=7),'Marks Entry 7th'!AS162,"")))</f>
        <v/>
      </c>
      <c r="CA163" s="120" t="str">
        <f>IF(OR($E163="",$G163=""),"",IF(AND($E$3=6),'Marks Entry 6th'!AT162,IF(AND($E$3=7),'Marks Entry 7th'!AT162,"")))</f>
        <v/>
      </c>
      <c r="CB163" s="120" t="str">
        <f>IF(OR($E163="",$G163=""),"",IF(AND($E$3=6),'Marks Entry 6th'!AU162,IF(AND($E$3=7),'Marks Entry 7th'!AU162,"")))</f>
        <v/>
      </c>
      <c r="CC163" s="120" t="str">
        <f>IF(OR($E163="",$G163=""),"",IF(AND($E$3=6),'Marks Entry 6th'!AV162,IF(AND($E$3=7),'Marks Entry 7th'!AV162,"")))</f>
        <v/>
      </c>
      <c r="CD163" s="428" t="str">
        <f t="shared" si="219"/>
        <v/>
      </c>
      <c r="CE163" s="120" t="str">
        <f>IF(OR($E163="",$G163=""),"",IF(AND($E$3=6),'Marks Entry 6th'!AW162,IF(AND($E$3=7),'Marks Entry 7th'!AW162,"")))</f>
        <v/>
      </c>
      <c r="CF163" s="120" t="str">
        <f>IF(OR($E163="",$G163=""),"",IF(AND($E$3=6),'Marks Entry 6th'!AX162,IF(AND($E$3=7),'Marks Entry 7th'!AX162,"")))</f>
        <v/>
      </c>
      <c r="CG163" s="65" t="str">
        <f t="shared" si="220"/>
        <v/>
      </c>
      <c r="CH163" s="62">
        <f t="shared" si="221"/>
        <v>0</v>
      </c>
      <c r="CI163" s="67" t="str">
        <f>IF(OR($E163="",$G163=""),"",IF(AND($E$3=6),'Marks Entry 6th'!AY162,IF(AND($E$3=7),'Marks Entry 7th'!AY162,"")))</f>
        <v/>
      </c>
      <c r="CJ163" s="67" t="str">
        <f>IF(OR($E163="",$G163=""),"",IF(AND($E$3=6),'Marks Entry 6th'!AZ162,IF(AND($E$3=7),'Marks Entry 7th'!AZ162,"")))</f>
        <v/>
      </c>
      <c r="CK163" s="65" t="str">
        <f t="shared" si="222"/>
        <v/>
      </c>
      <c r="CL163" s="62" t="str">
        <f t="shared" si="223"/>
        <v/>
      </c>
      <c r="CM163" s="108">
        <f t="shared" si="224"/>
        <v>0</v>
      </c>
      <c r="CN163" s="108" t="str">
        <f t="shared" si="225"/>
        <v/>
      </c>
      <c r="CO163" s="108" t="str">
        <f t="shared" si="226"/>
        <v/>
      </c>
      <c r="CP163" s="108" t="str">
        <f t="shared" si="227"/>
        <v/>
      </c>
      <c r="CQ163" s="108" t="str">
        <f t="shared" si="228"/>
        <v/>
      </c>
      <c r="CR163" s="110" t="str">
        <f t="shared" si="229"/>
        <v/>
      </c>
      <c r="CS163" s="120" t="str">
        <f>IF(OR($E163="",$G163=""),"",IF(AND($E$3=6),'Marks Entry 6th'!BA162,IF(AND($E$3=7),'Marks Entry 7th'!BA162,"")))</f>
        <v/>
      </c>
      <c r="CT163" s="120" t="str">
        <f>IF(OR($E163="",$G163=""),"",IF(AND($E$3=6),'Marks Entry 6th'!BB162,IF(AND($E$3=7),'Marks Entry 7th'!BB162,"")))</f>
        <v/>
      </c>
      <c r="CU163" s="120" t="str">
        <f>IF(OR($E163="",$G163=""),"",IF(AND($E$3=6),'Marks Entry 6th'!BC162,IF(AND($E$3=7),'Marks Entry 7th'!BC162,"")))</f>
        <v/>
      </c>
      <c r="CV163" s="120" t="str">
        <f>IF(OR($E163="",$G163=""),"",IF(AND($E$3=6),'Marks Entry 6th'!BD162,IF(AND($E$3=7),'Marks Entry 7th'!BD162,"")))</f>
        <v/>
      </c>
      <c r="CW163" s="120" t="str">
        <f>IF(OR($E163="",$G163=""),"",IF(AND($E$3=6),'Marks Entry 6th'!BE162,IF(AND($E$3=7),'Marks Entry 7th'!BE162,"")))</f>
        <v/>
      </c>
      <c r="CX163" s="120" t="str">
        <f>IF(OR($E163="",$G163=""),"",IF(AND($E$3=6),'Marks Entry 6th'!BF162,IF(AND($E$3=7),'Marks Entry 7th'!BF162,"")))</f>
        <v/>
      </c>
      <c r="CY163" s="428" t="str">
        <f t="shared" si="230"/>
        <v/>
      </c>
      <c r="CZ163" s="120" t="str">
        <f>IF(OR($E163="",$G163=""),"",IF(AND($E$3=6),'Marks Entry 6th'!BG162,IF(AND($E$3=7),'Marks Entry 7th'!BG162,"")))</f>
        <v/>
      </c>
      <c r="DA163" s="120" t="str">
        <f>IF(OR($E163="",$G163=""),"",IF(AND($E$3=6),'Marks Entry 6th'!BH162,IF(AND($E$3=7),'Marks Entry 7th'!BH162,"")))</f>
        <v/>
      </c>
      <c r="DB163" s="65" t="str">
        <f t="shared" si="231"/>
        <v/>
      </c>
      <c r="DC163" s="62">
        <f t="shared" si="232"/>
        <v>0</v>
      </c>
      <c r="DD163" s="67" t="str">
        <f>IF(OR($E163="",$G163=""),"",IF(AND($E$3=6),'Marks Entry 6th'!BI162,IF(AND($E$3=7),'Marks Entry 7th'!BI162,"")))</f>
        <v/>
      </c>
      <c r="DE163" s="67" t="str">
        <f>IF(OR($E163="",$G163=""),"",IF(AND($E$3=6),'Marks Entry 6th'!BJ162,IF(AND($E$3=7),'Marks Entry 7th'!BJ162,"")))</f>
        <v/>
      </c>
      <c r="DF163" s="65" t="str">
        <f t="shared" si="233"/>
        <v/>
      </c>
      <c r="DG163" s="62" t="str">
        <f t="shared" si="234"/>
        <v/>
      </c>
      <c r="DH163" s="108">
        <f t="shared" si="235"/>
        <v>0</v>
      </c>
      <c r="DI163" s="108" t="str">
        <f t="shared" si="236"/>
        <v/>
      </c>
      <c r="DJ163" s="108" t="str">
        <f t="shared" si="237"/>
        <v/>
      </c>
      <c r="DK163" s="108" t="str">
        <f t="shared" si="238"/>
        <v/>
      </c>
      <c r="DL163" s="108" t="str">
        <f t="shared" si="239"/>
        <v/>
      </c>
      <c r="DM163" s="110" t="str">
        <f t="shared" si="240"/>
        <v/>
      </c>
      <c r="DN163" s="120" t="str">
        <f>IF(OR($E163="",$G163=""),"",IF(AND($E$3=6),'Marks Entry 6th'!BK162,IF(AND($E$3=7),'Marks Entry 7th'!BK162,"")))</f>
        <v/>
      </c>
      <c r="DO163" s="120" t="str">
        <f>IF(OR($E163="",$G163=""),"",IF(AND($E$3=6),'Marks Entry 6th'!BL162,IF(AND($E$3=7),'Marks Entry 7th'!BL162,"")))</f>
        <v/>
      </c>
      <c r="DP163" s="120" t="str">
        <f>IF(OR($E163="",$G163=""),"",IF(AND($E$3=6),'Marks Entry 6th'!BM162,IF(AND($E$3=7),'Marks Entry 7th'!BM162,"")))</f>
        <v/>
      </c>
      <c r="DQ163" s="120" t="str">
        <f>IF(OR($E163="",$G163=""),"",IF(AND($E$3=6),'Marks Entry 6th'!BN162,IF(AND($E$3=7),'Marks Entry 7th'!BN162,"")))</f>
        <v/>
      </c>
      <c r="DR163" s="120" t="str">
        <f>IF(OR($E163="",$G163=""),"",IF(AND($E$3=6),'Marks Entry 6th'!BO162,IF(AND($E$3=7),'Marks Entry 7th'!BO162,"")))</f>
        <v/>
      </c>
      <c r="DS163" s="120" t="str">
        <f>IF(OR($E163="",$G163=""),"",IF(AND($E$3=6),'Marks Entry 6th'!BP162,IF(AND($E$3=7),'Marks Entry 7th'!BP162,"")))</f>
        <v/>
      </c>
      <c r="DT163" s="428" t="str">
        <f t="shared" si="241"/>
        <v/>
      </c>
      <c r="DU163" s="120" t="str">
        <f>IF(OR($E163="",$G163=""),"",IF(AND($E$3=6),'Marks Entry 6th'!BQ162,IF(AND($E$3=7),'Marks Entry 7th'!BQ162,"")))</f>
        <v/>
      </c>
      <c r="DV163" s="120" t="str">
        <f>IF(OR($E163="",$G163=""),"",IF(AND($E$3=6),'Marks Entry 6th'!BR162,IF(AND($E$3=7),'Marks Entry 7th'!BR162,"")))</f>
        <v/>
      </c>
      <c r="DW163" s="65" t="str">
        <f t="shared" si="242"/>
        <v/>
      </c>
      <c r="DX163" s="62">
        <f t="shared" si="243"/>
        <v>0</v>
      </c>
      <c r="DY163" s="67" t="str">
        <f>IF(OR($E163="",$G163=""),"",IF(AND($E$3=6),'Marks Entry 6th'!BS162,IF(AND($E$3=7),'Marks Entry 7th'!BS162,"")))</f>
        <v/>
      </c>
      <c r="DZ163" s="67" t="str">
        <f>IF(OR($E163="",$G163=""),"",IF(AND($E$3=6),'Marks Entry 6th'!BT162,IF(AND($E$3=7),'Marks Entry 7th'!BT162,"")))</f>
        <v/>
      </c>
      <c r="EA163" s="65" t="str">
        <f t="shared" si="244"/>
        <v/>
      </c>
      <c r="EB163" s="62" t="str">
        <f t="shared" si="245"/>
        <v/>
      </c>
      <c r="EC163" s="108">
        <f t="shared" si="246"/>
        <v>0</v>
      </c>
      <c r="ED163" s="108" t="str">
        <f t="shared" si="247"/>
        <v/>
      </c>
      <c r="EE163" s="108" t="str">
        <f t="shared" si="248"/>
        <v/>
      </c>
      <c r="EF163" s="108" t="str">
        <f t="shared" si="249"/>
        <v/>
      </c>
      <c r="EG163" s="108" t="str">
        <f t="shared" si="250"/>
        <v/>
      </c>
      <c r="EH163" s="110" t="str">
        <f t="shared" si="251"/>
        <v/>
      </c>
      <c r="EI163" s="52" t="str">
        <f>IF(OR($E163="",$G163=""),"",IF(AND($E$3=6),'Marks Entry 6th'!BU162,IF(AND($E$3=7),'Marks Entry 7th'!BU162,"")))</f>
        <v/>
      </c>
      <c r="EJ163" s="52" t="str">
        <f>IF(OR($E163="",$G163=""),"",IF(AND($E$3=6),'Marks Entry 6th'!BV162,IF(AND($E$3=7),'Marks Entry 7th'!BV162,"")))</f>
        <v/>
      </c>
      <c r="EK163" s="52" t="str">
        <f>IF(OR($E163="",$G163=""),"",IF(AND($E$3=6),'Marks Entry 6th'!BW162,IF(AND($E$3=7),'Marks Entry 7th'!BW162,"")))</f>
        <v/>
      </c>
      <c r="EL163" s="52" t="str">
        <f>IF(OR($E163="",$G163=""),"",IF(AND($E$3=6),'Marks Entry 6th'!BX162,IF(AND($E$3=7),'Marks Entry 7th'!BX162,"")))</f>
        <v/>
      </c>
      <c r="EM163" s="52" t="str">
        <f>IF(OR($E163="",$G163=""),"",IF(AND($E$3=6),'Marks Entry 6th'!BY162,IF(AND($E$3=7),'Marks Entry 7th'!BY162,"")))</f>
        <v/>
      </c>
      <c r="EN163" s="121" t="str">
        <f t="shared" si="252"/>
        <v/>
      </c>
      <c r="EO163" s="122">
        <f t="shared" si="253"/>
        <v>0</v>
      </c>
      <c r="EP163" s="122" t="str">
        <f t="shared" si="254"/>
        <v/>
      </c>
      <c r="EQ163" s="122" t="str">
        <f t="shared" si="255"/>
        <v/>
      </c>
      <c r="ER163" s="109" t="str">
        <f t="shared" si="256"/>
        <v/>
      </c>
      <c r="ES163" s="52" t="str">
        <f>IF(OR($E163="",$G163=""),"",IF(AND($E$3=6),'Marks Entry 6th'!BZ162,IF(AND($E$3=7),'Marks Entry 7th'!BZ162,"")))</f>
        <v/>
      </c>
      <c r="ET163" s="52" t="str">
        <f>IF(OR($E163="",$G163=""),"",IF(AND($E$3=6),'Marks Entry 6th'!CA162,IF(AND($E$3=7),'Marks Entry 7th'!CA162,"")))</f>
        <v/>
      </c>
      <c r="EU163" s="52" t="str">
        <f>IF(OR($E163="",$G163=""),"",IF(AND($E$3=6),'Marks Entry 6th'!CB162,IF(AND($E$3=7),'Marks Entry 7th'!CB162,"")))</f>
        <v/>
      </c>
      <c r="EV163" s="52" t="str">
        <f>IF(OR($E163="",$G163=""),"",IF(AND($E$3=6),'Marks Entry 6th'!CC162,IF(AND($E$3=7),'Marks Entry 7th'!CC162,"")))</f>
        <v/>
      </c>
      <c r="EW163" s="52" t="str">
        <f>IF(OR($E163="",$G163=""),"",IF(AND($E$3=6),'Marks Entry 6th'!CD162,IF(AND($E$3=7),'Marks Entry 7th'!CD162,"")))</f>
        <v/>
      </c>
      <c r="EX163" s="121" t="str">
        <f t="shared" si="257"/>
        <v/>
      </c>
      <c r="EY163" s="122">
        <f t="shared" si="258"/>
        <v>0</v>
      </c>
      <c r="EZ163" s="122" t="str">
        <f t="shared" si="259"/>
        <v/>
      </c>
      <c r="FA163" s="122" t="str">
        <f t="shared" si="260"/>
        <v/>
      </c>
      <c r="FB163" s="109" t="str">
        <f t="shared" si="261"/>
        <v/>
      </c>
      <c r="FC163" s="52" t="str">
        <f>IF(OR($E163="",$G163=""),"",IF(AND($E$3=6),'Marks Entry 6th'!CE162,IF(AND($E$3=7),'Marks Entry 7th'!CE162,"")))</f>
        <v/>
      </c>
      <c r="FD163" s="52" t="str">
        <f>IF(OR($E163="",$G163=""),"",IF(AND($E$3=6),'Marks Entry 6th'!CF162,IF(AND($E$3=7),'Marks Entry 7th'!CF162,"")))</f>
        <v/>
      </c>
      <c r="FE163" s="52" t="str">
        <f>IF(OR($E163="",$G163=""),"",IF(AND($E$3=6),'Marks Entry 6th'!CG162,IF(AND($E$3=7),'Marks Entry 7th'!CG162,"")))</f>
        <v/>
      </c>
      <c r="FF163" s="52" t="str">
        <f>IF(OR($E163="",$G163=""),"",IF(AND($E$3=6),'Marks Entry 6th'!CH162,IF(AND($E$3=7),'Marks Entry 7th'!CH162,"")))</f>
        <v/>
      </c>
      <c r="FG163" s="52" t="str">
        <f>IF(OR($E163="",$G163=""),"",IF(AND($E$3=6),'Marks Entry 6th'!CI162,IF(AND($E$3=7),'Marks Entry 7th'!CI162,"")))</f>
        <v/>
      </c>
      <c r="FH163" s="121" t="str">
        <f t="shared" si="262"/>
        <v/>
      </c>
      <c r="FI163" s="122">
        <f t="shared" si="263"/>
        <v>0</v>
      </c>
      <c r="FJ163" s="122" t="str">
        <f t="shared" si="264"/>
        <v/>
      </c>
      <c r="FK163" s="122" t="str">
        <f t="shared" si="265"/>
        <v/>
      </c>
      <c r="FL163" s="109" t="str">
        <f t="shared" si="266"/>
        <v/>
      </c>
      <c r="FM163" s="370" t="str">
        <f>IF(OR($E163="",$G163=""),"",IF(AND('Marks Entry 6th'!CJ162="",'Marks Entry 7th'!CJ162=""),"",IF(AND($E$3=6),'Marks Entry 6th'!CJ162,IF(AND($E$3=7),'Marks Entry 7th'!CJ162,""))))</f>
        <v/>
      </c>
      <c r="FN163" s="370" t="str">
        <f>IF(OR($E163="",$G163=""),"",IF(AND('Marks Entry 6th'!CK162="",'Marks Entry 7th'!CK162=""),"",IF(AND($E$3=6),'Marks Entry 6th'!CK162,IF(AND($E$3=7),'Marks Entry 7th'!CK162,""))))</f>
        <v/>
      </c>
      <c r="FO163" s="371" t="str">
        <f t="shared" si="267"/>
        <v/>
      </c>
      <c r="FP163" s="109" t="str">
        <f t="shared" si="268"/>
        <v/>
      </c>
      <c r="FQ163" s="370" t="str">
        <f>IF(OR($E163="",$G163=""),"",IF(AND('Marks Entry 6th'!CL162="",'Marks Entry 7th'!CL162=""),"",IF(AND($E$3=6),'Marks Entry 6th'!CL162,IF(AND($E$3=7),'Marks Entry 7th'!CL162,""))))</f>
        <v/>
      </c>
      <c r="FR163" s="370" t="str">
        <f>IF(OR($E163="",$G163=""),"",IF(AND('Marks Entry 6th'!CM162="",'Marks Entry 7th'!CM162=""),"",IF(AND($E$3=6),'Marks Entry 6th'!CM162,IF(AND($E$3=7),'Marks Entry 7th'!CM162,""))))</f>
        <v/>
      </c>
      <c r="FS163" s="371" t="str">
        <f t="shared" si="269"/>
        <v/>
      </c>
      <c r="FT163" s="109" t="str">
        <f t="shared" si="270"/>
        <v/>
      </c>
      <c r="FU163" s="78" t="str">
        <f t="shared" si="271"/>
        <v/>
      </c>
      <c r="FV163" s="332" t="str">
        <f t="shared" si="272"/>
        <v/>
      </c>
      <c r="FW163" s="84" t="str">
        <f t="shared" si="273"/>
        <v/>
      </c>
      <c r="FX163" s="225" t="str">
        <f t="shared" si="274"/>
        <v/>
      </c>
      <c r="FY163" s="85" t="str">
        <f t="shared" si="275"/>
        <v/>
      </c>
      <c r="FZ163" s="331" t="str">
        <f>IFERROR(IF(B163="NSO","NSO",IF(OR(D163="",G163="",F163=""),"",IF(AND(FV163&gt;=36,'Master sheet'!$D$11="Hindi"),"कक्षा क्रमोन्नत",IF(AND(FV163&gt;=36,'Master sheet'!$D$11="English"),"Promoted",IF(AND(FV163&lt;36,'Master sheet'!$D$11="Hindi"),"पुनः परीक्षा","Re-Exam"))))),"")</f>
        <v/>
      </c>
      <c r="GA163" s="53" t="str">
        <f>IF(OR($E163="",$G163=""),"",IF(AND($E$3=6,'Marks Entry 6th'!CN162=""),"",IF(AND($E$3=7,'Marks Entry 7th'!CN162=""),"",IF(AND($E$3=6),'Marks Entry 6th'!CN162,IF(AND($E$3=7),'Marks Entry 7th'!CN162,"")))))</f>
        <v/>
      </c>
      <c r="GB163" s="53" t="str">
        <f>IF(OR($E163="",$G163=""),"",IF(AND($E$3=6,'Marks Entry 6th'!CO162=""),"",IF(AND($E$3=7,'Marks Entry 7th'!CO162=""),"",IF(AND($E$3=6),'Marks Entry 6th'!CO162,IF(AND($E$3=7),'Marks Entry 7th'!CO162,"")))))</f>
        <v/>
      </c>
      <c r="GC163" s="54"/>
      <c r="GK163" s="56">
        <f>IF(AND($E$3=6),'Marks Entry 6th'!I162,IF(AND($E$3=7),'Marks Entry 7th'!I162,""))</f>
        <v>0</v>
      </c>
      <c r="GL163" s="56">
        <f t="shared" si="276"/>
        <v>0</v>
      </c>
    </row>
    <row r="164" spans="1:194" ht="18.95" customHeight="1">
      <c r="A164" s="68">
        <v>157</v>
      </c>
      <c r="B164" s="68" t="str">
        <f>IF(OR(GK164=0,GK164=""),"",IF(AND($E$3=6),'Marks Entry 6th'!I163,IF(AND($E$3=7),'Marks Entry 7th'!I163,"")))</f>
        <v/>
      </c>
      <c r="C164" s="69" t="str">
        <f>IF(OR(B164=0,B164=""),"",IF(AND($E$3=6,'Marks Entry 6th'!B163=""),"",IF(AND($E$3=7,'Marks Entry 7th'!B163=""),"",IF(AND($E$3=6,'Marks Entry 6th'!B163),'Marks Entry 6th'!B163,IF(AND($E$3=7),'Marks Entry 7th'!B163,"")))))</f>
        <v/>
      </c>
      <c r="D164" s="69" t="str">
        <f>IF(OR(B164=0,B164=""),"",IF(AND($E$3=6,'Marks Entry 6th'!C163=""),"",IF(AND($E$3=7,'Marks Entry 7th'!C163=""),"",IF(AND($E$3=6),'Marks Entry 6th'!C163,IF(AND($E$3=7),'Marks Entry 7th'!C163,"")))))</f>
        <v/>
      </c>
      <c r="E164" s="306" t="str">
        <f>IF(OR(B164=0,B164=""),"",IF(AND($E$3=6,'Marks Entry 6th'!E163=""),"",IF(AND($E$3=7,'Marks Entry 7th'!E163=""),"",IF(AND($E$3=6),'Marks Entry 6th'!E163,IF(AND($E$3=7),'Marks Entry 7th'!E163,"")))))</f>
        <v/>
      </c>
      <c r="F164" s="69" t="str">
        <f>IF(OR(B164=0,B164=""),"",IF(AND($E$3=6,'Marks Entry 6th'!D163=""),"",IF(AND($E$3=7,'Marks Entry 7th'!D163=""),"",IF(AND($E$3=6),'Marks Entry 6th'!D163,IF(AND($E$3=7),'Marks Entry 7th'!D163,"")))))</f>
        <v/>
      </c>
      <c r="G164" s="305" t="str">
        <f>IF(OR(B164=0,B164=""),"",IF(AND($E$3=6,'Marks Entry 6th'!F163=""),"",IF(AND($E$3=7,'Marks Entry 7th'!F163=""),"",IF(AND($E$3=6),UPPER('Marks Entry 6th'!F163),IF(AND($E$3=7),UPPER('Marks Entry 7th'!F163),"")))))</f>
        <v/>
      </c>
      <c r="H164" s="305" t="str">
        <f>IF(OR(B164=0,B164=""),"",IF(AND($E$3=6,'Marks Entry 6th'!G163=""),"",IF(AND($E$3=7,'Marks Entry 7th'!G163=""),"",IF(AND($E$3=6),UPPER('Marks Entry 6th'!G163),IF(AND($E$3=7),UPPER('Marks Entry 7th'!G163),"")))))</f>
        <v/>
      </c>
      <c r="I164" s="305" t="str">
        <f>IF(OR(B164=0,B164=""),"",IF(AND($E$3=6,'Marks Entry 6th'!H163=""),"",IF(AND($E$3=7,'Marks Entry 7th'!H163=""),"",IF(AND($E$3=6),UPPER('Marks Entry 6th'!H163),IF(AND($E$3=7),UPPER('Marks Entry 7th'!H163),"")))))</f>
        <v/>
      </c>
      <c r="J164" s="64" t="str">
        <f>IF(OR(B164=0,B164=""),"",IF(AND($E$3=6,'Marks Entry 6th'!J163=""),"",IF(AND($E$3=7,'Marks Entry 7th'!J163=""),"",IF(AND($E$3=6),'Marks Entry 6th'!J163,IF(AND($E$3=7),'Marks Entry 7th'!J163,"")))))</f>
        <v/>
      </c>
      <c r="K164" s="64" t="str">
        <f>IF(OR(B164=0,B164=""),"",IF(AND($E$3=6,'Marks Entry 6th'!K163=""),"",IF(AND($E$3=7,'Marks Entry 7th'!K163=""),"",IF(AND($E$3=6),'Marks Entry 6th'!K163,IF(AND($E$3=7),'Marks Entry 7th'!K163,"")))))</f>
        <v/>
      </c>
      <c r="L164" s="120" t="str">
        <f>IF(OR($E164="",$G164=""),"",IF(AND($E$3=6),'Marks Entry 6th'!L163,IF(AND($E$3=7),'Marks Entry 7th'!L163,"")))</f>
        <v/>
      </c>
      <c r="M164" s="120" t="str">
        <f>IF(OR($E164="",$G164=""),"",IF(AND($E$3=6),'Marks Entry 6th'!M163,IF(AND($E$3=7),'Marks Entry 7th'!M163,"")))</f>
        <v/>
      </c>
      <c r="N164" s="120" t="str">
        <f>IF(OR($E164="",$G164=""),"",IF(AND($E$3=6),'Marks Entry 6th'!N163,IF(AND($E$3=7),'Marks Entry 7th'!N163,"")))</f>
        <v/>
      </c>
      <c r="O164" s="120" t="str">
        <f>IF(OR($E164="",$G164=""),"",IF(AND($E$3=6),'Marks Entry 6th'!O163,IF(AND($E$3=7),'Marks Entry 7th'!O163,"")))</f>
        <v/>
      </c>
      <c r="P164" s="120" t="str">
        <f>IF(OR($E164="",$G164=""),"",IF(AND($E$3=6),'Marks Entry 6th'!P163,IF(AND($E$3=7),'Marks Entry 7th'!P163,"")))</f>
        <v/>
      </c>
      <c r="Q164" s="120" t="str">
        <f>IF(OR($E164="",$G164=""),"",IF(AND($E$3=6),'Marks Entry 6th'!Q163,IF(AND($E$3=7),'Marks Entry 7th'!Q163,"")))</f>
        <v/>
      </c>
      <c r="R164" s="428" t="str">
        <f t="shared" si="186"/>
        <v/>
      </c>
      <c r="S164" s="120" t="str">
        <f>IF(OR($E164="",$G164=""),"",IF(AND($E$3=6),'Marks Entry 6th'!R163,IF(AND($E$3=7),'Marks Entry 7th'!R163,"")))</f>
        <v/>
      </c>
      <c r="T164" s="120" t="str">
        <f>IF(OR($E164="",$G164=""),"",IF(AND($E$3=6),'Marks Entry 6th'!S163,IF(AND($E$3=7),'Marks Entry 7th'!S163,"")))</f>
        <v/>
      </c>
      <c r="U164" s="65" t="str">
        <f t="shared" si="187"/>
        <v/>
      </c>
      <c r="V164" s="62">
        <f t="shared" si="188"/>
        <v>0</v>
      </c>
      <c r="W164" s="67" t="str">
        <f>IF(OR($E164="",$G164=""),"",IF(AND($E$3=6),'Marks Entry 6th'!T163,IF(AND($E$3=7),'Marks Entry 7th'!T163,"")))</f>
        <v/>
      </c>
      <c r="X164" s="67" t="str">
        <f>IF(OR($E164="",$G164=""),"",IF(AND($E$3=6),'Marks Entry 6th'!U163,IF(AND($E$3=7),'Marks Entry 7th'!U163,"")))</f>
        <v/>
      </c>
      <c r="Y164" s="66" t="str">
        <f t="shared" si="189"/>
        <v/>
      </c>
      <c r="Z164" s="62" t="str">
        <f t="shared" si="190"/>
        <v/>
      </c>
      <c r="AA164" s="108">
        <f t="shared" si="191"/>
        <v>0</v>
      </c>
      <c r="AB164" s="108" t="str">
        <f t="shared" si="192"/>
        <v/>
      </c>
      <c r="AC164" s="108" t="str">
        <f t="shared" si="193"/>
        <v/>
      </c>
      <c r="AD164" s="108" t="str">
        <f t="shared" si="194"/>
        <v/>
      </c>
      <c r="AE164" s="108" t="str">
        <f t="shared" si="195"/>
        <v/>
      </c>
      <c r="AF164" s="110" t="str">
        <f t="shared" si="196"/>
        <v/>
      </c>
      <c r="AG164" s="120" t="str">
        <f>IF(OR($E164="",$G164=""),"",IF(AND($E$3=6),'Marks Entry 6th'!V163,IF(AND($E$3=7),'Marks Entry 7th'!V163,"")))</f>
        <v/>
      </c>
      <c r="AH164" s="120" t="str">
        <f>IF(OR($E164="",$G164=""),"",IF(AND($E$3=6),'Marks Entry 6th'!W163,IF(AND($E$3=7),'Marks Entry 7th'!W163,"")))</f>
        <v/>
      </c>
      <c r="AI164" s="120" t="str">
        <f>IF(OR($E164="",$G164=""),"",IF(AND($E$3=6),'Marks Entry 6th'!X163,IF(AND($E$3=7),'Marks Entry 7th'!X163,"")))</f>
        <v/>
      </c>
      <c r="AJ164" s="120" t="str">
        <f>IF(OR($E164="",$G164=""),"",IF(AND($E$3=6),'Marks Entry 6th'!Y163,IF(AND($E$3=7),'Marks Entry 7th'!Y163,"")))</f>
        <v/>
      </c>
      <c r="AK164" s="120" t="str">
        <f>IF(OR($E164="",$G164=""),"",IF(AND($E$3=6),'Marks Entry 6th'!Z163,IF(AND($E$3=7),'Marks Entry 7th'!Z163,"")))</f>
        <v/>
      </c>
      <c r="AL164" s="120" t="str">
        <f>IF(OR($E164="",$G164=""),"",IF(AND($E$3=6),'Marks Entry 6th'!AA163,IF(AND($E$3=7),'Marks Entry 7th'!AA163,"")))</f>
        <v/>
      </c>
      <c r="AM164" s="428" t="str">
        <f t="shared" si="197"/>
        <v/>
      </c>
      <c r="AN164" s="120" t="str">
        <f>IF(OR($E164="",$G164=""),"",IF(AND($E$3=6),'Marks Entry 6th'!AB163,IF(AND($E$3=7),'Marks Entry 7th'!AB163,"")))</f>
        <v/>
      </c>
      <c r="AO164" s="120" t="str">
        <f>IF(OR($E164="",$G164=""),"",IF(AND($E$3=6),'Marks Entry 6th'!AC163,IF(AND($E$3=7),'Marks Entry 7th'!AC163,"")))</f>
        <v/>
      </c>
      <c r="AP164" s="65" t="str">
        <f t="shared" si="198"/>
        <v/>
      </c>
      <c r="AQ164" s="62">
        <f t="shared" si="199"/>
        <v>0</v>
      </c>
      <c r="AR164" s="67" t="str">
        <f>IF(OR($E164="",$G164=""),"",IF(AND($E$3=6),'Marks Entry 6th'!AD163,IF(AND($E$3=7),'Marks Entry 7th'!AD163,"")))</f>
        <v/>
      </c>
      <c r="AS164" s="67" t="str">
        <f>IF(OR($E164="",$G164=""),"",IF(AND($E$3=6),'Marks Entry 6th'!AE163,IF(AND($E$3=7),'Marks Entry 7th'!AE163,"")))</f>
        <v/>
      </c>
      <c r="AT164" s="65" t="str">
        <f t="shared" si="200"/>
        <v/>
      </c>
      <c r="AU164" s="62" t="str">
        <f t="shared" si="201"/>
        <v/>
      </c>
      <c r="AV164" s="108">
        <f t="shared" si="202"/>
        <v>0</v>
      </c>
      <c r="AW164" s="108" t="str">
        <f t="shared" si="203"/>
        <v/>
      </c>
      <c r="AX164" s="108" t="str">
        <f t="shared" si="204"/>
        <v/>
      </c>
      <c r="AY164" s="108" t="str">
        <f t="shared" si="205"/>
        <v/>
      </c>
      <c r="AZ164" s="108" t="str">
        <f t="shared" si="206"/>
        <v/>
      </c>
      <c r="BA164" s="110" t="str">
        <f t="shared" si="207"/>
        <v/>
      </c>
      <c r="BB164" s="313" t="str">
        <f>IF(OR($E164="",$G164=""),"",IF(AND($E$3=6),'Marks Entry 6th'!AF163,IF(AND($E$3=7),'Marks Entry 7th'!AF163,"")))</f>
        <v/>
      </c>
      <c r="BC164" s="120" t="str">
        <f>IF(OR($E164="",$G164=""),"",IF(AND($E$3=6),'Marks Entry 6th'!AG163,IF(AND($E$3=7),'Marks Entry 7th'!AG163,"")))</f>
        <v/>
      </c>
      <c r="BD164" s="120" t="str">
        <f>IF(OR($E164="",$G164=""),"",IF(AND($E$3=6),'Marks Entry 6th'!AH163,IF(AND($E$3=7),'Marks Entry 7th'!AH163,"")))</f>
        <v/>
      </c>
      <c r="BE164" s="120" t="str">
        <f>IF(OR($E164="",$G164=""),"",IF(AND($E$3=6),'Marks Entry 6th'!AI163,IF(AND($E$3=7),'Marks Entry 7th'!AI163,"")))</f>
        <v/>
      </c>
      <c r="BF164" s="120" t="str">
        <f>IF(OR($E164="",$G164=""),"",IF(AND($E$3=6),'Marks Entry 6th'!AJ163,IF(AND($E$3=7),'Marks Entry 7th'!AJ163,"")))</f>
        <v/>
      </c>
      <c r="BG164" s="120" t="str">
        <f>IF(OR($E164="",$G164=""),"",IF(AND($E$3=6),'Marks Entry 6th'!AK163,IF(AND($E$3=7),'Marks Entry 7th'!AK163,"")))</f>
        <v/>
      </c>
      <c r="BH164" s="120" t="str">
        <f>IF(OR($E164="",$G164=""),"",IF(AND($E$3=6),'Marks Entry 6th'!AL163,IF(AND($E$3=7),'Marks Entry 7th'!AL163,"")))</f>
        <v/>
      </c>
      <c r="BI164" s="428" t="str">
        <f t="shared" si="208"/>
        <v/>
      </c>
      <c r="BJ164" s="120" t="str">
        <f>IF(OR($E164="",$G164=""),"",IF(AND($E$3=6),'Marks Entry 6th'!AM163,IF(AND($E$3=7),'Marks Entry 7th'!AM163,"")))</f>
        <v/>
      </c>
      <c r="BK164" s="120" t="str">
        <f>IF(OR($E164="",$G164=""),"",IF(AND($E$3=6),'Marks Entry 6th'!AN163,IF(AND($E$3=7),'Marks Entry 7th'!AN163,"")))</f>
        <v/>
      </c>
      <c r="BL164" s="65" t="str">
        <f t="shared" si="209"/>
        <v/>
      </c>
      <c r="BM164" s="62">
        <f t="shared" si="210"/>
        <v>0</v>
      </c>
      <c r="BN164" s="67" t="str">
        <f>IF(OR($E164="",$G164=""),"",IF(AND($E$3=6),'Marks Entry 6th'!AO163,IF(AND($E$3=7),'Marks Entry 7th'!AO163,"")))</f>
        <v/>
      </c>
      <c r="BO164" s="67" t="str">
        <f>IF(OR($E164="",$G164=""),"",IF(AND($E$3=6),'Marks Entry 6th'!AP163,IF(AND($E$3=7),'Marks Entry 7th'!AP163,"")))</f>
        <v/>
      </c>
      <c r="BP164" s="65" t="str">
        <f t="shared" si="211"/>
        <v/>
      </c>
      <c r="BQ164" s="62" t="str">
        <f t="shared" si="212"/>
        <v/>
      </c>
      <c r="BR164" s="108">
        <f t="shared" si="213"/>
        <v>0</v>
      </c>
      <c r="BS164" s="108" t="str">
        <f t="shared" si="214"/>
        <v/>
      </c>
      <c r="BT164" s="108" t="str">
        <f t="shared" si="215"/>
        <v/>
      </c>
      <c r="BU164" s="108" t="str">
        <f t="shared" si="216"/>
        <v/>
      </c>
      <c r="BV164" s="108" t="str">
        <f t="shared" si="217"/>
        <v/>
      </c>
      <c r="BW164" s="110" t="str">
        <f t="shared" si="218"/>
        <v/>
      </c>
      <c r="BX164" s="120" t="str">
        <f>IF(OR($E164="",$G164=""),"",IF(AND($E$3=6),'Marks Entry 6th'!AQ163,IF(AND($E$3=7),'Marks Entry 7th'!AQ163,"")))</f>
        <v/>
      </c>
      <c r="BY164" s="120" t="str">
        <f>IF(OR($E164="",$G164=""),"",IF(AND($E$3=6),'Marks Entry 6th'!AR163,IF(AND($E$3=7),'Marks Entry 7th'!AR163,"")))</f>
        <v/>
      </c>
      <c r="BZ164" s="120" t="str">
        <f>IF(OR($E164="",$G164=""),"",IF(AND($E$3=6),'Marks Entry 6th'!AS163,IF(AND($E$3=7),'Marks Entry 7th'!AS163,"")))</f>
        <v/>
      </c>
      <c r="CA164" s="120" t="str">
        <f>IF(OR($E164="",$G164=""),"",IF(AND($E$3=6),'Marks Entry 6th'!AT163,IF(AND($E$3=7),'Marks Entry 7th'!AT163,"")))</f>
        <v/>
      </c>
      <c r="CB164" s="120" t="str">
        <f>IF(OR($E164="",$G164=""),"",IF(AND($E$3=6),'Marks Entry 6th'!AU163,IF(AND($E$3=7),'Marks Entry 7th'!AU163,"")))</f>
        <v/>
      </c>
      <c r="CC164" s="120" t="str">
        <f>IF(OR($E164="",$G164=""),"",IF(AND($E$3=6),'Marks Entry 6th'!AV163,IF(AND($E$3=7),'Marks Entry 7th'!AV163,"")))</f>
        <v/>
      </c>
      <c r="CD164" s="428" t="str">
        <f t="shared" si="219"/>
        <v/>
      </c>
      <c r="CE164" s="120" t="str">
        <f>IF(OR($E164="",$G164=""),"",IF(AND($E$3=6),'Marks Entry 6th'!AW163,IF(AND($E$3=7),'Marks Entry 7th'!AW163,"")))</f>
        <v/>
      </c>
      <c r="CF164" s="120" t="str">
        <f>IF(OR($E164="",$G164=""),"",IF(AND($E$3=6),'Marks Entry 6th'!AX163,IF(AND($E$3=7),'Marks Entry 7th'!AX163,"")))</f>
        <v/>
      </c>
      <c r="CG164" s="65" t="str">
        <f t="shared" si="220"/>
        <v/>
      </c>
      <c r="CH164" s="62">
        <f t="shared" si="221"/>
        <v>0</v>
      </c>
      <c r="CI164" s="67" t="str">
        <f>IF(OR($E164="",$G164=""),"",IF(AND($E$3=6),'Marks Entry 6th'!AY163,IF(AND($E$3=7),'Marks Entry 7th'!AY163,"")))</f>
        <v/>
      </c>
      <c r="CJ164" s="67" t="str">
        <f>IF(OR($E164="",$G164=""),"",IF(AND($E$3=6),'Marks Entry 6th'!AZ163,IF(AND($E$3=7),'Marks Entry 7th'!AZ163,"")))</f>
        <v/>
      </c>
      <c r="CK164" s="65" t="str">
        <f t="shared" si="222"/>
        <v/>
      </c>
      <c r="CL164" s="62" t="str">
        <f t="shared" si="223"/>
        <v/>
      </c>
      <c r="CM164" s="108">
        <f t="shared" si="224"/>
        <v>0</v>
      </c>
      <c r="CN164" s="108" t="str">
        <f t="shared" si="225"/>
        <v/>
      </c>
      <c r="CO164" s="108" t="str">
        <f t="shared" si="226"/>
        <v/>
      </c>
      <c r="CP164" s="108" t="str">
        <f t="shared" si="227"/>
        <v/>
      </c>
      <c r="CQ164" s="108" t="str">
        <f t="shared" si="228"/>
        <v/>
      </c>
      <c r="CR164" s="110" t="str">
        <f t="shared" si="229"/>
        <v/>
      </c>
      <c r="CS164" s="120" t="str">
        <f>IF(OR($E164="",$G164=""),"",IF(AND($E$3=6),'Marks Entry 6th'!BA163,IF(AND($E$3=7),'Marks Entry 7th'!BA163,"")))</f>
        <v/>
      </c>
      <c r="CT164" s="120" t="str">
        <f>IF(OR($E164="",$G164=""),"",IF(AND($E$3=6),'Marks Entry 6th'!BB163,IF(AND($E$3=7),'Marks Entry 7th'!BB163,"")))</f>
        <v/>
      </c>
      <c r="CU164" s="120" t="str">
        <f>IF(OR($E164="",$G164=""),"",IF(AND($E$3=6),'Marks Entry 6th'!BC163,IF(AND($E$3=7),'Marks Entry 7th'!BC163,"")))</f>
        <v/>
      </c>
      <c r="CV164" s="120" t="str">
        <f>IF(OR($E164="",$G164=""),"",IF(AND($E$3=6),'Marks Entry 6th'!BD163,IF(AND($E$3=7),'Marks Entry 7th'!BD163,"")))</f>
        <v/>
      </c>
      <c r="CW164" s="120" t="str">
        <f>IF(OR($E164="",$G164=""),"",IF(AND($E$3=6),'Marks Entry 6th'!BE163,IF(AND($E$3=7),'Marks Entry 7th'!BE163,"")))</f>
        <v/>
      </c>
      <c r="CX164" s="120" t="str">
        <f>IF(OR($E164="",$G164=""),"",IF(AND($E$3=6),'Marks Entry 6th'!BF163,IF(AND($E$3=7),'Marks Entry 7th'!BF163,"")))</f>
        <v/>
      </c>
      <c r="CY164" s="428" t="str">
        <f t="shared" si="230"/>
        <v/>
      </c>
      <c r="CZ164" s="120" t="str">
        <f>IF(OR($E164="",$G164=""),"",IF(AND($E$3=6),'Marks Entry 6th'!BG163,IF(AND($E$3=7),'Marks Entry 7th'!BG163,"")))</f>
        <v/>
      </c>
      <c r="DA164" s="120" t="str">
        <f>IF(OR($E164="",$G164=""),"",IF(AND($E$3=6),'Marks Entry 6th'!BH163,IF(AND($E$3=7),'Marks Entry 7th'!BH163,"")))</f>
        <v/>
      </c>
      <c r="DB164" s="65" t="str">
        <f t="shared" si="231"/>
        <v/>
      </c>
      <c r="DC164" s="62">
        <f t="shared" si="232"/>
        <v>0</v>
      </c>
      <c r="DD164" s="67" t="str">
        <f>IF(OR($E164="",$G164=""),"",IF(AND($E$3=6),'Marks Entry 6th'!BI163,IF(AND($E$3=7),'Marks Entry 7th'!BI163,"")))</f>
        <v/>
      </c>
      <c r="DE164" s="67" t="str">
        <f>IF(OR($E164="",$G164=""),"",IF(AND($E$3=6),'Marks Entry 6th'!BJ163,IF(AND($E$3=7),'Marks Entry 7th'!BJ163,"")))</f>
        <v/>
      </c>
      <c r="DF164" s="65" t="str">
        <f t="shared" si="233"/>
        <v/>
      </c>
      <c r="DG164" s="62" t="str">
        <f t="shared" si="234"/>
        <v/>
      </c>
      <c r="DH164" s="108">
        <f t="shared" si="235"/>
        <v>0</v>
      </c>
      <c r="DI164" s="108" t="str">
        <f t="shared" si="236"/>
        <v/>
      </c>
      <c r="DJ164" s="108" t="str">
        <f t="shared" si="237"/>
        <v/>
      </c>
      <c r="DK164" s="108" t="str">
        <f t="shared" si="238"/>
        <v/>
      </c>
      <c r="DL164" s="108" t="str">
        <f t="shared" si="239"/>
        <v/>
      </c>
      <c r="DM164" s="110" t="str">
        <f t="shared" si="240"/>
        <v/>
      </c>
      <c r="DN164" s="120" t="str">
        <f>IF(OR($E164="",$G164=""),"",IF(AND($E$3=6),'Marks Entry 6th'!BK163,IF(AND($E$3=7),'Marks Entry 7th'!BK163,"")))</f>
        <v/>
      </c>
      <c r="DO164" s="120" t="str">
        <f>IF(OR($E164="",$G164=""),"",IF(AND($E$3=6),'Marks Entry 6th'!BL163,IF(AND($E$3=7),'Marks Entry 7th'!BL163,"")))</f>
        <v/>
      </c>
      <c r="DP164" s="120" t="str">
        <f>IF(OR($E164="",$G164=""),"",IF(AND($E$3=6),'Marks Entry 6th'!BM163,IF(AND($E$3=7),'Marks Entry 7th'!BM163,"")))</f>
        <v/>
      </c>
      <c r="DQ164" s="120" t="str">
        <f>IF(OR($E164="",$G164=""),"",IF(AND($E$3=6),'Marks Entry 6th'!BN163,IF(AND($E$3=7),'Marks Entry 7th'!BN163,"")))</f>
        <v/>
      </c>
      <c r="DR164" s="120" t="str">
        <f>IF(OR($E164="",$G164=""),"",IF(AND($E$3=6),'Marks Entry 6th'!BO163,IF(AND($E$3=7),'Marks Entry 7th'!BO163,"")))</f>
        <v/>
      </c>
      <c r="DS164" s="120" t="str">
        <f>IF(OR($E164="",$G164=""),"",IF(AND($E$3=6),'Marks Entry 6th'!BP163,IF(AND($E$3=7),'Marks Entry 7th'!BP163,"")))</f>
        <v/>
      </c>
      <c r="DT164" s="428" t="str">
        <f t="shared" si="241"/>
        <v/>
      </c>
      <c r="DU164" s="120" t="str">
        <f>IF(OR($E164="",$G164=""),"",IF(AND($E$3=6),'Marks Entry 6th'!BQ163,IF(AND($E$3=7),'Marks Entry 7th'!BQ163,"")))</f>
        <v/>
      </c>
      <c r="DV164" s="120" t="str">
        <f>IF(OR($E164="",$G164=""),"",IF(AND($E$3=6),'Marks Entry 6th'!BR163,IF(AND($E$3=7),'Marks Entry 7th'!BR163,"")))</f>
        <v/>
      </c>
      <c r="DW164" s="65" t="str">
        <f t="shared" si="242"/>
        <v/>
      </c>
      <c r="DX164" s="62">
        <f t="shared" si="243"/>
        <v>0</v>
      </c>
      <c r="DY164" s="67" t="str">
        <f>IF(OR($E164="",$G164=""),"",IF(AND($E$3=6),'Marks Entry 6th'!BS163,IF(AND($E$3=7),'Marks Entry 7th'!BS163,"")))</f>
        <v/>
      </c>
      <c r="DZ164" s="67" t="str">
        <f>IF(OR($E164="",$G164=""),"",IF(AND($E$3=6),'Marks Entry 6th'!BT163,IF(AND($E$3=7),'Marks Entry 7th'!BT163,"")))</f>
        <v/>
      </c>
      <c r="EA164" s="65" t="str">
        <f t="shared" si="244"/>
        <v/>
      </c>
      <c r="EB164" s="62" t="str">
        <f t="shared" si="245"/>
        <v/>
      </c>
      <c r="EC164" s="108">
        <f t="shared" si="246"/>
        <v>0</v>
      </c>
      <c r="ED164" s="108" t="str">
        <f t="shared" si="247"/>
        <v/>
      </c>
      <c r="EE164" s="108" t="str">
        <f t="shared" si="248"/>
        <v/>
      </c>
      <c r="EF164" s="108" t="str">
        <f t="shared" si="249"/>
        <v/>
      </c>
      <c r="EG164" s="108" t="str">
        <f t="shared" si="250"/>
        <v/>
      </c>
      <c r="EH164" s="110" t="str">
        <f t="shared" si="251"/>
        <v/>
      </c>
      <c r="EI164" s="52" t="str">
        <f>IF(OR($E164="",$G164=""),"",IF(AND($E$3=6),'Marks Entry 6th'!BU163,IF(AND($E$3=7),'Marks Entry 7th'!BU163,"")))</f>
        <v/>
      </c>
      <c r="EJ164" s="52" t="str">
        <f>IF(OR($E164="",$G164=""),"",IF(AND($E$3=6),'Marks Entry 6th'!BV163,IF(AND($E$3=7),'Marks Entry 7th'!BV163,"")))</f>
        <v/>
      </c>
      <c r="EK164" s="52" t="str">
        <f>IF(OR($E164="",$G164=""),"",IF(AND($E$3=6),'Marks Entry 6th'!BW163,IF(AND($E$3=7),'Marks Entry 7th'!BW163,"")))</f>
        <v/>
      </c>
      <c r="EL164" s="52" t="str">
        <f>IF(OR($E164="",$G164=""),"",IF(AND($E$3=6),'Marks Entry 6th'!BX163,IF(AND($E$3=7),'Marks Entry 7th'!BX163,"")))</f>
        <v/>
      </c>
      <c r="EM164" s="52" t="str">
        <f>IF(OR($E164="",$G164=""),"",IF(AND($E$3=6),'Marks Entry 6th'!BY163,IF(AND($E$3=7),'Marks Entry 7th'!BY163,"")))</f>
        <v/>
      </c>
      <c r="EN164" s="121" t="str">
        <f t="shared" si="252"/>
        <v/>
      </c>
      <c r="EO164" s="122">
        <f t="shared" si="253"/>
        <v>0</v>
      </c>
      <c r="EP164" s="122" t="str">
        <f t="shared" si="254"/>
        <v/>
      </c>
      <c r="EQ164" s="122" t="str">
        <f t="shared" si="255"/>
        <v/>
      </c>
      <c r="ER164" s="109" t="str">
        <f t="shared" si="256"/>
        <v/>
      </c>
      <c r="ES164" s="52" t="str">
        <f>IF(OR($E164="",$G164=""),"",IF(AND($E$3=6),'Marks Entry 6th'!BZ163,IF(AND($E$3=7),'Marks Entry 7th'!BZ163,"")))</f>
        <v/>
      </c>
      <c r="ET164" s="52" t="str">
        <f>IF(OR($E164="",$G164=""),"",IF(AND($E$3=6),'Marks Entry 6th'!CA163,IF(AND($E$3=7),'Marks Entry 7th'!CA163,"")))</f>
        <v/>
      </c>
      <c r="EU164" s="52" t="str">
        <f>IF(OR($E164="",$G164=""),"",IF(AND($E$3=6),'Marks Entry 6th'!CB163,IF(AND($E$3=7),'Marks Entry 7th'!CB163,"")))</f>
        <v/>
      </c>
      <c r="EV164" s="52" t="str">
        <f>IF(OR($E164="",$G164=""),"",IF(AND($E$3=6),'Marks Entry 6th'!CC163,IF(AND($E$3=7),'Marks Entry 7th'!CC163,"")))</f>
        <v/>
      </c>
      <c r="EW164" s="52" t="str">
        <f>IF(OR($E164="",$G164=""),"",IF(AND($E$3=6),'Marks Entry 6th'!CD163,IF(AND($E$3=7),'Marks Entry 7th'!CD163,"")))</f>
        <v/>
      </c>
      <c r="EX164" s="121" t="str">
        <f t="shared" si="257"/>
        <v/>
      </c>
      <c r="EY164" s="122">
        <f t="shared" si="258"/>
        <v>0</v>
      </c>
      <c r="EZ164" s="122" t="str">
        <f t="shared" si="259"/>
        <v/>
      </c>
      <c r="FA164" s="122" t="str">
        <f t="shared" si="260"/>
        <v/>
      </c>
      <c r="FB164" s="109" t="str">
        <f t="shared" si="261"/>
        <v/>
      </c>
      <c r="FC164" s="52" t="str">
        <f>IF(OR($E164="",$G164=""),"",IF(AND($E$3=6),'Marks Entry 6th'!CE163,IF(AND($E$3=7),'Marks Entry 7th'!CE163,"")))</f>
        <v/>
      </c>
      <c r="FD164" s="52" t="str">
        <f>IF(OR($E164="",$G164=""),"",IF(AND($E$3=6),'Marks Entry 6th'!CF163,IF(AND($E$3=7),'Marks Entry 7th'!CF163,"")))</f>
        <v/>
      </c>
      <c r="FE164" s="52" t="str">
        <f>IF(OR($E164="",$G164=""),"",IF(AND($E$3=6),'Marks Entry 6th'!CG163,IF(AND($E$3=7),'Marks Entry 7th'!CG163,"")))</f>
        <v/>
      </c>
      <c r="FF164" s="52" t="str">
        <f>IF(OR($E164="",$G164=""),"",IF(AND($E$3=6),'Marks Entry 6th'!CH163,IF(AND($E$3=7),'Marks Entry 7th'!CH163,"")))</f>
        <v/>
      </c>
      <c r="FG164" s="52" t="str">
        <f>IF(OR($E164="",$G164=""),"",IF(AND($E$3=6),'Marks Entry 6th'!CI163,IF(AND($E$3=7),'Marks Entry 7th'!CI163,"")))</f>
        <v/>
      </c>
      <c r="FH164" s="121" t="str">
        <f t="shared" si="262"/>
        <v/>
      </c>
      <c r="FI164" s="122">
        <f t="shared" si="263"/>
        <v>0</v>
      </c>
      <c r="FJ164" s="122" t="str">
        <f t="shared" si="264"/>
        <v/>
      </c>
      <c r="FK164" s="122" t="str">
        <f t="shared" si="265"/>
        <v/>
      </c>
      <c r="FL164" s="109" t="str">
        <f t="shared" si="266"/>
        <v/>
      </c>
      <c r="FM164" s="370" t="str">
        <f>IF(OR($E164="",$G164=""),"",IF(AND('Marks Entry 6th'!CJ163="",'Marks Entry 7th'!CJ163=""),"",IF(AND($E$3=6),'Marks Entry 6th'!CJ163,IF(AND($E$3=7),'Marks Entry 7th'!CJ163,""))))</f>
        <v/>
      </c>
      <c r="FN164" s="370" t="str">
        <f>IF(OR($E164="",$G164=""),"",IF(AND('Marks Entry 6th'!CK163="",'Marks Entry 7th'!CK163=""),"",IF(AND($E$3=6),'Marks Entry 6th'!CK163,IF(AND($E$3=7),'Marks Entry 7th'!CK163,""))))</f>
        <v/>
      </c>
      <c r="FO164" s="371" t="str">
        <f t="shared" si="267"/>
        <v/>
      </c>
      <c r="FP164" s="109" t="str">
        <f t="shared" si="268"/>
        <v/>
      </c>
      <c r="FQ164" s="370" t="str">
        <f>IF(OR($E164="",$G164=""),"",IF(AND('Marks Entry 6th'!CL163="",'Marks Entry 7th'!CL163=""),"",IF(AND($E$3=6),'Marks Entry 6th'!CL163,IF(AND($E$3=7),'Marks Entry 7th'!CL163,""))))</f>
        <v/>
      </c>
      <c r="FR164" s="370" t="str">
        <f>IF(OR($E164="",$G164=""),"",IF(AND('Marks Entry 6th'!CM163="",'Marks Entry 7th'!CM163=""),"",IF(AND($E$3=6),'Marks Entry 6th'!CM163,IF(AND($E$3=7),'Marks Entry 7th'!CM163,""))))</f>
        <v/>
      </c>
      <c r="FS164" s="371" t="str">
        <f t="shared" si="269"/>
        <v/>
      </c>
      <c r="FT164" s="109" t="str">
        <f t="shared" si="270"/>
        <v/>
      </c>
      <c r="FU164" s="78" t="str">
        <f t="shared" si="271"/>
        <v/>
      </c>
      <c r="FV164" s="332" t="str">
        <f t="shared" si="272"/>
        <v/>
      </c>
      <c r="FW164" s="84" t="str">
        <f t="shared" si="273"/>
        <v/>
      </c>
      <c r="FX164" s="225" t="str">
        <f t="shared" si="274"/>
        <v/>
      </c>
      <c r="FY164" s="85" t="str">
        <f t="shared" si="275"/>
        <v/>
      </c>
      <c r="FZ164" s="331" t="str">
        <f>IFERROR(IF(B164="NSO","NSO",IF(OR(D164="",G164="",F164=""),"",IF(AND(FV164&gt;=36,'Master sheet'!$D$11="Hindi"),"कक्षा क्रमोन्नत",IF(AND(FV164&gt;=36,'Master sheet'!$D$11="English"),"Promoted",IF(AND(FV164&lt;36,'Master sheet'!$D$11="Hindi"),"पुनः परीक्षा","Re-Exam"))))),"")</f>
        <v/>
      </c>
      <c r="GA164" s="53" t="str">
        <f>IF(OR($E164="",$G164=""),"",IF(AND($E$3=6,'Marks Entry 6th'!CN163=""),"",IF(AND($E$3=7,'Marks Entry 7th'!CN163=""),"",IF(AND($E$3=6),'Marks Entry 6th'!CN163,IF(AND($E$3=7),'Marks Entry 7th'!CN163,"")))))</f>
        <v/>
      </c>
      <c r="GB164" s="53" t="str">
        <f>IF(OR($E164="",$G164=""),"",IF(AND($E$3=6,'Marks Entry 6th'!CO163=""),"",IF(AND($E$3=7,'Marks Entry 7th'!CO163=""),"",IF(AND($E$3=6),'Marks Entry 6th'!CO163,IF(AND($E$3=7),'Marks Entry 7th'!CO163,"")))))</f>
        <v/>
      </c>
      <c r="GC164" s="54"/>
      <c r="GK164" s="56">
        <f>IF(AND($E$3=6),'Marks Entry 6th'!I163,IF(AND($E$3=7),'Marks Entry 7th'!I163,""))</f>
        <v>0</v>
      </c>
      <c r="GL164" s="56">
        <f t="shared" si="276"/>
        <v>0</v>
      </c>
    </row>
    <row r="165" spans="1:194" ht="18.95" customHeight="1">
      <c r="A165" s="68">
        <v>158</v>
      </c>
      <c r="B165" s="68" t="str">
        <f>IF(OR(GK165=0,GK165=""),"",IF(AND($E$3=6),'Marks Entry 6th'!I164,IF(AND($E$3=7),'Marks Entry 7th'!I164,"")))</f>
        <v/>
      </c>
      <c r="C165" s="69" t="str">
        <f>IF(OR(B165=0,B165=""),"",IF(AND($E$3=6,'Marks Entry 6th'!B164=""),"",IF(AND($E$3=7,'Marks Entry 7th'!B164=""),"",IF(AND($E$3=6,'Marks Entry 6th'!B164),'Marks Entry 6th'!B164,IF(AND($E$3=7),'Marks Entry 7th'!B164,"")))))</f>
        <v/>
      </c>
      <c r="D165" s="69" t="str">
        <f>IF(OR(B165=0,B165=""),"",IF(AND($E$3=6,'Marks Entry 6th'!C164=""),"",IF(AND($E$3=7,'Marks Entry 7th'!C164=""),"",IF(AND($E$3=6),'Marks Entry 6th'!C164,IF(AND($E$3=7),'Marks Entry 7th'!C164,"")))))</f>
        <v/>
      </c>
      <c r="E165" s="306" t="str">
        <f>IF(OR(B165=0,B165=""),"",IF(AND($E$3=6,'Marks Entry 6th'!E164=""),"",IF(AND($E$3=7,'Marks Entry 7th'!E164=""),"",IF(AND($E$3=6),'Marks Entry 6th'!E164,IF(AND($E$3=7),'Marks Entry 7th'!E164,"")))))</f>
        <v/>
      </c>
      <c r="F165" s="69" t="str">
        <f>IF(OR(B165=0,B165=""),"",IF(AND($E$3=6,'Marks Entry 6th'!D164=""),"",IF(AND($E$3=7,'Marks Entry 7th'!D164=""),"",IF(AND($E$3=6),'Marks Entry 6th'!D164,IF(AND($E$3=7),'Marks Entry 7th'!D164,"")))))</f>
        <v/>
      </c>
      <c r="G165" s="305" t="str">
        <f>IF(OR(B165=0,B165=""),"",IF(AND($E$3=6,'Marks Entry 6th'!F164=""),"",IF(AND($E$3=7,'Marks Entry 7th'!F164=""),"",IF(AND($E$3=6),UPPER('Marks Entry 6th'!F164),IF(AND($E$3=7),UPPER('Marks Entry 7th'!F164),"")))))</f>
        <v/>
      </c>
      <c r="H165" s="305" t="str">
        <f>IF(OR(B165=0,B165=""),"",IF(AND($E$3=6,'Marks Entry 6th'!G164=""),"",IF(AND($E$3=7,'Marks Entry 7th'!G164=""),"",IF(AND($E$3=6),UPPER('Marks Entry 6th'!G164),IF(AND($E$3=7),UPPER('Marks Entry 7th'!G164),"")))))</f>
        <v/>
      </c>
      <c r="I165" s="305" t="str">
        <f>IF(OR(B165=0,B165=""),"",IF(AND($E$3=6,'Marks Entry 6th'!H164=""),"",IF(AND($E$3=7,'Marks Entry 7th'!H164=""),"",IF(AND($E$3=6),UPPER('Marks Entry 6th'!H164),IF(AND($E$3=7),UPPER('Marks Entry 7th'!H164),"")))))</f>
        <v/>
      </c>
      <c r="J165" s="64" t="str">
        <f>IF(OR(B165=0,B165=""),"",IF(AND($E$3=6,'Marks Entry 6th'!J164=""),"",IF(AND($E$3=7,'Marks Entry 7th'!J164=""),"",IF(AND($E$3=6),'Marks Entry 6th'!J164,IF(AND($E$3=7),'Marks Entry 7th'!J164,"")))))</f>
        <v/>
      </c>
      <c r="K165" s="64" t="str">
        <f>IF(OR(B165=0,B165=""),"",IF(AND($E$3=6,'Marks Entry 6th'!K164=""),"",IF(AND($E$3=7,'Marks Entry 7th'!K164=""),"",IF(AND($E$3=6),'Marks Entry 6th'!K164,IF(AND($E$3=7),'Marks Entry 7th'!K164,"")))))</f>
        <v/>
      </c>
      <c r="L165" s="120" t="str">
        <f>IF(OR($E165="",$G165=""),"",IF(AND($E$3=6),'Marks Entry 6th'!L164,IF(AND($E$3=7),'Marks Entry 7th'!L164,"")))</f>
        <v/>
      </c>
      <c r="M165" s="120" t="str">
        <f>IF(OR($E165="",$G165=""),"",IF(AND($E$3=6),'Marks Entry 6th'!M164,IF(AND($E$3=7),'Marks Entry 7th'!M164,"")))</f>
        <v/>
      </c>
      <c r="N165" s="120" t="str">
        <f>IF(OR($E165="",$G165=""),"",IF(AND($E$3=6),'Marks Entry 6th'!N164,IF(AND($E$3=7),'Marks Entry 7th'!N164,"")))</f>
        <v/>
      </c>
      <c r="O165" s="120" t="str">
        <f>IF(OR($E165="",$G165=""),"",IF(AND($E$3=6),'Marks Entry 6th'!O164,IF(AND($E$3=7),'Marks Entry 7th'!O164,"")))</f>
        <v/>
      </c>
      <c r="P165" s="120" t="str">
        <f>IF(OR($E165="",$G165=""),"",IF(AND($E$3=6),'Marks Entry 6th'!P164,IF(AND($E$3=7),'Marks Entry 7th'!P164,"")))</f>
        <v/>
      </c>
      <c r="Q165" s="120" t="str">
        <f>IF(OR($E165="",$G165=""),"",IF(AND($E$3=6),'Marks Entry 6th'!Q164,IF(AND($E$3=7),'Marks Entry 7th'!Q164,"")))</f>
        <v/>
      </c>
      <c r="R165" s="428" t="str">
        <f t="shared" si="186"/>
        <v/>
      </c>
      <c r="S165" s="120" t="str">
        <f>IF(OR($E165="",$G165=""),"",IF(AND($E$3=6),'Marks Entry 6th'!R164,IF(AND($E$3=7),'Marks Entry 7th'!R164,"")))</f>
        <v/>
      </c>
      <c r="T165" s="120" t="str">
        <f>IF(OR($E165="",$G165=""),"",IF(AND($E$3=6),'Marks Entry 6th'!S164,IF(AND($E$3=7),'Marks Entry 7th'!S164,"")))</f>
        <v/>
      </c>
      <c r="U165" s="65" t="str">
        <f t="shared" si="187"/>
        <v/>
      </c>
      <c r="V165" s="62">
        <f t="shared" si="188"/>
        <v>0</v>
      </c>
      <c r="W165" s="67" t="str">
        <f>IF(OR($E165="",$G165=""),"",IF(AND($E$3=6),'Marks Entry 6th'!T164,IF(AND($E$3=7),'Marks Entry 7th'!T164,"")))</f>
        <v/>
      </c>
      <c r="X165" s="67" t="str">
        <f>IF(OR($E165="",$G165=""),"",IF(AND($E$3=6),'Marks Entry 6th'!U164,IF(AND($E$3=7),'Marks Entry 7th'!U164,"")))</f>
        <v/>
      </c>
      <c r="Y165" s="66" t="str">
        <f t="shared" si="189"/>
        <v/>
      </c>
      <c r="Z165" s="62" t="str">
        <f t="shared" si="190"/>
        <v/>
      </c>
      <c r="AA165" s="108">
        <f t="shared" si="191"/>
        <v>0</v>
      </c>
      <c r="AB165" s="108" t="str">
        <f t="shared" si="192"/>
        <v/>
      </c>
      <c r="AC165" s="108" t="str">
        <f t="shared" si="193"/>
        <v/>
      </c>
      <c r="AD165" s="108" t="str">
        <f t="shared" si="194"/>
        <v/>
      </c>
      <c r="AE165" s="108" t="str">
        <f t="shared" si="195"/>
        <v/>
      </c>
      <c r="AF165" s="110" t="str">
        <f t="shared" si="196"/>
        <v/>
      </c>
      <c r="AG165" s="120" t="str">
        <f>IF(OR($E165="",$G165=""),"",IF(AND($E$3=6),'Marks Entry 6th'!V164,IF(AND($E$3=7),'Marks Entry 7th'!V164,"")))</f>
        <v/>
      </c>
      <c r="AH165" s="120" t="str">
        <f>IF(OR($E165="",$G165=""),"",IF(AND($E$3=6),'Marks Entry 6th'!W164,IF(AND($E$3=7),'Marks Entry 7th'!W164,"")))</f>
        <v/>
      </c>
      <c r="AI165" s="120" t="str">
        <f>IF(OR($E165="",$G165=""),"",IF(AND($E$3=6),'Marks Entry 6th'!X164,IF(AND($E$3=7),'Marks Entry 7th'!X164,"")))</f>
        <v/>
      </c>
      <c r="AJ165" s="120" t="str">
        <f>IF(OR($E165="",$G165=""),"",IF(AND($E$3=6),'Marks Entry 6th'!Y164,IF(AND($E$3=7),'Marks Entry 7th'!Y164,"")))</f>
        <v/>
      </c>
      <c r="AK165" s="120" t="str">
        <f>IF(OR($E165="",$G165=""),"",IF(AND($E$3=6),'Marks Entry 6th'!Z164,IF(AND($E$3=7),'Marks Entry 7th'!Z164,"")))</f>
        <v/>
      </c>
      <c r="AL165" s="120" t="str">
        <f>IF(OR($E165="",$G165=""),"",IF(AND($E$3=6),'Marks Entry 6th'!AA164,IF(AND($E$3=7),'Marks Entry 7th'!AA164,"")))</f>
        <v/>
      </c>
      <c r="AM165" s="428" t="str">
        <f t="shared" si="197"/>
        <v/>
      </c>
      <c r="AN165" s="120" t="str">
        <f>IF(OR($E165="",$G165=""),"",IF(AND($E$3=6),'Marks Entry 6th'!AB164,IF(AND($E$3=7),'Marks Entry 7th'!AB164,"")))</f>
        <v/>
      </c>
      <c r="AO165" s="120" t="str">
        <f>IF(OR($E165="",$G165=""),"",IF(AND($E$3=6),'Marks Entry 6th'!AC164,IF(AND($E$3=7),'Marks Entry 7th'!AC164,"")))</f>
        <v/>
      </c>
      <c r="AP165" s="65" t="str">
        <f t="shared" si="198"/>
        <v/>
      </c>
      <c r="AQ165" s="62">
        <f t="shared" si="199"/>
        <v>0</v>
      </c>
      <c r="AR165" s="67" t="str">
        <f>IF(OR($E165="",$G165=""),"",IF(AND($E$3=6),'Marks Entry 6th'!AD164,IF(AND($E$3=7),'Marks Entry 7th'!AD164,"")))</f>
        <v/>
      </c>
      <c r="AS165" s="67" t="str">
        <f>IF(OR($E165="",$G165=""),"",IF(AND($E$3=6),'Marks Entry 6th'!AE164,IF(AND($E$3=7),'Marks Entry 7th'!AE164,"")))</f>
        <v/>
      </c>
      <c r="AT165" s="65" t="str">
        <f t="shared" si="200"/>
        <v/>
      </c>
      <c r="AU165" s="62" t="str">
        <f t="shared" si="201"/>
        <v/>
      </c>
      <c r="AV165" s="108">
        <f t="shared" si="202"/>
        <v>0</v>
      </c>
      <c r="AW165" s="108" t="str">
        <f t="shared" si="203"/>
        <v/>
      </c>
      <c r="AX165" s="108" t="str">
        <f t="shared" si="204"/>
        <v/>
      </c>
      <c r="AY165" s="108" t="str">
        <f t="shared" si="205"/>
        <v/>
      </c>
      <c r="AZ165" s="108" t="str">
        <f t="shared" si="206"/>
        <v/>
      </c>
      <c r="BA165" s="110" t="str">
        <f t="shared" si="207"/>
        <v/>
      </c>
      <c r="BB165" s="313" t="str">
        <f>IF(OR($E165="",$G165=""),"",IF(AND($E$3=6),'Marks Entry 6th'!AF164,IF(AND($E$3=7),'Marks Entry 7th'!AF164,"")))</f>
        <v/>
      </c>
      <c r="BC165" s="120" t="str">
        <f>IF(OR($E165="",$G165=""),"",IF(AND($E$3=6),'Marks Entry 6th'!AG164,IF(AND($E$3=7),'Marks Entry 7th'!AG164,"")))</f>
        <v/>
      </c>
      <c r="BD165" s="120" t="str">
        <f>IF(OR($E165="",$G165=""),"",IF(AND($E$3=6),'Marks Entry 6th'!AH164,IF(AND($E$3=7),'Marks Entry 7th'!AH164,"")))</f>
        <v/>
      </c>
      <c r="BE165" s="120" t="str">
        <f>IF(OR($E165="",$G165=""),"",IF(AND($E$3=6),'Marks Entry 6th'!AI164,IF(AND($E$3=7),'Marks Entry 7th'!AI164,"")))</f>
        <v/>
      </c>
      <c r="BF165" s="120" t="str">
        <f>IF(OR($E165="",$G165=""),"",IF(AND($E$3=6),'Marks Entry 6th'!AJ164,IF(AND($E$3=7),'Marks Entry 7th'!AJ164,"")))</f>
        <v/>
      </c>
      <c r="BG165" s="120" t="str">
        <f>IF(OR($E165="",$G165=""),"",IF(AND($E$3=6),'Marks Entry 6th'!AK164,IF(AND($E$3=7),'Marks Entry 7th'!AK164,"")))</f>
        <v/>
      </c>
      <c r="BH165" s="120" t="str">
        <f>IF(OR($E165="",$G165=""),"",IF(AND($E$3=6),'Marks Entry 6th'!AL164,IF(AND($E$3=7),'Marks Entry 7th'!AL164,"")))</f>
        <v/>
      </c>
      <c r="BI165" s="428" t="str">
        <f t="shared" si="208"/>
        <v/>
      </c>
      <c r="BJ165" s="120" t="str">
        <f>IF(OR($E165="",$G165=""),"",IF(AND($E$3=6),'Marks Entry 6th'!AM164,IF(AND($E$3=7),'Marks Entry 7th'!AM164,"")))</f>
        <v/>
      </c>
      <c r="BK165" s="120" t="str">
        <f>IF(OR($E165="",$G165=""),"",IF(AND($E$3=6),'Marks Entry 6th'!AN164,IF(AND($E$3=7),'Marks Entry 7th'!AN164,"")))</f>
        <v/>
      </c>
      <c r="BL165" s="65" t="str">
        <f t="shared" si="209"/>
        <v/>
      </c>
      <c r="BM165" s="62">
        <f t="shared" si="210"/>
        <v>0</v>
      </c>
      <c r="BN165" s="67" t="str">
        <f>IF(OR($E165="",$G165=""),"",IF(AND($E$3=6),'Marks Entry 6th'!AO164,IF(AND($E$3=7),'Marks Entry 7th'!AO164,"")))</f>
        <v/>
      </c>
      <c r="BO165" s="67" t="str">
        <f>IF(OR($E165="",$G165=""),"",IF(AND($E$3=6),'Marks Entry 6th'!AP164,IF(AND($E$3=7),'Marks Entry 7th'!AP164,"")))</f>
        <v/>
      </c>
      <c r="BP165" s="65" t="str">
        <f t="shared" si="211"/>
        <v/>
      </c>
      <c r="BQ165" s="62" t="str">
        <f t="shared" si="212"/>
        <v/>
      </c>
      <c r="BR165" s="108">
        <f t="shared" si="213"/>
        <v>0</v>
      </c>
      <c r="BS165" s="108" t="str">
        <f t="shared" si="214"/>
        <v/>
      </c>
      <c r="BT165" s="108" t="str">
        <f t="shared" si="215"/>
        <v/>
      </c>
      <c r="BU165" s="108" t="str">
        <f t="shared" si="216"/>
        <v/>
      </c>
      <c r="BV165" s="108" t="str">
        <f t="shared" si="217"/>
        <v/>
      </c>
      <c r="BW165" s="110" t="str">
        <f t="shared" si="218"/>
        <v/>
      </c>
      <c r="BX165" s="120" t="str">
        <f>IF(OR($E165="",$G165=""),"",IF(AND($E$3=6),'Marks Entry 6th'!AQ164,IF(AND($E$3=7),'Marks Entry 7th'!AQ164,"")))</f>
        <v/>
      </c>
      <c r="BY165" s="120" t="str">
        <f>IF(OR($E165="",$G165=""),"",IF(AND($E$3=6),'Marks Entry 6th'!AR164,IF(AND($E$3=7),'Marks Entry 7th'!AR164,"")))</f>
        <v/>
      </c>
      <c r="BZ165" s="120" t="str">
        <f>IF(OR($E165="",$G165=""),"",IF(AND($E$3=6),'Marks Entry 6th'!AS164,IF(AND($E$3=7),'Marks Entry 7th'!AS164,"")))</f>
        <v/>
      </c>
      <c r="CA165" s="120" t="str">
        <f>IF(OR($E165="",$G165=""),"",IF(AND($E$3=6),'Marks Entry 6th'!AT164,IF(AND($E$3=7),'Marks Entry 7th'!AT164,"")))</f>
        <v/>
      </c>
      <c r="CB165" s="120" t="str">
        <f>IF(OR($E165="",$G165=""),"",IF(AND($E$3=6),'Marks Entry 6th'!AU164,IF(AND($E$3=7),'Marks Entry 7th'!AU164,"")))</f>
        <v/>
      </c>
      <c r="CC165" s="120" t="str">
        <f>IF(OR($E165="",$G165=""),"",IF(AND($E$3=6),'Marks Entry 6th'!AV164,IF(AND($E$3=7),'Marks Entry 7th'!AV164,"")))</f>
        <v/>
      </c>
      <c r="CD165" s="428" t="str">
        <f t="shared" si="219"/>
        <v/>
      </c>
      <c r="CE165" s="120" t="str">
        <f>IF(OR($E165="",$G165=""),"",IF(AND($E$3=6),'Marks Entry 6th'!AW164,IF(AND($E$3=7),'Marks Entry 7th'!AW164,"")))</f>
        <v/>
      </c>
      <c r="CF165" s="120" t="str">
        <f>IF(OR($E165="",$G165=""),"",IF(AND($E$3=6),'Marks Entry 6th'!AX164,IF(AND($E$3=7),'Marks Entry 7th'!AX164,"")))</f>
        <v/>
      </c>
      <c r="CG165" s="65" t="str">
        <f t="shared" si="220"/>
        <v/>
      </c>
      <c r="CH165" s="62">
        <f t="shared" si="221"/>
        <v>0</v>
      </c>
      <c r="CI165" s="67" t="str">
        <f>IF(OR($E165="",$G165=""),"",IF(AND($E$3=6),'Marks Entry 6th'!AY164,IF(AND($E$3=7),'Marks Entry 7th'!AY164,"")))</f>
        <v/>
      </c>
      <c r="CJ165" s="67" t="str">
        <f>IF(OR($E165="",$G165=""),"",IF(AND($E$3=6),'Marks Entry 6th'!AZ164,IF(AND($E$3=7),'Marks Entry 7th'!AZ164,"")))</f>
        <v/>
      </c>
      <c r="CK165" s="65" t="str">
        <f t="shared" si="222"/>
        <v/>
      </c>
      <c r="CL165" s="62" t="str">
        <f t="shared" si="223"/>
        <v/>
      </c>
      <c r="CM165" s="108">
        <f t="shared" si="224"/>
        <v>0</v>
      </c>
      <c r="CN165" s="108" t="str">
        <f t="shared" si="225"/>
        <v/>
      </c>
      <c r="CO165" s="108" t="str">
        <f t="shared" si="226"/>
        <v/>
      </c>
      <c r="CP165" s="108" t="str">
        <f t="shared" si="227"/>
        <v/>
      </c>
      <c r="CQ165" s="108" t="str">
        <f t="shared" si="228"/>
        <v/>
      </c>
      <c r="CR165" s="110" t="str">
        <f t="shared" si="229"/>
        <v/>
      </c>
      <c r="CS165" s="120" t="str">
        <f>IF(OR($E165="",$G165=""),"",IF(AND($E$3=6),'Marks Entry 6th'!BA164,IF(AND($E$3=7),'Marks Entry 7th'!BA164,"")))</f>
        <v/>
      </c>
      <c r="CT165" s="120" t="str">
        <f>IF(OR($E165="",$G165=""),"",IF(AND($E$3=6),'Marks Entry 6th'!BB164,IF(AND($E$3=7),'Marks Entry 7th'!BB164,"")))</f>
        <v/>
      </c>
      <c r="CU165" s="120" t="str">
        <f>IF(OR($E165="",$G165=""),"",IF(AND($E$3=6),'Marks Entry 6th'!BC164,IF(AND($E$3=7),'Marks Entry 7th'!BC164,"")))</f>
        <v/>
      </c>
      <c r="CV165" s="120" t="str">
        <f>IF(OR($E165="",$G165=""),"",IF(AND($E$3=6),'Marks Entry 6th'!BD164,IF(AND($E$3=7),'Marks Entry 7th'!BD164,"")))</f>
        <v/>
      </c>
      <c r="CW165" s="120" t="str">
        <f>IF(OR($E165="",$G165=""),"",IF(AND($E$3=6),'Marks Entry 6th'!BE164,IF(AND($E$3=7),'Marks Entry 7th'!BE164,"")))</f>
        <v/>
      </c>
      <c r="CX165" s="120" t="str">
        <f>IF(OR($E165="",$G165=""),"",IF(AND($E$3=6),'Marks Entry 6th'!BF164,IF(AND($E$3=7),'Marks Entry 7th'!BF164,"")))</f>
        <v/>
      </c>
      <c r="CY165" s="428" t="str">
        <f t="shared" si="230"/>
        <v/>
      </c>
      <c r="CZ165" s="120" t="str">
        <f>IF(OR($E165="",$G165=""),"",IF(AND($E$3=6),'Marks Entry 6th'!BG164,IF(AND($E$3=7),'Marks Entry 7th'!BG164,"")))</f>
        <v/>
      </c>
      <c r="DA165" s="120" t="str">
        <f>IF(OR($E165="",$G165=""),"",IF(AND($E$3=6),'Marks Entry 6th'!BH164,IF(AND($E$3=7),'Marks Entry 7th'!BH164,"")))</f>
        <v/>
      </c>
      <c r="DB165" s="65" t="str">
        <f t="shared" si="231"/>
        <v/>
      </c>
      <c r="DC165" s="62">
        <f t="shared" si="232"/>
        <v>0</v>
      </c>
      <c r="DD165" s="67" t="str">
        <f>IF(OR($E165="",$G165=""),"",IF(AND($E$3=6),'Marks Entry 6th'!BI164,IF(AND($E$3=7),'Marks Entry 7th'!BI164,"")))</f>
        <v/>
      </c>
      <c r="DE165" s="67" t="str">
        <f>IF(OR($E165="",$G165=""),"",IF(AND($E$3=6),'Marks Entry 6th'!BJ164,IF(AND($E$3=7),'Marks Entry 7th'!BJ164,"")))</f>
        <v/>
      </c>
      <c r="DF165" s="65" t="str">
        <f t="shared" si="233"/>
        <v/>
      </c>
      <c r="DG165" s="62" t="str">
        <f t="shared" si="234"/>
        <v/>
      </c>
      <c r="DH165" s="108">
        <f t="shared" si="235"/>
        <v>0</v>
      </c>
      <c r="DI165" s="108" t="str">
        <f t="shared" si="236"/>
        <v/>
      </c>
      <c r="DJ165" s="108" t="str">
        <f t="shared" si="237"/>
        <v/>
      </c>
      <c r="DK165" s="108" t="str">
        <f t="shared" si="238"/>
        <v/>
      </c>
      <c r="DL165" s="108" t="str">
        <f t="shared" si="239"/>
        <v/>
      </c>
      <c r="DM165" s="110" t="str">
        <f t="shared" si="240"/>
        <v/>
      </c>
      <c r="DN165" s="120" t="str">
        <f>IF(OR($E165="",$G165=""),"",IF(AND($E$3=6),'Marks Entry 6th'!BK164,IF(AND($E$3=7),'Marks Entry 7th'!BK164,"")))</f>
        <v/>
      </c>
      <c r="DO165" s="120" t="str">
        <f>IF(OR($E165="",$G165=""),"",IF(AND($E$3=6),'Marks Entry 6th'!BL164,IF(AND($E$3=7),'Marks Entry 7th'!BL164,"")))</f>
        <v/>
      </c>
      <c r="DP165" s="120" t="str">
        <f>IF(OR($E165="",$G165=""),"",IF(AND($E$3=6),'Marks Entry 6th'!BM164,IF(AND($E$3=7),'Marks Entry 7th'!BM164,"")))</f>
        <v/>
      </c>
      <c r="DQ165" s="120" t="str">
        <f>IF(OR($E165="",$G165=""),"",IF(AND($E$3=6),'Marks Entry 6th'!BN164,IF(AND($E$3=7),'Marks Entry 7th'!BN164,"")))</f>
        <v/>
      </c>
      <c r="DR165" s="120" t="str">
        <f>IF(OR($E165="",$G165=""),"",IF(AND($E$3=6),'Marks Entry 6th'!BO164,IF(AND($E$3=7),'Marks Entry 7th'!BO164,"")))</f>
        <v/>
      </c>
      <c r="DS165" s="120" t="str">
        <f>IF(OR($E165="",$G165=""),"",IF(AND($E$3=6),'Marks Entry 6th'!BP164,IF(AND($E$3=7),'Marks Entry 7th'!BP164,"")))</f>
        <v/>
      </c>
      <c r="DT165" s="428" t="str">
        <f t="shared" si="241"/>
        <v/>
      </c>
      <c r="DU165" s="120" t="str">
        <f>IF(OR($E165="",$G165=""),"",IF(AND($E$3=6),'Marks Entry 6th'!BQ164,IF(AND($E$3=7),'Marks Entry 7th'!BQ164,"")))</f>
        <v/>
      </c>
      <c r="DV165" s="120" t="str">
        <f>IF(OR($E165="",$G165=""),"",IF(AND($E$3=6),'Marks Entry 6th'!BR164,IF(AND($E$3=7),'Marks Entry 7th'!BR164,"")))</f>
        <v/>
      </c>
      <c r="DW165" s="65" t="str">
        <f t="shared" si="242"/>
        <v/>
      </c>
      <c r="DX165" s="62">
        <f t="shared" si="243"/>
        <v>0</v>
      </c>
      <c r="DY165" s="67" t="str">
        <f>IF(OR($E165="",$G165=""),"",IF(AND($E$3=6),'Marks Entry 6th'!BS164,IF(AND($E$3=7),'Marks Entry 7th'!BS164,"")))</f>
        <v/>
      </c>
      <c r="DZ165" s="67" t="str">
        <f>IF(OR($E165="",$G165=""),"",IF(AND($E$3=6),'Marks Entry 6th'!BT164,IF(AND($E$3=7),'Marks Entry 7th'!BT164,"")))</f>
        <v/>
      </c>
      <c r="EA165" s="65" t="str">
        <f t="shared" si="244"/>
        <v/>
      </c>
      <c r="EB165" s="62" t="str">
        <f t="shared" si="245"/>
        <v/>
      </c>
      <c r="EC165" s="108">
        <f t="shared" si="246"/>
        <v>0</v>
      </c>
      <c r="ED165" s="108" t="str">
        <f t="shared" si="247"/>
        <v/>
      </c>
      <c r="EE165" s="108" t="str">
        <f t="shared" si="248"/>
        <v/>
      </c>
      <c r="EF165" s="108" t="str">
        <f t="shared" si="249"/>
        <v/>
      </c>
      <c r="EG165" s="108" t="str">
        <f t="shared" si="250"/>
        <v/>
      </c>
      <c r="EH165" s="110" t="str">
        <f t="shared" si="251"/>
        <v/>
      </c>
      <c r="EI165" s="52" t="str">
        <f>IF(OR($E165="",$G165=""),"",IF(AND($E$3=6),'Marks Entry 6th'!BU164,IF(AND($E$3=7),'Marks Entry 7th'!BU164,"")))</f>
        <v/>
      </c>
      <c r="EJ165" s="52" t="str">
        <f>IF(OR($E165="",$G165=""),"",IF(AND($E$3=6),'Marks Entry 6th'!BV164,IF(AND($E$3=7),'Marks Entry 7th'!BV164,"")))</f>
        <v/>
      </c>
      <c r="EK165" s="52" t="str">
        <f>IF(OR($E165="",$G165=""),"",IF(AND($E$3=6),'Marks Entry 6th'!BW164,IF(AND($E$3=7),'Marks Entry 7th'!BW164,"")))</f>
        <v/>
      </c>
      <c r="EL165" s="52" t="str">
        <f>IF(OR($E165="",$G165=""),"",IF(AND($E$3=6),'Marks Entry 6th'!BX164,IF(AND($E$3=7),'Marks Entry 7th'!BX164,"")))</f>
        <v/>
      </c>
      <c r="EM165" s="52" t="str">
        <f>IF(OR($E165="",$G165=""),"",IF(AND($E$3=6),'Marks Entry 6th'!BY164,IF(AND($E$3=7),'Marks Entry 7th'!BY164,"")))</f>
        <v/>
      </c>
      <c r="EN165" s="121" t="str">
        <f t="shared" si="252"/>
        <v/>
      </c>
      <c r="EO165" s="122">
        <f t="shared" si="253"/>
        <v>0</v>
      </c>
      <c r="EP165" s="122" t="str">
        <f t="shared" si="254"/>
        <v/>
      </c>
      <c r="EQ165" s="122" t="str">
        <f t="shared" si="255"/>
        <v/>
      </c>
      <c r="ER165" s="109" t="str">
        <f t="shared" si="256"/>
        <v/>
      </c>
      <c r="ES165" s="52" t="str">
        <f>IF(OR($E165="",$G165=""),"",IF(AND($E$3=6),'Marks Entry 6th'!BZ164,IF(AND($E$3=7),'Marks Entry 7th'!BZ164,"")))</f>
        <v/>
      </c>
      <c r="ET165" s="52" t="str">
        <f>IF(OR($E165="",$G165=""),"",IF(AND($E$3=6),'Marks Entry 6th'!CA164,IF(AND($E$3=7),'Marks Entry 7th'!CA164,"")))</f>
        <v/>
      </c>
      <c r="EU165" s="52" t="str">
        <f>IF(OR($E165="",$G165=""),"",IF(AND($E$3=6),'Marks Entry 6th'!CB164,IF(AND($E$3=7),'Marks Entry 7th'!CB164,"")))</f>
        <v/>
      </c>
      <c r="EV165" s="52" t="str">
        <f>IF(OR($E165="",$G165=""),"",IF(AND($E$3=6),'Marks Entry 6th'!CC164,IF(AND($E$3=7),'Marks Entry 7th'!CC164,"")))</f>
        <v/>
      </c>
      <c r="EW165" s="52" t="str">
        <f>IF(OR($E165="",$G165=""),"",IF(AND($E$3=6),'Marks Entry 6th'!CD164,IF(AND($E$3=7),'Marks Entry 7th'!CD164,"")))</f>
        <v/>
      </c>
      <c r="EX165" s="121" t="str">
        <f t="shared" si="257"/>
        <v/>
      </c>
      <c r="EY165" s="122">
        <f t="shared" si="258"/>
        <v>0</v>
      </c>
      <c r="EZ165" s="122" t="str">
        <f t="shared" si="259"/>
        <v/>
      </c>
      <c r="FA165" s="122" t="str">
        <f t="shared" si="260"/>
        <v/>
      </c>
      <c r="FB165" s="109" t="str">
        <f t="shared" si="261"/>
        <v/>
      </c>
      <c r="FC165" s="52" t="str">
        <f>IF(OR($E165="",$G165=""),"",IF(AND($E$3=6),'Marks Entry 6th'!CE164,IF(AND($E$3=7),'Marks Entry 7th'!CE164,"")))</f>
        <v/>
      </c>
      <c r="FD165" s="52" t="str">
        <f>IF(OR($E165="",$G165=""),"",IF(AND($E$3=6),'Marks Entry 6th'!CF164,IF(AND($E$3=7),'Marks Entry 7th'!CF164,"")))</f>
        <v/>
      </c>
      <c r="FE165" s="52" t="str">
        <f>IF(OR($E165="",$G165=""),"",IF(AND($E$3=6),'Marks Entry 6th'!CG164,IF(AND($E$3=7),'Marks Entry 7th'!CG164,"")))</f>
        <v/>
      </c>
      <c r="FF165" s="52" t="str">
        <f>IF(OR($E165="",$G165=""),"",IF(AND($E$3=6),'Marks Entry 6th'!CH164,IF(AND($E$3=7),'Marks Entry 7th'!CH164,"")))</f>
        <v/>
      </c>
      <c r="FG165" s="52" t="str">
        <f>IF(OR($E165="",$G165=""),"",IF(AND($E$3=6),'Marks Entry 6th'!CI164,IF(AND($E$3=7),'Marks Entry 7th'!CI164,"")))</f>
        <v/>
      </c>
      <c r="FH165" s="121" t="str">
        <f t="shared" si="262"/>
        <v/>
      </c>
      <c r="FI165" s="122">
        <f t="shared" si="263"/>
        <v>0</v>
      </c>
      <c r="FJ165" s="122" t="str">
        <f t="shared" si="264"/>
        <v/>
      </c>
      <c r="FK165" s="122" t="str">
        <f t="shared" si="265"/>
        <v/>
      </c>
      <c r="FL165" s="109" t="str">
        <f t="shared" si="266"/>
        <v/>
      </c>
      <c r="FM165" s="370" t="str">
        <f>IF(OR($E165="",$G165=""),"",IF(AND('Marks Entry 6th'!CJ164="",'Marks Entry 7th'!CJ164=""),"",IF(AND($E$3=6),'Marks Entry 6th'!CJ164,IF(AND($E$3=7),'Marks Entry 7th'!CJ164,""))))</f>
        <v/>
      </c>
      <c r="FN165" s="370" t="str">
        <f>IF(OR($E165="",$G165=""),"",IF(AND('Marks Entry 6th'!CK164="",'Marks Entry 7th'!CK164=""),"",IF(AND($E$3=6),'Marks Entry 6th'!CK164,IF(AND($E$3=7),'Marks Entry 7th'!CK164,""))))</f>
        <v/>
      </c>
      <c r="FO165" s="371" t="str">
        <f t="shared" si="267"/>
        <v/>
      </c>
      <c r="FP165" s="109" t="str">
        <f t="shared" si="268"/>
        <v/>
      </c>
      <c r="FQ165" s="370" t="str">
        <f>IF(OR($E165="",$G165=""),"",IF(AND('Marks Entry 6th'!CL164="",'Marks Entry 7th'!CL164=""),"",IF(AND($E$3=6),'Marks Entry 6th'!CL164,IF(AND($E$3=7),'Marks Entry 7th'!CL164,""))))</f>
        <v/>
      </c>
      <c r="FR165" s="370" t="str">
        <f>IF(OR($E165="",$G165=""),"",IF(AND('Marks Entry 6th'!CM164="",'Marks Entry 7th'!CM164=""),"",IF(AND($E$3=6),'Marks Entry 6th'!CM164,IF(AND($E$3=7),'Marks Entry 7th'!CM164,""))))</f>
        <v/>
      </c>
      <c r="FS165" s="371" t="str">
        <f t="shared" si="269"/>
        <v/>
      </c>
      <c r="FT165" s="109" t="str">
        <f t="shared" si="270"/>
        <v/>
      </c>
      <c r="FU165" s="78" t="str">
        <f t="shared" si="271"/>
        <v/>
      </c>
      <c r="FV165" s="332" t="str">
        <f t="shared" si="272"/>
        <v/>
      </c>
      <c r="FW165" s="84" t="str">
        <f t="shared" si="273"/>
        <v/>
      </c>
      <c r="FX165" s="225" t="str">
        <f t="shared" si="274"/>
        <v/>
      </c>
      <c r="FY165" s="85" t="str">
        <f t="shared" si="275"/>
        <v/>
      </c>
      <c r="FZ165" s="331" t="str">
        <f>IFERROR(IF(B165="NSO","NSO",IF(OR(D165="",G165="",F165=""),"",IF(AND(FV165&gt;=36,'Master sheet'!$D$11="Hindi"),"कक्षा क्रमोन्नत",IF(AND(FV165&gt;=36,'Master sheet'!$D$11="English"),"Promoted",IF(AND(FV165&lt;36,'Master sheet'!$D$11="Hindi"),"पुनः परीक्षा","Re-Exam"))))),"")</f>
        <v/>
      </c>
      <c r="GA165" s="53" t="str">
        <f>IF(OR($E165="",$G165=""),"",IF(AND($E$3=6,'Marks Entry 6th'!CN164=""),"",IF(AND($E$3=7,'Marks Entry 7th'!CN164=""),"",IF(AND($E$3=6),'Marks Entry 6th'!CN164,IF(AND($E$3=7),'Marks Entry 7th'!CN164,"")))))</f>
        <v/>
      </c>
      <c r="GB165" s="53" t="str">
        <f>IF(OR($E165="",$G165=""),"",IF(AND($E$3=6,'Marks Entry 6th'!CO164=""),"",IF(AND($E$3=7,'Marks Entry 7th'!CO164=""),"",IF(AND($E$3=6),'Marks Entry 6th'!CO164,IF(AND($E$3=7),'Marks Entry 7th'!CO164,"")))))</f>
        <v/>
      </c>
      <c r="GC165" s="54"/>
      <c r="GK165" s="56">
        <f>IF(AND($E$3=6),'Marks Entry 6th'!I164,IF(AND($E$3=7),'Marks Entry 7th'!I164,""))</f>
        <v>0</v>
      </c>
      <c r="GL165" s="56">
        <f t="shared" si="276"/>
        <v>0</v>
      </c>
    </row>
    <row r="166" spans="1:194" ht="18.95" customHeight="1">
      <c r="A166" s="68">
        <v>159</v>
      </c>
      <c r="B166" s="68" t="str">
        <f>IF(OR(GK166=0,GK166=""),"",IF(AND($E$3=6),'Marks Entry 6th'!I165,IF(AND($E$3=7),'Marks Entry 7th'!I165,"")))</f>
        <v/>
      </c>
      <c r="C166" s="69" t="str">
        <f>IF(OR(B166=0,B166=""),"",IF(AND($E$3=6,'Marks Entry 6th'!B165=""),"",IF(AND($E$3=7,'Marks Entry 7th'!B165=""),"",IF(AND($E$3=6,'Marks Entry 6th'!B165),'Marks Entry 6th'!B165,IF(AND($E$3=7),'Marks Entry 7th'!B165,"")))))</f>
        <v/>
      </c>
      <c r="D166" s="69" t="str">
        <f>IF(OR(B166=0,B166=""),"",IF(AND($E$3=6,'Marks Entry 6th'!C165=""),"",IF(AND($E$3=7,'Marks Entry 7th'!C165=""),"",IF(AND($E$3=6),'Marks Entry 6th'!C165,IF(AND($E$3=7),'Marks Entry 7th'!C165,"")))))</f>
        <v/>
      </c>
      <c r="E166" s="306" t="str">
        <f>IF(OR(B166=0,B166=""),"",IF(AND($E$3=6,'Marks Entry 6th'!E165=""),"",IF(AND($E$3=7,'Marks Entry 7th'!E165=""),"",IF(AND($E$3=6),'Marks Entry 6th'!E165,IF(AND($E$3=7),'Marks Entry 7th'!E165,"")))))</f>
        <v/>
      </c>
      <c r="F166" s="69" t="str">
        <f>IF(OR(B166=0,B166=""),"",IF(AND($E$3=6,'Marks Entry 6th'!D165=""),"",IF(AND($E$3=7,'Marks Entry 7th'!D165=""),"",IF(AND($E$3=6),'Marks Entry 6th'!D165,IF(AND($E$3=7),'Marks Entry 7th'!D165,"")))))</f>
        <v/>
      </c>
      <c r="G166" s="305" t="str">
        <f>IF(OR(B166=0,B166=""),"",IF(AND($E$3=6,'Marks Entry 6th'!F165=""),"",IF(AND($E$3=7,'Marks Entry 7th'!F165=""),"",IF(AND($E$3=6),UPPER('Marks Entry 6th'!F165),IF(AND($E$3=7),UPPER('Marks Entry 7th'!F165),"")))))</f>
        <v/>
      </c>
      <c r="H166" s="305" t="str">
        <f>IF(OR(B166=0,B166=""),"",IF(AND($E$3=6,'Marks Entry 6th'!G165=""),"",IF(AND($E$3=7,'Marks Entry 7th'!G165=""),"",IF(AND($E$3=6),UPPER('Marks Entry 6th'!G165),IF(AND($E$3=7),UPPER('Marks Entry 7th'!G165),"")))))</f>
        <v/>
      </c>
      <c r="I166" s="305" t="str">
        <f>IF(OR(B166=0,B166=""),"",IF(AND($E$3=6,'Marks Entry 6th'!H165=""),"",IF(AND($E$3=7,'Marks Entry 7th'!H165=""),"",IF(AND($E$3=6),UPPER('Marks Entry 6th'!H165),IF(AND($E$3=7),UPPER('Marks Entry 7th'!H165),"")))))</f>
        <v/>
      </c>
      <c r="J166" s="64" t="str">
        <f>IF(OR(B166=0,B166=""),"",IF(AND($E$3=6,'Marks Entry 6th'!J165=""),"",IF(AND($E$3=7,'Marks Entry 7th'!J165=""),"",IF(AND($E$3=6),'Marks Entry 6th'!J165,IF(AND($E$3=7),'Marks Entry 7th'!J165,"")))))</f>
        <v/>
      </c>
      <c r="K166" s="64" t="str">
        <f>IF(OR(B166=0,B166=""),"",IF(AND($E$3=6,'Marks Entry 6th'!K165=""),"",IF(AND($E$3=7,'Marks Entry 7th'!K165=""),"",IF(AND($E$3=6),'Marks Entry 6th'!K165,IF(AND($E$3=7),'Marks Entry 7th'!K165,"")))))</f>
        <v/>
      </c>
      <c r="L166" s="120" t="str">
        <f>IF(OR($E166="",$G166=""),"",IF(AND($E$3=6),'Marks Entry 6th'!L165,IF(AND($E$3=7),'Marks Entry 7th'!L165,"")))</f>
        <v/>
      </c>
      <c r="M166" s="120" t="str">
        <f>IF(OR($E166="",$G166=""),"",IF(AND($E$3=6),'Marks Entry 6th'!M165,IF(AND($E$3=7),'Marks Entry 7th'!M165,"")))</f>
        <v/>
      </c>
      <c r="N166" s="120" t="str">
        <f>IF(OR($E166="",$G166=""),"",IF(AND($E$3=6),'Marks Entry 6th'!N165,IF(AND($E$3=7),'Marks Entry 7th'!N165,"")))</f>
        <v/>
      </c>
      <c r="O166" s="120" t="str">
        <f>IF(OR($E166="",$G166=""),"",IF(AND($E$3=6),'Marks Entry 6th'!O165,IF(AND($E$3=7),'Marks Entry 7th'!O165,"")))</f>
        <v/>
      </c>
      <c r="P166" s="120" t="str">
        <f>IF(OR($E166="",$G166=""),"",IF(AND($E$3=6),'Marks Entry 6th'!P165,IF(AND($E$3=7),'Marks Entry 7th'!P165,"")))</f>
        <v/>
      </c>
      <c r="Q166" s="120" t="str">
        <f>IF(OR($E166="",$G166=""),"",IF(AND($E$3=6),'Marks Entry 6th'!Q165,IF(AND($E$3=7),'Marks Entry 7th'!Q165,"")))</f>
        <v/>
      </c>
      <c r="R166" s="428" t="str">
        <f t="shared" si="186"/>
        <v/>
      </c>
      <c r="S166" s="120" t="str">
        <f>IF(OR($E166="",$G166=""),"",IF(AND($E$3=6),'Marks Entry 6th'!R165,IF(AND($E$3=7),'Marks Entry 7th'!R165,"")))</f>
        <v/>
      </c>
      <c r="T166" s="120" t="str">
        <f>IF(OR($E166="",$G166=""),"",IF(AND($E$3=6),'Marks Entry 6th'!S165,IF(AND($E$3=7),'Marks Entry 7th'!S165,"")))</f>
        <v/>
      </c>
      <c r="U166" s="65" t="str">
        <f t="shared" si="187"/>
        <v/>
      </c>
      <c r="V166" s="62">
        <f t="shared" si="188"/>
        <v>0</v>
      </c>
      <c r="W166" s="67" t="str">
        <f>IF(OR($E166="",$G166=""),"",IF(AND($E$3=6),'Marks Entry 6th'!T165,IF(AND($E$3=7),'Marks Entry 7th'!T165,"")))</f>
        <v/>
      </c>
      <c r="X166" s="67" t="str">
        <f>IF(OR($E166="",$G166=""),"",IF(AND($E$3=6),'Marks Entry 6th'!U165,IF(AND($E$3=7),'Marks Entry 7th'!U165,"")))</f>
        <v/>
      </c>
      <c r="Y166" s="66" t="str">
        <f t="shared" si="189"/>
        <v/>
      </c>
      <c r="Z166" s="62" t="str">
        <f t="shared" si="190"/>
        <v/>
      </c>
      <c r="AA166" s="108">
        <f t="shared" si="191"/>
        <v>0</v>
      </c>
      <c r="AB166" s="108" t="str">
        <f t="shared" si="192"/>
        <v/>
      </c>
      <c r="AC166" s="108" t="str">
        <f t="shared" si="193"/>
        <v/>
      </c>
      <c r="AD166" s="108" t="str">
        <f t="shared" si="194"/>
        <v/>
      </c>
      <c r="AE166" s="108" t="str">
        <f t="shared" si="195"/>
        <v/>
      </c>
      <c r="AF166" s="110" t="str">
        <f t="shared" si="196"/>
        <v/>
      </c>
      <c r="AG166" s="120" t="str">
        <f>IF(OR($E166="",$G166=""),"",IF(AND($E$3=6),'Marks Entry 6th'!V165,IF(AND($E$3=7),'Marks Entry 7th'!V165,"")))</f>
        <v/>
      </c>
      <c r="AH166" s="120" t="str">
        <f>IF(OR($E166="",$G166=""),"",IF(AND($E$3=6),'Marks Entry 6th'!W165,IF(AND($E$3=7),'Marks Entry 7th'!W165,"")))</f>
        <v/>
      </c>
      <c r="AI166" s="120" t="str">
        <f>IF(OR($E166="",$G166=""),"",IF(AND($E$3=6),'Marks Entry 6th'!X165,IF(AND($E$3=7),'Marks Entry 7th'!X165,"")))</f>
        <v/>
      </c>
      <c r="AJ166" s="120" t="str">
        <f>IF(OR($E166="",$G166=""),"",IF(AND($E$3=6),'Marks Entry 6th'!Y165,IF(AND($E$3=7),'Marks Entry 7th'!Y165,"")))</f>
        <v/>
      </c>
      <c r="AK166" s="120" t="str">
        <f>IF(OR($E166="",$G166=""),"",IF(AND($E$3=6),'Marks Entry 6th'!Z165,IF(AND($E$3=7),'Marks Entry 7th'!Z165,"")))</f>
        <v/>
      </c>
      <c r="AL166" s="120" t="str">
        <f>IF(OR($E166="",$G166=""),"",IF(AND($E$3=6),'Marks Entry 6th'!AA165,IF(AND($E$3=7),'Marks Entry 7th'!AA165,"")))</f>
        <v/>
      </c>
      <c r="AM166" s="428" t="str">
        <f t="shared" si="197"/>
        <v/>
      </c>
      <c r="AN166" s="120" t="str">
        <f>IF(OR($E166="",$G166=""),"",IF(AND($E$3=6),'Marks Entry 6th'!AB165,IF(AND($E$3=7),'Marks Entry 7th'!AB165,"")))</f>
        <v/>
      </c>
      <c r="AO166" s="120" t="str">
        <f>IF(OR($E166="",$G166=""),"",IF(AND($E$3=6),'Marks Entry 6th'!AC165,IF(AND($E$3=7),'Marks Entry 7th'!AC165,"")))</f>
        <v/>
      </c>
      <c r="AP166" s="65" t="str">
        <f t="shared" si="198"/>
        <v/>
      </c>
      <c r="AQ166" s="62">
        <f t="shared" si="199"/>
        <v>0</v>
      </c>
      <c r="AR166" s="67" t="str">
        <f>IF(OR($E166="",$G166=""),"",IF(AND($E$3=6),'Marks Entry 6th'!AD165,IF(AND($E$3=7),'Marks Entry 7th'!AD165,"")))</f>
        <v/>
      </c>
      <c r="AS166" s="67" t="str">
        <f>IF(OR($E166="",$G166=""),"",IF(AND($E$3=6),'Marks Entry 6th'!AE165,IF(AND($E$3=7),'Marks Entry 7th'!AE165,"")))</f>
        <v/>
      </c>
      <c r="AT166" s="65" t="str">
        <f t="shared" si="200"/>
        <v/>
      </c>
      <c r="AU166" s="62" t="str">
        <f t="shared" si="201"/>
        <v/>
      </c>
      <c r="AV166" s="108">
        <f t="shared" si="202"/>
        <v>0</v>
      </c>
      <c r="AW166" s="108" t="str">
        <f t="shared" si="203"/>
        <v/>
      </c>
      <c r="AX166" s="108" t="str">
        <f t="shared" si="204"/>
        <v/>
      </c>
      <c r="AY166" s="108" t="str">
        <f t="shared" si="205"/>
        <v/>
      </c>
      <c r="AZ166" s="108" t="str">
        <f t="shared" si="206"/>
        <v/>
      </c>
      <c r="BA166" s="110" t="str">
        <f t="shared" si="207"/>
        <v/>
      </c>
      <c r="BB166" s="313" t="str">
        <f>IF(OR($E166="",$G166=""),"",IF(AND($E$3=6),'Marks Entry 6th'!AF165,IF(AND($E$3=7),'Marks Entry 7th'!AF165,"")))</f>
        <v/>
      </c>
      <c r="BC166" s="120" t="str">
        <f>IF(OR($E166="",$G166=""),"",IF(AND($E$3=6),'Marks Entry 6th'!AG165,IF(AND($E$3=7),'Marks Entry 7th'!AG165,"")))</f>
        <v/>
      </c>
      <c r="BD166" s="120" t="str">
        <f>IF(OR($E166="",$G166=""),"",IF(AND($E$3=6),'Marks Entry 6th'!AH165,IF(AND($E$3=7),'Marks Entry 7th'!AH165,"")))</f>
        <v/>
      </c>
      <c r="BE166" s="120" t="str">
        <f>IF(OR($E166="",$G166=""),"",IF(AND($E$3=6),'Marks Entry 6th'!AI165,IF(AND($E$3=7),'Marks Entry 7th'!AI165,"")))</f>
        <v/>
      </c>
      <c r="BF166" s="120" t="str">
        <f>IF(OR($E166="",$G166=""),"",IF(AND($E$3=6),'Marks Entry 6th'!AJ165,IF(AND($E$3=7),'Marks Entry 7th'!AJ165,"")))</f>
        <v/>
      </c>
      <c r="BG166" s="120" t="str">
        <f>IF(OR($E166="",$G166=""),"",IF(AND($E$3=6),'Marks Entry 6th'!AK165,IF(AND($E$3=7),'Marks Entry 7th'!AK165,"")))</f>
        <v/>
      </c>
      <c r="BH166" s="120" t="str">
        <f>IF(OR($E166="",$G166=""),"",IF(AND($E$3=6),'Marks Entry 6th'!AL165,IF(AND($E$3=7),'Marks Entry 7th'!AL165,"")))</f>
        <v/>
      </c>
      <c r="BI166" s="428" t="str">
        <f t="shared" si="208"/>
        <v/>
      </c>
      <c r="BJ166" s="120" t="str">
        <f>IF(OR($E166="",$G166=""),"",IF(AND($E$3=6),'Marks Entry 6th'!AM165,IF(AND($E$3=7),'Marks Entry 7th'!AM165,"")))</f>
        <v/>
      </c>
      <c r="BK166" s="120" t="str">
        <f>IF(OR($E166="",$G166=""),"",IF(AND($E$3=6),'Marks Entry 6th'!AN165,IF(AND($E$3=7),'Marks Entry 7th'!AN165,"")))</f>
        <v/>
      </c>
      <c r="BL166" s="65" t="str">
        <f t="shared" si="209"/>
        <v/>
      </c>
      <c r="BM166" s="62">
        <f t="shared" si="210"/>
        <v>0</v>
      </c>
      <c r="BN166" s="67" t="str">
        <f>IF(OR($E166="",$G166=""),"",IF(AND($E$3=6),'Marks Entry 6th'!AO165,IF(AND($E$3=7),'Marks Entry 7th'!AO165,"")))</f>
        <v/>
      </c>
      <c r="BO166" s="67" t="str">
        <f>IF(OR($E166="",$G166=""),"",IF(AND($E$3=6),'Marks Entry 6th'!AP165,IF(AND($E$3=7),'Marks Entry 7th'!AP165,"")))</f>
        <v/>
      </c>
      <c r="BP166" s="65" t="str">
        <f t="shared" si="211"/>
        <v/>
      </c>
      <c r="BQ166" s="62" t="str">
        <f t="shared" si="212"/>
        <v/>
      </c>
      <c r="BR166" s="108">
        <f t="shared" si="213"/>
        <v>0</v>
      </c>
      <c r="BS166" s="108" t="str">
        <f t="shared" si="214"/>
        <v/>
      </c>
      <c r="BT166" s="108" t="str">
        <f t="shared" si="215"/>
        <v/>
      </c>
      <c r="BU166" s="108" t="str">
        <f t="shared" si="216"/>
        <v/>
      </c>
      <c r="BV166" s="108" t="str">
        <f t="shared" si="217"/>
        <v/>
      </c>
      <c r="BW166" s="110" t="str">
        <f t="shared" si="218"/>
        <v/>
      </c>
      <c r="BX166" s="120" t="str">
        <f>IF(OR($E166="",$G166=""),"",IF(AND($E$3=6),'Marks Entry 6th'!AQ165,IF(AND($E$3=7),'Marks Entry 7th'!AQ165,"")))</f>
        <v/>
      </c>
      <c r="BY166" s="120" t="str">
        <f>IF(OR($E166="",$G166=""),"",IF(AND($E$3=6),'Marks Entry 6th'!AR165,IF(AND($E$3=7),'Marks Entry 7th'!AR165,"")))</f>
        <v/>
      </c>
      <c r="BZ166" s="120" t="str">
        <f>IF(OR($E166="",$G166=""),"",IF(AND($E$3=6),'Marks Entry 6th'!AS165,IF(AND($E$3=7),'Marks Entry 7th'!AS165,"")))</f>
        <v/>
      </c>
      <c r="CA166" s="120" t="str">
        <f>IF(OR($E166="",$G166=""),"",IF(AND($E$3=6),'Marks Entry 6th'!AT165,IF(AND($E$3=7),'Marks Entry 7th'!AT165,"")))</f>
        <v/>
      </c>
      <c r="CB166" s="120" t="str">
        <f>IF(OR($E166="",$G166=""),"",IF(AND($E$3=6),'Marks Entry 6th'!AU165,IF(AND($E$3=7),'Marks Entry 7th'!AU165,"")))</f>
        <v/>
      </c>
      <c r="CC166" s="120" t="str">
        <f>IF(OR($E166="",$G166=""),"",IF(AND($E$3=6),'Marks Entry 6th'!AV165,IF(AND($E$3=7),'Marks Entry 7th'!AV165,"")))</f>
        <v/>
      </c>
      <c r="CD166" s="428" t="str">
        <f t="shared" si="219"/>
        <v/>
      </c>
      <c r="CE166" s="120" t="str">
        <f>IF(OR($E166="",$G166=""),"",IF(AND($E$3=6),'Marks Entry 6th'!AW165,IF(AND($E$3=7),'Marks Entry 7th'!AW165,"")))</f>
        <v/>
      </c>
      <c r="CF166" s="120" t="str">
        <f>IF(OR($E166="",$G166=""),"",IF(AND($E$3=6),'Marks Entry 6th'!AX165,IF(AND($E$3=7),'Marks Entry 7th'!AX165,"")))</f>
        <v/>
      </c>
      <c r="CG166" s="65" t="str">
        <f t="shared" si="220"/>
        <v/>
      </c>
      <c r="CH166" s="62">
        <f t="shared" si="221"/>
        <v>0</v>
      </c>
      <c r="CI166" s="67" t="str">
        <f>IF(OR($E166="",$G166=""),"",IF(AND($E$3=6),'Marks Entry 6th'!AY165,IF(AND($E$3=7),'Marks Entry 7th'!AY165,"")))</f>
        <v/>
      </c>
      <c r="CJ166" s="67" t="str">
        <f>IF(OR($E166="",$G166=""),"",IF(AND($E$3=6),'Marks Entry 6th'!AZ165,IF(AND($E$3=7),'Marks Entry 7th'!AZ165,"")))</f>
        <v/>
      </c>
      <c r="CK166" s="65" t="str">
        <f t="shared" si="222"/>
        <v/>
      </c>
      <c r="CL166" s="62" t="str">
        <f t="shared" si="223"/>
        <v/>
      </c>
      <c r="CM166" s="108">
        <f t="shared" si="224"/>
        <v>0</v>
      </c>
      <c r="CN166" s="108" t="str">
        <f t="shared" si="225"/>
        <v/>
      </c>
      <c r="CO166" s="108" t="str">
        <f t="shared" si="226"/>
        <v/>
      </c>
      <c r="CP166" s="108" t="str">
        <f t="shared" si="227"/>
        <v/>
      </c>
      <c r="CQ166" s="108" t="str">
        <f t="shared" si="228"/>
        <v/>
      </c>
      <c r="CR166" s="110" t="str">
        <f t="shared" si="229"/>
        <v/>
      </c>
      <c r="CS166" s="120" t="str">
        <f>IF(OR($E166="",$G166=""),"",IF(AND($E$3=6),'Marks Entry 6th'!BA165,IF(AND($E$3=7),'Marks Entry 7th'!BA165,"")))</f>
        <v/>
      </c>
      <c r="CT166" s="120" t="str">
        <f>IF(OR($E166="",$G166=""),"",IF(AND($E$3=6),'Marks Entry 6th'!BB165,IF(AND($E$3=7),'Marks Entry 7th'!BB165,"")))</f>
        <v/>
      </c>
      <c r="CU166" s="120" t="str">
        <f>IF(OR($E166="",$G166=""),"",IF(AND($E$3=6),'Marks Entry 6th'!BC165,IF(AND($E$3=7),'Marks Entry 7th'!BC165,"")))</f>
        <v/>
      </c>
      <c r="CV166" s="120" t="str">
        <f>IF(OR($E166="",$G166=""),"",IF(AND($E$3=6),'Marks Entry 6th'!BD165,IF(AND($E$3=7),'Marks Entry 7th'!BD165,"")))</f>
        <v/>
      </c>
      <c r="CW166" s="120" t="str">
        <f>IF(OR($E166="",$G166=""),"",IF(AND($E$3=6),'Marks Entry 6th'!BE165,IF(AND($E$3=7),'Marks Entry 7th'!BE165,"")))</f>
        <v/>
      </c>
      <c r="CX166" s="120" t="str">
        <f>IF(OR($E166="",$G166=""),"",IF(AND($E$3=6),'Marks Entry 6th'!BF165,IF(AND($E$3=7),'Marks Entry 7th'!BF165,"")))</f>
        <v/>
      </c>
      <c r="CY166" s="428" t="str">
        <f t="shared" si="230"/>
        <v/>
      </c>
      <c r="CZ166" s="120" t="str">
        <f>IF(OR($E166="",$G166=""),"",IF(AND($E$3=6),'Marks Entry 6th'!BG165,IF(AND($E$3=7),'Marks Entry 7th'!BG165,"")))</f>
        <v/>
      </c>
      <c r="DA166" s="120" t="str">
        <f>IF(OR($E166="",$G166=""),"",IF(AND($E$3=6),'Marks Entry 6th'!BH165,IF(AND($E$3=7),'Marks Entry 7th'!BH165,"")))</f>
        <v/>
      </c>
      <c r="DB166" s="65" t="str">
        <f t="shared" si="231"/>
        <v/>
      </c>
      <c r="DC166" s="62">
        <f t="shared" si="232"/>
        <v>0</v>
      </c>
      <c r="DD166" s="67" t="str">
        <f>IF(OR($E166="",$G166=""),"",IF(AND($E$3=6),'Marks Entry 6th'!BI165,IF(AND($E$3=7),'Marks Entry 7th'!BI165,"")))</f>
        <v/>
      </c>
      <c r="DE166" s="67" t="str">
        <f>IF(OR($E166="",$G166=""),"",IF(AND($E$3=6),'Marks Entry 6th'!BJ165,IF(AND($E$3=7),'Marks Entry 7th'!BJ165,"")))</f>
        <v/>
      </c>
      <c r="DF166" s="65" t="str">
        <f t="shared" si="233"/>
        <v/>
      </c>
      <c r="DG166" s="62" t="str">
        <f t="shared" si="234"/>
        <v/>
      </c>
      <c r="DH166" s="108">
        <f t="shared" si="235"/>
        <v>0</v>
      </c>
      <c r="DI166" s="108" t="str">
        <f t="shared" si="236"/>
        <v/>
      </c>
      <c r="DJ166" s="108" t="str">
        <f t="shared" si="237"/>
        <v/>
      </c>
      <c r="DK166" s="108" t="str">
        <f t="shared" si="238"/>
        <v/>
      </c>
      <c r="DL166" s="108" t="str">
        <f t="shared" si="239"/>
        <v/>
      </c>
      <c r="DM166" s="110" t="str">
        <f t="shared" si="240"/>
        <v/>
      </c>
      <c r="DN166" s="120" t="str">
        <f>IF(OR($E166="",$G166=""),"",IF(AND($E$3=6),'Marks Entry 6th'!BK165,IF(AND($E$3=7),'Marks Entry 7th'!BK165,"")))</f>
        <v/>
      </c>
      <c r="DO166" s="120" t="str">
        <f>IF(OR($E166="",$G166=""),"",IF(AND($E$3=6),'Marks Entry 6th'!BL165,IF(AND($E$3=7),'Marks Entry 7th'!BL165,"")))</f>
        <v/>
      </c>
      <c r="DP166" s="120" t="str">
        <f>IF(OR($E166="",$G166=""),"",IF(AND($E$3=6),'Marks Entry 6th'!BM165,IF(AND($E$3=7),'Marks Entry 7th'!BM165,"")))</f>
        <v/>
      </c>
      <c r="DQ166" s="120" t="str">
        <f>IF(OR($E166="",$G166=""),"",IF(AND($E$3=6),'Marks Entry 6th'!BN165,IF(AND($E$3=7),'Marks Entry 7th'!BN165,"")))</f>
        <v/>
      </c>
      <c r="DR166" s="120" t="str">
        <f>IF(OR($E166="",$G166=""),"",IF(AND($E$3=6),'Marks Entry 6th'!BO165,IF(AND($E$3=7),'Marks Entry 7th'!BO165,"")))</f>
        <v/>
      </c>
      <c r="DS166" s="120" t="str">
        <f>IF(OR($E166="",$G166=""),"",IF(AND($E$3=6),'Marks Entry 6th'!BP165,IF(AND($E$3=7),'Marks Entry 7th'!BP165,"")))</f>
        <v/>
      </c>
      <c r="DT166" s="428" t="str">
        <f t="shared" si="241"/>
        <v/>
      </c>
      <c r="DU166" s="120" t="str">
        <f>IF(OR($E166="",$G166=""),"",IF(AND($E$3=6),'Marks Entry 6th'!BQ165,IF(AND($E$3=7),'Marks Entry 7th'!BQ165,"")))</f>
        <v/>
      </c>
      <c r="DV166" s="120" t="str">
        <f>IF(OR($E166="",$G166=""),"",IF(AND($E$3=6),'Marks Entry 6th'!BR165,IF(AND($E$3=7),'Marks Entry 7th'!BR165,"")))</f>
        <v/>
      </c>
      <c r="DW166" s="65" t="str">
        <f t="shared" si="242"/>
        <v/>
      </c>
      <c r="DX166" s="62">
        <f t="shared" si="243"/>
        <v>0</v>
      </c>
      <c r="DY166" s="67" t="str">
        <f>IF(OR($E166="",$G166=""),"",IF(AND($E$3=6),'Marks Entry 6th'!BS165,IF(AND($E$3=7),'Marks Entry 7th'!BS165,"")))</f>
        <v/>
      </c>
      <c r="DZ166" s="67" t="str">
        <f>IF(OR($E166="",$G166=""),"",IF(AND($E$3=6),'Marks Entry 6th'!BT165,IF(AND($E$3=7),'Marks Entry 7th'!BT165,"")))</f>
        <v/>
      </c>
      <c r="EA166" s="65" t="str">
        <f t="shared" si="244"/>
        <v/>
      </c>
      <c r="EB166" s="62" t="str">
        <f t="shared" si="245"/>
        <v/>
      </c>
      <c r="EC166" s="108">
        <f t="shared" si="246"/>
        <v>0</v>
      </c>
      <c r="ED166" s="108" t="str">
        <f t="shared" si="247"/>
        <v/>
      </c>
      <c r="EE166" s="108" t="str">
        <f t="shared" si="248"/>
        <v/>
      </c>
      <c r="EF166" s="108" t="str">
        <f t="shared" si="249"/>
        <v/>
      </c>
      <c r="EG166" s="108" t="str">
        <f t="shared" si="250"/>
        <v/>
      </c>
      <c r="EH166" s="110" t="str">
        <f t="shared" si="251"/>
        <v/>
      </c>
      <c r="EI166" s="52" t="str">
        <f>IF(OR($E166="",$G166=""),"",IF(AND($E$3=6),'Marks Entry 6th'!BU165,IF(AND($E$3=7),'Marks Entry 7th'!BU165,"")))</f>
        <v/>
      </c>
      <c r="EJ166" s="52" t="str">
        <f>IF(OR($E166="",$G166=""),"",IF(AND($E$3=6),'Marks Entry 6th'!BV165,IF(AND($E$3=7),'Marks Entry 7th'!BV165,"")))</f>
        <v/>
      </c>
      <c r="EK166" s="52" t="str">
        <f>IF(OR($E166="",$G166=""),"",IF(AND($E$3=6),'Marks Entry 6th'!BW165,IF(AND($E$3=7),'Marks Entry 7th'!BW165,"")))</f>
        <v/>
      </c>
      <c r="EL166" s="52" t="str">
        <f>IF(OR($E166="",$G166=""),"",IF(AND($E$3=6),'Marks Entry 6th'!BX165,IF(AND($E$3=7),'Marks Entry 7th'!BX165,"")))</f>
        <v/>
      </c>
      <c r="EM166" s="52" t="str">
        <f>IF(OR($E166="",$G166=""),"",IF(AND($E$3=6),'Marks Entry 6th'!BY165,IF(AND($E$3=7),'Marks Entry 7th'!BY165,"")))</f>
        <v/>
      </c>
      <c r="EN166" s="121" t="str">
        <f t="shared" si="252"/>
        <v/>
      </c>
      <c r="EO166" s="122">
        <f t="shared" si="253"/>
        <v>0</v>
      </c>
      <c r="EP166" s="122" t="str">
        <f t="shared" si="254"/>
        <v/>
      </c>
      <c r="EQ166" s="122" t="str">
        <f t="shared" si="255"/>
        <v/>
      </c>
      <c r="ER166" s="109" t="str">
        <f t="shared" si="256"/>
        <v/>
      </c>
      <c r="ES166" s="52" t="str">
        <f>IF(OR($E166="",$G166=""),"",IF(AND($E$3=6),'Marks Entry 6th'!BZ165,IF(AND($E$3=7),'Marks Entry 7th'!BZ165,"")))</f>
        <v/>
      </c>
      <c r="ET166" s="52" t="str">
        <f>IF(OR($E166="",$G166=""),"",IF(AND($E$3=6),'Marks Entry 6th'!CA165,IF(AND($E$3=7),'Marks Entry 7th'!CA165,"")))</f>
        <v/>
      </c>
      <c r="EU166" s="52" t="str">
        <f>IF(OR($E166="",$G166=""),"",IF(AND($E$3=6),'Marks Entry 6th'!CB165,IF(AND($E$3=7),'Marks Entry 7th'!CB165,"")))</f>
        <v/>
      </c>
      <c r="EV166" s="52" t="str">
        <f>IF(OR($E166="",$G166=""),"",IF(AND($E$3=6),'Marks Entry 6th'!CC165,IF(AND($E$3=7),'Marks Entry 7th'!CC165,"")))</f>
        <v/>
      </c>
      <c r="EW166" s="52" t="str">
        <f>IF(OR($E166="",$G166=""),"",IF(AND($E$3=6),'Marks Entry 6th'!CD165,IF(AND($E$3=7),'Marks Entry 7th'!CD165,"")))</f>
        <v/>
      </c>
      <c r="EX166" s="121" t="str">
        <f t="shared" si="257"/>
        <v/>
      </c>
      <c r="EY166" s="122">
        <f t="shared" si="258"/>
        <v>0</v>
      </c>
      <c r="EZ166" s="122" t="str">
        <f t="shared" si="259"/>
        <v/>
      </c>
      <c r="FA166" s="122" t="str">
        <f t="shared" si="260"/>
        <v/>
      </c>
      <c r="FB166" s="109" t="str">
        <f t="shared" si="261"/>
        <v/>
      </c>
      <c r="FC166" s="52" t="str">
        <f>IF(OR($E166="",$G166=""),"",IF(AND($E$3=6),'Marks Entry 6th'!CE165,IF(AND($E$3=7),'Marks Entry 7th'!CE165,"")))</f>
        <v/>
      </c>
      <c r="FD166" s="52" t="str">
        <f>IF(OR($E166="",$G166=""),"",IF(AND($E$3=6),'Marks Entry 6th'!CF165,IF(AND($E$3=7),'Marks Entry 7th'!CF165,"")))</f>
        <v/>
      </c>
      <c r="FE166" s="52" t="str">
        <f>IF(OR($E166="",$G166=""),"",IF(AND($E$3=6),'Marks Entry 6th'!CG165,IF(AND($E$3=7),'Marks Entry 7th'!CG165,"")))</f>
        <v/>
      </c>
      <c r="FF166" s="52" t="str">
        <f>IF(OR($E166="",$G166=""),"",IF(AND($E$3=6),'Marks Entry 6th'!CH165,IF(AND($E$3=7),'Marks Entry 7th'!CH165,"")))</f>
        <v/>
      </c>
      <c r="FG166" s="52" t="str">
        <f>IF(OR($E166="",$G166=""),"",IF(AND($E$3=6),'Marks Entry 6th'!CI165,IF(AND($E$3=7),'Marks Entry 7th'!CI165,"")))</f>
        <v/>
      </c>
      <c r="FH166" s="121" t="str">
        <f t="shared" si="262"/>
        <v/>
      </c>
      <c r="FI166" s="122">
        <f t="shared" si="263"/>
        <v>0</v>
      </c>
      <c r="FJ166" s="122" t="str">
        <f t="shared" si="264"/>
        <v/>
      </c>
      <c r="FK166" s="122" t="str">
        <f t="shared" si="265"/>
        <v/>
      </c>
      <c r="FL166" s="109" t="str">
        <f t="shared" si="266"/>
        <v/>
      </c>
      <c r="FM166" s="370" t="str">
        <f>IF(OR($E166="",$G166=""),"",IF(AND('Marks Entry 6th'!CJ165="",'Marks Entry 7th'!CJ165=""),"",IF(AND($E$3=6),'Marks Entry 6th'!CJ165,IF(AND($E$3=7),'Marks Entry 7th'!CJ165,""))))</f>
        <v/>
      </c>
      <c r="FN166" s="370" t="str">
        <f>IF(OR($E166="",$G166=""),"",IF(AND('Marks Entry 6th'!CK165="",'Marks Entry 7th'!CK165=""),"",IF(AND($E$3=6),'Marks Entry 6th'!CK165,IF(AND($E$3=7),'Marks Entry 7th'!CK165,""))))</f>
        <v/>
      </c>
      <c r="FO166" s="371" t="str">
        <f t="shared" si="267"/>
        <v/>
      </c>
      <c r="FP166" s="109" t="str">
        <f t="shared" si="268"/>
        <v/>
      </c>
      <c r="FQ166" s="370" t="str">
        <f>IF(OR($E166="",$G166=""),"",IF(AND('Marks Entry 6th'!CL165="",'Marks Entry 7th'!CL165=""),"",IF(AND($E$3=6),'Marks Entry 6th'!CL165,IF(AND($E$3=7),'Marks Entry 7th'!CL165,""))))</f>
        <v/>
      </c>
      <c r="FR166" s="370" t="str">
        <f>IF(OR($E166="",$G166=""),"",IF(AND('Marks Entry 6th'!CM165="",'Marks Entry 7th'!CM165=""),"",IF(AND($E$3=6),'Marks Entry 6th'!CM165,IF(AND($E$3=7),'Marks Entry 7th'!CM165,""))))</f>
        <v/>
      </c>
      <c r="FS166" s="371" t="str">
        <f t="shared" si="269"/>
        <v/>
      </c>
      <c r="FT166" s="109" t="str">
        <f t="shared" si="270"/>
        <v/>
      </c>
      <c r="FU166" s="78" t="str">
        <f t="shared" si="271"/>
        <v/>
      </c>
      <c r="FV166" s="332" t="str">
        <f t="shared" si="272"/>
        <v/>
      </c>
      <c r="FW166" s="84" t="str">
        <f t="shared" si="273"/>
        <v/>
      </c>
      <c r="FX166" s="225" t="str">
        <f t="shared" si="274"/>
        <v/>
      </c>
      <c r="FY166" s="85" t="str">
        <f t="shared" si="275"/>
        <v/>
      </c>
      <c r="FZ166" s="331" t="str">
        <f>IFERROR(IF(B166="NSO","NSO",IF(OR(D166="",G166="",F166=""),"",IF(AND(FV166&gt;=36,'Master sheet'!$D$11="Hindi"),"कक्षा क्रमोन्नत",IF(AND(FV166&gt;=36,'Master sheet'!$D$11="English"),"Promoted",IF(AND(FV166&lt;36,'Master sheet'!$D$11="Hindi"),"पुनः परीक्षा","Re-Exam"))))),"")</f>
        <v/>
      </c>
      <c r="GA166" s="53" t="str">
        <f>IF(OR($E166="",$G166=""),"",IF(AND($E$3=6,'Marks Entry 6th'!CN165=""),"",IF(AND($E$3=7,'Marks Entry 7th'!CN165=""),"",IF(AND($E$3=6),'Marks Entry 6th'!CN165,IF(AND($E$3=7),'Marks Entry 7th'!CN165,"")))))</f>
        <v/>
      </c>
      <c r="GB166" s="53" t="str">
        <f>IF(OR($E166="",$G166=""),"",IF(AND($E$3=6,'Marks Entry 6th'!CO165=""),"",IF(AND($E$3=7,'Marks Entry 7th'!CO165=""),"",IF(AND($E$3=6),'Marks Entry 6th'!CO165,IF(AND($E$3=7),'Marks Entry 7th'!CO165,"")))))</f>
        <v/>
      </c>
      <c r="GC166" s="54"/>
      <c r="GK166" s="56">
        <f>IF(AND($E$3=6),'Marks Entry 6th'!I165,IF(AND($E$3=7),'Marks Entry 7th'!I165,""))</f>
        <v>0</v>
      </c>
      <c r="GL166" s="56">
        <f t="shared" si="276"/>
        <v>0</v>
      </c>
    </row>
    <row r="167" spans="1:194" ht="18.95" customHeight="1">
      <c r="A167" s="68">
        <v>160</v>
      </c>
      <c r="B167" s="68" t="str">
        <f>IF(OR(GK167=0,GK167=""),"",IF(AND($E$3=6),'Marks Entry 6th'!I166,IF(AND($E$3=7),'Marks Entry 7th'!I166,"")))</f>
        <v/>
      </c>
      <c r="C167" s="69" t="str">
        <f>IF(OR(B167=0,B167=""),"",IF(AND($E$3=6,'Marks Entry 6th'!B166=""),"",IF(AND($E$3=7,'Marks Entry 7th'!B166=""),"",IF(AND($E$3=6,'Marks Entry 6th'!B166),'Marks Entry 6th'!B166,IF(AND($E$3=7),'Marks Entry 7th'!B166,"")))))</f>
        <v/>
      </c>
      <c r="D167" s="69" t="str">
        <f>IF(OR(B167=0,B167=""),"",IF(AND($E$3=6,'Marks Entry 6th'!C166=""),"",IF(AND($E$3=7,'Marks Entry 7th'!C166=""),"",IF(AND($E$3=6),'Marks Entry 6th'!C166,IF(AND($E$3=7),'Marks Entry 7th'!C166,"")))))</f>
        <v/>
      </c>
      <c r="E167" s="306" t="str">
        <f>IF(OR(B167=0,B167=""),"",IF(AND($E$3=6,'Marks Entry 6th'!E166=""),"",IF(AND($E$3=7,'Marks Entry 7th'!E166=""),"",IF(AND($E$3=6),'Marks Entry 6th'!E166,IF(AND($E$3=7),'Marks Entry 7th'!E166,"")))))</f>
        <v/>
      </c>
      <c r="F167" s="69" t="str">
        <f>IF(OR(B167=0,B167=""),"",IF(AND($E$3=6,'Marks Entry 6th'!D166=""),"",IF(AND($E$3=7,'Marks Entry 7th'!D166=""),"",IF(AND($E$3=6),'Marks Entry 6th'!D166,IF(AND($E$3=7),'Marks Entry 7th'!D166,"")))))</f>
        <v/>
      </c>
      <c r="G167" s="305" t="str">
        <f>IF(OR(B167=0,B167=""),"",IF(AND($E$3=6,'Marks Entry 6th'!F166=""),"",IF(AND($E$3=7,'Marks Entry 7th'!F166=""),"",IF(AND($E$3=6),UPPER('Marks Entry 6th'!F166),IF(AND($E$3=7),UPPER('Marks Entry 7th'!F166),"")))))</f>
        <v/>
      </c>
      <c r="H167" s="305" t="str">
        <f>IF(OR(B167=0,B167=""),"",IF(AND($E$3=6,'Marks Entry 6th'!G166=""),"",IF(AND($E$3=7,'Marks Entry 7th'!G166=""),"",IF(AND($E$3=6),UPPER('Marks Entry 6th'!G166),IF(AND($E$3=7),UPPER('Marks Entry 7th'!G166),"")))))</f>
        <v/>
      </c>
      <c r="I167" s="305" t="str">
        <f>IF(OR(B167=0,B167=""),"",IF(AND($E$3=6,'Marks Entry 6th'!H166=""),"",IF(AND($E$3=7,'Marks Entry 7th'!H166=""),"",IF(AND($E$3=6),UPPER('Marks Entry 6th'!H166),IF(AND($E$3=7),UPPER('Marks Entry 7th'!H166),"")))))</f>
        <v/>
      </c>
      <c r="J167" s="64" t="str">
        <f>IF(OR(B167=0,B167=""),"",IF(AND($E$3=6,'Marks Entry 6th'!J166=""),"",IF(AND($E$3=7,'Marks Entry 7th'!J166=""),"",IF(AND($E$3=6),'Marks Entry 6th'!J166,IF(AND($E$3=7),'Marks Entry 7th'!J166,"")))))</f>
        <v/>
      </c>
      <c r="K167" s="64" t="str">
        <f>IF(OR(B167=0,B167=""),"",IF(AND($E$3=6,'Marks Entry 6th'!K166=""),"",IF(AND($E$3=7,'Marks Entry 7th'!K166=""),"",IF(AND($E$3=6),'Marks Entry 6th'!K166,IF(AND($E$3=7),'Marks Entry 7th'!K166,"")))))</f>
        <v/>
      </c>
      <c r="L167" s="120" t="str">
        <f>IF(OR($E167="",$G167=""),"",IF(AND($E$3=6),'Marks Entry 6th'!L166,IF(AND($E$3=7),'Marks Entry 7th'!L166,"")))</f>
        <v/>
      </c>
      <c r="M167" s="120" t="str">
        <f>IF(OR($E167="",$G167=""),"",IF(AND($E$3=6),'Marks Entry 6th'!M166,IF(AND($E$3=7),'Marks Entry 7th'!M166,"")))</f>
        <v/>
      </c>
      <c r="N167" s="120" t="str">
        <f>IF(OR($E167="",$G167=""),"",IF(AND($E$3=6),'Marks Entry 6th'!N166,IF(AND($E$3=7),'Marks Entry 7th'!N166,"")))</f>
        <v/>
      </c>
      <c r="O167" s="120" t="str">
        <f>IF(OR($E167="",$G167=""),"",IF(AND($E$3=6),'Marks Entry 6th'!O166,IF(AND($E$3=7),'Marks Entry 7th'!O166,"")))</f>
        <v/>
      </c>
      <c r="P167" s="120" t="str">
        <f>IF(OR($E167="",$G167=""),"",IF(AND($E$3=6),'Marks Entry 6th'!P166,IF(AND($E$3=7),'Marks Entry 7th'!P166,"")))</f>
        <v/>
      </c>
      <c r="Q167" s="120" t="str">
        <f>IF(OR($E167="",$G167=""),"",IF(AND($E$3=6),'Marks Entry 6th'!Q166,IF(AND($E$3=7),'Marks Entry 7th'!Q166,"")))</f>
        <v/>
      </c>
      <c r="R167" s="428" t="str">
        <f t="shared" si="186"/>
        <v/>
      </c>
      <c r="S167" s="120" t="str">
        <f>IF(OR($E167="",$G167=""),"",IF(AND($E$3=6),'Marks Entry 6th'!R166,IF(AND($E$3=7),'Marks Entry 7th'!R166,"")))</f>
        <v/>
      </c>
      <c r="T167" s="120" t="str">
        <f>IF(OR($E167="",$G167=""),"",IF(AND($E$3=6),'Marks Entry 6th'!S166,IF(AND($E$3=7),'Marks Entry 7th'!S166,"")))</f>
        <v/>
      </c>
      <c r="U167" s="65" t="str">
        <f t="shared" si="187"/>
        <v/>
      </c>
      <c r="V167" s="62">
        <f t="shared" si="188"/>
        <v>0</v>
      </c>
      <c r="W167" s="67" t="str">
        <f>IF(OR($E167="",$G167=""),"",IF(AND($E$3=6),'Marks Entry 6th'!T166,IF(AND($E$3=7),'Marks Entry 7th'!T166,"")))</f>
        <v/>
      </c>
      <c r="X167" s="67" t="str">
        <f>IF(OR($E167="",$G167=""),"",IF(AND($E$3=6),'Marks Entry 6th'!U166,IF(AND($E$3=7),'Marks Entry 7th'!U166,"")))</f>
        <v/>
      </c>
      <c r="Y167" s="66" t="str">
        <f t="shared" si="189"/>
        <v/>
      </c>
      <c r="Z167" s="62" t="str">
        <f t="shared" si="190"/>
        <v/>
      </c>
      <c r="AA167" s="108">
        <f t="shared" si="191"/>
        <v>0</v>
      </c>
      <c r="AB167" s="108" t="str">
        <f t="shared" si="192"/>
        <v/>
      </c>
      <c r="AC167" s="108" t="str">
        <f t="shared" si="193"/>
        <v/>
      </c>
      <c r="AD167" s="108" t="str">
        <f t="shared" si="194"/>
        <v/>
      </c>
      <c r="AE167" s="108" t="str">
        <f t="shared" si="195"/>
        <v/>
      </c>
      <c r="AF167" s="110" t="str">
        <f t="shared" si="196"/>
        <v/>
      </c>
      <c r="AG167" s="120" t="str">
        <f>IF(OR($E167="",$G167=""),"",IF(AND($E$3=6),'Marks Entry 6th'!V166,IF(AND($E$3=7),'Marks Entry 7th'!V166,"")))</f>
        <v/>
      </c>
      <c r="AH167" s="120" t="str">
        <f>IF(OR($E167="",$G167=""),"",IF(AND($E$3=6),'Marks Entry 6th'!W166,IF(AND($E$3=7),'Marks Entry 7th'!W166,"")))</f>
        <v/>
      </c>
      <c r="AI167" s="120" t="str">
        <f>IF(OR($E167="",$G167=""),"",IF(AND($E$3=6),'Marks Entry 6th'!X166,IF(AND($E$3=7),'Marks Entry 7th'!X166,"")))</f>
        <v/>
      </c>
      <c r="AJ167" s="120" t="str">
        <f>IF(OR($E167="",$G167=""),"",IF(AND($E$3=6),'Marks Entry 6th'!Y166,IF(AND($E$3=7),'Marks Entry 7th'!Y166,"")))</f>
        <v/>
      </c>
      <c r="AK167" s="120" t="str">
        <f>IF(OR($E167="",$G167=""),"",IF(AND($E$3=6),'Marks Entry 6th'!Z166,IF(AND($E$3=7),'Marks Entry 7th'!Z166,"")))</f>
        <v/>
      </c>
      <c r="AL167" s="120" t="str">
        <f>IF(OR($E167="",$G167=""),"",IF(AND($E$3=6),'Marks Entry 6th'!AA166,IF(AND($E$3=7),'Marks Entry 7th'!AA166,"")))</f>
        <v/>
      </c>
      <c r="AM167" s="428" t="str">
        <f t="shared" si="197"/>
        <v/>
      </c>
      <c r="AN167" s="120" t="str">
        <f>IF(OR($E167="",$G167=""),"",IF(AND($E$3=6),'Marks Entry 6th'!AB166,IF(AND($E$3=7),'Marks Entry 7th'!AB166,"")))</f>
        <v/>
      </c>
      <c r="AO167" s="120" t="str">
        <f>IF(OR($E167="",$G167=""),"",IF(AND($E$3=6),'Marks Entry 6th'!AC166,IF(AND($E$3=7),'Marks Entry 7th'!AC166,"")))</f>
        <v/>
      </c>
      <c r="AP167" s="65" t="str">
        <f t="shared" si="198"/>
        <v/>
      </c>
      <c r="AQ167" s="62">
        <f t="shared" si="199"/>
        <v>0</v>
      </c>
      <c r="AR167" s="67" t="str">
        <f>IF(OR($E167="",$G167=""),"",IF(AND($E$3=6),'Marks Entry 6th'!AD166,IF(AND($E$3=7),'Marks Entry 7th'!AD166,"")))</f>
        <v/>
      </c>
      <c r="AS167" s="67" t="str">
        <f>IF(OR($E167="",$G167=""),"",IF(AND($E$3=6),'Marks Entry 6th'!AE166,IF(AND($E$3=7),'Marks Entry 7th'!AE166,"")))</f>
        <v/>
      </c>
      <c r="AT167" s="65" t="str">
        <f t="shared" si="200"/>
        <v/>
      </c>
      <c r="AU167" s="62" t="str">
        <f t="shared" si="201"/>
        <v/>
      </c>
      <c r="AV167" s="108">
        <f t="shared" si="202"/>
        <v>0</v>
      </c>
      <c r="AW167" s="108" t="str">
        <f t="shared" si="203"/>
        <v/>
      </c>
      <c r="AX167" s="108" t="str">
        <f t="shared" si="204"/>
        <v/>
      </c>
      <c r="AY167" s="108" t="str">
        <f t="shared" si="205"/>
        <v/>
      </c>
      <c r="AZ167" s="108" t="str">
        <f t="shared" si="206"/>
        <v/>
      </c>
      <c r="BA167" s="110" t="str">
        <f t="shared" si="207"/>
        <v/>
      </c>
      <c r="BB167" s="313" t="str">
        <f>IF(OR($E167="",$G167=""),"",IF(AND($E$3=6),'Marks Entry 6th'!AF166,IF(AND($E$3=7),'Marks Entry 7th'!AF166,"")))</f>
        <v/>
      </c>
      <c r="BC167" s="120" t="str">
        <f>IF(OR($E167="",$G167=""),"",IF(AND($E$3=6),'Marks Entry 6th'!AG166,IF(AND($E$3=7),'Marks Entry 7th'!AG166,"")))</f>
        <v/>
      </c>
      <c r="BD167" s="120" t="str">
        <f>IF(OR($E167="",$G167=""),"",IF(AND($E$3=6),'Marks Entry 6th'!AH166,IF(AND($E$3=7),'Marks Entry 7th'!AH166,"")))</f>
        <v/>
      </c>
      <c r="BE167" s="120" t="str">
        <f>IF(OR($E167="",$G167=""),"",IF(AND($E$3=6),'Marks Entry 6th'!AI166,IF(AND($E$3=7),'Marks Entry 7th'!AI166,"")))</f>
        <v/>
      </c>
      <c r="BF167" s="120" t="str">
        <f>IF(OR($E167="",$G167=""),"",IF(AND($E$3=6),'Marks Entry 6th'!AJ166,IF(AND($E$3=7),'Marks Entry 7th'!AJ166,"")))</f>
        <v/>
      </c>
      <c r="BG167" s="120" t="str">
        <f>IF(OR($E167="",$G167=""),"",IF(AND($E$3=6),'Marks Entry 6th'!AK166,IF(AND($E$3=7),'Marks Entry 7th'!AK166,"")))</f>
        <v/>
      </c>
      <c r="BH167" s="120" t="str">
        <f>IF(OR($E167="",$G167=""),"",IF(AND($E$3=6),'Marks Entry 6th'!AL166,IF(AND($E$3=7),'Marks Entry 7th'!AL166,"")))</f>
        <v/>
      </c>
      <c r="BI167" s="428" t="str">
        <f t="shared" si="208"/>
        <v/>
      </c>
      <c r="BJ167" s="120" t="str">
        <f>IF(OR($E167="",$G167=""),"",IF(AND($E$3=6),'Marks Entry 6th'!AM166,IF(AND($E$3=7),'Marks Entry 7th'!AM166,"")))</f>
        <v/>
      </c>
      <c r="BK167" s="120" t="str">
        <f>IF(OR($E167="",$G167=""),"",IF(AND($E$3=6),'Marks Entry 6th'!AN166,IF(AND($E$3=7),'Marks Entry 7th'!AN166,"")))</f>
        <v/>
      </c>
      <c r="BL167" s="65" t="str">
        <f t="shared" si="209"/>
        <v/>
      </c>
      <c r="BM167" s="62">
        <f t="shared" si="210"/>
        <v>0</v>
      </c>
      <c r="BN167" s="67" t="str">
        <f>IF(OR($E167="",$G167=""),"",IF(AND($E$3=6),'Marks Entry 6th'!AO166,IF(AND($E$3=7),'Marks Entry 7th'!AO166,"")))</f>
        <v/>
      </c>
      <c r="BO167" s="67" t="str">
        <f>IF(OR($E167="",$G167=""),"",IF(AND($E$3=6),'Marks Entry 6th'!AP166,IF(AND($E$3=7),'Marks Entry 7th'!AP166,"")))</f>
        <v/>
      </c>
      <c r="BP167" s="65" t="str">
        <f t="shared" si="211"/>
        <v/>
      </c>
      <c r="BQ167" s="62" t="str">
        <f t="shared" si="212"/>
        <v/>
      </c>
      <c r="BR167" s="108">
        <f t="shared" si="213"/>
        <v>0</v>
      </c>
      <c r="BS167" s="108" t="str">
        <f t="shared" si="214"/>
        <v/>
      </c>
      <c r="BT167" s="108" t="str">
        <f t="shared" si="215"/>
        <v/>
      </c>
      <c r="BU167" s="108" t="str">
        <f t="shared" si="216"/>
        <v/>
      </c>
      <c r="BV167" s="108" t="str">
        <f t="shared" si="217"/>
        <v/>
      </c>
      <c r="BW167" s="110" t="str">
        <f t="shared" si="218"/>
        <v/>
      </c>
      <c r="BX167" s="120" t="str">
        <f>IF(OR($E167="",$G167=""),"",IF(AND($E$3=6),'Marks Entry 6th'!AQ166,IF(AND($E$3=7),'Marks Entry 7th'!AQ166,"")))</f>
        <v/>
      </c>
      <c r="BY167" s="120" t="str">
        <f>IF(OR($E167="",$G167=""),"",IF(AND($E$3=6),'Marks Entry 6th'!AR166,IF(AND($E$3=7),'Marks Entry 7th'!AR166,"")))</f>
        <v/>
      </c>
      <c r="BZ167" s="120" t="str">
        <f>IF(OR($E167="",$G167=""),"",IF(AND($E$3=6),'Marks Entry 6th'!AS166,IF(AND($E$3=7),'Marks Entry 7th'!AS166,"")))</f>
        <v/>
      </c>
      <c r="CA167" s="120" t="str">
        <f>IF(OR($E167="",$G167=""),"",IF(AND($E$3=6),'Marks Entry 6th'!AT166,IF(AND($E$3=7),'Marks Entry 7th'!AT166,"")))</f>
        <v/>
      </c>
      <c r="CB167" s="120" t="str">
        <f>IF(OR($E167="",$G167=""),"",IF(AND($E$3=6),'Marks Entry 6th'!AU166,IF(AND($E$3=7),'Marks Entry 7th'!AU166,"")))</f>
        <v/>
      </c>
      <c r="CC167" s="120" t="str">
        <f>IF(OR($E167="",$G167=""),"",IF(AND($E$3=6),'Marks Entry 6th'!AV166,IF(AND($E$3=7),'Marks Entry 7th'!AV166,"")))</f>
        <v/>
      </c>
      <c r="CD167" s="428" t="str">
        <f t="shared" si="219"/>
        <v/>
      </c>
      <c r="CE167" s="120" t="str">
        <f>IF(OR($E167="",$G167=""),"",IF(AND($E$3=6),'Marks Entry 6th'!AW166,IF(AND($E$3=7),'Marks Entry 7th'!AW166,"")))</f>
        <v/>
      </c>
      <c r="CF167" s="120" t="str">
        <f>IF(OR($E167="",$G167=""),"",IF(AND($E$3=6),'Marks Entry 6th'!AX166,IF(AND($E$3=7),'Marks Entry 7th'!AX166,"")))</f>
        <v/>
      </c>
      <c r="CG167" s="65" t="str">
        <f t="shared" si="220"/>
        <v/>
      </c>
      <c r="CH167" s="62">
        <f t="shared" si="221"/>
        <v>0</v>
      </c>
      <c r="CI167" s="67" t="str">
        <f>IF(OR($E167="",$G167=""),"",IF(AND($E$3=6),'Marks Entry 6th'!AY166,IF(AND($E$3=7),'Marks Entry 7th'!AY166,"")))</f>
        <v/>
      </c>
      <c r="CJ167" s="67" t="str">
        <f>IF(OR($E167="",$G167=""),"",IF(AND($E$3=6),'Marks Entry 6th'!AZ166,IF(AND($E$3=7),'Marks Entry 7th'!AZ166,"")))</f>
        <v/>
      </c>
      <c r="CK167" s="65" t="str">
        <f t="shared" si="222"/>
        <v/>
      </c>
      <c r="CL167" s="62" t="str">
        <f t="shared" si="223"/>
        <v/>
      </c>
      <c r="CM167" s="108">
        <f t="shared" si="224"/>
        <v>0</v>
      </c>
      <c r="CN167" s="108" t="str">
        <f t="shared" si="225"/>
        <v/>
      </c>
      <c r="CO167" s="108" t="str">
        <f t="shared" si="226"/>
        <v/>
      </c>
      <c r="CP167" s="108" t="str">
        <f t="shared" si="227"/>
        <v/>
      </c>
      <c r="CQ167" s="108" t="str">
        <f t="shared" si="228"/>
        <v/>
      </c>
      <c r="CR167" s="110" t="str">
        <f t="shared" si="229"/>
        <v/>
      </c>
      <c r="CS167" s="120" t="str">
        <f>IF(OR($E167="",$G167=""),"",IF(AND($E$3=6),'Marks Entry 6th'!BA166,IF(AND($E$3=7),'Marks Entry 7th'!BA166,"")))</f>
        <v/>
      </c>
      <c r="CT167" s="120" t="str">
        <f>IF(OR($E167="",$G167=""),"",IF(AND($E$3=6),'Marks Entry 6th'!BB166,IF(AND($E$3=7),'Marks Entry 7th'!BB166,"")))</f>
        <v/>
      </c>
      <c r="CU167" s="120" t="str">
        <f>IF(OR($E167="",$G167=""),"",IF(AND($E$3=6),'Marks Entry 6th'!BC166,IF(AND($E$3=7),'Marks Entry 7th'!BC166,"")))</f>
        <v/>
      </c>
      <c r="CV167" s="120" t="str">
        <f>IF(OR($E167="",$G167=""),"",IF(AND($E$3=6),'Marks Entry 6th'!BD166,IF(AND($E$3=7),'Marks Entry 7th'!BD166,"")))</f>
        <v/>
      </c>
      <c r="CW167" s="120" t="str">
        <f>IF(OR($E167="",$G167=""),"",IF(AND($E$3=6),'Marks Entry 6th'!BE166,IF(AND($E$3=7),'Marks Entry 7th'!BE166,"")))</f>
        <v/>
      </c>
      <c r="CX167" s="120" t="str">
        <f>IF(OR($E167="",$G167=""),"",IF(AND($E$3=6),'Marks Entry 6th'!BF166,IF(AND($E$3=7),'Marks Entry 7th'!BF166,"")))</f>
        <v/>
      </c>
      <c r="CY167" s="428" t="str">
        <f t="shared" si="230"/>
        <v/>
      </c>
      <c r="CZ167" s="120" t="str">
        <f>IF(OR($E167="",$G167=""),"",IF(AND($E$3=6),'Marks Entry 6th'!BG166,IF(AND($E$3=7),'Marks Entry 7th'!BG166,"")))</f>
        <v/>
      </c>
      <c r="DA167" s="120" t="str">
        <f>IF(OR($E167="",$G167=""),"",IF(AND($E$3=6),'Marks Entry 6th'!BH166,IF(AND($E$3=7),'Marks Entry 7th'!BH166,"")))</f>
        <v/>
      </c>
      <c r="DB167" s="65" t="str">
        <f t="shared" si="231"/>
        <v/>
      </c>
      <c r="DC167" s="62">
        <f t="shared" si="232"/>
        <v>0</v>
      </c>
      <c r="DD167" s="67" t="str">
        <f>IF(OR($E167="",$G167=""),"",IF(AND($E$3=6),'Marks Entry 6th'!BI166,IF(AND($E$3=7),'Marks Entry 7th'!BI166,"")))</f>
        <v/>
      </c>
      <c r="DE167" s="67" t="str">
        <f>IF(OR($E167="",$G167=""),"",IF(AND($E$3=6),'Marks Entry 6th'!BJ166,IF(AND($E$3=7),'Marks Entry 7th'!BJ166,"")))</f>
        <v/>
      </c>
      <c r="DF167" s="65" t="str">
        <f t="shared" si="233"/>
        <v/>
      </c>
      <c r="DG167" s="62" t="str">
        <f t="shared" si="234"/>
        <v/>
      </c>
      <c r="DH167" s="108">
        <f t="shared" si="235"/>
        <v>0</v>
      </c>
      <c r="DI167" s="108" t="str">
        <f t="shared" si="236"/>
        <v/>
      </c>
      <c r="DJ167" s="108" t="str">
        <f t="shared" si="237"/>
        <v/>
      </c>
      <c r="DK167" s="108" t="str">
        <f t="shared" si="238"/>
        <v/>
      </c>
      <c r="DL167" s="108" t="str">
        <f t="shared" si="239"/>
        <v/>
      </c>
      <c r="DM167" s="110" t="str">
        <f t="shared" si="240"/>
        <v/>
      </c>
      <c r="DN167" s="120" t="str">
        <f>IF(OR($E167="",$G167=""),"",IF(AND($E$3=6),'Marks Entry 6th'!BK166,IF(AND($E$3=7),'Marks Entry 7th'!BK166,"")))</f>
        <v/>
      </c>
      <c r="DO167" s="120" t="str">
        <f>IF(OR($E167="",$G167=""),"",IF(AND($E$3=6),'Marks Entry 6th'!BL166,IF(AND($E$3=7),'Marks Entry 7th'!BL166,"")))</f>
        <v/>
      </c>
      <c r="DP167" s="120" t="str">
        <f>IF(OR($E167="",$G167=""),"",IF(AND($E$3=6),'Marks Entry 6th'!BM166,IF(AND($E$3=7),'Marks Entry 7th'!BM166,"")))</f>
        <v/>
      </c>
      <c r="DQ167" s="120" t="str">
        <f>IF(OR($E167="",$G167=""),"",IF(AND($E$3=6),'Marks Entry 6th'!BN166,IF(AND($E$3=7),'Marks Entry 7th'!BN166,"")))</f>
        <v/>
      </c>
      <c r="DR167" s="120" t="str">
        <f>IF(OR($E167="",$G167=""),"",IF(AND($E$3=6),'Marks Entry 6th'!BO166,IF(AND($E$3=7),'Marks Entry 7th'!BO166,"")))</f>
        <v/>
      </c>
      <c r="DS167" s="120" t="str">
        <f>IF(OR($E167="",$G167=""),"",IF(AND($E$3=6),'Marks Entry 6th'!BP166,IF(AND($E$3=7),'Marks Entry 7th'!BP166,"")))</f>
        <v/>
      </c>
      <c r="DT167" s="428" t="str">
        <f t="shared" si="241"/>
        <v/>
      </c>
      <c r="DU167" s="120" t="str">
        <f>IF(OR($E167="",$G167=""),"",IF(AND($E$3=6),'Marks Entry 6th'!BQ166,IF(AND($E$3=7),'Marks Entry 7th'!BQ166,"")))</f>
        <v/>
      </c>
      <c r="DV167" s="120" t="str">
        <f>IF(OR($E167="",$G167=""),"",IF(AND($E$3=6),'Marks Entry 6th'!BR166,IF(AND($E$3=7),'Marks Entry 7th'!BR166,"")))</f>
        <v/>
      </c>
      <c r="DW167" s="65" t="str">
        <f t="shared" si="242"/>
        <v/>
      </c>
      <c r="DX167" s="62">
        <f t="shared" si="243"/>
        <v>0</v>
      </c>
      <c r="DY167" s="67" t="str">
        <f>IF(OR($E167="",$G167=""),"",IF(AND($E$3=6),'Marks Entry 6th'!BS166,IF(AND($E$3=7),'Marks Entry 7th'!BS166,"")))</f>
        <v/>
      </c>
      <c r="DZ167" s="67" t="str">
        <f>IF(OR($E167="",$G167=""),"",IF(AND($E$3=6),'Marks Entry 6th'!BT166,IF(AND($E$3=7),'Marks Entry 7th'!BT166,"")))</f>
        <v/>
      </c>
      <c r="EA167" s="65" t="str">
        <f t="shared" si="244"/>
        <v/>
      </c>
      <c r="EB167" s="62" t="str">
        <f t="shared" si="245"/>
        <v/>
      </c>
      <c r="EC167" s="108">
        <f t="shared" si="246"/>
        <v>0</v>
      </c>
      <c r="ED167" s="108" t="str">
        <f t="shared" si="247"/>
        <v/>
      </c>
      <c r="EE167" s="108" t="str">
        <f t="shared" si="248"/>
        <v/>
      </c>
      <c r="EF167" s="108" t="str">
        <f t="shared" si="249"/>
        <v/>
      </c>
      <c r="EG167" s="108" t="str">
        <f t="shared" si="250"/>
        <v/>
      </c>
      <c r="EH167" s="110" t="str">
        <f t="shared" si="251"/>
        <v/>
      </c>
      <c r="EI167" s="52" t="str">
        <f>IF(OR($E167="",$G167=""),"",IF(AND($E$3=6),'Marks Entry 6th'!BU166,IF(AND($E$3=7),'Marks Entry 7th'!BU166,"")))</f>
        <v/>
      </c>
      <c r="EJ167" s="52" t="str">
        <f>IF(OR($E167="",$G167=""),"",IF(AND($E$3=6),'Marks Entry 6th'!BV166,IF(AND($E$3=7),'Marks Entry 7th'!BV166,"")))</f>
        <v/>
      </c>
      <c r="EK167" s="52" t="str">
        <f>IF(OR($E167="",$G167=""),"",IF(AND($E$3=6),'Marks Entry 6th'!BW166,IF(AND($E$3=7),'Marks Entry 7th'!BW166,"")))</f>
        <v/>
      </c>
      <c r="EL167" s="52" t="str">
        <f>IF(OR($E167="",$G167=""),"",IF(AND($E$3=6),'Marks Entry 6th'!BX166,IF(AND($E$3=7),'Marks Entry 7th'!BX166,"")))</f>
        <v/>
      </c>
      <c r="EM167" s="52" t="str">
        <f>IF(OR($E167="",$G167=""),"",IF(AND($E$3=6),'Marks Entry 6th'!BY166,IF(AND($E$3=7),'Marks Entry 7th'!BY166,"")))</f>
        <v/>
      </c>
      <c r="EN167" s="121" t="str">
        <f t="shared" si="252"/>
        <v/>
      </c>
      <c r="EO167" s="122">
        <f t="shared" si="253"/>
        <v>0</v>
      </c>
      <c r="EP167" s="122" t="str">
        <f t="shared" si="254"/>
        <v/>
      </c>
      <c r="EQ167" s="122" t="str">
        <f t="shared" si="255"/>
        <v/>
      </c>
      <c r="ER167" s="109" t="str">
        <f t="shared" si="256"/>
        <v/>
      </c>
      <c r="ES167" s="52" t="str">
        <f>IF(OR($E167="",$G167=""),"",IF(AND($E$3=6),'Marks Entry 6th'!BZ166,IF(AND($E$3=7),'Marks Entry 7th'!BZ166,"")))</f>
        <v/>
      </c>
      <c r="ET167" s="52" t="str">
        <f>IF(OR($E167="",$G167=""),"",IF(AND($E$3=6),'Marks Entry 6th'!CA166,IF(AND($E$3=7),'Marks Entry 7th'!CA166,"")))</f>
        <v/>
      </c>
      <c r="EU167" s="52" t="str">
        <f>IF(OR($E167="",$G167=""),"",IF(AND($E$3=6),'Marks Entry 6th'!CB166,IF(AND($E$3=7),'Marks Entry 7th'!CB166,"")))</f>
        <v/>
      </c>
      <c r="EV167" s="52" t="str">
        <f>IF(OR($E167="",$G167=""),"",IF(AND($E$3=6),'Marks Entry 6th'!CC166,IF(AND($E$3=7),'Marks Entry 7th'!CC166,"")))</f>
        <v/>
      </c>
      <c r="EW167" s="52" t="str">
        <f>IF(OR($E167="",$G167=""),"",IF(AND($E$3=6),'Marks Entry 6th'!CD166,IF(AND($E$3=7),'Marks Entry 7th'!CD166,"")))</f>
        <v/>
      </c>
      <c r="EX167" s="121" t="str">
        <f t="shared" si="257"/>
        <v/>
      </c>
      <c r="EY167" s="122">
        <f t="shared" si="258"/>
        <v>0</v>
      </c>
      <c r="EZ167" s="122" t="str">
        <f t="shared" si="259"/>
        <v/>
      </c>
      <c r="FA167" s="122" t="str">
        <f t="shared" si="260"/>
        <v/>
      </c>
      <c r="FB167" s="109" t="str">
        <f t="shared" si="261"/>
        <v/>
      </c>
      <c r="FC167" s="52" t="str">
        <f>IF(OR($E167="",$G167=""),"",IF(AND($E$3=6),'Marks Entry 6th'!CE166,IF(AND($E$3=7),'Marks Entry 7th'!CE166,"")))</f>
        <v/>
      </c>
      <c r="FD167" s="52" t="str">
        <f>IF(OR($E167="",$G167=""),"",IF(AND($E$3=6),'Marks Entry 6th'!CF166,IF(AND($E$3=7),'Marks Entry 7th'!CF166,"")))</f>
        <v/>
      </c>
      <c r="FE167" s="52" t="str">
        <f>IF(OR($E167="",$G167=""),"",IF(AND($E$3=6),'Marks Entry 6th'!CG166,IF(AND($E$3=7),'Marks Entry 7th'!CG166,"")))</f>
        <v/>
      </c>
      <c r="FF167" s="52" t="str">
        <f>IF(OR($E167="",$G167=""),"",IF(AND($E$3=6),'Marks Entry 6th'!CH166,IF(AND($E$3=7),'Marks Entry 7th'!CH166,"")))</f>
        <v/>
      </c>
      <c r="FG167" s="52" t="str">
        <f>IF(OR($E167="",$G167=""),"",IF(AND($E$3=6),'Marks Entry 6th'!CI166,IF(AND($E$3=7),'Marks Entry 7th'!CI166,"")))</f>
        <v/>
      </c>
      <c r="FH167" s="121" t="str">
        <f t="shared" si="262"/>
        <v/>
      </c>
      <c r="FI167" s="122">
        <f t="shared" si="263"/>
        <v>0</v>
      </c>
      <c r="FJ167" s="122" t="str">
        <f t="shared" si="264"/>
        <v/>
      </c>
      <c r="FK167" s="122" t="str">
        <f t="shared" si="265"/>
        <v/>
      </c>
      <c r="FL167" s="109" t="str">
        <f t="shared" si="266"/>
        <v/>
      </c>
      <c r="FM167" s="370" t="str">
        <f>IF(OR($E167="",$G167=""),"",IF(AND('Marks Entry 6th'!CJ166="",'Marks Entry 7th'!CJ166=""),"",IF(AND($E$3=6),'Marks Entry 6th'!CJ166,IF(AND($E$3=7),'Marks Entry 7th'!CJ166,""))))</f>
        <v/>
      </c>
      <c r="FN167" s="370" t="str">
        <f>IF(OR($E167="",$G167=""),"",IF(AND('Marks Entry 6th'!CK166="",'Marks Entry 7th'!CK166=""),"",IF(AND($E$3=6),'Marks Entry 6th'!CK166,IF(AND($E$3=7),'Marks Entry 7th'!CK166,""))))</f>
        <v/>
      </c>
      <c r="FO167" s="371" t="str">
        <f t="shared" si="267"/>
        <v/>
      </c>
      <c r="FP167" s="109" t="str">
        <f t="shared" si="268"/>
        <v/>
      </c>
      <c r="FQ167" s="370" t="str">
        <f>IF(OR($E167="",$G167=""),"",IF(AND('Marks Entry 6th'!CL166="",'Marks Entry 7th'!CL166=""),"",IF(AND($E$3=6),'Marks Entry 6th'!CL166,IF(AND($E$3=7),'Marks Entry 7th'!CL166,""))))</f>
        <v/>
      </c>
      <c r="FR167" s="370" t="str">
        <f>IF(OR($E167="",$G167=""),"",IF(AND('Marks Entry 6th'!CM166="",'Marks Entry 7th'!CM166=""),"",IF(AND($E$3=6),'Marks Entry 6th'!CM166,IF(AND($E$3=7),'Marks Entry 7th'!CM166,""))))</f>
        <v/>
      </c>
      <c r="FS167" s="371" t="str">
        <f t="shared" si="269"/>
        <v/>
      </c>
      <c r="FT167" s="109" t="str">
        <f t="shared" si="270"/>
        <v/>
      </c>
      <c r="FU167" s="78" t="str">
        <f t="shared" si="271"/>
        <v/>
      </c>
      <c r="FV167" s="332" t="str">
        <f t="shared" si="272"/>
        <v/>
      </c>
      <c r="FW167" s="84" t="str">
        <f t="shared" si="273"/>
        <v/>
      </c>
      <c r="FX167" s="225" t="str">
        <f t="shared" si="274"/>
        <v/>
      </c>
      <c r="FY167" s="85" t="str">
        <f t="shared" si="275"/>
        <v/>
      </c>
      <c r="FZ167" s="331" t="str">
        <f>IFERROR(IF(B167="NSO","NSO",IF(OR(D167="",G167="",F167=""),"",IF(AND(FV167&gt;=36,'Master sheet'!$D$11="Hindi"),"कक्षा क्रमोन्नत",IF(AND(FV167&gt;=36,'Master sheet'!$D$11="English"),"Promoted",IF(AND(FV167&lt;36,'Master sheet'!$D$11="Hindi"),"पुनः परीक्षा","Re-Exam"))))),"")</f>
        <v/>
      </c>
      <c r="GA167" s="53" t="str">
        <f>IF(OR($E167="",$G167=""),"",IF(AND($E$3=6,'Marks Entry 6th'!CN166=""),"",IF(AND($E$3=7,'Marks Entry 7th'!CN166=""),"",IF(AND($E$3=6),'Marks Entry 6th'!CN166,IF(AND($E$3=7),'Marks Entry 7th'!CN166,"")))))</f>
        <v/>
      </c>
      <c r="GB167" s="53" t="str">
        <f>IF(OR($E167="",$G167=""),"",IF(AND($E$3=6,'Marks Entry 6th'!CO166=""),"",IF(AND($E$3=7,'Marks Entry 7th'!CO166=""),"",IF(AND($E$3=6),'Marks Entry 6th'!CO166,IF(AND($E$3=7),'Marks Entry 7th'!CO166,"")))))</f>
        <v/>
      </c>
      <c r="GC167" s="54"/>
      <c r="GK167" s="56">
        <f>IF(AND($E$3=6),'Marks Entry 6th'!I166,IF(AND($E$3=7),'Marks Entry 7th'!I166,""))</f>
        <v>0</v>
      </c>
      <c r="GL167" s="56">
        <f t="shared" si="276"/>
        <v>0</v>
      </c>
    </row>
    <row r="168" spans="1:194" ht="18.95" customHeight="1">
      <c r="A168" s="68">
        <v>161</v>
      </c>
      <c r="B168" s="68" t="str">
        <f>IF(OR(GK168=0,GK168=""),"",IF(AND($E$3=6),'Marks Entry 6th'!I167,IF(AND($E$3=7),'Marks Entry 7th'!I167,"")))</f>
        <v/>
      </c>
      <c r="C168" s="69" t="str">
        <f>IF(OR(B168=0,B168=""),"",IF(AND($E$3=6,'Marks Entry 6th'!B167=""),"",IF(AND($E$3=7,'Marks Entry 7th'!B167=""),"",IF(AND($E$3=6,'Marks Entry 6th'!B167),'Marks Entry 6th'!B167,IF(AND($E$3=7),'Marks Entry 7th'!B167,"")))))</f>
        <v/>
      </c>
      <c r="D168" s="69" t="str">
        <f>IF(OR(B168=0,B168=""),"",IF(AND($E$3=6,'Marks Entry 6th'!C167=""),"",IF(AND($E$3=7,'Marks Entry 7th'!C167=""),"",IF(AND($E$3=6),'Marks Entry 6th'!C167,IF(AND($E$3=7),'Marks Entry 7th'!C167,"")))))</f>
        <v/>
      </c>
      <c r="E168" s="306" t="str">
        <f>IF(OR(B168=0,B168=""),"",IF(AND($E$3=6,'Marks Entry 6th'!E167=""),"",IF(AND($E$3=7,'Marks Entry 7th'!E167=""),"",IF(AND($E$3=6),'Marks Entry 6th'!E167,IF(AND($E$3=7),'Marks Entry 7th'!E167,"")))))</f>
        <v/>
      </c>
      <c r="F168" s="69" t="str">
        <f>IF(OR(B168=0,B168=""),"",IF(AND($E$3=6,'Marks Entry 6th'!D167=""),"",IF(AND($E$3=7,'Marks Entry 7th'!D167=""),"",IF(AND($E$3=6),'Marks Entry 6th'!D167,IF(AND($E$3=7),'Marks Entry 7th'!D167,"")))))</f>
        <v/>
      </c>
      <c r="G168" s="305" t="str">
        <f>IF(OR(B168=0,B168=""),"",IF(AND($E$3=6,'Marks Entry 6th'!F167=""),"",IF(AND($E$3=7,'Marks Entry 7th'!F167=""),"",IF(AND($E$3=6),UPPER('Marks Entry 6th'!F167),IF(AND($E$3=7),UPPER('Marks Entry 7th'!F167),"")))))</f>
        <v/>
      </c>
      <c r="H168" s="305" t="str">
        <f>IF(OR(B168=0,B168=""),"",IF(AND($E$3=6,'Marks Entry 6th'!G167=""),"",IF(AND($E$3=7,'Marks Entry 7th'!G167=""),"",IF(AND($E$3=6),UPPER('Marks Entry 6th'!G167),IF(AND($E$3=7),UPPER('Marks Entry 7th'!G167),"")))))</f>
        <v/>
      </c>
      <c r="I168" s="305" t="str">
        <f>IF(OR(B168=0,B168=""),"",IF(AND($E$3=6,'Marks Entry 6th'!H167=""),"",IF(AND($E$3=7,'Marks Entry 7th'!H167=""),"",IF(AND($E$3=6),UPPER('Marks Entry 6th'!H167),IF(AND($E$3=7),UPPER('Marks Entry 7th'!H167),"")))))</f>
        <v/>
      </c>
      <c r="J168" s="64" t="str">
        <f>IF(OR(B168=0,B168=""),"",IF(AND($E$3=6,'Marks Entry 6th'!J167=""),"",IF(AND($E$3=7,'Marks Entry 7th'!J167=""),"",IF(AND($E$3=6),'Marks Entry 6th'!J167,IF(AND($E$3=7),'Marks Entry 7th'!J167,"")))))</f>
        <v/>
      </c>
      <c r="K168" s="64" t="str">
        <f>IF(OR(B168=0,B168=""),"",IF(AND($E$3=6,'Marks Entry 6th'!K167=""),"",IF(AND($E$3=7,'Marks Entry 7th'!K167=""),"",IF(AND($E$3=6),'Marks Entry 6th'!K167,IF(AND($E$3=7),'Marks Entry 7th'!K167,"")))))</f>
        <v/>
      </c>
      <c r="L168" s="120" t="str">
        <f>IF(OR($E168="",$G168=""),"",IF(AND($E$3=6),'Marks Entry 6th'!L167,IF(AND($E$3=7),'Marks Entry 7th'!L167,"")))</f>
        <v/>
      </c>
      <c r="M168" s="120" t="str">
        <f>IF(OR($E168="",$G168=""),"",IF(AND($E$3=6),'Marks Entry 6th'!M167,IF(AND($E$3=7),'Marks Entry 7th'!M167,"")))</f>
        <v/>
      </c>
      <c r="N168" s="120" t="str">
        <f>IF(OR($E168="",$G168=""),"",IF(AND($E$3=6),'Marks Entry 6th'!N167,IF(AND($E$3=7),'Marks Entry 7th'!N167,"")))</f>
        <v/>
      </c>
      <c r="O168" s="120" t="str">
        <f>IF(OR($E168="",$G168=""),"",IF(AND($E$3=6),'Marks Entry 6th'!O167,IF(AND($E$3=7),'Marks Entry 7th'!O167,"")))</f>
        <v/>
      </c>
      <c r="P168" s="120" t="str">
        <f>IF(OR($E168="",$G168=""),"",IF(AND($E$3=6),'Marks Entry 6th'!P167,IF(AND($E$3=7),'Marks Entry 7th'!P167,"")))</f>
        <v/>
      </c>
      <c r="Q168" s="120" t="str">
        <f>IF(OR($E168="",$G168=""),"",IF(AND($E$3=6),'Marks Entry 6th'!Q167,IF(AND($E$3=7),'Marks Entry 7th'!Q167,"")))</f>
        <v/>
      </c>
      <c r="R168" s="428" t="str">
        <f t="shared" si="186"/>
        <v/>
      </c>
      <c r="S168" s="120" t="str">
        <f>IF(OR($E168="",$G168=""),"",IF(AND($E$3=6),'Marks Entry 6th'!R167,IF(AND($E$3=7),'Marks Entry 7th'!R167,"")))</f>
        <v/>
      </c>
      <c r="T168" s="120" t="str">
        <f>IF(OR($E168="",$G168=""),"",IF(AND($E$3=6),'Marks Entry 6th'!S167,IF(AND($E$3=7),'Marks Entry 7th'!S167,"")))</f>
        <v/>
      </c>
      <c r="U168" s="65" t="str">
        <f t="shared" si="187"/>
        <v/>
      </c>
      <c r="V168" s="62">
        <f t="shared" si="188"/>
        <v>0</v>
      </c>
      <c r="W168" s="67" t="str">
        <f>IF(OR($E168="",$G168=""),"",IF(AND($E$3=6),'Marks Entry 6th'!T167,IF(AND($E$3=7),'Marks Entry 7th'!T167,"")))</f>
        <v/>
      </c>
      <c r="X168" s="67" t="str">
        <f>IF(OR($E168="",$G168=""),"",IF(AND($E$3=6),'Marks Entry 6th'!U167,IF(AND($E$3=7),'Marks Entry 7th'!U167,"")))</f>
        <v/>
      </c>
      <c r="Y168" s="66" t="str">
        <f t="shared" si="189"/>
        <v/>
      </c>
      <c r="Z168" s="62" t="str">
        <f t="shared" si="190"/>
        <v/>
      </c>
      <c r="AA168" s="108">
        <f t="shared" si="191"/>
        <v>0</v>
      </c>
      <c r="AB168" s="108" t="str">
        <f t="shared" si="192"/>
        <v/>
      </c>
      <c r="AC168" s="108" t="str">
        <f t="shared" si="193"/>
        <v/>
      </c>
      <c r="AD168" s="108" t="str">
        <f t="shared" si="194"/>
        <v/>
      </c>
      <c r="AE168" s="108" t="str">
        <f t="shared" si="195"/>
        <v/>
      </c>
      <c r="AF168" s="110" t="str">
        <f t="shared" si="196"/>
        <v/>
      </c>
      <c r="AG168" s="120" t="str">
        <f>IF(OR($E168="",$G168=""),"",IF(AND($E$3=6),'Marks Entry 6th'!V167,IF(AND($E$3=7),'Marks Entry 7th'!V167,"")))</f>
        <v/>
      </c>
      <c r="AH168" s="120" t="str">
        <f>IF(OR($E168="",$G168=""),"",IF(AND($E$3=6),'Marks Entry 6th'!W167,IF(AND($E$3=7),'Marks Entry 7th'!W167,"")))</f>
        <v/>
      </c>
      <c r="AI168" s="120" t="str">
        <f>IF(OR($E168="",$G168=""),"",IF(AND($E$3=6),'Marks Entry 6th'!X167,IF(AND($E$3=7),'Marks Entry 7th'!X167,"")))</f>
        <v/>
      </c>
      <c r="AJ168" s="120" t="str">
        <f>IF(OR($E168="",$G168=""),"",IF(AND($E$3=6),'Marks Entry 6th'!Y167,IF(AND($E$3=7),'Marks Entry 7th'!Y167,"")))</f>
        <v/>
      </c>
      <c r="AK168" s="120" t="str">
        <f>IF(OR($E168="",$G168=""),"",IF(AND($E$3=6),'Marks Entry 6th'!Z167,IF(AND($E$3=7),'Marks Entry 7th'!Z167,"")))</f>
        <v/>
      </c>
      <c r="AL168" s="120" t="str">
        <f>IF(OR($E168="",$G168=""),"",IF(AND($E$3=6),'Marks Entry 6th'!AA167,IF(AND($E$3=7),'Marks Entry 7th'!AA167,"")))</f>
        <v/>
      </c>
      <c r="AM168" s="428" t="str">
        <f t="shared" si="197"/>
        <v/>
      </c>
      <c r="AN168" s="120" t="str">
        <f>IF(OR($E168="",$G168=""),"",IF(AND($E$3=6),'Marks Entry 6th'!AB167,IF(AND($E$3=7),'Marks Entry 7th'!AB167,"")))</f>
        <v/>
      </c>
      <c r="AO168" s="120" t="str">
        <f>IF(OR($E168="",$G168=""),"",IF(AND($E$3=6),'Marks Entry 6th'!AC167,IF(AND($E$3=7),'Marks Entry 7th'!AC167,"")))</f>
        <v/>
      </c>
      <c r="AP168" s="65" t="str">
        <f t="shared" si="198"/>
        <v/>
      </c>
      <c r="AQ168" s="62">
        <f t="shared" si="199"/>
        <v>0</v>
      </c>
      <c r="AR168" s="67" t="str">
        <f>IF(OR($E168="",$G168=""),"",IF(AND($E$3=6),'Marks Entry 6th'!AD167,IF(AND($E$3=7),'Marks Entry 7th'!AD167,"")))</f>
        <v/>
      </c>
      <c r="AS168" s="67" t="str">
        <f>IF(OR($E168="",$G168=""),"",IF(AND($E$3=6),'Marks Entry 6th'!AE167,IF(AND($E$3=7),'Marks Entry 7th'!AE167,"")))</f>
        <v/>
      </c>
      <c r="AT168" s="65" t="str">
        <f t="shared" si="200"/>
        <v/>
      </c>
      <c r="AU168" s="62" t="str">
        <f t="shared" si="201"/>
        <v/>
      </c>
      <c r="AV168" s="108">
        <f t="shared" si="202"/>
        <v>0</v>
      </c>
      <c r="AW168" s="108" t="str">
        <f t="shared" si="203"/>
        <v/>
      </c>
      <c r="AX168" s="108" t="str">
        <f t="shared" si="204"/>
        <v/>
      </c>
      <c r="AY168" s="108" t="str">
        <f t="shared" si="205"/>
        <v/>
      </c>
      <c r="AZ168" s="108" t="str">
        <f t="shared" si="206"/>
        <v/>
      </c>
      <c r="BA168" s="110" t="str">
        <f t="shared" si="207"/>
        <v/>
      </c>
      <c r="BB168" s="313" t="str">
        <f>IF(OR($E168="",$G168=""),"",IF(AND($E$3=6),'Marks Entry 6th'!AF167,IF(AND($E$3=7),'Marks Entry 7th'!AF167,"")))</f>
        <v/>
      </c>
      <c r="BC168" s="120" t="str">
        <f>IF(OR($E168="",$G168=""),"",IF(AND($E$3=6),'Marks Entry 6th'!AG167,IF(AND($E$3=7),'Marks Entry 7th'!AG167,"")))</f>
        <v/>
      </c>
      <c r="BD168" s="120" t="str">
        <f>IF(OR($E168="",$G168=""),"",IF(AND($E$3=6),'Marks Entry 6th'!AH167,IF(AND($E$3=7),'Marks Entry 7th'!AH167,"")))</f>
        <v/>
      </c>
      <c r="BE168" s="120" t="str">
        <f>IF(OR($E168="",$G168=""),"",IF(AND($E$3=6),'Marks Entry 6th'!AI167,IF(AND($E$3=7),'Marks Entry 7th'!AI167,"")))</f>
        <v/>
      </c>
      <c r="BF168" s="120" t="str">
        <f>IF(OR($E168="",$G168=""),"",IF(AND($E$3=6),'Marks Entry 6th'!AJ167,IF(AND($E$3=7),'Marks Entry 7th'!AJ167,"")))</f>
        <v/>
      </c>
      <c r="BG168" s="120" t="str">
        <f>IF(OR($E168="",$G168=""),"",IF(AND($E$3=6),'Marks Entry 6th'!AK167,IF(AND($E$3=7),'Marks Entry 7th'!AK167,"")))</f>
        <v/>
      </c>
      <c r="BH168" s="120" t="str">
        <f>IF(OR($E168="",$G168=""),"",IF(AND($E$3=6),'Marks Entry 6th'!AL167,IF(AND($E$3=7),'Marks Entry 7th'!AL167,"")))</f>
        <v/>
      </c>
      <c r="BI168" s="428" t="str">
        <f t="shared" si="208"/>
        <v/>
      </c>
      <c r="BJ168" s="120" t="str">
        <f>IF(OR($E168="",$G168=""),"",IF(AND($E$3=6),'Marks Entry 6th'!AM167,IF(AND($E$3=7),'Marks Entry 7th'!AM167,"")))</f>
        <v/>
      </c>
      <c r="BK168" s="120" t="str">
        <f>IF(OR($E168="",$G168=""),"",IF(AND($E$3=6),'Marks Entry 6th'!AN167,IF(AND($E$3=7),'Marks Entry 7th'!AN167,"")))</f>
        <v/>
      </c>
      <c r="BL168" s="65" t="str">
        <f t="shared" si="209"/>
        <v/>
      </c>
      <c r="BM168" s="62">
        <f t="shared" si="210"/>
        <v>0</v>
      </c>
      <c r="BN168" s="67" t="str">
        <f>IF(OR($E168="",$G168=""),"",IF(AND($E$3=6),'Marks Entry 6th'!AO167,IF(AND($E$3=7),'Marks Entry 7th'!AO167,"")))</f>
        <v/>
      </c>
      <c r="BO168" s="67" t="str">
        <f>IF(OR($E168="",$G168=""),"",IF(AND($E$3=6),'Marks Entry 6th'!AP167,IF(AND($E$3=7),'Marks Entry 7th'!AP167,"")))</f>
        <v/>
      </c>
      <c r="BP168" s="65" t="str">
        <f t="shared" si="211"/>
        <v/>
      </c>
      <c r="BQ168" s="62" t="str">
        <f t="shared" si="212"/>
        <v/>
      </c>
      <c r="BR168" s="108">
        <f t="shared" si="213"/>
        <v>0</v>
      </c>
      <c r="BS168" s="108" t="str">
        <f t="shared" si="214"/>
        <v/>
      </c>
      <c r="BT168" s="108" t="str">
        <f t="shared" si="215"/>
        <v/>
      </c>
      <c r="BU168" s="108" t="str">
        <f t="shared" si="216"/>
        <v/>
      </c>
      <c r="BV168" s="108" t="str">
        <f t="shared" si="217"/>
        <v/>
      </c>
      <c r="BW168" s="110" t="str">
        <f t="shared" si="218"/>
        <v/>
      </c>
      <c r="BX168" s="120" t="str">
        <f>IF(OR($E168="",$G168=""),"",IF(AND($E$3=6),'Marks Entry 6th'!AQ167,IF(AND($E$3=7),'Marks Entry 7th'!AQ167,"")))</f>
        <v/>
      </c>
      <c r="BY168" s="120" t="str">
        <f>IF(OR($E168="",$G168=""),"",IF(AND($E$3=6),'Marks Entry 6th'!AR167,IF(AND($E$3=7),'Marks Entry 7th'!AR167,"")))</f>
        <v/>
      </c>
      <c r="BZ168" s="120" t="str">
        <f>IF(OR($E168="",$G168=""),"",IF(AND($E$3=6),'Marks Entry 6th'!AS167,IF(AND($E$3=7),'Marks Entry 7th'!AS167,"")))</f>
        <v/>
      </c>
      <c r="CA168" s="120" t="str">
        <f>IF(OR($E168="",$G168=""),"",IF(AND($E$3=6),'Marks Entry 6th'!AT167,IF(AND($E$3=7),'Marks Entry 7th'!AT167,"")))</f>
        <v/>
      </c>
      <c r="CB168" s="120" t="str">
        <f>IF(OR($E168="",$G168=""),"",IF(AND($E$3=6),'Marks Entry 6th'!AU167,IF(AND($E$3=7),'Marks Entry 7th'!AU167,"")))</f>
        <v/>
      </c>
      <c r="CC168" s="120" t="str">
        <f>IF(OR($E168="",$G168=""),"",IF(AND($E$3=6),'Marks Entry 6th'!AV167,IF(AND($E$3=7),'Marks Entry 7th'!AV167,"")))</f>
        <v/>
      </c>
      <c r="CD168" s="428" t="str">
        <f t="shared" si="219"/>
        <v/>
      </c>
      <c r="CE168" s="120" t="str">
        <f>IF(OR($E168="",$G168=""),"",IF(AND($E$3=6),'Marks Entry 6th'!AW167,IF(AND($E$3=7),'Marks Entry 7th'!AW167,"")))</f>
        <v/>
      </c>
      <c r="CF168" s="120" t="str">
        <f>IF(OR($E168="",$G168=""),"",IF(AND($E$3=6),'Marks Entry 6th'!AX167,IF(AND($E$3=7),'Marks Entry 7th'!AX167,"")))</f>
        <v/>
      </c>
      <c r="CG168" s="65" t="str">
        <f t="shared" si="220"/>
        <v/>
      </c>
      <c r="CH168" s="62">
        <f t="shared" si="221"/>
        <v>0</v>
      </c>
      <c r="CI168" s="67" t="str">
        <f>IF(OR($E168="",$G168=""),"",IF(AND($E$3=6),'Marks Entry 6th'!AY167,IF(AND($E$3=7),'Marks Entry 7th'!AY167,"")))</f>
        <v/>
      </c>
      <c r="CJ168" s="67" t="str">
        <f>IF(OR($E168="",$G168=""),"",IF(AND($E$3=6),'Marks Entry 6th'!AZ167,IF(AND($E$3=7),'Marks Entry 7th'!AZ167,"")))</f>
        <v/>
      </c>
      <c r="CK168" s="65" t="str">
        <f t="shared" si="222"/>
        <v/>
      </c>
      <c r="CL168" s="62" t="str">
        <f t="shared" si="223"/>
        <v/>
      </c>
      <c r="CM168" s="108">
        <f t="shared" si="224"/>
        <v>0</v>
      </c>
      <c r="CN168" s="108" t="str">
        <f t="shared" si="225"/>
        <v/>
      </c>
      <c r="CO168" s="108" t="str">
        <f t="shared" si="226"/>
        <v/>
      </c>
      <c r="CP168" s="108" t="str">
        <f t="shared" si="227"/>
        <v/>
      </c>
      <c r="CQ168" s="108" t="str">
        <f t="shared" si="228"/>
        <v/>
      </c>
      <c r="CR168" s="110" t="str">
        <f t="shared" si="229"/>
        <v/>
      </c>
      <c r="CS168" s="120" t="str">
        <f>IF(OR($E168="",$G168=""),"",IF(AND($E$3=6),'Marks Entry 6th'!BA167,IF(AND($E$3=7),'Marks Entry 7th'!BA167,"")))</f>
        <v/>
      </c>
      <c r="CT168" s="120" t="str">
        <f>IF(OR($E168="",$G168=""),"",IF(AND($E$3=6),'Marks Entry 6th'!BB167,IF(AND($E$3=7),'Marks Entry 7th'!BB167,"")))</f>
        <v/>
      </c>
      <c r="CU168" s="120" t="str">
        <f>IF(OR($E168="",$G168=""),"",IF(AND($E$3=6),'Marks Entry 6th'!BC167,IF(AND($E$3=7),'Marks Entry 7th'!BC167,"")))</f>
        <v/>
      </c>
      <c r="CV168" s="120" t="str">
        <f>IF(OR($E168="",$G168=""),"",IF(AND($E$3=6),'Marks Entry 6th'!BD167,IF(AND($E$3=7),'Marks Entry 7th'!BD167,"")))</f>
        <v/>
      </c>
      <c r="CW168" s="120" t="str">
        <f>IF(OR($E168="",$G168=""),"",IF(AND($E$3=6),'Marks Entry 6th'!BE167,IF(AND($E$3=7),'Marks Entry 7th'!BE167,"")))</f>
        <v/>
      </c>
      <c r="CX168" s="120" t="str">
        <f>IF(OR($E168="",$G168=""),"",IF(AND($E$3=6),'Marks Entry 6th'!BF167,IF(AND($E$3=7),'Marks Entry 7th'!BF167,"")))</f>
        <v/>
      </c>
      <c r="CY168" s="428" t="str">
        <f t="shared" si="230"/>
        <v/>
      </c>
      <c r="CZ168" s="120" t="str">
        <f>IF(OR($E168="",$G168=""),"",IF(AND($E$3=6),'Marks Entry 6th'!BG167,IF(AND($E$3=7),'Marks Entry 7th'!BG167,"")))</f>
        <v/>
      </c>
      <c r="DA168" s="120" t="str">
        <f>IF(OR($E168="",$G168=""),"",IF(AND($E$3=6),'Marks Entry 6th'!BH167,IF(AND($E$3=7),'Marks Entry 7th'!BH167,"")))</f>
        <v/>
      </c>
      <c r="DB168" s="65" t="str">
        <f t="shared" si="231"/>
        <v/>
      </c>
      <c r="DC168" s="62">
        <f t="shared" si="232"/>
        <v>0</v>
      </c>
      <c r="DD168" s="67" t="str">
        <f>IF(OR($E168="",$G168=""),"",IF(AND($E$3=6),'Marks Entry 6th'!BI167,IF(AND($E$3=7),'Marks Entry 7th'!BI167,"")))</f>
        <v/>
      </c>
      <c r="DE168" s="67" t="str">
        <f>IF(OR($E168="",$G168=""),"",IF(AND($E$3=6),'Marks Entry 6th'!BJ167,IF(AND($E$3=7),'Marks Entry 7th'!BJ167,"")))</f>
        <v/>
      </c>
      <c r="DF168" s="65" t="str">
        <f t="shared" si="233"/>
        <v/>
      </c>
      <c r="DG168" s="62" t="str">
        <f t="shared" si="234"/>
        <v/>
      </c>
      <c r="DH168" s="108">
        <f t="shared" si="235"/>
        <v>0</v>
      </c>
      <c r="DI168" s="108" t="str">
        <f t="shared" si="236"/>
        <v/>
      </c>
      <c r="DJ168" s="108" t="str">
        <f t="shared" si="237"/>
        <v/>
      </c>
      <c r="DK168" s="108" t="str">
        <f t="shared" si="238"/>
        <v/>
      </c>
      <c r="DL168" s="108" t="str">
        <f t="shared" si="239"/>
        <v/>
      </c>
      <c r="DM168" s="110" t="str">
        <f t="shared" si="240"/>
        <v/>
      </c>
      <c r="DN168" s="120" t="str">
        <f>IF(OR($E168="",$G168=""),"",IF(AND($E$3=6),'Marks Entry 6th'!BK167,IF(AND($E$3=7),'Marks Entry 7th'!BK167,"")))</f>
        <v/>
      </c>
      <c r="DO168" s="120" t="str">
        <f>IF(OR($E168="",$G168=""),"",IF(AND($E$3=6),'Marks Entry 6th'!BL167,IF(AND($E$3=7),'Marks Entry 7th'!BL167,"")))</f>
        <v/>
      </c>
      <c r="DP168" s="120" t="str">
        <f>IF(OR($E168="",$G168=""),"",IF(AND($E$3=6),'Marks Entry 6th'!BM167,IF(AND($E$3=7),'Marks Entry 7th'!BM167,"")))</f>
        <v/>
      </c>
      <c r="DQ168" s="120" t="str">
        <f>IF(OR($E168="",$G168=""),"",IF(AND($E$3=6),'Marks Entry 6th'!BN167,IF(AND($E$3=7),'Marks Entry 7th'!BN167,"")))</f>
        <v/>
      </c>
      <c r="DR168" s="120" t="str">
        <f>IF(OR($E168="",$G168=""),"",IF(AND($E$3=6),'Marks Entry 6th'!BO167,IF(AND($E$3=7),'Marks Entry 7th'!BO167,"")))</f>
        <v/>
      </c>
      <c r="DS168" s="120" t="str">
        <f>IF(OR($E168="",$G168=""),"",IF(AND($E$3=6),'Marks Entry 6th'!BP167,IF(AND($E$3=7),'Marks Entry 7th'!BP167,"")))</f>
        <v/>
      </c>
      <c r="DT168" s="428" t="str">
        <f t="shared" si="241"/>
        <v/>
      </c>
      <c r="DU168" s="120" t="str">
        <f>IF(OR($E168="",$G168=""),"",IF(AND($E$3=6),'Marks Entry 6th'!BQ167,IF(AND($E$3=7),'Marks Entry 7th'!BQ167,"")))</f>
        <v/>
      </c>
      <c r="DV168" s="120" t="str">
        <f>IF(OR($E168="",$G168=""),"",IF(AND($E$3=6),'Marks Entry 6th'!BR167,IF(AND($E$3=7),'Marks Entry 7th'!BR167,"")))</f>
        <v/>
      </c>
      <c r="DW168" s="65" t="str">
        <f t="shared" si="242"/>
        <v/>
      </c>
      <c r="DX168" s="62">
        <f t="shared" si="243"/>
        <v>0</v>
      </c>
      <c r="DY168" s="67" t="str">
        <f>IF(OR($E168="",$G168=""),"",IF(AND($E$3=6),'Marks Entry 6th'!BS167,IF(AND($E$3=7),'Marks Entry 7th'!BS167,"")))</f>
        <v/>
      </c>
      <c r="DZ168" s="67" t="str">
        <f>IF(OR($E168="",$G168=""),"",IF(AND($E$3=6),'Marks Entry 6th'!BT167,IF(AND($E$3=7),'Marks Entry 7th'!BT167,"")))</f>
        <v/>
      </c>
      <c r="EA168" s="65" t="str">
        <f t="shared" si="244"/>
        <v/>
      </c>
      <c r="EB168" s="62" t="str">
        <f t="shared" si="245"/>
        <v/>
      </c>
      <c r="EC168" s="108">
        <f t="shared" si="246"/>
        <v>0</v>
      </c>
      <c r="ED168" s="108" t="str">
        <f t="shared" si="247"/>
        <v/>
      </c>
      <c r="EE168" s="108" t="str">
        <f t="shared" si="248"/>
        <v/>
      </c>
      <c r="EF168" s="108" t="str">
        <f t="shared" si="249"/>
        <v/>
      </c>
      <c r="EG168" s="108" t="str">
        <f t="shared" si="250"/>
        <v/>
      </c>
      <c r="EH168" s="110" t="str">
        <f t="shared" si="251"/>
        <v/>
      </c>
      <c r="EI168" s="52" t="str">
        <f>IF(OR($E168="",$G168=""),"",IF(AND($E$3=6),'Marks Entry 6th'!BU167,IF(AND($E$3=7),'Marks Entry 7th'!BU167,"")))</f>
        <v/>
      </c>
      <c r="EJ168" s="52" t="str">
        <f>IF(OR($E168="",$G168=""),"",IF(AND($E$3=6),'Marks Entry 6th'!BV167,IF(AND($E$3=7),'Marks Entry 7th'!BV167,"")))</f>
        <v/>
      </c>
      <c r="EK168" s="52" t="str">
        <f>IF(OR($E168="",$G168=""),"",IF(AND($E$3=6),'Marks Entry 6th'!BW167,IF(AND($E$3=7),'Marks Entry 7th'!BW167,"")))</f>
        <v/>
      </c>
      <c r="EL168" s="52" t="str">
        <f>IF(OR($E168="",$G168=""),"",IF(AND($E$3=6),'Marks Entry 6th'!BX167,IF(AND($E$3=7),'Marks Entry 7th'!BX167,"")))</f>
        <v/>
      </c>
      <c r="EM168" s="52" t="str">
        <f>IF(OR($E168="",$G168=""),"",IF(AND($E$3=6),'Marks Entry 6th'!BY167,IF(AND($E$3=7),'Marks Entry 7th'!BY167,"")))</f>
        <v/>
      </c>
      <c r="EN168" s="121" t="str">
        <f t="shared" si="252"/>
        <v/>
      </c>
      <c r="EO168" s="122">
        <f t="shared" si="253"/>
        <v>0</v>
      </c>
      <c r="EP168" s="122" t="str">
        <f t="shared" si="254"/>
        <v/>
      </c>
      <c r="EQ168" s="122" t="str">
        <f t="shared" si="255"/>
        <v/>
      </c>
      <c r="ER168" s="109" t="str">
        <f t="shared" si="256"/>
        <v/>
      </c>
      <c r="ES168" s="52" t="str">
        <f>IF(OR($E168="",$G168=""),"",IF(AND($E$3=6),'Marks Entry 6th'!BZ167,IF(AND($E$3=7),'Marks Entry 7th'!BZ167,"")))</f>
        <v/>
      </c>
      <c r="ET168" s="52" t="str">
        <f>IF(OR($E168="",$G168=""),"",IF(AND($E$3=6),'Marks Entry 6th'!CA167,IF(AND($E$3=7),'Marks Entry 7th'!CA167,"")))</f>
        <v/>
      </c>
      <c r="EU168" s="52" t="str">
        <f>IF(OR($E168="",$G168=""),"",IF(AND($E$3=6),'Marks Entry 6th'!CB167,IF(AND($E$3=7),'Marks Entry 7th'!CB167,"")))</f>
        <v/>
      </c>
      <c r="EV168" s="52" t="str">
        <f>IF(OR($E168="",$G168=""),"",IF(AND($E$3=6),'Marks Entry 6th'!CC167,IF(AND($E$3=7),'Marks Entry 7th'!CC167,"")))</f>
        <v/>
      </c>
      <c r="EW168" s="52" t="str">
        <f>IF(OR($E168="",$G168=""),"",IF(AND($E$3=6),'Marks Entry 6th'!CD167,IF(AND($E$3=7),'Marks Entry 7th'!CD167,"")))</f>
        <v/>
      </c>
      <c r="EX168" s="121" t="str">
        <f t="shared" si="257"/>
        <v/>
      </c>
      <c r="EY168" s="122">
        <f t="shared" si="258"/>
        <v>0</v>
      </c>
      <c r="EZ168" s="122" t="str">
        <f t="shared" si="259"/>
        <v/>
      </c>
      <c r="FA168" s="122" t="str">
        <f t="shared" si="260"/>
        <v/>
      </c>
      <c r="FB168" s="109" t="str">
        <f t="shared" si="261"/>
        <v/>
      </c>
      <c r="FC168" s="52" t="str">
        <f>IF(OR($E168="",$G168=""),"",IF(AND($E$3=6),'Marks Entry 6th'!CE167,IF(AND($E$3=7),'Marks Entry 7th'!CE167,"")))</f>
        <v/>
      </c>
      <c r="FD168" s="52" t="str">
        <f>IF(OR($E168="",$G168=""),"",IF(AND($E$3=6),'Marks Entry 6th'!CF167,IF(AND($E$3=7),'Marks Entry 7th'!CF167,"")))</f>
        <v/>
      </c>
      <c r="FE168" s="52" t="str">
        <f>IF(OR($E168="",$G168=""),"",IF(AND($E$3=6),'Marks Entry 6th'!CG167,IF(AND($E$3=7),'Marks Entry 7th'!CG167,"")))</f>
        <v/>
      </c>
      <c r="FF168" s="52" t="str">
        <f>IF(OR($E168="",$G168=""),"",IF(AND($E$3=6),'Marks Entry 6th'!CH167,IF(AND($E$3=7),'Marks Entry 7th'!CH167,"")))</f>
        <v/>
      </c>
      <c r="FG168" s="52" t="str">
        <f>IF(OR($E168="",$G168=""),"",IF(AND($E$3=6),'Marks Entry 6th'!CI167,IF(AND($E$3=7),'Marks Entry 7th'!CI167,"")))</f>
        <v/>
      </c>
      <c r="FH168" s="121" t="str">
        <f t="shared" si="262"/>
        <v/>
      </c>
      <c r="FI168" s="122">
        <f t="shared" si="263"/>
        <v>0</v>
      </c>
      <c r="FJ168" s="122" t="str">
        <f t="shared" si="264"/>
        <v/>
      </c>
      <c r="FK168" s="122" t="str">
        <f t="shared" si="265"/>
        <v/>
      </c>
      <c r="FL168" s="109" t="str">
        <f t="shared" si="266"/>
        <v/>
      </c>
      <c r="FM168" s="370" t="str">
        <f>IF(OR($E168="",$G168=""),"",IF(AND('Marks Entry 6th'!CJ167="",'Marks Entry 7th'!CJ167=""),"",IF(AND($E$3=6),'Marks Entry 6th'!CJ167,IF(AND($E$3=7),'Marks Entry 7th'!CJ167,""))))</f>
        <v/>
      </c>
      <c r="FN168" s="370" t="str">
        <f>IF(OR($E168="",$G168=""),"",IF(AND('Marks Entry 6th'!CK167="",'Marks Entry 7th'!CK167=""),"",IF(AND($E$3=6),'Marks Entry 6th'!CK167,IF(AND($E$3=7),'Marks Entry 7th'!CK167,""))))</f>
        <v/>
      </c>
      <c r="FO168" s="371" t="str">
        <f t="shared" si="267"/>
        <v/>
      </c>
      <c r="FP168" s="109" t="str">
        <f t="shared" si="268"/>
        <v/>
      </c>
      <c r="FQ168" s="370" t="str">
        <f>IF(OR($E168="",$G168=""),"",IF(AND('Marks Entry 6th'!CL167="",'Marks Entry 7th'!CL167=""),"",IF(AND($E$3=6),'Marks Entry 6th'!CL167,IF(AND($E$3=7),'Marks Entry 7th'!CL167,""))))</f>
        <v/>
      </c>
      <c r="FR168" s="370" t="str">
        <f>IF(OR($E168="",$G168=""),"",IF(AND('Marks Entry 6th'!CM167="",'Marks Entry 7th'!CM167=""),"",IF(AND($E$3=6),'Marks Entry 6th'!CM167,IF(AND($E$3=7),'Marks Entry 7th'!CM167,""))))</f>
        <v/>
      </c>
      <c r="FS168" s="371" t="str">
        <f t="shared" si="269"/>
        <v/>
      </c>
      <c r="FT168" s="109" t="str">
        <f t="shared" si="270"/>
        <v/>
      </c>
      <c r="FU168" s="78" t="str">
        <f t="shared" si="271"/>
        <v/>
      </c>
      <c r="FV168" s="332" t="str">
        <f t="shared" si="272"/>
        <v/>
      </c>
      <c r="FW168" s="84" t="str">
        <f t="shared" si="273"/>
        <v/>
      </c>
      <c r="FX168" s="225" t="str">
        <f t="shared" si="274"/>
        <v/>
      </c>
      <c r="FY168" s="85" t="str">
        <f t="shared" si="275"/>
        <v/>
      </c>
      <c r="FZ168" s="331" t="str">
        <f>IFERROR(IF(B168="NSO","NSO",IF(OR(D168="",G168="",F168=""),"",IF(AND(FV168&gt;=36,'Master sheet'!$D$11="Hindi"),"कक्षा क्रमोन्नत",IF(AND(FV168&gt;=36,'Master sheet'!$D$11="English"),"Promoted",IF(AND(FV168&lt;36,'Master sheet'!$D$11="Hindi"),"पुनः परीक्षा","Re-Exam"))))),"")</f>
        <v/>
      </c>
      <c r="GA168" s="53" t="str">
        <f>IF(OR($E168="",$G168=""),"",IF(AND($E$3=6,'Marks Entry 6th'!CN167=""),"",IF(AND($E$3=7,'Marks Entry 7th'!CN167=""),"",IF(AND($E$3=6),'Marks Entry 6th'!CN167,IF(AND($E$3=7),'Marks Entry 7th'!CN167,"")))))</f>
        <v/>
      </c>
      <c r="GB168" s="53" t="str">
        <f>IF(OR($E168="",$G168=""),"",IF(AND($E$3=6,'Marks Entry 6th'!CO167=""),"",IF(AND($E$3=7,'Marks Entry 7th'!CO167=""),"",IF(AND($E$3=6),'Marks Entry 6th'!CO167,IF(AND($E$3=7),'Marks Entry 7th'!CO167,"")))))</f>
        <v/>
      </c>
      <c r="GC168" s="54"/>
      <c r="GK168" s="56">
        <f>IF(AND($E$3=6),'Marks Entry 6th'!I167,IF(AND($E$3=7),'Marks Entry 7th'!I167,""))</f>
        <v>0</v>
      </c>
      <c r="GL168" s="56">
        <f t="shared" si="276"/>
        <v>0</v>
      </c>
    </row>
    <row r="169" spans="1:194" ht="18.95" customHeight="1">
      <c r="A169" s="68">
        <v>162</v>
      </c>
      <c r="B169" s="68" t="str">
        <f>IF(OR(GK169=0,GK169=""),"",IF(AND($E$3=6),'Marks Entry 6th'!I168,IF(AND($E$3=7),'Marks Entry 7th'!I168,"")))</f>
        <v/>
      </c>
      <c r="C169" s="69" t="str">
        <f>IF(OR(B169=0,B169=""),"",IF(AND($E$3=6,'Marks Entry 6th'!B168=""),"",IF(AND($E$3=7,'Marks Entry 7th'!B168=""),"",IF(AND($E$3=6,'Marks Entry 6th'!B168),'Marks Entry 6th'!B168,IF(AND($E$3=7),'Marks Entry 7th'!B168,"")))))</f>
        <v/>
      </c>
      <c r="D169" s="69" t="str">
        <f>IF(OR(B169=0,B169=""),"",IF(AND($E$3=6,'Marks Entry 6th'!C168=""),"",IF(AND($E$3=7,'Marks Entry 7th'!C168=""),"",IF(AND($E$3=6),'Marks Entry 6th'!C168,IF(AND($E$3=7),'Marks Entry 7th'!C168,"")))))</f>
        <v/>
      </c>
      <c r="E169" s="306" t="str">
        <f>IF(OR(B169=0,B169=""),"",IF(AND($E$3=6,'Marks Entry 6th'!E168=""),"",IF(AND($E$3=7,'Marks Entry 7th'!E168=""),"",IF(AND($E$3=6),'Marks Entry 6th'!E168,IF(AND($E$3=7),'Marks Entry 7th'!E168,"")))))</f>
        <v/>
      </c>
      <c r="F169" s="69" t="str">
        <f>IF(OR(B169=0,B169=""),"",IF(AND($E$3=6,'Marks Entry 6th'!D168=""),"",IF(AND($E$3=7,'Marks Entry 7th'!D168=""),"",IF(AND($E$3=6),'Marks Entry 6th'!D168,IF(AND($E$3=7),'Marks Entry 7th'!D168,"")))))</f>
        <v/>
      </c>
      <c r="G169" s="305" t="str">
        <f>IF(OR(B169=0,B169=""),"",IF(AND($E$3=6,'Marks Entry 6th'!F168=""),"",IF(AND($E$3=7,'Marks Entry 7th'!F168=""),"",IF(AND($E$3=6),UPPER('Marks Entry 6th'!F168),IF(AND($E$3=7),UPPER('Marks Entry 7th'!F168),"")))))</f>
        <v/>
      </c>
      <c r="H169" s="305" t="str">
        <f>IF(OR(B169=0,B169=""),"",IF(AND($E$3=6,'Marks Entry 6th'!G168=""),"",IF(AND($E$3=7,'Marks Entry 7th'!G168=""),"",IF(AND($E$3=6),UPPER('Marks Entry 6th'!G168),IF(AND($E$3=7),UPPER('Marks Entry 7th'!G168),"")))))</f>
        <v/>
      </c>
      <c r="I169" s="305" t="str">
        <f>IF(OR(B169=0,B169=""),"",IF(AND($E$3=6,'Marks Entry 6th'!H168=""),"",IF(AND($E$3=7,'Marks Entry 7th'!H168=""),"",IF(AND($E$3=6),UPPER('Marks Entry 6th'!H168),IF(AND($E$3=7),UPPER('Marks Entry 7th'!H168),"")))))</f>
        <v/>
      </c>
      <c r="J169" s="64" t="str">
        <f>IF(OR(B169=0,B169=""),"",IF(AND($E$3=6,'Marks Entry 6th'!J168=""),"",IF(AND($E$3=7,'Marks Entry 7th'!J168=""),"",IF(AND($E$3=6),'Marks Entry 6th'!J168,IF(AND($E$3=7),'Marks Entry 7th'!J168,"")))))</f>
        <v/>
      </c>
      <c r="K169" s="64" t="str">
        <f>IF(OR(B169=0,B169=""),"",IF(AND($E$3=6,'Marks Entry 6th'!K168=""),"",IF(AND($E$3=7,'Marks Entry 7th'!K168=""),"",IF(AND($E$3=6),'Marks Entry 6th'!K168,IF(AND($E$3=7),'Marks Entry 7th'!K168,"")))))</f>
        <v/>
      </c>
      <c r="L169" s="120" t="str">
        <f>IF(OR($E169="",$G169=""),"",IF(AND($E$3=6),'Marks Entry 6th'!L168,IF(AND($E$3=7),'Marks Entry 7th'!L168,"")))</f>
        <v/>
      </c>
      <c r="M169" s="120" t="str">
        <f>IF(OR($E169="",$G169=""),"",IF(AND($E$3=6),'Marks Entry 6th'!M168,IF(AND($E$3=7),'Marks Entry 7th'!M168,"")))</f>
        <v/>
      </c>
      <c r="N169" s="120" t="str">
        <f>IF(OR($E169="",$G169=""),"",IF(AND($E$3=6),'Marks Entry 6th'!N168,IF(AND($E$3=7),'Marks Entry 7th'!N168,"")))</f>
        <v/>
      </c>
      <c r="O169" s="120" t="str">
        <f>IF(OR($E169="",$G169=""),"",IF(AND($E$3=6),'Marks Entry 6th'!O168,IF(AND($E$3=7),'Marks Entry 7th'!O168,"")))</f>
        <v/>
      </c>
      <c r="P169" s="120" t="str">
        <f>IF(OR($E169="",$G169=""),"",IF(AND($E$3=6),'Marks Entry 6th'!P168,IF(AND($E$3=7),'Marks Entry 7th'!P168,"")))</f>
        <v/>
      </c>
      <c r="Q169" s="120" t="str">
        <f>IF(OR($E169="",$G169=""),"",IF(AND($E$3=6),'Marks Entry 6th'!Q168,IF(AND($E$3=7),'Marks Entry 7th'!Q168,"")))</f>
        <v/>
      </c>
      <c r="R169" s="428" t="str">
        <f t="shared" si="186"/>
        <v/>
      </c>
      <c r="S169" s="120" t="str">
        <f>IF(OR($E169="",$G169=""),"",IF(AND($E$3=6),'Marks Entry 6th'!R168,IF(AND($E$3=7),'Marks Entry 7th'!R168,"")))</f>
        <v/>
      </c>
      <c r="T169" s="120" t="str">
        <f>IF(OR($E169="",$G169=""),"",IF(AND($E$3=6),'Marks Entry 6th'!S168,IF(AND($E$3=7),'Marks Entry 7th'!S168,"")))</f>
        <v/>
      </c>
      <c r="U169" s="65" t="str">
        <f t="shared" si="187"/>
        <v/>
      </c>
      <c r="V169" s="62">
        <f t="shared" si="188"/>
        <v>0</v>
      </c>
      <c r="W169" s="67" t="str">
        <f>IF(OR($E169="",$G169=""),"",IF(AND($E$3=6),'Marks Entry 6th'!T168,IF(AND($E$3=7),'Marks Entry 7th'!T168,"")))</f>
        <v/>
      </c>
      <c r="X169" s="67" t="str">
        <f>IF(OR($E169="",$G169=""),"",IF(AND($E$3=6),'Marks Entry 6th'!U168,IF(AND($E$3=7),'Marks Entry 7th'!U168,"")))</f>
        <v/>
      </c>
      <c r="Y169" s="66" t="str">
        <f t="shared" si="189"/>
        <v/>
      </c>
      <c r="Z169" s="62" t="str">
        <f t="shared" si="190"/>
        <v/>
      </c>
      <c r="AA169" s="108">
        <f t="shared" si="191"/>
        <v>0</v>
      </c>
      <c r="AB169" s="108" t="str">
        <f t="shared" si="192"/>
        <v/>
      </c>
      <c r="AC169" s="108" t="str">
        <f t="shared" si="193"/>
        <v/>
      </c>
      <c r="AD169" s="108" t="str">
        <f t="shared" si="194"/>
        <v/>
      </c>
      <c r="AE169" s="108" t="str">
        <f t="shared" si="195"/>
        <v/>
      </c>
      <c r="AF169" s="110" t="str">
        <f t="shared" si="196"/>
        <v/>
      </c>
      <c r="AG169" s="120" t="str">
        <f>IF(OR($E169="",$G169=""),"",IF(AND($E$3=6),'Marks Entry 6th'!V168,IF(AND($E$3=7),'Marks Entry 7th'!V168,"")))</f>
        <v/>
      </c>
      <c r="AH169" s="120" t="str">
        <f>IF(OR($E169="",$G169=""),"",IF(AND($E$3=6),'Marks Entry 6th'!W168,IF(AND($E$3=7),'Marks Entry 7th'!W168,"")))</f>
        <v/>
      </c>
      <c r="AI169" s="120" t="str">
        <f>IF(OR($E169="",$G169=""),"",IF(AND($E$3=6),'Marks Entry 6th'!X168,IF(AND($E$3=7),'Marks Entry 7th'!X168,"")))</f>
        <v/>
      </c>
      <c r="AJ169" s="120" t="str">
        <f>IF(OR($E169="",$G169=""),"",IF(AND($E$3=6),'Marks Entry 6th'!Y168,IF(AND($E$3=7),'Marks Entry 7th'!Y168,"")))</f>
        <v/>
      </c>
      <c r="AK169" s="120" t="str">
        <f>IF(OR($E169="",$G169=""),"",IF(AND($E$3=6),'Marks Entry 6th'!Z168,IF(AND($E$3=7),'Marks Entry 7th'!Z168,"")))</f>
        <v/>
      </c>
      <c r="AL169" s="120" t="str">
        <f>IF(OR($E169="",$G169=""),"",IF(AND($E$3=6),'Marks Entry 6th'!AA168,IF(AND($E$3=7),'Marks Entry 7th'!AA168,"")))</f>
        <v/>
      </c>
      <c r="AM169" s="428" t="str">
        <f t="shared" si="197"/>
        <v/>
      </c>
      <c r="AN169" s="120" t="str">
        <f>IF(OR($E169="",$G169=""),"",IF(AND($E$3=6),'Marks Entry 6th'!AB168,IF(AND($E$3=7),'Marks Entry 7th'!AB168,"")))</f>
        <v/>
      </c>
      <c r="AO169" s="120" t="str">
        <f>IF(OR($E169="",$G169=""),"",IF(AND($E$3=6),'Marks Entry 6th'!AC168,IF(AND($E$3=7),'Marks Entry 7th'!AC168,"")))</f>
        <v/>
      </c>
      <c r="AP169" s="65" t="str">
        <f t="shared" si="198"/>
        <v/>
      </c>
      <c r="AQ169" s="62">
        <f t="shared" si="199"/>
        <v>0</v>
      </c>
      <c r="AR169" s="67" t="str">
        <f>IF(OR($E169="",$G169=""),"",IF(AND($E$3=6),'Marks Entry 6th'!AD168,IF(AND($E$3=7),'Marks Entry 7th'!AD168,"")))</f>
        <v/>
      </c>
      <c r="AS169" s="67" t="str">
        <f>IF(OR($E169="",$G169=""),"",IF(AND($E$3=6),'Marks Entry 6th'!AE168,IF(AND($E$3=7),'Marks Entry 7th'!AE168,"")))</f>
        <v/>
      </c>
      <c r="AT169" s="65" t="str">
        <f t="shared" si="200"/>
        <v/>
      </c>
      <c r="AU169" s="62" t="str">
        <f t="shared" si="201"/>
        <v/>
      </c>
      <c r="AV169" s="108">
        <f t="shared" si="202"/>
        <v>0</v>
      </c>
      <c r="AW169" s="108" t="str">
        <f t="shared" si="203"/>
        <v/>
      </c>
      <c r="AX169" s="108" t="str">
        <f t="shared" si="204"/>
        <v/>
      </c>
      <c r="AY169" s="108" t="str">
        <f t="shared" si="205"/>
        <v/>
      </c>
      <c r="AZ169" s="108" t="str">
        <f t="shared" si="206"/>
        <v/>
      </c>
      <c r="BA169" s="110" t="str">
        <f t="shared" si="207"/>
        <v/>
      </c>
      <c r="BB169" s="313" t="str">
        <f>IF(OR($E169="",$G169=""),"",IF(AND($E$3=6),'Marks Entry 6th'!AF168,IF(AND($E$3=7),'Marks Entry 7th'!AF168,"")))</f>
        <v/>
      </c>
      <c r="BC169" s="120" t="str">
        <f>IF(OR($E169="",$G169=""),"",IF(AND($E$3=6),'Marks Entry 6th'!AG168,IF(AND($E$3=7),'Marks Entry 7th'!AG168,"")))</f>
        <v/>
      </c>
      <c r="BD169" s="120" t="str">
        <f>IF(OR($E169="",$G169=""),"",IF(AND($E$3=6),'Marks Entry 6th'!AH168,IF(AND($E$3=7),'Marks Entry 7th'!AH168,"")))</f>
        <v/>
      </c>
      <c r="BE169" s="120" t="str">
        <f>IF(OR($E169="",$G169=""),"",IF(AND($E$3=6),'Marks Entry 6th'!AI168,IF(AND($E$3=7),'Marks Entry 7th'!AI168,"")))</f>
        <v/>
      </c>
      <c r="BF169" s="120" t="str">
        <f>IF(OR($E169="",$G169=""),"",IF(AND($E$3=6),'Marks Entry 6th'!AJ168,IF(AND($E$3=7),'Marks Entry 7th'!AJ168,"")))</f>
        <v/>
      </c>
      <c r="BG169" s="120" t="str">
        <f>IF(OR($E169="",$G169=""),"",IF(AND($E$3=6),'Marks Entry 6th'!AK168,IF(AND($E$3=7),'Marks Entry 7th'!AK168,"")))</f>
        <v/>
      </c>
      <c r="BH169" s="120" t="str">
        <f>IF(OR($E169="",$G169=""),"",IF(AND($E$3=6),'Marks Entry 6th'!AL168,IF(AND($E$3=7),'Marks Entry 7th'!AL168,"")))</f>
        <v/>
      </c>
      <c r="BI169" s="428" t="str">
        <f t="shared" si="208"/>
        <v/>
      </c>
      <c r="BJ169" s="120" t="str">
        <f>IF(OR($E169="",$G169=""),"",IF(AND($E$3=6),'Marks Entry 6th'!AM168,IF(AND($E$3=7),'Marks Entry 7th'!AM168,"")))</f>
        <v/>
      </c>
      <c r="BK169" s="120" t="str">
        <f>IF(OR($E169="",$G169=""),"",IF(AND($E$3=6),'Marks Entry 6th'!AN168,IF(AND($E$3=7),'Marks Entry 7th'!AN168,"")))</f>
        <v/>
      </c>
      <c r="BL169" s="65" t="str">
        <f t="shared" si="209"/>
        <v/>
      </c>
      <c r="BM169" s="62">
        <f t="shared" si="210"/>
        <v>0</v>
      </c>
      <c r="BN169" s="67" t="str">
        <f>IF(OR($E169="",$G169=""),"",IF(AND($E$3=6),'Marks Entry 6th'!AO168,IF(AND($E$3=7),'Marks Entry 7th'!AO168,"")))</f>
        <v/>
      </c>
      <c r="BO169" s="67" t="str">
        <f>IF(OR($E169="",$G169=""),"",IF(AND($E$3=6),'Marks Entry 6th'!AP168,IF(AND($E$3=7),'Marks Entry 7th'!AP168,"")))</f>
        <v/>
      </c>
      <c r="BP169" s="65" t="str">
        <f t="shared" si="211"/>
        <v/>
      </c>
      <c r="BQ169" s="62" t="str">
        <f t="shared" si="212"/>
        <v/>
      </c>
      <c r="BR169" s="108">
        <f t="shared" si="213"/>
        <v>0</v>
      </c>
      <c r="BS169" s="108" t="str">
        <f t="shared" si="214"/>
        <v/>
      </c>
      <c r="BT169" s="108" t="str">
        <f t="shared" si="215"/>
        <v/>
      </c>
      <c r="BU169" s="108" t="str">
        <f t="shared" si="216"/>
        <v/>
      </c>
      <c r="BV169" s="108" t="str">
        <f t="shared" si="217"/>
        <v/>
      </c>
      <c r="BW169" s="110" t="str">
        <f t="shared" si="218"/>
        <v/>
      </c>
      <c r="BX169" s="120" t="str">
        <f>IF(OR($E169="",$G169=""),"",IF(AND($E$3=6),'Marks Entry 6th'!AQ168,IF(AND($E$3=7),'Marks Entry 7th'!AQ168,"")))</f>
        <v/>
      </c>
      <c r="BY169" s="120" t="str">
        <f>IF(OR($E169="",$G169=""),"",IF(AND($E$3=6),'Marks Entry 6th'!AR168,IF(AND($E$3=7),'Marks Entry 7th'!AR168,"")))</f>
        <v/>
      </c>
      <c r="BZ169" s="120" t="str">
        <f>IF(OR($E169="",$G169=""),"",IF(AND($E$3=6),'Marks Entry 6th'!AS168,IF(AND($E$3=7),'Marks Entry 7th'!AS168,"")))</f>
        <v/>
      </c>
      <c r="CA169" s="120" t="str">
        <f>IF(OR($E169="",$G169=""),"",IF(AND($E$3=6),'Marks Entry 6th'!AT168,IF(AND($E$3=7),'Marks Entry 7th'!AT168,"")))</f>
        <v/>
      </c>
      <c r="CB169" s="120" t="str">
        <f>IF(OR($E169="",$G169=""),"",IF(AND($E$3=6),'Marks Entry 6th'!AU168,IF(AND($E$3=7),'Marks Entry 7th'!AU168,"")))</f>
        <v/>
      </c>
      <c r="CC169" s="120" t="str">
        <f>IF(OR($E169="",$G169=""),"",IF(AND($E$3=6),'Marks Entry 6th'!AV168,IF(AND($E$3=7),'Marks Entry 7th'!AV168,"")))</f>
        <v/>
      </c>
      <c r="CD169" s="428" t="str">
        <f t="shared" si="219"/>
        <v/>
      </c>
      <c r="CE169" s="120" t="str">
        <f>IF(OR($E169="",$G169=""),"",IF(AND($E$3=6),'Marks Entry 6th'!AW168,IF(AND($E$3=7),'Marks Entry 7th'!AW168,"")))</f>
        <v/>
      </c>
      <c r="CF169" s="120" t="str">
        <f>IF(OR($E169="",$G169=""),"",IF(AND($E$3=6),'Marks Entry 6th'!AX168,IF(AND($E$3=7),'Marks Entry 7th'!AX168,"")))</f>
        <v/>
      </c>
      <c r="CG169" s="65" t="str">
        <f t="shared" si="220"/>
        <v/>
      </c>
      <c r="CH169" s="62">
        <f t="shared" si="221"/>
        <v>0</v>
      </c>
      <c r="CI169" s="67" t="str">
        <f>IF(OR($E169="",$G169=""),"",IF(AND($E$3=6),'Marks Entry 6th'!AY168,IF(AND($E$3=7),'Marks Entry 7th'!AY168,"")))</f>
        <v/>
      </c>
      <c r="CJ169" s="67" t="str">
        <f>IF(OR($E169="",$G169=""),"",IF(AND($E$3=6),'Marks Entry 6th'!AZ168,IF(AND($E$3=7),'Marks Entry 7th'!AZ168,"")))</f>
        <v/>
      </c>
      <c r="CK169" s="65" t="str">
        <f t="shared" si="222"/>
        <v/>
      </c>
      <c r="CL169" s="62" t="str">
        <f t="shared" si="223"/>
        <v/>
      </c>
      <c r="CM169" s="108">
        <f t="shared" si="224"/>
        <v>0</v>
      </c>
      <c r="CN169" s="108" t="str">
        <f t="shared" si="225"/>
        <v/>
      </c>
      <c r="CO169" s="108" t="str">
        <f t="shared" si="226"/>
        <v/>
      </c>
      <c r="CP169" s="108" t="str">
        <f t="shared" si="227"/>
        <v/>
      </c>
      <c r="CQ169" s="108" t="str">
        <f t="shared" si="228"/>
        <v/>
      </c>
      <c r="CR169" s="110" t="str">
        <f t="shared" si="229"/>
        <v/>
      </c>
      <c r="CS169" s="120" t="str">
        <f>IF(OR($E169="",$G169=""),"",IF(AND($E$3=6),'Marks Entry 6th'!BA168,IF(AND($E$3=7),'Marks Entry 7th'!BA168,"")))</f>
        <v/>
      </c>
      <c r="CT169" s="120" t="str">
        <f>IF(OR($E169="",$G169=""),"",IF(AND($E$3=6),'Marks Entry 6th'!BB168,IF(AND($E$3=7),'Marks Entry 7th'!BB168,"")))</f>
        <v/>
      </c>
      <c r="CU169" s="120" t="str">
        <f>IF(OR($E169="",$G169=""),"",IF(AND($E$3=6),'Marks Entry 6th'!BC168,IF(AND($E$3=7),'Marks Entry 7th'!BC168,"")))</f>
        <v/>
      </c>
      <c r="CV169" s="120" t="str">
        <f>IF(OR($E169="",$G169=""),"",IF(AND($E$3=6),'Marks Entry 6th'!BD168,IF(AND($E$3=7),'Marks Entry 7th'!BD168,"")))</f>
        <v/>
      </c>
      <c r="CW169" s="120" t="str">
        <f>IF(OR($E169="",$G169=""),"",IF(AND($E$3=6),'Marks Entry 6th'!BE168,IF(AND($E$3=7),'Marks Entry 7th'!BE168,"")))</f>
        <v/>
      </c>
      <c r="CX169" s="120" t="str">
        <f>IF(OR($E169="",$G169=""),"",IF(AND($E$3=6),'Marks Entry 6th'!BF168,IF(AND($E$3=7),'Marks Entry 7th'!BF168,"")))</f>
        <v/>
      </c>
      <c r="CY169" s="428" t="str">
        <f t="shared" si="230"/>
        <v/>
      </c>
      <c r="CZ169" s="120" t="str">
        <f>IF(OR($E169="",$G169=""),"",IF(AND($E$3=6),'Marks Entry 6th'!BG168,IF(AND($E$3=7),'Marks Entry 7th'!BG168,"")))</f>
        <v/>
      </c>
      <c r="DA169" s="120" t="str">
        <f>IF(OR($E169="",$G169=""),"",IF(AND($E$3=6),'Marks Entry 6th'!BH168,IF(AND($E$3=7),'Marks Entry 7th'!BH168,"")))</f>
        <v/>
      </c>
      <c r="DB169" s="65" t="str">
        <f t="shared" si="231"/>
        <v/>
      </c>
      <c r="DC169" s="62">
        <f t="shared" si="232"/>
        <v>0</v>
      </c>
      <c r="DD169" s="67" t="str">
        <f>IF(OR($E169="",$G169=""),"",IF(AND($E$3=6),'Marks Entry 6th'!BI168,IF(AND($E$3=7),'Marks Entry 7th'!BI168,"")))</f>
        <v/>
      </c>
      <c r="DE169" s="67" t="str">
        <f>IF(OR($E169="",$G169=""),"",IF(AND($E$3=6),'Marks Entry 6th'!BJ168,IF(AND($E$3=7),'Marks Entry 7th'!BJ168,"")))</f>
        <v/>
      </c>
      <c r="DF169" s="65" t="str">
        <f t="shared" si="233"/>
        <v/>
      </c>
      <c r="DG169" s="62" t="str">
        <f t="shared" si="234"/>
        <v/>
      </c>
      <c r="DH169" s="108">
        <f t="shared" si="235"/>
        <v>0</v>
      </c>
      <c r="DI169" s="108" t="str">
        <f t="shared" si="236"/>
        <v/>
      </c>
      <c r="DJ169" s="108" t="str">
        <f t="shared" si="237"/>
        <v/>
      </c>
      <c r="DK169" s="108" t="str">
        <f t="shared" si="238"/>
        <v/>
      </c>
      <c r="DL169" s="108" t="str">
        <f t="shared" si="239"/>
        <v/>
      </c>
      <c r="DM169" s="110" t="str">
        <f t="shared" si="240"/>
        <v/>
      </c>
      <c r="DN169" s="120" t="str">
        <f>IF(OR($E169="",$G169=""),"",IF(AND($E$3=6),'Marks Entry 6th'!BK168,IF(AND($E$3=7),'Marks Entry 7th'!BK168,"")))</f>
        <v/>
      </c>
      <c r="DO169" s="120" t="str">
        <f>IF(OR($E169="",$G169=""),"",IF(AND($E$3=6),'Marks Entry 6th'!BL168,IF(AND($E$3=7),'Marks Entry 7th'!BL168,"")))</f>
        <v/>
      </c>
      <c r="DP169" s="120" t="str">
        <f>IF(OR($E169="",$G169=""),"",IF(AND($E$3=6),'Marks Entry 6th'!BM168,IF(AND($E$3=7),'Marks Entry 7th'!BM168,"")))</f>
        <v/>
      </c>
      <c r="DQ169" s="120" t="str">
        <f>IF(OR($E169="",$G169=""),"",IF(AND($E$3=6),'Marks Entry 6th'!BN168,IF(AND($E$3=7),'Marks Entry 7th'!BN168,"")))</f>
        <v/>
      </c>
      <c r="DR169" s="120" t="str">
        <f>IF(OR($E169="",$G169=""),"",IF(AND($E$3=6),'Marks Entry 6th'!BO168,IF(AND($E$3=7),'Marks Entry 7th'!BO168,"")))</f>
        <v/>
      </c>
      <c r="DS169" s="120" t="str">
        <f>IF(OR($E169="",$G169=""),"",IF(AND($E$3=6),'Marks Entry 6th'!BP168,IF(AND($E$3=7),'Marks Entry 7th'!BP168,"")))</f>
        <v/>
      </c>
      <c r="DT169" s="428" t="str">
        <f t="shared" si="241"/>
        <v/>
      </c>
      <c r="DU169" s="120" t="str">
        <f>IF(OR($E169="",$G169=""),"",IF(AND($E$3=6),'Marks Entry 6th'!BQ168,IF(AND($E$3=7),'Marks Entry 7th'!BQ168,"")))</f>
        <v/>
      </c>
      <c r="DV169" s="120" t="str">
        <f>IF(OR($E169="",$G169=""),"",IF(AND($E$3=6),'Marks Entry 6th'!BR168,IF(AND($E$3=7),'Marks Entry 7th'!BR168,"")))</f>
        <v/>
      </c>
      <c r="DW169" s="65" t="str">
        <f t="shared" si="242"/>
        <v/>
      </c>
      <c r="DX169" s="62">
        <f t="shared" si="243"/>
        <v>0</v>
      </c>
      <c r="DY169" s="67" t="str">
        <f>IF(OR($E169="",$G169=""),"",IF(AND($E$3=6),'Marks Entry 6th'!BS168,IF(AND($E$3=7),'Marks Entry 7th'!BS168,"")))</f>
        <v/>
      </c>
      <c r="DZ169" s="67" t="str">
        <f>IF(OR($E169="",$G169=""),"",IF(AND($E$3=6),'Marks Entry 6th'!BT168,IF(AND($E$3=7),'Marks Entry 7th'!BT168,"")))</f>
        <v/>
      </c>
      <c r="EA169" s="65" t="str">
        <f t="shared" si="244"/>
        <v/>
      </c>
      <c r="EB169" s="62" t="str">
        <f t="shared" si="245"/>
        <v/>
      </c>
      <c r="EC169" s="108">
        <f t="shared" si="246"/>
        <v>0</v>
      </c>
      <c r="ED169" s="108" t="str">
        <f t="shared" si="247"/>
        <v/>
      </c>
      <c r="EE169" s="108" t="str">
        <f t="shared" si="248"/>
        <v/>
      </c>
      <c r="EF169" s="108" t="str">
        <f t="shared" si="249"/>
        <v/>
      </c>
      <c r="EG169" s="108" t="str">
        <f t="shared" si="250"/>
        <v/>
      </c>
      <c r="EH169" s="110" t="str">
        <f t="shared" si="251"/>
        <v/>
      </c>
      <c r="EI169" s="52" t="str">
        <f>IF(OR($E169="",$G169=""),"",IF(AND($E$3=6),'Marks Entry 6th'!BU168,IF(AND($E$3=7),'Marks Entry 7th'!BU168,"")))</f>
        <v/>
      </c>
      <c r="EJ169" s="52" t="str">
        <f>IF(OR($E169="",$G169=""),"",IF(AND($E$3=6),'Marks Entry 6th'!BV168,IF(AND($E$3=7),'Marks Entry 7th'!BV168,"")))</f>
        <v/>
      </c>
      <c r="EK169" s="52" t="str">
        <f>IF(OR($E169="",$G169=""),"",IF(AND($E$3=6),'Marks Entry 6th'!BW168,IF(AND($E$3=7),'Marks Entry 7th'!BW168,"")))</f>
        <v/>
      </c>
      <c r="EL169" s="52" t="str">
        <f>IF(OR($E169="",$G169=""),"",IF(AND($E$3=6),'Marks Entry 6th'!BX168,IF(AND($E$3=7),'Marks Entry 7th'!BX168,"")))</f>
        <v/>
      </c>
      <c r="EM169" s="52" t="str">
        <f>IF(OR($E169="",$G169=""),"",IF(AND($E$3=6),'Marks Entry 6th'!BY168,IF(AND($E$3=7),'Marks Entry 7th'!BY168,"")))</f>
        <v/>
      </c>
      <c r="EN169" s="121" t="str">
        <f t="shared" si="252"/>
        <v/>
      </c>
      <c r="EO169" s="122">
        <f t="shared" si="253"/>
        <v>0</v>
      </c>
      <c r="EP169" s="122" t="str">
        <f t="shared" si="254"/>
        <v/>
      </c>
      <c r="EQ169" s="122" t="str">
        <f t="shared" si="255"/>
        <v/>
      </c>
      <c r="ER169" s="109" t="str">
        <f t="shared" si="256"/>
        <v/>
      </c>
      <c r="ES169" s="52" t="str">
        <f>IF(OR($E169="",$G169=""),"",IF(AND($E$3=6),'Marks Entry 6th'!BZ168,IF(AND($E$3=7),'Marks Entry 7th'!BZ168,"")))</f>
        <v/>
      </c>
      <c r="ET169" s="52" t="str">
        <f>IF(OR($E169="",$G169=""),"",IF(AND($E$3=6),'Marks Entry 6th'!CA168,IF(AND($E$3=7),'Marks Entry 7th'!CA168,"")))</f>
        <v/>
      </c>
      <c r="EU169" s="52" t="str">
        <f>IF(OR($E169="",$G169=""),"",IF(AND($E$3=6),'Marks Entry 6th'!CB168,IF(AND($E$3=7),'Marks Entry 7th'!CB168,"")))</f>
        <v/>
      </c>
      <c r="EV169" s="52" t="str">
        <f>IF(OR($E169="",$G169=""),"",IF(AND($E$3=6),'Marks Entry 6th'!CC168,IF(AND($E$3=7),'Marks Entry 7th'!CC168,"")))</f>
        <v/>
      </c>
      <c r="EW169" s="52" t="str">
        <f>IF(OR($E169="",$G169=""),"",IF(AND($E$3=6),'Marks Entry 6th'!CD168,IF(AND($E$3=7),'Marks Entry 7th'!CD168,"")))</f>
        <v/>
      </c>
      <c r="EX169" s="121" t="str">
        <f t="shared" si="257"/>
        <v/>
      </c>
      <c r="EY169" s="122">
        <f t="shared" si="258"/>
        <v>0</v>
      </c>
      <c r="EZ169" s="122" t="str">
        <f t="shared" si="259"/>
        <v/>
      </c>
      <c r="FA169" s="122" t="str">
        <f t="shared" si="260"/>
        <v/>
      </c>
      <c r="FB169" s="109" t="str">
        <f t="shared" si="261"/>
        <v/>
      </c>
      <c r="FC169" s="52" t="str">
        <f>IF(OR($E169="",$G169=""),"",IF(AND($E$3=6),'Marks Entry 6th'!CE168,IF(AND($E$3=7),'Marks Entry 7th'!CE168,"")))</f>
        <v/>
      </c>
      <c r="FD169" s="52" t="str">
        <f>IF(OR($E169="",$G169=""),"",IF(AND($E$3=6),'Marks Entry 6th'!CF168,IF(AND($E$3=7),'Marks Entry 7th'!CF168,"")))</f>
        <v/>
      </c>
      <c r="FE169" s="52" t="str">
        <f>IF(OR($E169="",$G169=""),"",IF(AND($E$3=6),'Marks Entry 6th'!CG168,IF(AND($E$3=7),'Marks Entry 7th'!CG168,"")))</f>
        <v/>
      </c>
      <c r="FF169" s="52" t="str">
        <f>IF(OR($E169="",$G169=""),"",IF(AND($E$3=6),'Marks Entry 6th'!CH168,IF(AND($E$3=7),'Marks Entry 7th'!CH168,"")))</f>
        <v/>
      </c>
      <c r="FG169" s="52" t="str">
        <f>IF(OR($E169="",$G169=""),"",IF(AND($E$3=6),'Marks Entry 6th'!CI168,IF(AND($E$3=7),'Marks Entry 7th'!CI168,"")))</f>
        <v/>
      </c>
      <c r="FH169" s="121" t="str">
        <f t="shared" si="262"/>
        <v/>
      </c>
      <c r="FI169" s="122">
        <f t="shared" si="263"/>
        <v>0</v>
      </c>
      <c r="FJ169" s="122" t="str">
        <f t="shared" si="264"/>
        <v/>
      </c>
      <c r="FK169" s="122" t="str">
        <f t="shared" si="265"/>
        <v/>
      </c>
      <c r="FL169" s="109" t="str">
        <f t="shared" si="266"/>
        <v/>
      </c>
      <c r="FM169" s="370" t="str">
        <f>IF(OR($E169="",$G169=""),"",IF(AND('Marks Entry 6th'!CJ168="",'Marks Entry 7th'!CJ168=""),"",IF(AND($E$3=6),'Marks Entry 6th'!CJ168,IF(AND($E$3=7),'Marks Entry 7th'!CJ168,""))))</f>
        <v/>
      </c>
      <c r="FN169" s="370" t="str">
        <f>IF(OR($E169="",$G169=""),"",IF(AND('Marks Entry 6th'!CK168="",'Marks Entry 7th'!CK168=""),"",IF(AND($E$3=6),'Marks Entry 6th'!CK168,IF(AND($E$3=7),'Marks Entry 7th'!CK168,""))))</f>
        <v/>
      </c>
      <c r="FO169" s="371" t="str">
        <f t="shared" si="267"/>
        <v/>
      </c>
      <c r="FP169" s="109" t="str">
        <f t="shared" si="268"/>
        <v/>
      </c>
      <c r="FQ169" s="370" t="str">
        <f>IF(OR($E169="",$G169=""),"",IF(AND('Marks Entry 6th'!CL168="",'Marks Entry 7th'!CL168=""),"",IF(AND($E$3=6),'Marks Entry 6th'!CL168,IF(AND($E$3=7),'Marks Entry 7th'!CL168,""))))</f>
        <v/>
      </c>
      <c r="FR169" s="370" t="str">
        <f>IF(OR($E169="",$G169=""),"",IF(AND('Marks Entry 6th'!CM168="",'Marks Entry 7th'!CM168=""),"",IF(AND($E$3=6),'Marks Entry 6th'!CM168,IF(AND($E$3=7),'Marks Entry 7th'!CM168,""))))</f>
        <v/>
      </c>
      <c r="FS169" s="371" t="str">
        <f t="shared" si="269"/>
        <v/>
      </c>
      <c r="FT169" s="109" t="str">
        <f t="shared" si="270"/>
        <v/>
      </c>
      <c r="FU169" s="78" t="str">
        <f t="shared" si="271"/>
        <v/>
      </c>
      <c r="FV169" s="332" t="str">
        <f t="shared" si="272"/>
        <v/>
      </c>
      <c r="FW169" s="84" t="str">
        <f t="shared" si="273"/>
        <v/>
      </c>
      <c r="FX169" s="225" t="str">
        <f t="shared" si="274"/>
        <v/>
      </c>
      <c r="FY169" s="85" t="str">
        <f t="shared" si="275"/>
        <v/>
      </c>
      <c r="FZ169" s="331" t="str">
        <f>IFERROR(IF(B169="NSO","NSO",IF(OR(D169="",G169="",F169=""),"",IF(AND(FV169&gt;=36,'Master sheet'!$D$11="Hindi"),"कक्षा क्रमोन्नत",IF(AND(FV169&gt;=36,'Master sheet'!$D$11="English"),"Promoted",IF(AND(FV169&lt;36,'Master sheet'!$D$11="Hindi"),"पुनः परीक्षा","Re-Exam"))))),"")</f>
        <v/>
      </c>
      <c r="GA169" s="53" t="str">
        <f>IF(OR($E169="",$G169=""),"",IF(AND($E$3=6,'Marks Entry 6th'!CN168=""),"",IF(AND($E$3=7,'Marks Entry 7th'!CN168=""),"",IF(AND($E$3=6),'Marks Entry 6th'!CN168,IF(AND($E$3=7),'Marks Entry 7th'!CN168,"")))))</f>
        <v/>
      </c>
      <c r="GB169" s="53" t="str">
        <f>IF(OR($E169="",$G169=""),"",IF(AND($E$3=6,'Marks Entry 6th'!CO168=""),"",IF(AND($E$3=7,'Marks Entry 7th'!CO168=""),"",IF(AND($E$3=6),'Marks Entry 6th'!CO168,IF(AND($E$3=7),'Marks Entry 7th'!CO168,"")))))</f>
        <v/>
      </c>
      <c r="GC169" s="54"/>
      <c r="GK169" s="56">
        <f>IF(AND($E$3=6),'Marks Entry 6th'!I168,IF(AND($E$3=7),'Marks Entry 7th'!I168,""))</f>
        <v>0</v>
      </c>
      <c r="GL169" s="56">
        <f t="shared" si="276"/>
        <v>0</v>
      </c>
    </row>
    <row r="170" spans="1:194" ht="18.95" customHeight="1">
      <c r="A170" s="68">
        <v>163</v>
      </c>
      <c r="B170" s="68" t="str">
        <f>IF(OR(GK170=0,GK170=""),"",IF(AND($E$3=6),'Marks Entry 6th'!I169,IF(AND($E$3=7),'Marks Entry 7th'!I169,"")))</f>
        <v/>
      </c>
      <c r="C170" s="69" t="str">
        <f>IF(OR(B170=0,B170=""),"",IF(AND($E$3=6,'Marks Entry 6th'!B169=""),"",IF(AND($E$3=7,'Marks Entry 7th'!B169=""),"",IF(AND($E$3=6,'Marks Entry 6th'!B169),'Marks Entry 6th'!B169,IF(AND($E$3=7),'Marks Entry 7th'!B169,"")))))</f>
        <v/>
      </c>
      <c r="D170" s="69" t="str">
        <f>IF(OR(B170=0,B170=""),"",IF(AND($E$3=6,'Marks Entry 6th'!C169=""),"",IF(AND($E$3=7,'Marks Entry 7th'!C169=""),"",IF(AND($E$3=6),'Marks Entry 6th'!C169,IF(AND($E$3=7),'Marks Entry 7th'!C169,"")))))</f>
        <v/>
      </c>
      <c r="E170" s="306" t="str">
        <f>IF(OR(B170=0,B170=""),"",IF(AND($E$3=6,'Marks Entry 6th'!E169=""),"",IF(AND($E$3=7,'Marks Entry 7th'!E169=""),"",IF(AND($E$3=6),'Marks Entry 6th'!E169,IF(AND($E$3=7),'Marks Entry 7th'!E169,"")))))</f>
        <v/>
      </c>
      <c r="F170" s="69" t="str">
        <f>IF(OR(B170=0,B170=""),"",IF(AND($E$3=6,'Marks Entry 6th'!D169=""),"",IF(AND($E$3=7,'Marks Entry 7th'!D169=""),"",IF(AND($E$3=6),'Marks Entry 6th'!D169,IF(AND($E$3=7),'Marks Entry 7th'!D169,"")))))</f>
        <v/>
      </c>
      <c r="G170" s="305" t="str">
        <f>IF(OR(B170=0,B170=""),"",IF(AND($E$3=6,'Marks Entry 6th'!F169=""),"",IF(AND($E$3=7,'Marks Entry 7th'!F169=""),"",IF(AND($E$3=6),UPPER('Marks Entry 6th'!F169),IF(AND($E$3=7),UPPER('Marks Entry 7th'!F169),"")))))</f>
        <v/>
      </c>
      <c r="H170" s="305" t="str">
        <f>IF(OR(B170=0,B170=""),"",IF(AND($E$3=6,'Marks Entry 6th'!G169=""),"",IF(AND($E$3=7,'Marks Entry 7th'!G169=""),"",IF(AND($E$3=6),UPPER('Marks Entry 6th'!G169),IF(AND($E$3=7),UPPER('Marks Entry 7th'!G169),"")))))</f>
        <v/>
      </c>
      <c r="I170" s="305" t="str">
        <f>IF(OR(B170=0,B170=""),"",IF(AND($E$3=6,'Marks Entry 6th'!H169=""),"",IF(AND($E$3=7,'Marks Entry 7th'!H169=""),"",IF(AND($E$3=6),UPPER('Marks Entry 6th'!H169),IF(AND($E$3=7),UPPER('Marks Entry 7th'!H169),"")))))</f>
        <v/>
      </c>
      <c r="J170" s="64" t="str">
        <f>IF(OR(B170=0,B170=""),"",IF(AND($E$3=6,'Marks Entry 6th'!J169=""),"",IF(AND($E$3=7,'Marks Entry 7th'!J169=""),"",IF(AND($E$3=6),'Marks Entry 6th'!J169,IF(AND($E$3=7),'Marks Entry 7th'!J169,"")))))</f>
        <v/>
      </c>
      <c r="K170" s="64" t="str">
        <f>IF(OR(B170=0,B170=""),"",IF(AND($E$3=6,'Marks Entry 6th'!K169=""),"",IF(AND($E$3=7,'Marks Entry 7th'!K169=""),"",IF(AND($E$3=6),'Marks Entry 6th'!K169,IF(AND($E$3=7),'Marks Entry 7th'!K169,"")))))</f>
        <v/>
      </c>
      <c r="L170" s="120" t="str">
        <f>IF(OR($E170="",$G170=""),"",IF(AND($E$3=6),'Marks Entry 6th'!L169,IF(AND($E$3=7),'Marks Entry 7th'!L169,"")))</f>
        <v/>
      </c>
      <c r="M170" s="120" t="str">
        <f>IF(OR($E170="",$G170=""),"",IF(AND($E$3=6),'Marks Entry 6th'!M169,IF(AND($E$3=7),'Marks Entry 7th'!M169,"")))</f>
        <v/>
      </c>
      <c r="N170" s="120" t="str">
        <f>IF(OR($E170="",$G170=""),"",IF(AND($E$3=6),'Marks Entry 6th'!N169,IF(AND($E$3=7),'Marks Entry 7th'!N169,"")))</f>
        <v/>
      </c>
      <c r="O170" s="120" t="str">
        <f>IF(OR($E170="",$G170=""),"",IF(AND($E$3=6),'Marks Entry 6th'!O169,IF(AND($E$3=7),'Marks Entry 7th'!O169,"")))</f>
        <v/>
      </c>
      <c r="P170" s="120" t="str">
        <f>IF(OR($E170="",$G170=""),"",IF(AND($E$3=6),'Marks Entry 6th'!P169,IF(AND($E$3=7),'Marks Entry 7th'!P169,"")))</f>
        <v/>
      </c>
      <c r="Q170" s="120" t="str">
        <f>IF(OR($E170="",$G170=""),"",IF(AND($E$3=6),'Marks Entry 6th'!Q169,IF(AND($E$3=7),'Marks Entry 7th'!Q169,"")))</f>
        <v/>
      </c>
      <c r="R170" s="428" t="str">
        <f t="shared" si="186"/>
        <v/>
      </c>
      <c r="S170" s="120" t="str">
        <f>IF(OR($E170="",$G170=""),"",IF(AND($E$3=6),'Marks Entry 6th'!R169,IF(AND($E$3=7),'Marks Entry 7th'!R169,"")))</f>
        <v/>
      </c>
      <c r="T170" s="120" t="str">
        <f>IF(OR($E170="",$G170=""),"",IF(AND($E$3=6),'Marks Entry 6th'!S169,IF(AND($E$3=7),'Marks Entry 7th'!S169,"")))</f>
        <v/>
      </c>
      <c r="U170" s="65" t="str">
        <f t="shared" si="187"/>
        <v/>
      </c>
      <c r="V170" s="62">
        <f t="shared" si="188"/>
        <v>0</v>
      </c>
      <c r="W170" s="67" t="str">
        <f>IF(OR($E170="",$G170=""),"",IF(AND($E$3=6),'Marks Entry 6th'!T169,IF(AND($E$3=7),'Marks Entry 7th'!T169,"")))</f>
        <v/>
      </c>
      <c r="X170" s="67" t="str">
        <f>IF(OR($E170="",$G170=""),"",IF(AND($E$3=6),'Marks Entry 6th'!U169,IF(AND($E$3=7),'Marks Entry 7th'!U169,"")))</f>
        <v/>
      </c>
      <c r="Y170" s="66" t="str">
        <f t="shared" si="189"/>
        <v/>
      </c>
      <c r="Z170" s="62" t="str">
        <f t="shared" si="190"/>
        <v/>
      </c>
      <c r="AA170" s="108">
        <f t="shared" si="191"/>
        <v>0</v>
      </c>
      <c r="AB170" s="108" t="str">
        <f t="shared" si="192"/>
        <v/>
      </c>
      <c r="AC170" s="108" t="str">
        <f t="shared" si="193"/>
        <v/>
      </c>
      <c r="AD170" s="108" t="str">
        <f t="shared" si="194"/>
        <v/>
      </c>
      <c r="AE170" s="108" t="str">
        <f t="shared" si="195"/>
        <v/>
      </c>
      <c r="AF170" s="110" t="str">
        <f t="shared" si="196"/>
        <v/>
      </c>
      <c r="AG170" s="120" t="str">
        <f>IF(OR($E170="",$G170=""),"",IF(AND($E$3=6),'Marks Entry 6th'!V169,IF(AND($E$3=7),'Marks Entry 7th'!V169,"")))</f>
        <v/>
      </c>
      <c r="AH170" s="120" t="str">
        <f>IF(OR($E170="",$G170=""),"",IF(AND($E$3=6),'Marks Entry 6th'!W169,IF(AND($E$3=7),'Marks Entry 7th'!W169,"")))</f>
        <v/>
      </c>
      <c r="AI170" s="120" t="str">
        <f>IF(OR($E170="",$G170=""),"",IF(AND($E$3=6),'Marks Entry 6th'!X169,IF(AND($E$3=7),'Marks Entry 7th'!X169,"")))</f>
        <v/>
      </c>
      <c r="AJ170" s="120" t="str">
        <f>IF(OR($E170="",$G170=""),"",IF(AND($E$3=6),'Marks Entry 6th'!Y169,IF(AND($E$3=7),'Marks Entry 7th'!Y169,"")))</f>
        <v/>
      </c>
      <c r="AK170" s="120" t="str">
        <f>IF(OR($E170="",$G170=""),"",IF(AND($E$3=6),'Marks Entry 6th'!Z169,IF(AND($E$3=7),'Marks Entry 7th'!Z169,"")))</f>
        <v/>
      </c>
      <c r="AL170" s="120" t="str">
        <f>IF(OR($E170="",$G170=""),"",IF(AND($E$3=6),'Marks Entry 6th'!AA169,IF(AND($E$3=7),'Marks Entry 7th'!AA169,"")))</f>
        <v/>
      </c>
      <c r="AM170" s="428" t="str">
        <f t="shared" si="197"/>
        <v/>
      </c>
      <c r="AN170" s="120" t="str">
        <f>IF(OR($E170="",$G170=""),"",IF(AND($E$3=6),'Marks Entry 6th'!AB169,IF(AND($E$3=7),'Marks Entry 7th'!AB169,"")))</f>
        <v/>
      </c>
      <c r="AO170" s="120" t="str">
        <f>IF(OR($E170="",$G170=""),"",IF(AND($E$3=6),'Marks Entry 6th'!AC169,IF(AND($E$3=7),'Marks Entry 7th'!AC169,"")))</f>
        <v/>
      </c>
      <c r="AP170" s="65" t="str">
        <f t="shared" si="198"/>
        <v/>
      </c>
      <c r="AQ170" s="62">
        <f t="shared" si="199"/>
        <v>0</v>
      </c>
      <c r="AR170" s="67" t="str">
        <f>IF(OR($E170="",$G170=""),"",IF(AND($E$3=6),'Marks Entry 6th'!AD169,IF(AND($E$3=7),'Marks Entry 7th'!AD169,"")))</f>
        <v/>
      </c>
      <c r="AS170" s="67" t="str">
        <f>IF(OR($E170="",$G170=""),"",IF(AND($E$3=6),'Marks Entry 6th'!AE169,IF(AND($E$3=7),'Marks Entry 7th'!AE169,"")))</f>
        <v/>
      </c>
      <c r="AT170" s="65" t="str">
        <f t="shared" si="200"/>
        <v/>
      </c>
      <c r="AU170" s="62" t="str">
        <f t="shared" si="201"/>
        <v/>
      </c>
      <c r="AV170" s="108">
        <f t="shared" si="202"/>
        <v>0</v>
      </c>
      <c r="AW170" s="108" t="str">
        <f t="shared" si="203"/>
        <v/>
      </c>
      <c r="AX170" s="108" t="str">
        <f t="shared" si="204"/>
        <v/>
      </c>
      <c r="AY170" s="108" t="str">
        <f t="shared" si="205"/>
        <v/>
      </c>
      <c r="AZ170" s="108" t="str">
        <f t="shared" si="206"/>
        <v/>
      </c>
      <c r="BA170" s="110" t="str">
        <f t="shared" si="207"/>
        <v/>
      </c>
      <c r="BB170" s="313" t="str">
        <f>IF(OR($E170="",$G170=""),"",IF(AND($E$3=6),'Marks Entry 6th'!AF169,IF(AND($E$3=7),'Marks Entry 7th'!AF169,"")))</f>
        <v/>
      </c>
      <c r="BC170" s="120" t="str">
        <f>IF(OR($E170="",$G170=""),"",IF(AND($E$3=6),'Marks Entry 6th'!AG169,IF(AND($E$3=7),'Marks Entry 7th'!AG169,"")))</f>
        <v/>
      </c>
      <c r="BD170" s="120" t="str">
        <f>IF(OR($E170="",$G170=""),"",IF(AND($E$3=6),'Marks Entry 6th'!AH169,IF(AND($E$3=7),'Marks Entry 7th'!AH169,"")))</f>
        <v/>
      </c>
      <c r="BE170" s="120" t="str">
        <f>IF(OR($E170="",$G170=""),"",IF(AND($E$3=6),'Marks Entry 6th'!AI169,IF(AND($E$3=7),'Marks Entry 7th'!AI169,"")))</f>
        <v/>
      </c>
      <c r="BF170" s="120" t="str">
        <f>IF(OR($E170="",$G170=""),"",IF(AND($E$3=6),'Marks Entry 6th'!AJ169,IF(AND($E$3=7),'Marks Entry 7th'!AJ169,"")))</f>
        <v/>
      </c>
      <c r="BG170" s="120" t="str">
        <f>IF(OR($E170="",$G170=""),"",IF(AND($E$3=6),'Marks Entry 6th'!AK169,IF(AND($E$3=7),'Marks Entry 7th'!AK169,"")))</f>
        <v/>
      </c>
      <c r="BH170" s="120" t="str">
        <f>IF(OR($E170="",$G170=""),"",IF(AND($E$3=6),'Marks Entry 6th'!AL169,IF(AND($E$3=7),'Marks Entry 7th'!AL169,"")))</f>
        <v/>
      </c>
      <c r="BI170" s="428" t="str">
        <f t="shared" si="208"/>
        <v/>
      </c>
      <c r="BJ170" s="120" t="str">
        <f>IF(OR($E170="",$G170=""),"",IF(AND($E$3=6),'Marks Entry 6th'!AM169,IF(AND($E$3=7),'Marks Entry 7th'!AM169,"")))</f>
        <v/>
      </c>
      <c r="BK170" s="120" t="str">
        <f>IF(OR($E170="",$G170=""),"",IF(AND($E$3=6),'Marks Entry 6th'!AN169,IF(AND($E$3=7),'Marks Entry 7th'!AN169,"")))</f>
        <v/>
      </c>
      <c r="BL170" s="65" t="str">
        <f t="shared" si="209"/>
        <v/>
      </c>
      <c r="BM170" s="62">
        <f t="shared" si="210"/>
        <v>0</v>
      </c>
      <c r="BN170" s="67" t="str">
        <f>IF(OR($E170="",$G170=""),"",IF(AND($E$3=6),'Marks Entry 6th'!AO169,IF(AND($E$3=7),'Marks Entry 7th'!AO169,"")))</f>
        <v/>
      </c>
      <c r="BO170" s="67" t="str">
        <f>IF(OR($E170="",$G170=""),"",IF(AND($E$3=6),'Marks Entry 6th'!AP169,IF(AND($E$3=7),'Marks Entry 7th'!AP169,"")))</f>
        <v/>
      </c>
      <c r="BP170" s="65" t="str">
        <f t="shared" si="211"/>
        <v/>
      </c>
      <c r="BQ170" s="62" t="str">
        <f t="shared" si="212"/>
        <v/>
      </c>
      <c r="BR170" s="108">
        <f t="shared" si="213"/>
        <v>0</v>
      </c>
      <c r="BS170" s="108" t="str">
        <f t="shared" si="214"/>
        <v/>
      </c>
      <c r="BT170" s="108" t="str">
        <f t="shared" si="215"/>
        <v/>
      </c>
      <c r="BU170" s="108" t="str">
        <f t="shared" si="216"/>
        <v/>
      </c>
      <c r="BV170" s="108" t="str">
        <f t="shared" si="217"/>
        <v/>
      </c>
      <c r="BW170" s="110" t="str">
        <f t="shared" si="218"/>
        <v/>
      </c>
      <c r="BX170" s="120" t="str">
        <f>IF(OR($E170="",$G170=""),"",IF(AND($E$3=6),'Marks Entry 6th'!AQ169,IF(AND($E$3=7),'Marks Entry 7th'!AQ169,"")))</f>
        <v/>
      </c>
      <c r="BY170" s="120" t="str">
        <f>IF(OR($E170="",$G170=""),"",IF(AND($E$3=6),'Marks Entry 6th'!AR169,IF(AND($E$3=7),'Marks Entry 7th'!AR169,"")))</f>
        <v/>
      </c>
      <c r="BZ170" s="120" t="str">
        <f>IF(OR($E170="",$G170=""),"",IF(AND($E$3=6),'Marks Entry 6th'!AS169,IF(AND($E$3=7),'Marks Entry 7th'!AS169,"")))</f>
        <v/>
      </c>
      <c r="CA170" s="120" t="str">
        <f>IF(OR($E170="",$G170=""),"",IF(AND($E$3=6),'Marks Entry 6th'!AT169,IF(AND($E$3=7),'Marks Entry 7th'!AT169,"")))</f>
        <v/>
      </c>
      <c r="CB170" s="120" t="str">
        <f>IF(OR($E170="",$G170=""),"",IF(AND($E$3=6),'Marks Entry 6th'!AU169,IF(AND($E$3=7),'Marks Entry 7th'!AU169,"")))</f>
        <v/>
      </c>
      <c r="CC170" s="120" t="str">
        <f>IF(OR($E170="",$G170=""),"",IF(AND($E$3=6),'Marks Entry 6th'!AV169,IF(AND($E$3=7),'Marks Entry 7th'!AV169,"")))</f>
        <v/>
      </c>
      <c r="CD170" s="428" t="str">
        <f t="shared" si="219"/>
        <v/>
      </c>
      <c r="CE170" s="120" t="str">
        <f>IF(OR($E170="",$G170=""),"",IF(AND($E$3=6),'Marks Entry 6th'!AW169,IF(AND($E$3=7),'Marks Entry 7th'!AW169,"")))</f>
        <v/>
      </c>
      <c r="CF170" s="120" t="str">
        <f>IF(OR($E170="",$G170=""),"",IF(AND($E$3=6),'Marks Entry 6th'!AX169,IF(AND($E$3=7),'Marks Entry 7th'!AX169,"")))</f>
        <v/>
      </c>
      <c r="CG170" s="65" t="str">
        <f t="shared" si="220"/>
        <v/>
      </c>
      <c r="CH170" s="62">
        <f t="shared" si="221"/>
        <v>0</v>
      </c>
      <c r="CI170" s="67" t="str">
        <f>IF(OR($E170="",$G170=""),"",IF(AND($E$3=6),'Marks Entry 6th'!AY169,IF(AND($E$3=7),'Marks Entry 7th'!AY169,"")))</f>
        <v/>
      </c>
      <c r="CJ170" s="67" t="str">
        <f>IF(OR($E170="",$G170=""),"",IF(AND($E$3=6),'Marks Entry 6th'!AZ169,IF(AND($E$3=7),'Marks Entry 7th'!AZ169,"")))</f>
        <v/>
      </c>
      <c r="CK170" s="65" t="str">
        <f t="shared" si="222"/>
        <v/>
      </c>
      <c r="CL170" s="62" t="str">
        <f t="shared" si="223"/>
        <v/>
      </c>
      <c r="CM170" s="108">
        <f t="shared" si="224"/>
        <v>0</v>
      </c>
      <c r="CN170" s="108" t="str">
        <f t="shared" si="225"/>
        <v/>
      </c>
      <c r="CO170" s="108" t="str">
        <f t="shared" si="226"/>
        <v/>
      </c>
      <c r="CP170" s="108" t="str">
        <f t="shared" si="227"/>
        <v/>
      </c>
      <c r="CQ170" s="108" t="str">
        <f t="shared" si="228"/>
        <v/>
      </c>
      <c r="CR170" s="110" t="str">
        <f t="shared" si="229"/>
        <v/>
      </c>
      <c r="CS170" s="120" t="str">
        <f>IF(OR($E170="",$G170=""),"",IF(AND($E$3=6),'Marks Entry 6th'!BA169,IF(AND($E$3=7),'Marks Entry 7th'!BA169,"")))</f>
        <v/>
      </c>
      <c r="CT170" s="120" t="str">
        <f>IF(OR($E170="",$G170=""),"",IF(AND($E$3=6),'Marks Entry 6th'!BB169,IF(AND($E$3=7),'Marks Entry 7th'!BB169,"")))</f>
        <v/>
      </c>
      <c r="CU170" s="120" t="str">
        <f>IF(OR($E170="",$G170=""),"",IF(AND($E$3=6),'Marks Entry 6th'!BC169,IF(AND($E$3=7),'Marks Entry 7th'!BC169,"")))</f>
        <v/>
      </c>
      <c r="CV170" s="120" t="str">
        <f>IF(OR($E170="",$G170=""),"",IF(AND($E$3=6),'Marks Entry 6th'!BD169,IF(AND($E$3=7),'Marks Entry 7th'!BD169,"")))</f>
        <v/>
      </c>
      <c r="CW170" s="120" t="str">
        <f>IF(OR($E170="",$G170=""),"",IF(AND($E$3=6),'Marks Entry 6th'!BE169,IF(AND($E$3=7),'Marks Entry 7th'!BE169,"")))</f>
        <v/>
      </c>
      <c r="CX170" s="120" t="str">
        <f>IF(OR($E170="",$G170=""),"",IF(AND($E$3=6),'Marks Entry 6th'!BF169,IF(AND($E$3=7),'Marks Entry 7th'!BF169,"")))</f>
        <v/>
      </c>
      <c r="CY170" s="428" t="str">
        <f t="shared" si="230"/>
        <v/>
      </c>
      <c r="CZ170" s="120" t="str">
        <f>IF(OR($E170="",$G170=""),"",IF(AND($E$3=6),'Marks Entry 6th'!BG169,IF(AND($E$3=7),'Marks Entry 7th'!BG169,"")))</f>
        <v/>
      </c>
      <c r="DA170" s="120" t="str">
        <f>IF(OR($E170="",$G170=""),"",IF(AND($E$3=6),'Marks Entry 6th'!BH169,IF(AND($E$3=7),'Marks Entry 7th'!BH169,"")))</f>
        <v/>
      </c>
      <c r="DB170" s="65" t="str">
        <f t="shared" si="231"/>
        <v/>
      </c>
      <c r="DC170" s="62">
        <f t="shared" si="232"/>
        <v>0</v>
      </c>
      <c r="DD170" s="67" t="str">
        <f>IF(OR($E170="",$G170=""),"",IF(AND($E$3=6),'Marks Entry 6th'!BI169,IF(AND($E$3=7),'Marks Entry 7th'!BI169,"")))</f>
        <v/>
      </c>
      <c r="DE170" s="67" t="str">
        <f>IF(OR($E170="",$G170=""),"",IF(AND($E$3=6),'Marks Entry 6th'!BJ169,IF(AND($E$3=7),'Marks Entry 7th'!BJ169,"")))</f>
        <v/>
      </c>
      <c r="DF170" s="65" t="str">
        <f t="shared" si="233"/>
        <v/>
      </c>
      <c r="DG170" s="62" t="str">
        <f t="shared" si="234"/>
        <v/>
      </c>
      <c r="DH170" s="108">
        <f t="shared" si="235"/>
        <v>0</v>
      </c>
      <c r="DI170" s="108" t="str">
        <f t="shared" si="236"/>
        <v/>
      </c>
      <c r="DJ170" s="108" t="str">
        <f t="shared" si="237"/>
        <v/>
      </c>
      <c r="DK170" s="108" t="str">
        <f t="shared" si="238"/>
        <v/>
      </c>
      <c r="DL170" s="108" t="str">
        <f t="shared" si="239"/>
        <v/>
      </c>
      <c r="DM170" s="110" t="str">
        <f t="shared" si="240"/>
        <v/>
      </c>
      <c r="DN170" s="120" t="str">
        <f>IF(OR($E170="",$G170=""),"",IF(AND($E$3=6),'Marks Entry 6th'!BK169,IF(AND($E$3=7),'Marks Entry 7th'!BK169,"")))</f>
        <v/>
      </c>
      <c r="DO170" s="120" t="str">
        <f>IF(OR($E170="",$G170=""),"",IF(AND($E$3=6),'Marks Entry 6th'!BL169,IF(AND($E$3=7),'Marks Entry 7th'!BL169,"")))</f>
        <v/>
      </c>
      <c r="DP170" s="120" t="str">
        <f>IF(OR($E170="",$G170=""),"",IF(AND($E$3=6),'Marks Entry 6th'!BM169,IF(AND($E$3=7),'Marks Entry 7th'!BM169,"")))</f>
        <v/>
      </c>
      <c r="DQ170" s="120" t="str">
        <f>IF(OR($E170="",$G170=""),"",IF(AND($E$3=6),'Marks Entry 6th'!BN169,IF(AND($E$3=7),'Marks Entry 7th'!BN169,"")))</f>
        <v/>
      </c>
      <c r="DR170" s="120" t="str">
        <f>IF(OR($E170="",$G170=""),"",IF(AND($E$3=6),'Marks Entry 6th'!BO169,IF(AND($E$3=7),'Marks Entry 7th'!BO169,"")))</f>
        <v/>
      </c>
      <c r="DS170" s="120" t="str">
        <f>IF(OR($E170="",$G170=""),"",IF(AND($E$3=6),'Marks Entry 6th'!BP169,IF(AND($E$3=7),'Marks Entry 7th'!BP169,"")))</f>
        <v/>
      </c>
      <c r="DT170" s="428" t="str">
        <f t="shared" si="241"/>
        <v/>
      </c>
      <c r="DU170" s="120" t="str">
        <f>IF(OR($E170="",$G170=""),"",IF(AND($E$3=6),'Marks Entry 6th'!BQ169,IF(AND($E$3=7),'Marks Entry 7th'!BQ169,"")))</f>
        <v/>
      </c>
      <c r="DV170" s="120" t="str">
        <f>IF(OR($E170="",$G170=""),"",IF(AND($E$3=6),'Marks Entry 6th'!BR169,IF(AND($E$3=7),'Marks Entry 7th'!BR169,"")))</f>
        <v/>
      </c>
      <c r="DW170" s="65" t="str">
        <f t="shared" si="242"/>
        <v/>
      </c>
      <c r="DX170" s="62">
        <f t="shared" si="243"/>
        <v>0</v>
      </c>
      <c r="DY170" s="67" t="str">
        <f>IF(OR($E170="",$G170=""),"",IF(AND($E$3=6),'Marks Entry 6th'!BS169,IF(AND($E$3=7),'Marks Entry 7th'!BS169,"")))</f>
        <v/>
      </c>
      <c r="DZ170" s="67" t="str">
        <f>IF(OR($E170="",$G170=""),"",IF(AND($E$3=6),'Marks Entry 6th'!BT169,IF(AND($E$3=7),'Marks Entry 7th'!BT169,"")))</f>
        <v/>
      </c>
      <c r="EA170" s="65" t="str">
        <f t="shared" si="244"/>
        <v/>
      </c>
      <c r="EB170" s="62" t="str">
        <f t="shared" si="245"/>
        <v/>
      </c>
      <c r="EC170" s="108">
        <f t="shared" si="246"/>
        <v>0</v>
      </c>
      <c r="ED170" s="108" t="str">
        <f t="shared" si="247"/>
        <v/>
      </c>
      <c r="EE170" s="108" t="str">
        <f t="shared" si="248"/>
        <v/>
      </c>
      <c r="EF170" s="108" t="str">
        <f t="shared" si="249"/>
        <v/>
      </c>
      <c r="EG170" s="108" t="str">
        <f t="shared" si="250"/>
        <v/>
      </c>
      <c r="EH170" s="110" t="str">
        <f t="shared" si="251"/>
        <v/>
      </c>
      <c r="EI170" s="52" t="str">
        <f>IF(OR($E170="",$G170=""),"",IF(AND($E$3=6),'Marks Entry 6th'!BU169,IF(AND($E$3=7),'Marks Entry 7th'!BU169,"")))</f>
        <v/>
      </c>
      <c r="EJ170" s="52" t="str">
        <f>IF(OR($E170="",$G170=""),"",IF(AND($E$3=6),'Marks Entry 6th'!BV169,IF(AND($E$3=7),'Marks Entry 7th'!BV169,"")))</f>
        <v/>
      </c>
      <c r="EK170" s="52" t="str">
        <f>IF(OR($E170="",$G170=""),"",IF(AND($E$3=6),'Marks Entry 6th'!BW169,IF(AND($E$3=7),'Marks Entry 7th'!BW169,"")))</f>
        <v/>
      </c>
      <c r="EL170" s="52" t="str">
        <f>IF(OR($E170="",$G170=""),"",IF(AND($E$3=6),'Marks Entry 6th'!BX169,IF(AND($E$3=7),'Marks Entry 7th'!BX169,"")))</f>
        <v/>
      </c>
      <c r="EM170" s="52" t="str">
        <f>IF(OR($E170="",$G170=""),"",IF(AND($E$3=6),'Marks Entry 6th'!BY169,IF(AND($E$3=7),'Marks Entry 7th'!BY169,"")))</f>
        <v/>
      </c>
      <c r="EN170" s="121" t="str">
        <f t="shared" si="252"/>
        <v/>
      </c>
      <c r="EO170" s="122">
        <f t="shared" si="253"/>
        <v>0</v>
      </c>
      <c r="EP170" s="122" t="str">
        <f t="shared" si="254"/>
        <v/>
      </c>
      <c r="EQ170" s="122" t="str">
        <f t="shared" si="255"/>
        <v/>
      </c>
      <c r="ER170" s="109" t="str">
        <f t="shared" si="256"/>
        <v/>
      </c>
      <c r="ES170" s="52" t="str">
        <f>IF(OR($E170="",$G170=""),"",IF(AND($E$3=6),'Marks Entry 6th'!BZ169,IF(AND($E$3=7),'Marks Entry 7th'!BZ169,"")))</f>
        <v/>
      </c>
      <c r="ET170" s="52" t="str">
        <f>IF(OR($E170="",$G170=""),"",IF(AND($E$3=6),'Marks Entry 6th'!CA169,IF(AND($E$3=7),'Marks Entry 7th'!CA169,"")))</f>
        <v/>
      </c>
      <c r="EU170" s="52" t="str">
        <f>IF(OR($E170="",$G170=""),"",IF(AND($E$3=6),'Marks Entry 6th'!CB169,IF(AND($E$3=7),'Marks Entry 7th'!CB169,"")))</f>
        <v/>
      </c>
      <c r="EV170" s="52" t="str">
        <f>IF(OR($E170="",$G170=""),"",IF(AND($E$3=6),'Marks Entry 6th'!CC169,IF(AND($E$3=7),'Marks Entry 7th'!CC169,"")))</f>
        <v/>
      </c>
      <c r="EW170" s="52" t="str">
        <f>IF(OR($E170="",$G170=""),"",IF(AND($E$3=6),'Marks Entry 6th'!CD169,IF(AND($E$3=7),'Marks Entry 7th'!CD169,"")))</f>
        <v/>
      </c>
      <c r="EX170" s="121" t="str">
        <f t="shared" si="257"/>
        <v/>
      </c>
      <c r="EY170" s="122">
        <f t="shared" si="258"/>
        <v>0</v>
      </c>
      <c r="EZ170" s="122" t="str">
        <f t="shared" si="259"/>
        <v/>
      </c>
      <c r="FA170" s="122" t="str">
        <f t="shared" si="260"/>
        <v/>
      </c>
      <c r="FB170" s="109" t="str">
        <f t="shared" si="261"/>
        <v/>
      </c>
      <c r="FC170" s="52" t="str">
        <f>IF(OR($E170="",$G170=""),"",IF(AND($E$3=6),'Marks Entry 6th'!CE169,IF(AND($E$3=7),'Marks Entry 7th'!CE169,"")))</f>
        <v/>
      </c>
      <c r="FD170" s="52" t="str">
        <f>IF(OR($E170="",$G170=""),"",IF(AND($E$3=6),'Marks Entry 6th'!CF169,IF(AND($E$3=7),'Marks Entry 7th'!CF169,"")))</f>
        <v/>
      </c>
      <c r="FE170" s="52" t="str">
        <f>IF(OR($E170="",$G170=""),"",IF(AND($E$3=6),'Marks Entry 6th'!CG169,IF(AND($E$3=7),'Marks Entry 7th'!CG169,"")))</f>
        <v/>
      </c>
      <c r="FF170" s="52" t="str">
        <f>IF(OR($E170="",$G170=""),"",IF(AND($E$3=6),'Marks Entry 6th'!CH169,IF(AND($E$3=7),'Marks Entry 7th'!CH169,"")))</f>
        <v/>
      </c>
      <c r="FG170" s="52" t="str">
        <f>IF(OR($E170="",$G170=""),"",IF(AND($E$3=6),'Marks Entry 6th'!CI169,IF(AND($E$3=7),'Marks Entry 7th'!CI169,"")))</f>
        <v/>
      </c>
      <c r="FH170" s="121" t="str">
        <f t="shared" si="262"/>
        <v/>
      </c>
      <c r="FI170" s="122">
        <f t="shared" si="263"/>
        <v>0</v>
      </c>
      <c r="FJ170" s="122" t="str">
        <f t="shared" si="264"/>
        <v/>
      </c>
      <c r="FK170" s="122" t="str">
        <f t="shared" si="265"/>
        <v/>
      </c>
      <c r="FL170" s="109" t="str">
        <f t="shared" si="266"/>
        <v/>
      </c>
      <c r="FM170" s="370" t="str">
        <f>IF(OR($E170="",$G170=""),"",IF(AND('Marks Entry 6th'!CJ169="",'Marks Entry 7th'!CJ169=""),"",IF(AND($E$3=6),'Marks Entry 6th'!CJ169,IF(AND($E$3=7),'Marks Entry 7th'!CJ169,""))))</f>
        <v/>
      </c>
      <c r="FN170" s="370" t="str">
        <f>IF(OR($E170="",$G170=""),"",IF(AND('Marks Entry 6th'!CK169="",'Marks Entry 7th'!CK169=""),"",IF(AND($E$3=6),'Marks Entry 6th'!CK169,IF(AND($E$3=7),'Marks Entry 7th'!CK169,""))))</f>
        <v/>
      </c>
      <c r="FO170" s="371" t="str">
        <f t="shared" si="267"/>
        <v/>
      </c>
      <c r="FP170" s="109" t="str">
        <f t="shared" si="268"/>
        <v/>
      </c>
      <c r="FQ170" s="370" t="str">
        <f>IF(OR($E170="",$G170=""),"",IF(AND('Marks Entry 6th'!CL169="",'Marks Entry 7th'!CL169=""),"",IF(AND($E$3=6),'Marks Entry 6th'!CL169,IF(AND($E$3=7),'Marks Entry 7th'!CL169,""))))</f>
        <v/>
      </c>
      <c r="FR170" s="370" t="str">
        <f>IF(OR($E170="",$G170=""),"",IF(AND('Marks Entry 6th'!CM169="",'Marks Entry 7th'!CM169=""),"",IF(AND($E$3=6),'Marks Entry 6th'!CM169,IF(AND($E$3=7),'Marks Entry 7th'!CM169,""))))</f>
        <v/>
      </c>
      <c r="FS170" s="371" t="str">
        <f t="shared" si="269"/>
        <v/>
      </c>
      <c r="FT170" s="109" t="str">
        <f t="shared" si="270"/>
        <v/>
      </c>
      <c r="FU170" s="78" t="str">
        <f t="shared" si="271"/>
        <v/>
      </c>
      <c r="FV170" s="332" t="str">
        <f t="shared" si="272"/>
        <v/>
      </c>
      <c r="FW170" s="84" t="str">
        <f t="shared" si="273"/>
        <v/>
      </c>
      <c r="FX170" s="225" t="str">
        <f t="shared" si="274"/>
        <v/>
      </c>
      <c r="FY170" s="85" t="str">
        <f t="shared" si="275"/>
        <v/>
      </c>
      <c r="FZ170" s="331" t="str">
        <f>IFERROR(IF(B170="NSO","NSO",IF(OR(D170="",G170="",F170=""),"",IF(AND(FV170&gt;=36,'Master sheet'!$D$11="Hindi"),"कक्षा क्रमोन्नत",IF(AND(FV170&gt;=36,'Master sheet'!$D$11="English"),"Promoted",IF(AND(FV170&lt;36,'Master sheet'!$D$11="Hindi"),"पुनः परीक्षा","Re-Exam"))))),"")</f>
        <v/>
      </c>
      <c r="GA170" s="53" t="str">
        <f>IF(OR($E170="",$G170=""),"",IF(AND($E$3=6,'Marks Entry 6th'!CN169=""),"",IF(AND($E$3=7,'Marks Entry 7th'!CN169=""),"",IF(AND($E$3=6),'Marks Entry 6th'!CN169,IF(AND($E$3=7),'Marks Entry 7th'!CN169,"")))))</f>
        <v/>
      </c>
      <c r="GB170" s="53" t="str">
        <f>IF(OR($E170="",$G170=""),"",IF(AND($E$3=6,'Marks Entry 6th'!CO169=""),"",IF(AND($E$3=7,'Marks Entry 7th'!CO169=""),"",IF(AND($E$3=6),'Marks Entry 6th'!CO169,IF(AND($E$3=7),'Marks Entry 7th'!CO169,"")))))</f>
        <v/>
      </c>
      <c r="GC170" s="54"/>
      <c r="GK170" s="56">
        <f>IF(AND($E$3=6),'Marks Entry 6th'!I169,IF(AND($E$3=7),'Marks Entry 7th'!I169,""))</f>
        <v>0</v>
      </c>
      <c r="GL170" s="56">
        <f t="shared" si="276"/>
        <v>0</v>
      </c>
    </row>
    <row r="171" spans="1:194" ht="18.95" customHeight="1">
      <c r="A171" s="68">
        <v>164</v>
      </c>
      <c r="B171" s="68" t="str">
        <f>IF(OR(GK171=0,GK171=""),"",IF(AND($E$3=6),'Marks Entry 6th'!I170,IF(AND($E$3=7),'Marks Entry 7th'!I170,"")))</f>
        <v/>
      </c>
      <c r="C171" s="69" t="str">
        <f>IF(OR(B171=0,B171=""),"",IF(AND($E$3=6,'Marks Entry 6th'!B170=""),"",IF(AND($E$3=7,'Marks Entry 7th'!B170=""),"",IF(AND($E$3=6,'Marks Entry 6th'!B170),'Marks Entry 6th'!B170,IF(AND($E$3=7),'Marks Entry 7th'!B170,"")))))</f>
        <v/>
      </c>
      <c r="D171" s="69" t="str">
        <f>IF(OR(B171=0,B171=""),"",IF(AND($E$3=6,'Marks Entry 6th'!C170=""),"",IF(AND($E$3=7,'Marks Entry 7th'!C170=""),"",IF(AND($E$3=6),'Marks Entry 6th'!C170,IF(AND($E$3=7),'Marks Entry 7th'!C170,"")))))</f>
        <v/>
      </c>
      <c r="E171" s="306" t="str">
        <f>IF(OR(B171=0,B171=""),"",IF(AND($E$3=6,'Marks Entry 6th'!E170=""),"",IF(AND($E$3=7,'Marks Entry 7th'!E170=""),"",IF(AND($E$3=6),'Marks Entry 6th'!E170,IF(AND($E$3=7),'Marks Entry 7th'!E170,"")))))</f>
        <v/>
      </c>
      <c r="F171" s="69" t="str">
        <f>IF(OR(B171=0,B171=""),"",IF(AND($E$3=6,'Marks Entry 6th'!D170=""),"",IF(AND($E$3=7,'Marks Entry 7th'!D170=""),"",IF(AND($E$3=6),'Marks Entry 6th'!D170,IF(AND($E$3=7),'Marks Entry 7th'!D170,"")))))</f>
        <v/>
      </c>
      <c r="G171" s="305" t="str">
        <f>IF(OR(B171=0,B171=""),"",IF(AND($E$3=6,'Marks Entry 6th'!F170=""),"",IF(AND($E$3=7,'Marks Entry 7th'!F170=""),"",IF(AND($E$3=6),UPPER('Marks Entry 6th'!F170),IF(AND($E$3=7),UPPER('Marks Entry 7th'!F170),"")))))</f>
        <v/>
      </c>
      <c r="H171" s="305" t="str">
        <f>IF(OR(B171=0,B171=""),"",IF(AND($E$3=6,'Marks Entry 6th'!G170=""),"",IF(AND($E$3=7,'Marks Entry 7th'!G170=""),"",IF(AND($E$3=6),UPPER('Marks Entry 6th'!G170),IF(AND($E$3=7),UPPER('Marks Entry 7th'!G170),"")))))</f>
        <v/>
      </c>
      <c r="I171" s="305" t="str">
        <f>IF(OR(B171=0,B171=""),"",IF(AND($E$3=6,'Marks Entry 6th'!H170=""),"",IF(AND($E$3=7,'Marks Entry 7th'!H170=""),"",IF(AND($E$3=6),UPPER('Marks Entry 6th'!H170),IF(AND($E$3=7),UPPER('Marks Entry 7th'!H170),"")))))</f>
        <v/>
      </c>
      <c r="J171" s="64" t="str">
        <f>IF(OR(B171=0,B171=""),"",IF(AND($E$3=6,'Marks Entry 6th'!J170=""),"",IF(AND($E$3=7,'Marks Entry 7th'!J170=""),"",IF(AND($E$3=6),'Marks Entry 6th'!J170,IF(AND($E$3=7),'Marks Entry 7th'!J170,"")))))</f>
        <v/>
      </c>
      <c r="K171" s="64" t="str">
        <f>IF(OR(B171=0,B171=""),"",IF(AND($E$3=6,'Marks Entry 6th'!K170=""),"",IF(AND($E$3=7,'Marks Entry 7th'!K170=""),"",IF(AND($E$3=6),'Marks Entry 6th'!K170,IF(AND($E$3=7),'Marks Entry 7th'!K170,"")))))</f>
        <v/>
      </c>
      <c r="L171" s="120" t="str">
        <f>IF(OR($E171="",$G171=""),"",IF(AND($E$3=6),'Marks Entry 6th'!L170,IF(AND($E$3=7),'Marks Entry 7th'!L170,"")))</f>
        <v/>
      </c>
      <c r="M171" s="120" t="str">
        <f>IF(OR($E171="",$G171=""),"",IF(AND($E$3=6),'Marks Entry 6th'!M170,IF(AND($E$3=7),'Marks Entry 7th'!M170,"")))</f>
        <v/>
      </c>
      <c r="N171" s="120" t="str">
        <f>IF(OR($E171="",$G171=""),"",IF(AND($E$3=6),'Marks Entry 6th'!N170,IF(AND($E$3=7),'Marks Entry 7th'!N170,"")))</f>
        <v/>
      </c>
      <c r="O171" s="120" t="str">
        <f>IF(OR($E171="",$G171=""),"",IF(AND($E$3=6),'Marks Entry 6th'!O170,IF(AND($E$3=7),'Marks Entry 7th'!O170,"")))</f>
        <v/>
      </c>
      <c r="P171" s="120" t="str">
        <f>IF(OR($E171="",$G171=""),"",IF(AND($E$3=6),'Marks Entry 6th'!P170,IF(AND($E$3=7),'Marks Entry 7th'!P170,"")))</f>
        <v/>
      </c>
      <c r="Q171" s="120" t="str">
        <f>IF(OR($E171="",$G171=""),"",IF(AND($E$3=6),'Marks Entry 6th'!Q170,IF(AND($E$3=7),'Marks Entry 7th'!Q170,"")))</f>
        <v/>
      </c>
      <c r="R171" s="428" t="str">
        <f t="shared" si="186"/>
        <v/>
      </c>
      <c r="S171" s="120" t="str">
        <f>IF(OR($E171="",$G171=""),"",IF(AND($E$3=6),'Marks Entry 6th'!R170,IF(AND($E$3=7),'Marks Entry 7th'!R170,"")))</f>
        <v/>
      </c>
      <c r="T171" s="120" t="str">
        <f>IF(OR($E171="",$G171=""),"",IF(AND($E$3=6),'Marks Entry 6th'!S170,IF(AND($E$3=7),'Marks Entry 7th'!S170,"")))</f>
        <v/>
      </c>
      <c r="U171" s="65" t="str">
        <f t="shared" si="187"/>
        <v/>
      </c>
      <c r="V171" s="62">
        <f t="shared" si="188"/>
        <v>0</v>
      </c>
      <c r="W171" s="67" t="str">
        <f>IF(OR($E171="",$G171=""),"",IF(AND($E$3=6),'Marks Entry 6th'!T170,IF(AND($E$3=7),'Marks Entry 7th'!T170,"")))</f>
        <v/>
      </c>
      <c r="X171" s="67" t="str">
        <f>IF(OR($E171="",$G171=""),"",IF(AND($E$3=6),'Marks Entry 6th'!U170,IF(AND($E$3=7),'Marks Entry 7th'!U170,"")))</f>
        <v/>
      </c>
      <c r="Y171" s="66" t="str">
        <f t="shared" si="189"/>
        <v/>
      </c>
      <c r="Z171" s="62" t="str">
        <f t="shared" si="190"/>
        <v/>
      </c>
      <c r="AA171" s="108">
        <f t="shared" si="191"/>
        <v>0</v>
      </c>
      <c r="AB171" s="108" t="str">
        <f t="shared" si="192"/>
        <v/>
      </c>
      <c r="AC171" s="108" t="str">
        <f t="shared" si="193"/>
        <v/>
      </c>
      <c r="AD171" s="108" t="str">
        <f t="shared" si="194"/>
        <v/>
      </c>
      <c r="AE171" s="108" t="str">
        <f t="shared" si="195"/>
        <v/>
      </c>
      <c r="AF171" s="110" t="str">
        <f t="shared" si="196"/>
        <v/>
      </c>
      <c r="AG171" s="120" t="str">
        <f>IF(OR($E171="",$G171=""),"",IF(AND($E$3=6),'Marks Entry 6th'!V170,IF(AND($E$3=7),'Marks Entry 7th'!V170,"")))</f>
        <v/>
      </c>
      <c r="AH171" s="120" t="str">
        <f>IF(OR($E171="",$G171=""),"",IF(AND($E$3=6),'Marks Entry 6th'!W170,IF(AND($E$3=7),'Marks Entry 7th'!W170,"")))</f>
        <v/>
      </c>
      <c r="AI171" s="120" t="str">
        <f>IF(OR($E171="",$G171=""),"",IF(AND($E$3=6),'Marks Entry 6th'!X170,IF(AND($E$3=7),'Marks Entry 7th'!X170,"")))</f>
        <v/>
      </c>
      <c r="AJ171" s="120" t="str">
        <f>IF(OR($E171="",$G171=""),"",IF(AND($E$3=6),'Marks Entry 6th'!Y170,IF(AND($E$3=7),'Marks Entry 7th'!Y170,"")))</f>
        <v/>
      </c>
      <c r="AK171" s="120" t="str">
        <f>IF(OR($E171="",$G171=""),"",IF(AND($E$3=6),'Marks Entry 6th'!Z170,IF(AND($E$3=7),'Marks Entry 7th'!Z170,"")))</f>
        <v/>
      </c>
      <c r="AL171" s="120" t="str">
        <f>IF(OR($E171="",$G171=""),"",IF(AND($E$3=6),'Marks Entry 6th'!AA170,IF(AND($E$3=7),'Marks Entry 7th'!AA170,"")))</f>
        <v/>
      </c>
      <c r="AM171" s="428" t="str">
        <f t="shared" si="197"/>
        <v/>
      </c>
      <c r="AN171" s="120" t="str">
        <f>IF(OR($E171="",$G171=""),"",IF(AND($E$3=6),'Marks Entry 6th'!AB170,IF(AND($E$3=7),'Marks Entry 7th'!AB170,"")))</f>
        <v/>
      </c>
      <c r="AO171" s="120" t="str">
        <f>IF(OR($E171="",$G171=""),"",IF(AND($E$3=6),'Marks Entry 6th'!AC170,IF(AND($E$3=7),'Marks Entry 7th'!AC170,"")))</f>
        <v/>
      </c>
      <c r="AP171" s="65" t="str">
        <f t="shared" si="198"/>
        <v/>
      </c>
      <c r="AQ171" s="62">
        <f t="shared" si="199"/>
        <v>0</v>
      </c>
      <c r="AR171" s="67" t="str">
        <f>IF(OR($E171="",$G171=""),"",IF(AND($E$3=6),'Marks Entry 6th'!AD170,IF(AND($E$3=7),'Marks Entry 7th'!AD170,"")))</f>
        <v/>
      </c>
      <c r="AS171" s="67" t="str">
        <f>IF(OR($E171="",$G171=""),"",IF(AND($E$3=6),'Marks Entry 6th'!AE170,IF(AND($E$3=7),'Marks Entry 7th'!AE170,"")))</f>
        <v/>
      </c>
      <c r="AT171" s="65" t="str">
        <f t="shared" si="200"/>
        <v/>
      </c>
      <c r="AU171" s="62" t="str">
        <f t="shared" si="201"/>
        <v/>
      </c>
      <c r="AV171" s="108">
        <f t="shared" si="202"/>
        <v>0</v>
      </c>
      <c r="AW171" s="108" t="str">
        <f t="shared" si="203"/>
        <v/>
      </c>
      <c r="AX171" s="108" t="str">
        <f t="shared" si="204"/>
        <v/>
      </c>
      <c r="AY171" s="108" t="str">
        <f t="shared" si="205"/>
        <v/>
      </c>
      <c r="AZ171" s="108" t="str">
        <f t="shared" si="206"/>
        <v/>
      </c>
      <c r="BA171" s="110" t="str">
        <f t="shared" si="207"/>
        <v/>
      </c>
      <c r="BB171" s="313" t="str">
        <f>IF(OR($E171="",$G171=""),"",IF(AND($E$3=6),'Marks Entry 6th'!AF170,IF(AND($E$3=7),'Marks Entry 7th'!AF170,"")))</f>
        <v/>
      </c>
      <c r="BC171" s="120" t="str">
        <f>IF(OR($E171="",$G171=""),"",IF(AND($E$3=6),'Marks Entry 6th'!AG170,IF(AND($E$3=7),'Marks Entry 7th'!AG170,"")))</f>
        <v/>
      </c>
      <c r="BD171" s="120" t="str">
        <f>IF(OR($E171="",$G171=""),"",IF(AND($E$3=6),'Marks Entry 6th'!AH170,IF(AND($E$3=7),'Marks Entry 7th'!AH170,"")))</f>
        <v/>
      </c>
      <c r="BE171" s="120" t="str">
        <f>IF(OR($E171="",$G171=""),"",IF(AND($E$3=6),'Marks Entry 6th'!AI170,IF(AND($E$3=7),'Marks Entry 7th'!AI170,"")))</f>
        <v/>
      </c>
      <c r="BF171" s="120" t="str">
        <f>IF(OR($E171="",$G171=""),"",IF(AND($E$3=6),'Marks Entry 6th'!AJ170,IF(AND($E$3=7),'Marks Entry 7th'!AJ170,"")))</f>
        <v/>
      </c>
      <c r="BG171" s="120" t="str">
        <f>IF(OR($E171="",$G171=""),"",IF(AND($E$3=6),'Marks Entry 6th'!AK170,IF(AND($E$3=7),'Marks Entry 7th'!AK170,"")))</f>
        <v/>
      </c>
      <c r="BH171" s="120" t="str">
        <f>IF(OR($E171="",$G171=""),"",IF(AND($E$3=6),'Marks Entry 6th'!AL170,IF(AND($E$3=7),'Marks Entry 7th'!AL170,"")))</f>
        <v/>
      </c>
      <c r="BI171" s="428" t="str">
        <f t="shared" si="208"/>
        <v/>
      </c>
      <c r="BJ171" s="120" t="str">
        <f>IF(OR($E171="",$G171=""),"",IF(AND($E$3=6),'Marks Entry 6th'!AM170,IF(AND($E$3=7),'Marks Entry 7th'!AM170,"")))</f>
        <v/>
      </c>
      <c r="BK171" s="120" t="str">
        <f>IF(OR($E171="",$G171=""),"",IF(AND($E$3=6),'Marks Entry 6th'!AN170,IF(AND($E$3=7),'Marks Entry 7th'!AN170,"")))</f>
        <v/>
      </c>
      <c r="BL171" s="65" t="str">
        <f t="shared" si="209"/>
        <v/>
      </c>
      <c r="BM171" s="62">
        <f t="shared" si="210"/>
        <v>0</v>
      </c>
      <c r="BN171" s="67" t="str">
        <f>IF(OR($E171="",$G171=""),"",IF(AND($E$3=6),'Marks Entry 6th'!AO170,IF(AND($E$3=7),'Marks Entry 7th'!AO170,"")))</f>
        <v/>
      </c>
      <c r="BO171" s="67" t="str">
        <f>IF(OR($E171="",$G171=""),"",IF(AND($E$3=6),'Marks Entry 6th'!AP170,IF(AND($E$3=7),'Marks Entry 7th'!AP170,"")))</f>
        <v/>
      </c>
      <c r="BP171" s="65" t="str">
        <f t="shared" si="211"/>
        <v/>
      </c>
      <c r="BQ171" s="62" t="str">
        <f t="shared" si="212"/>
        <v/>
      </c>
      <c r="BR171" s="108">
        <f t="shared" si="213"/>
        <v>0</v>
      </c>
      <c r="BS171" s="108" t="str">
        <f t="shared" si="214"/>
        <v/>
      </c>
      <c r="BT171" s="108" t="str">
        <f t="shared" si="215"/>
        <v/>
      </c>
      <c r="BU171" s="108" t="str">
        <f t="shared" si="216"/>
        <v/>
      </c>
      <c r="BV171" s="108" t="str">
        <f t="shared" si="217"/>
        <v/>
      </c>
      <c r="BW171" s="110" t="str">
        <f t="shared" si="218"/>
        <v/>
      </c>
      <c r="BX171" s="120" t="str">
        <f>IF(OR($E171="",$G171=""),"",IF(AND($E$3=6),'Marks Entry 6th'!AQ170,IF(AND($E$3=7),'Marks Entry 7th'!AQ170,"")))</f>
        <v/>
      </c>
      <c r="BY171" s="120" t="str">
        <f>IF(OR($E171="",$G171=""),"",IF(AND($E$3=6),'Marks Entry 6th'!AR170,IF(AND($E$3=7),'Marks Entry 7th'!AR170,"")))</f>
        <v/>
      </c>
      <c r="BZ171" s="120" t="str">
        <f>IF(OR($E171="",$G171=""),"",IF(AND($E$3=6),'Marks Entry 6th'!AS170,IF(AND($E$3=7),'Marks Entry 7th'!AS170,"")))</f>
        <v/>
      </c>
      <c r="CA171" s="120" t="str">
        <f>IF(OR($E171="",$G171=""),"",IF(AND($E$3=6),'Marks Entry 6th'!AT170,IF(AND($E$3=7),'Marks Entry 7th'!AT170,"")))</f>
        <v/>
      </c>
      <c r="CB171" s="120" t="str">
        <f>IF(OR($E171="",$G171=""),"",IF(AND($E$3=6),'Marks Entry 6th'!AU170,IF(AND($E$3=7),'Marks Entry 7th'!AU170,"")))</f>
        <v/>
      </c>
      <c r="CC171" s="120" t="str">
        <f>IF(OR($E171="",$G171=""),"",IF(AND($E$3=6),'Marks Entry 6th'!AV170,IF(AND($E$3=7),'Marks Entry 7th'!AV170,"")))</f>
        <v/>
      </c>
      <c r="CD171" s="428" t="str">
        <f t="shared" si="219"/>
        <v/>
      </c>
      <c r="CE171" s="120" t="str">
        <f>IF(OR($E171="",$G171=""),"",IF(AND($E$3=6),'Marks Entry 6th'!AW170,IF(AND($E$3=7),'Marks Entry 7th'!AW170,"")))</f>
        <v/>
      </c>
      <c r="CF171" s="120" t="str">
        <f>IF(OR($E171="",$G171=""),"",IF(AND($E$3=6),'Marks Entry 6th'!AX170,IF(AND($E$3=7),'Marks Entry 7th'!AX170,"")))</f>
        <v/>
      </c>
      <c r="CG171" s="65" t="str">
        <f t="shared" si="220"/>
        <v/>
      </c>
      <c r="CH171" s="62">
        <f t="shared" si="221"/>
        <v>0</v>
      </c>
      <c r="CI171" s="67" t="str">
        <f>IF(OR($E171="",$G171=""),"",IF(AND($E$3=6),'Marks Entry 6th'!AY170,IF(AND($E$3=7),'Marks Entry 7th'!AY170,"")))</f>
        <v/>
      </c>
      <c r="CJ171" s="67" t="str">
        <f>IF(OR($E171="",$G171=""),"",IF(AND($E$3=6),'Marks Entry 6th'!AZ170,IF(AND($E$3=7),'Marks Entry 7th'!AZ170,"")))</f>
        <v/>
      </c>
      <c r="CK171" s="65" t="str">
        <f t="shared" si="222"/>
        <v/>
      </c>
      <c r="CL171" s="62" t="str">
        <f t="shared" si="223"/>
        <v/>
      </c>
      <c r="CM171" s="108">
        <f t="shared" si="224"/>
        <v>0</v>
      </c>
      <c r="CN171" s="108" t="str">
        <f t="shared" si="225"/>
        <v/>
      </c>
      <c r="CO171" s="108" t="str">
        <f t="shared" si="226"/>
        <v/>
      </c>
      <c r="CP171" s="108" t="str">
        <f t="shared" si="227"/>
        <v/>
      </c>
      <c r="CQ171" s="108" t="str">
        <f t="shared" si="228"/>
        <v/>
      </c>
      <c r="CR171" s="110" t="str">
        <f t="shared" si="229"/>
        <v/>
      </c>
      <c r="CS171" s="120" t="str">
        <f>IF(OR($E171="",$G171=""),"",IF(AND($E$3=6),'Marks Entry 6th'!BA170,IF(AND($E$3=7),'Marks Entry 7th'!BA170,"")))</f>
        <v/>
      </c>
      <c r="CT171" s="120" t="str">
        <f>IF(OR($E171="",$G171=""),"",IF(AND($E$3=6),'Marks Entry 6th'!BB170,IF(AND($E$3=7),'Marks Entry 7th'!BB170,"")))</f>
        <v/>
      </c>
      <c r="CU171" s="120" t="str">
        <f>IF(OR($E171="",$G171=""),"",IF(AND($E$3=6),'Marks Entry 6th'!BC170,IF(AND($E$3=7),'Marks Entry 7th'!BC170,"")))</f>
        <v/>
      </c>
      <c r="CV171" s="120" t="str">
        <f>IF(OR($E171="",$G171=""),"",IF(AND($E$3=6),'Marks Entry 6th'!BD170,IF(AND($E$3=7),'Marks Entry 7th'!BD170,"")))</f>
        <v/>
      </c>
      <c r="CW171" s="120" t="str">
        <f>IF(OR($E171="",$G171=""),"",IF(AND($E$3=6),'Marks Entry 6th'!BE170,IF(AND($E$3=7),'Marks Entry 7th'!BE170,"")))</f>
        <v/>
      </c>
      <c r="CX171" s="120" t="str">
        <f>IF(OR($E171="",$G171=""),"",IF(AND($E$3=6),'Marks Entry 6th'!BF170,IF(AND($E$3=7),'Marks Entry 7th'!BF170,"")))</f>
        <v/>
      </c>
      <c r="CY171" s="428" t="str">
        <f t="shared" si="230"/>
        <v/>
      </c>
      <c r="CZ171" s="120" t="str">
        <f>IF(OR($E171="",$G171=""),"",IF(AND($E$3=6),'Marks Entry 6th'!BG170,IF(AND($E$3=7),'Marks Entry 7th'!BG170,"")))</f>
        <v/>
      </c>
      <c r="DA171" s="120" t="str">
        <f>IF(OR($E171="",$G171=""),"",IF(AND($E$3=6),'Marks Entry 6th'!BH170,IF(AND($E$3=7),'Marks Entry 7th'!BH170,"")))</f>
        <v/>
      </c>
      <c r="DB171" s="65" t="str">
        <f t="shared" si="231"/>
        <v/>
      </c>
      <c r="DC171" s="62">
        <f t="shared" si="232"/>
        <v>0</v>
      </c>
      <c r="DD171" s="67" t="str">
        <f>IF(OR($E171="",$G171=""),"",IF(AND($E$3=6),'Marks Entry 6th'!BI170,IF(AND($E$3=7),'Marks Entry 7th'!BI170,"")))</f>
        <v/>
      </c>
      <c r="DE171" s="67" t="str">
        <f>IF(OR($E171="",$G171=""),"",IF(AND($E$3=6),'Marks Entry 6th'!BJ170,IF(AND($E$3=7),'Marks Entry 7th'!BJ170,"")))</f>
        <v/>
      </c>
      <c r="DF171" s="65" t="str">
        <f t="shared" si="233"/>
        <v/>
      </c>
      <c r="DG171" s="62" t="str">
        <f t="shared" si="234"/>
        <v/>
      </c>
      <c r="DH171" s="108">
        <f t="shared" si="235"/>
        <v>0</v>
      </c>
      <c r="DI171" s="108" t="str">
        <f t="shared" si="236"/>
        <v/>
      </c>
      <c r="DJ171" s="108" t="str">
        <f t="shared" si="237"/>
        <v/>
      </c>
      <c r="DK171" s="108" t="str">
        <f t="shared" si="238"/>
        <v/>
      </c>
      <c r="DL171" s="108" t="str">
        <f t="shared" si="239"/>
        <v/>
      </c>
      <c r="DM171" s="110" t="str">
        <f t="shared" si="240"/>
        <v/>
      </c>
      <c r="DN171" s="120" t="str">
        <f>IF(OR($E171="",$G171=""),"",IF(AND($E$3=6),'Marks Entry 6th'!BK170,IF(AND($E$3=7),'Marks Entry 7th'!BK170,"")))</f>
        <v/>
      </c>
      <c r="DO171" s="120" t="str">
        <f>IF(OR($E171="",$G171=""),"",IF(AND($E$3=6),'Marks Entry 6th'!BL170,IF(AND($E$3=7),'Marks Entry 7th'!BL170,"")))</f>
        <v/>
      </c>
      <c r="DP171" s="120" t="str">
        <f>IF(OR($E171="",$G171=""),"",IF(AND($E$3=6),'Marks Entry 6th'!BM170,IF(AND($E$3=7),'Marks Entry 7th'!BM170,"")))</f>
        <v/>
      </c>
      <c r="DQ171" s="120" t="str">
        <f>IF(OR($E171="",$G171=""),"",IF(AND($E$3=6),'Marks Entry 6th'!BN170,IF(AND($E$3=7),'Marks Entry 7th'!BN170,"")))</f>
        <v/>
      </c>
      <c r="DR171" s="120" t="str">
        <f>IF(OR($E171="",$G171=""),"",IF(AND($E$3=6),'Marks Entry 6th'!BO170,IF(AND($E$3=7),'Marks Entry 7th'!BO170,"")))</f>
        <v/>
      </c>
      <c r="DS171" s="120" t="str">
        <f>IF(OR($E171="",$G171=""),"",IF(AND($E$3=6),'Marks Entry 6th'!BP170,IF(AND($E$3=7),'Marks Entry 7th'!BP170,"")))</f>
        <v/>
      </c>
      <c r="DT171" s="428" t="str">
        <f t="shared" si="241"/>
        <v/>
      </c>
      <c r="DU171" s="120" t="str">
        <f>IF(OR($E171="",$G171=""),"",IF(AND($E$3=6),'Marks Entry 6th'!BQ170,IF(AND($E$3=7),'Marks Entry 7th'!BQ170,"")))</f>
        <v/>
      </c>
      <c r="DV171" s="120" t="str">
        <f>IF(OR($E171="",$G171=""),"",IF(AND($E$3=6),'Marks Entry 6th'!BR170,IF(AND($E$3=7),'Marks Entry 7th'!BR170,"")))</f>
        <v/>
      </c>
      <c r="DW171" s="65" t="str">
        <f t="shared" si="242"/>
        <v/>
      </c>
      <c r="DX171" s="62">
        <f t="shared" si="243"/>
        <v>0</v>
      </c>
      <c r="DY171" s="67" t="str">
        <f>IF(OR($E171="",$G171=""),"",IF(AND($E$3=6),'Marks Entry 6th'!BS170,IF(AND($E$3=7),'Marks Entry 7th'!BS170,"")))</f>
        <v/>
      </c>
      <c r="DZ171" s="67" t="str">
        <f>IF(OR($E171="",$G171=""),"",IF(AND($E$3=6),'Marks Entry 6th'!BT170,IF(AND($E$3=7),'Marks Entry 7th'!BT170,"")))</f>
        <v/>
      </c>
      <c r="EA171" s="65" t="str">
        <f t="shared" si="244"/>
        <v/>
      </c>
      <c r="EB171" s="62" t="str">
        <f t="shared" si="245"/>
        <v/>
      </c>
      <c r="EC171" s="108">
        <f t="shared" si="246"/>
        <v>0</v>
      </c>
      <c r="ED171" s="108" t="str">
        <f t="shared" si="247"/>
        <v/>
      </c>
      <c r="EE171" s="108" t="str">
        <f t="shared" si="248"/>
        <v/>
      </c>
      <c r="EF171" s="108" t="str">
        <f t="shared" si="249"/>
        <v/>
      </c>
      <c r="EG171" s="108" t="str">
        <f t="shared" si="250"/>
        <v/>
      </c>
      <c r="EH171" s="110" t="str">
        <f t="shared" si="251"/>
        <v/>
      </c>
      <c r="EI171" s="52" t="str">
        <f>IF(OR($E171="",$G171=""),"",IF(AND($E$3=6),'Marks Entry 6th'!BU170,IF(AND($E$3=7),'Marks Entry 7th'!BU170,"")))</f>
        <v/>
      </c>
      <c r="EJ171" s="52" t="str">
        <f>IF(OR($E171="",$G171=""),"",IF(AND($E$3=6),'Marks Entry 6th'!BV170,IF(AND($E$3=7),'Marks Entry 7th'!BV170,"")))</f>
        <v/>
      </c>
      <c r="EK171" s="52" t="str">
        <f>IF(OR($E171="",$G171=""),"",IF(AND($E$3=6),'Marks Entry 6th'!BW170,IF(AND($E$3=7),'Marks Entry 7th'!BW170,"")))</f>
        <v/>
      </c>
      <c r="EL171" s="52" t="str">
        <f>IF(OR($E171="",$G171=""),"",IF(AND($E$3=6),'Marks Entry 6th'!BX170,IF(AND($E$3=7),'Marks Entry 7th'!BX170,"")))</f>
        <v/>
      </c>
      <c r="EM171" s="52" t="str">
        <f>IF(OR($E171="",$G171=""),"",IF(AND($E$3=6),'Marks Entry 6th'!BY170,IF(AND($E$3=7),'Marks Entry 7th'!BY170,"")))</f>
        <v/>
      </c>
      <c r="EN171" s="121" t="str">
        <f t="shared" si="252"/>
        <v/>
      </c>
      <c r="EO171" s="122">
        <f t="shared" si="253"/>
        <v>0</v>
      </c>
      <c r="EP171" s="122" t="str">
        <f t="shared" si="254"/>
        <v/>
      </c>
      <c r="EQ171" s="122" t="str">
        <f t="shared" si="255"/>
        <v/>
      </c>
      <c r="ER171" s="109" t="str">
        <f t="shared" si="256"/>
        <v/>
      </c>
      <c r="ES171" s="52" t="str">
        <f>IF(OR($E171="",$G171=""),"",IF(AND($E$3=6),'Marks Entry 6th'!BZ170,IF(AND($E$3=7),'Marks Entry 7th'!BZ170,"")))</f>
        <v/>
      </c>
      <c r="ET171" s="52" t="str">
        <f>IF(OR($E171="",$G171=""),"",IF(AND($E$3=6),'Marks Entry 6th'!CA170,IF(AND($E$3=7),'Marks Entry 7th'!CA170,"")))</f>
        <v/>
      </c>
      <c r="EU171" s="52" t="str">
        <f>IF(OR($E171="",$G171=""),"",IF(AND($E$3=6),'Marks Entry 6th'!CB170,IF(AND($E$3=7),'Marks Entry 7th'!CB170,"")))</f>
        <v/>
      </c>
      <c r="EV171" s="52" t="str">
        <f>IF(OR($E171="",$G171=""),"",IF(AND($E$3=6),'Marks Entry 6th'!CC170,IF(AND($E$3=7),'Marks Entry 7th'!CC170,"")))</f>
        <v/>
      </c>
      <c r="EW171" s="52" t="str">
        <f>IF(OR($E171="",$G171=""),"",IF(AND($E$3=6),'Marks Entry 6th'!CD170,IF(AND($E$3=7),'Marks Entry 7th'!CD170,"")))</f>
        <v/>
      </c>
      <c r="EX171" s="121" t="str">
        <f t="shared" si="257"/>
        <v/>
      </c>
      <c r="EY171" s="122">
        <f t="shared" si="258"/>
        <v>0</v>
      </c>
      <c r="EZ171" s="122" t="str">
        <f t="shared" si="259"/>
        <v/>
      </c>
      <c r="FA171" s="122" t="str">
        <f t="shared" si="260"/>
        <v/>
      </c>
      <c r="FB171" s="109" t="str">
        <f t="shared" si="261"/>
        <v/>
      </c>
      <c r="FC171" s="52" t="str">
        <f>IF(OR($E171="",$G171=""),"",IF(AND($E$3=6),'Marks Entry 6th'!CE170,IF(AND($E$3=7),'Marks Entry 7th'!CE170,"")))</f>
        <v/>
      </c>
      <c r="FD171" s="52" t="str">
        <f>IF(OR($E171="",$G171=""),"",IF(AND($E$3=6),'Marks Entry 6th'!CF170,IF(AND($E$3=7),'Marks Entry 7th'!CF170,"")))</f>
        <v/>
      </c>
      <c r="FE171" s="52" t="str">
        <f>IF(OR($E171="",$G171=""),"",IF(AND($E$3=6),'Marks Entry 6th'!CG170,IF(AND($E$3=7),'Marks Entry 7th'!CG170,"")))</f>
        <v/>
      </c>
      <c r="FF171" s="52" t="str">
        <f>IF(OR($E171="",$G171=""),"",IF(AND($E$3=6),'Marks Entry 6th'!CH170,IF(AND($E$3=7),'Marks Entry 7th'!CH170,"")))</f>
        <v/>
      </c>
      <c r="FG171" s="52" t="str">
        <f>IF(OR($E171="",$G171=""),"",IF(AND($E$3=6),'Marks Entry 6th'!CI170,IF(AND($E$3=7),'Marks Entry 7th'!CI170,"")))</f>
        <v/>
      </c>
      <c r="FH171" s="121" t="str">
        <f t="shared" si="262"/>
        <v/>
      </c>
      <c r="FI171" s="122">
        <f t="shared" si="263"/>
        <v>0</v>
      </c>
      <c r="FJ171" s="122" t="str">
        <f t="shared" si="264"/>
        <v/>
      </c>
      <c r="FK171" s="122" t="str">
        <f t="shared" si="265"/>
        <v/>
      </c>
      <c r="FL171" s="109" t="str">
        <f t="shared" si="266"/>
        <v/>
      </c>
      <c r="FM171" s="370" t="str">
        <f>IF(OR($E171="",$G171=""),"",IF(AND('Marks Entry 6th'!CJ170="",'Marks Entry 7th'!CJ170=""),"",IF(AND($E$3=6),'Marks Entry 6th'!CJ170,IF(AND($E$3=7),'Marks Entry 7th'!CJ170,""))))</f>
        <v/>
      </c>
      <c r="FN171" s="370" t="str">
        <f>IF(OR($E171="",$G171=""),"",IF(AND('Marks Entry 6th'!CK170="",'Marks Entry 7th'!CK170=""),"",IF(AND($E$3=6),'Marks Entry 6th'!CK170,IF(AND($E$3=7),'Marks Entry 7th'!CK170,""))))</f>
        <v/>
      </c>
      <c r="FO171" s="371" t="str">
        <f t="shared" si="267"/>
        <v/>
      </c>
      <c r="FP171" s="109" t="str">
        <f t="shared" si="268"/>
        <v/>
      </c>
      <c r="FQ171" s="370" t="str">
        <f>IF(OR($E171="",$G171=""),"",IF(AND('Marks Entry 6th'!CL170="",'Marks Entry 7th'!CL170=""),"",IF(AND($E$3=6),'Marks Entry 6th'!CL170,IF(AND($E$3=7),'Marks Entry 7th'!CL170,""))))</f>
        <v/>
      </c>
      <c r="FR171" s="370" t="str">
        <f>IF(OR($E171="",$G171=""),"",IF(AND('Marks Entry 6th'!CM170="",'Marks Entry 7th'!CM170=""),"",IF(AND($E$3=6),'Marks Entry 6th'!CM170,IF(AND($E$3=7),'Marks Entry 7th'!CM170,""))))</f>
        <v/>
      </c>
      <c r="FS171" s="371" t="str">
        <f t="shared" si="269"/>
        <v/>
      </c>
      <c r="FT171" s="109" t="str">
        <f t="shared" si="270"/>
        <v/>
      </c>
      <c r="FU171" s="78" t="str">
        <f t="shared" si="271"/>
        <v/>
      </c>
      <c r="FV171" s="332" t="str">
        <f t="shared" si="272"/>
        <v/>
      </c>
      <c r="FW171" s="84" t="str">
        <f t="shared" si="273"/>
        <v/>
      </c>
      <c r="FX171" s="225" t="str">
        <f t="shared" si="274"/>
        <v/>
      </c>
      <c r="FY171" s="85" t="str">
        <f t="shared" si="275"/>
        <v/>
      </c>
      <c r="FZ171" s="331" t="str">
        <f>IFERROR(IF(B171="NSO","NSO",IF(OR(D171="",G171="",F171=""),"",IF(AND(FV171&gt;=36,'Master sheet'!$D$11="Hindi"),"कक्षा क्रमोन्नत",IF(AND(FV171&gt;=36,'Master sheet'!$D$11="English"),"Promoted",IF(AND(FV171&lt;36,'Master sheet'!$D$11="Hindi"),"पुनः परीक्षा","Re-Exam"))))),"")</f>
        <v/>
      </c>
      <c r="GA171" s="53" t="str">
        <f>IF(OR($E171="",$G171=""),"",IF(AND($E$3=6,'Marks Entry 6th'!CN170=""),"",IF(AND($E$3=7,'Marks Entry 7th'!CN170=""),"",IF(AND($E$3=6),'Marks Entry 6th'!CN170,IF(AND($E$3=7),'Marks Entry 7th'!CN170,"")))))</f>
        <v/>
      </c>
      <c r="GB171" s="53" t="str">
        <f>IF(OR($E171="",$G171=""),"",IF(AND($E$3=6,'Marks Entry 6th'!CO170=""),"",IF(AND($E$3=7,'Marks Entry 7th'!CO170=""),"",IF(AND($E$3=6),'Marks Entry 6th'!CO170,IF(AND($E$3=7),'Marks Entry 7th'!CO170,"")))))</f>
        <v/>
      </c>
      <c r="GC171" s="54"/>
      <c r="GK171" s="56">
        <f>IF(AND($E$3=6),'Marks Entry 6th'!I170,IF(AND($E$3=7),'Marks Entry 7th'!I170,""))</f>
        <v>0</v>
      </c>
      <c r="GL171" s="56">
        <f t="shared" si="276"/>
        <v>0</v>
      </c>
    </row>
    <row r="172" spans="1:194" ht="18.95" customHeight="1">
      <c r="A172" s="68">
        <v>165</v>
      </c>
      <c r="B172" s="68" t="str">
        <f>IF(OR(GK172=0,GK172=""),"",IF(AND($E$3=6),'Marks Entry 6th'!I171,IF(AND($E$3=7),'Marks Entry 7th'!I171,"")))</f>
        <v/>
      </c>
      <c r="C172" s="69" t="str">
        <f>IF(OR(B172=0,B172=""),"",IF(AND($E$3=6,'Marks Entry 6th'!B171=""),"",IF(AND($E$3=7,'Marks Entry 7th'!B171=""),"",IF(AND($E$3=6,'Marks Entry 6th'!B171),'Marks Entry 6th'!B171,IF(AND($E$3=7),'Marks Entry 7th'!B171,"")))))</f>
        <v/>
      </c>
      <c r="D172" s="69" t="str">
        <f>IF(OR(B172=0,B172=""),"",IF(AND($E$3=6,'Marks Entry 6th'!C171=""),"",IF(AND($E$3=7,'Marks Entry 7th'!C171=""),"",IF(AND($E$3=6),'Marks Entry 6th'!C171,IF(AND($E$3=7),'Marks Entry 7th'!C171,"")))))</f>
        <v/>
      </c>
      <c r="E172" s="306" t="str">
        <f>IF(OR(B172=0,B172=""),"",IF(AND($E$3=6,'Marks Entry 6th'!E171=""),"",IF(AND($E$3=7,'Marks Entry 7th'!E171=""),"",IF(AND($E$3=6),'Marks Entry 6th'!E171,IF(AND($E$3=7),'Marks Entry 7th'!E171,"")))))</f>
        <v/>
      </c>
      <c r="F172" s="69" t="str">
        <f>IF(OR(B172=0,B172=""),"",IF(AND($E$3=6,'Marks Entry 6th'!D171=""),"",IF(AND($E$3=7,'Marks Entry 7th'!D171=""),"",IF(AND($E$3=6),'Marks Entry 6th'!D171,IF(AND($E$3=7),'Marks Entry 7th'!D171,"")))))</f>
        <v/>
      </c>
      <c r="G172" s="305" t="str">
        <f>IF(OR(B172=0,B172=""),"",IF(AND($E$3=6,'Marks Entry 6th'!F171=""),"",IF(AND($E$3=7,'Marks Entry 7th'!F171=""),"",IF(AND($E$3=6),UPPER('Marks Entry 6th'!F171),IF(AND($E$3=7),UPPER('Marks Entry 7th'!F171),"")))))</f>
        <v/>
      </c>
      <c r="H172" s="305" t="str">
        <f>IF(OR(B172=0,B172=""),"",IF(AND($E$3=6,'Marks Entry 6th'!G171=""),"",IF(AND($E$3=7,'Marks Entry 7th'!G171=""),"",IF(AND($E$3=6),UPPER('Marks Entry 6th'!G171),IF(AND($E$3=7),UPPER('Marks Entry 7th'!G171),"")))))</f>
        <v/>
      </c>
      <c r="I172" s="305" t="str">
        <f>IF(OR(B172=0,B172=""),"",IF(AND($E$3=6,'Marks Entry 6th'!H171=""),"",IF(AND($E$3=7,'Marks Entry 7th'!H171=""),"",IF(AND($E$3=6),UPPER('Marks Entry 6th'!H171),IF(AND($E$3=7),UPPER('Marks Entry 7th'!H171),"")))))</f>
        <v/>
      </c>
      <c r="J172" s="64" t="str">
        <f>IF(OR(B172=0,B172=""),"",IF(AND($E$3=6,'Marks Entry 6th'!J171=""),"",IF(AND($E$3=7,'Marks Entry 7th'!J171=""),"",IF(AND($E$3=6),'Marks Entry 6th'!J171,IF(AND($E$3=7),'Marks Entry 7th'!J171,"")))))</f>
        <v/>
      </c>
      <c r="K172" s="64" t="str">
        <f>IF(OR(B172=0,B172=""),"",IF(AND($E$3=6,'Marks Entry 6th'!K171=""),"",IF(AND($E$3=7,'Marks Entry 7th'!K171=""),"",IF(AND($E$3=6),'Marks Entry 6th'!K171,IF(AND($E$3=7),'Marks Entry 7th'!K171,"")))))</f>
        <v/>
      </c>
      <c r="L172" s="120" t="str">
        <f>IF(OR($E172="",$G172=""),"",IF(AND($E$3=6),'Marks Entry 6th'!L171,IF(AND($E$3=7),'Marks Entry 7th'!L171,"")))</f>
        <v/>
      </c>
      <c r="M172" s="120" t="str">
        <f>IF(OR($E172="",$G172=""),"",IF(AND($E$3=6),'Marks Entry 6th'!M171,IF(AND($E$3=7),'Marks Entry 7th'!M171,"")))</f>
        <v/>
      </c>
      <c r="N172" s="120" t="str">
        <f>IF(OR($E172="",$G172=""),"",IF(AND($E$3=6),'Marks Entry 6th'!N171,IF(AND($E$3=7),'Marks Entry 7th'!N171,"")))</f>
        <v/>
      </c>
      <c r="O172" s="120" t="str">
        <f>IF(OR($E172="",$G172=""),"",IF(AND($E$3=6),'Marks Entry 6th'!O171,IF(AND($E$3=7),'Marks Entry 7th'!O171,"")))</f>
        <v/>
      </c>
      <c r="P172" s="120" t="str">
        <f>IF(OR($E172="",$G172=""),"",IF(AND($E$3=6),'Marks Entry 6th'!P171,IF(AND($E$3=7),'Marks Entry 7th'!P171,"")))</f>
        <v/>
      </c>
      <c r="Q172" s="120" t="str">
        <f>IF(OR($E172="",$G172=""),"",IF(AND($E$3=6),'Marks Entry 6th'!Q171,IF(AND($E$3=7),'Marks Entry 7th'!Q171,"")))</f>
        <v/>
      </c>
      <c r="R172" s="428" t="str">
        <f t="shared" si="186"/>
        <v/>
      </c>
      <c r="S172" s="120" t="str">
        <f>IF(OR($E172="",$G172=""),"",IF(AND($E$3=6),'Marks Entry 6th'!R171,IF(AND($E$3=7),'Marks Entry 7th'!R171,"")))</f>
        <v/>
      </c>
      <c r="T172" s="120" t="str">
        <f>IF(OR($E172="",$G172=""),"",IF(AND($E$3=6),'Marks Entry 6th'!S171,IF(AND($E$3=7),'Marks Entry 7th'!S171,"")))</f>
        <v/>
      </c>
      <c r="U172" s="65" t="str">
        <f t="shared" si="187"/>
        <v/>
      </c>
      <c r="V172" s="62">
        <f t="shared" si="188"/>
        <v>0</v>
      </c>
      <c r="W172" s="67" t="str">
        <f>IF(OR($E172="",$G172=""),"",IF(AND($E$3=6),'Marks Entry 6th'!T171,IF(AND($E$3=7),'Marks Entry 7th'!T171,"")))</f>
        <v/>
      </c>
      <c r="X172" s="67" t="str">
        <f>IF(OR($E172="",$G172=""),"",IF(AND($E$3=6),'Marks Entry 6th'!U171,IF(AND($E$3=7),'Marks Entry 7th'!U171,"")))</f>
        <v/>
      </c>
      <c r="Y172" s="66" t="str">
        <f t="shared" si="189"/>
        <v/>
      </c>
      <c r="Z172" s="62" t="str">
        <f t="shared" si="190"/>
        <v/>
      </c>
      <c r="AA172" s="108">
        <f t="shared" si="191"/>
        <v>0</v>
      </c>
      <c r="AB172" s="108" t="str">
        <f t="shared" si="192"/>
        <v/>
      </c>
      <c r="AC172" s="108" t="str">
        <f t="shared" si="193"/>
        <v/>
      </c>
      <c r="AD172" s="108" t="str">
        <f t="shared" si="194"/>
        <v/>
      </c>
      <c r="AE172" s="108" t="str">
        <f t="shared" si="195"/>
        <v/>
      </c>
      <c r="AF172" s="110" t="str">
        <f t="shared" si="196"/>
        <v/>
      </c>
      <c r="AG172" s="120" t="str">
        <f>IF(OR($E172="",$G172=""),"",IF(AND($E$3=6),'Marks Entry 6th'!V171,IF(AND($E$3=7),'Marks Entry 7th'!V171,"")))</f>
        <v/>
      </c>
      <c r="AH172" s="120" t="str">
        <f>IF(OR($E172="",$G172=""),"",IF(AND($E$3=6),'Marks Entry 6th'!W171,IF(AND($E$3=7),'Marks Entry 7th'!W171,"")))</f>
        <v/>
      </c>
      <c r="AI172" s="120" t="str">
        <f>IF(OR($E172="",$G172=""),"",IF(AND($E$3=6),'Marks Entry 6th'!X171,IF(AND($E$3=7),'Marks Entry 7th'!X171,"")))</f>
        <v/>
      </c>
      <c r="AJ172" s="120" t="str">
        <f>IF(OR($E172="",$G172=""),"",IF(AND($E$3=6),'Marks Entry 6th'!Y171,IF(AND($E$3=7),'Marks Entry 7th'!Y171,"")))</f>
        <v/>
      </c>
      <c r="AK172" s="120" t="str">
        <f>IF(OR($E172="",$G172=""),"",IF(AND($E$3=6),'Marks Entry 6th'!Z171,IF(AND($E$3=7),'Marks Entry 7th'!Z171,"")))</f>
        <v/>
      </c>
      <c r="AL172" s="120" t="str">
        <f>IF(OR($E172="",$G172=""),"",IF(AND($E$3=6),'Marks Entry 6th'!AA171,IF(AND($E$3=7),'Marks Entry 7th'!AA171,"")))</f>
        <v/>
      </c>
      <c r="AM172" s="428" t="str">
        <f t="shared" si="197"/>
        <v/>
      </c>
      <c r="AN172" s="120" t="str">
        <f>IF(OR($E172="",$G172=""),"",IF(AND($E$3=6),'Marks Entry 6th'!AB171,IF(AND($E$3=7),'Marks Entry 7th'!AB171,"")))</f>
        <v/>
      </c>
      <c r="AO172" s="120" t="str">
        <f>IF(OR($E172="",$G172=""),"",IF(AND($E$3=6),'Marks Entry 6th'!AC171,IF(AND($E$3=7),'Marks Entry 7th'!AC171,"")))</f>
        <v/>
      </c>
      <c r="AP172" s="65" t="str">
        <f t="shared" si="198"/>
        <v/>
      </c>
      <c r="AQ172" s="62">
        <f t="shared" si="199"/>
        <v>0</v>
      </c>
      <c r="AR172" s="67" t="str">
        <f>IF(OR($E172="",$G172=""),"",IF(AND($E$3=6),'Marks Entry 6th'!AD171,IF(AND($E$3=7),'Marks Entry 7th'!AD171,"")))</f>
        <v/>
      </c>
      <c r="AS172" s="67" t="str">
        <f>IF(OR($E172="",$G172=""),"",IF(AND($E$3=6),'Marks Entry 6th'!AE171,IF(AND($E$3=7),'Marks Entry 7th'!AE171,"")))</f>
        <v/>
      </c>
      <c r="AT172" s="65" t="str">
        <f t="shared" si="200"/>
        <v/>
      </c>
      <c r="AU172" s="62" t="str">
        <f t="shared" si="201"/>
        <v/>
      </c>
      <c r="AV172" s="108">
        <f t="shared" si="202"/>
        <v>0</v>
      </c>
      <c r="AW172" s="108" t="str">
        <f t="shared" si="203"/>
        <v/>
      </c>
      <c r="AX172" s="108" t="str">
        <f t="shared" si="204"/>
        <v/>
      </c>
      <c r="AY172" s="108" t="str">
        <f t="shared" si="205"/>
        <v/>
      </c>
      <c r="AZ172" s="108" t="str">
        <f t="shared" si="206"/>
        <v/>
      </c>
      <c r="BA172" s="110" t="str">
        <f t="shared" si="207"/>
        <v/>
      </c>
      <c r="BB172" s="313" t="str">
        <f>IF(OR($E172="",$G172=""),"",IF(AND($E$3=6),'Marks Entry 6th'!AF171,IF(AND($E$3=7),'Marks Entry 7th'!AF171,"")))</f>
        <v/>
      </c>
      <c r="BC172" s="120" t="str">
        <f>IF(OR($E172="",$G172=""),"",IF(AND($E$3=6),'Marks Entry 6th'!AG171,IF(AND($E$3=7),'Marks Entry 7th'!AG171,"")))</f>
        <v/>
      </c>
      <c r="BD172" s="120" t="str">
        <f>IF(OR($E172="",$G172=""),"",IF(AND($E$3=6),'Marks Entry 6th'!AH171,IF(AND($E$3=7),'Marks Entry 7th'!AH171,"")))</f>
        <v/>
      </c>
      <c r="BE172" s="120" t="str">
        <f>IF(OR($E172="",$G172=""),"",IF(AND($E$3=6),'Marks Entry 6th'!AI171,IF(AND($E$3=7),'Marks Entry 7th'!AI171,"")))</f>
        <v/>
      </c>
      <c r="BF172" s="120" t="str">
        <f>IF(OR($E172="",$G172=""),"",IF(AND($E$3=6),'Marks Entry 6th'!AJ171,IF(AND($E$3=7),'Marks Entry 7th'!AJ171,"")))</f>
        <v/>
      </c>
      <c r="BG172" s="120" t="str">
        <f>IF(OR($E172="",$G172=""),"",IF(AND($E$3=6),'Marks Entry 6th'!AK171,IF(AND($E$3=7),'Marks Entry 7th'!AK171,"")))</f>
        <v/>
      </c>
      <c r="BH172" s="120" t="str">
        <f>IF(OR($E172="",$G172=""),"",IF(AND($E$3=6),'Marks Entry 6th'!AL171,IF(AND($E$3=7),'Marks Entry 7th'!AL171,"")))</f>
        <v/>
      </c>
      <c r="BI172" s="428" t="str">
        <f t="shared" si="208"/>
        <v/>
      </c>
      <c r="BJ172" s="120" t="str">
        <f>IF(OR($E172="",$G172=""),"",IF(AND($E$3=6),'Marks Entry 6th'!AM171,IF(AND($E$3=7),'Marks Entry 7th'!AM171,"")))</f>
        <v/>
      </c>
      <c r="BK172" s="120" t="str">
        <f>IF(OR($E172="",$G172=""),"",IF(AND($E$3=6),'Marks Entry 6th'!AN171,IF(AND($E$3=7),'Marks Entry 7th'!AN171,"")))</f>
        <v/>
      </c>
      <c r="BL172" s="65" t="str">
        <f t="shared" si="209"/>
        <v/>
      </c>
      <c r="BM172" s="62">
        <f t="shared" si="210"/>
        <v>0</v>
      </c>
      <c r="BN172" s="67" t="str">
        <f>IF(OR($E172="",$G172=""),"",IF(AND($E$3=6),'Marks Entry 6th'!AO171,IF(AND($E$3=7),'Marks Entry 7th'!AO171,"")))</f>
        <v/>
      </c>
      <c r="BO172" s="67" t="str">
        <f>IF(OR($E172="",$G172=""),"",IF(AND($E$3=6),'Marks Entry 6th'!AP171,IF(AND($E$3=7),'Marks Entry 7th'!AP171,"")))</f>
        <v/>
      </c>
      <c r="BP172" s="65" t="str">
        <f t="shared" si="211"/>
        <v/>
      </c>
      <c r="BQ172" s="62" t="str">
        <f t="shared" si="212"/>
        <v/>
      </c>
      <c r="BR172" s="108">
        <f t="shared" si="213"/>
        <v>0</v>
      </c>
      <c r="BS172" s="108" t="str">
        <f t="shared" si="214"/>
        <v/>
      </c>
      <c r="BT172" s="108" t="str">
        <f t="shared" si="215"/>
        <v/>
      </c>
      <c r="BU172" s="108" t="str">
        <f t="shared" si="216"/>
        <v/>
      </c>
      <c r="BV172" s="108" t="str">
        <f t="shared" si="217"/>
        <v/>
      </c>
      <c r="BW172" s="110" t="str">
        <f t="shared" si="218"/>
        <v/>
      </c>
      <c r="BX172" s="120" t="str">
        <f>IF(OR($E172="",$G172=""),"",IF(AND($E$3=6),'Marks Entry 6th'!AQ171,IF(AND($E$3=7),'Marks Entry 7th'!AQ171,"")))</f>
        <v/>
      </c>
      <c r="BY172" s="120" t="str">
        <f>IF(OR($E172="",$G172=""),"",IF(AND($E$3=6),'Marks Entry 6th'!AR171,IF(AND($E$3=7),'Marks Entry 7th'!AR171,"")))</f>
        <v/>
      </c>
      <c r="BZ172" s="120" t="str">
        <f>IF(OR($E172="",$G172=""),"",IF(AND($E$3=6),'Marks Entry 6th'!AS171,IF(AND($E$3=7),'Marks Entry 7th'!AS171,"")))</f>
        <v/>
      </c>
      <c r="CA172" s="120" t="str">
        <f>IF(OR($E172="",$G172=""),"",IF(AND($E$3=6),'Marks Entry 6th'!AT171,IF(AND($E$3=7),'Marks Entry 7th'!AT171,"")))</f>
        <v/>
      </c>
      <c r="CB172" s="120" t="str">
        <f>IF(OR($E172="",$G172=""),"",IF(AND($E$3=6),'Marks Entry 6th'!AU171,IF(AND($E$3=7),'Marks Entry 7th'!AU171,"")))</f>
        <v/>
      </c>
      <c r="CC172" s="120" t="str">
        <f>IF(OR($E172="",$G172=""),"",IF(AND($E$3=6),'Marks Entry 6th'!AV171,IF(AND($E$3=7),'Marks Entry 7th'!AV171,"")))</f>
        <v/>
      </c>
      <c r="CD172" s="428" t="str">
        <f t="shared" si="219"/>
        <v/>
      </c>
      <c r="CE172" s="120" t="str">
        <f>IF(OR($E172="",$G172=""),"",IF(AND($E$3=6),'Marks Entry 6th'!AW171,IF(AND($E$3=7),'Marks Entry 7th'!AW171,"")))</f>
        <v/>
      </c>
      <c r="CF172" s="120" t="str">
        <f>IF(OR($E172="",$G172=""),"",IF(AND($E$3=6),'Marks Entry 6th'!AX171,IF(AND($E$3=7),'Marks Entry 7th'!AX171,"")))</f>
        <v/>
      </c>
      <c r="CG172" s="65" t="str">
        <f t="shared" si="220"/>
        <v/>
      </c>
      <c r="CH172" s="62">
        <f t="shared" si="221"/>
        <v>0</v>
      </c>
      <c r="CI172" s="67" t="str">
        <f>IF(OR($E172="",$G172=""),"",IF(AND($E$3=6),'Marks Entry 6th'!AY171,IF(AND($E$3=7),'Marks Entry 7th'!AY171,"")))</f>
        <v/>
      </c>
      <c r="CJ172" s="67" t="str">
        <f>IF(OR($E172="",$G172=""),"",IF(AND($E$3=6),'Marks Entry 6th'!AZ171,IF(AND($E$3=7),'Marks Entry 7th'!AZ171,"")))</f>
        <v/>
      </c>
      <c r="CK172" s="65" t="str">
        <f t="shared" si="222"/>
        <v/>
      </c>
      <c r="CL172" s="62" t="str">
        <f t="shared" si="223"/>
        <v/>
      </c>
      <c r="CM172" s="108">
        <f t="shared" si="224"/>
        <v>0</v>
      </c>
      <c r="CN172" s="108" t="str">
        <f t="shared" si="225"/>
        <v/>
      </c>
      <c r="CO172" s="108" t="str">
        <f t="shared" si="226"/>
        <v/>
      </c>
      <c r="CP172" s="108" t="str">
        <f t="shared" si="227"/>
        <v/>
      </c>
      <c r="CQ172" s="108" t="str">
        <f t="shared" si="228"/>
        <v/>
      </c>
      <c r="CR172" s="110" t="str">
        <f t="shared" si="229"/>
        <v/>
      </c>
      <c r="CS172" s="120" t="str">
        <f>IF(OR($E172="",$G172=""),"",IF(AND($E$3=6),'Marks Entry 6th'!BA171,IF(AND($E$3=7),'Marks Entry 7th'!BA171,"")))</f>
        <v/>
      </c>
      <c r="CT172" s="120" t="str">
        <f>IF(OR($E172="",$G172=""),"",IF(AND($E$3=6),'Marks Entry 6th'!BB171,IF(AND($E$3=7),'Marks Entry 7th'!BB171,"")))</f>
        <v/>
      </c>
      <c r="CU172" s="120" t="str">
        <f>IF(OR($E172="",$G172=""),"",IF(AND($E$3=6),'Marks Entry 6th'!BC171,IF(AND($E$3=7),'Marks Entry 7th'!BC171,"")))</f>
        <v/>
      </c>
      <c r="CV172" s="120" t="str">
        <f>IF(OR($E172="",$G172=""),"",IF(AND($E$3=6),'Marks Entry 6th'!BD171,IF(AND($E$3=7),'Marks Entry 7th'!BD171,"")))</f>
        <v/>
      </c>
      <c r="CW172" s="120" t="str">
        <f>IF(OR($E172="",$G172=""),"",IF(AND($E$3=6),'Marks Entry 6th'!BE171,IF(AND($E$3=7),'Marks Entry 7th'!BE171,"")))</f>
        <v/>
      </c>
      <c r="CX172" s="120" t="str">
        <f>IF(OR($E172="",$G172=""),"",IF(AND($E$3=6),'Marks Entry 6th'!BF171,IF(AND($E$3=7),'Marks Entry 7th'!BF171,"")))</f>
        <v/>
      </c>
      <c r="CY172" s="428" t="str">
        <f t="shared" si="230"/>
        <v/>
      </c>
      <c r="CZ172" s="120" t="str">
        <f>IF(OR($E172="",$G172=""),"",IF(AND($E$3=6),'Marks Entry 6th'!BG171,IF(AND($E$3=7),'Marks Entry 7th'!BG171,"")))</f>
        <v/>
      </c>
      <c r="DA172" s="120" t="str">
        <f>IF(OR($E172="",$G172=""),"",IF(AND($E$3=6),'Marks Entry 6th'!BH171,IF(AND($E$3=7),'Marks Entry 7th'!BH171,"")))</f>
        <v/>
      </c>
      <c r="DB172" s="65" t="str">
        <f t="shared" si="231"/>
        <v/>
      </c>
      <c r="DC172" s="62">
        <f t="shared" si="232"/>
        <v>0</v>
      </c>
      <c r="DD172" s="67" t="str">
        <f>IF(OR($E172="",$G172=""),"",IF(AND($E$3=6),'Marks Entry 6th'!BI171,IF(AND($E$3=7),'Marks Entry 7th'!BI171,"")))</f>
        <v/>
      </c>
      <c r="DE172" s="67" t="str">
        <f>IF(OR($E172="",$G172=""),"",IF(AND($E$3=6),'Marks Entry 6th'!BJ171,IF(AND($E$3=7),'Marks Entry 7th'!BJ171,"")))</f>
        <v/>
      </c>
      <c r="DF172" s="65" t="str">
        <f t="shared" si="233"/>
        <v/>
      </c>
      <c r="DG172" s="62" t="str">
        <f t="shared" si="234"/>
        <v/>
      </c>
      <c r="DH172" s="108">
        <f t="shared" si="235"/>
        <v>0</v>
      </c>
      <c r="DI172" s="108" t="str">
        <f t="shared" si="236"/>
        <v/>
      </c>
      <c r="DJ172" s="108" t="str">
        <f t="shared" si="237"/>
        <v/>
      </c>
      <c r="DK172" s="108" t="str">
        <f t="shared" si="238"/>
        <v/>
      </c>
      <c r="DL172" s="108" t="str">
        <f t="shared" si="239"/>
        <v/>
      </c>
      <c r="DM172" s="110" t="str">
        <f t="shared" si="240"/>
        <v/>
      </c>
      <c r="DN172" s="120" t="str">
        <f>IF(OR($E172="",$G172=""),"",IF(AND($E$3=6),'Marks Entry 6th'!BK171,IF(AND($E$3=7),'Marks Entry 7th'!BK171,"")))</f>
        <v/>
      </c>
      <c r="DO172" s="120" t="str">
        <f>IF(OR($E172="",$G172=""),"",IF(AND($E$3=6),'Marks Entry 6th'!BL171,IF(AND($E$3=7),'Marks Entry 7th'!BL171,"")))</f>
        <v/>
      </c>
      <c r="DP172" s="120" t="str">
        <f>IF(OR($E172="",$G172=""),"",IF(AND($E$3=6),'Marks Entry 6th'!BM171,IF(AND($E$3=7),'Marks Entry 7th'!BM171,"")))</f>
        <v/>
      </c>
      <c r="DQ172" s="120" t="str">
        <f>IF(OR($E172="",$G172=""),"",IF(AND($E$3=6),'Marks Entry 6th'!BN171,IF(AND($E$3=7),'Marks Entry 7th'!BN171,"")))</f>
        <v/>
      </c>
      <c r="DR172" s="120" t="str">
        <f>IF(OR($E172="",$G172=""),"",IF(AND($E$3=6),'Marks Entry 6th'!BO171,IF(AND($E$3=7),'Marks Entry 7th'!BO171,"")))</f>
        <v/>
      </c>
      <c r="DS172" s="120" t="str">
        <f>IF(OR($E172="",$G172=""),"",IF(AND($E$3=6),'Marks Entry 6th'!BP171,IF(AND($E$3=7),'Marks Entry 7th'!BP171,"")))</f>
        <v/>
      </c>
      <c r="DT172" s="428" t="str">
        <f t="shared" si="241"/>
        <v/>
      </c>
      <c r="DU172" s="120" t="str">
        <f>IF(OR($E172="",$G172=""),"",IF(AND($E$3=6),'Marks Entry 6th'!BQ171,IF(AND($E$3=7),'Marks Entry 7th'!BQ171,"")))</f>
        <v/>
      </c>
      <c r="DV172" s="120" t="str">
        <f>IF(OR($E172="",$G172=""),"",IF(AND($E$3=6),'Marks Entry 6th'!BR171,IF(AND($E$3=7),'Marks Entry 7th'!BR171,"")))</f>
        <v/>
      </c>
      <c r="DW172" s="65" t="str">
        <f t="shared" si="242"/>
        <v/>
      </c>
      <c r="DX172" s="62">
        <f t="shared" si="243"/>
        <v>0</v>
      </c>
      <c r="DY172" s="67" t="str">
        <f>IF(OR($E172="",$G172=""),"",IF(AND($E$3=6),'Marks Entry 6th'!BS171,IF(AND($E$3=7),'Marks Entry 7th'!BS171,"")))</f>
        <v/>
      </c>
      <c r="DZ172" s="67" t="str">
        <f>IF(OR($E172="",$G172=""),"",IF(AND($E$3=6),'Marks Entry 6th'!BT171,IF(AND($E$3=7),'Marks Entry 7th'!BT171,"")))</f>
        <v/>
      </c>
      <c r="EA172" s="65" t="str">
        <f t="shared" si="244"/>
        <v/>
      </c>
      <c r="EB172" s="62" t="str">
        <f t="shared" si="245"/>
        <v/>
      </c>
      <c r="EC172" s="108">
        <f t="shared" si="246"/>
        <v>0</v>
      </c>
      <c r="ED172" s="108" t="str">
        <f t="shared" si="247"/>
        <v/>
      </c>
      <c r="EE172" s="108" t="str">
        <f t="shared" si="248"/>
        <v/>
      </c>
      <c r="EF172" s="108" t="str">
        <f t="shared" si="249"/>
        <v/>
      </c>
      <c r="EG172" s="108" t="str">
        <f t="shared" si="250"/>
        <v/>
      </c>
      <c r="EH172" s="110" t="str">
        <f t="shared" si="251"/>
        <v/>
      </c>
      <c r="EI172" s="52" t="str">
        <f>IF(OR($E172="",$G172=""),"",IF(AND($E$3=6),'Marks Entry 6th'!BU171,IF(AND($E$3=7),'Marks Entry 7th'!BU171,"")))</f>
        <v/>
      </c>
      <c r="EJ172" s="52" t="str">
        <f>IF(OR($E172="",$G172=""),"",IF(AND($E$3=6),'Marks Entry 6th'!BV171,IF(AND($E$3=7),'Marks Entry 7th'!BV171,"")))</f>
        <v/>
      </c>
      <c r="EK172" s="52" t="str">
        <f>IF(OR($E172="",$G172=""),"",IF(AND($E$3=6),'Marks Entry 6th'!BW171,IF(AND($E$3=7),'Marks Entry 7th'!BW171,"")))</f>
        <v/>
      </c>
      <c r="EL172" s="52" t="str">
        <f>IF(OR($E172="",$G172=""),"",IF(AND($E$3=6),'Marks Entry 6th'!BX171,IF(AND($E$3=7),'Marks Entry 7th'!BX171,"")))</f>
        <v/>
      </c>
      <c r="EM172" s="52" t="str">
        <f>IF(OR($E172="",$G172=""),"",IF(AND($E$3=6),'Marks Entry 6th'!BY171,IF(AND($E$3=7),'Marks Entry 7th'!BY171,"")))</f>
        <v/>
      </c>
      <c r="EN172" s="121" t="str">
        <f t="shared" si="252"/>
        <v/>
      </c>
      <c r="EO172" s="122">
        <f t="shared" si="253"/>
        <v>0</v>
      </c>
      <c r="EP172" s="122" t="str">
        <f t="shared" si="254"/>
        <v/>
      </c>
      <c r="EQ172" s="122" t="str">
        <f t="shared" si="255"/>
        <v/>
      </c>
      <c r="ER172" s="109" t="str">
        <f t="shared" si="256"/>
        <v/>
      </c>
      <c r="ES172" s="52" t="str">
        <f>IF(OR($E172="",$G172=""),"",IF(AND($E$3=6),'Marks Entry 6th'!BZ171,IF(AND($E$3=7),'Marks Entry 7th'!BZ171,"")))</f>
        <v/>
      </c>
      <c r="ET172" s="52" t="str">
        <f>IF(OR($E172="",$G172=""),"",IF(AND($E$3=6),'Marks Entry 6th'!CA171,IF(AND($E$3=7),'Marks Entry 7th'!CA171,"")))</f>
        <v/>
      </c>
      <c r="EU172" s="52" t="str">
        <f>IF(OR($E172="",$G172=""),"",IF(AND($E$3=6),'Marks Entry 6th'!CB171,IF(AND($E$3=7),'Marks Entry 7th'!CB171,"")))</f>
        <v/>
      </c>
      <c r="EV172" s="52" t="str">
        <f>IF(OR($E172="",$G172=""),"",IF(AND($E$3=6),'Marks Entry 6th'!CC171,IF(AND($E$3=7),'Marks Entry 7th'!CC171,"")))</f>
        <v/>
      </c>
      <c r="EW172" s="52" t="str">
        <f>IF(OR($E172="",$G172=""),"",IF(AND($E$3=6),'Marks Entry 6th'!CD171,IF(AND($E$3=7),'Marks Entry 7th'!CD171,"")))</f>
        <v/>
      </c>
      <c r="EX172" s="121" t="str">
        <f t="shared" si="257"/>
        <v/>
      </c>
      <c r="EY172" s="122">
        <f t="shared" si="258"/>
        <v>0</v>
      </c>
      <c r="EZ172" s="122" t="str">
        <f t="shared" si="259"/>
        <v/>
      </c>
      <c r="FA172" s="122" t="str">
        <f t="shared" si="260"/>
        <v/>
      </c>
      <c r="FB172" s="109" t="str">
        <f t="shared" si="261"/>
        <v/>
      </c>
      <c r="FC172" s="52" t="str">
        <f>IF(OR($E172="",$G172=""),"",IF(AND($E$3=6),'Marks Entry 6th'!CE171,IF(AND($E$3=7),'Marks Entry 7th'!CE171,"")))</f>
        <v/>
      </c>
      <c r="FD172" s="52" t="str">
        <f>IF(OR($E172="",$G172=""),"",IF(AND($E$3=6),'Marks Entry 6th'!CF171,IF(AND($E$3=7),'Marks Entry 7th'!CF171,"")))</f>
        <v/>
      </c>
      <c r="FE172" s="52" t="str">
        <f>IF(OR($E172="",$G172=""),"",IF(AND($E$3=6),'Marks Entry 6th'!CG171,IF(AND($E$3=7),'Marks Entry 7th'!CG171,"")))</f>
        <v/>
      </c>
      <c r="FF172" s="52" t="str">
        <f>IF(OR($E172="",$G172=""),"",IF(AND($E$3=6),'Marks Entry 6th'!CH171,IF(AND($E$3=7),'Marks Entry 7th'!CH171,"")))</f>
        <v/>
      </c>
      <c r="FG172" s="52" t="str">
        <f>IF(OR($E172="",$G172=""),"",IF(AND($E$3=6),'Marks Entry 6th'!CI171,IF(AND($E$3=7),'Marks Entry 7th'!CI171,"")))</f>
        <v/>
      </c>
      <c r="FH172" s="121" t="str">
        <f t="shared" si="262"/>
        <v/>
      </c>
      <c r="FI172" s="122">
        <f t="shared" si="263"/>
        <v>0</v>
      </c>
      <c r="FJ172" s="122" t="str">
        <f t="shared" si="264"/>
        <v/>
      </c>
      <c r="FK172" s="122" t="str">
        <f t="shared" si="265"/>
        <v/>
      </c>
      <c r="FL172" s="109" t="str">
        <f t="shared" si="266"/>
        <v/>
      </c>
      <c r="FM172" s="370" t="str">
        <f>IF(OR($E172="",$G172=""),"",IF(AND('Marks Entry 6th'!CJ171="",'Marks Entry 7th'!CJ171=""),"",IF(AND($E$3=6),'Marks Entry 6th'!CJ171,IF(AND($E$3=7),'Marks Entry 7th'!CJ171,""))))</f>
        <v/>
      </c>
      <c r="FN172" s="370" t="str">
        <f>IF(OR($E172="",$G172=""),"",IF(AND('Marks Entry 6th'!CK171="",'Marks Entry 7th'!CK171=""),"",IF(AND($E$3=6),'Marks Entry 6th'!CK171,IF(AND($E$3=7),'Marks Entry 7th'!CK171,""))))</f>
        <v/>
      </c>
      <c r="FO172" s="371" t="str">
        <f t="shared" si="267"/>
        <v/>
      </c>
      <c r="FP172" s="109" t="str">
        <f t="shared" si="268"/>
        <v/>
      </c>
      <c r="FQ172" s="370" t="str">
        <f>IF(OR($E172="",$G172=""),"",IF(AND('Marks Entry 6th'!CL171="",'Marks Entry 7th'!CL171=""),"",IF(AND($E$3=6),'Marks Entry 6th'!CL171,IF(AND($E$3=7),'Marks Entry 7th'!CL171,""))))</f>
        <v/>
      </c>
      <c r="FR172" s="370" t="str">
        <f>IF(OR($E172="",$G172=""),"",IF(AND('Marks Entry 6th'!CM171="",'Marks Entry 7th'!CM171=""),"",IF(AND($E$3=6),'Marks Entry 6th'!CM171,IF(AND($E$3=7),'Marks Entry 7th'!CM171,""))))</f>
        <v/>
      </c>
      <c r="FS172" s="371" t="str">
        <f t="shared" si="269"/>
        <v/>
      </c>
      <c r="FT172" s="109" t="str">
        <f t="shared" si="270"/>
        <v/>
      </c>
      <c r="FU172" s="78" t="str">
        <f t="shared" si="271"/>
        <v/>
      </c>
      <c r="FV172" s="332" t="str">
        <f t="shared" si="272"/>
        <v/>
      </c>
      <c r="FW172" s="84" t="str">
        <f t="shared" si="273"/>
        <v/>
      </c>
      <c r="FX172" s="225" t="str">
        <f t="shared" si="274"/>
        <v/>
      </c>
      <c r="FY172" s="85" t="str">
        <f t="shared" si="275"/>
        <v/>
      </c>
      <c r="FZ172" s="331" t="str">
        <f>IFERROR(IF(B172="NSO","NSO",IF(OR(D172="",G172="",F172=""),"",IF(AND(FV172&gt;=36,'Master sheet'!$D$11="Hindi"),"कक्षा क्रमोन्नत",IF(AND(FV172&gt;=36,'Master sheet'!$D$11="English"),"Promoted",IF(AND(FV172&lt;36,'Master sheet'!$D$11="Hindi"),"पुनः परीक्षा","Re-Exam"))))),"")</f>
        <v/>
      </c>
      <c r="GA172" s="53" t="str">
        <f>IF(OR($E172="",$G172=""),"",IF(AND($E$3=6,'Marks Entry 6th'!CN171=""),"",IF(AND($E$3=7,'Marks Entry 7th'!CN171=""),"",IF(AND($E$3=6),'Marks Entry 6th'!CN171,IF(AND($E$3=7),'Marks Entry 7th'!CN171,"")))))</f>
        <v/>
      </c>
      <c r="GB172" s="53" t="str">
        <f>IF(OR($E172="",$G172=""),"",IF(AND($E$3=6,'Marks Entry 6th'!CO171=""),"",IF(AND($E$3=7,'Marks Entry 7th'!CO171=""),"",IF(AND($E$3=6),'Marks Entry 6th'!CO171,IF(AND($E$3=7),'Marks Entry 7th'!CO171,"")))))</f>
        <v/>
      </c>
      <c r="GC172" s="54"/>
      <c r="GK172" s="56">
        <f>IF(AND($E$3=6),'Marks Entry 6th'!I171,IF(AND($E$3=7),'Marks Entry 7th'!I171,""))</f>
        <v>0</v>
      </c>
      <c r="GL172" s="56">
        <f t="shared" si="276"/>
        <v>0</v>
      </c>
    </row>
    <row r="173" spans="1:194" ht="18.95" customHeight="1">
      <c r="A173" s="68">
        <v>166</v>
      </c>
      <c r="B173" s="68" t="str">
        <f>IF(OR(GK173=0,GK173=""),"",IF(AND($E$3=6),'Marks Entry 6th'!I172,IF(AND($E$3=7),'Marks Entry 7th'!I172,"")))</f>
        <v/>
      </c>
      <c r="C173" s="69" t="str">
        <f>IF(OR(B173=0,B173=""),"",IF(AND($E$3=6,'Marks Entry 6th'!B172=""),"",IF(AND($E$3=7,'Marks Entry 7th'!B172=""),"",IF(AND($E$3=6,'Marks Entry 6th'!B172),'Marks Entry 6th'!B172,IF(AND($E$3=7),'Marks Entry 7th'!B172,"")))))</f>
        <v/>
      </c>
      <c r="D173" s="69" t="str">
        <f>IF(OR(B173=0,B173=""),"",IF(AND($E$3=6,'Marks Entry 6th'!C172=""),"",IF(AND($E$3=7,'Marks Entry 7th'!C172=""),"",IF(AND($E$3=6),'Marks Entry 6th'!C172,IF(AND($E$3=7),'Marks Entry 7th'!C172,"")))))</f>
        <v/>
      </c>
      <c r="E173" s="306" t="str">
        <f>IF(OR(B173=0,B173=""),"",IF(AND($E$3=6,'Marks Entry 6th'!E172=""),"",IF(AND($E$3=7,'Marks Entry 7th'!E172=""),"",IF(AND($E$3=6),'Marks Entry 6th'!E172,IF(AND($E$3=7),'Marks Entry 7th'!E172,"")))))</f>
        <v/>
      </c>
      <c r="F173" s="69" t="str">
        <f>IF(OR(B173=0,B173=""),"",IF(AND($E$3=6,'Marks Entry 6th'!D172=""),"",IF(AND($E$3=7,'Marks Entry 7th'!D172=""),"",IF(AND($E$3=6),'Marks Entry 6th'!D172,IF(AND($E$3=7),'Marks Entry 7th'!D172,"")))))</f>
        <v/>
      </c>
      <c r="G173" s="305" t="str">
        <f>IF(OR(B173=0,B173=""),"",IF(AND($E$3=6,'Marks Entry 6th'!F172=""),"",IF(AND($E$3=7,'Marks Entry 7th'!F172=""),"",IF(AND($E$3=6),UPPER('Marks Entry 6th'!F172),IF(AND($E$3=7),UPPER('Marks Entry 7th'!F172),"")))))</f>
        <v/>
      </c>
      <c r="H173" s="305" t="str">
        <f>IF(OR(B173=0,B173=""),"",IF(AND($E$3=6,'Marks Entry 6th'!G172=""),"",IF(AND($E$3=7,'Marks Entry 7th'!G172=""),"",IF(AND($E$3=6),UPPER('Marks Entry 6th'!G172),IF(AND($E$3=7),UPPER('Marks Entry 7th'!G172),"")))))</f>
        <v/>
      </c>
      <c r="I173" s="305" t="str">
        <f>IF(OR(B173=0,B173=""),"",IF(AND($E$3=6,'Marks Entry 6th'!H172=""),"",IF(AND($E$3=7,'Marks Entry 7th'!H172=""),"",IF(AND($E$3=6),UPPER('Marks Entry 6th'!H172),IF(AND($E$3=7),UPPER('Marks Entry 7th'!H172),"")))))</f>
        <v/>
      </c>
      <c r="J173" s="64" t="str">
        <f>IF(OR(B173=0,B173=""),"",IF(AND($E$3=6,'Marks Entry 6th'!J172=""),"",IF(AND($E$3=7,'Marks Entry 7th'!J172=""),"",IF(AND($E$3=6),'Marks Entry 6th'!J172,IF(AND($E$3=7),'Marks Entry 7th'!J172,"")))))</f>
        <v/>
      </c>
      <c r="K173" s="64" t="str">
        <f>IF(OR(B173=0,B173=""),"",IF(AND($E$3=6,'Marks Entry 6th'!K172=""),"",IF(AND($E$3=7,'Marks Entry 7th'!K172=""),"",IF(AND($E$3=6),'Marks Entry 6th'!K172,IF(AND($E$3=7),'Marks Entry 7th'!K172,"")))))</f>
        <v/>
      </c>
      <c r="L173" s="120" t="str">
        <f>IF(OR($E173="",$G173=""),"",IF(AND($E$3=6),'Marks Entry 6th'!L172,IF(AND($E$3=7),'Marks Entry 7th'!L172,"")))</f>
        <v/>
      </c>
      <c r="M173" s="120" t="str">
        <f>IF(OR($E173="",$G173=""),"",IF(AND($E$3=6),'Marks Entry 6th'!M172,IF(AND($E$3=7),'Marks Entry 7th'!M172,"")))</f>
        <v/>
      </c>
      <c r="N173" s="120" t="str">
        <f>IF(OR($E173="",$G173=""),"",IF(AND($E$3=6),'Marks Entry 6th'!N172,IF(AND($E$3=7),'Marks Entry 7th'!N172,"")))</f>
        <v/>
      </c>
      <c r="O173" s="120" t="str">
        <f>IF(OR($E173="",$G173=""),"",IF(AND($E$3=6),'Marks Entry 6th'!O172,IF(AND($E$3=7),'Marks Entry 7th'!O172,"")))</f>
        <v/>
      </c>
      <c r="P173" s="120" t="str">
        <f>IF(OR($E173="",$G173=""),"",IF(AND($E$3=6),'Marks Entry 6th'!P172,IF(AND($E$3=7),'Marks Entry 7th'!P172,"")))</f>
        <v/>
      </c>
      <c r="Q173" s="120" t="str">
        <f>IF(OR($E173="",$G173=""),"",IF(AND($E$3=6),'Marks Entry 6th'!Q172,IF(AND($E$3=7),'Marks Entry 7th'!Q172,"")))</f>
        <v/>
      </c>
      <c r="R173" s="428" t="str">
        <f t="shared" si="186"/>
        <v/>
      </c>
      <c r="S173" s="120" t="str">
        <f>IF(OR($E173="",$G173=""),"",IF(AND($E$3=6),'Marks Entry 6th'!R172,IF(AND($E$3=7),'Marks Entry 7th'!R172,"")))</f>
        <v/>
      </c>
      <c r="T173" s="120" t="str">
        <f>IF(OR($E173="",$G173=""),"",IF(AND($E$3=6),'Marks Entry 6th'!S172,IF(AND($E$3=7),'Marks Entry 7th'!S172,"")))</f>
        <v/>
      </c>
      <c r="U173" s="65" t="str">
        <f t="shared" si="187"/>
        <v/>
      </c>
      <c r="V173" s="62">
        <f t="shared" si="188"/>
        <v>0</v>
      </c>
      <c r="W173" s="67" t="str">
        <f>IF(OR($E173="",$G173=""),"",IF(AND($E$3=6),'Marks Entry 6th'!T172,IF(AND($E$3=7),'Marks Entry 7th'!T172,"")))</f>
        <v/>
      </c>
      <c r="X173" s="67" t="str">
        <f>IF(OR($E173="",$G173=""),"",IF(AND($E$3=6),'Marks Entry 6th'!U172,IF(AND($E$3=7),'Marks Entry 7th'!U172,"")))</f>
        <v/>
      </c>
      <c r="Y173" s="66" t="str">
        <f t="shared" si="189"/>
        <v/>
      </c>
      <c r="Z173" s="62" t="str">
        <f t="shared" si="190"/>
        <v/>
      </c>
      <c r="AA173" s="108">
        <f t="shared" si="191"/>
        <v>0</v>
      </c>
      <c r="AB173" s="108" t="str">
        <f t="shared" si="192"/>
        <v/>
      </c>
      <c r="AC173" s="108" t="str">
        <f t="shared" si="193"/>
        <v/>
      </c>
      <c r="AD173" s="108" t="str">
        <f t="shared" si="194"/>
        <v/>
      </c>
      <c r="AE173" s="108" t="str">
        <f t="shared" si="195"/>
        <v/>
      </c>
      <c r="AF173" s="110" t="str">
        <f t="shared" si="196"/>
        <v/>
      </c>
      <c r="AG173" s="120" t="str">
        <f>IF(OR($E173="",$G173=""),"",IF(AND($E$3=6),'Marks Entry 6th'!V172,IF(AND($E$3=7),'Marks Entry 7th'!V172,"")))</f>
        <v/>
      </c>
      <c r="AH173" s="120" t="str">
        <f>IF(OR($E173="",$G173=""),"",IF(AND($E$3=6),'Marks Entry 6th'!W172,IF(AND($E$3=7),'Marks Entry 7th'!W172,"")))</f>
        <v/>
      </c>
      <c r="AI173" s="120" t="str">
        <f>IF(OR($E173="",$G173=""),"",IF(AND($E$3=6),'Marks Entry 6th'!X172,IF(AND($E$3=7),'Marks Entry 7th'!X172,"")))</f>
        <v/>
      </c>
      <c r="AJ173" s="120" t="str">
        <f>IF(OR($E173="",$G173=""),"",IF(AND($E$3=6),'Marks Entry 6th'!Y172,IF(AND($E$3=7),'Marks Entry 7th'!Y172,"")))</f>
        <v/>
      </c>
      <c r="AK173" s="120" t="str">
        <f>IF(OR($E173="",$G173=""),"",IF(AND($E$3=6),'Marks Entry 6th'!Z172,IF(AND($E$3=7),'Marks Entry 7th'!Z172,"")))</f>
        <v/>
      </c>
      <c r="AL173" s="120" t="str">
        <f>IF(OR($E173="",$G173=""),"",IF(AND($E$3=6),'Marks Entry 6th'!AA172,IF(AND($E$3=7),'Marks Entry 7th'!AA172,"")))</f>
        <v/>
      </c>
      <c r="AM173" s="428" t="str">
        <f t="shared" si="197"/>
        <v/>
      </c>
      <c r="AN173" s="120" t="str">
        <f>IF(OR($E173="",$G173=""),"",IF(AND($E$3=6),'Marks Entry 6th'!AB172,IF(AND($E$3=7),'Marks Entry 7th'!AB172,"")))</f>
        <v/>
      </c>
      <c r="AO173" s="120" t="str">
        <f>IF(OR($E173="",$G173=""),"",IF(AND($E$3=6),'Marks Entry 6th'!AC172,IF(AND($E$3=7),'Marks Entry 7th'!AC172,"")))</f>
        <v/>
      </c>
      <c r="AP173" s="65" t="str">
        <f t="shared" si="198"/>
        <v/>
      </c>
      <c r="AQ173" s="62">
        <f t="shared" si="199"/>
        <v>0</v>
      </c>
      <c r="AR173" s="67" t="str">
        <f>IF(OR($E173="",$G173=""),"",IF(AND($E$3=6),'Marks Entry 6th'!AD172,IF(AND($E$3=7),'Marks Entry 7th'!AD172,"")))</f>
        <v/>
      </c>
      <c r="AS173" s="67" t="str">
        <f>IF(OR($E173="",$G173=""),"",IF(AND($E$3=6),'Marks Entry 6th'!AE172,IF(AND($E$3=7),'Marks Entry 7th'!AE172,"")))</f>
        <v/>
      </c>
      <c r="AT173" s="65" t="str">
        <f t="shared" si="200"/>
        <v/>
      </c>
      <c r="AU173" s="62" t="str">
        <f t="shared" si="201"/>
        <v/>
      </c>
      <c r="AV173" s="108">
        <f t="shared" si="202"/>
        <v>0</v>
      </c>
      <c r="AW173" s="108" t="str">
        <f t="shared" si="203"/>
        <v/>
      </c>
      <c r="AX173" s="108" t="str">
        <f t="shared" si="204"/>
        <v/>
      </c>
      <c r="AY173" s="108" t="str">
        <f t="shared" si="205"/>
        <v/>
      </c>
      <c r="AZ173" s="108" t="str">
        <f t="shared" si="206"/>
        <v/>
      </c>
      <c r="BA173" s="110" t="str">
        <f t="shared" si="207"/>
        <v/>
      </c>
      <c r="BB173" s="313" t="str">
        <f>IF(OR($E173="",$G173=""),"",IF(AND($E$3=6),'Marks Entry 6th'!AF172,IF(AND($E$3=7),'Marks Entry 7th'!AF172,"")))</f>
        <v/>
      </c>
      <c r="BC173" s="120" t="str">
        <f>IF(OR($E173="",$G173=""),"",IF(AND($E$3=6),'Marks Entry 6th'!AG172,IF(AND($E$3=7),'Marks Entry 7th'!AG172,"")))</f>
        <v/>
      </c>
      <c r="BD173" s="120" t="str">
        <f>IF(OR($E173="",$G173=""),"",IF(AND($E$3=6),'Marks Entry 6th'!AH172,IF(AND($E$3=7),'Marks Entry 7th'!AH172,"")))</f>
        <v/>
      </c>
      <c r="BE173" s="120" t="str">
        <f>IF(OR($E173="",$G173=""),"",IF(AND($E$3=6),'Marks Entry 6th'!AI172,IF(AND($E$3=7),'Marks Entry 7th'!AI172,"")))</f>
        <v/>
      </c>
      <c r="BF173" s="120" t="str">
        <f>IF(OR($E173="",$G173=""),"",IF(AND($E$3=6),'Marks Entry 6th'!AJ172,IF(AND($E$3=7),'Marks Entry 7th'!AJ172,"")))</f>
        <v/>
      </c>
      <c r="BG173" s="120" t="str">
        <f>IF(OR($E173="",$G173=""),"",IF(AND($E$3=6),'Marks Entry 6th'!AK172,IF(AND($E$3=7),'Marks Entry 7th'!AK172,"")))</f>
        <v/>
      </c>
      <c r="BH173" s="120" t="str">
        <f>IF(OR($E173="",$G173=""),"",IF(AND($E$3=6),'Marks Entry 6th'!AL172,IF(AND($E$3=7),'Marks Entry 7th'!AL172,"")))</f>
        <v/>
      </c>
      <c r="BI173" s="428" t="str">
        <f t="shared" si="208"/>
        <v/>
      </c>
      <c r="BJ173" s="120" t="str">
        <f>IF(OR($E173="",$G173=""),"",IF(AND($E$3=6),'Marks Entry 6th'!AM172,IF(AND($E$3=7),'Marks Entry 7th'!AM172,"")))</f>
        <v/>
      </c>
      <c r="BK173" s="120" t="str">
        <f>IF(OR($E173="",$G173=""),"",IF(AND($E$3=6),'Marks Entry 6th'!AN172,IF(AND($E$3=7),'Marks Entry 7th'!AN172,"")))</f>
        <v/>
      </c>
      <c r="BL173" s="65" t="str">
        <f t="shared" si="209"/>
        <v/>
      </c>
      <c r="BM173" s="62">
        <f t="shared" si="210"/>
        <v>0</v>
      </c>
      <c r="BN173" s="67" t="str">
        <f>IF(OR($E173="",$G173=""),"",IF(AND($E$3=6),'Marks Entry 6th'!AO172,IF(AND($E$3=7),'Marks Entry 7th'!AO172,"")))</f>
        <v/>
      </c>
      <c r="BO173" s="67" t="str">
        <f>IF(OR($E173="",$G173=""),"",IF(AND($E$3=6),'Marks Entry 6th'!AP172,IF(AND($E$3=7),'Marks Entry 7th'!AP172,"")))</f>
        <v/>
      </c>
      <c r="BP173" s="65" t="str">
        <f t="shared" si="211"/>
        <v/>
      </c>
      <c r="BQ173" s="62" t="str">
        <f t="shared" si="212"/>
        <v/>
      </c>
      <c r="BR173" s="108">
        <f t="shared" si="213"/>
        <v>0</v>
      </c>
      <c r="BS173" s="108" t="str">
        <f t="shared" si="214"/>
        <v/>
      </c>
      <c r="BT173" s="108" t="str">
        <f t="shared" si="215"/>
        <v/>
      </c>
      <c r="BU173" s="108" t="str">
        <f t="shared" si="216"/>
        <v/>
      </c>
      <c r="BV173" s="108" t="str">
        <f t="shared" si="217"/>
        <v/>
      </c>
      <c r="BW173" s="110" t="str">
        <f t="shared" si="218"/>
        <v/>
      </c>
      <c r="BX173" s="120" t="str">
        <f>IF(OR($E173="",$G173=""),"",IF(AND($E$3=6),'Marks Entry 6th'!AQ172,IF(AND($E$3=7),'Marks Entry 7th'!AQ172,"")))</f>
        <v/>
      </c>
      <c r="BY173" s="120" t="str">
        <f>IF(OR($E173="",$G173=""),"",IF(AND($E$3=6),'Marks Entry 6th'!AR172,IF(AND($E$3=7),'Marks Entry 7th'!AR172,"")))</f>
        <v/>
      </c>
      <c r="BZ173" s="120" t="str">
        <f>IF(OR($E173="",$G173=""),"",IF(AND($E$3=6),'Marks Entry 6th'!AS172,IF(AND($E$3=7),'Marks Entry 7th'!AS172,"")))</f>
        <v/>
      </c>
      <c r="CA173" s="120" t="str">
        <f>IF(OR($E173="",$G173=""),"",IF(AND($E$3=6),'Marks Entry 6th'!AT172,IF(AND($E$3=7),'Marks Entry 7th'!AT172,"")))</f>
        <v/>
      </c>
      <c r="CB173" s="120" t="str">
        <f>IF(OR($E173="",$G173=""),"",IF(AND($E$3=6),'Marks Entry 6th'!AU172,IF(AND($E$3=7),'Marks Entry 7th'!AU172,"")))</f>
        <v/>
      </c>
      <c r="CC173" s="120" t="str">
        <f>IF(OR($E173="",$G173=""),"",IF(AND($E$3=6),'Marks Entry 6th'!AV172,IF(AND($E$3=7),'Marks Entry 7th'!AV172,"")))</f>
        <v/>
      </c>
      <c r="CD173" s="428" t="str">
        <f t="shared" si="219"/>
        <v/>
      </c>
      <c r="CE173" s="120" t="str">
        <f>IF(OR($E173="",$G173=""),"",IF(AND($E$3=6),'Marks Entry 6th'!AW172,IF(AND($E$3=7),'Marks Entry 7th'!AW172,"")))</f>
        <v/>
      </c>
      <c r="CF173" s="120" t="str">
        <f>IF(OR($E173="",$G173=""),"",IF(AND($E$3=6),'Marks Entry 6th'!AX172,IF(AND($E$3=7),'Marks Entry 7th'!AX172,"")))</f>
        <v/>
      </c>
      <c r="CG173" s="65" t="str">
        <f t="shared" si="220"/>
        <v/>
      </c>
      <c r="CH173" s="62">
        <f t="shared" si="221"/>
        <v>0</v>
      </c>
      <c r="CI173" s="67" t="str">
        <f>IF(OR($E173="",$G173=""),"",IF(AND($E$3=6),'Marks Entry 6th'!AY172,IF(AND($E$3=7),'Marks Entry 7th'!AY172,"")))</f>
        <v/>
      </c>
      <c r="CJ173" s="67" t="str">
        <f>IF(OR($E173="",$G173=""),"",IF(AND($E$3=6),'Marks Entry 6th'!AZ172,IF(AND($E$3=7),'Marks Entry 7th'!AZ172,"")))</f>
        <v/>
      </c>
      <c r="CK173" s="65" t="str">
        <f t="shared" si="222"/>
        <v/>
      </c>
      <c r="CL173" s="62" t="str">
        <f t="shared" si="223"/>
        <v/>
      </c>
      <c r="CM173" s="108">
        <f t="shared" si="224"/>
        <v>0</v>
      </c>
      <c r="CN173" s="108" t="str">
        <f t="shared" si="225"/>
        <v/>
      </c>
      <c r="CO173" s="108" t="str">
        <f t="shared" si="226"/>
        <v/>
      </c>
      <c r="CP173" s="108" t="str">
        <f t="shared" si="227"/>
        <v/>
      </c>
      <c r="CQ173" s="108" t="str">
        <f t="shared" si="228"/>
        <v/>
      </c>
      <c r="CR173" s="110" t="str">
        <f t="shared" si="229"/>
        <v/>
      </c>
      <c r="CS173" s="120" t="str">
        <f>IF(OR($E173="",$G173=""),"",IF(AND($E$3=6),'Marks Entry 6th'!BA172,IF(AND($E$3=7),'Marks Entry 7th'!BA172,"")))</f>
        <v/>
      </c>
      <c r="CT173" s="120" t="str">
        <f>IF(OR($E173="",$G173=""),"",IF(AND($E$3=6),'Marks Entry 6th'!BB172,IF(AND($E$3=7),'Marks Entry 7th'!BB172,"")))</f>
        <v/>
      </c>
      <c r="CU173" s="120" t="str">
        <f>IF(OR($E173="",$G173=""),"",IF(AND($E$3=6),'Marks Entry 6th'!BC172,IF(AND($E$3=7),'Marks Entry 7th'!BC172,"")))</f>
        <v/>
      </c>
      <c r="CV173" s="120" t="str">
        <f>IF(OR($E173="",$G173=""),"",IF(AND($E$3=6),'Marks Entry 6th'!BD172,IF(AND($E$3=7),'Marks Entry 7th'!BD172,"")))</f>
        <v/>
      </c>
      <c r="CW173" s="120" t="str">
        <f>IF(OR($E173="",$G173=""),"",IF(AND($E$3=6),'Marks Entry 6th'!BE172,IF(AND($E$3=7),'Marks Entry 7th'!BE172,"")))</f>
        <v/>
      </c>
      <c r="CX173" s="120" t="str">
        <f>IF(OR($E173="",$G173=""),"",IF(AND($E$3=6),'Marks Entry 6th'!BF172,IF(AND($E$3=7),'Marks Entry 7th'!BF172,"")))</f>
        <v/>
      </c>
      <c r="CY173" s="428" t="str">
        <f t="shared" si="230"/>
        <v/>
      </c>
      <c r="CZ173" s="120" t="str">
        <f>IF(OR($E173="",$G173=""),"",IF(AND($E$3=6),'Marks Entry 6th'!BG172,IF(AND($E$3=7),'Marks Entry 7th'!BG172,"")))</f>
        <v/>
      </c>
      <c r="DA173" s="120" t="str">
        <f>IF(OR($E173="",$G173=""),"",IF(AND($E$3=6),'Marks Entry 6th'!BH172,IF(AND($E$3=7),'Marks Entry 7th'!BH172,"")))</f>
        <v/>
      </c>
      <c r="DB173" s="65" t="str">
        <f t="shared" si="231"/>
        <v/>
      </c>
      <c r="DC173" s="62">
        <f t="shared" si="232"/>
        <v>0</v>
      </c>
      <c r="DD173" s="67" t="str">
        <f>IF(OR($E173="",$G173=""),"",IF(AND($E$3=6),'Marks Entry 6th'!BI172,IF(AND($E$3=7),'Marks Entry 7th'!BI172,"")))</f>
        <v/>
      </c>
      <c r="DE173" s="67" t="str">
        <f>IF(OR($E173="",$G173=""),"",IF(AND($E$3=6),'Marks Entry 6th'!BJ172,IF(AND($E$3=7),'Marks Entry 7th'!BJ172,"")))</f>
        <v/>
      </c>
      <c r="DF173" s="65" t="str">
        <f t="shared" si="233"/>
        <v/>
      </c>
      <c r="DG173" s="62" t="str">
        <f t="shared" si="234"/>
        <v/>
      </c>
      <c r="DH173" s="108">
        <f t="shared" si="235"/>
        <v>0</v>
      </c>
      <c r="DI173" s="108" t="str">
        <f t="shared" si="236"/>
        <v/>
      </c>
      <c r="DJ173" s="108" t="str">
        <f t="shared" si="237"/>
        <v/>
      </c>
      <c r="DK173" s="108" t="str">
        <f t="shared" si="238"/>
        <v/>
      </c>
      <c r="DL173" s="108" t="str">
        <f t="shared" si="239"/>
        <v/>
      </c>
      <c r="DM173" s="110" t="str">
        <f t="shared" si="240"/>
        <v/>
      </c>
      <c r="DN173" s="120" t="str">
        <f>IF(OR($E173="",$G173=""),"",IF(AND($E$3=6),'Marks Entry 6th'!BK172,IF(AND($E$3=7),'Marks Entry 7th'!BK172,"")))</f>
        <v/>
      </c>
      <c r="DO173" s="120" t="str">
        <f>IF(OR($E173="",$G173=""),"",IF(AND($E$3=6),'Marks Entry 6th'!BL172,IF(AND($E$3=7),'Marks Entry 7th'!BL172,"")))</f>
        <v/>
      </c>
      <c r="DP173" s="120" t="str">
        <f>IF(OR($E173="",$G173=""),"",IF(AND($E$3=6),'Marks Entry 6th'!BM172,IF(AND($E$3=7),'Marks Entry 7th'!BM172,"")))</f>
        <v/>
      </c>
      <c r="DQ173" s="120" t="str">
        <f>IF(OR($E173="",$G173=""),"",IF(AND($E$3=6),'Marks Entry 6th'!BN172,IF(AND($E$3=7),'Marks Entry 7th'!BN172,"")))</f>
        <v/>
      </c>
      <c r="DR173" s="120" t="str">
        <f>IF(OR($E173="",$G173=""),"",IF(AND($E$3=6),'Marks Entry 6th'!BO172,IF(AND($E$3=7),'Marks Entry 7th'!BO172,"")))</f>
        <v/>
      </c>
      <c r="DS173" s="120" t="str">
        <f>IF(OR($E173="",$G173=""),"",IF(AND($E$3=6),'Marks Entry 6th'!BP172,IF(AND($E$3=7),'Marks Entry 7th'!BP172,"")))</f>
        <v/>
      </c>
      <c r="DT173" s="428" t="str">
        <f t="shared" si="241"/>
        <v/>
      </c>
      <c r="DU173" s="120" t="str">
        <f>IF(OR($E173="",$G173=""),"",IF(AND($E$3=6),'Marks Entry 6th'!BQ172,IF(AND($E$3=7),'Marks Entry 7th'!BQ172,"")))</f>
        <v/>
      </c>
      <c r="DV173" s="120" t="str">
        <f>IF(OR($E173="",$G173=""),"",IF(AND($E$3=6),'Marks Entry 6th'!BR172,IF(AND($E$3=7),'Marks Entry 7th'!BR172,"")))</f>
        <v/>
      </c>
      <c r="DW173" s="65" t="str">
        <f t="shared" si="242"/>
        <v/>
      </c>
      <c r="DX173" s="62">
        <f t="shared" si="243"/>
        <v>0</v>
      </c>
      <c r="DY173" s="67" t="str">
        <f>IF(OR($E173="",$G173=""),"",IF(AND($E$3=6),'Marks Entry 6th'!BS172,IF(AND($E$3=7),'Marks Entry 7th'!BS172,"")))</f>
        <v/>
      </c>
      <c r="DZ173" s="67" t="str">
        <f>IF(OR($E173="",$G173=""),"",IF(AND($E$3=6),'Marks Entry 6th'!BT172,IF(AND($E$3=7),'Marks Entry 7th'!BT172,"")))</f>
        <v/>
      </c>
      <c r="EA173" s="65" t="str">
        <f t="shared" si="244"/>
        <v/>
      </c>
      <c r="EB173" s="62" t="str">
        <f t="shared" si="245"/>
        <v/>
      </c>
      <c r="EC173" s="108">
        <f t="shared" si="246"/>
        <v>0</v>
      </c>
      <c r="ED173" s="108" t="str">
        <f t="shared" si="247"/>
        <v/>
      </c>
      <c r="EE173" s="108" t="str">
        <f t="shared" si="248"/>
        <v/>
      </c>
      <c r="EF173" s="108" t="str">
        <f t="shared" si="249"/>
        <v/>
      </c>
      <c r="EG173" s="108" t="str">
        <f t="shared" si="250"/>
        <v/>
      </c>
      <c r="EH173" s="110" t="str">
        <f t="shared" si="251"/>
        <v/>
      </c>
      <c r="EI173" s="52" t="str">
        <f>IF(OR($E173="",$G173=""),"",IF(AND($E$3=6),'Marks Entry 6th'!BU172,IF(AND($E$3=7),'Marks Entry 7th'!BU172,"")))</f>
        <v/>
      </c>
      <c r="EJ173" s="52" t="str">
        <f>IF(OR($E173="",$G173=""),"",IF(AND($E$3=6),'Marks Entry 6th'!BV172,IF(AND($E$3=7),'Marks Entry 7th'!BV172,"")))</f>
        <v/>
      </c>
      <c r="EK173" s="52" t="str">
        <f>IF(OR($E173="",$G173=""),"",IF(AND($E$3=6),'Marks Entry 6th'!BW172,IF(AND($E$3=7),'Marks Entry 7th'!BW172,"")))</f>
        <v/>
      </c>
      <c r="EL173" s="52" t="str">
        <f>IF(OR($E173="",$G173=""),"",IF(AND($E$3=6),'Marks Entry 6th'!BX172,IF(AND($E$3=7),'Marks Entry 7th'!BX172,"")))</f>
        <v/>
      </c>
      <c r="EM173" s="52" t="str">
        <f>IF(OR($E173="",$G173=""),"",IF(AND($E$3=6),'Marks Entry 6th'!BY172,IF(AND($E$3=7),'Marks Entry 7th'!BY172,"")))</f>
        <v/>
      </c>
      <c r="EN173" s="121" t="str">
        <f t="shared" si="252"/>
        <v/>
      </c>
      <c r="EO173" s="122">
        <f t="shared" si="253"/>
        <v>0</v>
      </c>
      <c r="EP173" s="122" t="str">
        <f t="shared" si="254"/>
        <v/>
      </c>
      <c r="EQ173" s="122" t="str">
        <f t="shared" si="255"/>
        <v/>
      </c>
      <c r="ER173" s="109" t="str">
        <f t="shared" si="256"/>
        <v/>
      </c>
      <c r="ES173" s="52" t="str">
        <f>IF(OR($E173="",$G173=""),"",IF(AND($E$3=6),'Marks Entry 6th'!BZ172,IF(AND($E$3=7),'Marks Entry 7th'!BZ172,"")))</f>
        <v/>
      </c>
      <c r="ET173" s="52" t="str">
        <f>IF(OR($E173="",$G173=""),"",IF(AND($E$3=6),'Marks Entry 6th'!CA172,IF(AND($E$3=7),'Marks Entry 7th'!CA172,"")))</f>
        <v/>
      </c>
      <c r="EU173" s="52" t="str">
        <f>IF(OR($E173="",$G173=""),"",IF(AND($E$3=6),'Marks Entry 6th'!CB172,IF(AND($E$3=7),'Marks Entry 7th'!CB172,"")))</f>
        <v/>
      </c>
      <c r="EV173" s="52" t="str">
        <f>IF(OR($E173="",$G173=""),"",IF(AND($E$3=6),'Marks Entry 6th'!CC172,IF(AND($E$3=7),'Marks Entry 7th'!CC172,"")))</f>
        <v/>
      </c>
      <c r="EW173" s="52" t="str">
        <f>IF(OR($E173="",$G173=""),"",IF(AND($E$3=6),'Marks Entry 6th'!CD172,IF(AND($E$3=7),'Marks Entry 7th'!CD172,"")))</f>
        <v/>
      </c>
      <c r="EX173" s="121" t="str">
        <f t="shared" si="257"/>
        <v/>
      </c>
      <c r="EY173" s="122">
        <f t="shared" si="258"/>
        <v>0</v>
      </c>
      <c r="EZ173" s="122" t="str">
        <f t="shared" si="259"/>
        <v/>
      </c>
      <c r="FA173" s="122" t="str">
        <f t="shared" si="260"/>
        <v/>
      </c>
      <c r="FB173" s="109" t="str">
        <f t="shared" si="261"/>
        <v/>
      </c>
      <c r="FC173" s="52" t="str">
        <f>IF(OR($E173="",$G173=""),"",IF(AND($E$3=6),'Marks Entry 6th'!CE172,IF(AND($E$3=7),'Marks Entry 7th'!CE172,"")))</f>
        <v/>
      </c>
      <c r="FD173" s="52" t="str">
        <f>IF(OR($E173="",$G173=""),"",IF(AND($E$3=6),'Marks Entry 6th'!CF172,IF(AND($E$3=7),'Marks Entry 7th'!CF172,"")))</f>
        <v/>
      </c>
      <c r="FE173" s="52" t="str">
        <f>IF(OR($E173="",$G173=""),"",IF(AND($E$3=6),'Marks Entry 6th'!CG172,IF(AND($E$3=7),'Marks Entry 7th'!CG172,"")))</f>
        <v/>
      </c>
      <c r="FF173" s="52" t="str">
        <f>IF(OR($E173="",$G173=""),"",IF(AND($E$3=6),'Marks Entry 6th'!CH172,IF(AND($E$3=7),'Marks Entry 7th'!CH172,"")))</f>
        <v/>
      </c>
      <c r="FG173" s="52" t="str">
        <f>IF(OR($E173="",$G173=""),"",IF(AND($E$3=6),'Marks Entry 6th'!CI172,IF(AND($E$3=7),'Marks Entry 7th'!CI172,"")))</f>
        <v/>
      </c>
      <c r="FH173" s="121" t="str">
        <f t="shared" si="262"/>
        <v/>
      </c>
      <c r="FI173" s="122">
        <f t="shared" si="263"/>
        <v>0</v>
      </c>
      <c r="FJ173" s="122" t="str">
        <f t="shared" si="264"/>
        <v/>
      </c>
      <c r="FK173" s="122" t="str">
        <f t="shared" si="265"/>
        <v/>
      </c>
      <c r="FL173" s="109" t="str">
        <f t="shared" si="266"/>
        <v/>
      </c>
      <c r="FM173" s="370" t="str">
        <f>IF(OR($E173="",$G173=""),"",IF(AND('Marks Entry 6th'!CJ172="",'Marks Entry 7th'!CJ172=""),"",IF(AND($E$3=6),'Marks Entry 6th'!CJ172,IF(AND($E$3=7),'Marks Entry 7th'!CJ172,""))))</f>
        <v/>
      </c>
      <c r="FN173" s="370" t="str">
        <f>IF(OR($E173="",$G173=""),"",IF(AND('Marks Entry 6th'!CK172="",'Marks Entry 7th'!CK172=""),"",IF(AND($E$3=6),'Marks Entry 6th'!CK172,IF(AND($E$3=7),'Marks Entry 7th'!CK172,""))))</f>
        <v/>
      </c>
      <c r="FO173" s="371" t="str">
        <f t="shared" si="267"/>
        <v/>
      </c>
      <c r="FP173" s="109" t="str">
        <f t="shared" si="268"/>
        <v/>
      </c>
      <c r="FQ173" s="370" t="str">
        <f>IF(OR($E173="",$G173=""),"",IF(AND('Marks Entry 6th'!CL172="",'Marks Entry 7th'!CL172=""),"",IF(AND($E$3=6),'Marks Entry 6th'!CL172,IF(AND($E$3=7),'Marks Entry 7th'!CL172,""))))</f>
        <v/>
      </c>
      <c r="FR173" s="370" t="str">
        <f>IF(OR($E173="",$G173=""),"",IF(AND('Marks Entry 6th'!CM172="",'Marks Entry 7th'!CM172=""),"",IF(AND($E$3=6),'Marks Entry 6th'!CM172,IF(AND($E$3=7),'Marks Entry 7th'!CM172,""))))</f>
        <v/>
      </c>
      <c r="FS173" s="371" t="str">
        <f t="shared" si="269"/>
        <v/>
      </c>
      <c r="FT173" s="109" t="str">
        <f t="shared" si="270"/>
        <v/>
      </c>
      <c r="FU173" s="78" t="str">
        <f t="shared" si="271"/>
        <v/>
      </c>
      <c r="FV173" s="332" t="str">
        <f t="shared" si="272"/>
        <v/>
      </c>
      <c r="FW173" s="84" t="str">
        <f t="shared" si="273"/>
        <v/>
      </c>
      <c r="FX173" s="225" t="str">
        <f t="shared" si="274"/>
        <v/>
      </c>
      <c r="FY173" s="85" t="str">
        <f t="shared" si="275"/>
        <v/>
      </c>
      <c r="FZ173" s="331" t="str">
        <f>IFERROR(IF(B173="NSO","NSO",IF(OR(D173="",G173="",F173=""),"",IF(AND(FV173&gt;=36,'Master sheet'!$D$11="Hindi"),"कक्षा क्रमोन्नत",IF(AND(FV173&gt;=36,'Master sheet'!$D$11="English"),"Promoted",IF(AND(FV173&lt;36,'Master sheet'!$D$11="Hindi"),"पुनः परीक्षा","Re-Exam"))))),"")</f>
        <v/>
      </c>
      <c r="GA173" s="53" t="str">
        <f>IF(OR($E173="",$G173=""),"",IF(AND($E$3=6,'Marks Entry 6th'!CN172=""),"",IF(AND($E$3=7,'Marks Entry 7th'!CN172=""),"",IF(AND($E$3=6),'Marks Entry 6th'!CN172,IF(AND($E$3=7),'Marks Entry 7th'!CN172,"")))))</f>
        <v/>
      </c>
      <c r="GB173" s="53" t="str">
        <f>IF(OR($E173="",$G173=""),"",IF(AND($E$3=6,'Marks Entry 6th'!CO172=""),"",IF(AND($E$3=7,'Marks Entry 7th'!CO172=""),"",IF(AND($E$3=6),'Marks Entry 6th'!CO172,IF(AND($E$3=7),'Marks Entry 7th'!CO172,"")))))</f>
        <v/>
      </c>
      <c r="GC173" s="54"/>
      <c r="GK173" s="56">
        <f>IF(AND($E$3=6),'Marks Entry 6th'!I172,IF(AND($E$3=7),'Marks Entry 7th'!I172,""))</f>
        <v>0</v>
      </c>
      <c r="GL173" s="56">
        <f t="shared" si="276"/>
        <v>0</v>
      </c>
    </row>
    <row r="174" spans="1:194" ht="18.95" customHeight="1">
      <c r="A174" s="68">
        <v>167</v>
      </c>
      <c r="B174" s="68" t="str">
        <f>IF(OR(GK174=0,GK174=""),"",IF(AND($E$3=6),'Marks Entry 6th'!I173,IF(AND($E$3=7),'Marks Entry 7th'!I173,"")))</f>
        <v/>
      </c>
      <c r="C174" s="69" t="str">
        <f>IF(OR(B174=0,B174=""),"",IF(AND($E$3=6,'Marks Entry 6th'!B173=""),"",IF(AND($E$3=7,'Marks Entry 7th'!B173=""),"",IF(AND($E$3=6,'Marks Entry 6th'!B173),'Marks Entry 6th'!B173,IF(AND($E$3=7),'Marks Entry 7th'!B173,"")))))</f>
        <v/>
      </c>
      <c r="D174" s="69" t="str">
        <f>IF(OR(B174=0,B174=""),"",IF(AND($E$3=6,'Marks Entry 6th'!C173=""),"",IF(AND($E$3=7,'Marks Entry 7th'!C173=""),"",IF(AND($E$3=6),'Marks Entry 6th'!C173,IF(AND($E$3=7),'Marks Entry 7th'!C173,"")))))</f>
        <v/>
      </c>
      <c r="E174" s="306" t="str">
        <f>IF(OR(B174=0,B174=""),"",IF(AND($E$3=6,'Marks Entry 6th'!E173=""),"",IF(AND($E$3=7,'Marks Entry 7th'!E173=""),"",IF(AND($E$3=6),'Marks Entry 6th'!E173,IF(AND($E$3=7),'Marks Entry 7th'!E173,"")))))</f>
        <v/>
      </c>
      <c r="F174" s="69" t="str">
        <f>IF(OR(B174=0,B174=""),"",IF(AND($E$3=6,'Marks Entry 6th'!D173=""),"",IF(AND($E$3=7,'Marks Entry 7th'!D173=""),"",IF(AND($E$3=6),'Marks Entry 6th'!D173,IF(AND($E$3=7),'Marks Entry 7th'!D173,"")))))</f>
        <v/>
      </c>
      <c r="G174" s="305" t="str">
        <f>IF(OR(B174=0,B174=""),"",IF(AND($E$3=6,'Marks Entry 6th'!F173=""),"",IF(AND($E$3=7,'Marks Entry 7th'!F173=""),"",IF(AND($E$3=6),UPPER('Marks Entry 6th'!F173),IF(AND($E$3=7),UPPER('Marks Entry 7th'!F173),"")))))</f>
        <v/>
      </c>
      <c r="H174" s="305" t="str">
        <f>IF(OR(B174=0,B174=""),"",IF(AND($E$3=6,'Marks Entry 6th'!G173=""),"",IF(AND($E$3=7,'Marks Entry 7th'!G173=""),"",IF(AND($E$3=6),UPPER('Marks Entry 6th'!G173),IF(AND($E$3=7),UPPER('Marks Entry 7th'!G173),"")))))</f>
        <v/>
      </c>
      <c r="I174" s="305" t="str">
        <f>IF(OR(B174=0,B174=""),"",IF(AND($E$3=6,'Marks Entry 6th'!H173=""),"",IF(AND($E$3=7,'Marks Entry 7th'!H173=""),"",IF(AND($E$3=6),UPPER('Marks Entry 6th'!H173),IF(AND($E$3=7),UPPER('Marks Entry 7th'!H173),"")))))</f>
        <v/>
      </c>
      <c r="J174" s="64" t="str">
        <f>IF(OR(B174=0,B174=""),"",IF(AND($E$3=6,'Marks Entry 6th'!J173=""),"",IF(AND($E$3=7,'Marks Entry 7th'!J173=""),"",IF(AND($E$3=6),'Marks Entry 6th'!J173,IF(AND($E$3=7),'Marks Entry 7th'!J173,"")))))</f>
        <v/>
      </c>
      <c r="K174" s="64" t="str">
        <f>IF(OR(B174=0,B174=""),"",IF(AND($E$3=6,'Marks Entry 6th'!K173=""),"",IF(AND($E$3=7,'Marks Entry 7th'!K173=""),"",IF(AND($E$3=6),'Marks Entry 6th'!K173,IF(AND($E$3=7),'Marks Entry 7th'!K173,"")))))</f>
        <v/>
      </c>
      <c r="L174" s="120" t="str">
        <f>IF(OR($E174="",$G174=""),"",IF(AND($E$3=6),'Marks Entry 6th'!L173,IF(AND($E$3=7),'Marks Entry 7th'!L173,"")))</f>
        <v/>
      </c>
      <c r="M174" s="120" t="str">
        <f>IF(OR($E174="",$G174=""),"",IF(AND($E$3=6),'Marks Entry 6th'!M173,IF(AND($E$3=7),'Marks Entry 7th'!M173,"")))</f>
        <v/>
      </c>
      <c r="N174" s="120" t="str">
        <f>IF(OR($E174="",$G174=""),"",IF(AND($E$3=6),'Marks Entry 6th'!N173,IF(AND($E$3=7),'Marks Entry 7th'!N173,"")))</f>
        <v/>
      </c>
      <c r="O174" s="120" t="str">
        <f>IF(OR($E174="",$G174=""),"",IF(AND($E$3=6),'Marks Entry 6th'!O173,IF(AND($E$3=7),'Marks Entry 7th'!O173,"")))</f>
        <v/>
      </c>
      <c r="P174" s="120" t="str">
        <f>IF(OR($E174="",$G174=""),"",IF(AND($E$3=6),'Marks Entry 6th'!P173,IF(AND($E$3=7),'Marks Entry 7th'!P173,"")))</f>
        <v/>
      </c>
      <c r="Q174" s="120" t="str">
        <f>IF(OR($E174="",$G174=""),"",IF(AND($E$3=6),'Marks Entry 6th'!Q173,IF(AND($E$3=7),'Marks Entry 7th'!Q173,"")))</f>
        <v/>
      </c>
      <c r="R174" s="428" t="str">
        <f t="shared" si="186"/>
        <v/>
      </c>
      <c r="S174" s="120" t="str">
        <f>IF(OR($E174="",$G174=""),"",IF(AND($E$3=6),'Marks Entry 6th'!R173,IF(AND($E$3=7),'Marks Entry 7th'!R173,"")))</f>
        <v/>
      </c>
      <c r="T174" s="120" t="str">
        <f>IF(OR($E174="",$G174=""),"",IF(AND($E$3=6),'Marks Entry 6th'!S173,IF(AND($E$3=7),'Marks Entry 7th'!S173,"")))</f>
        <v/>
      </c>
      <c r="U174" s="65" t="str">
        <f t="shared" si="187"/>
        <v/>
      </c>
      <c r="V174" s="62">
        <f t="shared" si="188"/>
        <v>0</v>
      </c>
      <c r="W174" s="67" t="str">
        <f>IF(OR($E174="",$G174=""),"",IF(AND($E$3=6),'Marks Entry 6th'!T173,IF(AND($E$3=7),'Marks Entry 7th'!T173,"")))</f>
        <v/>
      </c>
      <c r="X174" s="67" t="str">
        <f>IF(OR($E174="",$G174=""),"",IF(AND($E$3=6),'Marks Entry 6th'!U173,IF(AND($E$3=7),'Marks Entry 7th'!U173,"")))</f>
        <v/>
      </c>
      <c r="Y174" s="66" t="str">
        <f t="shared" si="189"/>
        <v/>
      </c>
      <c r="Z174" s="62" t="str">
        <f t="shared" si="190"/>
        <v/>
      </c>
      <c r="AA174" s="108">
        <f t="shared" si="191"/>
        <v>0</v>
      </c>
      <c r="AB174" s="108" t="str">
        <f t="shared" si="192"/>
        <v/>
      </c>
      <c r="AC174" s="108" t="str">
        <f t="shared" si="193"/>
        <v/>
      </c>
      <c r="AD174" s="108" t="str">
        <f t="shared" si="194"/>
        <v/>
      </c>
      <c r="AE174" s="108" t="str">
        <f t="shared" si="195"/>
        <v/>
      </c>
      <c r="AF174" s="110" t="str">
        <f t="shared" si="196"/>
        <v/>
      </c>
      <c r="AG174" s="120" t="str">
        <f>IF(OR($E174="",$G174=""),"",IF(AND($E$3=6),'Marks Entry 6th'!V173,IF(AND($E$3=7),'Marks Entry 7th'!V173,"")))</f>
        <v/>
      </c>
      <c r="AH174" s="120" t="str">
        <f>IF(OR($E174="",$G174=""),"",IF(AND($E$3=6),'Marks Entry 6th'!W173,IF(AND($E$3=7),'Marks Entry 7th'!W173,"")))</f>
        <v/>
      </c>
      <c r="AI174" s="120" t="str">
        <f>IF(OR($E174="",$G174=""),"",IF(AND($E$3=6),'Marks Entry 6th'!X173,IF(AND($E$3=7),'Marks Entry 7th'!X173,"")))</f>
        <v/>
      </c>
      <c r="AJ174" s="120" t="str">
        <f>IF(OR($E174="",$G174=""),"",IF(AND($E$3=6),'Marks Entry 6th'!Y173,IF(AND($E$3=7),'Marks Entry 7th'!Y173,"")))</f>
        <v/>
      </c>
      <c r="AK174" s="120" t="str">
        <f>IF(OR($E174="",$G174=""),"",IF(AND($E$3=6),'Marks Entry 6th'!Z173,IF(AND($E$3=7),'Marks Entry 7th'!Z173,"")))</f>
        <v/>
      </c>
      <c r="AL174" s="120" t="str">
        <f>IF(OR($E174="",$G174=""),"",IF(AND($E$3=6),'Marks Entry 6th'!AA173,IF(AND($E$3=7),'Marks Entry 7th'!AA173,"")))</f>
        <v/>
      </c>
      <c r="AM174" s="428" t="str">
        <f t="shared" si="197"/>
        <v/>
      </c>
      <c r="AN174" s="120" t="str">
        <f>IF(OR($E174="",$G174=""),"",IF(AND($E$3=6),'Marks Entry 6th'!AB173,IF(AND($E$3=7),'Marks Entry 7th'!AB173,"")))</f>
        <v/>
      </c>
      <c r="AO174" s="120" t="str">
        <f>IF(OR($E174="",$G174=""),"",IF(AND($E$3=6),'Marks Entry 6th'!AC173,IF(AND($E$3=7),'Marks Entry 7th'!AC173,"")))</f>
        <v/>
      </c>
      <c r="AP174" s="65" t="str">
        <f t="shared" si="198"/>
        <v/>
      </c>
      <c r="AQ174" s="62">
        <f t="shared" si="199"/>
        <v>0</v>
      </c>
      <c r="AR174" s="67" t="str">
        <f>IF(OR($E174="",$G174=""),"",IF(AND($E$3=6),'Marks Entry 6th'!AD173,IF(AND($E$3=7),'Marks Entry 7th'!AD173,"")))</f>
        <v/>
      </c>
      <c r="AS174" s="67" t="str">
        <f>IF(OR($E174="",$G174=""),"",IF(AND($E$3=6),'Marks Entry 6th'!AE173,IF(AND($E$3=7),'Marks Entry 7th'!AE173,"")))</f>
        <v/>
      </c>
      <c r="AT174" s="65" t="str">
        <f t="shared" si="200"/>
        <v/>
      </c>
      <c r="AU174" s="62" t="str">
        <f t="shared" si="201"/>
        <v/>
      </c>
      <c r="AV174" s="108">
        <f t="shared" si="202"/>
        <v>0</v>
      </c>
      <c r="AW174" s="108" t="str">
        <f t="shared" si="203"/>
        <v/>
      </c>
      <c r="AX174" s="108" t="str">
        <f t="shared" si="204"/>
        <v/>
      </c>
      <c r="AY174" s="108" t="str">
        <f t="shared" si="205"/>
        <v/>
      </c>
      <c r="AZ174" s="108" t="str">
        <f t="shared" si="206"/>
        <v/>
      </c>
      <c r="BA174" s="110" t="str">
        <f t="shared" si="207"/>
        <v/>
      </c>
      <c r="BB174" s="313" t="str">
        <f>IF(OR($E174="",$G174=""),"",IF(AND($E$3=6),'Marks Entry 6th'!AF173,IF(AND($E$3=7),'Marks Entry 7th'!AF173,"")))</f>
        <v/>
      </c>
      <c r="BC174" s="120" t="str">
        <f>IF(OR($E174="",$G174=""),"",IF(AND($E$3=6),'Marks Entry 6th'!AG173,IF(AND($E$3=7),'Marks Entry 7th'!AG173,"")))</f>
        <v/>
      </c>
      <c r="BD174" s="120" t="str">
        <f>IF(OR($E174="",$G174=""),"",IF(AND($E$3=6),'Marks Entry 6th'!AH173,IF(AND($E$3=7),'Marks Entry 7th'!AH173,"")))</f>
        <v/>
      </c>
      <c r="BE174" s="120" t="str">
        <f>IF(OR($E174="",$G174=""),"",IF(AND($E$3=6),'Marks Entry 6th'!AI173,IF(AND($E$3=7),'Marks Entry 7th'!AI173,"")))</f>
        <v/>
      </c>
      <c r="BF174" s="120" t="str">
        <f>IF(OR($E174="",$G174=""),"",IF(AND($E$3=6),'Marks Entry 6th'!AJ173,IF(AND($E$3=7),'Marks Entry 7th'!AJ173,"")))</f>
        <v/>
      </c>
      <c r="BG174" s="120" t="str">
        <f>IF(OR($E174="",$G174=""),"",IF(AND($E$3=6),'Marks Entry 6th'!AK173,IF(AND($E$3=7),'Marks Entry 7th'!AK173,"")))</f>
        <v/>
      </c>
      <c r="BH174" s="120" t="str">
        <f>IF(OR($E174="",$G174=""),"",IF(AND($E$3=6),'Marks Entry 6th'!AL173,IF(AND($E$3=7),'Marks Entry 7th'!AL173,"")))</f>
        <v/>
      </c>
      <c r="BI174" s="428" t="str">
        <f t="shared" si="208"/>
        <v/>
      </c>
      <c r="BJ174" s="120" t="str">
        <f>IF(OR($E174="",$G174=""),"",IF(AND($E$3=6),'Marks Entry 6th'!AM173,IF(AND($E$3=7),'Marks Entry 7th'!AM173,"")))</f>
        <v/>
      </c>
      <c r="BK174" s="120" t="str">
        <f>IF(OR($E174="",$G174=""),"",IF(AND($E$3=6),'Marks Entry 6th'!AN173,IF(AND($E$3=7),'Marks Entry 7th'!AN173,"")))</f>
        <v/>
      </c>
      <c r="BL174" s="65" t="str">
        <f t="shared" si="209"/>
        <v/>
      </c>
      <c r="BM174" s="62">
        <f t="shared" si="210"/>
        <v>0</v>
      </c>
      <c r="BN174" s="67" t="str">
        <f>IF(OR($E174="",$G174=""),"",IF(AND($E$3=6),'Marks Entry 6th'!AO173,IF(AND($E$3=7),'Marks Entry 7th'!AO173,"")))</f>
        <v/>
      </c>
      <c r="BO174" s="67" t="str">
        <f>IF(OR($E174="",$G174=""),"",IF(AND($E$3=6),'Marks Entry 6th'!AP173,IF(AND($E$3=7),'Marks Entry 7th'!AP173,"")))</f>
        <v/>
      </c>
      <c r="BP174" s="65" t="str">
        <f t="shared" si="211"/>
        <v/>
      </c>
      <c r="BQ174" s="62" t="str">
        <f t="shared" si="212"/>
        <v/>
      </c>
      <c r="BR174" s="108">
        <f t="shared" si="213"/>
        <v>0</v>
      </c>
      <c r="BS174" s="108" t="str">
        <f t="shared" si="214"/>
        <v/>
      </c>
      <c r="BT174" s="108" t="str">
        <f t="shared" si="215"/>
        <v/>
      </c>
      <c r="BU174" s="108" t="str">
        <f t="shared" si="216"/>
        <v/>
      </c>
      <c r="BV174" s="108" t="str">
        <f t="shared" si="217"/>
        <v/>
      </c>
      <c r="BW174" s="110" t="str">
        <f t="shared" si="218"/>
        <v/>
      </c>
      <c r="BX174" s="120" t="str">
        <f>IF(OR($E174="",$G174=""),"",IF(AND($E$3=6),'Marks Entry 6th'!AQ173,IF(AND($E$3=7),'Marks Entry 7th'!AQ173,"")))</f>
        <v/>
      </c>
      <c r="BY174" s="120" t="str">
        <f>IF(OR($E174="",$G174=""),"",IF(AND($E$3=6),'Marks Entry 6th'!AR173,IF(AND($E$3=7),'Marks Entry 7th'!AR173,"")))</f>
        <v/>
      </c>
      <c r="BZ174" s="120" t="str">
        <f>IF(OR($E174="",$G174=""),"",IF(AND($E$3=6),'Marks Entry 6th'!AS173,IF(AND($E$3=7),'Marks Entry 7th'!AS173,"")))</f>
        <v/>
      </c>
      <c r="CA174" s="120" t="str">
        <f>IF(OR($E174="",$G174=""),"",IF(AND($E$3=6),'Marks Entry 6th'!AT173,IF(AND($E$3=7),'Marks Entry 7th'!AT173,"")))</f>
        <v/>
      </c>
      <c r="CB174" s="120" t="str">
        <f>IF(OR($E174="",$G174=""),"",IF(AND($E$3=6),'Marks Entry 6th'!AU173,IF(AND($E$3=7),'Marks Entry 7th'!AU173,"")))</f>
        <v/>
      </c>
      <c r="CC174" s="120" t="str">
        <f>IF(OR($E174="",$G174=""),"",IF(AND($E$3=6),'Marks Entry 6th'!AV173,IF(AND($E$3=7),'Marks Entry 7th'!AV173,"")))</f>
        <v/>
      </c>
      <c r="CD174" s="428" t="str">
        <f t="shared" si="219"/>
        <v/>
      </c>
      <c r="CE174" s="120" t="str">
        <f>IF(OR($E174="",$G174=""),"",IF(AND($E$3=6),'Marks Entry 6th'!AW173,IF(AND($E$3=7),'Marks Entry 7th'!AW173,"")))</f>
        <v/>
      </c>
      <c r="CF174" s="120" t="str">
        <f>IF(OR($E174="",$G174=""),"",IF(AND($E$3=6),'Marks Entry 6th'!AX173,IF(AND($E$3=7),'Marks Entry 7th'!AX173,"")))</f>
        <v/>
      </c>
      <c r="CG174" s="65" t="str">
        <f t="shared" si="220"/>
        <v/>
      </c>
      <c r="CH174" s="62">
        <f t="shared" si="221"/>
        <v>0</v>
      </c>
      <c r="CI174" s="67" t="str">
        <f>IF(OR($E174="",$G174=""),"",IF(AND($E$3=6),'Marks Entry 6th'!AY173,IF(AND($E$3=7),'Marks Entry 7th'!AY173,"")))</f>
        <v/>
      </c>
      <c r="CJ174" s="67" t="str">
        <f>IF(OR($E174="",$G174=""),"",IF(AND($E$3=6),'Marks Entry 6th'!AZ173,IF(AND($E$3=7),'Marks Entry 7th'!AZ173,"")))</f>
        <v/>
      </c>
      <c r="CK174" s="65" t="str">
        <f t="shared" si="222"/>
        <v/>
      </c>
      <c r="CL174" s="62" t="str">
        <f t="shared" si="223"/>
        <v/>
      </c>
      <c r="CM174" s="108">
        <f t="shared" si="224"/>
        <v>0</v>
      </c>
      <c r="CN174" s="108" t="str">
        <f t="shared" si="225"/>
        <v/>
      </c>
      <c r="CO174" s="108" t="str">
        <f t="shared" si="226"/>
        <v/>
      </c>
      <c r="CP174" s="108" t="str">
        <f t="shared" si="227"/>
        <v/>
      </c>
      <c r="CQ174" s="108" t="str">
        <f t="shared" si="228"/>
        <v/>
      </c>
      <c r="CR174" s="110" t="str">
        <f t="shared" si="229"/>
        <v/>
      </c>
      <c r="CS174" s="120" t="str">
        <f>IF(OR($E174="",$G174=""),"",IF(AND($E$3=6),'Marks Entry 6th'!BA173,IF(AND($E$3=7),'Marks Entry 7th'!BA173,"")))</f>
        <v/>
      </c>
      <c r="CT174" s="120" t="str">
        <f>IF(OR($E174="",$G174=""),"",IF(AND($E$3=6),'Marks Entry 6th'!BB173,IF(AND($E$3=7),'Marks Entry 7th'!BB173,"")))</f>
        <v/>
      </c>
      <c r="CU174" s="120" t="str">
        <f>IF(OR($E174="",$G174=""),"",IF(AND($E$3=6),'Marks Entry 6th'!BC173,IF(AND($E$3=7),'Marks Entry 7th'!BC173,"")))</f>
        <v/>
      </c>
      <c r="CV174" s="120" t="str">
        <f>IF(OR($E174="",$G174=""),"",IF(AND($E$3=6),'Marks Entry 6th'!BD173,IF(AND($E$3=7),'Marks Entry 7th'!BD173,"")))</f>
        <v/>
      </c>
      <c r="CW174" s="120" t="str">
        <f>IF(OR($E174="",$G174=""),"",IF(AND($E$3=6),'Marks Entry 6th'!BE173,IF(AND($E$3=7),'Marks Entry 7th'!BE173,"")))</f>
        <v/>
      </c>
      <c r="CX174" s="120" t="str">
        <f>IF(OR($E174="",$G174=""),"",IF(AND($E$3=6),'Marks Entry 6th'!BF173,IF(AND($E$3=7),'Marks Entry 7th'!BF173,"")))</f>
        <v/>
      </c>
      <c r="CY174" s="428" t="str">
        <f t="shared" si="230"/>
        <v/>
      </c>
      <c r="CZ174" s="120" t="str">
        <f>IF(OR($E174="",$G174=""),"",IF(AND($E$3=6),'Marks Entry 6th'!BG173,IF(AND($E$3=7),'Marks Entry 7th'!BG173,"")))</f>
        <v/>
      </c>
      <c r="DA174" s="120" t="str">
        <f>IF(OR($E174="",$G174=""),"",IF(AND($E$3=6),'Marks Entry 6th'!BH173,IF(AND($E$3=7),'Marks Entry 7th'!BH173,"")))</f>
        <v/>
      </c>
      <c r="DB174" s="65" t="str">
        <f t="shared" si="231"/>
        <v/>
      </c>
      <c r="DC174" s="62">
        <f t="shared" si="232"/>
        <v>0</v>
      </c>
      <c r="DD174" s="67" t="str">
        <f>IF(OR($E174="",$G174=""),"",IF(AND($E$3=6),'Marks Entry 6th'!BI173,IF(AND($E$3=7),'Marks Entry 7th'!BI173,"")))</f>
        <v/>
      </c>
      <c r="DE174" s="67" t="str">
        <f>IF(OR($E174="",$G174=""),"",IF(AND($E$3=6),'Marks Entry 6th'!BJ173,IF(AND($E$3=7),'Marks Entry 7th'!BJ173,"")))</f>
        <v/>
      </c>
      <c r="DF174" s="65" t="str">
        <f t="shared" si="233"/>
        <v/>
      </c>
      <c r="DG174" s="62" t="str">
        <f t="shared" si="234"/>
        <v/>
      </c>
      <c r="DH174" s="108">
        <f t="shared" si="235"/>
        <v>0</v>
      </c>
      <c r="DI174" s="108" t="str">
        <f t="shared" si="236"/>
        <v/>
      </c>
      <c r="DJ174" s="108" t="str">
        <f t="shared" si="237"/>
        <v/>
      </c>
      <c r="DK174" s="108" t="str">
        <f t="shared" si="238"/>
        <v/>
      </c>
      <c r="DL174" s="108" t="str">
        <f t="shared" si="239"/>
        <v/>
      </c>
      <c r="DM174" s="110" t="str">
        <f t="shared" si="240"/>
        <v/>
      </c>
      <c r="DN174" s="120" t="str">
        <f>IF(OR($E174="",$G174=""),"",IF(AND($E$3=6),'Marks Entry 6th'!BK173,IF(AND($E$3=7),'Marks Entry 7th'!BK173,"")))</f>
        <v/>
      </c>
      <c r="DO174" s="120" t="str">
        <f>IF(OR($E174="",$G174=""),"",IF(AND($E$3=6),'Marks Entry 6th'!BL173,IF(AND($E$3=7),'Marks Entry 7th'!BL173,"")))</f>
        <v/>
      </c>
      <c r="DP174" s="120" t="str">
        <f>IF(OR($E174="",$G174=""),"",IF(AND($E$3=6),'Marks Entry 6th'!BM173,IF(AND($E$3=7),'Marks Entry 7th'!BM173,"")))</f>
        <v/>
      </c>
      <c r="DQ174" s="120" t="str">
        <f>IF(OR($E174="",$G174=""),"",IF(AND($E$3=6),'Marks Entry 6th'!BN173,IF(AND($E$3=7),'Marks Entry 7th'!BN173,"")))</f>
        <v/>
      </c>
      <c r="DR174" s="120" t="str">
        <f>IF(OR($E174="",$G174=""),"",IF(AND($E$3=6),'Marks Entry 6th'!BO173,IF(AND($E$3=7),'Marks Entry 7th'!BO173,"")))</f>
        <v/>
      </c>
      <c r="DS174" s="120" t="str">
        <f>IF(OR($E174="",$G174=""),"",IF(AND($E$3=6),'Marks Entry 6th'!BP173,IF(AND($E$3=7),'Marks Entry 7th'!BP173,"")))</f>
        <v/>
      </c>
      <c r="DT174" s="428" t="str">
        <f t="shared" si="241"/>
        <v/>
      </c>
      <c r="DU174" s="120" t="str">
        <f>IF(OR($E174="",$G174=""),"",IF(AND($E$3=6),'Marks Entry 6th'!BQ173,IF(AND($E$3=7),'Marks Entry 7th'!BQ173,"")))</f>
        <v/>
      </c>
      <c r="DV174" s="120" t="str">
        <f>IF(OR($E174="",$G174=""),"",IF(AND($E$3=6),'Marks Entry 6th'!BR173,IF(AND($E$3=7),'Marks Entry 7th'!BR173,"")))</f>
        <v/>
      </c>
      <c r="DW174" s="65" t="str">
        <f t="shared" si="242"/>
        <v/>
      </c>
      <c r="DX174" s="62">
        <f t="shared" si="243"/>
        <v>0</v>
      </c>
      <c r="DY174" s="67" t="str">
        <f>IF(OR($E174="",$G174=""),"",IF(AND($E$3=6),'Marks Entry 6th'!BS173,IF(AND($E$3=7),'Marks Entry 7th'!BS173,"")))</f>
        <v/>
      </c>
      <c r="DZ174" s="67" t="str">
        <f>IF(OR($E174="",$G174=""),"",IF(AND($E$3=6),'Marks Entry 6th'!BT173,IF(AND($E$3=7),'Marks Entry 7th'!BT173,"")))</f>
        <v/>
      </c>
      <c r="EA174" s="65" t="str">
        <f t="shared" si="244"/>
        <v/>
      </c>
      <c r="EB174" s="62" t="str">
        <f t="shared" si="245"/>
        <v/>
      </c>
      <c r="EC174" s="108">
        <f t="shared" si="246"/>
        <v>0</v>
      </c>
      <c r="ED174" s="108" t="str">
        <f t="shared" si="247"/>
        <v/>
      </c>
      <c r="EE174" s="108" t="str">
        <f t="shared" si="248"/>
        <v/>
      </c>
      <c r="EF174" s="108" t="str">
        <f t="shared" si="249"/>
        <v/>
      </c>
      <c r="EG174" s="108" t="str">
        <f t="shared" si="250"/>
        <v/>
      </c>
      <c r="EH174" s="110" t="str">
        <f t="shared" si="251"/>
        <v/>
      </c>
      <c r="EI174" s="52" t="str">
        <f>IF(OR($E174="",$G174=""),"",IF(AND($E$3=6),'Marks Entry 6th'!BU173,IF(AND($E$3=7),'Marks Entry 7th'!BU173,"")))</f>
        <v/>
      </c>
      <c r="EJ174" s="52" t="str">
        <f>IF(OR($E174="",$G174=""),"",IF(AND($E$3=6),'Marks Entry 6th'!BV173,IF(AND($E$3=7),'Marks Entry 7th'!BV173,"")))</f>
        <v/>
      </c>
      <c r="EK174" s="52" t="str">
        <f>IF(OR($E174="",$G174=""),"",IF(AND($E$3=6),'Marks Entry 6th'!BW173,IF(AND($E$3=7),'Marks Entry 7th'!BW173,"")))</f>
        <v/>
      </c>
      <c r="EL174" s="52" t="str">
        <f>IF(OR($E174="",$G174=""),"",IF(AND($E$3=6),'Marks Entry 6th'!BX173,IF(AND($E$3=7),'Marks Entry 7th'!BX173,"")))</f>
        <v/>
      </c>
      <c r="EM174" s="52" t="str">
        <f>IF(OR($E174="",$G174=""),"",IF(AND($E$3=6),'Marks Entry 6th'!BY173,IF(AND($E$3=7),'Marks Entry 7th'!BY173,"")))</f>
        <v/>
      </c>
      <c r="EN174" s="121" t="str">
        <f t="shared" si="252"/>
        <v/>
      </c>
      <c r="EO174" s="122">
        <f t="shared" si="253"/>
        <v>0</v>
      </c>
      <c r="EP174" s="122" t="str">
        <f t="shared" si="254"/>
        <v/>
      </c>
      <c r="EQ174" s="122" t="str">
        <f t="shared" si="255"/>
        <v/>
      </c>
      <c r="ER174" s="109" t="str">
        <f t="shared" si="256"/>
        <v/>
      </c>
      <c r="ES174" s="52" t="str">
        <f>IF(OR($E174="",$G174=""),"",IF(AND($E$3=6),'Marks Entry 6th'!BZ173,IF(AND($E$3=7),'Marks Entry 7th'!BZ173,"")))</f>
        <v/>
      </c>
      <c r="ET174" s="52" t="str">
        <f>IF(OR($E174="",$G174=""),"",IF(AND($E$3=6),'Marks Entry 6th'!CA173,IF(AND($E$3=7),'Marks Entry 7th'!CA173,"")))</f>
        <v/>
      </c>
      <c r="EU174" s="52" t="str">
        <f>IF(OR($E174="",$G174=""),"",IF(AND($E$3=6),'Marks Entry 6th'!CB173,IF(AND($E$3=7),'Marks Entry 7th'!CB173,"")))</f>
        <v/>
      </c>
      <c r="EV174" s="52" t="str">
        <f>IF(OR($E174="",$G174=""),"",IF(AND($E$3=6),'Marks Entry 6th'!CC173,IF(AND($E$3=7),'Marks Entry 7th'!CC173,"")))</f>
        <v/>
      </c>
      <c r="EW174" s="52" t="str">
        <f>IF(OR($E174="",$G174=""),"",IF(AND($E$3=6),'Marks Entry 6th'!CD173,IF(AND($E$3=7),'Marks Entry 7th'!CD173,"")))</f>
        <v/>
      </c>
      <c r="EX174" s="121" t="str">
        <f t="shared" si="257"/>
        <v/>
      </c>
      <c r="EY174" s="122">
        <f t="shared" si="258"/>
        <v>0</v>
      </c>
      <c r="EZ174" s="122" t="str">
        <f t="shared" si="259"/>
        <v/>
      </c>
      <c r="FA174" s="122" t="str">
        <f t="shared" si="260"/>
        <v/>
      </c>
      <c r="FB174" s="109" t="str">
        <f t="shared" si="261"/>
        <v/>
      </c>
      <c r="FC174" s="52" t="str">
        <f>IF(OR($E174="",$G174=""),"",IF(AND($E$3=6),'Marks Entry 6th'!CE173,IF(AND($E$3=7),'Marks Entry 7th'!CE173,"")))</f>
        <v/>
      </c>
      <c r="FD174" s="52" t="str">
        <f>IF(OR($E174="",$G174=""),"",IF(AND($E$3=6),'Marks Entry 6th'!CF173,IF(AND($E$3=7),'Marks Entry 7th'!CF173,"")))</f>
        <v/>
      </c>
      <c r="FE174" s="52" t="str">
        <f>IF(OR($E174="",$G174=""),"",IF(AND($E$3=6),'Marks Entry 6th'!CG173,IF(AND($E$3=7),'Marks Entry 7th'!CG173,"")))</f>
        <v/>
      </c>
      <c r="FF174" s="52" t="str">
        <f>IF(OR($E174="",$G174=""),"",IF(AND($E$3=6),'Marks Entry 6th'!CH173,IF(AND($E$3=7),'Marks Entry 7th'!CH173,"")))</f>
        <v/>
      </c>
      <c r="FG174" s="52" t="str">
        <f>IF(OR($E174="",$G174=""),"",IF(AND($E$3=6),'Marks Entry 6th'!CI173,IF(AND($E$3=7),'Marks Entry 7th'!CI173,"")))</f>
        <v/>
      </c>
      <c r="FH174" s="121" t="str">
        <f t="shared" si="262"/>
        <v/>
      </c>
      <c r="FI174" s="122">
        <f t="shared" si="263"/>
        <v>0</v>
      </c>
      <c r="FJ174" s="122" t="str">
        <f t="shared" si="264"/>
        <v/>
      </c>
      <c r="FK174" s="122" t="str">
        <f t="shared" si="265"/>
        <v/>
      </c>
      <c r="FL174" s="109" t="str">
        <f t="shared" si="266"/>
        <v/>
      </c>
      <c r="FM174" s="370" t="str">
        <f>IF(OR($E174="",$G174=""),"",IF(AND('Marks Entry 6th'!CJ173="",'Marks Entry 7th'!CJ173=""),"",IF(AND($E$3=6),'Marks Entry 6th'!CJ173,IF(AND($E$3=7),'Marks Entry 7th'!CJ173,""))))</f>
        <v/>
      </c>
      <c r="FN174" s="370" t="str">
        <f>IF(OR($E174="",$G174=""),"",IF(AND('Marks Entry 6th'!CK173="",'Marks Entry 7th'!CK173=""),"",IF(AND($E$3=6),'Marks Entry 6th'!CK173,IF(AND($E$3=7),'Marks Entry 7th'!CK173,""))))</f>
        <v/>
      </c>
      <c r="FO174" s="371" t="str">
        <f t="shared" si="267"/>
        <v/>
      </c>
      <c r="FP174" s="109" t="str">
        <f t="shared" si="268"/>
        <v/>
      </c>
      <c r="FQ174" s="370" t="str">
        <f>IF(OR($E174="",$G174=""),"",IF(AND('Marks Entry 6th'!CL173="",'Marks Entry 7th'!CL173=""),"",IF(AND($E$3=6),'Marks Entry 6th'!CL173,IF(AND($E$3=7),'Marks Entry 7th'!CL173,""))))</f>
        <v/>
      </c>
      <c r="FR174" s="370" t="str">
        <f>IF(OR($E174="",$G174=""),"",IF(AND('Marks Entry 6th'!CM173="",'Marks Entry 7th'!CM173=""),"",IF(AND($E$3=6),'Marks Entry 6th'!CM173,IF(AND($E$3=7),'Marks Entry 7th'!CM173,""))))</f>
        <v/>
      </c>
      <c r="FS174" s="371" t="str">
        <f t="shared" si="269"/>
        <v/>
      </c>
      <c r="FT174" s="109" t="str">
        <f t="shared" si="270"/>
        <v/>
      </c>
      <c r="FU174" s="78" t="str">
        <f t="shared" si="271"/>
        <v/>
      </c>
      <c r="FV174" s="332" t="str">
        <f t="shared" si="272"/>
        <v/>
      </c>
      <c r="FW174" s="84" t="str">
        <f t="shared" si="273"/>
        <v/>
      </c>
      <c r="FX174" s="225" t="str">
        <f t="shared" si="274"/>
        <v/>
      </c>
      <c r="FY174" s="85" t="str">
        <f t="shared" si="275"/>
        <v/>
      </c>
      <c r="FZ174" s="331" t="str">
        <f>IFERROR(IF(B174="NSO","NSO",IF(OR(D174="",G174="",F174=""),"",IF(AND(FV174&gt;=36,'Master sheet'!$D$11="Hindi"),"कक्षा क्रमोन्नत",IF(AND(FV174&gt;=36,'Master sheet'!$D$11="English"),"Promoted",IF(AND(FV174&lt;36,'Master sheet'!$D$11="Hindi"),"पुनः परीक्षा","Re-Exam"))))),"")</f>
        <v/>
      </c>
      <c r="GA174" s="53" t="str">
        <f>IF(OR($E174="",$G174=""),"",IF(AND($E$3=6,'Marks Entry 6th'!CN173=""),"",IF(AND($E$3=7,'Marks Entry 7th'!CN173=""),"",IF(AND($E$3=6),'Marks Entry 6th'!CN173,IF(AND($E$3=7),'Marks Entry 7th'!CN173,"")))))</f>
        <v/>
      </c>
      <c r="GB174" s="53" t="str">
        <f>IF(OR($E174="",$G174=""),"",IF(AND($E$3=6,'Marks Entry 6th'!CO173=""),"",IF(AND($E$3=7,'Marks Entry 7th'!CO173=""),"",IF(AND($E$3=6),'Marks Entry 6th'!CO173,IF(AND($E$3=7),'Marks Entry 7th'!CO173,"")))))</f>
        <v/>
      </c>
      <c r="GC174" s="54"/>
      <c r="GK174" s="56">
        <f>IF(AND($E$3=6),'Marks Entry 6th'!I173,IF(AND($E$3=7),'Marks Entry 7th'!I173,""))</f>
        <v>0</v>
      </c>
      <c r="GL174" s="56">
        <f t="shared" si="276"/>
        <v>0</v>
      </c>
    </row>
    <row r="175" spans="1:194" ht="18.95" customHeight="1">
      <c r="A175" s="68">
        <v>168</v>
      </c>
      <c r="B175" s="68" t="str">
        <f>IF(OR(GK175=0,GK175=""),"",IF(AND($E$3=6),'Marks Entry 6th'!I174,IF(AND($E$3=7),'Marks Entry 7th'!I174,"")))</f>
        <v/>
      </c>
      <c r="C175" s="69" t="str">
        <f>IF(OR(B175=0,B175=""),"",IF(AND($E$3=6,'Marks Entry 6th'!B174=""),"",IF(AND($E$3=7,'Marks Entry 7th'!B174=""),"",IF(AND($E$3=6,'Marks Entry 6th'!B174),'Marks Entry 6th'!B174,IF(AND($E$3=7),'Marks Entry 7th'!B174,"")))))</f>
        <v/>
      </c>
      <c r="D175" s="69" t="str">
        <f>IF(OR(B175=0,B175=""),"",IF(AND($E$3=6,'Marks Entry 6th'!C174=""),"",IF(AND($E$3=7,'Marks Entry 7th'!C174=""),"",IF(AND($E$3=6),'Marks Entry 6th'!C174,IF(AND($E$3=7),'Marks Entry 7th'!C174,"")))))</f>
        <v/>
      </c>
      <c r="E175" s="306" t="str">
        <f>IF(OR(B175=0,B175=""),"",IF(AND($E$3=6,'Marks Entry 6th'!E174=""),"",IF(AND($E$3=7,'Marks Entry 7th'!E174=""),"",IF(AND($E$3=6),'Marks Entry 6th'!E174,IF(AND($E$3=7),'Marks Entry 7th'!E174,"")))))</f>
        <v/>
      </c>
      <c r="F175" s="69" t="str">
        <f>IF(OR(B175=0,B175=""),"",IF(AND($E$3=6,'Marks Entry 6th'!D174=""),"",IF(AND($E$3=7,'Marks Entry 7th'!D174=""),"",IF(AND($E$3=6),'Marks Entry 6th'!D174,IF(AND($E$3=7),'Marks Entry 7th'!D174,"")))))</f>
        <v/>
      </c>
      <c r="G175" s="305" t="str">
        <f>IF(OR(B175=0,B175=""),"",IF(AND($E$3=6,'Marks Entry 6th'!F174=""),"",IF(AND($E$3=7,'Marks Entry 7th'!F174=""),"",IF(AND($E$3=6),UPPER('Marks Entry 6th'!F174),IF(AND($E$3=7),UPPER('Marks Entry 7th'!F174),"")))))</f>
        <v/>
      </c>
      <c r="H175" s="305" t="str">
        <f>IF(OR(B175=0,B175=""),"",IF(AND($E$3=6,'Marks Entry 6th'!G174=""),"",IF(AND($E$3=7,'Marks Entry 7th'!G174=""),"",IF(AND($E$3=6),UPPER('Marks Entry 6th'!G174),IF(AND($E$3=7),UPPER('Marks Entry 7th'!G174),"")))))</f>
        <v/>
      </c>
      <c r="I175" s="305" t="str">
        <f>IF(OR(B175=0,B175=""),"",IF(AND($E$3=6,'Marks Entry 6th'!H174=""),"",IF(AND($E$3=7,'Marks Entry 7th'!H174=""),"",IF(AND($E$3=6),UPPER('Marks Entry 6th'!H174),IF(AND($E$3=7),UPPER('Marks Entry 7th'!H174),"")))))</f>
        <v/>
      </c>
      <c r="J175" s="64" t="str">
        <f>IF(OR(B175=0,B175=""),"",IF(AND($E$3=6,'Marks Entry 6th'!J174=""),"",IF(AND($E$3=7,'Marks Entry 7th'!J174=""),"",IF(AND($E$3=6),'Marks Entry 6th'!J174,IF(AND($E$3=7),'Marks Entry 7th'!J174,"")))))</f>
        <v/>
      </c>
      <c r="K175" s="64" t="str">
        <f>IF(OR(B175=0,B175=""),"",IF(AND($E$3=6,'Marks Entry 6th'!K174=""),"",IF(AND($E$3=7,'Marks Entry 7th'!K174=""),"",IF(AND($E$3=6),'Marks Entry 6th'!K174,IF(AND($E$3=7),'Marks Entry 7th'!K174,"")))))</f>
        <v/>
      </c>
      <c r="L175" s="120" t="str">
        <f>IF(OR($E175="",$G175=""),"",IF(AND($E$3=6),'Marks Entry 6th'!L174,IF(AND($E$3=7),'Marks Entry 7th'!L174,"")))</f>
        <v/>
      </c>
      <c r="M175" s="120" t="str">
        <f>IF(OR($E175="",$G175=""),"",IF(AND($E$3=6),'Marks Entry 6th'!M174,IF(AND($E$3=7),'Marks Entry 7th'!M174,"")))</f>
        <v/>
      </c>
      <c r="N175" s="120" t="str">
        <f>IF(OR($E175="",$G175=""),"",IF(AND($E$3=6),'Marks Entry 6th'!N174,IF(AND($E$3=7),'Marks Entry 7th'!N174,"")))</f>
        <v/>
      </c>
      <c r="O175" s="120" t="str">
        <f>IF(OR($E175="",$G175=""),"",IF(AND($E$3=6),'Marks Entry 6th'!O174,IF(AND($E$3=7),'Marks Entry 7th'!O174,"")))</f>
        <v/>
      </c>
      <c r="P175" s="120" t="str">
        <f>IF(OR($E175="",$G175=""),"",IF(AND($E$3=6),'Marks Entry 6th'!P174,IF(AND($E$3=7),'Marks Entry 7th'!P174,"")))</f>
        <v/>
      </c>
      <c r="Q175" s="120" t="str">
        <f>IF(OR($E175="",$G175=""),"",IF(AND($E$3=6),'Marks Entry 6th'!Q174,IF(AND($E$3=7),'Marks Entry 7th'!Q174,"")))</f>
        <v/>
      </c>
      <c r="R175" s="428" t="str">
        <f t="shared" si="186"/>
        <v/>
      </c>
      <c r="S175" s="120" t="str">
        <f>IF(OR($E175="",$G175=""),"",IF(AND($E$3=6),'Marks Entry 6th'!R174,IF(AND($E$3=7),'Marks Entry 7th'!R174,"")))</f>
        <v/>
      </c>
      <c r="T175" s="120" t="str">
        <f>IF(OR($E175="",$G175=""),"",IF(AND($E$3=6),'Marks Entry 6th'!S174,IF(AND($E$3=7),'Marks Entry 7th'!S174,"")))</f>
        <v/>
      </c>
      <c r="U175" s="65" t="str">
        <f t="shared" si="187"/>
        <v/>
      </c>
      <c r="V175" s="62">
        <f t="shared" si="188"/>
        <v>0</v>
      </c>
      <c r="W175" s="67" t="str">
        <f>IF(OR($E175="",$G175=""),"",IF(AND($E$3=6),'Marks Entry 6th'!T174,IF(AND($E$3=7),'Marks Entry 7th'!T174,"")))</f>
        <v/>
      </c>
      <c r="X175" s="67" t="str">
        <f>IF(OR($E175="",$G175=""),"",IF(AND($E$3=6),'Marks Entry 6th'!U174,IF(AND($E$3=7),'Marks Entry 7th'!U174,"")))</f>
        <v/>
      </c>
      <c r="Y175" s="66" t="str">
        <f t="shared" si="189"/>
        <v/>
      </c>
      <c r="Z175" s="62" t="str">
        <f t="shared" si="190"/>
        <v/>
      </c>
      <c r="AA175" s="108">
        <f t="shared" si="191"/>
        <v>0</v>
      </c>
      <c r="AB175" s="108" t="str">
        <f t="shared" si="192"/>
        <v/>
      </c>
      <c r="AC175" s="108" t="str">
        <f t="shared" si="193"/>
        <v/>
      </c>
      <c r="AD175" s="108" t="str">
        <f t="shared" si="194"/>
        <v/>
      </c>
      <c r="AE175" s="108" t="str">
        <f t="shared" si="195"/>
        <v/>
      </c>
      <c r="AF175" s="110" t="str">
        <f t="shared" si="196"/>
        <v/>
      </c>
      <c r="AG175" s="120" t="str">
        <f>IF(OR($E175="",$G175=""),"",IF(AND($E$3=6),'Marks Entry 6th'!V174,IF(AND($E$3=7),'Marks Entry 7th'!V174,"")))</f>
        <v/>
      </c>
      <c r="AH175" s="120" t="str">
        <f>IF(OR($E175="",$G175=""),"",IF(AND($E$3=6),'Marks Entry 6th'!W174,IF(AND($E$3=7),'Marks Entry 7th'!W174,"")))</f>
        <v/>
      </c>
      <c r="AI175" s="120" t="str">
        <f>IF(OR($E175="",$G175=""),"",IF(AND($E$3=6),'Marks Entry 6th'!X174,IF(AND($E$3=7),'Marks Entry 7th'!X174,"")))</f>
        <v/>
      </c>
      <c r="AJ175" s="120" t="str">
        <f>IF(OR($E175="",$G175=""),"",IF(AND($E$3=6),'Marks Entry 6th'!Y174,IF(AND($E$3=7),'Marks Entry 7th'!Y174,"")))</f>
        <v/>
      </c>
      <c r="AK175" s="120" t="str">
        <f>IF(OR($E175="",$G175=""),"",IF(AND($E$3=6),'Marks Entry 6th'!Z174,IF(AND($E$3=7),'Marks Entry 7th'!Z174,"")))</f>
        <v/>
      </c>
      <c r="AL175" s="120" t="str">
        <f>IF(OR($E175="",$G175=""),"",IF(AND($E$3=6),'Marks Entry 6th'!AA174,IF(AND($E$3=7),'Marks Entry 7th'!AA174,"")))</f>
        <v/>
      </c>
      <c r="AM175" s="428" t="str">
        <f t="shared" si="197"/>
        <v/>
      </c>
      <c r="AN175" s="120" t="str">
        <f>IF(OR($E175="",$G175=""),"",IF(AND($E$3=6),'Marks Entry 6th'!AB174,IF(AND($E$3=7),'Marks Entry 7th'!AB174,"")))</f>
        <v/>
      </c>
      <c r="AO175" s="120" t="str">
        <f>IF(OR($E175="",$G175=""),"",IF(AND($E$3=6),'Marks Entry 6th'!AC174,IF(AND($E$3=7),'Marks Entry 7th'!AC174,"")))</f>
        <v/>
      </c>
      <c r="AP175" s="65" t="str">
        <f t="shared" si="198"/>
        <v/>
      </c>
      <c r="AQ175" s="62">
        <f t="shared" si="199"/>
        <v>0</v>
      </c>
      <c r="AR175" s="67" t="str">
        <f>IF(OR($E175="",$G175=""),"",IF(AND($E$3=6),'Marks Entry 6th'!AD174,IF(AND($E$3=7),'Marks Entry 7th'!AD174,"")))</f>
        <v/>
      </c>
      <c r="AS175" s="67" t="str">
        <f>IF(OR($E175="",$G175=""),"",IF(AND($E$3=6),'Marks Entry 6th'!AE174,IF(AND($E$3=7),'Marks Entry 7th'!AE174,"")))</f>
        <v/>
      </c>
      <c r="AT175" s="65" t="str">
        <f t="shared" si="200"/>
        <v/>
      </c>
      <c r="AU175" s="62" t="str">
        <f t="shared" si="201"/>
        <v/>
      </c>
      <c r="AV175" s="108">
        <f t="shared" si="202"/>
        <v>0</v>
      </c>
      <c r="AW175" s="108" t="str">
        <f t="shared" si="203"/>
        <v/>
      </c>
      <c r="AX175" s="108" t="str">
        <f t="shared" si="204"/>
        <v/>
      </c>
      <c r="AY175" s="108" t="str">
        <f t="shared" si="205"/>
        <v/>
      </c>
      <c r="AZ175" s="108" t="str">
        <f t="shared" si="206"/>
        <v/>
      </c>
      <c r="BA175" s="110" t="str">
        <f t="shared" si="207"/>
        <v/>
      </c>
      <c r="BB175" s="313" t="str">
        <f>IF(OR($E175="",$G175=""),"",IF(AND($E$3=6),'Marks Entry 6th'!AF174,IF(AND($E$3=7),'Marks Entry 7th'!AF174,"")))</f>
        <v/>
      </c>
      <c r="BC175" s="120" t="str">
        <f>IF(OR($E175="",$G175=""),"",IF(AND($E$3=6),'Marks Entry 6th'!AG174,IF(AND($E$3=7),'Marks Entry 7th'!AG174,"")))</f>
        <v/>
      </c>
      <c r="BD175" s="120" t="str">
        <f>IF(OR($E175="",$G175=""),"",IF(AND($E$3=6),'Marks Entry 6th'!AH174,IF(AND($E$3=7),'Marks Entry 7th'!AH174,"")))</f>
        <v/>
      </c>
      <c r="BE175" s="120" t="str">
        <f>IF(OR($E175="",$G175=""),"",IF(AND($E$3=6),'Marks Entry 6th'!AI174,IF(AND($E$3=7),'Marks Entry 7th'!AI174,"")))</f>
        <v/>
      </c>
      <c r="BF175" s="120" t="str">
        <f>IF(OR($E175="",$G175=""),"",IF(AND($E$3=6),'Marks Entry 6th'!AJ174,IF(AND($E$3=7),'Marks Entry 7th'!AJ174,"")))</f>
        <v/>
      </c>
      <c r="BG175" s="120" t="str">
        <f>IF(OR($E175="",$G175=""),"",IF(AND($E$3=6),'Marks Entry 6th'!AK174,IF(AND($E$3=7),'Marks Entry 7th'!AK174,"")))</f>
        <v/>
      </c>
      <c r="BH175" s="120" t="str">
        <f>IF(OR($E175="",$G175=""),"",IF(AND($E$3=6),'Marks Entry 6th'!AL174,IF(AND($E$3=7),'Marks Entry 7th'!AL174,"")))</f>
        <v/>
      </c>
      <c r="BI175" s="428" t="str">
        <f t="shared" si="208"/>
        <v/>
      </c>
      <c r="BJ175" s="120" t="str">
        <f>IF(OR($E175="",$G175=""),"",IF(AND($E$3=6),'Marks Entry 6th'!AM174,IF(AND($E$3=7),'Marks Entry 7th'!AM174,"")))</f>
        <v/>
      </c>
      <c r="BK175" s="120" t="str">
        <f>IF(OR($E175="",$G175=""),"",IF(AND($E$3=6),'Marks Entry 6th'!AN174,IF(AND($E$3=7),'Marks Entry 7th'!AN174,"")))</f>
        <v/>
      </c>
      <c r="BL175" s="65" t="str">
        <f t="shared" si="209"/>
        <v/>
      </c>
      <c r="BM175" s="62">
        <f t="shared" si="210"/>
        <v>0</v>
      </c>
      <c r="BN175" s="67" t="str">
        <f>IF(OR($E175="",$G175=""),"",IF(AND($E$3=6),'Marks Entry 6th'!AO174,IF(AND($E$3=7),'Marks Entry 7th'!AO174,"")))</f>
        <v/>
      </c>
      <c r="BO175" s="67" t="str">
        <f>IF(OR($E175="",$G175=""),"",IF(AND($E$3=6),'Marks Entry 6th'!AP174,IF(AND($E$3=7),'Marks Entry 7th'!AP174,"")))</f>
        <v/>
      </c>
      <c r="BP175" s="65" t="str">
        <f t="shared" si="211"/>
        <v/>
      </c>
      <c r="BQ175" s="62" t="str">
        <f t="shared" si="212"/>
        <v/>
      </c>
      <c r="BR175" s="108">
        <f t="shared" si="213"/>
        <v>0</v>
      </c>
      <c r="BS175" s="108" t="str">
        <f t="shared" si="214"/>
        <v/>
      </c>
      <c r="BT175" s="108" t="str">
        <f t="shared" si="215"/>
        <v/>
      </c>
      <c r="BU175" s="108" t="str">
        <f t="shared" si="216"/>
        <v/>
      </c>
      <c r="BV175" s="108" t="str">
        <f t="shared" si="217"/>
        <v/>
      </c>
      <c r="BW175" s="110" t="str">
        <f t="shared" si="218"/>
        <v/>
      </c>
      <c r="BX175" s="120" t="str">
        <f>IF(OR($E175="",$G175=""),"",IF(AND($E$3=6),'Marks Entry 6th'!AQ174,IF(AND($E$3=7),'Marks Entry 7th'!AQ174,"")))</f>
        <v/>
      </c>
      <c r="BY175" s="120" t="str">
        <f>IF(OR($E175="",$G175=""),"",IF(AND($E$3=6),'Marks Entry 6th'!AR174,IF(AND($E$3=7),'Marks Entry 7th'!AR174,"")))</f>
        <v/>
      </c>
      <c r="BZ175" s="120" t="str">
        <f>IF(OR($E175="",$G175=""),"",IF(AND($E$3=6),'Marks Entry 6th'!AS174,IF(AND($E$3=7),'Marks Entry 7th'!AS174,"")))</f>
        <v/>
      </c>
      <c r="CA175" s="120" t="str">
        <f>IF(OR($E175="",$G175=""),"",IF(AND($E$3=6),'Marks Entry 6th'!AT174,IF(AND($E$3=7),'Marks Entry 7th'!AT174,"")))</f>
        <v/>
      </c>
      <c r="CB175" s="120" t="str">
        <f>IF(OR($E175="",$G175=""),"",IF(AND($E$3=6),'Marks Entry 6th'!AU174,IF(AND($E$3=7),'Marks Entry 7th'!AU174,"")))</f>
        <v/>
      </c>
      <c r="CC175" s="120" t="str">
        <f>IF(OR($E175="",$G175=""),"",IF(AND($E$3=6),'Marks Entry 6th'!AV174,IF(AND($E$3=7),'Marks Entry 7th'!AV174,"")))</f>
        <v/>
      </c>
      <c r="CD175" s="428" t="str">
        <f t="shared" si="219"/>
        <v/>
      </c>
      <c r="CE175" s="120" t="str">
        <f>IF(OR($E175="",$G175=""),"",IF(AND($E$3=6),'Marks Entry 6th'!AW174,IF(AND($E$3=7),'Marks Entry 7th'!AW174,"")))</f>
        <v/>
      </c>
      <c r="CF175" s="120" t="str">
        <f>IF(OR($E175="",$G175=""),"",IF(AND($E$3=6),'Marks Entry 6th'!AX174,IF(AND($E$3=7),'Marks Entry 7th'!AX174,"")))</f>
        <v/>
      </c>
      <c r="CG175" s="65" t="str">
        <f t="shared" si="220"/>
        <v/>
      </c>
      <c r="CH175" s="62">
        <f t="shared" si="221"/>
        <v>0</v>
      </c>
      <c r="CI175" s="67" t="str">
        <f>IF(OR($E175="",$G175=""),"",IF(AND($E$3=6),'Marks Entry 6th'!AY174,IF(AND($E$3=7),'Marks Entry 7th'!AY174,"")))</f>
        <v/>
      </c>
      <c r="CJ175" s="67" t="str">
        <f>IF(OR($E175="",$G175=""),"",IF(AND($E$3=6),'Marks Entry 6th'!AZ174,IF(AND($E$3=7),'Marks Entry 7th'!AZ174,"")))</f>
        <v/>
      </c>
      <c r="CK175" s="65" t="str">
        <f t="shared" si="222"/>
        <v/>
      </c>
      <c r="CL175" s="62" t="str">
        <f t="shared" si="223"/>
        <v/>
      </c>
      <c r="CM175" s="108">
        <f t="shared" si="224"/>
        <v>0</v>
      </c>
      <c r="CN175" s="108" t="str">
        <f t="shared" si="225"/>
        <v/>
      </c>
      <c r="CO175" s="108" t="str">
        <f t="shared" si="226"/>
        <v/>
      </c>
      <c r="CP175" s="108" t="str">
        <f t="shared" si="227"/>
        <v/>
      </c>
      <c r="CQ175" s="108" t="str">
        <f t="shared" si="228"/>
        <v/>
      </c>
      <c r="CR175" s="110" t="str">
        <f t="shared" si="229"/>
        <v/>
      </c>
      <c r="CS175" s="120" t="str">
        <f>IF(OR($E175="",$G175=""),"",IF(AND($E$3=6),'Marks Entry 6th'!BA174,IF(AND($E$3=7),'Marks Entry 7th'!BA174,"")))</f>
        <v/>
      </c>
      <c r="CT175" s="120" t="str">
        <f>IF(OR($E175="",$G175=""),"",IF(AND($E$3=6),'Marks Entry 6th'!BB174,IF(AND($E$3=7),'Marks Entry 7th'!BB174,"")))</f>
        <v/>
      </c>
      <c r="CU175" s="120" t="str">
        <f>IF(OR($E175="",$G175=""),"",IF(AND($E$3=6),'Marks Entry 6th'!BC174,IF(AND($E$3=7),'Marks Entry 7th'!BC174,"")))</f>
        <v/>
      </c>
      <c r="CV175" s="120" t="str">
        <f>IF(OR($E175="",$G175=""),"",IF(AND($E$3=6),'Marks Entry 6th'!BD174,IF(AND($E$3=7),'Marks Entry 7th'!BD174,"")))</f>
        <v/>
      </c>
      <c r="CW175" s="120" t="str">
        <f>IF(OR($E175="",$G175=""),"",IF(AND($E$3=6),'Marks Entry 6th'!BE174,IF(AND($E$3=7),'Marks Entry 7th'!BE174,"")))</f>
        <v/>
      </c>
      <c r="CX175" s="120" t="str">
        <f>IF(OR($E175="",$G175=""),"",IF(AND($E$3=6),'Marks Entry 6th'!BF174,IF(AND($E$3=7),'Marks Entry 7th'!BF174,"")))</f>
        <v/>
      </c>
      <c r="CY175" s="428" t="str">
        <f t="shared" si="230"/>
        <v/>
      </c>
      <c r="CZ175" s="120" t="str">
        <f>IF(OR($E175="",$G175=""),"",IF(AND($E$3=6),'Marks Entry 6th'!BG174,IF(AND($E$3=7),'Marks Entry 7th'!BG174,"")))</f>
        <v/>
      </c>
      <c r="DA175" s="120" t="str">
        <f>IF(OR($E175="",$G175=""),"",IF(AND($E$3=6),'Marks Entry 6th'!BH174,IF(AND($E$3=7),'Marks Entry 7th'!BH174,"")))</f>
        <v/>
      </c>
      <c r="DB175" s="65" t="str">
        <f t="shared" si="231"/>
        <v/>
      </c>
      <c r="DC175" s="62">
        <f t="shared" si="232"/>
        <v>0</v>
      </c>
      <c r="DD175" s="67" t="str">
        <f>IF(OR($E175="",$G175=""),"",IF(AND($E$3=6),'Marks Entry 6th'!BI174,IF(AND($E$3=7),'Marks Entry 7th'!BI174,"")))</f>
        <v/>
      </c>
      <c r="DE175" s="67" t="str">
        <f>IF(OR($E175="",$G175=""),"",IF(AND($E$3=6),'Marks Entry 6th'!BJ174,IF(AND($E$3=7),'Marks Entry 7th'!BJ174,"")))</f>
        <v/>
      </c>
      <c r="DF175" s="65" t="str">
        <f t="shared" si="233"/>
        <v/>
      </c>
      <c r="DG175" s="62" t="str">
        <f t="shared" si="234"/>
        <v/>
      </c>
      <c r="DH175" s="108">
        <f t="shared" si="235"/>
        <v>0</v>
      </c>
      <c r="DI175" s="108" t="str">
        <f t="shared" si="236"/>
        <v/>
      </c>
      <c r="DJ175" s="108" t="str">
        <f t="shared" si="237"/>
        <v/>
      </c>
      <c r="DK175" s="108" t="str">
        <f t="shared" si="238"/>
        <v/>
      </c>
      <c r="DL175" s="108" t="str">
        <f t="shared" si="239"/>
        <v/>
      </c>
      <c r="DM175" s="110" t="str">
        <f t="shared" si="240"/>
        <v/>
      </c>
      <c r="DN175" s="120" t="str">
        <f>IF(OR($E175="",$G175=""),"",IF(AND($E$3=6),'Marks Entry 6th'!BK174,IF(AND($E$3=7),'Marks Entry 7th'!BK174,"")))</f>
        <v/>
      </c>
      <c r="DO175" s="120" t="str">
        <f>IF(OR($E175="",$G175=""),"",IF(AND($E$3=6),'Marks Entry 6th'!BL174,IF(AND($E$3=7),'Marks Entry 7th'!BL174,"")))</f>
        <v/>
      </c>
      <c r="DP175" s="120" t="str">
        <f>IF(OR($E175="",$G175=""),"",IF(AND($E$3=6),'Marks Entry 6th'!BM174,IF(AND($E$3=7),'Marks Entry 7th'!BM174,"")))</f>
        <v/>
      </c>
      <c r="DQ175" s="120" t="str">
        <f>IF(OR($E175="",$G175=""),"",IF(AND($E$3=6),'Marks Entry 6th'!BN174,IF(AND($E$3=7),'Marks Entry 7th'!BN174,"")))</f>
        <v/>
      </c>
      <c r="DR175" s="120" t="str">
        <f>IF(OR($E175="",$G175=""),"",IF(AND($E$3=6),'Marks Entry 6th'!BO174,IF(AND($E$3=7),'Marks Entry 7th'!BO174,"")))</f>
        <v/>
      </c>
      <c r="DS175" s="120" t="str">
        <f>IF(OR($E175="",$G175=""),"",IF(AND($E$3=6),'Marks Entry 6th'!BP174,IF(AND($E$3=7),'Marks Entry 7th'!BP174,"")))</f>
        <v/>
      </c>
      <c r="DT175" s="428" t="str">
        <f t="shared" si="241"/>
        <v/>
      </c>
      <c r="DU175" s="120" t="str">
        <f>IF(OR($E175="",$G175=""),"",IF(AND($E$3=6),'Marks Entry 6th'!BQ174,IF(AND($E$3=7),'Marks Entry 7th'!BQ174,"")))</f>
        <v/>
      </c>
      <c r="DV175" s="120" t="str">
        <f>IF(OR($E175="",$G175=""),"",IF(AND($E$3=6),'Marks Entry 6th'!BR174,IF(AND($E$3=7),'Marks Entry 7th'!BR174,"")))</f>
        <v/>
      </c>
      <c r="DW175" s="65" t="str">
        <f t="shared" si="242"/>
        <v/>
      </c>
      <c r="DX175" s="62">
        <f t="shared" si="243"/>
        <v>0</v>
      </c>
      <c r="DY175" s="67" t="str">
        <f>IF(OR($E175="",$G175=""),"",IF(AND($E$3=6),'Marks Entry 6th'!BS174,IF(AND($E$3=7),'Marks Entry 7th'!BS174,"")))</f>
        <v/>
      </c>
      <c r="DZ175" s="67" t="str">
        <f>IF(OR($E175="",$G175=""),"",IF(AND($E$3=6),'Marks Entry 6th'!BT174,IF(AND($E$3=7),'Marks Entry 7th'!BT174,"")))</f>
        <v/>
      </c>
      <c r="EA175" s="65" t="str">
        <f t="shared" si="244"/>
        <v/>
      </c>
      <c r="EB175" s="62" t="str">
        <f t="shared" si="245"/>
        <v/>
      </c>
      <c r="EC175" s="108">
        <f t="shared" si="246"/>
        <v>0</v>
      </c>
      <c r="ED175" s="108" t="str">
        <f t="shared" si="247"/>
        <v/>
      </c>
      <c r="EE175" s="108" t="str">
        <f t="shared" si="248"/>
        <v/>
      </c>
      <c r="EF175" s="108" t="str">
        <f t="shared" si="249"/>
        <v/>
      </c>
      <c r="EG175" s="108" t="str">
        <f t="shared" si="250"/>
        <v/>
      </c>
      <c r="EH175" s="110" t="str">
        <f t="shared" si="251"/>
        <v/>
      </c>
      <c r="EI175" s="52" t="str">
        <f>IF(OR($E175="",$G175=""),"",IF(AND($E$3=6),'Marks Entry 6th'!BU174,IF(AND($E$3=7),'Marks Entry 7th'!BU174,"")))</f>
        <v/>
      </c>
      <c r="EJ175" s="52" t="str">
        <f>IF(OR($E175="",$G175=""),"",IF(AND($E$3=6),'Marks Entry 6th'!BV174,IF(AND($E$3=7),'Marks Entry 7th'!BV174,"")))</f>
        <v/>
      </c>
      <c r="EK175" s="52" t="str">
        <f>IF(OR($E175="",$G175=""),"",IF(AND($E$3=6),'Marks Entry 6th'!BW174,IF(AND($E$3=7),'Marks Entry 7th'!BW174,"")))</f>
        <v/>
      </c>
      <c r="EL175" s="52" t="str">
        <f>IF(OR($E175="",$G175=""),"",IF(AND($E$3=6),'Marks Entry 6th'!BX174,IF(AND($E$3=7),'Marks Entry 7th'!BX174,"")))</f>
        <v/>
      </c>
      <c r="EM175" s="52" t="str">
        <f>IF(OR($E175="",$G175=""),"",IF(AND($E$3=6),'Marks Entry 6th'!BY174,IF(AND($E$3=7),'Marks Entry 7th'!BY174,"")))</f>
        <v/>
      </c>
      <c r="EN175" s="121" t="str">
        <f t="shared" si="252"/>
        <v/>
      </c>
      <c r="EO175" s="122">
        <f t="shared" si="253"/>
        <v>0</v>
      </c>
      <c r="EP175" s="122" t="str">
        <f t="shared" si="254"/>
        <v/>
      </c>
      <c r="EQ175" s="122" t="str">
        <f t="shared" si="255"/>
        <v/>
      </c>
      <c r="ER175" s="109" t="str">
        <f t="shared" si="256"/>
        <v/>
      </c>
      <c r="ES175" s="52" t="str">
        <f>IF(OR($E175="",$G175=""),"",IF(AND($E$3=6),'Marks Entry 6th'!BZ174,IF(AND($E$3=7),'Marks Entry 7th'!BZ174,"")))</f>
        <v/>
      </c>
      <c r="ET175" s="52" t="str">
        <f>IF(OR($E175="",$G175=""),"",IF(AND($E$3=6),'Marks Entry 6th'!CA174,IF(AND($E$3=7),'Marks Entry 7th'!CA174,"")))</f>
        <v/>
      </c>
      <c r="EU175" s="52" t="str">
        <f>IF(OR($E175="",$G175=""),"",IF(AND($E$3=6),'Marks Entry 6th'!CB174,IF(AND($E$3=7),'Marks Entry 7th'!CB174,"")))</f>
        <v/>
      </c>
      <c r="EV175" s="52" t="str">
        <f>IF(OR($E175="",$G175=""),"",IF(AND($E$3=6),'Marks Entry 6th'!CC174,IF(AND($E$3=7),'Marks Entry 7th'!CC174,"")))</f>
        <v/>
      </c>
      <c r="EW175" s="52" t="str">
        <f>IF(OR($E175="",$G175=""),"",IF(AND($E$3=6),'Marks Entry 6th'!CD174,IF(AND($E$3=7),'Marks Entry 7th'!CD174,"")))</f>
        <v/>
      </c>
      <c r="EX175" s="121" t="str">
        <f t="shared" si="257"/>
        <v/>
      </c>
      <c r="EY175" s="122">
        <f t="shared" si="258"/>
        <v>0</v>
      </c>
      <c r="EZ175" s="122" t="str">
        <f t="shared" si="259"/>
        <v/>
      </c>
      <c r="FA175" s="122" t="str">
        <f t="shared" si="260"/>
        <v/>
      </c>
      <c r="FB175" s="109" t="str">
        <f t="shared" si="261"/>
        <v/>
      </c>
      <c r="FC175" s="52" t="str">
        <f>IF(OR($E175="",$G175=""),"",IF(AND($E$3=6),'Marks Entry 6th'!CE174,IF(AND($E$3=7),'Marks Entry 7th'!CE174,"")))</f>
        <v/>
      </c>
      <c r="FD175" s="52" t="str">
        <f>IF(OR($E175="",$G175=""),"",IF(AND($E$3=6),'Marks Entry 6th'!CF174,IF(AND($E$3=7),'Marks Entry 7th'!CF174,"")))</f>
        <v/>
      </c>
      <c r="FE175" s="52" t="str">
        <f>IF(OR($E175="",$G175=""),"",IF(AND($E$3=6),'Marks Entry 6th'!CG174,IF(AND($E$3=7),'Marks Entry 7th'!CG174,"")))</f>
        <v/>
      </c>
      <c r="FF175" s="52" t="str">
        <f>IF(OR($E175="",$G175=""),"",IF(AND($E$3=6),'Marks Entry 6th'!CH174,IF(AND($E$3=7),'Marks Entry 7th'!CH174,"")))</f>
        <v/>
      </c>
      <c r="FG175" s="52" t="str">
        <f>IF(OR($E175="",$G175=""),"",IF(AND($E$3=6),'Marks Entry 6th'!CI174,IF(AND($E$3=7),'Marks Entry 7th'!CI174,"")))</f>
        <v/>
      </c>
      <c r="FH175" s="121" t="str">
        <f t="shared" si="262"/>
        <v/>
      </c>
      <c r="FI175" s="122">
        <f t="shared" si="263"/>
        <v>0</v>
      </c>
      <c r="FJ175" s="122" t="str">
        <f t="shared" si="264"/>
        <v/>
      </c>
      <c r="FK175" s="122" t="str">
        <f t="shared" si="265"/>
        <v/>
      </c>
      <c r="FL175" s="109" t="str">
        <f t="shared" si="266"/>
        <v/>
      </c>
      <c r="FM175" s="370" t="str">
        <f>IF(OR($E175="",$G175=""),"",IF(AND('Marks Entry 6th'!CJ174="",'Marks Entry 7th'!CJ174=""),"",IF(AND($E$3=6),'Marks Entry 6th'!CJ174,IF(AND($E$3=7),'Marks Entry 7th'!CJ174,""))))</f>
        <v/>
      </c>
      <c r="FN175" s="370" t="str">
        <f>IF(OR($E175="",$G175=""),"",IF(AND('Marks Entry 6th'!CK174="",'Marks Entry 7th'!CK174=""),"",IF(AND($E$3=6),'Marks Entry 6th'!CK174,IF(AND($E$3=7),'Marks Entry 7th'!CK174,""))))</f>
        <v/>
      </c>
      <c r="FO175" s="371" t="str">
        <f t="shared" si="267"/>
        <v/>
      </c>
      <c r="FP175" s="109" t="str">
        <f t="shared" si="268"/>
        <v/>
      </c>
      <c r="FQ175" s="370" t="str">
        <f>IF(OR($E175="",$G175=""),"",IF(AND('Marks Entry 6th'!CL174="",'Marks Entry 7th'!CL174=""),"",IF(AND($E$3=6),'Marks Entry 6th'!CL174,IF(AND($E$3=7),'Marks Entry 7th'!CL174,""))))</f>
        <v/>
      </c>
      <c r="FR175" s="370" t="str">
        <f>IF(OR($E175="",$G175=""),"",IF(AND('Marks Entry 6th'!CM174="",'Marks Entry 7th'!CM174=""),"",IF(AND($E$3=6),'Marks Entry 6th'!CM174,IF(AND($E$3=7),'Marks Entry 7th'!CM174,""))))</f>
        <v/>
      </c>
      <c r="FS175" s="371" t="str">
        <f t="shared" si="269"/>
        <v/>
      </c>
      <c r="FT175" s="109" t="str">
        <f t="shared" si="270"/>
        <v/>
      </c>
      <c r="FU175" s="78" t="str">
        <f t="shared" si="271"/>
        <v/>
      </c>
      <c r="FV175" s="332" t="str">
        <f t="shared" si="272"/>
        <v/>
      </c>
      <c r="FW175" s="84" t="str">
        <f t="shared" si="273"/>
        <v/>
      </c>
      <c r="FX175" s="225" t="str">
        <f t="shared" si="274"/>
        <v/>
      </c>
      <c r="FY175" s="85" t="str">
        <f t="shared" si="275"/>
        <v/>
      </c>
      <c r="FZ175" s="331" t="str">
        <f>IFERROR(IF(B175="NSO","NSO",IF(OR(D175="",G175="",F175=""),"",IF(AND(FV175&gt;=36,'Master sheet'!$D$11="Hindi"),"कक्षा क्रमोन्नत",IF(AND(FV175&gt;=36,'Master sheet'!$D$11="English"),"Promoted",IF(AND(FV175&lt;36,'Master sheet'!$D$11="Hindi"),"पुनः परीक्षा","Re-Exam"))))),"")</f>
        <v/>
      </c>
      <c r="GA175" s="53" t="str">
        <f>IF(OR($E175="",$G175=""),"",IF(AND($E$3=6,'Marks Entry 6th'!CN174=""),"",IF(AND($E$3=7,'Marks Entry 7th'!CN174=""),"",IF(AND($E$3=6),'Marks Entry 6th'!CN174,IF(AND($E$3=7),'Marks Entry 7th'!CN174,"")))))</f>
        <v/>
      </c>
      <c r="GB175" s="53" t="str">
        <f>IF(OR($E175="",$G175=""),"",IF(AND($E$3=6,'Marks Entry 6th'!CO174=""),"",IF(AND($E$3=7,'Marks Entry 7th'!CO174=""),"",IF(AND($E$3=6),'Marks Entry 6th'!CO174,IF(AND($E$3=7),'Marks Entry 7th'!CO174,"")))))</f>
        <v/>
      </c>
      <c r="GC175" s="54"/>
      <c r="GK175" s="56">
        <f>IF(AND($E$3=6),'Marks Entry 6th'!I174,IF(AND($E$3=7),'Marks Entry 7th'!I174,""))</f>
        <v>0</v>
      </c>
      <c r="GL175" s="56">
        <f t="shared" si="276"/>
        <v>0</v>
      </c>
    </row>
    <row r="176" spans="1:194" ht="18.95" customHeight="1">
      <c r="A176" s="68">
        <v>169</v>
      </c>
      <c r="B176" s="68" t="str">
        <f>IF(OR(GK176=0,GK176=""),"",IF(AND($E$3=6),'Marks Entry 6th'!I175,IF(AND($E$3=7),'Marks Entry 7th'!I175,"")))</f>
        <v/>
      </c>
      <c r="C176" s="69" t="str">
        <f>IF(OR(B176=0,B176=""),"",IF(AND($E$3=6,'Marks Entry 6th'!B175=""),"",IF(AND($E$3=7,'Marks Entry 7th'!B175=""),"",IF(AND($E$3=6,'Marks Entry 6th'!B175),'Marks Entry 6th'!B175,IF(AND($E$3=7),'Marks Entry 7th'!B175,"")))))</f>
        <v/>
      </c>
      <c r="D176" s="69" t="str">
        <f>IF(OR(B176=0,B176=""),"",IF(AND($E$3=6,'Marks Entry 6th'!C175=""),"",IF(AND($E$3=7,'Marks Entry 7th'!C175=""),"",IF(AND($E$3=6),'Marks Entry 6th'!C175,IF(AND($E$3=7),'Marks Entry 7th'!C175,"")))))</f>
        <v/>
      </c>
      <c r="E176" s="306" t="str">
        <f>IF(OR(B176=0,B176=""),"",IF(AND($E$3=6,'Marks Entry 6th'!E175=""),"",IF(AND($E$3=7,'Marks Entry 7th'!E175=""),"",IF(AND($E$3=6),'Marks Entry 6th'!E175,IF(AND($E$3=7),'Marks Entry 7th'!E175,"")))))</f>
        <v/>
      </c>
      <c r="F176" s="69" t="str">
        <f>IF(OR(B176=0,B176=""),"",IF(AND($E$3=6,'Marks Entry 6th'!D175=""),"",IF(AND($E$3=7,'Marks Entry 7th'!D175=""),"",IF(AND($E$3=6),'Marks Entry 6th'!D175,IF(AND($E$3=7),'Marks Entry 7th'!D175,"")))))</f>
        <v/>
      </c>
      <c r="G176" s="305" t="str">
        <f>IF(OR(B176=0,B176=""),"",IF(AND($E$3=6,'Marks Entry 6th'!F175=""),"",IF(AND($E$3=7,'Marks Entry 7th'!F175=""),"",IF(AND($E$3=6),UPPER('Marks Entry 6th'!F175),IF(AND($E$3=7),UPPER('Marks Entry 7th'!F175),"")))))</f>
        <v/>
      </c>
      <c r="H176" s="305" t="str">
        <f>IF(OR(B176=0,B176=""),"",IF(AND($E$3=6,'Marks Entry 6th'!G175=""),"",IF(AND($E$3=7,'Marks Entry 7th'!G175=""),"",IF(AND($E$3=6),UPPER('Marks Entry 6th'!G175),IF(AND($E$3=7),UPPER('Marks Entry 7th'!G175),"")))))</f>
        <v/>
      </c>
      <c r="I176" s="305" t="str">
        <f>IF(OR(B176=0,B176=""),"",IF(AND($E$3=6,'Marks Entry 6th'!H175=""),"",IF(AND($E$3=7,'Marks Entry 7th'!H175=""),"",IF(AND($E$3=6),UPPER('Marks Entry 6th'!H175),IF(AND($E$3=7),UPPER('Marks Entry 7th'!H175),"")))))</f>
        <v/>
      </c>
      <c r="J176" s="64" t="str">
        <f>IF(OR(B176=0,B176=""),"",IF(AND($E$3=6,'Marks Entry 6th'!J175=""),"",IF(AND($E$3=7,'Marks Entry 7th'!J175=""),"",IF(AND($E$3=6),'Marks Entry 6th'!J175,IF(AND($E$3=7),'Marks Entry 7th'!J175,"")))))</f>
        <v/>
      </c>
      <c r="K176" s="64" t="str">
        <f>IF(OR(B176=0,B176=""),"",IF(AND($E$3=6,'Marks Entry 6th'!K175=""),"",IF(AND($E$3=7,'Marks Entry 7th'!K175=""),"",IF(AND($E$3=6),'Marks Entry 6th'!K175,IF(AND($E$3=7),'Marks Entry 7th'!K175,"")))))</f>
        <v/>
      </c>
      <c r="L176" s="120" t="str">
        <f>IF(OR($E176="",$G176=""),"",IF(AND($E$3=6),'Marks Entry 6th'!L175,IF(AND($E$3=7),'Marks Entry 7th'!L175,"")))</f>
        <v/>
      </c>
      <c r="M176" s="120" t="str">
        <f>IF(OR($E176="",$G176=""),"",IF(AND($E$3=6),'Marks Entry 6th'!M175,IF(AND($E$3=7),'Marks Entry 7th'!M175,"")))</f>
        <v/>
      </c>
      <c r="N176" s="120" t="str">
        <f>IF(OR($E176="",$G176=""),"",IF(AND($E$3=6),'Marks Entry 6th'!N175,IF(AND($E$3=7),'Marks Entry 7th'!N175,"")))</f>
        <v/>
      </c>
      <c r="O176" s="120" t="str">
        <f>IF(OR($E176="",$G176=""),"",IF(AND($E$3=6),'Marks Entry 6th'!O175,IF(AND($E$3=7),'Marks Entry 7th'!O175,"")))</f>
        <v/>
      </c>
      <c r="P176" s="120" t="str">
        <f>IF(OR($E176="",$G176=""),"",IF(AND($E$3=6),'Marks Entry 6th'!P175,IF(AND($E$3=7),'Marks Entry 7th'!P175,"")))</f>
        <v/>
      </c>
      <c r="Q176" s="120" t="str">
        <f>IF(OR($E176="",$G176=""),"",IF(AND($E$3=6),'Marks Entry 6th'!Q175,IF(AND($E$3=7),'Marks Entry 7th'!Q175,"")))</f>
        <v/>
      </c>
      <c r="R176" s="428" t="str">
        <f t="shared" si="186"/>
        <v/>
      </c>
      <c r="S176" s="120" t="str">
        <f>IF(OR($E176="",$G176=""),"",IF(AND($E$3=6),'Marks Entry 6th'!R175,IF(AND($E$3=7),'Marks Entry 7th'!R175,"")))</f>
        <v/>
      </c>
      <c r="T176" s="120" t="str">
        <f>IF(OR($E176="",$G176=""),"",IF(AND($E$3=6),'Marks Entry 6th'!S175,IF(AND($E$3=7),'Marks Entry 7th'!S175,"")))</f>
        <v/>
      </c>
      <c r="U176" s="65" t="str">
        <f t="shared" si="187"/>
        <v/>
      </c>
      <c r="V176" s="62">
        <f t="shared" si="188"/>
        <v>0</v>
      </c>
      <c r="W176" s="67" t="str">
        <f>IF(OR($E176="",$G176=""),"",IF(AND($E$3=6),'Marks Entry 6th'!T175,IF(AND($E$3=7),'Marks Entry 7th'!T175,"")))</f>
        <v/>
      </c>
      <c r="X176" s="67" t="str">
        <f>IF(OR($E176="",$G176=""),"",IF(AND($E$3=6),'Marks Entry 6th'!U175,IF(AND($E$3=7),'Marks Entry 7th'!U175,"")))</f>
        <v/>
      </c>
      <c r="Y176" s="66" t="str">
        <f t="shared" si="189"/>
        <v/>
      </c>
      <c r="Z176" s="62" t="str">
        <f t="shared" si="190"/>
        <v/>
      </c>
      <c r="AA176" s="108">
        <f t="shared" si="191"/>
        <v>0</v>
      </c>
      <c r="AB176" s="108" t="str">
        <f t="shared" si="192"/>
        <v/>
      </c>
      <c r="AC176" s="108" t="str">
        <f t="shared" si="193"/>
        <v/>
      </c>
      <c r="AD176" s="108" t="str">
        <f t="shared" si="194"/>
        <v/>
      </c>
      <c r="AE176" s="108" t="str">
        <f t="shared" si="195"/>
        <v/>
      </c>
      <c r="AF176" s="110" t="str">
        <f t="shared" si="196"/>
        <v/>
      </c>
      <c r="AG176" s="120" t="str">
        <f>IF(OR($E176="",$G176=""),"",IF(AND($E$3=6),'Marks Entry 6th'!V175,IF(AND($E$3=7),'Marks Entry 7th'!V175,"")))</f>
        <v/>
      </c>
      <c r="AH176" s="120" t="str">
        <f>IF(OR($E176="",$G176=""),"",IF(AND($E$3=6),'Marks Entry 6th'!W175,IF(AND($E$3=7),'Marks Entry 7th'!W175,"")))</f>
        <v/>
      </c>
      <c r="AI176" s="120" t="str">
        <f>IF(OR($E176="",$G176=""),"",IF(AND($E$3=6),'Marks Entry 6th'!X175,IF(AND($E$3=7),'Marks Entry 7th'!X175,"")))</f>
        <v/>
      </c>
      <c r="AJ176" s="120" t="str">
        <f>IF(OR($E176="",$G176=""),"",IF(AND($E$3=6),'Marks Entry 6th'!Y175,IF(AND($E$3=7),'Marks Entry 7th'!Y175,"")))</f>
        <v/>
      </c>
      <c r="AK176" s="120" t="str">
        <f>IF(OR($E176="",$G176=""),"",IF(AND($E$3=6),'Marks Entry 6th'!Z175,IF(AND($E$3=7),'Marks Entry 7th'!Z175,"")))</f>
        <v/>
      </c>
      <c r="AL176" s="120" t="str">
        <f>IF(OR($E176="",$G176=""),"",IF(AND($E$3=6),'Marks Entry 6th'!AA175,IF(AND($E$3=7),'Marks Entry 7th'!AA175,"")))</f>
        <v/>
      </c>
      <c r="AM176" s="428" t="str">
        <f t="shared" si="197"/>
        <v/>
      </c>
      <c r="AN176" s="120" t="str">
        <f>IF(OR($E176="",$G176=""),"",IF(AND($E$3=6),'Marks Entry 6th'!AB175,IF(AND($E$3=7),'Marks Entry 7th'!AB175,"")))</f>
        <v/>
      </c>
      <c r="AO176" s="120" t="str">
        <f>IF(OR($E176="",$G176=""),"",IF(AND($E$3=6),'Marks Entry 6th'!AC175,IF(AND($E$3=7),'Marks Entry 7th'!AC175,"")))</f>
        <v/>
      </c>
      <c r="AP176" s="65" t="str">
        <f t="shared" si="198"/>
        <v/>
      </c>
      <c r="AQ176" s="62">
        <f t="shared" si="199"/>
        <v>0</v>
      </c>
      <c r="AR176" s="67" t="str">
        <f>IF(OR($E176="",$G176=""),"",IF(AND($E$3=6),'Marks Entry 6th'!AD175,IF(AND($E$3=7),'Marks Entry 7th'!AD175,"")))</f>
        <v/>
      </c>
      <c r="AS176" s="67" t="str">
        <f>IF(OR($E176="",$G176=""),"",IF(AND($E$3=6),'Marks Entry 6th'!AE175,IF(AND($E$3=7),'Marks Entry 7th'!AE175,"")))</f>
        <v/>
      </c>
      <c r="AT176" s="65" t="str">
        <f t="shared" si="200"/>
        <v/>
      </c>
      <c r="AU176" s="62" t="str">
        <f t="shared" si="201"/>
        <v/>
      </c>
      <c r="AV176" s="108">
        <f t="shared" si="202"/>
        <v>0</v>
      </c>
      <c r="AW176" s="108" t="str">
        <f t="shared" si="203"/>
        <v/>
      </c>
      <c r="AX176" s="108" t="str">
        <f t="shared" si="204"/>
        <v/>
      </c>
      <c r="AY176" s="108" t="str">
        <f t="shared" si="205"/>
        <v/>
      </c>
      <c r="AZ176" s="108" t="str">
        <f t="shared" si="206"/>
        <v/>
      </c>
      <c r="BA176" s="110" t="str">
        <f t="shared" si="207"/>
        <v/>
      </c>
      <c r="BB176" s="313" t="str">
        <f>IF(OR($E176="",$G176=""),"",IF(AND($E$3=6),'Marks Entry 6th'!AF175,IF(AND($E$3=7),'Marks Entry 7th'!AF175,"")))</f>
        <v/>
      </c>
      <c r="BC176" s="120" t="str">
        <f>IF(OR($E176="",$G176=""),"",IF(AND($E$3=6),'Marks Entry 6th'!AG175,IF(AND($E$3=7),'Marks Entry 7th'!AG175,"")))</f>
        <v/>
      </c>
      <c r="BD176" s="120" t="str">
        <f>IF(OR($E176="",$G176=""),"",IF(AND($E$3=6),'Marks Entry 6th'!AH175,IF(AND($E$3=7),'Marks Entry 7th'!AH175,"")))</f>
        <v/>
      </c>
      <c r="BE176" s="120" t="str">
        <f>IF(OR($E176="",$G176=""),"",IF(AND($E$3=6),'Marks Entry 6th'!AI175,IF(AND($E$3=7),'Marks Entry 7th'!AI175,"")))</f>
        <v/>
      </c>
      <c r="BF176" s="120" t="str">
        <f>IF(OR($E176="",$G176=""),"",IF(AND($E$3=6),'Marks Entry 6th'!AJ175,IF(AND($E$3=7),'Marks Entry 7th'!AJ175,"")))</f>
        <v/>
      </c>
      <c r="BG176" s="120" t="str">
        <f>IF(OR($E176="",$G176=""),"",IF(AND($E$3=6),'Marks Entry 6th'!AK175,IF(AND($E$3=7),'Marks Entry 7th'!AK175,"")))</f>
        <v/>
      </c>
      <c r="BH176" s="120" t="str">
        <f>IF(OR($E176="",$G176=""),"",IF(AND($E$3=6),'Marks Entry 6th'!AL175,IF(AND($E$3=7),'Marks Entry 7th'!AL175,"")))</f>
        <v/>
      </c>
      <c r="BI176" s="428" t="str">
        <f t="shared" si="208"/>
        <v/>
      </c>
      <c r="BJ176" s="120" t="str">
        <f>IF(OR($E176="",$G176=""),"",IF(AND($E$3=6),'Marks Entry 6th'!AM175,IF(AND($E$3=7),'Marks Entry 7th'!AM175,"")))</f>
        <v/>
      </c>
      <c r="BK176" s="120" t="str">
        <f>IF(OR($E176="",$G176=""),"",IF(AND($E$3=6),'Marks Entry 6th'!AN175,IF(AND($E$3=7),'Marks Entry 7th'!AN175,"")))</f>
        <v/>
      </c>
      <c r="BL176" s="65" t="str">
        <f t="shared" si="209"/>
        <v/>
      </c>
      <c r="BM176" s="62">
        <f t="shared" si="210"/>
        <v>0</v>
      </c>
      <c r="BN176" s="67" t="str">
        <f>IF(OR($E176="",$G176=""),"",IF(AND($E$3=6),'Marks Entry 6th'!AO175,IF(AND($E$3=7),'Marks Entry 7th'!AO175,"")))</f>
        <v/>
      </c>
      <c r="BO176" s="67" t="str">
        <f>IF(OR($E176="",$G176=""),"",IF(AND($E$3=6),'Marks Entry 6th'!AP175,IF(AND($E$3=7),'Marks Entry 7th'!AP175,"")))</f>
        <v/>
      </c>
      <c r="BP176" s="65" t="str">
        <f t="shared" si="211"/>
        <v/>
      </c>
      <c r="BQ176" s="62" t="str">
        <f t="shared" si="212"/>
        <v/>
      </c>
      <c r="BR176" s="108">
        <f t="shared" si="213"/>
        <v>0</v>
      </c>
      <c r="BS176" s="108" t="str">
        <f t="shared" si="214"/>
        <v/>
      </c>
      <c r="BT176" s="108" t="str">
        <f t="shared" si="215"/>
        <v/>
      </c>
      <c r="BU176" s="108" t="str">
        <f t="shared" si="216"/>
        <v/>
      </c>
      <c r="BV176" s="108" t="str">
        <f t="shared" si="217"/>
        <v/>
      </c>
      <c r="BW176" s="110" t="str">
        <f t="shared" si="218"/>
        <v/>
      </c>
      <c r="BX176" s="120" t="str">
        <f>IF(OR($E176="",$G176=""),"",IF(AND($E$3=6),'Marks Entry 6th'!AQ175,IF(AND($E$3=7),'Marks Entry 7th'!AQ175,"")))</f>
        <v/>
      </c>
      <c r="BY176" s="120" t="str">
        <f>IF(OR($E176="",$G176=""),"",IF(AND($E$3=6),'Marks Entry 6th'!AR175,IF(AND($E$3=7),'Marks Entry 7th'!AR175,"")))</f>
        <v/>
      </c>
      <c r="BZ176" s="120" t="str">
        <f>IF(OR($E176="",$G176=""),"",IF(AND($E$3=6),'Marks Entry 6th'!AS175,IF(AND($E$3=7),'Marks Entry 7th'!AS175,"")))</f>
        <v/>
      </c>
      <c r="CA176" s="120" t="str">
        <f>IF(OR($E176="",$G176=""),"",IF(AND($E$3=6),'Marks Entry 6th'!AT175,IF(AND($E$3=7),'Marks Entry 7th'!AT175,"")))</f>
        <v/>
      </c>
      <c r="CB176" s="120" t="str">
        <f>IF(OR($E176="",$G176=""),"",IF(AND($E$3=6),'Marks Entry 6th'!AU175,IF(AND($E$3=7),'Marks Entry 7th'!AU175,"")))</f>
        <v/>
      </c>
      <c r="CC176" s="120" t="str">
        <f>IF(OR($E176="",$G176=""),"",IF(AND($E$3=6),'Marks Entry 6th'!AV175,IF(AND($E$3=7),'Marks Entry 7th'!AV175,"")))</f>
        <v/>
      </c>
      <c r="CD176" s="428" t="str">
        <f t="shared" si="219"/>
        <v/>
      </c>
      <c r="CE176" s="120" t="str">
        <f>IF(OR($E176="",$G176=""),"",IF(AND($E$3=6),'Marks Entry 6th'!AW175,IF(AND($E$3=7),'Marks Entry 7th'!AW175,"")))</f>
        <v/>
      </c>
      <c r="CF176" s="120" t="str">
        <f>IF(OR($E176="",$G176=""),"",IF(AND($E$3=6),'Marks Entry 6th'!AX175,IF(AND($E$3=7),'Marks Entry 7th'!AX175,"")))</f>
        <v/>
      </c>
      <c r="CG176" s="65" t="str">
        <f t="shared" si="220"/>
        <v/>
      </c>
      <c r="CH176" s="62">
        <f t="shared" si="221"/>
        <v>0</v>
      </c>
      <c r="CI176" s="67" t="str">
        <f>IF(OR($E176="",$G176=""),"",IF(AND($E$3=6),'Marks Entry 6th'!AY175,IF(AND($E$3=7),'Marks Entry 7th'!AY175,"")))</f>
        <v/>
      </c>
      <c r="CJ176" s="67" t="str">
        <f>IF(OR($E176="",$G176=""),"",IF(AND($E$3=6),'Marks Entry 6th'!AZ175,IF(AND($E$3=7),'Marks Entry 7th'!AZ175,"")))</f>
        <v/>
      </c>
      <c r="CK176" s="65" t="str">
        <f t="shared" si="222"/>
        <v/>
      </c>
      <c r="CL176" s="62" t="str">
        <f t="shared" si="223"/>
        <v/>
      </c>
      <c r="CM176" s="108">
        <f t="shared" si="224"/>
        <v>0</v>
      </c>
      <c r="CN176" s="108" t="str">
        <f t="shared" si="225"/>
        <v/>
      </c>
      <c r="CO176" s="108" t="str">
        <f t="shared" si="226"/>
        <v/>
      </c>
      <c r="CP176" s="108" t="str">
        <f t="shared" si="227"/>
        <v/>
      </c>
      <c r="CQ176" s="108" t="str">
        <f t="shared" si="228"/>
        <v/>
      </c>
      <c r="CR176" s="110" t="str">
        <f t="shared" si="229"/>
        <v/>
      </c>
      <c r="CS176" s="120" t="str">
        <f>IF(OR($E176="",$G176=""),"",IF(AND($E$3=6),'Marks Entry 6th'!BA175,IF(AND($E$3=7),'Marks Entry 7th'!BA175,"")))</f>
        <v/>
      </c>
      <c r="CT176" s="120" t="str">
        <f>IF(OR($E176="",$G176=""),"",IF(AND($E$3=6),'Marks Entry 6th'!BB175,IF(AND($E$3=7),'Marks Entry 7th'!BB175,"")))</f>
        <v/>
      </c>
      <c r="CU176" s="120" t="str">
        <f>IF(OR($E176="",$G176=""),"",IF(AND($E$3=6),'Marks Entry 6th'!BC175,IF(AND($E$3=7),'Marks Entry 7th'!BC175,"")))</f>
        <v/>
      </c>
      <c r="CV176" s="120" t="str">
        <f>IF(OR($E176="",$G176=""),"",IF(AND($E$3=6),'Marks Entry 6th'!BD175,IF(AND($E$3=7),'Marks Entry 7th'!BD175,"")))</f>
        <v/>
      </c>
      <c r="CW176" s="120" t="str">
        <f>IF(OR($E176="",$G176=""),"",IF(AND($E$3=6),'Marks Entry 6th'!BE175,IF(AND($E$3=7),'Marks Entry 7th'!BE175,"")))</f>
        <v/>
      </c>
      <c r="CX176" s="120" t="str">
        <f>IF(OR($E176="",$G176=""),"",IF(AND($E$3=6),'Marks Entry 6th'!BF175,IF(AND($E$3=7),'Marks Entry 7th'!BF175,"")))</f>
        <v/>
      </c>
      <c r="CY176" s="428" t="str">
        <f t="shared" si="230"/>
        <v/>
      </c>
      <c r="CZ176" s="120" t="str">
        <f>IF(OR($E176="",$G176=""),"",IF(AND($E$3=6),'Marks Entry 6th'!BG175,IF(AND($E$3=7),'Marks Entry 7th'!BG175,"")))</f>
        <v/>
      </c>
      <c r="DA176" s="120" t="str">
        <f>IF(OR($E176="",$G176=""),"",IF(AND($E$3=6),'Marks Entry 6th'!BH175,IF(AND($E$3=7),'Marks Entry 7th'!BH175,"")))</f>
        <v/>
      </c>
      <c r="DB176" s="65" t="str">
        <f t="shared" si="231"/>
        <v/>
      </c>
      <c r="DC176" s="62">
        <f t="shared" si="232"/>
        <v>0</v>
      </c>
      <c r="DD176" s="67" t="str">
        <f>IF(OR($E176="",$G176=""),"",IF(AND($E$3=6),'Marks Entry 6th'!BI175,IF(AND($E$3=7),'Marks Entry 7th'!BI175,"")))</f>
        <v/>
      </c>
      <c r="DE176" s="67" t="str">
        <f>IF(OR($E176="",$G176=""),"",IF(AND($E$3=6),'Marks Entry 6th'!BJ175,IF(AND($E$3=7),'Marks Entry 7th'!BJ175,"")))</f>
        <v/>
      </c>
      <c r="DF176" s="65" t="str">
        <f t="shared" si="233"/>
        <v/>
      </c>
      <c r="DG176" s="62" t="str">
        <f t="shared" si="234"/>
        <v/>
      </c>
      <c r="DH176" s="108">
        <f t="shared" si="235"/>
        <v>0</v>
      </c>
      <c r="DI176" s="108" t="str">
        <f t="shared" si="236"/>
        <v/>
      </c>
      <c r="DJ176" s="108" t="str">
        <f t="shared" si="237"/>
        <v/>
      </c>
      <c r="DK176" s="108" t="str">
        <f t="shared" si="238"/>
        <v/>
      </c>
      <c r="DL176" s="108" t="str">
        <f t="shared" si="239"/>
        <v/>
      </c>
      <c r="DM176" s="110" t="str">
        <f t="shared" si="240"/>
        <v/>
      </c>
      <c r="DN176" s="120" t="str">
        <f>IF(OR($E176="",$G176=""),"",IF(AND($E$3=6),'Marks Entry 6th'!BK175,IF(AND($E$3=7),'Marks Entry 7th'!BK175,"")))</f>
        <v/>
      </c>
      <c r="DO176" s="120" t="str">
        <f>IF(OR($E176="",$G176=""),"",IF(AND($E$3=6),'Marks Entry 6th'!BL175,IF(AND($E$3=7),'Marks Entry 7th'!BL175,"")))</f>
        <v/>
      </c>
      <c r="DP176" s="120" t="str">
        <f>IF(OR($E176="",$G176=""),"",IF(AND($E$3=6),'Marks Entry 6th'!BM175,IF(AND($E$3=7),'Marks Entry 7th'!BM175,"")))</f>
        <v/>
      </c>
      <c r="DQ176" s="120" t="str">
        <f>IF(OR($E176="",$G176=""),"",IF(AND($E$3=6),'Marks Entry 6th'!BN175,IF(AND($E$3=7),'Marks Entry 7th'!BN175,"")))</f>
        <v/>
      </c>
      <c r="DR176" s="120" t="str">
        <f>IF(OR($E176="",$G176=""),"",IF(AND($E$3=6),'Marks Entry 6th'!BO175,IF(AND($E$3=7),'Marks Entry 7th'!BO175,"")))</f>
        <v/>
      </c>
      <c r="DS176" s="120" t="str">
        <f>IF(OR($E176="",$G176=""),"",IF(AND($E$3=6),'Marks Entry 6th'!BP175,IF(AND($E$3=7),'Marks Entry 7th'!BP175,"")))</f>
        <v/>
      </c>
      <c r="DT176" s="428" t="str">
        <f t="shared" si="241"/>
        <v/>
      </c>
      <c r="DU176" s="120" t="str">
        <f>IF(OR($E176="",$G176=""),"",IF(AND($E$3=6),'Marks Entry 6th'!BQ175,IF(AND($E$3=7),'Marks Entry 7th'!BQ175,"")))</f>
        <v/>
      </c>
      <c r="DV176" s="120" t="str">
        <f>IF(OR($E176="",$G176=""),"",IF(AND($E$3=6),'Marks Entry 6th'!BR175,IF(AND($E$3=7),'Marks Entry 7th'!BR175,"")))</f>
        <v/>
      </c>
      <c r="DW176" s="65" t="str">
        <f t="shared" si="242"/>
        <v/>
      </c>
      <c r="DX176" s="62">
        <f t="shared" si="243"/>
        <v>0</v>
      </c>
      <c r="DY176" s="67" t="str">
        <f>IF(OR($E176="",$G176=""),"",IF(AND($E$3=6),'Marks Entry 6th'!BS175,IF(AND($E$3=7),'Marks Entry 7th'!BS175,"")))</f>
        <v/>
      </c>
      <c r="DZ176" s="67" t="str">
        <f>IF(OR($E176="",$G176=""),"",IF(AND($E$3=6),'Marks Entry 6th'!BT175,IF(AND($E$3=7),'Marks Entry 7th'!BT175,"")))</f>
        <v/>
      </c>
      <c r="EA176" s="65" t="str">
        <f t="shared" si="244"/>
        <v/>
      </c>
      <c r="EB176" s="62" t="str">
        <f t="shared" si="245"/>
        <v/>
      </c>
      <c r="EC176" s="108">
        <f t="shared" si="246"/>
        <v>0</v>
      </c>
      <c r="ED176" s="108" t="str">
        <f t="shared" si="247"/>
        <v/>
      </c>
      <c r="EE176" s="108" t="str">
        <f t="shared" si="248"/>
        <v/>
      </c>
      <c r="EF176" s="108" t="str">
        <f t="shared" si="249"/>
        <v/>
      </c>
      <c r="EG176" s="108" t="str">
        <f t="shared" si="250"/>
        <v/>
      </c>
      <c r="EH176" s="110" t="str">
        <f t="shared" si="251"/>
        <v/>
      </c>
      <c r="EI176" s="52" t="str">
        <f>IF(OR($E176="",$G176=""),"",IF(AND($E$3=6),'Marks Entry 6th'!BU175,IF(AND($E$3=7),'Marks Entry 7th'!BU175,"")))</f>
        <v/>
      </c>
      <c r="EJ176" s="52" t="str">
        <f>IF(OR($E176="",$G176=""),"",IF(AND($E$3=6),'Marks Entry 6th'!BV175,IF(AND($E$3=7),'Marks Entry 7th'!BV175,"")))</f>
        <v/>
      </c>
      <c r="EK176" s="52" t="str">
        <f>IF(OR($E176="",$G176=""),"",IF(AND($E$3=6),'Marks Entry 6th'!BW175,IF(AND($E$3=7),'Marks Entry 7th'!BW175,"")))</f>
        <v/>
      </c>
      <c r="EL176" s="52" t="str">
        <f>IF(OR($E176="",$G176=""),"",IF(AND($E$3=6),'Marks Entry 6th'!BX175,IF(AND($E$3=7),'Marks Entry 7th'!BX175,"")))</f>
        <v/>
      </c>
      <c r="EM176" s="52" t="str">
        <f>IF(OR($E176="",$G176=""),"",IF(AND($E$3=6),'Marks Entry 6th'!BY175,IF(AND($E$3=7),'Marks Entry 7th'!BY175,"")))</f>
        <v/>
      </c>
      <c r="EN176" s="121" t="str">
        <f t="shared" si="252"/>
        <v/>
      </c>
      <c r="EO176" s="122">
        <f t="shared" si="253"/>
        <v>0</v>
      </c>
      <c r="EP176" s="122" t="str">
        <f t="shared" si="254"/>
        <v/>
      </c>
      <c r="EQ176" s="122" t="str">
        <f t="shared" si="255"/>
        <v/>
      </c>
      <c r="ER176" s="109" t="str">
        <f t="shared" si="256"/>
        <v/>
      </c>
      <c r="ES176" s="52" t="str">
        <f>IF(OR($E176="",$G176=""),"",IF(AND($E$3=6),'Marks Entry 6th'!BZ175,IF(AND($E$3=7),'Marks Entry 7th'!BZ175,"")))</f>
        <v/>
      </c>
      <c r="ET176" s="52" t="str">
        <f>IF(OR($E176="",$G176=""),"",IF(AND($E$3=6),'Marks Entry 6th'!CA175,IF(AND($E$3=7),'Marks Entry 7th'!CA175,"")))</f>
        <v/>
      </c>
      <c r="EU176" s="52" t="str">
        <f>IF(OR($E176="",$G176=""),"",IF(AND($E$3=6),'Marks Entry 6th'!CB175,IF(AND($E$3=7),'Marks Entry 7th'!CB175,"")))</f>
        <v/>
      </c>
      <c r="EV176" s="52" t="str">
        <f>IF(OR($E176="",$G176=""),"",IF(AND($E$3=6),'Marks Entry 6th'!CC175,IF(AND($E$3=7),'Marks Entry 7th'!CC175,"")))</f>
        <v/>
      </c>
      <c r="EW176" s="52" t="str">
        <f>IF(OR($E176="",$G176=""),"",IF(AND($E$3=6),'Marks Entry 6th'!CD175,IF(AND($E$3=7),'Marks Entry 7th'!CD175,"")))</f>
        <v/>
      </c>
      <c r="EX176" s="121" t="str">
        <f t="shared" si="257"/>
        <v/>
      </c>
      <c r="EY176" s="122">
        <f t="shared" si="258"/>
        <v>0</v>
      </c>
      <c r="EZ176" s="122" t="str">
        <f t="shared" si="259"/>
        <v/>
      </c>
      <c r="FA176" s="122" t="str">
        <f t="shared" si="260"/>
        <v/>
      </c>
      <c r="FB176" s="109" t="str">
        <f t="shared" si="261"/>
        <v/>
      </c>
      <c r="FC176" s="52" t="str">
        <f>IF(OR($E176="",$G176=""),"",IF(AND($E$3=6),'Marks Entry 6th'!CE175,IF(AND($E$3=7),'Marks Entry 7th'!CE175,"")))</f>
        <v/>
      </c>
      <c r="FD176" s="52" t="str">
        <f>IF(OR($E176="",$G176=""),"",IF(AND($E$3=6),'Marks Entry 6th'!CF175,IF(AND($E$3=7),'Marks Entry 7th'!CF175,"")))</f>
        <v/>
      </c>
      <c r="FE176" s="52" t="str">
        <f>IF(OR($E176="",$G176=""),"",IF(AND($E$3=6),'Marks Entry 6th'!CG175,IF(AND($E$3=7),'Marks Entry 7th'!CG175,"")))</f>
        <v/>
      </c>
      <c r="FF176" s="52" t="str">
        <f>IF(OR($E176="",$G176=""),"",IF(AND($E$3=6),'Marks Entry 6th'!CH175,IF(AND($E$3=7),'Marks Entry 7th'!CH175,"")))</f>
        <v/>
      </c>
      <c r="FG176" s="52" t="str">
        <f>IF(OR($E176="",$G176=""),"",IF(AND($E$3=6),'Marks Entry 6th'!CI175,IF(AND($E$3=7),'Marks Entry 7th'!CI175,"")))</f>
        <v/>
      </c>
      <c r="FH176" s="121" t="str">
        <f t="shared" si="262"/>
        <v/>
      </c>
      <c r="FI176" s="122">
        <f t="shared" si="263"/>
        <v>0</v>
      </c>
      <c r="FJ176" s="122" t="str">
        <f t="shared" si="264"/>
        <v/>
      </c>
      <c r="FK176" s="122" t="str">
        <f t="shared" si="265"/>
        <v/>
      </c>
      <c r="FL176" s="109" t="str">
        <f t="shared" si="266"/>
        <v/>
      </c>
      <c r="FM176" s="370" t="str">
        <f>IF(OR($E176="",$G176=""),"",IF(AND('Marks Entry 6th'!CJ175="",'Marks Entry 7th'!CJ175=""),"",IF(AND($E$3=6),'Marks Entry 6th'!CJ175,IF(AND($E$3=7),'Marks Entry 7th'!CJ175,""))))</f>
        <v/>
      </c>
      <c r="FN176" s="370" t="str">
        <f>IF(OR($E176="",$G176=""),"",IF(AND('Marks Entry 6th'!CK175="",'Marks Entry 7th'!CK175=""),"",IF(AND($E$3=6),'Marks Entry 6th'!CK175,IF(AND($E$3=7),'Marks Entry 7th'!CK175,""))))</f>
        <v/>
      </c>
      <c r="FO176" s="371" t="str">
        <f t="shared" si="267"/>
        <v/>
      </c>
      <c r="FP176" s="109" t="str">
        <f t="shared" si="268"/>
        <v/>
      </c>
      <c r="FQ176" s="370" t="str">
        <f>IF(OR($E176="",$G176=""),"",IF(AND('Marks Entry 6th'!CL175="",'Marks Entry 7th'!CL175=""),"",IF(AND($E$3=6),'Marks Entry 6th'!CL175,IF(AND($E$3=7),'Marks Entry 7th'!CL175,""))))</f>
        <v/>
      </c>
      <c r="FR176" s="370" t="str">
        <f>IF(OR($E176="",$G176=""),"",IF(AND('Marks Entry 6th'!CM175="",'Marks Entry 7th'!CM175=""),"",IF(AND($E$3=6),'Marks Entry 6th'!CM175,IF(AND($E$3=7),'Marks Entry 7th'!CM175,""))))</f>
        <v/>
      </c>
      <c r="FS176" s="371" t="str">
        <f t="shared" si="269"/>
        <v/>
      </c>
      <c r="FT176" s="109" t="str">
        <f t="shared" si="270"/>
        <v/>
      </c>
      <c r="FU176" s="78" t="str">
        <f t="shared" si="271"/>
        <v/>
      </c>
      <c r="FV176" s="332" t="str">
        <f t="shared" si="272"/>
        <v/>
      </c>
      <c r="FW176" s="84" t="str">
        <f t="shared" si="273"/>
        <v/>
      </c>
      <c r="FX176" s="225" t="str">
        <f t="shared" si="274"/>
        <v/>
      </c>
      <c r="FY176" s="85" t="str">
        <f t="shared" si="275"/>
        <v/>
      </c>
      <c r="FZ176" s="331" t="str">
        <f>IFERROR(IF(B176="NSO","NSO",IF(OR(D176="",G176="",F176=""),"",IF(AND(FV176&gt;=36,'Master sheet'!$D$11="Hindi"),"कक्षा क्रमोन्नत",IF(AND(FV176&gt;=36,'Master sheet'!$D$11="English"),"Promoted",IF(AND(FV176&lt;36,'Master sheet'!$D$11="Hindi"),"पुनः परीक्षा","Re-Exam"))))),"")</f>
        <v/>
      </c>
      <c r="GA176" s="53" t="str">
        <f>IF(OR($E176="",$G176=""),"",IF(AND($E$3=6,'Marks Entry 6th'!CN175=""),"",IF(AND($E$3=7,'Marks Entry 7th'!CN175=""),"",IF(AND($E$3=6),'Marks Entry 6th'!CN175,IF(AND($E$3=7),'Marks Entry 7th'!CN175,"")))))</f>
        <v/>
      </c>
      <c r="GB176" s="53" t="str">
        <f>IF(OR($E176="",$G176=""),"",IF(AND($E$3=6,'Marks Entry 6th'!CO175=""),"",IF(AND($E$3=7,'Marks Entry 7th'!CO175=""),"",IF(AND($E$3=6),'Marks Entry 6th'!CO175,IF(AND($E$3=7),'Marks Entry 7th'!CO175,"")))))</f>
        <v/>
      </c>
      <c r="GC176" s="54"/>
      <c r="GK176" s="56">
        <f>IF(AND($E$3=6),'Marks Entry 6th'!I175,IF(AND($E$3=7),'Marks Entry 7th'!I175,""))</f>
        <v>0</v>
      </c>
      <c r="GL176" s="56">
        <f t="shared" si="276"/>
        <v>0</v>
      </c>
    </row>
    <row r="177" spans="1:194" ht="18.95" customHeight="1">
      <c r="A177" s="68">
        <v>170</v>
      </c>
      <c r="B177" s="68" t="str">
        <f>IF(OR(GK177=0,GK177=""),"",IF(AND($E$3=6),'Marks Entry 6th'!I176,IF(AND($E$3=7),'Marks Entry 7th'!I176,"")))</f>
        <v/>
      </c>
      <c r="C177" s="69" t="str">
        <f>IF(OR(B177=0,B177=""),"",IF(AND($E$3=6,'Marks Entry 6th'!B176=""),"",IF(AND($E$3=7,'Marks Entry 7th'!B176=""),"",IF(AND($E$3=6,'Marks Entry 6th'!B176),'Marks Entry 6th'!B176,IF(AND($E$3=7),'Marks Entry 7th'!B176,"")))))</f>
        <v/>
      </c>
      <c r="D177" s="69" t="str">
        <f>IF(OR(B177=0,B177=""),"",IF(AND($E$3=6,'Marks Entry 6th'!C176=""),"",IF(AND($E$3=7,'Marks Entry 7th'!C176=""),"",IF(AND($E$3=6),'Marks Entry 6th'!C176,IF(AND($E$3=7),'Marks Entry 7th'!C176,"")))))</f>
        <v/>
      </c>
      <c r="E177" s="306" t="str">
        <f>IF(OR(B177=0,B177=""),"",IF(AND($E$3=6,'Marks Entry 6th'!E176=""),"",IF(AND($E$3=7,'Marks Entry 7th'!E176=""),"",IF(AND($E$3=6),'Marks Entry 6th'!E176,IF(AND($E$3=7),'Marks Entry 7th'!E176,"")))))</f>
        <v/>
      </c>
      <c r="F177" s="69" t="str">
        <f>IF(OR(B177=0,B177=""),"",IF(AND($E$3=6,'Marks Entry 6th'!D176=""),"",IF(AND($E$3=7,'Marks Entry 7th'!D176=""),"",IF(AND($E$3=6),'Marks Entry 6th'!D176,IF(AND($E$3=7),'Marks Entry 7th'!D176,"")))))</f>
        <v/>
      </c>
      <c r="G177" s="305" t="str">
        <f>IF(OR(B177=0,B177=""),"",IF(AND($E$3=6,'Marks Entry 6th'!F176=""),"",IF(AND($E$3=7,'Marks Entry 7th'!F176=""),"",IF(AND($E$3=6),UPPER('Marks Entry 6th'!F176),IF(AND($E$3=7),UPPER('Marks Entry 7th'!F176),"")))))</f>
        <v/>
      </c>
      <c r="H177" s="305" t="str">
        <f>IF(OR(B177=0,B177=""),"",IF(AND($E$3=6,'Marks Entry 6th'!G176=""),"",IF(AND($E$3=7,'Marks Entry 7th'!G176=""),"",IF(AND($E$3=6),UPPER('Marks Entry 6th'!G176),IF(AND($E$3=7),UPPER('Marks Entry 7th'!G176),"")))))</f>
        <v/>
      </c>
      <c r="I177" s="305" t="str">
        <f>IF(OR(B177=0,B177=""),"",IF(AND($E$3=6,'Marks Entry 6th'!H176=""),"",IF(AND($E$3=7,'Marks Entry 7th'!H176=""),"",IF(AND($E$3=6),UPPER('Marks Entry 6th'!H176),IF(AND($E$3=7),UPPER('Marks Entry 7th'!H176),"")))))</f>
        <v/>
      </c>
      <c r="J177" s="64" t="str">
        <f>IF(OR(B177=0,B177=""),"",IF(AND($E$3=6,'Marks Entry 6th'!J176=""),"",IF(AND($E$3=7,'Marks Entry 7th'!J176=""),"",IF(AND($E$3=6),'Marks Entry 6th'!J176,IF(AND($E$3=7),'Marks Entry 7th'!J176,"")))))</f>
        <v/>
      </c>
      <c r="K177" s="64" t="str">
        <f>IF(OR(B177=0,B177=""),"",IF(AND($E$3=6,'Marks Entry 6th'!K176=""),"",IF(AND($E$3=7,'Marks Entry 7th'!K176=""),"",IF(AND($E$3=6),'Marks Entry 6th'!K176,IF(AND($E$3=7),'Marks Entry 7th'!K176,"")))))</f>
        <v/>
      </c>
      <c r="L177" s="120" t="str">
        <f>IF(OR($E177="",$G177=""),"",IF(AND($E$3=6),'Marks Entry 6th'!L176,IF(AND($E$3=7),'Marks Entry 7th'!L176,"")))</f>
        <v/>
      </c>
      <c r="M177" s="120" t="str">
        <f>IF(OR($E177="",$G177=""),"",IF(AND($E$3=6),'Marks Entry 6th'!M176,IF(AND($E$3=7),'Marks Entry 7th'!M176,"")))</f>
        <v/>
      </c>
      <c r="N177" s="120" t="str">
        <f>IF(OR($E177="",$G177=""),"",IF(AND($E$3=6),'Marks Entry 6th'!N176,IF(AND($E$3=7),'Marks Entry 7th'!N176,"")))</f>
        <v/>
      </c>
      <c r="O177" s="120" t="str">
        <f>IF(OR($E177="",$G177=""),"",IF(AND($E$3=6),'Marks Entry 6th'!O176,IF(AND($E$3=7),'Marks Entry 7th'!O176,"")))</f>
        <v/>
      </c>
      <c r="P177" s="120" t="str">
        <f>IF(OR($E177="",$G177=""),"",IF(AND($E$3=6),'Marks Entry 6th'!P176,IF(AND($E$3=7),'Marks Entry 7th'!P176,"")))</f>
        <v/>
      </c>
      <c r="Q177" s="120" t="str">
        <f>IF(OR($E177="",$G177=""),"",IF(AND($E$3=6),'Marks Entry 6th'!Q176,IF(AND($E$3=7),'Marks Entry 7th'!Q176,"")))</f>
        <v/>
      </c>
      <c r="R177" s="428" t="str">
        <f t="shared" si="186"/>
        <v/>
      </c>
      <c r="S177" s="120" t="str">
        <f>IF(OR($E177="",$G177=""),"",IF(AND($E$3=6),'Marks Entry 6th'!R176,IF(AND($E$3=7),'Marks Entry 7th'!R176,"")))</f>
        <v/>
      </c>
      <c r="T177" s="120" t="str">
        <f>IF(OR($E177="",$G177=""),"",IF(AND($E$3=6),'Marks Entry 6th'!S176,IF(AND($E$3=7),'Marks Entry 7th'!S176,"")))</f>
        <v/>
      </c>
      <c r="U177" s="65" t="str">
        <f t="shared" si="187"/>
        <v/>
      </c>
      <c r="V177" s="62">
        <f t="shared" si="188"/>
        <v>0</v>
      </c>
      <c r="W177" s="67" t="str">
        <f>IF(OR($E177="",$G177=""),"",IF(AND($E$3=6),'Marks Entry 6th'!T176,IF(AND($E$3=7),'Marks Entry 7th'!T176,"")))</f>
        <v/>
      </c>
      <c r="X177" s="67" t="str">
        <f>IF(OR($E177="",$G177=""),"",IF(AND($E$3=6),'Marks Entry 6th'!U176,IF(AND($E$3=7),'Marks Entry 7th'!U176,"")))</f>
        <v/>
      </c>
      <c r="Y177" s="66" t="str">
        <f t="shared" si="189"/>
        <v/>
      </c>
      <c r="Z177" s="62" t="str">
        <f t="shared" si="190"/>
        <v/>
      </c>
      <c r="AA177" s="108">
        <f t="shared" si="191"/>
        <v>0</v>
      </c>
      <c r="AB177" s="108" t="str">
        <f t="shared" si="192"/>
        <v/>
      </c>
      <c r="AC177" s="108" t="str">
        <f t="shared" si="193"/>
        <v/>
      </c>
      <c r="AD177" s="108" t="str">
        <f t="shared" si="194"/>
        <v/>
      </c>
      <c r="AE177" s="108" t="str">
        <f t="shared" si="195"/>
        <v/>
      </c>
      <c r="AF177" s="110" t="str">
        <f t="shared" si="196"/>
        <v/>
      </c>
      <c r="AG177" s="120" t="str">
        <f>IF(OR($E177="",$G177=""),"",IF(AND($E$3=6),'Marks Entry 6th'!V176,IF(AND($E$3=7),'Marks Entry 7th'!V176,"")))</f>
        <v/>
      </c>
      <c r="AH177" s="120" t="str">
        <f>IF(OR($E177="",$G177=""),"",IF(AND($E$3=6),'Marks Entry 6th'!W176,IF(AND($E$3=7),'Marks Entry 7th'!W176,"")))</f>
        <v/>
      </c>
      <c r="AI177" s="120" t="str">
        <f>IF(OR($E177="",$G177=""),"",IF(AND($E$3=6),'Marks Entry 6th'!X176,IF(AND($E$3=7),'Marks Entry 7th'!X176,"")))</f>
        <v/>
      </c>
      <c r="AJ177" s="120" t="str">
        <f>IF(OR($E177="",$G177=""),"",IF(AND($E$3=6),'Marks Entry 6th'!Y176,IF(AND($E$3=7),'Marks Entry 7th'!Y176,"")))</f>
        <v/>
      </c>
      <c r="AK177" s="120" t="str">
        <f>IF(OR($E177="",$G177=""),"",IF(AND($E$3=6),'Marks Entry 6th'!Z176,IF(AND($E$3=7),'Marks Entry 7th'!Z176,"")))</f>
        <v/>
      </c>
      <c r="AL177" s="120" t="str">
        <f>IF(OR($E177="",$G177=""),"",IF(AND($E$3=6),'Marks Entry 6th'!AA176,IF(AND($E$3=7),'Marks Entry 7th'!AA176,"")))</f>
        <v/>
      </c>
      <c r="AM177" s="428" t="str">
        <f t="shared" si="197"/>
        <v/>
      </c>
      <c r="AN177" s="120" t="str">
        <f>IF(OR($E177="",$G177=""),"",IF(AND($E$3=6),'Marks Entry 6th'!AB176,IF(AND($E$3=7),'Marks Entry 7th'!AB176,"")))</f>
        <v/>
      </c>
      <c r="AO177" s="120" t="str">
        <f>IF(OR($E177="",$G177=""),"",IF(AND($E$3=6),'Marks Entry 6th'!AC176,IF(AND($E$3=7),'Marks Entry 7th'!AC176,"")))</f>
        <v/>
      </c>
      <c r="AP177" s="65" t="str">
        <f t="shared" si="198"/>
        <v/>
      </c>
      <c r="AQ177" s="62">
        <f t="shared" si="199"/>
        <v>0</v>
      </c>
      <c r="AR177" s="67" t="str">
        <f>IF(OR($E177="",$G177=""),"",IF(AND($E$3=6),'Marks Entry 6th'!AD176,IF(AND($E$3=7),'Marks Entry 7th'!AD176,"")))</f>
        <v/>
      </c>
      <c r="AS177" s="67" t="str">
        <f>IF(OR($E177="",$G177=""),"",IF(AND($E$3=6),'Marks Entry 6th'!AE176,IF(AND($E$3=7),'Marks Entry 7th'!AE176,"")))</f>
        <v/>
      </c>
      <c r="AT177" s="65" t="str">
        <f t="shared" si="200"/>
        <v/>
      </c>
      <c r="AU177" s="62" t="str">
        <f t="shared" si="201"/>
        <v/>
      </c>
      <c r="AV177" s="108">
        <f t="shared" si="202"/>
        <v>0</v>
      </c>
      <c r="AW177" s="108" t="str">
        <f t="shared" si="203"/>
        <v/>
      </c>
      <c r="AX177" s="108" t="str">
        <f t="shared" si="204"/>
        <v/>
      </c>
      <c r="AY177" s="108" t="str">
        <f t="shared" si="205"/>
        <v/>
      </c>
      <c r="AZ177" s="108" t="str">
        <f t="shared" si="206"/>
        <v/>
      </c>
      <c r="BA177" s="110" t="str">
        <f t="shared" si="207"/>
        <v/>
      </c>
      <c r="BB177" s="313" t="str">
        <f>IF(OR($E177="",$G177=""),"",IF(AND($E$3=6),'Marks Entry 6th'!AF176,IF(AND($E$3=7),'Marks Entry 7th'!AF176,"")))</f>
        <v/>
      </c>
      <c r="BC177" s="120" t="str">
        <f>IF(OR($E177="",$G177=""),"",IF(AND($E$3=6),'Marks Entry 6th'!AG176,IF(AND($E$3=7),'Marks Entry 7th'!AG176,"")))</f>
        <v/>
      </c>
      <c r="BD177" s="120" t="str">
        <f>IF(OR($E177="",$G177=""),"",IF(AND($E$3=6),'Marks Entry 6th'!AH176,IF(AND($E$3=7),'Marks Entry 7th'!AH176,"")))</f>
        <v/>
      </c>
      <c r="BE177" s="120" t="str">
        <f>IF(OR($E177="",$G177=""),"",IF(AND($E$3=6),'Marks Entry 6th'!AI176,IF(AND($E$3=7),'Marks Entry 7th'!AI176,"")))</f>
        <v/>
      </c>
      <c r="BF177" s="120" t="str">
        <f>IF(OR($E177="",$G177=""),"",IF(AND($E$3=6),'Marks Entry 6th'!AJ176,IF(AND($E$3=7),'Marks Entry 7th'!AJ176,"")))</f>
        <v/>
      </c>
      <c r="BG177" s="120" t="str">
        <f>IF(OR($E177="",$G177=""),"",IF(AND($E$3=6),'Marks Entry 6th'!AK176,IF(AND($E$3=7),'Marks Entry 7th'!AK176,"")))</f>
        <v/>
      </c>
      <c r="BH177" s="120" t="str">
        <f>IF(OR($E177="",$G177=""),"",IF(AND($E$3=6),'Marks Entry 6th'!AL176,IF(AND($E$3=7),'Marks Entry 7th'!AL176,"")))</f>
        <v/>
      </c>
      <c r="BI177" s="428" t="str">
        <f t="shared" si="208"/>
        <v/>
      </c>
      <c r="BJ177" s="120" t="str">
        <f>IF(OR($E177="",$G177=""),"",IF(AND($E$3=6),'Marks Entry 6th'!AM176,IF(AND($E$3=7),'Marks Entry 7th'!AM176,"")))</f>
        <v/>
      </c>
      <c r="BK177" s="120" t="str">
        <f>IF(OR($E177="",$G177=""),"",IF(AND($E$3=6),'Marks Entry 6th'!AN176,IF(AND($E$3=7),'Marks Entry 7th'!AN176,"")))</f>
        <v/>
      </c>
      <c r="BL177" s="65" t="str">
        <f t="shared" si="209"/>
        <v/>
      </c>
      <c r="BM177" s="62">
        <f t="shared" si="210"/>
        <v>0</v>
      </c>
      <c r="BN177" s="67" t="str">
        <f>IF(OR($E177="",$G177=""),"",IF(AND($E$3=6),'Marks Entry 6th'!AO176,IF(AND($E$3=7),'Marks Entry 7th'!AO176,"")))</f>
        <v/>
      </c>
      <c r="BO177" s="67" t="str">
        <f>IF(OR($E177="",$G177=""),"",IF(AND($E$3=6),'Marks Entry 6th'!AP176,IF(AND($E$3=7),'Marks Entry 7th'!AP176,"")))</f>
        <v/>
      </c>
      <c r="BP177" s="65" t="str">
        <f t="shared" si="211"/>
        <v/>
      </c>
      <c r="BQ177" s="62" t="str">
        <f t="shared" si="212"/>
        <v/>
      </c>
      <c r="BR177" s="108">
        <f t="shared" si="213"/>
        <v>0</v>
      </c>
      <c r="BS177" s="108" t="str">
        <f t="shared" si="214"/>
        <v/>
      </c>
      <c r="BT177" s="108" t="str">
        <f t="shared" si="215"/>
        <v/>
      </c>
      <c r="BU177" s="108" t="str">
        <f t="shared" si="216"/>
        <v/>
      </c>
      <c r="BV177" s="108" t="str">
        <f t="shared" si="217"/>
        <v/>
      </c>
      <c r="BW177" s="110" t="str">
        <f t="shared" si="218"/>
        <v/>
      </c>
      <c r="BX177" s="120" t="str">
        <f>IF(OR($E177="",$G177=""),"",IF(AND($E$3=6),'Marks Entry 6th'!AQ176,IF(AND($E$3=7),'Marks Entry 7th'!AQ176,"")))</f>
        <v/>
      </c>
      <c r="BY177" s="120" t="str">
        <f>IF(OR($E177="",$G177=""),"",IF(AND($E$3=6),'Marks Entry 6th'!AR176,IF(AND($E$3=7),'Marks Entry 7th'!AR176,"")))</f>
        <v/>
      </c>
      <c r="BZ177" s="120" t="str">
        <f>IF(OR($E177="",$G177=""),"",IF(AND($E$3=6),'Marks Entry 6th'!AS176,IF(AND($E$3=7),'Marks Entry 7th'!AS176,"")))</f>
        <v/>
      </c>
      <c r="CA177" s="120" t="str">
        <f>IF(OR($E177="",$G177=""),"",IF(AND($E$3=6),'Marks Entry 6th'!AT176,IF(AND($E$3=7),'Marks Entry 7th'!AT176,"")))</f>
        <v/>
      </c>
      <c r="CB177" s="120" t="str">
        <f>IF(OR($E177="",$G177=""),"",IF(AND($E$3=6),'Marks Entry 6th'!AU176,IF(AND($E$3=7),'Marks Entry 7th'!AU176,"")))</f>
        <v/>
      </c>
      <c r="CC177" s="120" t="str">
        <f>IF(OR($E177="",$G177=""),"",IF(AND($E$3=6),'Marks Entry 6th'!AV176,IF(AND($E$3=7),'Marks Entry 7th'!AV176,"")))</f>
        <v/>
      </c>
      <c r="CD177" s="428" t="str">
        <f t="shared" si="219"/>
        <v/>
      </c>
      <c r="CE177" s="120" t="str">
        <f>IF(OR($E177="",$G177=""),"",IF(AND($E$3=6),'Marks Entry 6th'!AW176,IF(AND($E$3=7),'Marks Entry 7th'!AW176,"")))</f>
        <v/>
      </c>
      <c r="CF177" s="120" t="str">
        <f>IF(OR($E177="",$G177=""),"",IF(AND($E$3=6),'Marks Entry 6th'!AX176,IF(AND($E$3=7),'Marks Entry 7th'!AX176,"")))</f>
        <v/>
      </c>
      <c r="CG177" s="65" t="str">
        <f t="shared" si="220"/>
        <v/>
      </c>
      <c r="CH177" s="62">
        <f t="shared" si="221"/>
        <v>0</v>
      </c>
      <c r="CI177" s="67" t="str">
        <f>IF(OR($E177="",$G177=""),"",IF(AND($E$3=6),'Marks Entry 6th'!AY176,IF(AND($E$3=7),'Marks Entry 7th'!AY176,"")))</f>
        <v/>
      </c>
      <c r="CJ177" s="67" t="str">
        <f>IF(OR($E177="",$G177=""),"",IF(AND($E$3=6),'Marks Entry 6th'!AZ176,IF(AND($E$3=7),'Marks Entry 7th'!AZ176,"")))</f>
        <v/>
      </c>
      <c r="CK177" s="65" t="str">
        <f t="shared" si="222"/>
        <v/>
      </c>
      <c r="CL177" s="62" t="str">
        <f t="shared" si="223"/>
        <v/>
      </c>
      <c r="CM177" s="108">
        <f t="shared" si="224"/>
        <v>0</v>
      </c>
      <c r="CN177" s="108" t="str">
        <f t="shared" si="225"/>
        <v/>
      </c>
      <c r="CO177" s="108" t="str">
        <f t="shared" si="226"/>
        <v/>
      </c>
      <c r="CP177" s="108" t="str">
        <f t="shared" si="227"/>
        <v/>
      </c>
      <c r="CQ177" s="108" t="str">
        <f t="shared" si="228"/>
        <v/>
      </c>
      <c r="CR177" s="110" t="str">
        <f t="shared" si="229"/>
        <v/>
      </c>
      <c r="CS177" s="120" t="str">
        <f>IF(OR($E177="",$G177=""),"",IF(AND($E$3=6),'Marks Entry 6th'!BA176,IF(AND($E$3=7),'Marks Entry 7th'!BA176,"")))</f>
        <v/>
      </c>
      <c r="CT177" s="120" t="str">
        <f>IF(OR($E177="",$G177=""),"",IF(AND($E$3=6),'Marks Entry 6th'!BB176,IF(AND($E$3=7),'Marks Entry 7th'!BB176,"")))</f>
        <v/>
      </c>
      <c r="CU177" s="120" t="str">
        <f>IF(OR($E177="",$G177=""),"",IF(AND($E$3=6),'Marks Entry 6th'!BC176,IF(AND($E$3=7),'Marks Entry 7th'!BC176,"")))</f>
        <v/>
      </c>
      <c r="CV177" s="120" t="str">
        <f>IF(OR($E177="",$G177=""),"",IF(AND($E$3=6),'Marks Entry 6th'!BD176,IF(AND($E$3=7),'Marks Entry 7th'!BD176,"")))</f>
        <v/>
      </c>
      <c r="CW177" s="120" t="str">
        <f>IF(OR($E177="",$G177=""),"",IF(AND($E$3=6),'Marks Entry 6th'!BE176,IF(AND($E$3=7),'Marks Entry 7th'!BE176,"")))</f>
        <v/>
      </c>
      <c r="CX177" s="120" t="str">
        <f>IF(OR($E177="",$G177=""),"",IF(AND($E$3=6),'Marks Entry 6th'!BF176,IF(AND($E$3=7),'Marks Entry 7th'!BF176,"")))</f>
        <v/>
      </c>
      <c r="CY177" s="428" t="str">
        <f t="shared" si="230"/>
        <v/>
      </c>
      <c r="CZ177" s="120" t="str">
        <f>IF(OR($E177="",$G177=""),"",IF(AND($E$3=6),'Marks Entry 6th'!BG176,IF(AND($E$3=7),'Marks Entry 7th'!BG176,"")))</f>
        <v/>
      </c>
      <c r="DA177" s="120" t="str">
        <f>IF(OR($E177="",$G177=""),"",IF(AND($E$3=6),'Marks Entry 6th'!BH176,IF(AND($E$3=7),'Marks Entry 7th'!BH176,"")))</f>
        <v/>
      </c>
      <c r="DB177" s="65" t="str">
        <f t="shared" si="231"/>
        <v/>
      </c>
      <c r="DC177" s="62">
        <f t="shared" si="232"/>
        <v>0</v>
      </c>
      <c r="DD177" s="67" t="str">
        <f>IF(OR($E177="",$G177=""),"",IF(AND($E$3=6),'Marks Entry 6th'!BI176,IF(AND($E$3=7),'Marks Entry 7th'!BI176,"")))</f>
        <v/>
      </c>
      <c r="DE177" s="67" t="str">
        <f>IF(OR($E177="",$G177=""),"",IF(AND($E$3=6),'Marks Entry 6th'!BJ176,IF(AND($E$3=7),'Marks Entry 7th'!BJ176,"")))</f>
        <v/>
      </c>
      <c r="DF177" s="65" t="str">
        <f t="shared" si="233"/>
        <v/>
      </c>
      <c r="DG177" s="62" t="str">
        <f t="shared" si="234"/>
        <v/>
      </c>
      <c r="DH177" s="108">
        <f t="shared" si="235"/>
        <v>0</v>
      </c>
      <c r="DI177" s="108" t="str">
        <f t="shared" si="236"/>
        <v/>
      </c>
      <c r="DJ177" s="108" t="str">
        <f t="shared" si="237"/>
        <v/>
      </c>
      <c r="DK177" s="108" t="str">
        <f t="shared" si="238"/>
        <v/>
      </c>
      <c r="DL177" s="108" t="str">
        <f t="shared" si="239"/>
        <v/>
      </c>
      <c r="DM177" s="110" t="str">
        <f t="shared" si="240"/>
        <v/>
      </c>
      <c r="DN177" s="120" t="str">
        <f>IF(OR($E177="",$G177=""),"",IF(AND($E$3=6),'Marks Entry 6th'!BK176,IF(AND($E$3=7),'Marks Entry 7th'!BK176,"")))</f>
        <v/>
      </c>
      <c r="DO177" s="120" t="str">
        <f>IF(OR($E177="",$G177=""),"",IF(AND($E$3=6),'Marks Entry 6th'!BL176,IF(AND($E$3=7),'Marks Entry 7th'!BL176,"")))</f>
        <v/>
      </c>
      <c r="DP177" s="120" t="str">
        <f>IF(OR($E177="",$G177=""),"",IF(AND($E$3=6),'Marks Entry 6th'!BM176,IF(AND($E$3=7),'Marks Entry 7th'!BM176,"")))</f>
        <v/>
      </c>
      <c r="DQ177" s="120" t="str">
        <f>IF(OR($E177="",$G177=""),"",IF(AND($E$3=6),'Marks Entry 6th'!BN176,IF(AND($E$3=7),'Marks Entry 7th'!BN176,"")))</f>
        <v/>
      </c>
      <c r="DR177" s="120" t="str">
        <f>IF(OR($E177="",$G177=""),"",IF(AND($E$3=6),'Marks Entry 6th'!BO176,IF(AND($E$3=7),'Marks Entry 7th'!BO176,"")))</f>
        <v/>
      </c>
      <c r="DS177" s="120" t="str">
        <f>IF(OR($E177="",$G177=""),"",IF(AND($E$3=6),'Marks Entry 6th'!BP176,IF(AND($E$3=7),'Marks Entry 7th'!BP176,"")))</f>
        <v/>
      </c>
      <c r="DT177" s="428" t="str">
        <f t="shared" si="241"/>
        <v/>
      </c>
      <c r="DU177" s="120" t="str">
        <f>IF(OR($E177="",$G177=""),"",IF(AND($E$3=6),'Marks Entry 6th'!BQ176,IF(AND($E$3=7),'Marks Entry 7th'!BQ176,"")))</f>
        <v/>
      </c>
      <c r="DV177" s="120" t="str">
        <f>IF(OR($E177="",$G177=""),"",IF(AND($E$3=6),'Marks Entry 6th'!BR176,IF(AND($E$3=7),'Marks Entry 7th'!BR176,"")))</f>
        <v/>
      </c>
      <c r="DW177" s="65" t="str">
        <f t="shared" si="242"/>
        <v/>
      </c>
      <c r="DX177" s="62">
        <f t="shared" si="243"/>
        <v>0</v>
      </c>
      <c r="DY177" s="67" t="str">
        <f>IF(OR($E177="",$G177=""),"",IF(AND($E$3=6),'Marks Entry 6th'!BS176,IF(AND($E$3=7),'Marks Entry 7th'!BS176,"")))</f>
        <v/>
      </c>
      <c r="DZ177" s="67" t="str">
        <f>IF(OR($E177="",$G177=""),"",IF(AND($E$3=6),'Marks Entry 6th'!BT176,IF(AND($E$3=7),'Marks Entry 7th'!BT176,"")))</f>
        <v/>
      </c>
      <c r="EA177" s="65" t="str">
        <f t="shared" si="244"/>
        <v/>
      </c>
      <c r="EB177" s="62" t="str">
        <f t="shared" si="245"/>
        <v/>
      </c>
      <c r="EC177" s="108">
        <f t="shared" si="246"/>
        <v>0</v>
      </c>
      <c r="ED177" s="108" t="str">
        <f t="shared" si="247"/>
        <v/>
      </c>
      <c r="EE177" s="108" t="str">
        <f t="shared" si="248"/>
        <v/>
      </c>
      <c r="EF177" s="108" t="str">
        <f t="shared" si="249"/>
        <v/>
      </c>
      <c r="EG177" s="108" t="str">
        <f t="shared" si="250"/>
        <v/>
      </c>
      <c r="EH177" s="110" t="str">
        <f t="shared" si="251"/>
        <v/>
      </c>
      <c r="EI177" s="52" t="str">
        <f>IF(OR($E177="",$G177=""),"",IF(AND($E$3=6),'Marks Entry 6th'!BU176,IF(AND($E$3=7),'Marks Entry 7th'!BU176,"")))</f>
        <v/>
      </c>
      <c r="EJ177" s="52" t="str">
        <f>IF(OR($E177="",$G177=""),"",IF(AND($E$3=6),'Marks Entry 6th'!BV176,IF(AND($E$3=7),'Marks Entry 7th'!BV176,"")))</f>
        <v/>
      </c>
      <c r="EK177" s="52" t="str">
        <f>IF(OR($E177="",$G177=""),"",IF(AND($E$3=6),'Marks Entry 6th'!BW176,IF(AND($E$3=7),'Marks Entry 7th'!BW176,"")))</f>
        <v/>
      </c>
      <c r="EL177" s="52" t="str">
        <f>IF(OR($E177="",$G177=""),"",IF(AND($E$3=6),'Marks Entry 6th'!BX176,IF(AND($E$3=7),'Marks Entry 7th'!BX176,"")))</f>
        <v/>
      </c>
      <c r="EM177" s="52" t="str">
        <f>IF(OR($E177="",$G177=""),"",IF(AND($E$3=6),'Marks Entry 6th'!BY176,IF(AND($E$3=7),'Marks Entry 7th'!BY176,"")))</f>
        <v/>
      </c>
      <c r="EN177" s="121" t="str">
        <f t="shared" si="252"/>
        <v/>
      </c>
      <c r="EO177" s="122">
        <f t="shared" si="253"/>
        <v>0</v>
      </c>
      <c r="EP177" s="122" t="str">
        <f t="shared" si="254"/>
        <v/>
      </c>
      <c r="EQ177" s="122" t="str">
        <f t="shared" si="255"/>
        <v/>
      </c>
      <c r="ER177" s="109" t="str">
        <f t="shared" si="256"/>
        <v/>
      </c>
      <c r="ES177" s="52" t="str">
        <f>IF(OR($E177="",$G177=""),"",IF(AND($E$3=6),'Marks Entry 6th'!BZ176,IF(AND($E$3=7),'Marks Entry 7th'!BZ176,"")))</f>
        <v/>
      </c>
      <c r="ET177" s="52" t="str">
        <f>IF(OR($E177="",$G177=""),"",IF(AND($E$3=6),'Marks Entry 6th'!CA176,IF(AND($E$3=7),'Marks Entry 7th'!CA176,"")))</f>
        <v/>
      </c>
      <c r="EU177" s="52" t="str">
        <f>IF(OR($E177="",$G177=""),"",IF(AND($E$3=6),'Marks Entry 6th'!CB176,IF(AND($E$3=7),'Marks Entry 7th'!CB176,"")))</f>
        <v/>
      </c>
      <c r="EV177" s="52" t="str">
        <f>IF(OR($E177="",$G177=""),"",IF(AND($E$3=6),'Marks Entry 6th'!CC176,IF(AND($E$3=7),'Marks Entry 7th'!CC176,"")))</f>
        <v/>
      </c>
      <c r="EW177" s="52" t="str">
        <f>IF(OR($E177="",$G177=""),"",IF(AND($E$3=6),'Marks Entry 6th'!CD176,IF(AND($E$3=7),'Marks Entry 7th'!CD176,"")))</f>
        <v/>
      </c>
      <c r="EX177" s="121" t="str">
        <f t="shared" si="257"/>
        <v/>
      </c>
      <c r="EY177" s="122">
        <f t="shared" si="258"/>
        <v>0</v>
      </c>
      <c r="EZ177" s="122" t="str">
        <f t="shared" si="259"/>
        <v/>
      </c>
      <c r="FA177" s="122" t="str">
        <f t="shared" si="260"/>
        <v/>
      </c>
      <c r="FB177" s="109" t="str">
        <f t="shared" si="261"/>
        <v/>
      </c>
      <c r="FC177" s="52" t="str">
        <f>IF(OR($E177="",$G177=""),"",IF(AND($E$3=6),'Marks Entry 6th'!CE176,IF(AND($E$3=7),'Marks Entry 7th'!CE176,"")))</f>
        <v/>
      </c>
      <c r="FD177" s="52" t="str">
        <f>IF(OR($E177="",$G177=""),"",IF(AND($E$3=6),'Marks Entry 6th'!CF176,IF(AND($E$3=7),'Marks Entry 7th'!CF176,"")))</f>
        <v/>
      </c>
      <c r="FE177" s="52" t="str">
        <f>IF(OR($E177="",$G177=""),"",IF(AND($E$3=6),'Marks Entry 6th'!CG176,IF(AND($E$3=7),'Marks Entry 7th'!CG176,"")))</f>
        <v/>
      </c>
      <c r="FF177" s="52" t="str">
        <f>IF(OR($E177="",$G177=""),"",IF(AND($E$3=6),'Marks Entry 6th'!CH176,IF(AND($E$3=7),'Marks Entry 7th'!CH176,"")))</f>
        <v/>
      </c>
      <c r="FG177" s="52" t="str">
        <f>IF(OR($E177="",$G177=""),"",IF(AND($E$3=6),'Marks Entry 6th'!CI176,IF(AND($E$3=7),'Marks Entry 7th'!CI176,"")))</f>
        <v/>
      </c>
      <c r="FH177" s="121" t="str">
        <f t="shared" si="262"/>
        <v/>
      </c>
      <c r="FI177" s="122">
        <f t="shared" si="263"/>
        <v>0</v>
      </c>
      <c r="FJ177" s="122" t="str">
        <f t="shared" si="264"/>
        <v/>
      </c>
      <c r="FK177" s="122" t="str">
        <f t="shared" si="265"/>
        <v/>
      </c>
      <c r="FL177" s="109" t="str">
        <f t="shared" si="266"/>
        <v/>
      </c>
      <c r="FM177" s="370" t="str">
        <f>IF(OR($E177="",$G177=""),"",IF(AND('Marks Entry 6th'!CJ176="",'Marks Entry 7th'!CJ176=""),"",IF(AND($E$3=6),'Marks Entry 6th'!CJ176,IF(AND($E$3=7),'Marks Entry 7th'!CJ176,""))))</f>
        <v/>
      </c>
      <c r="FN177" s="370" t="str">
        <f>IF(OR($E177="",$G177=""),"",IF(AND('Marks Entry 6th'!CK176="",'Marks Entry 7th'!CK176=""),"",IF(AND($E$3=6),'Marks Entry 6th'!CK176,IF(AND($E$3=7),'Marks Entry 7th'!CK176,""))))</f>
        <v/>
      </c>
      <c r="FO177" s="371" t="str">
        <f t="shared" si="267"/>
        <v/>
      </c>
      <c r="FP177" s="109" t="str">
        <f t="shared" si="268"/>
        <v/>
      </c>
      <c r="FQ177" s="370" t="str">
        <f>IF(OR($E177="",$G177=""),"",IF(AND('Marks Entry 6th'!CL176="",'Marks Entry 7th'!CL176=""),"",IF(AND($E$3=6),'Marks Entry 6th'!CL176,IF(AND($E$3=7),'Marks Entry 7th'!CL176,""))))</f>
        <v/>
      </c>
      <c r="FR177" s="370" t="str">
        <f>IF(OR($E177="",$G177=""),"",IF(AND('Marks Entry 6th'!CM176="",'Marks Entry 7th'!CM176=""),"",IF(AND($E$3=6),'Marks Entry 6th'!CM176,IF(AND($E$3=7),'Marks Entry 7th'!CM176,""))))</f>
        <v/>
      </c>
      <c r="FS177" s="371" t="str">
        <f t="shared" si="269"/>
        <v/>
      </c>
      <c r="FT177" s="109" t="str">
        <f t="shared" si="270"/>
        <v/>
      </c>
      <c r="FU177" s="78" t="str">
        <f t="shared" si="271"/>
        <v/>
      </c>
      <c r="FV177" s="332" t="str">
        <f t="shared" si="272"/>
        <v/>
      </c>
      <c r="FW177" s="84" t="str">
        <f t="shared" si="273"/>
        <v/>
      </c>
      <c r="FX177" s="225" t="str">
        <f t="shared" si="274"/>
        <v/>
      </c>
      <c r="FY177" s="85" t="str">
        <f t="shared" si="275"/>
        <v/>
      </c>
      <c r="FZ177" s="331" t="str">
        <f>IFERROR(IF(B177="NSO","NSO",IF(OR(D177="",G177="",F177=""),"",IF(AND(FV177&gt;=36,'Master sheet'!$D$11="Hindi"),"कक्षा क्रमोन्नत",IF(AND(FV177&gt;=36,'Master sheet'!$D$11="English"),"Promoted",IF(AND(FV177&lt;36,'Master sheet'!$D$11="Hindi"),"पुनः परीक्षा","Re-Exam"))))),"")</f>
        <v/>
      </c>
      <c r="GA177" s="53" t="str">
        <f>IF(OR($E177="",$G177=""),"",IF(AND($E$3=6,'Marks Entry 6th'!CN176=""),"",IF(AND($E$3=7,'Marks Entry 7th'!CN176=""),"",IF(AND($E$3=6),'Marks Entry 6th'!CN176,IF(AND($E$3=7),'Marks Entry 7th'!CN176,"")))))</f>
        <v/>
      </c>
      <c r="GB177" s="53" t="str">
        <f>IF(OR($E177="",$G177=""),"",IF(AND($E$3=6,'Marks Entry 6th'!CO176=""),"",IF(AND($E$3=7,'Marks Entry 7th'!CO176=""),"",IF(AND($E$3=6),'Marks Entry 6th'!CO176,IF(AND($E$3=7),'Marks Entry 7th'!CO176,"")))))</f>
        <v/>
      </c>
      <c r="GC177" s="54"/>
      <c r="GK177" s="56">
        <f>IF(AND($E$3=6),'Marks Entry 6th'!I176,IF(AND($E$3=7),'Marks Entry 7th'!I176,""))</f>
        <v>0</v>
      </c>
      <c r="GL177" s="56">
        <f t="shared" si="276"/>
        <v>0</v>
      </c>
    </row>
    <row r="178" spans="1:194" ht="18.95" customHeight="1">
      <c r="A178" s="68">
        <v>171</v>
      </c>
      <c r="B178" s="68" t="str">
        <f>IF(OR(GK178=0,GK178=""),"",IF(AND($E$3=6),'Marks Entry 6th'!I177,IF(AND($E$3=7),'Marks Entry 7th'!I177,"")))</f>
        <v/>
      </c>
      <c r="C178" s="69" t="str">
        <f>IF(OR(B178=0,B178=""),"",IF(AND($E$3=6,'Marks Entry 6th'!B177=""),"",IF(AND($E$3=7,'Marks Entry 7th'!B177=""),"",IF(AND($E$3=6,'Marks Entry 6th'!B177),'Marks Entry 6th'!B177,IF(AND($E$3=7),'Marks Entry 7th'!B177,"")))))</f>
        <v/>
      </c>
      <c r="D178" s="69" t="str">
        <f>IF(OR(B178=0,B178=""),"",IF(AND($E$3=6,'Marks Entry 6th'!C177=""),"",IF(AND($E$3=7,'Marks Entry 7th'!C177=""),"",IF(AND($E$3=6),'Marks Entry 6th'!C177,IF(AND($E$3=7),'Marks Entry 7th'!C177,"")))))</f>
        <v/>
      </c>
      <c r="E178" s="306" t="str">
        <f>IF(OR(B178=0,B178=""),"",IF(AND($E$3=6,'Marks Entry 6th'!E177=""),"",IF(AND($E$3=7,'Marks Entry 7th'!E177=""),"",IF(AND($E$3=6),'Marks Entry 6th'!E177,IF(AND($E$3=7),'Marks Entry 7th'!E177,"")))))</f>
        <v/>
      </c>
      <c r="F178" s="69" t="str">
        <f>IF(OR(B178=0,B178=""),"",IF(AND($E$3=6,'Marks Entry 6th'!D177=""),"",IF(AND($E$3=7,'Marks Entry 7th'!D177=""),"",IF(AND($E$3=6),'Marks Entry 6th'!D177,IF(AND($E$3=7),'Marks Entry 7th'!D177,"")))))</f>
        <v/>
      </c>
      <c r="G178" s="305" t="str">
        <f>IF(OR(B178=0,B178=""),"",IF(AND($E$3=6,'Marks Entry 6th'!F177=""),"",IF(AND($E$3=7,'Marks Entry 7th'!F177=""),"",IF(AND($E$3=6),UPPER('Marks Entry 6th'!F177),IF(AND($E$3=7),UPPER('Marks Entry 7th'!F177),"")))))</f>
        <v/>
      </c>
      <c r="H178" s="305" t="str">
        <f>IF(OR(B178=0,B178=""),"",IF(AND($E$3=6,'Marks Entry 6th'!G177=""),"",IF(AND($E$3=7,'Marks Entry 7th'!G177=""),"",IF(AND($E$3=6),UPPER('Marks Entry 6th'!G177),IF(AND($E$3=7),UPPER('Marks Entry 7th'!G177),"")))))</f>
        <v/>
      </c>
      <c r="I178" s="305" t="str">
        <f>IF(OR(B178=0,B178=""),"",IF(AND($E$3=6,'Marks Entry 6th'!H177=""),"",IF(AND($E$3=7,'Marks Entry 7th'!H177=""),"",IF(AND($E$3=6),UPPER('Marks Entry 6th'!H177),IF(AND($E$3=7),UPPER('Marks Entry 7th'!H177),"")))))</f>
        <v/>
      </c>
      <c r="J178" s="64" t="str">
        <f>IF(OR(B178=0,B178=""),"",IF(AND($E$3=6,'Marks Entry 6th'!J177=""),"",IF(AND($E$3=7,'Marks Entry 7th'!J177=""),"",IF(AND($E$3=6),'Marks Entry 6th'!J177,IF(AND($E$3=7),'Marks Entry 7th'!J177,"")))))</f>
        <v/>
      </c>
      <c r="K178" s="64" t="str">
        <f>IF(OR(B178=0,B178=""),"",IF(AND($E$3=6,'Marks Entry 6th'!K177=""),"",IF(AND($E$3=7,'Marks Entry 7th'!K177=""),"",IF(AND($E$3=6),'Marks Entry 6th'!K177,IF(AND($E$3=7),'Marks Entry 7th'!K177,"")))))</f>
        <v/>
      </c>
      <c r="L178" s="120" t="str">
        <f>IF(OR($E178="",$G178=""),"",IF(AND($E$3=6),'Marks Entry 6th'!L177,IF(AND($E$3=7),'Marks Entry 7th'!L177,"")))</f>
        <v/>
      </c>
      <c r="M178" s="120" t="str">
        <f>IF(OR($E178="",$G178=""),"",IF(AND($E$3=6),'Marks Entry 6th'!M177,IF(AND($E$3=7),'Marks Entry 7th'!M177,"")))</f>
        <v/>
      </c>
      <c r="N178" s="120" t="str">
        <f>IF(OR($E178="",$G178=""),"",IF(AND($E$3=6),'Marks Entry 6th'!N177,IF(AND($E$3=7),'Marks Entry 7th'!N177,"")))</f>
        <v/>
      </c>
      <c r="O178" s="120" t="str">
        <f>IF(OR($E178="",$G178=""),"",IF(AND($E$3=6),'Marks Entry 6th'!O177,IF(AND($E$3=7),'Marks Entry 7th'!O177,"")))</f>
        <v/>
      </c>
      <c r="P178" s="120" t="str">
        <f>IF(OR($E178="",$G178=""),"",IF(AND($E$3=6),'Marks Entry 6th'!P177,IF(AND($E$3=7),'Marks Entry 7th'!P177,"")))</f>
        <v/>
      </c>
      <c r="Q178" s="120" t="str">
        <f>IF(OR($E178="",$G178=""),"",IF(AND($E$3=6),'Marks Entry 6th'!Q177,IF(AND($E$3=7),'Marks Entry 7th'!Q177,"")))</f>
        <v/>
      </c>
      <c r="R178" s="428" t="str">
        <f t="shared" si="186"/>
        <v/>
      </c>
      <c r="S178" s="120" t="str">
        <f>IF(OR($E178="",$G178=""),"",IF(AND($E$3=6),'Marks Entry 6th'!R177,IF(AND($E$3=7),'Marks Entry 7th'!R177,"")))</f>
        <v/>
      </c>
      <c r="T178" s="120" t="str">
        <f>IF(OR($E178="",$G178=""),"",IF(AND($E$3=6),'Marks Entry 6th'!S177,IF(AND($E$3=7),'Marks Entry 7th'!S177,"")))</f>
        <v/>
      </c>
      <c r="U178" s="65" t="str">
        <f t="shared" si="187"/>
        <v/>
      </c>
      <c r="V178" s="62">
        <f t="shared" si="188"/>
        <v>0</v>
      </c>
      <c r="W178" s="67" t="str">
        <f>IF(OR($E178="",$G178=""),"",IF(AND($E$3=6),'Marks Entry 6th'!T177,IF(AND($E$3=7),'Marks Entry 7th'!T177,"")))</f>
        <v/>
      </c>
      <c r="X178" s="67" t="str">
        <f>IF(OR($E178="",$G178=""),"",IF(AND($E$3=6),'Marks Entry 6th'!U177,IF(AND($E$3=7),'Marks Entry 7th'!U177,"")))</f>
        <v/>
      </c>
      <c r="Y178" s="66" t="str">
        <f t="shared" si="189"/>
        <v/>
      </c>
      <c r="Z178" s="62" t="str">
        <f t="shared" si="190"/>
        <v/>
      </c>
      <c r="AA178" s="108">
        <f t="shared" si="191"/>
        <v>0</v>
      </c>
      <c r="AB178" s="108" t="str">
        <f t="shared" si="192"/>
        <v/>
      </c>
      <c r="AC178" s="108" t="str">
        <f t="shared" si="193"/>
        <v/>
      </c>
      <c r="AD178" s="108" t="str">
        <f t="shared" si="194"/>
        <v/>
      </c>
      <c r="AE178" s="108" t="str">
        <f t="shared" si="195"/>
        <v/>
      </c>
      <c r="AF178" s="110" t="str">
        <f t="shared" si="196"/>
        <v/>
      </c>
      <c r="AG178" s="120" t="str">
        <f>IF(OR($E178="",$G178=""),"",IF(AND($E$3=6),'Marks Entry 6th'!V177,IF(AND($E$3=7),'Marks Entry 7th'!V177,"")))</f>
        <v/>
      </c>
      <c r="AH178" s="120" t="str">
        <f>IF(OR($E178="",$G178=""),"",IF(AND($E$3=6),'Marks Entry 6th'!W177,IF(AND($E$3=7),'Marks Entry 7th'!W177,"")))</f>
        <v/>
      </c>
      <c r="AI178" s="120" t="str">
        <f>IF(OR($E178="",$G178=""),"",IF(AND($E$3=6),'Marks Entry 6th'!X177,IF(AND($E$3=7),'Marks Entry 7th'!X177,"")))</f>
        <v/>
      </c>
      <c r="AJ178" s="120" t="str">
        <f>IF(OR($E178="",$G178=""),"",IF(AND($E$3=6),'Marks Entry 6th'!Y177,IF(AND($E$3=7),'Marks Entry 7th'!Y177,"")))</f>
        <v/>
      </c>
      <c r="AK178" s="120" t="str">
        <f>IF(OR($E178="",$G178=""),"",IF(AND($E$3=6),'Marks Entry 6th'!Z177,IF(AND($E$3=7),'Marks Entry 7th'!Z177,"")))</f>
        <v/>
      </c>
      <c r="AL178" s="120" t="str">
        <f>IF(OR($E178="",$G178=""),"",IF(AND($E$3=6),'Marks Entry 6th'!AA177,IF(AND($E$3=7),'Marks Entry 7th'!AA177,"")))</f>
        <v/>
      </c>
      <c r="AM178" s="428" t="str">
        <f t="shared" si="197"/>
        <v/>
      </c>
      <c r="AN178" s="120" t="str">
        <f>IF(OR($E178="",$G178=""),"",IF(AND($E$3=6),'Marks Entry 6th'!AB177,IF(AND($E$3=7),'Marks Entry 7th'!AB177,"")))</f>
        <v/>
      </c>
      <c r="AO178" s="120" t="str">
        <f>IF(OR($E178="",$G178=""),"",IF(AND($E$3=6),'Marks Entry 6th'!AC177,IF(AND($E$3=7),'Marks Entry 7th'!AC177,"")))</f>
        <v/>
      </c>
      <c r="AP178" s="65" t="str">
        <f t="shared" si="198"/>
        <v/>
      </c>
      <c r="AQ178" s="62">
        <f t="shared" si="199"/>
        <v>0</v>
      </c>
      <c r="AR178" s="67" t="str">
        <f>IF(OR($E178="",$G178=""),"",IF(AND($E$3=6),'Marks Entry 6th'!AD177,IF(AND($E$3=7),'Marks Entry 7th'!AD177,"")))</f>
        <v/>
      </c>
      <c r="AS178" s="67" t="str">
        <f>IF(OR($E178="",$G178=""),"",IF(AND($E$3=6),'Marks Entry 6th'!AE177,IF(AND($E$3=7),'Marks Entry 7th'!AE177,"")))</f>
        <v/>
      </c>
      <c r="AT178" s="65" t="str">
        <f t="shared" si="200"/>
        <v/>
      </c>
      <c r="AU178" s="62" t="str">
        <f t="shared" si="201"/>
        <v/>
      </c>
      <c r="AV178" s="108">
        <f t="shared" si="202"/>
        <v>0</v>
      </c>
      <c r="AW178" s="108" t="str">
        <f t="shared" si="203"/>
        <v/>
      </c>
      <c r="AX178" s="108" t="str">
        <f t="shared" si="204"/>
        <v/>
      </c>
      <c r="AY178" s="108" t="str">
        <f t="shared" si="205"/>
        <v/>
      </c>
      <c r="AZ178" s="108" t="str">
        <f t="shared" si="206"/>
        <v/>
      </c>
      <c r="BA178" s="110" t="str">
        <f t="shared" si="207"/>
        <v/>
      </c>
      <c r="BB178" s="313" t="str">
        <f>IF(OR($E178="",$G178=""),"",IF(AND($E$3=6),'Marks Entry 6th'!AF177,IF(AND($E$3=7),'Marks Entry 7th'!AF177,"")))</f>
        <v/>
      </c>
      <c r="BC178" s="120" t="str">
        <f>IF(OR($E178="",$G178=""),"",IF(AND($E$3=6),'Marks Entry 6th'!AG177,IF(AND($E$3=7),'Marks Entry 7th'!AG177,"")))</f>
        <v/>
      </c>
      <c r="BD178" s="120" t="str">
        <f>IF(OR($E178="",$G178=""),"",IF(AND($E$3=6),'Marks Entry 6th'!AH177,IF(AND($E$3=7),'Marks Entry 7th'!AH177,"")))</f>
        <v/>
      </c>
      <c r="BE178" s="120" t="str">
        <f>IF(OR($E178="",$G178=""),"",IF(AND($E$3=6),'Marks Entry 6th'!AI177,IF(AND($E$3=7),'Marks Entry 7th'!AI177,"")))</f>
        <v/>
      </c>
      <c r="BF178" s="120" t="str">
        <f>IF(OR($E178="",$G178=""),"",IF(AND($E$3=6),'Marks Entry 6th'!AJ177,IF(AND($E$3=7),'Marks Entry 7th'!AJ177,"")))</f>
        <v/>
      </c>
      <c r="BG178" s="120" t="str">
        <f>IF(OR($E178="",$G178=""),"",IF(AND($E$3=6),'Marks Entry 6th'!AK177,IF(AND($E$3=7),'Marks Entry 7th'!AK177,"")))</f>
        <v/>
      </c>
      <c r="BH178" s="120" t="str">
        <f>IF(OR($E178="",$G178=""),"",IF(AND($E$3=6),'Marks Entry 6th'!AL177,IF(AND($E$3=7),'Marks Entry 7th'!AL177,"")))</f>
        <v/>
      </c>
      <c r="BI178" s="428" t="str">
        <f t="shared" si="208"/>
        <v/>
      </c>
      <c r="BJ178" s="120" t="str">
        <f>IF(OR($E178="",$G178=""),"",IF(AND($E$3=6),'Marks Entry 6th'!AM177,IF(AND($E$3=7),'Marks Entry 7th'!AM177,"")))</f>
        <v/>
      </c>
      <c r="BK178" s="120" t="str">
        <f>IF(OR($E178="",$G178=""),"",IF(AND($E$3=6),'Marks Entry 6th'!AN177,IF(AND($E$3=7),'Marks Entry 7th'!AN177,"")))</f>
        <v/>
      </c>
      <c r="BL178" s="65" t="str">
        <f t="shared" si="209"/>
        <v/>
      </c>
      <c r="BM178" s="62">
        <f t="shared" si="210"/>
        <v>0</v>
      </c>
      <c r="BN178" s="67" t="str">
        <f>IF(OR($E178="",$G178=""),"",IF(AND($E$3=6),'Marks Entry 6th'!AO177,IF(AND($E$3=7),'Marks Entry 7th'!AO177,"")))</f>
        <v/>
      </c>
      <c r="BO178" s="67" t="str">
        <f>IF(OR($E178="",$G178=""),"",IF(AND($E$3=6),'Marks Entry 6th'!AP177,IF(AND($E$3=7),'Marks Entry 7th'!AP177,"")))</f>
        <v/>
      </c>
      <c r="BP178" s="65" t="str">
        <f t="shared" si="211"/>
        <v/>
      </c>
      <c r="BQ178" s="62" t="str">
        <f t="shared" si="212"/>
        <v/>
      </c>
      <c r="BR178" s="108">
        <f t="shared" si="213"/>
        <v>0</v>
      </c>
      <c r="BS178" s="108" t="str">
        <f t="shared" si="214"/>
        <v/>
      </c>
      <c r="BT178" s="108" t="str">
        <f t="shared" si="215"/>
        <v/>
      </c>
      <c r="BU178" s="108" t="str">
        <f t="shared" si="216"/>
        <v/>
      </c>
      <c r="BV178" s="108" t="str">
        <f t="shared" si="217"/>
        <v/>
      </c>
      <c r="BW178" s="110" t="str">
        <f t="shared" si="218"/>
        <v/>
      </c>
      <c r="BX178" s="120" t="str">
        <f>IF(OR($E178="",$G178=""),"",IF(AND($E$3=6),'Marks Entry 6th'!AQ177,IF(AND($E$3=7),'Marks Entry 7th'!AQ177,"")))</f>
        <v/>
      </c>
      <c r="BY178" s="120" t="str">
        <f>IF(OR($E178="",$G178=""),"",IF(AND($E$3=6),'Marks Entry 6th'!AR177,IF(AND($E$3=7),'Marks Entry 7th'!AR177,"")))</f>
        <v/>
      </c>
      <c r="BZ178" s="120" t="str">
        <f>IF(OR($E178="",$G178=""),"",IF(AND($E$3=6),'Marks Entry 6th'!AS177,IF(AND($E$3=7),'Marks Entry 7th'!AS177,"")))</f>
        <v/>
      </c>
      <c r="CA178" s="120" t="str">
        <f>IF(OR($E178="",$G178=""),"",IF(AND($E$3=6),'Marks Entry 6th'!AT177,IF(AND($E$3=7),'Marks Entry 7th'!AT177,"")))</f>
        <v/>
      </c>
      <c r="CB178" s="120" t="str">
        <f>IF(OR($E178="",$G178=""),"",IF(AND($E$3=6),'Marks Entry 6th'!AU177,IF(AND($E$3=7),'Marks Entry 7th'!AU177,"")))</f>
        <v/>
      </c>
      <c r="CC178" s="120" t="str">
        <f>IF(OR($E178="",$G178=""),"",IF(AND($E$3=6),'Marks Entry 6th'!AV177,IF(AND($E$3=7),'Marks Entry 7th'!AV177,"")))</f>
        <v/>
      </c>
      <c r="CD178" s="428" t="str">
        <f t="shared" si="219"/>
        <v/>
      </c>
      <c r="CE178" s="120" t="str">
        <f>IF(OR($E178="",$G178=""),"",IF(AND($E$3=6),'Marks Entry 6th'!AW177,IF(AND($E$3=7),'Marks Entry 7th'!AW177,"")))</f>
        <v/>
      </c>
      <c r="CF178" s="120" t="str">
        <f>IF(OR($E178="",$G178=""),"",IF(AND($E$3=6),'Marks Entry 6th'!AX177,IF(AND($E$3=7),'Marks Entry 7th'!AX177,"")))</f>
        <v/>
      </c>
      <c r="CG178" s="65" t="str">
        <f t="shared" si="220"/>
        <v/>
      </c>
      <c r="CH178" s="62">
        <f t="shared" si="221"/>
        <v>0</v>
      </c>
      <c r="CI178" s="67" t="str">
        <f>IF(OR($E178="",$G178=""),"",IF(AND($E$3=6),'Marks Entry 6th'!AY177,IF(AND($E$3=7),'Marks Entry 7th'!AY177,"")))</f>
        <v/>
      </c>
      <c r="CJ178" s="67" t="str">
        <f>IF(OR($E178="",$G178=""),"",IF(AND($E$3=6),'Marks Entry 6th'!AZ177,IF(AND($E$3=7),'Marks Entry 7th'!AZ177,"")))</f>
        <v/>
      </c>
      <c r="CK178" s="65" t="str">
        <f t="shared" si="222"/>
        <v/>
      </c>
      <c r="CL178" s="62" t="str">
        <f t="shared" si="223"/>
        <v/>
      </c>
      <c r="CM178" s="108">
        <f t="shared" si="224"/>
        <v>0</v>
      </c>
      <c r="CN178" s="108" t="str">
        <f t="shared" si="225"/>
        <v/>
      </c>
      <c r="CO178" s="108" t="str">
        <f t="shared" si="226"/>
        <v/>
      </c>
      <c r="CP178" s="108" t="str">
        <f t="shared" si="227"/>
        <v/>
      </c>
      <c r="CQ178" s="108" t="str">
        <f t="shared" si="228"/>
        <v/>
      </c>
      <c r="CR178" s="110" t="str">
        <f t="shared" si="229"/>
        <v/>
      </c>
      <c r="CS178" s="120" t="str">
        <f>IF(OR($E178="",$G178=""),"",IF(AND($E$3=6),'Marks Entry 6th'!BA177,IF(AND($E$3=7),'Marks Entry 7th'!BA177,"")))</f>
        <v/>
      </c>
      <c r="CT178" s="120" t="str">
        <f>IF(OR($E178="",$G178=""),"",IF(AND($E$3=6),'Marks Entry 6th'!BB177,IF(AND($E$3=7),'Marks Entry 7th'!BB177,"")))</f>
        <v/>
      </c>
      <c r="CU178" s="120" t="str">
        <f>IF(OR($E178="",$G178=""),"",IF(AND($E$3=6),'Marks Entry 6th'!BC177,IF(AND($E$3=7),'Marks Entry 7th'!BC177,"")))</f>
        <v/>
      </c>
      <c r="CV178" s="120" t="str">
        <f>IF(OR($E178="",$G178=""),"",IF(AND($E$3=6),'Marks Entry 6th'!BD177,IF(AND($E$3=7),'Marks Entry 7th'!BD177,"")))</f>
        <v/>
      </c>
      <c r="CW178" s="120" t="str">
        <f>IF(OR($E178="",$G178=""),"",IF(AND($E$3=6),'Marks Entry 6th'!BE177,IF(AND($E$3=7),'Marks Entry 7th'!BE177,"")))</f>
        <v/>
      </c>
      <c r="CX178" s="120" t="str">
        <f>IF(OR($E178="",$G178=""),"",IF(AND($E$3=6),'Marks Entry 6th'!BF177,IF(AND($E$3=7),'Marks Entry 7th'!BF177,"")))</f>
        <v/>
      </c>
      <c r="CY178" s="428" t="str">
        <f t="shared" si="230"/>
        <v/>
      </c>
      <c r="CZ178" s="120" t="str">
        <f>IF(OR($E178="",$G178=""),"",IF(AND($E$3=6),'Marks Entry 6th'!BG177,IF(AND($E$3=7),'Marks Entry 7th'!BG177,"")))</f>
        <v/>
      </c>
      <c r="DA178" s="120" t="str">
        <f>IF(OR($E178="",$G178=""),"",IF(AND($E$3=6),'Marks Entry 6th'!BH177,IF(AND($E$3=7),'Marks Entry 7th'!BH177,"")))</f>
        <v/>
      </c>
      <c r="DB178" s="65" t="str">
        <f t="shared" si="231"/>
        <v/>
      </c>
      <c r="DC178" s="62">
        <f t="shared" si="232"/>
        <v>0</v>
      </c>
      <c r="DD178" s="67" t="str">
        <f>IF(OR($E178="",$G178=""),"",IF(AND($E$3=6),'Marks Entry 6th'!BI177,IF(AND($E$3=7),'Marks Entry 7th'!BI177,"")))</f>
        <v/>
      </c>
      <c r="DE178" s="67" t="str">
        <f>IF(OR($E178="",$G178=""),"",IF(AND($E$3=6),'Marks Entry 6th'!BJ177,IF(AND($E$3=7),'Marks Entry 7th'!BJ177,"")))</f>
        <v/>
      </c>
      <c r="DF178" s="65" t="str">
        <f t="shared" si="233"/>
        <v/>
      </c>
      <c r="DG178" s="62" t="str">
        <f t="shared" si="234"/>
        <v/>
      </c>
      <c r="DH178" s="108">
        <f t="shared" si="235"/>
        <v>0</v>
      </c>
      <c r="DI178" s="108" t="str">
        <f t="shared" si="236"/>
        <v/>
      </c>
      <c r="DJ178" s="108" t="str">
        <f t="shared" si="237"/>
        <v/>
      </c>
      <c r="DK178" s="108" t="str">
        <f t="shared" si="238"/>
        <v/>
      </c>
      <c r="DL178" s="108" t="str">
        <f t="shared" si="239"/>
        <v/>
      </c>
      <c r="DM178" s="110" t="str">
        <f t="shared" si="240"/>
        <v/>
      </c>
      <c r="DN178" s="120" t="str">
        <f>IF(OR($E178="",$G178=""),"",IF(AND($E$3=6),'Marks Entry 6th'!BK177,IF(AND($E$3=7),'Marks Entry 7th'!BK177,"")))</f>
        <v/>
      </c>
      <c r="DO178" s="120" t="str">
        <f>IF(OR($E178="",$G178=""),"",IF(AND($E$3=6),'Marks Entry 6th'!BL177,IF(AND($E$3=7),'Marks Entry 7th'!BL177,"")))</f>
        <v/>
      </c>
      <c r="DP178" s="120" t="str">
        <f>IF(OR($E178="",$G178=""),"",IF(AND($E$3=6),'Marks Entry 6th'!BM177,IF(AND($E$3=7),'Marks Entry 7th'!BM177,"")))</f>
        <v/>
      </c>
      <c r="DQ178" s="120" t="str">
        <f>IF(OR($E178="",$G178=""),"",IF(AND($E$3=6),'Marks Entry 6th'!BN177,IF(AND($E$3=7),'Marks Entry 7th'!BN177,"")))</f>
        <v/>
      </c>
      <c r="DR178" s="120" t="str">
        <f>IF(OR($E178="",$G178=""),"",IF(AND($E$3=6),'Marks Entry 6th'!BO177,IF(AND($E$3=7),'Marks Entry 7th'!BO177,"")))</f>
        <v/>
      </c>
      <c r="DS178" s="120" t="str">
        <f>IF(OR($E178="",$G178=""),"",IF(AND($E$3=6),'Marks Entry 6th'!BP177,IF(AND($E$3=7),'Marks Entry 7th'!BP177,"")))</f>
        <v/>
      </c>
      <c r="DT178" s="428" t="str">
        <f t="shared" si="241"/>
        <v/>
      </c>
      <c r="DU178" s="120" t="str">
        <f>IF(OR($E178="",$G178=""),"",IF(AND($E$3=6),'Marks Entry 6th'!BQ177,IF(AND($E$3=7),'Marks Entry 7th'!BQ177,"")))</f>
        <v/>
      </c>
      <c r="DV178" s="120" t="str">
        <f>IF(OR($E178="",$G178=""),"",IF(AND($E$3=6),'Marks Entry 6th'!BR177,IF(AND($E$3=7),'Marks Entry 7th'!BR177,"")))</f>
        <v/>
      </c>
      <c r="DW178" s="65" t="str">
        <f t="shared" si="242"/>
        <v/>
      </c>
      <c r="DX178" s="62">
        <f t="shared" si="243"/>
        <v>0</v>
      </c>
      <c r="DY178" s="67" t="str">
        <f>IF(OR($E178="",$G178=""),"",IF(AND($E$3=6),'Marks Entry 6th'!BS177,IF(AND($E$3=7),'Marks Entry 7th'!BS177,"")))</f>
        <v/>
      </c>
      <c r="DZ178" s="67" t="str">
        <f>IF(OR($E178="",$G178=""),"",IF(AND($E$3=6),'Marks Entry 6th'!BT177,IF(AND($E$3=7),'Marks Entry 7th'!BT177,"")))</f>
        <v/>
      </c>
      <c r="EA178" s="65" t="str">
        <f t="shared" si="244"/>
        <v/>
      </c>
      <c r="EB178" s="62" t="str">
        <f t="shared" si="245"/>
        <v/>
      </c>
      <c r="EC178" s="108">
        <f t="shared" si="246"/>
        <v>0</v>
      </c>
      <c r="ED178" s="108" t="str">
        <f t="shared" si="247"/>
        <v/>
      </c>
      <c r="EE178" s="108" t="str">
        <f t="shared" si="248"/>
        <v/>
      </c>
      <c r="EF178" s="108" t="str">
        <f t="shared" si="249"/>
        <v/>
      </c>
      <c r="EG178" s="108" t="str">
        <f t="shared" si="250"/>
        <v/>
      </c>
      <c r="EH178" s="110" t="str">
        <f t="shared" si="251"/>
        <v/>
      </c>
      <c r="EI178" s="52" t="str">
        <f>IF(OR($E178="",$G178=""),"",IF(AND($E$3=6),'Marks Entry 6th'!BU177,IF(AND($E$3=7),'Marks Entry 7th'!BU177,"")))</f>
        <v/>
      </c>
      <c r="EJ178" s="52" t="str">
        <f>IF(OR($E178="",$G178=""),"",IF(AND($E$3=6),'Marks Entry 6th'!BV177,IF(AND($E$3=7),'Marks Entry 7th'!BV177,"")))</f>
        <v/>
      </c>
      <c r="EK178" s="52" t="str">
        <f>IF(OR($E178="",$G178=""),"",IF(AND($E$3=6),'Marks Entry 6th'!BW177,IF(AND($E$3=7),'Marks Entry 7th'!BW177,"")))</f>
        <v/>
      </c>
      <c r="EL178" s="52" t="str">
        <f>IF(OR($E178="",$G178=""),"",IF(AND($E$3=6),'Marks Entry 6th'!BX177,IF(AND($E$3=7),'Marks Entry 7th'!BX177,"")))</f>
        <v/>
      </c>
      <c r="EM178" s="52" t="str">
        <f>IF(OR($E178="",$G178=""),"",IF(AND($E$3=6),'Marks Entry 6th'!BY177,IF(AND($E$3=7),'Marks Entry 7th'!BY177,"")))</f>
        <v/>
      </c>
      <c r="EN178" s="121" t="str">
        <f t="shared" si="252"/>
        <v/>
      </c>
      <c r="EO178" s="122">
        <f t="shared" si="253"/>
        <v>0</v>
      </c>
      <c r="EP178" s="122" t="str">
        <f t="shared" si="254"/>
        <v/>
      </c>
      <c r="EQ178" s="122" t="str">
        <f t="shared" si="255"/>
        <v/>
      </c>
      <c r="ER178" s="109" t="str">
        <f t="shared" si="256"/>
        <v/>
      </c>
      <c r="ES178" s="52" t="str">
        <f>IF(OR($E178="",$G178=""),"",IF(AND($E$3=6),'Marks Entry 6th'!BZ177,IF(AND($E$3=7),'Marks Entry 7th'!BZ177,"")))</f>
        <v/>
      </c>
      <c r="ET178" s="52" t="str">
        <f>IF(OR($E178="",$G178=""),"",IF(AND($E$3=6),'Marks Entry 6th'!CA177,IF(AND($E$3=7),'Marks Entry 7th'!CA177,"")))</f>
        <v/>
      </c>
      <c r="EU178" s="52" t="str">
        <f>IF(OR($E178="",$G178=""),"",IF(AND($E$3=6),'Marks Entry 6th'!CB177,IF(AND($E$3=7),'Marks Entry 7th'!CB177,"")))</f>
        <v/>
      </c>
      <c r="EV178" s="52" t="str">
        <f>IF(OR($E178="",$G178=""),"",IF(AND($E$3=6),'Marks Entry 6th'!CC177,IF(AND($E$3=7),'Marks Entry 7th'!CC177,"")))</f>
        <v/>
      </c>
      <c r="EW178" s="52" t="str">
        <f>IF(OR($E178="",$G178=""),"",IF(AND($E$3=6),'Marks Entry 6th'!CD177,IF(AND($E$3=7),'Marks Entry 7th'!CD177,"")))</f>
        <v/>
      </c>
      <c r="EX178" s="121" t="str">
        <f t="shared" si="257"/>
        <v/>
      </c>
      <c r="EY178" s="122">
        <f t="shared" si="258"/>
        <v>0</v>
      </c>
      <c r="EZ178" s="122" t="str">
        <f t="shared" si="259"/>
        <v/>
      </c>
      <c r="FA178" s="122" t="str">
        <f t="shared" si="260"/>
        <v/>
      </c>
      <c r="FB178" s="109" t="str">
        <f t="shared" si="261"/>
        <v/>
      </c>
      <c r="FC178" s="52" t="str">
        <f>IF(OR($E178="",$G178=""),"",IF(AND($E$3=6),'Marks Entry 6th'!CE177,IF(AND($E$3=7),'Marks Entry 7th'!CE177,"")))</f>
        <v/>
      </c>
      <c r="FD178" s="52" t="str">
        <f>IF(OR($E178="",$G178=""),"",IF(AND($E$3=6),'Marks Entry 6th'!CF177,IF(AND($E$3=7),'Marks Entry 7th'!CF177,"")))</f>
        <v/>
      </c>
      <c r="FE178" s="52" t="str">
        <f>IF(OR($E178="",$G178=""),"",IF(AND($E$3=6),'Marks Entry 6th'!CG177,IF(AND($E$3=7),'Marks Entry 7th'!CG177,"")))</f>
        <v/>
      </c>
      <c r="FF178" s="52" t="str">
        <f>IF(OR($E178="",$G178=""),"",IF(AND($E$3=6),'Marks Entry 6th'!CH177,IF(AND($E$3=7),'Marks Entry 7th'!CH177,"")))</f>
        <v/>
      </c>
      <c r="FG178" s="52" t="str">
        <f>IF(OR($E178="",$G178=""),"",IF(AND($E$3=6),'Marks Entry 6th'!CI177,IF(AND($E$3=7),'Marks Entry 7th'!CI177,"")))</f>
        <v/>
      </c>
      <c r="FH178" s="121" t="str">
        <f t="shared" si="262"/>
        <v/>
      </c>
      <c r="FI178" s="122">
        <f t="shared" si="263"/>
        <v>0</v>
      </c>
      <c r="FJ178" s="122" t="str">
        <f t="shared" si="264"/>
        <v/>
      </c>
      <c r="FK178" s="122" t="str">
        <f t="shared" si="265"/>
        <v/>
      </c>
      <c r="FL178" s="109" t="str">
        <f t="shared" si="266"/>
        <v/>
      </c>
      <c r="FM178" s="370" t="str">
        <f>IF(OR($E178="",$G178=""),"",IF(AND('Marks Entry 6th'!CJ177="",'Marks Entry 7th'!CJ177=""),"",IF(AND($E$3=6),'Marks Entry 6th'!CJ177,IF(AND($E$3=7),'Marks Entry 7th'!CJ177,""))))</f>
        <v/>
      </c>
      <c r="FN178" s="370" t="str">
        <f>IF(OR($E178="",$G178=""),"",IF(AND('Marks Entry 6th'!CK177="",'Marks Entry 7th'!CK177=""),"",IF(AND($E$3=6),'Marks Entry 6th'!CK177,IF(AND($E$3=7),'Marks Entry 7th'!CK177,""))))</f>
        <v/>
      </c>
      <c r="FO178" s="371" t="str">
        <f t="shared" si="267"/>
        <v/>
      </c>
      <c r="FP178" s="109" t="str">
        <f t="shared" si="268"/>
        <v/>
      </c>
      <c r="FQ178" s="370" t="str">
        <f>IF(OR($E178="",$G178=""),"",IF(AND('Marks Entry 6th'!CL177="",'Marks Entry 7th'!CL177=""),"",IF(AND($E$3=6),'Marks Entry 6th'!CL177,IF(AND($E$3=7),'Marks Entry 7th'!CL177,""))))</f>
        <v/>
      </c>
      <c r="FR178" s="370" t="str">
        <f>IF(OR($E178="",$G178=""),"",IF(AND('Marks Entry 6th'!CM177="",'Marks Entry 7th'!CM177=""),"",IF(AND($E$3=6),'Marks Entry 6th'!CM177,IF(AND($E$3=7),'Marks Entry 7th'!CM177,""))))</f>
        <v/>
      </c>
      <c r="FS178" s="371" t="str">
        <f t="shared" si="269"/>
        <v/>
      </c>
      <c r="FT178" s="109" t="str">
        <f t="shared" si="270"/>
        <v/>
      </c>
      <c r="FU178" s="78" t="str">
        <f t="shared" si="271"/>
        <v/>
      </c>
      <c r="FV178" s="332" t="str">
        <f t="shared" si="272"/>
        <v/>
      </c>
      <c r="FW178" s="84" t="str">
        <f t="shared" si="273"/>
        <v/>
      </c>
      <c r="FX178" s="225" t="str">
        <f t="shared" si="274"/>
        <v/>
      </c>
      <c r="FY178" s="85" t="str">
        <f t="shared" si="275"/>
        <v/>
      </c>
      <c r="FZ178" s="331" t="str">
        <f>IFERROR(IF(B178="NSO","NSO",IF(OR(D178="",G178="",F178=""),"",IF(AND(FV178&gt;=36,'Master sheet'!$D$11="Hindi"),"कक्षा क्रमोन्नत",IF(AND(FV178&gt;=36,'Master sheet'!$D$11="English"),"Promoted",IF(AND(FV178&lt;36,'Master sheet'!$D$11="Hindi"),"पुनः परीक्षा","Re-Exam"))))),"")</f>
        <v/>
      </c>
      <c r="GA178" s="53" t="str">
        <f>IF(OR($E178="",$G178=""),"",IF(AND($E$3=6,'Marks Entry 6th'!CN177=""),"",IF(AND($E$3=7,'Marks Entry 7th'!CN177=""),"",IF(AND($E$3=6),'Marks Entry 6th'!CN177,IF(AND($E$3=7),'Marks Entry 7th'!CN177,"")))))</f>
        <v/>
      </c>
      <c r="GB178" s="53" t="str">
        <f>IF(OR($E178="",$G178=""),"",IF(AND($E$3=6,'Marks Entry 6th'!CO177=""),"",IF(AND($E$3=7,'Marks Entry 7th'!CO177=""),"",IF(AND($E$3=6),'Marks Entry 6th'!CO177,IF(AND($E$3=7),'Marks Entry 7th'!CO177,"")))))</f>
        <v/>
      </c>
      <c r="GC178" s="54"/>
      <c r="GK178" s="56">
        <f>IF(AND($E$3=6),'Marks Entry 6th'!I177,IF(AND($E$3=7),'Marks Entry 7th'!I177,""))</f>
        <v>0</v>
      </c>
      <c r="GL178" s="56">
        <f t="shared" si="276"/>
        <v>0</v>
      </c>
    </row>
    <row r="179" spans="1:194" ht="18.95" customHeight="1">
      <c r="A179" s="68">
        <v>172</v>
      </c>
      <c r="B179" s="68" t="str">
        <f>IF(OR(GK179=0,GK179=""),"",IF(AND($E$3=6),'Marks Entry 6th'!I178,IF(AND($E$3=7),'Marks Entry 7th'!I178,"")))</f>
        <v/>
      </c>
      <c r="C179" s="69" t="str">
        <f>IF(OR(B179=0,B179=""),"",IF(AND($E$3=6,'Marks Entry 6th'!B178=""),"",IF(AND($E$3=7,'Marks Entry 7th'!B178=""),"",IF(AND($E$3=6,'Marks Entry 6th'!B178),'Marks Entry 6th'!B178,IF(AND($E$3=7),'Marks Entry 7th'!B178,"")))))</f>
        <v/>
      </c>
      <c r="D179" s="69" t="str">
        <f>IF(OR(B179=0,B179=""),"",IF(AND($E$3=6,'Marks Entry 6th'!C178=""),"",IF(AND($E$3=7,'Marks Entry 7th'!C178=""),"",IF(AND($E$3=6),'Marks Entry 6th'!C178,IF(AND($E$3=7),'Marks Entry 7th'!C178,"")))))</f>
        <v/>
      </c>
      <c r="E179" s="306" t="str">
        <f>IF(OR(B179=0,B179=""),"",IF(AND($E$3=6,'Marks Entry 6th'!E178=""),"",IF(AND($E$3=7,'Marks Entry 7th'!E178=""),"",IF(AND($E$3=6),'Marks Entry 6th'!E178,IF(AND($E$3=7),'Marks Entry 7th'!E178,"")))))</f>
        <v/>
      </c>
      <c r="F179" s="69" t="str">
        <f>IF(OR(B179=0,B179=""),"",IF(AND($E$3=6,'Marks Entry 6th'!D178=""),"",IF(AND($E$3=7,'Marks Entry 7th'!D178=""),"",IF(AND($E$3=6),'Marks Entry 6th'!D178,IF(AND($E$3=7),'Marks Entry 7th'!D178,"")))))</f>
        <v/>
      </c>
      <c r="G179" s="305" t="str">
        <f>IF(OR(B179=0,B179=""),"",IF(AND($E$3=6,'Marks Entry 6th'!F178=""),"",IF(AND($E$3=7,'Marks Entry 7th'!F178=""),"",IF(AND($E$3=6),UPPER('Marks Entry 6th'!F178),IF(AND($E$3=7),UPPER('Marks Entry 7th'!F178),"")))))</f>
        <v/>
      </c>
      <c r="H179" s="305" t="str">
        <f>IF(OR(B179=0,B179=""),"",IF(AND($E$3=6,'Marks Entry 6th'!G178=""),"",IF(AND($E$3=7,'Marks Entry 7th'!G178=""),"",IF(AND($E$3=6),UPPER('Marks Entry 6th'!G178),IF(AND($E$3=7),UPPER('Marks Entry 7th'!G178),"")))))</f>
        <v/>
      </c>
      <c r="I179" s="305" t="str">
        <f>IF(OR(B179=0,B179=""),"",IF(AND($E$3=6,'Marks Entry 6th'!H178=""),"",IF(AND($E$3=7,'Marks Entry 7th'!H178=""),"",IF(AND($E$3=6),UPPER('Marks Entry 6th'!H178),IF(AND($E$3=7),UPPER('Marks Entry 7th'!H178),"")))))</f>
        <v/>
      </c>
      <c r="J179" s="64" t="str">
        <f>IF(OR(B179=0,B179=""),"",IF(AND($E$3=6,'Marks Entry 6th'!J178=""),"",IF(AND($E$3=7,'Marks Entry 7th'!J178=""),"",IF(AND($E$3=6),'Marks Entry 6th'!J178,IF(AND($E$3=7),'Marks Entry 7th'!J178,"")))))</f>
        <v/>
      </c>
      <c r="K179" s="64" t="str">
        <f>IF(OR(B179=0,B179=""),"",IF(AND($E$3=6,'Marks Entry 6th'!K178=""),"",IF(AND($E$3=7,'Marks Entry 7th'!K178=""),"",IF(AND($E$3=6),'Marks Entry 6th'!K178,IF(AND($E$3=7),'Marks Entry 7th'!K178,"")))))</f>
        <v/>
      </c>
      <c r="L179" s="120" t="str">
        <f>IF(OR($E179="",$G179=""),"",IF(AND($E$3=6),'Marks Entry 6th'!L178,IF(AND($E$3=7),'Marks Entry 7th'!L178,"")))</f>
        <v/>
      </c>
      <c r="M179" s="120" t="str">
        <f>IF(OR($E179="",$G179=""),"",IF(AND($E$3=6),'Marks Entry 6th'!M178,IF(AND($E$3=7),'Marks Entry 7th'!M178,"")))</f>
        <v/>
      </c>
      <c r="N179" s="120" t="str">
        <f>IF(OR($E179="",$G179=""),"",IF(AND($E$3=6),'Marks Entry 6th'!N178,IF(AND($E$3=7),'Marks Entry 7th'!N178,"")))</f>
        <v/>
      </c>
      <c r="O179" s="120" t="str">
        <f>IF(OR($E179="",$G179=""),"",IF(AND($E$3=6),'Marks Entry 6th'!O178,IF(AND($E$3=7),'Marks Entry 7th'!O178,"")))</f>
        <v/>
      </c>
      <c r="P179" s="120" t="str">
        <f>IF(OR($E179="",$G179=""),"",IF(AND($E$3=6),'Marks Entry 6th'!P178,IF(AND($E$3=7),'Marks Entry 7th'!P178,"")))</f>
        <v/>
      </c>
      <c r="Q179" s="120" t="str">
        <f>IF(OR($E179="",$G179=""),"",IF(AND($E$3=6),'Marks Entry 6th'!Q178,IF(AND($E$3=7),'Marks Entry 7th'!Q178,"")))</f>
        <v/>
      </c>
      <c r="R179" s="428" t="str">
        <f t="shared" si="186"/>
        <v/>
      </c>
      <c r="S179" s="120" t="str">
        <f>IF(OR($E179="",$G179=""),"",IF(AND($E$3=6),'Marks Entry 6th'!R178,IF(AND($E$3=7),'Marks Entry 7th'!R178,"")))</f>
        <v/>
      </c>
      <c r="T179" s="120" t="str">
        <f>IF(OR($E179="",$G179=""),"",IF(AND($E$3=6),'Marks Entry 6th'!S178,IF(AND($E$3=7),'Marks Entry 7th'!S178,"")))</f>
        <v/>
      </c>
      <c r="U179" s="65" t="str">
        <f t="shared" si="187"/>
        <v/>
      </c>
      <c r="V179" s="62">
        <f t="shared" si="188"/>
        <v>0</v>
      </c>
      <c r="W179" s="67" t="str">
        <f>IF(OR($E179="",$G179=""),"",IF(AND($E$3=6),'Marks Entry 6th'!T178,IF(AND($E$3=7),'Marks Entry 7th'!T178,"")))</f>
        <v/>
      </c>
      <c r="X179" s="67" t="str">
        <f>IF(OR($E179="",$G179=""),"",IF(AND($E$3=6),'Marks Entry 6th'!U178,IF(AND($E$3=7),'Marks Entry 7th'!U178,"")))</f>
        <v/>
      </c>
      <c r="Y179" s="66" t="str">
        <f t="shared" si="189"/>
        <v/>
      </c>
      <c r="Z179" s="62" t="str">
        <f t="shared" si="190"/>
        <v/>
      </c>
      <c r="AA179" s="108">
        <f t="shared" si="191"/>
        <v>0</v>
      </c>
      <c r="AB179" s="108" t="str">
        <f t="shared" si="192"/>
        <v/>
      </c>
      <c r="AC179" s="108" t="str">
        <f t="shared" si="193"/>
        <v/>
      </c>
      <c r="AD179" s="108" t="str">
        <f t="shared" si="194"/>
        <v/>
      </c>
      <c r="AE179" s="108" t="str">
        <f t="shared" si="195"/>
        <v/>
      </c>
      <c r="AF179" s="110" t="str">
        <f t="shared" si="196"/>
        <v/>
      </c>
      <c r="AG179" s="120" t="str">
        <f>IF(OR($E179="",$G179=""),"",IF(AND($E$3=6),'Marks Entry 6th'!V178,IF(AND($E$3=7),'Marks Entry 7th'!V178,"")))</f>
        <v/>
      </c>
      <c r="AH179" s="120" t="str">
        <f>IF(OR($E179="",$G179=""),"",IF(AND($E$3=6),'Marks Entry 6th'!W178,IF(AND($E$3=7),'Marks Entry 7th'!W178,"")))</f>
        <v/>
      </c>
      <c r="AI179" s="120" t="str">
        <f>IF(OR($E179="",$G179=""),"",IF(AND($E$3=6),'Marks Entry 6th'!X178,IF(AND($E$3=7),'Marks Entry 7th'!X178,"")))</f>
        <v/>
      </c>
      <c r="AJ179" s="120" t="str">
        <f>IF(OR($E179="",$G179=""),"",IF(AND($E$3=6),'Marks Entry 6th'!Y178,IF(AND($E$3=7),'Marks Entry 7th'!Y178,"")))</f>
        <v/>
      </c>
      <c r="AK179" s="120" t="str">
        <f>IF(OR($E179="",$G179=""),"",IF(AND($E$3=6),'Marks Entry 6th'!Z178,IF(AND($E$3=7),'Marks Entry 7th'!Z178,"")))</f>
        <v/>
      </c>
      <c r="AL179" s="120" t="str">
        <f>IF(OR($E179="",$G179=""),"",IF(AND($E$3=6),'Marks Entry 6th'!AA178,IF(AND($E$3=7),'Marks Entry 7th'!AA178,"")))</f>
        <v/>
      </c>
      <c r="AM179" s="428" t="str">
        <f t="shared" si="197"/>
        <v/>
      </c>
      <c r="AN179" s="120" t="str">
        <f>IF(OR($E179="",$G179=""),"",IF(AND($E$3=6),'Marks Entry 6th'!AB178,IF(AND($E$3=7),'Marks Entry 7th'!AB178,"")))</f>
        <v/>
      </c>
      <c r="AO179" s="120" t="str">
        <f>IF(OR($E179="",$G179=""),"",IF(AND($E$3=6),'Marks Entry 6th'!AC178,IF(AND($E$3=7),'Marks Entry 7th'!AC178,"")))</f>
        <v/>
      </c>
      <c r="AP179" s="65" t="str">
        <f t="shared" si="198"/>
        <v/>
      </c>
      <c r="AQ179" s="62">
        <f t="shared" si="199"/>
        <v>0</v>
      </c>
      <c r="AR179" s="67" t="str">
        <f>IF(OR($E179="",$G179=""),"",IF(AND($E$3=6),'Marks Entry 6th'!AD178,IF(AND($E$3=7),'Marks Entry 7th'!AD178,"")))</f>
        <v/>
      </c>
      <c r="AS179" s="67" t="str">
        <f>IF(OR($E179="",$G179=""),"",IF(AND($E$3=6),'Marks Entry 6th'!AE178,IF(AND($E$3=7),'Marks Entry 7th'!AE178,"")))</f>
        <v/>
      </c>
      <c r="AT179" s="65" t="str">
        <f t="shared" si="200"/>
        <v/>
      </c>
      <c r="AU179" s="62" t="str">
        <f t="shared" si="201"/>
        <v/>
      </c>
      <c r="AV179" s="108">
        <f t="shared" si="202"/>
        <v>0</v>
      </c>
      <c r="AW179" s="108" t="str">
        <f t="shared" si="203"/>
        <v/>
      </c>
      <c r="AX179" s="108" t="str">
        <f t="shared" si="204"/>
        <v/>
      </c>
      <c r="AY179" s="108" t="str">
        <f t="shared" si="205"/>
        <v/>
      </c>
      <c r="AZ179" s="108" t="str">
        <f t="shared" si="206"/>
        <v/>
      </c>
      <c r="BA179" s="110" t="str">
        <f t="shared" si="207"/>
        <v/>
      </c>
      <c r="BB179" s="313" t="str">
        <f>IF(OR($E179="",$G179=""),"",IF(AND($E$3=6),'Marks Entry 6th'!AF178,IF(AND($E$3=7),'Marks Entry 7th'!AF178,"")))</f>
        <v/>
      </c>
      <c r="BC179" s="120" t="str">
        <f>IF(OR($E179="",$G179=""),"",IF(AND($E$3=6),'Marks Entry 6th'!AG178,IF(AND($E$3=7),'Marks Entry 7th'!AG178,"")))</f>
        <v/>
      </c>
      <c r="BD179" s="120" t="str">
        <f>IF(OR($E179="",$G179=""),"",IF(AND($E$3=6),'Marks Entry 6th'!AH178,IF(AND($E$3=7),'Marks Entry 7th'!AH178,"")))</f>
        <v/>
      </c>
      <c r="BE179" s="120" t="str">
        <f>IF(OR($E179="",$G179=""),"",IF(AND($E$3=6),'Marks Entry 6th'!AI178,IF(AND($E$3=7),'Marks Entry 7th'!AI178,"")))</f>
        <v/>
      </c>
      <c r="BF179" s="120" t="str">
        <f>IF(OR($E179="",$G179=""),"",IF(AND($E$3=6),'Marks Entry 6th'!AJ178,IF(AND($E$3=7),'Marks Entry 7th'!AJ178,"")))</f>
        <v/>
      </c>
      <c r="BG179" s="120" t="str">
        <f>IF(OR($E179="",$G179=""),"",IF(AND($E$3=6),'Marks Entry 6th'!AK178,IF(AND($E$3=7),'Marks Entry 7th'!AK178,"")))</f>
        <v/>
      </c>
      <c r="BH179" s="120" t="str">
        <f>IF(OR($E179="",$G179=""),"",IF(AND($E$3=6),'Marks Entry 6th'!AL178,IF(AND($E$3=7),'Marks Entry 7th'!AL178,"")))</f>
        <v/>
      </c>
      <c r="BI179" s="428" t="str">
        <f t="shared" si="208"/>
        <v/>
      </c>
      <c r="BJ179" s="120" t="str">
        <f>IF(OR($E179="",$G179=""),"",IF(AND($E$3=6),'Marks Entry 6th'!AM178,IF(AND($E$3=7),'Marks Entry 7th'!AM178,"")))</f>
        <v/>
      </c>
      <c r="BK179" s="120" t="str">
        <f>IF(OR($E179="",$G179=""),"",IF(AND($E$3=6),'Marks Entry 6th'!AN178,IF(AND($E$3=7),'Marks Entry 7th'!AN178,"")))</f>
        <v/>
      </c>
      <c r="BL179" s="65" t="str">
        <f t="shared" si="209"/>
        <v/>
      </c>
      <c r="BM179" s="62">
        <f t="shared" si="210"/>
        <v>0</v>
      </c>
      <c r="BN179" s="67" t="str">
        <f>IF(OR($E179="",$G179=""),"",IF(AND($E$3=6),'Marks Entry 6th'!AO178,IF(AND($E$3=7),'Marks Entry 7th'!AO178,"")))</f>
        <v/>
      </c>
      <c r="BO179" s="67" t="str">
        <f>IF(OR($E179="",$G179=""),"",IF(AND($E$3=6),'Marks Entry 6th'!AP178,IF(AND($E$3=7),'Marks Entry 7th'!AP178,"")))</f>
        <v/>
      </c>
      <c r="BP179" s="65" t="str">
        <f t="shared" si="211"/>
        <v/>
      </c>
      <c r="BQ179" s="62" t="str">
        <f t="shared" si="212"/>
        <v/>
      </c>
      <c r="BR179" s="108">
        <f t="shared" si="213"/>
        <v>0</v>
      </c>
      <c r="BS179" s="108" t="str">
        <f t="shared" si="214"/>
        <v/>
      </c>
      <c r="BT179" s="108" t="str">
        <f t="shared" si="215"/>
        <v/>
      </c>
      <c r="BU179" s="108" t="str">
        <f t="shared" si="216"/>
        <v/>
      </c>
      <c r="BV179" s="108" t="str">
        <f t="shared" si="217"/>
        <v/>
      </c>
      <c r="BW179" s="110" t="str">
        <f t="shared" si="218"/>
        <v/>
      </c>
      <c r="BX179" s="120" t="str">
        <f>IF(OR($E179="",$G179=""),"",IF(AND($E$3=6),'Marks Entry 6th'!AQ178,IF(AND($E$3=7),'Marks Entry 7th'!AQ178,"")))</f>
        <v/>
      </c>
      <c r="BY179" s="120" t="str">
        <f>IF(OR($E179="",$G179=""),"",IF(AND($E$3=6),'Marks Entry 6th'!AR178,IF(AND($E$3=7),'Marks Entry 7th'!AR178,"")))</f>
        <v/>
      </c>
      <c r="BZ179" s="120" t="str">
        <f>IF(OR($E179="",$G179=""),"",IF(AND($E$3=6),'Marks Entry 6th'!AS178,IF(AND($E$3=7),'Marks Entry 7th'!AS178,"")))</f>
        <v/>
      </c>
      <c r="CA179" s="120" t="str">
        <f>IF(OR($E179="",$G179=""),"",IF(AND($E$3=6),'Marks Entry 6th'!AT178,IF(AND($E$3=7),'Marks Entry 7th'!AT178,"")))</f>
        <v/>
      </c>
      <c r="CB179" s="120" t="str">
        <f>IF(OR($E179="",$G179=""),"",IF(AND($E$3=6),'Marks Entry 6th'!AU178,IF(AND($E$3=7),'Marks Entry 7th'!AU178,"")))</f>
        <v/>
      </c>
      <c r="CC179" s="120" t="str">
        <f>IF(OR($E179="",$G179=""),"",IF(AND($E$3=6),'Marks Entry 6th'!AV178,IF(AND($E$3=7),'Marks Entry 7th'!AV178,"")))</f>
        <v/>
      </c>
      <c r="CD179" s="428" t="str">
        <f t="shared" si="219"/>
        <v/>
      </c>
      <c r="CE179" s="120" t="str">
        <f>IF(OR($E179="",$G179=""),"",IF(AND($E$3=6),'Marks Entry 6th'!AW178,IF(AND($E$3=7),'Marks Entry 7th'!AW178,"")))</f>
        <v/>
      </c>
      <c r="CF179" s="120" t="str">
        <f>IF(OR($E179="",$G179=""),"",IF(AND($E$3=6),'Marks Entry 6th'!AX178,IF(AND($E$3=7),'Marks Entry 7th'!AX178,"")))</f>
        <v/>
      </c>
      <c r="CG179" s="65" t="str">
        <f t="shared" si="220"/>
        <v/>
      </c>
      <c r="CH179" s="62">
        <f t="shared" si="221"/>
        <v>0</v>
      </c>
      <c r="CI179" s="67" t="str">
        <f>IF(OR($E179="",$G179=""),"",IF(AND($E$3=6),'Marks Entry 6th'!AY178,IF(AND($E$3=7),'Marks Entry 7th'!AY178,"")))</f>
        <v/>
      </c>
      <c r="CJ179" s="67" t="str">
        <f>IF(OR($E179="",$G179=""),"",IF(AND($E$3=6),'Marks Entry 6th'!AZ178,IF(AND($E$3=7),'Marks Entry 7th'!AZ178,"")))</f>
        <v/>
      </c>
      <c r="CK179" s="65" t="str">
        <f t="shared" si="222"/>
        <v/>
      </c>
      <c r="CL179" s="62" t="str">
        <f t="shared" si="223"/>
        <v/>
      </c>
      <c r="CM179" s="108">
        <f t="shared" si="224"/>
        <v>0</v>
      </c>
      <c r="CN179" s="108" t="str">
        <f t="shared" si="225"/>
        <v/>
      </c>
      <c r="CO179" s="108" t="str">
        <f t="shared" si="226"/>
        <v/>
      </c>
      <c r="CP179" s="108" t="str">
        <f t="shared" si="227"/>
        <v/>
      </c>
      <c r="CQ179" s="108" t="str">
        <f t="shared" si="228"/>
        <v/>
      </c>
      <c r="CR179" s="110" t="str">
        <f t="shared" si="229"/>
        <v/>
      </c>
      <c r="CS179" s="120" t="str">
        <f>IF(OR($E179="",$G179=""),"",IF(AND($E$3=6),'Marks Entry 6th'!BA178,IF(AND($E$3=7),'Marks Entry 7th'!BA178,"")))</f>
        <v/>
      </c>
      <c r="CT179" s="120" t="str">
        <f>IF(OR($E179="",$G179=""),"",IF(AND($E$3=6),'Marks Entry 6th'!BB178,IF(AND($E$3=7),'Marks Entry 7th'!BB178,"")))</f>
        <v/>
      </c>
      <c r="CU179" s="120" t="str">
        <f>IF(OR($E179="",$G179=""),"",IF(AND($E$3=6),'Marks Entry 6th'!BC178,IF(AND($E$3=7),'Marks Entry 7th'!BC178,"")))</f>
        <v/>
      </c>
      <c r="CV179" s="120" t="str">
        <f>IF(OR($E179="",$G179=""),"",IF(AND($E$3=6),'Marks Entry 6th'!BD178,IF(AND($E$3=7),'Marks Entry 7th'!BD178,"")))</f>
        <v/>
      </c>
      <c r="CW179" s="120" t="str">
        <f>IF(OR($E179="",$G179=""),"",IF(AND($E$3=6),'Marks Entry 6th'!BE178,IF(AND($E$3=7),'Marks Entry 7th'!BE178,"")))</f>
        <v/>
      </c>
      <c r="CX179" s="120" t="str">
        <f>IF(OR($E179="",$G179=""),"",IF(AND($E$3=6),'Marks Entry 6th'!BF178,IF(AND($E$3=7),'Marks Entry 7th'!BF178,"")))</f>
        <v/>
      </c>
      <c r="CY179" s="428" t="str">
        <f t="shared" si="230"/>
        <v/>
      </c>
      <c r="CZ179" s="120" t="str">
        <f>IF(OR($E179="",$G179=""),"",IF(AND($E$3=6),'Marks Entry 6th'!BG178,IF(AND($E$3=7),'Marks Entry 7th'!BG178,"")))</f>
        <v/>
      </c>
      <c r="DA179" s="120" t="str">
        <f>IF(OR($E179="",$G179=""),"",IF(AND($E$3=6),'Marks Entry 6th'!BH178,IF(AND($E$3=7),'Marks Entry 7th'!BH178,"")))</f>
        <v/>
      </c>
      <c r="DB179" s="65" t="str">
        <f t="shared" si="231"/>
        <v/>
      </c>
      <c r="DC179" s="62">
        <f t="shared" si="232"/>
        <v>0</v>
      </c>
      <c r="DD179" s="67" t="str">
        <f>IF(OR($E179="",$G179=""),"",IF(AND($E$3=6),'Marks Entry 6th'!BI178,IF(AND($E$3=7),'Marks Entry 7th'!BI178,"")))</f>
        <v/>
      </c>
      <c r="DE179" s="67" t="str">
        <f>IF(OR($E179="",$G179=""),"",IF(AND($E$3=6),'Marks Entry 6th'!BJ178,IF(AND($E$3=7),'Marks Entry 7th'!BJ178,"")))</f>
        <v/>
      </c>
      <c r="DF179" s="65" t="str">
        <f t="shared" si="233"/>
        <v/>
      </c>
      <c r="DG179" s="62" t="str">
        <f t="shared" si="234"/>
        <v/>
      </c>
      <c r="DH179" s="108">
        <f t="shared" si="235"/>
        <v>0</v>
      </c>
      <c r="DI179" s="108" t="str">
        <f t="shared" si="236"/>
        <v/>
      </c>
      <c r="DJ179" s="108" t="str">
        <f t="shared" si="237"/>
        <v/>
      </c>
      <c r="DK179" s="108" t="str">
        <f t="shared" si="238"/>
        <v/>
      </c>
      <c r="DL179" s="108" t="str">
        <f t="shared" si="239"/>
        <v/>
      </c>
      <c r="DM179" s="110" t="str">
        <f t="shared" si="240"/>
        <v/>
      </c>
      <c r="DN179" s="120" t="str">
        <f>IF(OR($E179="",$G179=""),"",IF(AND($E$3=6),'Marks Entry 6th'!BK178,IF(AND($E$3=7),'Marks Entry 7th'!BK178,"")))</f>
        <v/>
      </c>
      <c r="DO179" s="120" t="str">
        <f>IF(OR($E179="",$G179=""),"",IF(AND($E$3=6),'Marks Entry 6th'!BL178,IF(AND($E$3=7),'Marks Entry 7th'!BL178,"")))</f>
        <v/>
      </c>
      <c r="DP179" s="120" t="str">
        <f>IF(OR($E179="",$G179=""),"",IF(AND($E$3=6),'Marks Entry 6th'!BM178,IF(AND($E$3=7),'Marks Entry 7th'!BM178,"")))</f>
        <v/>
      </c>
      <c r="DQ179" s="120" t="str">
        <f>IF(OR($E179="",$G179=""),"",IF(AND($E$3=6),'Marks Entry 6th'!BN178,IF(AND($E$3=7),'Marks Entry 7th'!BN178,"")))</f>
        <v/>
      </c>
      <c r="DR179" s="120" t="str">
        <f>IF(OR($E179="",$G179=""),"",IF(AND($E$3=6),'Marks Entry 6th'!BO178,IF(AND($E$3=7),'Marks Entry 7th'!BO178,"")))</f>
        <v/>
      </c>
      <c r="DS179" s="120" t="str">
        <f>IF(OR($E179="",$G179=""),"",IF(AND($E$3=6),'Marks Entry 6th'!BP178,IF(AND($E$3=7),'Marks Entry 7th'!BP178,"")))</f>
        <v/>
      </c>
      <c r="DT179" s="428" t="str">
        <f t="shared" si="241"/>
        <v/>
      </c>
      <c r="DU179" s="120" t="str">
        <f>IF(OR($E179="",$G179=""),"",IF(AND($E$3=6),'Marks Entry 6th'!BQ178,IF(AND($E$3=7),'Marks Entry 7th'!BQ178,"")))</f>
        <v/>
      </c>
      <c r="DV179" s="120" t="str">
        <f>IF(OR($E179="",$G179=""),"",IF(AND($E$3=6),'Marks Entry 6th'!BR178,IF(AND($E$3=7),'Marks Entry 7th'!BR178,"")))</f>
        <v/>
      </c>
      <c r="DW179" s="65" t="str">
        <f t="shared" si="242"/>
        <v/>
      </c>
      <c r="DX179" s="62">
        <f t="shared" si="243"/>
        <v>0</v>
      </c>
      <c r="DY179" s="67" t="str">
        <f>IF(OR($E179="",$G179=""),"",IF(AND($E$3=6),'Marks Entry 6th'!BS178,IF(AND($E$3=7),'Marks Entry 7th'!BS178,"")))</f>
        <v/>
      </c>
      <c r="DZ179" s="67" t="str">
        <f>IF(OR($E179="",$G179=""),"",IF(AND($E$3=6),'Marks Entry 6th'!BT178,IF(AND($E$3=7),'Marks Entry 7th'!BT178,"")))</f>
        <v/>
      </c>
      <c r="EA179" s="65" t="str">
        <f t="shared" si="244"/>
        <v/>
      </c>
      <c r="EB179" s="62" t="str">
        <f t="shared" si="245"/>
        <v/>
      </c>
      <c r="EC179" s="108">
        <f t="shared" si="246"/>
        <v>0</v>
      </c>
      <c r="ED179" s="108" t="str">
        <f t="shared" si="247"/>
        <v/>
      </c>
      <c r="EE179" s="108" t="str">
        <f t="shared" si="248"/>
        <v/>
      </c>
      <c r="EF179" s="108" t="str">
        <f t="shared" si="249"/>
        <v/>
      </c>
      <c r="EG179" s="108" t="str">
        <f t="shared" si="250"/>
        <v/>
      </c>
      <c r="EH179" s="110" t="str">
        <f t="shared" si="251"/>
        <v/>
      </c>
      <c r="EI179" s="52" t="str">
        <f>IF(OR($E179="",$G179=""),"",IF(AND($E$3=6),'Marks Entry 6th'!BU178,IF(AND($E$3=7),'Marks Entry 7th'!BU178,"")))</f>
        <v/>
      </c>
      <c r="EJ179" s="52" t="str">
        <f>IF(OR($E179="",$G179=""),"",IF(AND($E$3=6),'Marks Entry 6th'!BV178,IF(AND($E$3=7),'Marks Entry 7th'!BV178,"")))</f>
        <v/>
      </c>
      <c r="EK179" s="52" t="str">
        <f>IF(OR($E179="",$G179=""),"",IF(AND($E$3=6),'Marks Entry 6th'!BW178,IF(AND($E$3=7),'Marks Entry 7th'!BW178,"")))</f>
        <v/>
      </c>
      <c r="EL179" s="52" t="str">
        <f>IF(OR($E179="",$G179=""),"",IF(AND($E$3=6),'Marks Entry 6th'!BX178,IF(AND($E$3=7),'Marks Entry 7th'!BX178,"")))</f>
        <v/>
      </c>
      <c r="EM179" s="52" t="str">
        <f>IF(OR($E179="",$G179=""),"",IF(AND($E$3=6),'Marks Entry 6th'!BY178,IF(AND($E$3=7),'Marks Entry 7th'!BY178,"")))</f>
        <v/>
      </c>
      <c r="EN179" s="121" t="str">
        <f t="shared" si="252"/>
        <v/>
      </c>
      <c r="EO179" s="122">
        <f t="shared" si="253"/>
        <v>0</v>
      </c>
      <c r="EP179" s="122" t="str">
        <f t="shared" si="254"/>
        <v/>
      </c>
      <c r="EQ179" s="122" t="str">
        <f t="shared" si="255"/>
        <v/>
      </c>
      <c r="ER179" s="109" t="str">
        <f t="shared" si="256"/>
        <v/>
      </c>
      <c r="ES179" s="52" t="str">
        <f>IF(OR($E179="",$G179=""),"",IF(AND($E$3=6),'Marks Entry 6th'!BZ178,IF(AND($E$3=7),'Marks Entry 7th'!BZ178,"")))</f>
        <v/>
      </c>
      <c r="ET179" s="52" t="str">
        <f>IF(OR($E179="",$G179=""),"",IF(AND($E$3=6),'Marks Entry 6th'!CA178,IF(AND($E$3=7),'Marks Entry 7th'!CA178,"")))</f>
        <v/>
      </c>
      <c r="EU179" s="52" t="str">
        <f>IF(OR($E179="",$G179=""),"",IF(AND($E$3=6),'Marks Entry 6th'!CB178,IF(AND($E$3=7),'Marks Entry 7th'!CB178,"")))</f>
        <v/>
      </c>
      <c r="EV179" s="52" t="str">
        <f>IF(OR($E179="",$G179=""),"",IF(AND($E$3=6),'Marks Entry 6th'!CC178,IF(AND($E$3=7),'Marks Entry 7th'!CC178,"")))</f>
        <v/>
      </c>
      <c r="EW179" s="52" t="str">
        <f>IF(OR($E179="",$G179=""),"",IF(AND($E$3=6),'Marks Entry 6th'!CD178,IF(AND($E$3=7),'Marks Entry 7th'!CD178,"")))</f>
        <v/>
      </c>
      <c r="EX179" s="121" t="str">
        <f t="shared" si="257"/>
        <v/>
      </c>
      <c r="EY179" s="122">
        <f t="shared" si="258"/>
        <v>0</v>
      </c>
      <c r="EZ179" s="122" t="str">
        <f t="shared" si="259"/>
        <v/>
      </c>
      <c r="FA179" s="122" t="str">
        <f t="shared" si="260"/>
        <v/>
      </c>
      <c r="FB179" s="109" t="str">
        <f t="shared" si="261"/>
        <v/>
      </c>
      <c r="FC179" s="52" t="str">
        <f>IF(OR($E179="",$G179=""),"",IF(AND($E$3=6),'Marks Entry 6th'!CE178,IF(AND($E$3=7),'Marks Entry 7th'!CE178,"")))</f>
        <v/>
      </c>
      <c r="FD179" s="52" t="str">
        <f>IF(OR($E179="",$G179=""),"",IF(AND($E$3=6),'Marks Entry 6th'!CF178,IF(AND($E$3=7),'Marks Entry 7th'!CF178,"")))</f>
        <v/>
      </c>
      <c r="FE179" s="52" t="str">
        <f>IF(OR($E179="",$G179=""),"",IF(AND($E$3=6),'Marks Entry 6th'!CG178,IF(AND($E$3=7),'Marks Entry 7th'!CG178,"")))</f>
        <v/>
      </c>
      <c r="FF179" s="52" t="str">
        <f>IF(OR($E179="",$G179=""),"",IF(AND($E$3=6),'Marks Entry 6th'!CH178,IF(AND($E$3=7),'Marks Entry 7th'!CH178,"")))</f>
        <v/>
      </c>
      <c r="FG179" s="52" t="str">
        <f>IF(OR($E179="",$G179=""),"",IF(AND($E$3=6),'Marks Entry 6th'!CI178,IF(AND($E$3=7),'Marks Entry 7th'!CI178,"")))</f>
        <v/>
      </c>
      <c r="FH179" s="121" t="str">
        <f t="shared" si="262"/>
        <v/>
      </c>
      <c r="FI179" s="122">
        <f t="shared" si="263"/>
        <v>0</v>
      </c>
      <c r="FJ179" s="122" t="str">
        <f t="shared" si="264"/>
        <v/>
      </c>
      <c r="FK179" s="122" t="str">
        <f t="shared" si="265"/>
        <v/>
      </c>
      <c r="FL179" s="109" t="str">
        <f t="shared" si="266"/>
        <v/>
      </c>
      <c r="FM179" s="370" t="str">
        <f>IF(OR($E179="",$G179=""),"",IF(AND('Marks Entry 6th'!CJ178="",'Marks Entry 7th'!CJ178=""),"",IF(AND($E$3=6),'Marks Entry 6th'!CJ178,IF(AND($E$3=7),'Marks Entry 7th'!CJ178,""))))</f>
        <v/>
      </c>
      <c r="FN179" s="370" t="str">
        <f>IF(OR($E179="",$G179=""),"",IF(AND('Marks Entry 6th'!CK178="",'Marks Entry 7th'!CK178=""),"",IF(AND($E$3=6),'Marks Entry 6th'!CK178,IF(AND($E$3=7),'Marks Entry 7th'!CK178,""))))</f>
        <v/>
      </c>
      <c r="FO179" s="371" t="str">
        <f t="shared" si="267"/>
        <v/>
      </c>
      <c r="FP179" s="109" t="str">
        <f t="shared" si="268"/>
        <v/>
      </c>
      <c r="FQ179" s="370" t="str">
        <f>IF(OR($E179="",$G179=""),"",IF(AND('Marks Entry 6th'!CL178="",'Marks Entry 7th'!CL178=""),"",IF(AND($E$3=6),'Marks Entry 6th'!CL178,IF(AND($E$3=7),'Marks Entry 7th'!CL178,""))))</f>
        <v/>
      </c>
      <c r="FR179" s="370" t="str">
        <f>IF(OR($E179="",$G179=""),"",IF(AND('Marks Entry 6th'!CM178="",'Marks Entry 7th'!CM178=""),"",IF(AND($E$3=6),'Marks Entry 6th'!CM178,IF(AND($E$3=7),'Marks Entry 7th'!CM178,""))))</f>
        <v/>
      </c>
      <c r="FS179" s="371" t="str">
        <f t="shared" si="269"/>
        <v/>
      </c>
      <c r="FT179" s="109" t="str">
        <f t="shared" si="270"/>
        <v/>
      </c>
      <c r="FU179" s="78" t="str">
        <f t="shared" si="271"/>
        <v/>
      </c>
      <c r="FV179" s="332" t="str">
        <f t="shared" si="272"/>
        <v/>
      </c>
      <c r="FW179" s="84" t="str">
        <f t="shared" si="273"/>
        <v/>
      </c>
      <c r="FX179" s="225" t="str">
        <f t="shared" si="274"/>
        <v/>
      </c>
      <c r="FY179" s="85" t="str">
        <f t="shared" si="275"/>
        <v/>
      </c>
      <c r="FZ179" s="331" t="str">
        <f>IFERROR(IF(B179="NSO","NSO",IF(OR(D179="",G179="",F179=""),"",IF(AND(FV179&gt;=36,'Master sheet'!$D$11="Hindi"),"कक्षा क्रमोन्नत",IF(AND(FV179&gt;=36,'Master sheet'!$D$11="English"),"Promoted",IF(AND(FV179&lt;36,'Master sheet'!$D$11="Hindi"),"पुनः परीक्षा","Re-Exam"))))),"")</f>
        <v/>
      </c>
      <c r="GA179" s="53" t="str">
        <f>IF(OR($E179="",$G179=""),"",IF(AND($E$3=6,'Marks Entry 6th'!CN178=""),"",IF(AND($E$3=7,'Marks Entry 7th'!CN178=""),"",IF(AND($E$3=6),'Marks Entry 6th'!CN178,IF(AND($E$3=7),'Marks Entry 7th'!CN178,"")))))</f>
        <v/>
      </c>
      <c r="GB179" s="53" t="str">
        <f>IF(OR($E179="",$G179=""),"",IF(AND($E$3=6,'Marks Entry 6th'!CO178=""),"",IF(AND($E$3=7,'Marks Entry 7th'!CO178=""),"",IF(AND($E$3=6),'Marks Entry 6th'!CO178,IF(AND($E$3=7),'Marks Entry 7th'!CO178,"")))))</f>
        <v/>
      </c>
      <c r="GC179" s="54"/>
      <c r="GK179" s="56">
        <f>IF(AND($E$3=6),'Marks Entry 6th'!I178,IF(AND($E$3=7),'Marks Entry 7th'!I178,""))</f>
        <v>0</v>
      </c>
      <c r="GL179" s="56">
        <f t="shared" si="276"/>
        <v>0</v>
      </c>
    </row>
    <row r="180" spans="1:194" ht="18.95" customHeight="1">
      <c r="A180" s="68">
        <v>173</v>
      </c>
      <c r="B180" s="68" t="str">
        <f>IF(OR(GK180=0,GK180=""),"",IF(AND($E$3=6),'Marks Entry 6th'!I179,IF(AND($E$3=7),'Marks Entry 7th'!I179,"")))</f>
        <v/>
      </c>
      <c r="C180" s="69" t="str">
        <f>IF(OR(B180=0,B180=""),"",IF(AND($E$3=6,'Marks Entry 6th'!B179=""),"",IF(AND($E$3=7,'Marks Entry 7th'!B179=""),"",IF(AND($E$3=6,'Marks Entry 6th'!B179),'Marks Entry 6th'!B179,IF(AND($E$3=7),'Marks Entry 7th'!B179,"")))))</f>
        <v/>
      </c>
      <c r="D180" s="69" t="str">
        <f>IF(OR(B180=0,B180=""),"",IF(AND($E$3=6,'Marks Entry 6th'!C179=""),"",IF(AND($E$3=7,'Marks Entry 7th'!C179=""),"",IF(AND($E$3=6),'Marks Entry 6th'!C179,IF(AND($E$3=7),'Marks Entry 7th'!C179,"")))))</f>
        <v/>
      </c>
      <c r="E180" s="306" t="str">
        <f>IF(OR(B180=0,B180=""),"",IF(AND($E$3=6,'Marks Entry 6th'!E179=""),"",IF(AND($E$3=7,'Marks Entry 7th'!E179=""),"",IF(AND($E$3=6),'Marks Entry 6th'!E179,IF(AND($E$3=7),'Marks Entry 7th'!E179,"")))))</f>
        <v/>
      </c>
      <c r="F180" s="69" t="str">
        <f>IF(OR(B180=0,B180=""),"",IF(AND($E$3=6,'Marks Entry 6th'!D179=""),"",IF(AND($E$3=7,'Marks Entry 7th'!D179=""),"",IF(AND($E$3=6),'Marks Entry 6th'!D179,IF(AND($E$3=7),'Marks Entry 7th'!D179,"")))))</f>
        <v/>
      </c>
      <c r="G180" s="305" t="str">
        <f>IF(OR(B180=0,B180=""),"",IF(AND($E$3=6,'Marks Entry 6th'!F179=""),"",IF(AND($E$3=7,'Marks Entry 7th'!F179=""),"",IF(AND($E$3=6),UPPER('Marks Entry 6th'!F179),IF(AND($E$3=7),UPPER('Marks Entry 7th'!F179),"")))))</f>
        <v/>
      </c>
      <c r="H180" s="305" t="str">
        <f>IF(OR(B180=0,B180=""),"",IF(AND($E$3=6,'Marks Entry 6th'!G179=""),"",IF(AND($E$3=7,'Marks Entry 7th'!G179=""),"",IF(AND($E$3=6),UPPER('Marks Entry 6th'!G179),IF(AND($E$3=7),UPPER('Marks Entry 7th'!G179),"")))))</f>
        <v/>
      </c>
      <c r="I180" s="305" t="str">
        <f>IF(OR(B180=0,B180=""),"",IF(AND($E$3=6,'Marks Entry 6th'!H179=""),"",IF(AND($E$3=7,'Marks Entry 7th'!H179=""),"",IF(AND($E$3=6),UPPER('Marks Entry 6th'!H179),IF(AND($E$3=7),UPPER('Marks Entry 7th'!H179),"")))))</f>
        <v/>
      </c>
      <c r="J180" s="64" t="str">
        <f>IF(OR(B180=0,B180=""),"",IF(AND($E$3=6,'Marks Entry 6th'!J179=""),"",IF(AND($E$3=7,'Marks Entry 7th'!J179=""),"",IF(AND($E$3=6),'Marks Entry 6th'!J179,IF(AND($E$3=7),'Marks Entry 7th'!J179,"")))))</f>
        <v/>
      </c>
      <c r="K180" s="64" t="str">
        <f>IF(OR(B180=0,B180=""),"",IF(AND($E$3=6,'Marks Entry 6th'!K179=""),"",IF(AND($E$3=7,'Marks Entry 7th'!K179=""),"",IF(AND($E$3=6),'Marks Entry 6th'!K179,IF(AND($E$3=7),'Marks Entry 7th'!K179,"")))))</f>
        <v/>
      </c>
      <c r="L180" s="120" t="str">
        <f>IF(OR($E180="",$G180=""),"",IF(AND($E$3=6),'Marks Entry 6th'!L179,IF(AND($E$3=7),'Marks Entry 7th'!L179,"")))</f>
        <v/>
      </c>
      <c r="M180" s="120" t="str">
        <f>IF(OR($E180="",$G180=""),"",IF(AND($E$3=6),'Marks Entry 6th'!M179,IF(AND($E$3=7),'Marks Entry 7th'!M179,"")))</f>
        <v/>
      </c>
      <c r="N180" s="120" t="str">
        <f>IF(OR($E180="",$G180=""),"",IF(AND($E$3=6),'Marks Entry 6th'!N179,IF(AND($E$3=7),'Marks Entry 7th'!N179,"")))</f>
        <v/>
      </c>
      <c r="O180" s="120" t="str">
        <f>IF(OR($E180="",$G180=""),"",IF(AND($E$3=6),'Marks Entry 6th'!O179,IF(AND($E$3=7),'Marks Entry 7th'!O179,"")))</f>
        <v/>
      </c>
      <c r="P180" s="120" t="str">
        <f>IF(OR($E180="",$G180=""),"",IF(AND($E$3=6),'Marks Entry 6th'!P179,IF(AND($E$3=7),'Marks Entry 7th'!P179,"")))</f>
        <v/>
      </c>
      <c r="Q180" s="120" t="str">
        <f>IF(OR($E180="",$G180=""),"",IF(AND($E$3=6),'Marks Entry 6th'!Q179,IF(AND($E$3=7),'Marks Entry 7th'!Q179,"")))</f>
        <v/>
      </c>
      <c r="R180" s="428" t="str">
        <f t="shared" si="186"/>
        <v/>
      </c>
      <c r="S180" s="120" t="str">
        <f>IF(OR($E180="",$G180=""),"",IF(AND($E$3=6),'Marks Entry 6th'!R179,IF(AND($E$3=7),'Marks Entry 7th'!R179,"")))</f>
        <v/>
      </c>
      <c r="T180" s="120" t="str">
        <f>IF(OR($E180="",$G180=""),"",IF(AND($E$3=6),'Marks Entry 6th'!S179,IF(AND($E$3=7),'Marks Entry 7th'!S179,"")))</f>
        <v/>
      </c>
      <c r="U180" s="65" t="str">
        <f t="shared" si="187"/>
        <v/>
      </c>
      <c r="V180" s="62">
        <f t="shared" si="188"/>
        <v>0</v>
      </c>
      <c r="W180" s="67" t="str">
        <f>IF(OR($E180="",$G180=""),"",IF(AND($E$3=6),'Marks Entry 6th'!T179,IF(AND($E$3=7),'Marks Entry 7th'!T179,"")))</f>
        <v/>
      </c>
      <c r="X180" s="67" t="str">
        <f>IF(OR($E180="",$G180=""),"",IF(AND($E$3=6),'Marks Entry 6th'!U179,IF(AND($E$3=7),'Marks Entry 7th'!U179,"")))</f>
        <v/>
      </c>
      <c r="Y180" s="66" t="str">
        <f t="shared" si="189"/>
        <v/>
      </c>
      <c r="Z180" s="62" t="str">
        <f t="shared" si="190"/>
        <v/>
      </c>
      <c r="AA180" s="108">
        <f t="shared" si="191"/>
        <v>0</v>
      </c>
      <c r="AB180" s="108" t="str">
        <f t="shared" si="192"/>
        <v/>
      </c>
      <c r="AC180" s="108" t="str">
        <f t="shared" si="193"/>
        <v/>
      </c>
      <c r="AD180" s="108" t="str">
        <f t="shared" si="194"/>
        <v/>
      </c>
      <c r="AE180" s="108" t="str">
        <f t="shared" si="195"/>
        <v/>
      </c>
      <c r="AF180" s="110" t="str">
        <f t="shared" si="196"/>
        <v/>
      </c>
      <c r="AG180" s="120" t="str">
        <f>IF(OR($E180="",$G180=""),"",IF(AND($E$3=6),'Marks Entry 6th'!V179,IF(AND($E$3=7),'Marks Entry 7th'!V179,"")))</f>
        <v/>
      </c>
      <c r="AH180" s="120" t="str">
        <f>IF(OR($E180="",$G180=""),"",IF(AND($E$3=6),'Marks Entry 6th'!W179,IF(AND($E$3=7),'Marks Entry 7th'!W179,"")))</f>
        <v/>
      </c>
      <c r="AI180" s="120" t="str">
        <f>IF(OR($E180="",$G180=""),"",IF(AND($E$3=6),'Marks Entry 6th'!X179,IF(AND($E$3=7),'Marks Entry 7th'!X179,"")))</f>
        <v/>
      </c>
      <c r="AJ180" s="120" t="str">
        <f>IF(OR($E180="",$G180=""),"",IF(AND($E$3=6),'Marks Entry 6th'!Y179,IF(AND($E$3=7),'Marks Entry 7th'!Y179,"")))</f>
        <v/>
      </c>
      <c r="AK180" s="120" t="str">
        <f>IF(OR($E180="",$G180=""),"",IF(AND($E$3=6),'Marks Entry 6th'!Z179,IF(AND($E$3=7),'Marks Entry 7th'!Z179,"")))</f>
        <v/>
      </c>
      <c r="AL180" s="120" t="str">
        <f>IF(OR($E180="",$G180=""),"",IF(AND($E$3=6),'Marks Entry 6th'!AA179,IF(AND($E$3=7),'Marks Entry 7th'!AA179,"")))</f>
        <v/>
      </c>
      <c r="AM180" s="428" t="str">
        <f t="shared" si="197"/>
        <v/>
      </c>
      <c r="AN180" s="120" t="str">
        <f>IF(OR($E180="",$G180=""),"",IF(AND($E$3=6),'Marks Entry 6th'!AB179,IF(AND($E$3=7),'Marks Entry 7th'!AB179,"")))</f>
        <v/>
      </c>
      <c r="AO180" s="120" t="str">
        <f>IF(OR($E180="",$G180=""),"",IF(AND($E$3=6),'Marks Entry 6th'!AC179,IF(AND($E$3=7),'Marks Entry 7th'!AC179,"")))</f>
        <v/>
      </c>
      <c r="AP180" s="65" t="str">
        <f t="shared" si="198"/>
        <v/>
      </c>
      <c r="AQ180" s="62">
        <f t="shared" si="199"/>
        <v>0</v>
      </c>
      <c r="AR180" s="67" t="str">
        <f>IF(OR($E180="",$G180=""),"",IF(AND($E$3=6),'Marks Entry 6th'!AD179,IF(AND($E$3=7),'Marks Entry 7th'!AD179,"")))</f>
        <v/>
      </c>
      <c r="AS180" s="67" t="str">
        <f>IF(OR($E180="",$G180=""),"",IF(AND($E$3=6),'Marks Entry 6th'!AE179,IF(AND($E$3=7),'Marks Entry 7th'!AE179,"")))</f>
        <v/>
      </c>
      <c r="AT180" s="65" t="str">
        <f t="shared" si="200"/>
        <v/>
      </c>
      <c r="AU180" s="62" t="str">
        <f t="shared" si="201"/>
        <v/>
      </c>
      <c r="AV180" s="108">
        <f t="shared" si="202"/>
        <v>0</v>
      </c>
      <c r="AW180" s="108" t="str">
        <f t="shared" si="203"/>
        <v/>
      </c>
      <c r="AX180" s="108" t="str">
        <f t="shared" si="204"/>
        <v/>
      </c>
      <c r="AY180" s="108" t="str">
        <f t="shared" si="205"/>
        <v/>
      </c>
      <c r="AZ180" s="108" t="str">
        <f t="shared" si="206"/>
        <v/>
      </c>
      <c r="BA180" s="110" t="str">
        <f t="shared" si="207"/>
        <v/>
      </c>
      <c r="BB180" s="313" t="str">
        <f>IF(OR($E180="",$G180=""),"",IF(AND($E$3=6),'Marks Entry 6th'!AF179,IF(AND($E$3=7),'Marks Entry 7th'!AF179,"")))</f>
        <v/>
      </c>
      <c r="BC180" s="120" t="str">
        <f>IF(OR($E180="",$G180=""),"",IF(AND($E$3=6),'Marks Entry 6th'!AG179,IF(AND($E$3=7),'Marks Entry 7th'!AG179,"")))</f>
        <v/>
      </c>
      <c r="BD180" s="120" t="str">
        <f>IF(OR($E180="",$G180=""),"",IF(AND($E$3=6),'Marks Entry 6th'!AH179,IF(AND($E$3=7),'Marks Entry 7th'!AH179,"")))</f>
        <v/>
      </c>
      <c r="BE180" s="120" t="str">
        <f>IF(OR($E180="",$G180=""),"",IF(AND($E$3=6),'Marks Entry 6th'!AI179,IF(AND($E$3=7),'Marks Entry 7th'!AI179,"")))</f>
        <v/>
      </c>
      <c r="BF180" s="120" t="str">
        <f>IF(OR($E180="",$G180=""),"",IF(AND($E$3=6),'Marks Entry 6th'!AJ179,IF(AND($E$3=7),'Marks Entry 7th'!AJ179,"")))</f>
        <v/>
      </c>
      <c r="BG180" s="120" t="str">
        <f>IF(OR($E180="",$G180=""),"",IF(AND($E$3=6),'Marks Entry 6th'!AK179,IF(AND($E$3=7),'Marks Entry 7th'!AK179,"")))</f>
        <v/>
      </c>
      <c r="BH180" s="120" t="str">
        <f>IF(OR($E180="",$G180=""),"",IF(AND($E$3=6),'Marks Entry 6th'!AL179,IF(AND($E$3=7),'Marks Entry 7th'!AL179,"")))</f>
        <v/>
      </c>
      <c r="BI180" s="428" t="str">
        <f t="shared" si="208"/>
        <v/>
      </c>
      <c r="BJ180" s="120" t="str">
        <f>IF(OR($E180="",$G180=""),"",IF(AND($E$3=6),'Marks Entry 6th'!AM179,IF(AND($E$3=7),'Marks Entry 7th'!AM179,"")))</f>
        <v/>
      </c>
      <c r="BK180" s="120" t="str">
        <f>IF(OR($E180="",$G180=""),"",IF(AND($E$3=6),'Marks Entry 6th'!AN179,IF(AND($E$3=7),'Marks Entry 7th'!AN179,"")))</f>
        <v/>
      </c>
      <c r="BL180" s="65" t="str">
        <f t="shared" si="209"/>
        <v/>
      </c>
      <c r="BM180" s="62">
        <f t="shared" si="210"/>
        <v>0</v>
      </c>
      <c r="BN180" s="67" t="str">
        <f>IF(OR($E180="",$G180=""),"",IF(AND($E$3=6),'Marks Entry 6th'!AO179,IF(AND($E$3=7),'Marks Entry 7th'!AO179,"")))</f>
        <v/>
      </c>
      <c r="BO180" s="67" t="str">
        <f>IF(OR($E180="",$G180=""),"",IF(AND($E$3=6),'Marks Entry 6th'!AP179,IF(AND($E$3=7),'Marks Entry 7th'!AP179,"")))</f>
        <v/>
      </c>
      <c r="BP180" s="65" t="str">
        <f t="shared" si="211"/>
        <v/>
      </c>
      <c r="BQ180" s="62" t="str">
        <f t="shared" si="212"/>
        <v/>
      </c>
      <c r="BR180" s="108">
        <f t="shared" si="213"/>
        <v>0</v>
      </c>
      <c r="BS180" s="108" t="str">
        <f t="shared" si="214"/>
        <v/>
      </c>
      <c r="BT180" s="108" t="str">
        <f t="shared" si="215"/>
        <v/>
      </c>
      <c r="BU180" s="108" t="str">
        <f t="shared" si="216"/>
        <v/>
      </c>
      <c r="BV180" s="108" t="str">
        <f t="shared" si="217"/>
        <v/>
      </c>
      <c r="BW180" s="110" t="str">
        <f t="shared" si="218"/>
        <v/>
      </c>
      <c r="BX180" s="120" t="str">
        <f>IF(OR($E180="",$G180=""),"",IF(AND($E$3=6),'Marks Entry 6th'!AQ179,IF(AND($E$3=7),'Marks Entry 7th'!AQ179,"")))</f>
        <v/>
      </c>
      <c r="BY180" s="120" t="str">
        <f>IF(OR($E180="",$G180=""),"",IF(AND($E$3=6),'Marks Entry 6th'!AR179,IF(AND($E$3=7),'Marks Entry 7th'!AR179,"")))</f>
        <v/>
      </c>
      <c r="BZ180" s="120" t="str">
        <f>IF(OR($E180="",$G180=""),"",IF(AND($E$3=6),'Marks Entry 6th'!AS179,IF(AND($E$3=7),'Marks Entry 7th'!AS179,"")))</f>
        <v/>
      </c>
      <c r="CA180" s="120" t="str">
        <f>IF(OR($E180="",$G180=""),"",IF(AND($E$3=6),'Marks Entry 6th'!AT179,IF(AND($E$3=7),'Marks Entry 7th'!AT179,"")))</f>
        <v/>
      </c>
      <c r="CB180" s="120" t="str">
        <f>IF(OR($E180="",$G180=""),"",IF(AND($E$3=6),'Marks Entry 6th'!AU179,IF(AND($E$3=7),'Marks Entry 7th'!AU179,"")))</f>
        <v/>
      </c>
      <c r="CC180" s="120" t="str">
        <f>IF(OR($E180="",$G180=""),"",IF(AND($E$3=6),'Marks Entry 6th'!AV179,IF(AND($E$3=7),'Marks Entry 7th'!AV179,"")))</f>
        <v/>
      </c>
      <c r="CD180" s="428" t="str">
        <f t="shared" si="219"/>
        <v/>
      </c>
      <c r="CE180" s="120" t="str">
        <f>IF(OR($E180="",$G180=""),"",IF(AND($E$3=6),'Marks Entry 6th'!AW179,IF(AND($E$3=7),'Marks Entry 7th'!AW179,"")))</f>
        <v/>
      </c>
      <c r="CF180" s="120" t="str">
        <f>IF(OR($E180="",$G180=""),"",IF(AND($E$3=6),'Marks Entry 6th'!AX179,IF(AND($E$3=7),'Marks Entry 7th'!AX179,"")))</f>
        <v/>
      </c>
      <c r="CG180" s="65" t="str">
        <f t="shared" si="220"/>
        <v/>
      </c>
      <c r="CH180" s="62">
        <f t="shared" si="221"/>
        <v>0</v>
      </c>
      <c r="CI180" s="67" t="str">
        <f>IF(OR($E180="",$G180=""),"",IF(AND($E$3=6),'Marks Entry 6th'!AY179,IF(AND($E$3=7),'Marks Entry 7th'!AY179,"")))</f>
        <v/>
      </c>
      <c r="CJ180" s="67" t="str">
        <f>IF(OR($E180="",$G180=""),"",IF(AND($E$3=6),'Marks Entry 6th'!AZ179,IF(AND($E$3=7),'Marks Entry 7th'!AZ179,"")))</f>
        <v/>
      </c>
      <c r="CK180" s="65" t="str">
        <f t="shared" si="222"/>
        <v/>
      </c>
      <c r="CL180" s="62" t="str">
        <f t="shared" si="223"/>
        <v/>
      </c>
      <c r="CM180" s="108">
        <f t="shared" si="224"/>
        <v>0</v>
      </c>
      <c r="CN180" s="108" t="str">
        <f t="shared" si="225"/>
        <v/>
      </c>
      <c r="CO180" s="108" t="str">
        <f t="shared" si="226"/>
        <v/>
      </c>
      <c r="CP180" s="108" t="str">
        <f t="shared" si="227"/>
        <v/>
      </c>
      <c r="CQ180" s="108" t="str">
        <f t="shared" si="228"/>
        <v/>
      </c>
      <c r="CR180" s="110" t="str">
        <f t="shared" si="229"/>
        <v/>
      </c>
      <c r="CS180" s="120" t="str">
        <f>IF(OR($E180="",$G180=""),"",IF(AND($E$3=6),'Marks Entry 6th'!BA179,IF(AND($E$3=7),'Marks Entry 7th'!BA179,"")))</f>
        <v/>
      </c>
      <c r="CT180" s="120" t="str">
        <f>IF(OR($E180="",$G180=""),"",IF(AND($E$3=6),'Marks Entry 6th'!BB179,IF(AND($E$3=7),'Marks Entry 7th'!BB179,"")))</f>
        <v/>
      </c>
      <c r="CU180" s="120" t="str">
        <f>IF(OR($E180="",$G180=""),"",IF(AND($E$3=6),'Marks Entry 6th'!BC179,IF(AND($E$3=7),'Marks Entry 7th'!BC179,"")))</f>
        <v/>
      </c>
      <c r="CV180" s="120" t="str">
        <f>IF(OR($E180="",$G180=""),"",IF(AND($E$3=6),'Marks Entry 6th'!BD179,IF(AND($E$3=7),'Marks Entry 7th'!BD179,"")))</f>
        <v/>
      </c>
      <c r="CW180" s="120" t="str">
        <f>IF(OR($E180="",$G180=""),"",IF(AND($E$3=6),'Marks Entry 6th'!BE179,IF(AND($E$3=7),'Marks Entry 7th'!BE179,"")))</f>
        <v/>
      </c>
      <c r="CX180" s="120" t="str">
        <f>IF(OR($E180="",$G180=""),"",IF(AND($E$3=6),'Marks Entry 6th'!BF179,IF(AND($E$3=7),'Marks Entry 7th'!BF179,"")))</f>
        <v/>
      </c>
      <c r="CY180" s="428" t="str">
        <f t="shared" si="230"/>
        <v/>
      </c>
      <c r="CZ180" s="120" t="str">
        <f>IF(OR($E180="",$G180=""),"",IF(AND($E$3=6),'Marks Entry 6th'!BG179,IF(AND($E$3=7),'Marks Entry 7th'!BG179,"")))</f>
        <v/>
      </c>
      <c r="DA180" s="120" t="str">
        <f>IF(OR($E180="",$G180=""),"",IF(AND($E$3=6),'Marks Entry 6th'!BH179,IF(AND($E$3=7),'Marks Entry 7th'!BH179,"")))</f>
        <v/>
      </c>
      <c r="DB180" s="65" t="str">
        <f t="shared" si="231"/>
        <v/>
      </c>
      <c r="DC180" s="62">
        <f t="shared" si="232"/>
        <v>0</v>
      </c>
      <c r="DD180" s="67" t="str">
        <f>IF(OR($E180="",$G180=""),"",IF(AND($E$3=6),'Marks Entry 6th'!BI179,IF(AND($E$3=7),'Marks Entry 7th'!BI179,"")))</f>
        <v/>
      </c>
      <c r="DE180" s="67" t="str">
        <f>IF(OR($E180="",$G180=""),"",IF(AND($E$3=6),'Marks Entry 6th'!BJ179,IF(AND($E$3=7),'Marks Entry 7th'!BJ179,"")))</f>
        <v/>
      </c>
      <c r="DF180" s="65" t="str">
        <f t="shared" si="233"/>
        <v/>
      </c>
      <c r="DG180" s="62" t="str">
        <f t="shared" si="234"/>
        <v/>
      </c>
      <c r="DH180" s="108">
        <f t="shared" si="235"/>
        <v>0</v>
      </c>
      <c r="DI180" s="108" t="str">
        <f t="shared" si="236"/>
        <v/>
      </c>
      <c r="DJ180" s="108" t="str">
        <f t="shared" si="237"/>
        <v/>
      </c>
      <c r="DK180" s="108" t="str">
        <f t="shared" si="238"/>
        <v/>
      </c>
      <c r="DL180" s="108" t="str">
        <f t="shared" si="239"/>
        <v/>
      </c>
      <c r="DM180" s="110" t="str">
        <f t="shared" si="240"/>
        <v/>
      </c>
      <c r="DN180" s="120" t="str">
        <f>IF(OR($E180="",$G180=""),"",IF(AND($E$3=6),'Marks Entry 6th'!BK179,IF(AND($E$3=7),'Marks Entry 7th'!BK179,"")))</f>
        <v/>
      </c>
      <c r="DO180" s="120" t="str">
        <f>IF(OR($E180="",$G180=""),"",IF(AND($E$3=6),'Marks Entry 6th'!BL179,IF(AND($E$3=7),'Marks Entry 7th'!BL179,"")))</f>
        <v/>
      </c>
      <c r="DP180" s="120" t="str">
        <f>IF(OR($E180="",$G180=""),"",IF(AND($E$3=6),'Marks Entry 6th'!BM179,IF(AND($E$3=7),'Marks Entry 7th'!BM179,"")))</f>
        <v/>
      </c>
      <c r="DQ180" s="120" t="str">
        <f>IF(OR($E180="",$G180=""),"",IF(AND($E$3=6),'Marks Entry 6th'!BN179,IF(AND($E$3=7),'Marks Entry 7th'!BN179,"")))</f>
        <v/>
      </c>
      <c r="DR180" s="120" t="str">
        <f>IF(OR($E180="",$G180=""),"",IF(AND($E$3=6),'Marks Entry 6th'!BO179,IF(AND($E$3=7),'Marks Entry 7th'!BO179,"")))</f>
        <v/>
      </c>
      <c r="DS180" s="120" t="str">
        <f>IF(OR($E180="",$G180=""),"",IF(AND($E$3=6),'Marks Entry 6th'!BP179,IF(AND($E$3=7),'Marks Entry 7th'!BP179,"")))</f>
        <v/>
      </c>
      <c r="DT180" s="428" t="str">
        <f t="shared" si="241"/>
        <v/>
      </c>
      <c r="DU180" s="120" t="str">
        <f>IF(OR($E180="",$G180=""),"",IF(AND($E$3=6),'Marks Entry 6th'!BQ179,IF(AND($E$3=7),'Marks Entry 7th'!BQ179,"")))</f>
        <v/>
      </c>
      <c r="DV180" s="120" t="str">
        <f>IF(OR($E180="",$G180=""),"",IF(AND($E$3=6),'Marks Entry 6th'!BR179,IF(AND($E$3=7),'Marks Entry 7th'!BR179,"")))</f>
        <v/>
      </c>
      <c r="DW180" s="65" t="str">
        <f t="shared" si="242"/>
        <v/>
      </c>
      <c r="DX180" s="62">
        <f t="shared" si="243"/>
        <v>0</v>
      </c>
      <c r="DY180" s="67" t="str">
        <f>IF(OR($E180="",$G180=""),"",IF(AND($E$3=6),'Marks Entry 6th'!BS179,IF(AND($E$3=7),'Marks Entry 7th'!BS179,"")))</f>
        <v/>
      </c>
      <c r="DZ180" s="67" t="str">
        <f>IF(OR($E180="",$G180=""),"",IF(AND($E$3=6),'Marks Entry 6th'!BT179,IF(AND($E$3=7),'Marks Entry 7th'!BT179,"")))</f>
        <v/>
      </c>
      <c r="EA180" s="65" t="str">
        <f t="shared" si="244"/>
        <v/>
      </c>
      <c r="EB180" s="62" t="str">
        <f t="shared" si="245"/>
        <v/>
      </c>
      <c r="EC180" s="108">
        <f t="shared" si="246"/>
        <v>0</v>
      </c>
      <c r="ED180" s="108" t="str">
        <f t="shared" si="247"/>
        <v/>
      </c>
      <c r="EE180" s="108" t="str">
        <f t="shared" si="248"/>
        <v/>
      </c>
      <c r="EF180" s="108" t="str">
        <f t="shared" si="249"/>
        <v/>
      </c>
      <c r="EG180" s="108" t="str">
        <f t="shared" si="250"/>
        <v/>
      </c>
      <c r="EH180" s="110" t="str">
        <f t="shared" si="251"/>
        <v/>
      </c>
      <c r="EI180" s="52" t="str">
        <f>IF(OR($E180="",$G180=""),"",IF(AND($E$3=6),'Marks Entry 6th'!BU179,IF(AND($E$3=7),'Marks Entry 7th'!BU179,"")))</f>
        <v/>
      </c>
      <c r="EJ180" s="52" t="str">
        <f>IF(OR($E180="",$G180=""),"",IF(AND($E$3=6),'Marks Entry 6th'!BV179,IF(AND($E$3=7),'Marks Entry 7th'!BV179,"")))</f>
        <v/>
      </c>
      <c r="EK180" s="52" t="str">
        <f>IF(OR($E180="",$G180=""),"",IF(AND($E$3=6),'Marks Entry 6th'!BW179,IF(AND($E$3=7),'Marks Entry 7th'!BW179,"")))</f>
        <v/>
      </c>
      <c r="EL180" s="52" t="str">
        <f>IF(OR($E180="",$G180=""),"",IF(AND($E$3=6),'Marks Entry 6th'!BX179,IF(AND($E$3=7),'Marks Entry 7th'!BX179,"")))</f>
        <v/>
      </c>
      <c r="EM180" s="52" t="str">
        <f>IF(OR($E180="",$G180=""),"",IF(AND($E$3=6),'Marks Entry 6th'!BY179,IF(AND($E$3=7),'Marks Entry 7th'!BY179,"")))</f>
        <v/>
      </c>
      <c r="EN180" s="121" t="str">
        <f t="shared" si="252"/>
        <v/>
      </c>
      <c r="EO180" s="122">
        <f t="shared" si="253"/>
        <v>0</v>
      </c>
      <c r="EP180" s="122" t="str">
        <f t="shared" si="254"/>
        <v/>
      </c>
      <c r="EQ180" s="122" t="str">
        <f t="shared" si="255"/>
        <v/>
      </c>
      <c r="ER180" s="109" t="str">
        <f t="shared" si="256"/>
        <v/>
      </c>
      <c r="ES180" s="52" t="str">
        <f>IF(OR($E180="",$G180=""),"",IF(AND($E$3=6),'Marks Entry 6th'!BZ179,IF(AND($E$3=7),'Marks Entry 7th'!BZ179,"")))</f>
        <v/>
      </c>
      <c r="ET180" s="52" t="str">
        <f>IF(OR($E180="",$G180=""),"",IF(AND($E$3=6),'Marks Entry 6th'!CA179,IF(AND($E$3=7),'Marks Entry 7th'!CA179,"")))</f>
        <v/>
      </c>
      <c r="EU180" s="52" t="str">
        <f>IF(OR($E180="",$G180=""),"",IF(AND($E$3=6),'Marks Entry 6th'!CB179,IF(AND($E$3=7),'Marks Entry 7th'!CB179,"")))</f>
        <v/>
      </c>
      <c r="EV180" s="52" t="str">
        <f>IF(OR($E180="",$G180=""),"",IF(AND($E$3=6),'Marks Entry 6th'!CC179,IF(AND($E$3=7),'Marks Entry 7th'!CC179,"")))</f>
        <v/>
      </c>
      <c r="EW180" s="52" t="str">
        <f>IF(OR($E180="",$G180=""),"",IF(AND($E$3=6),'Marks Entry 6th'!CD179,IF(AND($E$3=7),'Marks Entry 7th'!CD179,"")))</f>
        <v/>
      </c>
      <c r="EX180" s="121" t="str">
        <f t="shared" si="257"/>
        <v/>
      </c>
      <c r="EY180" s="122">
        <f t="shared" si="258"/>
        <v>0</v>
      </c>
      <c r="EZ180" s="122" t="str">
        <f t="shared" si="259"/>
        <v/>
      </c>
      <c r="FA180" s="122" t="str">
        <f t="shared" si="260"/>
        <v/>
      </c>
      <c r="FB180" s="109" t="str">
        <f t="shared" si="261"/>
        <v/>
      </c>
      <c r="FC180" s="52" t="str">
        <f>IF(OR($E180="",$G180=""),"",IF(AND($E$3=6),'Marks Entry 6th'!CE179,IF(AND($E$3=7),'Marks Entry 7th'!CE179,"")))</f>
        <v/>
      </c>
      <c r="FD180" s="52" t="str">
        <f>IF(OR($E180="",$G180=""),"",IF(AND($E$3=6),'Marks Entry 6th'!CF179,IF(AND($E$3=7),'Marks Entry 7th'!CF179,"")))</f>
        <v/>
      </c>
      <c r="FE180" s="52" t="str">
        <f>IF(OR($E180="",$G180=""),"",IF(AND($E$3=6),'Marks Entry 6th'!CG179,IF(AND($E$3=7),'Marks Entry 7th'!CG179,"")))</f>
        <v/>
      </c>
      <c r="FF180" s="52" t="str">
        <f>IF(OR($E180="",$G180=""),"",IF(AND($E$3=6),'Marks Entry 6th'!CH179,IF(AND($E$3=7),'Marks Entry 7th'!CH179,"")))</f>
        <v/>
      </c>
      <c r="FG180" s="52" t="str">
        <f>IF(OR($E180="",$G180=""),"",IF(AND($E$3=6),'Marks Entry 6th'!CI179,IF(AND($E$3=7),'Marks Entry 7th'!CI179,"")))</f>
        <v/>
      </c>
      <c r="FH180" s="121" t="str">
        <f t="shared" si="262"/>
        <v/>
      </c>
      <c r="FI180" s="122">
        <f t="shared" si="263"/>
        <v>0</v>
      </c>
      <c r="FJ180" s="122" t="str">
        <f t="shared" si="264"/>
        <v/>
      </c>
      <c r="FK180" s="122" t="str">
        <f t="shared" si="265"/>
        <v/>
      </c>
      <c r="FL180" s="109" t="str">
        <f t="shared" si="266"/>
        <v/>
      </c>
      <c r="FM180" s="370" t="str">
        <f>IF(OR($E180="",$G180=""),"",IF(AND('Marks Entry 6th'!CJ179="",'Marks Entry 7th'!CJ179=""),"",IF(AND($E$3=6),'Marks Entry 6th'!CJ179,IF(AND($E$3=7),'Marks Entry 7th'!CJ179,""))))</f>
        <v/>
      </c>
      <c r="FN180" s="370" t="str">
        <f>IF(OR($E180="",$G180=""),"",IF(AND('Marks Entry 6th'!CK179="",'Marks Entry 7th'!CK179=""),"",IF(AND($E$3=6),'Marks Entry 6th'!CK179,IF(AND($E$3=7),'Marks Entry 7th'!CK179,""))))</f>
        <v/>
      </c>
      <c r="FO180" s="371" t="str">
        <f t="shared" si="267"/>
        <v/>
      </c>
      <c r="FP180" s="109" t="str">
        <f t="shared" si="268"/>
        <v/>
      </c>
      <c r="FQ180" s="370" t="str">
        <f>IF(OR($E180="",$G180=""),"",IF(AND('Marks Entry 6th'!CL179="",'Marks Entry 7th'!CL179=""),"",IF(AND($E$3=6),'Marks Entry 6th'!CL179,IF(AND($E$3=7),'Marks Entry 7th'!CL179,""))))</f>
        <v/>
      </c>
      <c r="FR180" s="370" t="str">
        <f>IF(OR($E180="",$G180=""),"",IF(AND('Marks Entry 6th'!CM179="",'Marks Entry 7th'!CM179=""),"",IF(AND($E$3=6),'Marks Entry 6th'!CM179,IF(AND($E$3=7),'Marks Entry 7th'!CM179,""))))</f>
        <v/>
      </c>
      <c r="FS180" s="371" t="str">
        <f t="shared" si="269"/>
        <v/>
      </c>
      <c r="FT180" s="109" t="str">
        <f t="shared" si="270"/>
        <v/>
      </c>
      <c r="FU180" s="78" t="str">
        <f t="shared" si="271"/>
        <v/>
      </c>
      <c r="FV180" s="332" t="str">
        <f t="shared" si="272"/>
        <v/>
      </c>
      <c r="FW180" s="84" t="str">
        <f t="shared" si="273"/>
        <v/>
      </c>
      <c r="FX180" s="225" t="str">
        <f t="shared" si="274"/>
        <v/>
      </c>
      <c r="FY180" s="85" t="str">
        <f t="shared" si="275"/>
        <v/>
      </c>
      <c r="FZ180" s="331" t="str">
        <f>IFERROR(IF(B180="NSO","NSO",IF(OR(D180="",G180="",F180=""),"",IF(AND(FV180&gt;=36,'Master sheet'!$D$11="Hindi"),"कक्षा क्रमोन्नत",IF(AND(FV180&gt;=36,'Master sheet'!$D$11="English"),"Promoted",IF(AND(FV180&lt;36,'Master sheet'!$D$11="Hindi"),"पुनः परीक्षा","Re-Exam"))))),"")</f>
        <v/>
      </c>
      <c r="GA180" s="53" t="str">
        <f>IF(OR($E180="",$G180=""),"",IF(AND($E$3=6,'Marks Entry 6th'!CN179=""),"",IF(AND($E$3=7,'Marks Entry 7th'!CN179=""),"",IF(AND($E$3=6),'Marks Entry 6th'!CN179,IF(AND($E$3=7),'Marks Entry 7th'!CN179,"")))))</f>
        <v/>
      </c>
      <c r="GB180" s="53" t="str">
        <f>IF(OR($E180="",$G180=""),"",IF(AND($E$3=6,'Marks Entry 6th'!CO179=""),"",IF(AND($E$3=7,'Marks Entry 7th'!CO179=""),"",IF(AND($E$3=6),'Marks Entry 6th'!CO179,IF(AND($E$3=7),'Marks Entry 7th'!CO179,"")))))</f>
        <v/>
      </c>
      <c r="GC180" s="54"/>
      <c r="GK180" s="56">
        <f>IF(AND($E$3=6),'Marks Entry 6th'!I179,IF(AND($E$3=7),'Marks Entry 7th'!I179,""))</f>
        <v>0</v>
      </c>
      <c r="GL180" s="56">
        <f t="shared" si="276"/>
        <v>0</v>
      </c>
    </row>
    <row r="181" spans="1:194" ht="18.95" customHeight="1">
      <c r="A181" s="68">
        <v>174</v>
      </c>
      <c r="B181" s="68" t="str">
        <f>IF(OR(GK181=0,GK181=""),"",IF(AND($E$3=6),'Marks Entry 6th'!I180,IF(AND($E$3=7),'Marks Entry 7th'!I180,"")))</f>
        <v/>
      </c>
      <c r="C181" s="69" t="str">
        <f>IF(OR(B181=0,B181=""),"",IF(AND($E$3=6,'Marks Entry 6th'!B180=""),"",IF(AND($E$3=7,'Marks Entry 7th'!B180=""),"",IF(AND($E$3=6,'Marks Entry 6th'!B180),'Marks Entry 6th'!B180,IF(AND($E$3=7),'Marks Entry 7th'!B180,"")))))</f>
        <v/>
      </c>
      <c r="D181" s="69" t="str">
        <f>IF(OR(B181=0,B181=""),"",IF(AND($E$3=6,'Marks Entry 6th'!C180=""),"",IF(AND($E$3=7,'Marks Entry 7th'!C180=""),"",IF(AND($E$3=6),'Marks Entry 6th'!C180,IF(AND($E$3=7),'Marks Entry 7th'!C180,"")))))</f>
        <v/>
      </c>
      <c r="E181" s="306" t="str">
        <f>IF(OR(B181=0,B181=""),"",IF(AND($E$3=6,'Marks Entry 6th'!E180=""),"",IF(AND($E$3=7,'Marks Entry 7th'!E180=""),"",IF(AND($E$3=6),'Marks Entry 6th'!E180,IF(AND($E$3=7),'Marks Entry 7th'!E180,"")))))</f>
        <v/>
      </c>
      <c r="F181" s="69" t="str">
        <f>IF(OR(B181=0,B181=""),"",IF(AND($E$3=6,'Marks Entry 6th'!D180=""),"",IF(AND($E$3=7,'Marks Entry 7th'!D180=""),"",IF(AND($E$3=6),'Marks Entry 6th'!D180,IF(AND($E$3=7),'Marks Entry 7th'!D180,"")))))</f>
        <v/>
      </c>
      <c r="G181" s="305" t="str">
        <f>IF(OR(B181=0,B181=""),"",IF(AND($E$3=6,'Marks Entry 6th'!F180=""),"",IF(AND($E$3=7,'Marks Entry 7th'!F180=""),"",IF(AND($E$3=6),UPPER('Marks Entry 6th'!F180),IF(AND($E$3=7),UPPER('Marks Entry 7th'!F180),"")))))</f>
        <v/>
      </c>
      <c r="H181" s="305" t="str">
        <f>IF(OR(B181=0,B181=""),"",IF(AND($E$3=6,'Marks Entry 6th'!G180=""),"",IF(AND($E$3=7,'Marks Entry 7th'!G180=""),"",IF(AND($E$3=6),UPPER('Marks Entry 6th'!G180),IF(AND($E$3=7),UPPER('Marks Entry 7th'!G180),"")))))</f>
        <v/>
      </c>
      <c r="I181" s="305" t="str">
        <f>IF(OR(B181=0,B181=""),"",IF(AND($E$3=6,'Marks Entry 6th'!H180=""),"",IF(AND($E$3=7,'Marks Entry 7th'!H180=""),"",IF(AND($E$3=6),UPPER('Marks Entry 6th'!H180),IF(AND($E$3=7),UPPER('Marks Entry 7th'!H180),"")))))</f>
        <v/>
      </c>
      <c r="J181" s="64" t="str">
        <f>IF(OR(B181=0,B181=""),"",IF(AND($E$3=6,'Marks Entry 6th'!J180=""),"",IF(AND($E$3=7,'Marks Entry 7th'!J180=""),"",IF(AND($E$3=6),'Marks Entry 6th'!J180,IF(AND($E$3=7),'Marks Entry 7th'!J180,"")))))</f>
        <v/>
      </c>
      <c r="K181" s="64" t="str">
        <f>IF(OR(B181=0,B181=""),"",IF(AND($E$3=6,'Marks Entry 6th'!K180=""),"",IF(AND($E$3=7,'Marks Entry 7th'!K180=""),"",IF(AND($E$3=6),'Marks Entry 6th'!K180,IF(AND($E$3=7),'Marks Entry 7th'!K180,"")))))</f>
        <v/>
      </c>
      <c r="L181" s="120" t="str">
        <f>IF(OR($E181="",$G181=""),"",IF(AND($E$3=6),'Marks Entry 6th'!L180,IF(AND($E$3=7),'Marks Entry 7th'!L180,"")))</f>
        <v/>
      </c>
      <c r="M181" s="120" t="str">
        <f>IF(OR($E181="",$G181=""),"",IF(AND($E$3=6),'Marks Entry 6th'!M180,IF(AND($E$3=7),'Marks Entry 7th'!M180,"")))</f>
        <v/>
      </c>
      <c r="N181" s="120" t="str">
        <f>IF(OR($E181="",$G181=""),"",IF(AND($E$3=6),'Marks Entry 6th'!N180,IF(AND($E$3=7),'Marks Entry 7th'!N180,"")))</f>
        <v/>
      </c>
      <c r="O181" s="120" t="str">
        <f>IF(OR($E181="",$G181=""),"",IF(AND($E$3=6),'Marks Entry 6th'!O180,IF(AND($E$3=7),'Marks Entry 7th'!O180,"")))</f>
        <v/>
      </c>
      <c r="P181" s="120" t="str">
        <f>IF(OR($E181="",$G181=""),"",IF(AND($E$3=6),'Marks Entry 6th'!P180,IF(AND($E$3=7),'Marks Entry 7th'!P180,"")))</f>
        <v/>
      </c>
      <c r="Q181" s="120" t="str">
        <f>IF(OR($E181="",$G181=""),"",IF(AND($E$3=6),'Marks Entry 6th'!Q180,IF(AND($E$3=7),'Marks Entry 7th'!Q180,"")))</f>
        <v/>
      </c>
      <c r="R181" s="428" t="str">
        <f t="shared" si="186"/>
        <v/>
      </c>
      <c r="S181" s="120" t="str">
        <f>IF(OR($E181="",$G181=""),"",IF(AND($E$3=6),'Marks Entry 6th'!R180,IF(AND($E$3=7),'Marks Entry 7th'!R180,"")))</f>
        <v/>
      </c>
      <c r="T181" s="120" t="str">
        <f>IF(OR($E181="",$G181=""),"",IF(AND($E$3=6),'Marks Entry 6th'!S180,IF(AND($E$3=7),'Marks Entry 7th'!S180,"")))</f>
        <v/>
      </c>
      <c r="U181" s="65" t="str">
        <f t="shared" si="187"/>
        <v/>
      </c>
      <c r="V181" s="62">
        <f t="shared" si="188"/>
        <v>0</v>
      </c>
      <c r="W181" s="67" t="str">
        <f>IF(OR($E181="",$G181=""),"",IF(AND($E$3=6),'Marks Entry 6th'!T180,IF(AND($E$3=7),'Marks Entry 7th'!T180,"")))</f>
        <v/>
      </c>
      <c r="X181" s="67" t="str">
        <f>IF(OR($E181="",$G181=""),"",IF(AND($E$3=6),'Marks Entry 6th'!U180,IF(AND($E$3=7),'Marks Entry 7th'!U180,"")))</f>
        <v/>
      </c>
      <c r="Y181" s="66" t="str">
        <f t="shared" si="189"/>
        <v/>
      </c>
      <c r="Z181" s="62" t="str">
        <f t="shared" si="190"/>
        <v/>
      </c>
      <c r="AA181" s="108">
        <f t="shared" si="191"/>
        <v>0</v>
      </c>
      <c r="AB181" s="108" t="str">
        <f t="shared" si="192"/>
        <v/>
      </c>
      <c r="AC181" s="108" t="str">
        <f t="shared" si="193"/>
        <v/>
      </c>
      <c r="AD181" s="108" t="str">
        <f t="shared" si="194"/>
        <v/>
      </c>
      <c r="AE181" s="108" t="str">
        <f t="shared" si="195"/>
        <v/>
      </c>
      <c r="AF181" s="110" t="str">
        <f t="shared" si="196"/>
        <v/>
      </c>
      <c r="AG181" s="120" t="str">
        <f>IF(OR($E181="",$G181=""),"",IF(AND($E$3=6),'Marks Entry 6th'!V180,IF(AND($E$3=7),'Marks Entry 7th'!V180,"")))</f>
        <v/>
      </c>
      <c r="AH181" s="120" t="str">
        <f>IF(OR($E181="",$G181=""),"",IF(AND($E$3=6),'Marks Entry 6th'!W180,IF(AND($E$3=7),'Marks Entry 7th'!W180,"")))</f>
        <v/>
      </c>
      <c r="AI181" s="120" t="str">
        <f>IF(OR($E181="",$G181=""),"",IF(AND($E$3=6),'Marks Entry 6th'!X180,IF(AND($E$3=7),'Marks Entry 7th'!X180,"")))</f>
        <v/>
      </c>
      <c r="AJ181" s="120" t="str">
        <f>IF(OR($E181="",$G181=""),"",IF(AND($E$3=6),'Marks Entry 6th'!Y180,IF(AND($E$3=7),'Marks Entry 7th'!Y180,"")))</f>
        <v/>
      </c>
      <c r="AK181" s="120" t="str">
        <f>IF(OR($E181="",$G181=""),"",IF(AND($E$3=6),'Marks Entry 6th'!Z180,IF(AND($E$3=7),'Marks Entry 7th'!Z180,"")))</f>
        <v/>
      </c>
      <c r="AL181" s="120" t="str">
        <f>IF(OR($E181="",$G181=""),"",IF(AND($E$3=6),'Marks Entry 6th'!AA180,IF(AND($E$3=7),'Marks Entry 7th'!AA180,"")))</f>
        <v/>
      </c>
      <c r="AM181" s="428" t="str">
        <f t="shared" si="197"/>
        <v/>
      </c>
      <c r="AN181" s="120" t="str">
        <f>IF(OR($E181="",$G181=""),"",IF(AND($E$3=6),'Marks Entry 6th'!AB180,IF(AND($E$3=7),'Marks Entry 7th'!AB180,"")))</f>
        <v/>
      </c>
      <c r="AO181" s="120" t="str">
        <f>IF(OR($E181="",$G181=""),"",IF(AND($E$3=6),'Marks Entry 6th'!AC180,IF(AND($E$3=7),'Marks Entry 7th'!AC180,"")))</f>
        <v/>
      </c>
      <c r="AP181" s="65" t="str">
        <f t="shared" si="198"/>
        <v/>
      </c>
      <c r="AQ181" s="62">
        <f t="shared" si="199"/>
        <v>0</v>
      </c>
      <c r="AR181" s="67" t="str">
        <f>IF(OR($E181="",$G181=""),"",IF(AND($E$3=6),'Marks Entry 6th'!AD180,IF(AND($E$3=7),'Marks Entry 7th'!AD180,"")))</f>
        <v/>
      </c>
      <c r="AS181" s="67" t="str">
        <f>IF(OR($E181="",$G181=""),"",IF(AND($E$3=6),'Marks Entry 6th'!AE180,IF(AND($E$3=7),'Marks Entry 7th'!AE180,"")))</f>
        <v/>
      </c>
      <c r="AT181" s="65" t="str">
        <f t="shared" si="200"/>
        <v/>
      </c>
      <c r="AU181" s="62" t="str">
        <f t="shared" si="201"/>
        <v/>
      </c>
      <c r="AV181" s="108">
        <f t="shared" si="202"/>
        <v>0</v>
      </c>
      <c r="AW181" s="108" t="str">
        <f t="shared" si="203"/>
        <v/>
      </c>
      <c r="AX181" s="108" t="str">
        <f t="shared" si="204"/>
        <v/>
      </c>
      <c r="AY181" s="108" t="str">
        <f t="shared" si="205"/>
        <v/>
      </c>
      <c r="AZ181" s="108" t="str">
        <f t="shared" si="206"/>
        <v/>
      </c>
      <c r="BA181" s="110" t="str">
        <f t="shared" si="207"/>
        <v/>
      </c>
      <c r="BB181" s="313" t="str">
        <f>IF(OR($E181="",$G181=""),"",IF(AND($E$3=6),'Marks Entry 6th'!AF180,IF(AND($E$3=7),'Marks Entry 7th'!AF180,"")))</f>
        <v/>
      </c>
      <c r="BC181" s="120" t="str">
        <f>IF(OR($E181="",$G181=""),"",IF(AND($E$3=6),'Marks Entry 6th'!AG180,IF(AND($E$3=7),'Marks Entry 7th'!AG180,"")))</f>
        <v/>
      </c>
      <c r="BD181" s="120" t="str">
        <f>IF(OR($E181="",$G181=""),"",IF(AND($E$3=6),'Marks Entry 6th'!AH180,IF(AND($E$3=7),'Marks Entry 7th'!AH180,"")))</f>
        <v/>
      </c>
      <c r="BE181" s="120" t="str">
        <f>IF(OR($E181="",$G181=""),"",IF(AND($E$3=6),'Marks Entry 6th'!AI180,IF(AND($E$3=7),'Marks Entry 7th'!AI180,"")))</f>
        <v/>
      </c>
      <c r="BF181" s="120" t="str">
        <f>IF(OR($E181="",$G181=""),"",IF(AND($E$3=6),'Marks Entry 6th'!AJ180,IF(AND($E$3=7),'Marks Entry 7th'!AJ180,"")))</f>
        <v/>
      </c>
      <c r="BG181" s="120" t="str">
        <f>IF(OR($E181="",$G181=""),"",IF(AND($E$3=6),'Marks Entry 6th'!AK180,IF(AND($E$3=7),'Marks Entry 7th'!AK180,"")))</f>
        <v/>
      </c>
      <c r="BH181" s="120" t="str">
        <f>IF(OR($E181="",$G181=""),"",IF(AND($E$3=6),'Marks Entry 6th'!AL180,IF(AND($E$3=7),'Marks Entry 7th'!AL180,"")))</f>
        <v/>
      </c>
      <c r="BI181" s="428" t="str">
        <f t="shared" si="208"/>
        <v/>
      </c>
      <c r="BJ181" s="120" t="str">
        <f>IF(OR($E181="",$G181=""),"",IF(AND($E$3=6),'Marks Entry 6th'!AM180,IF(AND($E$3=7),'Marks Entry 7th'!AM180,"")))</f>
        <v/>
      </c>
      <c r="BK181" s="120" t="str">
        <f>IF(OR($E181="",$G181=""),"",IF(AND($E$3=6),'Marks Entry 6th'!AN180,IF(AND($E$3=7),'Marks Entry 7th'!AN180,"")))</f>
        <v/>
      </c>
      <c r="BL181" s="65" t="str">
        <f t="shared" si="209"/>
        <v/>
      </c>
      <c r="BM181" s="62">
        <f t="shared" si="210"/>
        <v>0</v>
      </c>
      <c r="BN181" s="67" t="str">
        <f>IF(OR($E181="",$G181=""),"",IF(AND($E$3=6),'Marks Entry 6th'!AO180,IF(AND($E$3=7),'Marks Entry 7th'!AO180,"")))</f>
        <v/>
      </c>
      <c r="BO181" s="67" t="str">
        <f>IF(OR($E181="",$G181=""),"",IF(AND($E$3=6),'Marks Entry 6th'!AP180,IF(AND($E$3=7),'Marks Entry 7th'!AP180,"")))</f>
        <v/>
      </c>
      <c r="BP181" s="65" t="str">
        <f t="shared" si="211"/>
        <v/>
      </c>
      <c r="BQ181" s="62" t="str">
        <f t="shared" si="212"/>
        <v/>
      </c>
      <c r="BR181" s="108">
        <f t="shared" si="213"/>
        <v>0</v>
      </c>
      <c r="BS181" s="108" t="str">
        <f t="shared" si="214"/>
        <v/>
      </c>
      <c r="BT181" s="108" t="str">
        <f t="shared" si="215"/>
        <v/>
      </c>
      <c r="BU181" s="108" t="str">
        <f t="shared" si="216"/>
        <v/>
      </c>
      <c r="BV181" s="108" t="str">
        <f t="shared" si="217"/>
        <v/>
      </c>
      <c r="BW181" s="110" t="str">
        <f t="shared" si="218"/>
        <v/>
      </c>
      <c r="BX181" s="120" t="str">
        <f>IF(OR($E181="",$G181=""),"",IF(AND($E$3=6),'Marks Entry 6th'!AQ180,IF(AND($E$3=7),'Marks Entry 7th'!AQ180,"")))</f>
        <v/>
      </c>
      <c r="BY181" s="120" t="str">
        <f>IF(OR($E181="",$G181=""),"",IF(AND($E$3=6),'Marks Entry 6th'!AR180,IF(AND($E$3=7),'Marks Entry 7th'!AR180,"")))</f>
        <v/>
      </c>
      <c r="BZ181" s="120" t="str">
        <f>IF(OR($E181="",$G181=""),"",IF(AND($E$3=6),'Marks Entry 6th'!AS180,IF(AND($E$3=7),'Marks Entry 7th'!AS180,"")))</f>
        <v/>
      </c>
      <c r="CA181" s="120" t="str">
        <f>IF(OR($E181="",$G181=""),"",IF(AND($E$3=6),'Marks Entry 6th'!AT180,IF(AND($E$3=7),'Marks Entry 7th'!AT180,"")))</f>
        <v/>
      </c>
      <c r="CB181" s="120" t="str">
        <f>IF(OR($E181="",$G181=""),"",IF(AND($E$3=6),'Marks Entry 6th'!AU180,IF(AND($E$3=7),'Marks Entry 7th'!AU180,"")))</f>
        <v/>
      </c>
      <c r="CC181" s="120" t="str">
        <f>IF(OR($E181="",$G181=""),"",IF(AND($E$3=6),'Marks Entry 6th'!AV180,IF(AND($E$3=7),'Marks Entry 7th'!AV180,"")))</f>
        <v/>
      </c>
      <c r="CD181" s="428" t="str">
        <f t="shared" si="219"/>
        <v/>
      </c>
      <c r="CE181" s="120" t="str">
        <f>IF(OR($E181="",$G181=""),"",IF(AND($E$3=6),'Marks Entry 6th'!AW180,IF(AND($E$3=7),'Marks Entry 7th'!AW180,"")))</f>
        <v/>
      </c>
      <c r="CF181" s="120" t="str">
        <f>IF(OR($E181="",$G181=""),"",IF(AND($E$3=6),'Marks Entry 6th'!AX180,IF(AND($E$3=7),'Marks Entry 7th'!AX180,"")))</f>
        <v/>
      </c>
      <c r="CG181" s="65" t="str">
        <f t="shared" si="220"/>
        <v/>
      </c>
      <c r="CH181" s="62">
        <f t="shared" si="221"/>
        <v>0</v>
      </c>
      <c r="CI181" s="67" t="str">
        <f>IF(OR($E181="",$G181=""),"",IF(AND($E$3=6),'Marks Entry 6th'!AY180,IF(AND($E$3=7),'Marks Entry 7th'!AY180,"")))</f>
        <v/>
      </c>
      <c r="CJ181" s="67" t="str">
        <f>IF(OR($E181="",$G181=""),"",IF(AND($E$3=6),'Marks Entry 6th'!AZ180,IF(AND($E$3=7),'Marks Entry 7th'!AZ180,"")))</f>
        <v/>
      </c>
      <c r="CK181" s="65" t="str">
        <f t="shared" si="222"/>
        <v/>
      </c>
      <c r="CL181" s="62" t="str">
        <f t="shared" si="223"/>
        <v/>
      </c>
      <c r="CM181" s="108">
        <f t="shared" si="224"/>
        <v>0</v>
      </c>
      <c r="CN181" s="108" t="str">
        <f t="shared" si="225"/>
        <v/>
      </c>
      <c r="CO181" s="108" t="str">
        <f t="shared" si="226"/>
        <v/>
      </c>
      <c r="CP181" s="108" t="str">
        <f t="shared" si="227"/>
        <v/>
      </c>
      <c r="CQ181" s="108" t="str">
        <f t="shared" si="228"/>
        <v/>
      </c>
      <c r="CR181" s="110" t="str">
        <f t="shared" si="229"/>
        <v/>
      </c>
      <c r="CS181" s="120" t="str">
        <f>IF(OR($E181="",$G181=""),"",IF(AND($E$3=6),'Marks Entry 6th'!BA180,IF(AND($E$3=7),'Marks Entry 7th'!BA180,"")))</f>
        <v/>
      </c>
      <c r="CT181" s="120" t="str">
        <f>IF(OR($E181="",$G181=""),"",IF(AND($E$3=6),'Marks Entry 6th'!BB180,IF(AND($E$3=7),'Marks Entry 7th'!BB180,"")))</f>
        <v/>
      </c>
      <c r="CU181" s="120" t="str">
        <f>IF(OR($E181="",$G181=""),"",IF(AND($E$3=6),'Marks Entry 6th'!BC180,IF(AND($E$3=7),'Marks Entry 7th'!BC180,"")))</f>
        <v/>
      </c>
      <c r="CV181" s="120" t="str">
        <f>IF(OR($E181="",$G181=""),"",IF(AND($E$3=6),'Marks Entry 6th'!BD180,IF(AND($E$3=7),'Marks Entry 7th'!BD180,"")))</f>
        <v/>
      </c>
      <c r="CW181" s="120" t="str">
        <f>IF(OR($E181="",$G181=""),"",IF(AND($E$3=6),'Marks Entry 6th'!BE180,IF(AND($E$3=7),'Marks Entry 7th'!BE180,"")))</f>
        <v/>
      </c>
      <c r="CX181" s="120" t="str">
        <f>IF(OR($E181="",$G181=""),"",IF(AND($E$3=6),'Marks Entry 6th'!BF180,IF(AND($E$3=7),'Marks Entry 7th'!BF180,"")))</f>
        <v/>
      </c>
      <c r="CY181" s="428" t="str">
        <f t="shared" si="230"/>
        <v/>
      </c>
      <c r="CZ181" s="120" t="str">
        <f>IF(OR($E181="",$G181=""),"",IF(AND($E$3=6),'Marks Entry 6th'!BG180,IF(AND($E$3=7),'Marks Entry 7th'!BG180,"")))</f>
        <v/>
      </c>
      <c r="DA181" s="120" t="str">
        <f>IF(OR($E181="",$G181=""),"",IF(AND($E$3=6),'Marks Entry 6th'!BH180,IF(AND($E$3=7),'Marks Entry 7th'!BH180,"")))</f>
        <v/>
      </c>
      <c r="DB181" s="65" t="str">
        <f t="shared" si="231"/>
        <v/>
      </c>
      <c r="DC181" s="62">
        <f t="shared" si="232"/>
        <v>0</v>
      </c>
      <c r="DD181" s="67" t="str">
        <f>IF(OR($E181="",$G181=""),"",IF(AND($E$3=6),'Marks Entry 6th'!BI180,IF(AND($E$3=7),'Marks Entry 7th'!BI180,"")))</f>
        <v/>
      </c>
      <c r="DE181" s="67" t="str">
        <f>IF(OR($E181="",$G181=""),"",IF(AND($E$3=6),'Marks Entry 6th'!BJ180,IF(AND($E$3=7),'Marks Entry 7th'!BJ180,"")))</f>
        <v/>
      </c>
      <c r="DF181" s="65" t="str">
        <f t="shared" si="233"/>
        <v/>
      </c>
      <c r="DG181" s="62" t="str">
        <f t="shared" si="234"/>
        <v/>
      </c>
      <c r="DH181" s="108">
        <f t="shared" si="235"/>
        <v>0</v>
      </c>
      <c r="DI181" s="108" t="str">
        <f t="shared" si="236"/>
        <v/>
      </c>
      <c r="DJ181" s="108" t="str">
        <f t="shared" si="237"/>
        <v/>
      </c>
      <c r="DK181" s="108" t="str">
        <f t="shared" si="238"/>
        <v/>
      </c>
      <c r="DL181" s="108" t="str">
        <f t="shared" si="239"/>
        <v/>
      </c>
      <c r="DM181" s="110" t="str">
        <f t="shared" si="240"/>
        <v/>
      </c>
      <c r="DN181" s="120" t="str">
        <f>IF(OR($E181="",$G181=""),"",IF(AND($E$3=6),'Marks Entry 6th'!BK180,IF(AND($E$3=7),'Marks Entry 7th'!BK180,"")))</f>
        <v/>
      </c>
      <c r="DO181" s="120" t="str">
        <f>IF(OR($E181="",$G181=""),"",IF(AND($E$3=6),'Marks Entry 6th'!BL180,IF(AND($E$3=7),'Marks Entry 7th'!BL180,"")))</f>
        <v/>
      </c>
      <c r="DP181" s="120" t="str">
        <f>IF(OR($E181="",$G181=""),"",IF(AND($E$3=6),'Marks Entry 6th'!BM180,IF(AND($E$3=7),'Marks Entry 7th'!BM180,"")))</f>
        <v/>
      </c>
      <c r="DQ181" s="120" t="str">
        <f>IF(OR($E181="",$G181=""),"",IF(AND($E$3=6),'Marks Entry 6th'!BN180,IF(AND($E$3=7),'Marks Entry 7th'!BN180,"")))</f>
        <v/>
      </c>
      <c r="DR181" s="120" t="str">
        <f>IF(OR($E181="",$G181=""),"",IF(AND($E$3=6),'Marks Entry 6th'!BO180,IF(AND($E$3=7),'Marks Entry 7th'!BO180,"")))</f>
        <v/>
      </c>
      <c r="DS181" s="120" t="str">
        <f>IF(OR($E181="",$G181=""),"",IF(AND($E$3=6),'Marks Entry 6th'!BP180,IF(AND($E$3=7),'Marks Entry 7th'!BP180,"")))</f>
        <v/>
      </c>
      <c r="DT181" s="428" t="str">
        <f t="shared" si="241"/>
        <v/>
      </c>
      <c r="DU181" s="120" t="str">
        <f>IF(OR($E181="",$G181=""),"",IF(AND($E$3=6),'Marks Entry 6th'!BQ180,IF(AND($E$3=7),'Marks Entry 7th'!BQ180,"")))</f>
        <v/>
      </c>
      <c r="DV181" s="120" t="str">
        <f>IF(OR($E181="",$G181=""),"",IF(AND($E$3=6),'Marks Entry 6th'!BR180,IF(AND($E$3=7),'Marks Entry 7th'!BR180,"")))</f>
        <v/>
      </c>
      <c r="DW181" s="65" t="str">
        <f t="shared" si="242"/>
        <v/>
      </c>
      <c r="DX181" s="62">
        <f t="shared" si="243"/>
        <v>0</v>
      </c>
      <c r="DY181" s="67" t="str">
        <f>IF(OR($E181="",$G181=""),"",IF(AND($E$3=6),'Marks Entry 6th'!BS180,IF(AND($E$3=7),'Marks Entry 7th'!BS180,"")))</f>
        <v/>
      </c>
      <c r="DZ181" s="67" t="str">
        <f>IF(OR($E181="",$G181=""),"",IF(AND($E$3=6),'Marks Entry 6th'!BT180,IF(AND($E$3=7),'Marks Entry 7th'!BT180,"")))</f>
        <v/>
      </c>
      <c r="EA181" s="65" t="str">
        <f t="shared" si="244"/>
        <v/>
      </c>
      <c r="EB181" s="62" t="str">
        <f t="shared" si="245"/>
        <v/>
      </c>
      <c r="EC181" s="108">
        <f t="shared" si="246"/>
        <v>0</v>
      </c>
      <c r="ED181" s="108" t="str">
        <f t="shared" si="247"/>
        <v/>
      </c>
      <c r="EE181" s="108" t="str">
        <f t="shared" si="248"/>
        <v/>
      </c>
      <c r="EF181" s="108" t="str">
        <f t="shared" si="249"/>
        <v/>
      </c>
      <c r="EG181" s="108" t="str">
        <f t="shared" si="250"/>
        <v/>
      </c>
      <c r="EH181" s="110" t="str">
        <f t="shared" si="251"/>
        <v/>
      </c>
      <c r="EI181" s="52" t="str">
        <f>IF(OR($E181="",$G181=""),"",IF(AND($E$3=6),'Marks Entry 6th'!BU180,IF(AND($E$3=7),'Marks Entry 7th'!BU180,"")))</f>
        <v/>
      </c>
      <c r="EJ181" s="52" t="str">
        <f>IF(OR($E181="",$G181=""),"",IF(AND($E$3=6),'Marks Entry 6th'!BV180,IF(AND($E$3=7),'Marks Entry 7th'!BV180,"")))</f>
        <v/>
      </c>
      <c r="EK181" s="52" t="str">
        <f>IF(OR($E181="",$G181=""),"",IF(AND($E$3=6),'Marks Entry 6th'!BW180,IF(AND($E$3=7),'Marks Entry 7th'!BW180,"")))</f>
        <v/>
      </c>
      <c r="EL181" s="52" t="str">
        <f>IF(OR($E181="",$G181=""),"",IF(AND($E$3=6),'Marks Entry 6th'!BX180,IF(AND($E$3=7),'Marks Entry 7th'!BX180,"")))</f>
        <v/>
      </c>
      <c r="EM181" s="52" t="str">
        <f>IF(OR($E181="",$G181=""),"",IF(AND($E$3=6),'Marks Entry 6th'!BY180,IF(AND($E$3=7),'Marks Entry 7th'!BY180,"")))</f>
        <v/>
      </c>
      <c r="EN181" s="121" t="str">
        <f t="shared" si="252"/>
        <v/>
      </c>
      <c r="EO181" s="122">
        <f t="shared" si="253"/>
        <v>0</v>
      </c>
      <c r="EP181" s="122" t="str">
        <f t="shared" si="254"/>
        <v/>
      </c>
      <c r="EQ181" s="122" t="str">
        <f t="shared" si="255"/>
        <v/>
      </c>
      <c r="ER181" s="109" t="str">
        <f t="shared" si="256"/>
        <v/>
      </c>
      <c r="ES181" s="52" t="str">
        <f>IF(OR($E181="",$G181=""),"",IF(AND($E$3=6),'Marks Entry 6th'!BZ180,IF(AND($E$3=7),'Marks Entry 7th'!BZ180,"")))</f>
        <v/>
      </c>
      <c r="ET181" s="52" t="str">
        <f>IF(OR($E181="",$G181=""),"",IF(AND($E$3=6),'Marks Entry 6th'!CA180,IF(AND($E$3=7),'Marks Entry 7th'!CA180,"")))</f>
        <v/>
      </c>
      <c r="EU181" s="52" t="str">
        <f>IF(OR($E181="",$G181=""),"",IF(AND($E$3=6),'Marks Entry 6th'!CB180,IF(AND($E$3=7),'Marks Entry 7th'!CB180,"")))</f>
        <v/>
      </c>
      <c r="EV181" s="52" t="str">
        <f>IF(OR($E181="",$G181=""),"",IF(AND($E$3=6),'Marks Entry 6th'!CC180,IF(AND($E$3=7),'Marks Entry 7th'!CC180,"")))</f>
        <v/>
      </c>
      <c r="EW181" s="52" t="str">
        <f>IF(OR($E181="",$G181=""),"",IF(AND($E$3=6),'Marks Entry 6th'!CD180,IF(AND($E$3=7),'Marks Entry 7th'!CD180,"")))</f>
        <v/>
      </c>
      <c r="EX181" s="121" t="str">
        <f t="shared" si="257"/>
        <v/>
      </c>
      <c r="EY181" s="122">
        <f t="shared" si="258"/>
        <v>0</v>
      </c>
      <c r="EZ181" s="122" t="str">
        <f t="shared" si="259"/>
        <v/>
      </c>
      <c r="FA181" s="122" t="str">
        <f t="shared" si="260"/>
        <v/>
      </c>
      <c r="FB181" s="109" t="str">
        <f t="shared" si="261"/>
        <v/>
      </c>
      <c r="FC181" s="52" t="str">
        <f>IF(OR($E181="",$G181=""),"",IF(AND($E$3=6),'Marks Entry 6th'!CE180,IF(AND($E$3=7),'Marks Entry 7th'!CE180,"")))</f>
        <v/>
      </c>
      <c r="FD181" s="52" t="str">
        <f>IF(OR($E181="",$G181=""),"",IF(AND($E$3=6),'Marks Entry 6th'!CF180,IF(AND($E$3=7),'Marks Entry 7th'!CF180,"")))</f>
        <v/>
      </c>
      <c r="FE181" s="52" t="str">
        <f>IF(OR($E181="",$G181=""),"",IF(AND($E$3=6),'Marks Entry 6th'!CG180,IF(AND($E$3=7),'Marks Entry 7th'!CG180,"")))</f>
        <v/>
      </c>
      <c r="FF181" s="52" t="str">
        <f>IF(OR($E181="",$G181=""),"",IF(AND($E$3=6),'Marks Entry 6th'!CH180,IF(AND($E$3=7),'Marks Entry 7th'!CH180,"")))</f>
        <v/>
      </c>
      <c r="FG181" s="52" t="str">
        <f>IF(OR($E181="",$G181=""),"",IF(AND($E$3=6),'Marks Entry 6th'!CI180,IF(AND($E$3=7),'Marks Entry 7th'!CI180,"")))</f>
        <v/>
      </c>
      <c r="FH181" s="121" t="str">
        <f t="shared" si="262"/>
        <v/>
      </c>
      <c r="FI181" s="122">
        <f t="shared" si="263"/>
        <v>0</v>
      </c>
      <c r="FJ181" s="122" t="str">
        <f t="shared" si="264"/>
        <v/>
      </c>
      <c r="FK181" s="122" t="str">
        <f t="shared" si="265"/>
        <v/>
      </c>
      <c r="FL181" s="109" t="str">
        <f t="shared" si="266"/>
        <v/>
      </c>
      <c r="FM181" s="370" t="str">
        <f>IF(OR($E181="",$G181=""),"",IF(AND('Marks Entry 6th'!CJ180="",'Marks Entry 7th'!CJ180=""),"",IF(AND($E$3=6),'Marks Entry 6th'!CJ180,IF(AND($E$3=7),'Marks Entry 7th'!CJ180,""))))</f>
        <v/>
      </c>
      <c r="FN181" s="370" t="str">
        <f>IF(OR($E181="",$G181=""),"",IF(AND('Marks Entry 6th'!CK180="",'Marks Entry 7th'!CK180=""),"",IF(AND($E$3=6),'Marks Entry 6th'!CK180,IF(AND($E$3=7),'Marks Entry 7th'!CK180,""))))</f>
        <v/>
      </c>
      <c r="FO181" s="371" t="str">
        <f t="shared" si="267"/>
        <v/>
      </c>
      <c r="FP181" s="109" t="str">
        <f t="shared" si="268"/>
        <v/>
      </c>
      <c r="FQ181" s="370" t="str">
        <f>IF(OR($E181="",$G181=""),"",IF(AND('Marks Entry 6th'!CL180="",'Marks Entry 7th'!CL180=""),"",IF(AND($E$3=6),'Marks Entry 6th'!CL180,IF(AND($E$3=7),'Marks Entry 7th'!CL180,""))))</f>
        <v/>
      </c>
      <c r="FR181" s="370" t="str">
        <f>IF(OR($E181="",$G181=""),"",IF(AND('Marks Entry 6th'!CM180="",'Marks Entry 7th'!CM180=""),"",IF(AND($E$3=6),'Marks Entry 6th'!CM180,IF(AND($E$3=7),'Marks Entry 7th'!CM180,""))))</f>
        <v/>
      </c>
      <c r="FS181" s="371" t="str">
        <f t="shared" si="269"/>
        <v/>
      </c>
      <c r="FT181" s="109" t="str">
        <f t="shared" si="270"/>
        <v/>
      </c>
      <c r="FU181" s="78" t="str">
        <f t="shared" si="271"/>
        <v/>
      </c>
      <c r="FV181" s="332" t="str">
        <f t="shared" si="272"/>
        <v/>
      </c>
      <c r="FW181" s="84" t="str">
        <f t="shared" si="273"/>
        <v/>
      </c>
      <c r="FX181" s="225" t="str">
        <f t="shared" si="274"/>
        <v/>
      </c>
      <c r="FY181" s="85" t="str">
        <f t="shared" si="275"/>
        <v/>
      </c>
      <c r="FZ181" s="331" t="str">
        <f>IFERROR(IF(B181="NSO","NSO",IF(OR(D181="",G181="",F181=""),"",IF(AND(FV181&gt;=36,'Master sheet'!$D$11="Hindi"),"कक्षा क्रमोन्नत",IF(AND(FV181&gt;=36,'Master sheet'!$D$11="English"),"Promoted",IF(AND(FV181&lt;36,'Master sheet'!$D$11="Hindi"),"पुनः परीक्षा","Re-Exam"))))),"")</f>
        <v/>
      </c>
      <c r="GA181" s="53" t="str">
        <f>IF(OR($E181="",$G181=""),"",IF(AND($E$3=6,'Marks Entry 6th'!CN180=""),"",IF(AND($E$3=7,'Marks Entry 7th'!CN180=""),"",IF(AND($E$3=6),'Marks Entry 6th'!CN180,IF(AND($E$3=7),'Marks Entry 7th'!CN180,"")))))</f>
        <v/>
      </c>
      <c r="GB181" s="53" t="str">
        <f>IF(OR($E181="",$G181=""),"",IF(AND($E$3=6,'Marks Entry 6th'!CO180=""),"",IF(AND($E$3=7,'Marks Entry 7th'!CO180=""),"",IF(AND($E$3=6),'Marks Entry 6th'!CO180,IF(AND($E$3=7),'Marks Entry 7th'!CO180,"")))))</f>
        <v/>
      </c>
      <c r="GC181" s="54"/>
      <c r="GK181" s="56">
        <f>IF(AND($E$3=6),'Marks Entry 6th'!I180,IF(AND($E$3=7),'Marks Entry 7th'!I180,""))</f>
        <v>0</v>
      </c>
      <c r="GL181" s="56">
        <f t="shared" si="276"/>
        <v>0</v>
      </c>
    </row>
    <row r="182" spans="1:194" ht="18.95" customHeight="1">
      <c r="A182" s="68">
        <v>175</v>
      </c>
      <c r="B182" s="68" t="str">
        <f>IF(OR(GK182=0,GK182=""),"",IF(AND($E$3=6),'Marks Entry 6th'!I181,IF(AND($E$3=7),'Marks Entry 7th'!I181,"")))</f>
        <v/>
      </c>
      <c r="C182" s="69" t="str">
        <f>IF(OR(B182=0,B182=""),"",IF(AND($E$3=6,'Marks Entry 6th'!B181=""),"",IF(AND($E$3=7,'Marks Entry 7th'!B181=""),"",IF(AND($E$3=6,'Marks Entry 6th'!B181),'Marks Entry 6th'!B181,IF(AND($E$3=7),'Marks Entry 7th'!B181,"")))))</f>
        <v/>
      </c>
      <c r="D182" s="69" t="str">
        <f>IF(OR(B182=0,B182=""),"",IF(AND($E$3=6,'Marks Entry 6th'!C181=""),"",IF(AND($E$3=7,'Marks Entry 7th'!C181=""),"",IF(AND($E$3=6),'Marks Entry 6th'!C181,IF(AND($E$3=7),'Marks Entry 7th'!C181,"")))))</f>
        <v/>
      </c>
      <c r="E182" s="306" t="str">
        <f>IF(OR(B182=0,B182=""),"",IF(AND($E$3=6,'Marks Entry 6th'!E181=""),"",IF(AND($E$3=7,'Marks Entry 7th'!E181=""),"",IF(AND($E$3=6),'Marks Entry 6th'!E181,IF(AND($E$3=7),'Marks Entry 7th'!E181,"")))))</f>
        <v/>
      </c>
      <c r="F182" s="69" t="str">
        <f>IF(OR(B182=0,B182=""),"",IF(AND($E$3=6,'Marks Entry 6th'!D181=""),"",IF(AND($E$3=7,'Marks Entry 7th'!D181=""),"",IF(AND($E$3=6),'Marks Entry 6th'!D181,IF(AND($E$3=7),'Marks Entry 7th'!D181,"")))))</f>
        <v/>
      </c>
      <c r="G182" s="305" t="str">
        <f>IF(OR(B182=0,B182=""),"",IF(AND($E$3=6,'Marks Entry 6th'!F181=""),"",IF(AND($E$3=7,'Marks Entry 7th'!F181=""),"",IF(AND($E$3=6),UPPER('Marks Entry 6th'!F181),IF(AND($E$3=7),UPPER('Marks Entry 7th'!F181),"")))))</f>
        <v/>
      </c>
      <c r="H182" s="305" t="str">
        <f>IF(OR(B182=0,B182=""),"",IF(AND($E$3=6,'Marks Entry 6th'!G181=""),"",IF(AND($E$3=7,'Marks Entry 7th'!G181=""),"",IF(AND($E$3=6),UPPER('Marks Entry 6th'!G181),IF(AND($E$3=7),UPPER('Marks Entry 7th'!G181),"")))))</f>
        <v/>
      </c>
      <c r="I182" s="305" t="str">
        <f>IF(OR(B182=0,B182=""),"",IF(AND($E$3=6,'Marks Entry 6th'!H181=""),"",IF(AND($E$3=7,'Marks Entry 7th'!H181=""),"",IF(AND($E$3=6),UPPER('Marks Entry 6th'!H181),IF(AND($E$3=7),UPPER('Marks Entry 7th'!H181),"")))))</f>
        <v/>
      </c>
      <c r="J182" s="64" t="str">
        <f>IF(OR(B182=0,B182=""),"",IF(AND($E$3=6,'Marks Entry 6th'!J181=""),"",IF(AND($E$3=7,'Marks Entry 7th'!J181=""),"",IF(AND($E$3=6),'Marks Entry 6th'!J181,IF(AND($E$3=7),'Marks Entry 7th'!J181,"")))))</f>
        <v/>
      </c>
      <c r="K182" s="64" t="str">
        <f>IF(OR(B182=0,B182=""),"",IF(AND($E$3=6,'Marks Entry 6th'!K181=""),"",IF(AND($E$3=7,'Marks Entry 7th'!K181=""),"",IF(AND($E$3=6),'Marks Entry 6th'!K181,IF(AND($E$3=7),'Marks Entry 7th'!K181,"")))))</f>
        <v/>
      </c>
      <c r="L182" s="120" t="str">
        <f>IF(OR($E182="",$G182=""),"",IF(AND($E$3=6),'Marks Entry 6th'!L181,IF(AND($E$3=7),'Marks Entry 7th'!L181,"")))</f>
        <v/>
      </c>
      <c r="M182" s="120" t="str">
        <f>IF(OR($E182="",$G182=""),"",IF(AND($E$3=6),'Marks Entry 6th'!M181,IF(AND($E$3=7),'Marks Entry 7th'!M181,"")))</f>
        <v/>
      </c>
      <c r="N182" s="120" t="str">
        <f>IF(OR($E182="",$G182=""),"",IF(AND($E$3=6),'Marks Entry 6th'!N181,IF(AND($E$3=7),'Marks Entry 7th'!N181,"")))</f>
        <v/>
      </c>
      <c r="O182" s="120" t="str">
        <f>IF(OR($E182="",$G182=""),"",IF(AND($E$3=6),'Marks Entry 6th'!O181,IF(AND($E$3=7),'Marks Entry 7th'!O181,"")))</f>
        <v/>
      </c>
      <c r="P182" s="120" t="str">
        <f>IF(OR($E182="",$G182=""),"",IF(AND($E$3=6),'Marks Entry 6th'!P181,IF(AND($E$3=7),'Marks Entry 7th'!P181,"")))</f>
        <v/>
      </c>
      <c r="Q182" s="120" t="str">
        <f>IF(OR($E182="",$G182=""),"",IF(AND($E$3=6),'Marks Entry 6th'!Q181,IF(AND($E$3=7),'Marks Entry 7th'!Q181,"")))</f>
        <v/>
      </c>
      <c r="R182" s="428" t="str">
        <f t="shared" si="186"/>
        <v/>
      </c>
      <c r="S182" s="120" t="str">
        <f>IF(OR($E182="",$G182=""),"",IF(AND($E$3=6),'Marks Entry 6th'!R181,IF(AND($E$3=7),'Marks Entry 7th'!R181,"")))</f>
        <v/>
      </c>
      <c r="T182" s="120" t="str">
        <f>IF(OR($E182="",$G182=""),"",IF(AND($E$3=6),'Marks Entry 6th'!S181,IF(AND($E$3=7),'Marks Entry 7th'!S181,"")))</f>
        <v/>
      </c>
      <c r="U182" s="65" t="str">
        <f t="shared" si="187"/>
        <v/>
      </c>
      <c r="V182" s="62">
        <f t="shared" si="188"/>
        <v>0</v>
      </c>
      <c r="W182" s="67" t="str">
        <f>IF(OR($E182="",$G182=""),"",IF(AND($E$3=6),'Marks Entry 6th'!T181,IF(AND($E$3=7),'Marks Entry 7th'!T181,"")))</f>
        <v/>
      </c>
      <c r="X182" s="67" t="str">
        <f>IF(OR($E182="",$G182=""),"",IF(AND($E$3=6),'Marks Entry 6th'!U181,IF(AND($E$3=7),'Marks Entry 7th'!U181,"")))</f>
        <v/>
      </c>
      <c r="Y182" s="66" t="str">
        <f t="shared" si="189"/>
        <v/>
      </c>
      <c r="Z182" s="62" t="str">
        <f t="shared" si="190"/>
        <v/>
      </c>
      <c r="AA182" s="108">
        <f t="shared" si="191"/>
        <v>0</v>
      </c>
      <c r="AB182" s="108" t="str">
        <f t="shared" si="192"/>
        <v/>
      </c>
      <c r="AC182" s="108" t="str">
        <f t="shared" si="193"/>
        <v/>
      </c>
      <c r="AD182" s="108" t="str">
        <f t="shared" si="194"/>
        <v/>
      </c>
      <c r="AE182" s="108" t="str">
        <f t="shared" si="195"/>
        <v/>
      </c>
      <c r="AF182" s="110" t="str">
        <f t="shared" si="196"/>
        <v/>
      </c>
      <c r="AG182" s="120" t="str">
        <f>IF(OR($E182="",$G182=""),"",IF(AND($E$3=6),'Marks Entry 6th'!V181,IF(AND($E$3=7),'Marks Entry 7th'!V181,"")))</f>
        <v/>
      </c>
      <c r="AH182" s="120" t="str">
        <f>IF(OR($E182="",$G182=""),"",IF(AND($E$3=6),'Marks Entry 6th'!W181,IF(AND($E$3=7),'Marks Entry 7th'!W181,"")))</f>
        <v/>
      </c>
      <c r="AI182" s="120" t="str">
        <f>IF(OR($E182="",$G182=""),"",IF(AND($E$3=6),'Marks Entry 6th'!X181,IF(AND($E$3=7),'Marks Entry 7th'!X181,"")))</f>
        <v/>
      </c>
      <c r="AJ182" s="120" t="str">
        <f>IF(OR($E182="",$G182=""),"",IF(AND($E$3=6),'Marks Entry 6th'!Y181,IF(AND($E$3=7),'Marks Entry 7th'!Y181,"")))</f>
        <v/>
      </c>
      <c r="AK182" s="120" t="str">
        <f>IF(OR($E182="",$G182=""),"",IF(AND($E$3=6),'Marks Entry 6th'!Z181,IF(AND($E$3=7),'Marks Entry 7th'!Z181,"")))</f>
        <v/>
      </c>
      <c r="AL182" s="120" t="str">
        <f>IF(OR($E182="",$G182=""),"",IF(AND($E$3=6),'Marks Entry 6th'!AA181,IF(AND($E$3=7),'Marks Entry 7th'!AA181,"")))</f>
        <v/>
      </c>
      <c r="AM182" s="428" t="str">
        <f t="shared" si="197"/>
        <v/>
      </c>
      <c r="AN182" s="120" t="str">
        <f>IF(OR($E182="",$G182=""),"",IF(AND($E$3=6),'Marks Entry 6th'!AB181,IF(AND($E$3=7),'Marks Entry 7th'!AB181,"")))</f>
        <v/>
      </c>
      <c r="AO182" s="120" t="str">
        <f>IF(OR($E182="",$G182=""),"",IF(AND($E$3=6),'Marks Entry 6th'!AC181,IF(AND($E$3=7),'Marks Entry 7th'!AC181,"")))</f>
        <v/>
      </c>
      <c r="AP182" s="65" t="str">
        <f t="shared" si="198"/>
        <v/>
      </c>
      <c r="AQ182" s="62">
        <f t="shared" si="199"/>
        <v>0</v>
      </c>
      <c r="AR182" s="67" t="str">
        <f>IF(OR($E182="",$G182=""),"",IF(AND($E$3=6),'Marks Entry 6th'!AD181,IF(AND($E$3=7),'Marks Entry 7th'!AD181,"")))</f>
        <v/>
      </c>
      <c r="AS182" s="67" t="str">
        <f>IF(OR($E182="",$G182=""),"",IF(AND($E$3=6),'Marks Entry 6th'!AE181,IF(AND($E$3=7),'Marks Entry 7th'!AE181,"")))</f>
        <v/>
      </c>
      <c r="AT182" s="65" t="str">
        <f t="shared" si="200"/>
        <v/>
      </c>
      <c r="AU182" s="62" t="str">
        <f t="shared" si="201"/>
        <v/>
      </c>
      <c r="AV182" s="108">
        <f t="shared" si="202"/>
        <v>0</v>
      </c>
      <c r="AW182" s="108" t="str">
        <f t="shared" si="203"/>
        <v/>
      </c>
      <c r="AX182" s="108" t="str">
        <f t="shared" si="204"/>
        <v/>
      </c>
      <c r="AY182" s="108" t="str">
        <f t="shared" si="205"/>
        <v/>
      </c>
      <c r="AZ182" s="108" t="str">
        <f t="shared" si="206"/>
        <v/>
      </c>
      <c r="BA182" s="110" t="str">
        <f t="shared" si="207"/>
        <v/>
      </c>
      <c r="BB182" s="313" t="str">
        <f>IF(OR($E182="",$G182=""),"",IF(AND($E$3=6),'Marks Entry 6th'!AF181,IF(AND($E$3=7),'Marks Entry 7th'!AF181,"")))</f>
        <v/>
      </c>
      <c r="BC182" s="120" t="str">
        <f>IF(OR($E182="",$G182=""),"",IF(AND($E$3=6),'Marks Entry 6th'!AG181,IF(AND($E$3=7),'Marks Entry 7th'!AG181,"")))</f>
        <v/>
      </c>
      <c r="BD182" s="120" t="str">
        <f>IF(OR($E182="",$G182=""),"",IF(AND($E$3=6),'Marks Entry 6th'!AH181,IF(AND($E$3=7),'Marks Entry 7th'!AH181,"")))</f>
        <v/>
      </c>
      <c r="BE182" s="120" t="str">
        <f>IF(OR($E182="",$G182=""),"",IF(AND($E$3=6),'Marks Entry 6th'!AI181,IF(AND($E$3=7),'Marks Entry 7th'!AI181,"")))</f>
        <v/>
      </c>
      <c r="BF182" s="120" t="str">
        <f>IF(OR($E182="",$G182=""),"",IF(AND($E$3=6),'Marks Entry 6th'!AJ181,IF(AND($E$3=7),'Marks Entry 7th'!AJ181,"")))</f>
        <v/>
      </c>
      <c r="BG182" s="120" t="str">
        <f>IF(OR($E182="",$G182=""),"",IF(AND($E$3=6),'Marks Entry 6th'!AK181,IF(AND($E$3=7),'Marks Entry 7th'!AK181,"")))</f>
        <v/>
      </c>
      <c r="BH182" s="120" t="str">
        <f>IF(OR($E182="",$G182=""),"",IF(AND($E$3=6),'Marks Entry 6th'!AL181,IF(AND($E$3=7),'Marks Entry 7th'!AL181,"")))</f>
        <v/>
      </c>
      <c r="BI182" s="428" t="str">
        <f t="shared" si="208"/>
        <v/>
      </c>
      <c r="BJ182" s="120" t="str">
        <f>IF(OR($E182="",$G182=""),"",IF(AND($E$3=6),'Marks Entry 6th'!AM181,IF(AND($E$3=7),'Marks Entry 7th'!AM181,"")))</f>
        <v/>
      </c>
      <c r="BK182" s="120" t="str">
        <f>IF(OR($E182="",$G182=""),"",IF(AND($E$3=6),'Marks Entry 6th'!AN181,IF(AND($E$3=7),'Marks Entry 7th'!AN181,"")))</f>
        <v/>
      </c>
      <c r="BL182" s="65" t="str">
        <f t="shared" si="209"/>
        <v/>
      </c>
      <c r="BM182" s="62">
        <f t="shared" si="210"/>
        <v>0</v>
      </c>
      <c r="BN182" s="67" t="str">
        <f>IF(OR($E182="",$G182=""),"",IF(AND($E$3=6),'Marks Entry 6th'!AO181,IF(AND($E$3=7),'Marks Entry 7th'!AO181,"")))</f>
        <v/>
      </c>
      <c r="BO182" s="67" t="str">
        <f>IF(OR($E182="",$G182=""),"",IF(AND($E$3=6),'Marks Entry 6th'!AP181,IF(AND($E$3=7),'Marks Entry 7th'!AP181,"")))</f>
        <v/>
      </c>
      <c r="BP182" s="65" t="str">
        <f t="shared" si="211"/>
        <v/>
      </c>
      <c r="BQ182" s="62" t="str">
        <f t="shared" si="212"/>
        <v/>
      </c>
      <c r="BR182" s="108">
        <f t="shared" si="213"/>
        <v>0</v>
      </c>
      <c r="BS182" s="108" t="str">
        <f t="shared" si="214"/>
        <v/>
      </c>
      <c r="BT182" s="108" t="str">
        <f t="shared" si="215"/>
        <v/>
      </c>
      <c r="BU182" s="108" t="str">
        <f t="shared" si="216"/>
        <v/>
      </c>
      <c r="BV182" s="108" t="str">
        <f t="shared" si="217"/>
        <v/>
      </c>
      <c r="BW182" s="110" t="str">
        <f t="shared" si="218"/>
        <v/>
      </c>
      <c r="BX182" s="120" t="str">
        <f>IF(OR($E182="",$G182=""),"",IF(AND($E$3=6),'Marks Entry 6th'!AQ181,IF(AND($E$3=7),'Marks Entry 7th'!AQ181,"")))</f>
        <v/>
      </c>
      <c r="BY182" s="120" t="str">
        <f>IF(OR($E182="",$G182=""),"",IF(AND($E$3=6),'Marks Entry 6th'!AR181,IF(AND($E$3=7),'Marks Entry 7th'!AR181,"")))</f>
        <v/>
      </c>
      <c r="BZ182" s="120" t="str">
        <f>IF(OR($E182="",$G182=""),"",IF(AND($E$3=6),'Marks Entry 6th'!AS181,IF(AND($E$3=7),'Marks Entry 7th'!AS181,"")))</f>
        <v/>
      </c>
      <c r="CA182" s="120" t="str">
        <f>IF(OR($E182="",$G182=""),"",IF(AND($E$3=6),'Marks Entry 6th'!AT181,IF(AND($E$3=7),'Marks Entry 7th'!AT181,"")))</f>
        <v/>
      </c>
      <c r="CB182" s="120" t="str">
        <f>IF(OR($E182="",$G182=""),"",IF(AND($E$3=6),'Marks Entry 6th'!AU181,IF(AND($E$3=7),'Marks Entry 7th'!AU181,"")))</f>
        <v/>
      </c>
      <c r="CC182" s="120" t="str">
        <f>IF(OR($E182="",$G182=""),"",IF(AND($E$3=6),'Marks Entry 6th'!AV181,IF(AND($E$3=7),'Marks Entry 7th'!AV181,"")))</f>
        <v/>
      </c>
      <c r="CD182" s="428" t="str">
        <f t="shared" si="219"/>
        <v/>
      </c>
      <c r="CE182" s="120" t="str">
        <f>IF(OR($E182="",$G182=""),"",IF(AND($E$3=6),'Marks Entry 6th'!AW181,IF(AND($E$3=7),'Marks Entry 7th'!AW181,"")))</f>
        <v/>
      </c>
      <c r="CF182" s="120" t="str">
        <f>IF(OR($E182="",$G182=""),"",IF(AND($E$3=6),'Marks Entry 6th'!AX181,IF(AND($E$3=7),'Marks Entry 7th'!AX181,"")))</f>
        <v/>
      </c>
      <c r="CG182" s="65" t="str">
        <f t="shared" si="220"/>
        <v/>
      </c>
      <c r="CH182" s="62">
        <f t="shared" si="221"/>
        <v>0</v>
      </c>
      <c r="CI182" s="67" t="str">
        <f>IF(OR($E182="",$G182=""),"",IF(AND($E$3=6),'Marks Entry 6th'!AY181,IF(AND($E$3=7),'Marks Entry 7th'!AY181,"")))</f>
        <v/>
      </c>
      <c r="CJ182" s="67" t="str">
        <f>IF(OR($E182="",$G182=""),"",IF(AND($E$3=6),'Marks Entry 6th'!AZ181,IF(AND($E$3=7),'Marks Entry 7th'!AZ181,"")))</f>
        <v/>
      </c>
      <c r="CK182" s="65" t="str">
        <f t="shared" si="222"/>
        <v/>
      </c>
      <c r="CL182" s="62" t="str">
        <f t="shared" si="223"/>
        <v/>
      </c>
      <c r="CM182" s="108">
        <f t="shared" si="224"/>
        <v>0</v>
      </c>
      <c r="CN182" s="108" t="str">
        <f t="shared" si="225"/>
        <v/>
      </c>
      <c r="CO182" s="108" t="str">
        <f t="shared" si="226"/>
        <v/>
      </c>
      <c r="CP182" s="108" t="str">
        <f t="shared" si="227"/>
        <v/>
      </c>
      <c r="CQ182" s="108" t="str">
        <f t="shared" si="228"/>
        <v/>
      </c>
      <c r="CR182" s="110" t="str">
        <f t="shared" si="229"/>
        <v/>
      </c>
      <c r="CS182" s="120" t="str">
        <f>IF(OR($E182="",$G182=""),"",IF(AND($E$3=6),'Marks Entry 6th'!BA181,IF(AND($E$3=7),'Marks Entry 7th'!BA181,"")))</f>
        <v/>
      </c>
      <c r="CT182" s="120" t="str">
        <f>IF(OR($E182="",$G182=""),"",IF(AND($E$3=6),'Marks Entry 6th'!BB181,IF(AND($E$3=7),'Marks Entry 7th'!BB181,"")))</f>
        <v/>
      </c>
      <c r="CU182" s="120" t="str">
        <f>IF(OR($E182="",$G182=""),"",IF(AND($E$3=6),'Marks Entry 6th'!BC181,IF(AND($E$3=7),'Marks Entry 7th'!BC181,"")))</f>
        <v/>
      </c>
      <c r="CV182" s="120" t="str">
        <f>IF(OR($E182="",$G182=""),"",IF(AND($E$3=6),'Marks Entry 6th'!BD181,IF(AND($E$3=7),'Marks Entry 7th'!BD181,"")))</f>
        <v/>
      </c>
      <c r="CW182" s="120" t="str">
        <f>IF(OR($E182="",$G182=""),"",IF(AND($E$3=6),'Marks Entry 6th'!BE181,IF(AND($E$3=7),'Marks Entry 7th'!BE181,"")))</f>
        <v/>
      </c>
      <c r="CX182" s="120" t="str">
        <f>IF(OR($E182="",$G182=""),"",IF(AND($E$3=6),'Marks Entry 6th'!BF181,IF(AND($E$3=7),'Marks Entry 7th'!BF181,"")))</f>
        <v/>
      </c>
      <c r="CY182" s="428" t="str">
        <f t="shared" si="230"/>
        <v/>
      </c>
      <c r="CZ182" s="120" t="str">
        <f>IF(OR($E182="",$G182=""),"",IF(AND($E$3=6),'Marks Entry 6th'!BG181,IF(AND($E$3=7),'Marks Entry 7th'!BG181,"")))</f>
        <v/>
      </c>
      <c r="DA182" s="120" t="str">
        <f>IF(OR($E182="",$G182=""),"",IF(AND($E$3=6),'Marks Entry 6th'!BH181,IF(AND($E$3=7),'Marks Entry 7th'!BH181,"")))</f>
        <v/>
      </c>
      <c r="DB182" s="65" t="str">
        <f t="shared" si="231"/>
        <v/>
      </c>
      <c r="DC182" s="62">
        <f t="shared" si="232"/>
        <v>0</v>
      </c>
      <c r="DD182" s="67" t="str">
        <f>IF(OR($E182="",$G182=""),"",IF(AND($E$3=6),'Marks Entry 6th'!BI181,IF(AND($E$3=7),'Marks Entry 7th'!BI181,"")))</f>
        <v/>
      </c>
      <c r="DE182" s="67" t="str">
        <f>IF(OR($E182="",$G182=""),"",IF(AND($E$3=6),'Marks Entry 6th'!BJ181,IF(AND($E$3=7),'Marks Entry 7th'!BJ181,"")))</f>
        <v/>
      </c>
      <c r="DF182" s="65" t="str">
        <f t="shared" si="233"/>
        <v/>
      </c>
      <c r="DG182" s="62" t="str">
        <f t="shared" si="234"/>
        <v/>
      </c>
      <c r="DH182" s="108">
        <f t="shared" si="235"/>
        <v>0</v>
      </c>
      <c r="DI182" s="108" t="str">
        <f t="shared" si="236"/>
        <v/>
      </c>
      <c r="DJ182" s="108" t="str">
        <f t="shared" si="237"/>
        <v/>
      </c>
      <c r="DK182" s="108" t="str">
        <f t="shared" si="238"/>
        <v/>
      </c>
      <c r="DL182" s="108" t="str">
        <f t="shared" si="239"/>
        <v/>
      </c>
      <c r="DM182" s="110" t="str">
        <f t="shared" si="240"/>
        <v/>
      </c>
      <c r="DN182" s="120" t="str">
        <f>IF(OR($E182="",$G182=""),"",IF(AND($E$3=6),'Marks Entry 6th'!BK181,IF(AND($E$3=7),'Marks Entry 7th'!BK181,"")))</f>
        <v/>
      </c>
      <c r="DO182" s="120" t="str">
        <f>IF(OR($E182="",$G182=""),"",IF(AND($E$3=6),'Marks Entry 6th'!BL181,IF(AND($E$3=7),'Marks Entry 7th'!BL181,"")))</f>
        <v/>
      </c>
      <c r="DP182" s="120" t="str">
        <f>IF(OR($E182="",$G182=""),"",IF(AND($E$3=6),'Marks Entry 6th'!BM181,IF(AND($E$3=7),'Marks Entry 7th'!BM181,"")))</f>
        <v/>
      </c>
      <c r="DQ182" s="120" t="str">
        <f>IF(OR($E182="",$G182=""),"",IF(AND($E$3=6),'Marks Entry 6th'!BN181,IF(AND($E$3=7),'Marks Entry 7th'!BN181,"")))</f>
        <v/>
      </c>
      <c r="DR182" s="120" t="str">
        <f>IF(OR($E182="",$G182=""),"",IF(AND($E$3=6),'Marks Entry 6th'!BO181,IF(AND($E$3=7),'Marks Entry 7th'!BO181,"")))</f>
        <v/>
      </c>
      <c r="DS182" s="120" t="str">
        <f>IF(OR($E182="",$G182=""),"",IF(AND($E$3=6),'Marks Entry 6th'!BP181,IF(AND($E$3=7),'Marks Entry 7th'!BP181,"")))</f>
        <v/>
      </c>
      <c r="DT182" s="428" t="str">
        <f t="shared" si="241"/>
        <v/>
      </c>
      <c r="DU182" s="120" t="str">
        <f>IF(OR($E182="",$G182=""),"",IF(AND($E$3=6),'Marks Entry 6th'!BQ181,IF(AND($E$3=7),'Marks Entry 7th'!BQ181,"")))</f>
        <v/>
      </c>
      <c r="DV182" s="120" t="str">
        <f>IF(OR($E182="",$G182=""),"",IF(AND($E$3=6),'Marks Entry 6th'!BR181,IF(AND($E$3=7),'Marks Entry 7th'!BR181,"")))</f>
        <v/>
      </c>
      <c r="DW182" s="65" t="str">
        <f t="shared" si="242"/>
        <v/>
      </c>
      <c r="DX182" s="62">
        <f t="shared" si="243"/>
        <v>0</v>
      </c>
      <c r="DY182" s="67" t="str">
        <f>IF(OR($E182="",$G182=""),"",IF(AND($E$3=6),'Marks Entry 6th'!BS181,IF(AND($E$3=7),'Marks Entry 7th'!BS181,"")))</f>
        <v/>
      </c>
      <c r="DZ182" s="67" t="str">
        <f>IF(OR($E182="",$G182=""),"",IF(AND($E$3=6),'Marks Entry 6th'!BT181,IF(AND($E$3=7),'Marks Entry 7th'!BT181,"")))</f>
        <v/>
      </c>
      <c r="EA182" s="65" t="str">
        <f t="shared" si="244"/>
        <v/>
      </c>
      <c r="EB182" s="62" t="str">
        <f t="shared" si="245"/>
        <v/>
      </c>
      <c r="EC182" s="108">
        <f t="shared" si="246"/>
        <v>0</v>
      </c>
      <c r="ED182" s="108" t="str">
        <f t="shared" si="247"/>
        <v/>
      </c>
      <c r="EE182" s="108" t="str">
        <f t="shared" si="248"/>
        <v/>
      </c>
      <c r="EF182" s="108" t="str">
        <f t="shared" si="249"/>
        <v/>
      </c>
      <c r="EG182" s="108" t="str">
        <f t="shared" si="250"/>
        <v/>
      </c>
      <c r="EH182" s="110" t="str">
        <f t="shared" si="251"/>
        <v/>
      </c>
      <c r="EI182" s="52" t="str">
        <f>IF(OR($E182="",$G182=""),"",IF(AND($E$3=6),'Marks Entry 6th'!BU181,IF(AND($E$3=7),'Marks Entry 7th'!BU181,"")))</f>
        <v/>
      </c>
      <c r="EJ182" s="52" t="str">
        <f>IF(OR($E182="",$G182=""),"",IF(AND($E$3=6),'Marks Entry 6th'!BV181,IF(AND($E$3=7),'Marks Entry 7th'!BV181,"")))</f>
        <v/>
      </c>
      <c r="EK182" s="52" t="str">
        <f>IF(OR($E182="",$G182=""),"",IF(AND($E$3=6),'Marks Entry 6th'!BW181,IF(AND($E$3=7),'Marks Entry 7th'!BW181,"")))</f>
        <v/>
      </c>
      <c r="EL182" s="52" t="str">
        <f>IF(OR($E182="",$G182=""),"",IF(AND($E$3=6),'Marks Entry 6th'!BX181,IF(AND($E$3=7),'Marks Entry 7th'!BX181,"")))</f>
        <v/>
      </c>
      <c r="EM182" s="52" t="str">
        <f>IF(OR($E182="",$G182=""),"",IF(AND($E$3=6),'Marks Entry 6th'!BY181,IF(AND($E$3=7),'Marks Entry 7th'!BY181,"")))</f>
        <v/>
      </c>
      <c r="EN182" s="121" t="str">
        <f t="shared" si="252"/>
        <v/>
      </c>
      <c r="EO182" s="122">
        <f t="shared" si="253"/>
        <v>0</v>
      </c>
      <c r="EP182" s="122" t="str">
        <f t="shared" si="254"/>
        <v/>
      </c>
      <c r="EQ182" s="122" t="str">
        <f t="shared" si="255"/>
        <v/>
      </c>
      <c r="ER182" s="109" t="str">
        <f t="shared" si="256"/>
        <v/>
      </c>
      <c r="ES182" s="52" t="str">
        <f>IF(OR($E182="",$G182=""),"",IF(AND($E$3=6),'Marks Entry 6th'!BZ181,IF(AND($E$3=7),'Marks Entry 7th'!BZ181,"")))</f>
        <v/>
      </c>
      <c r="ET182" s="52" t="str">
        <f>IF(OR($E182="",$G182=""),"",IF(AND($E$3=6),'Marks Entry 6th'!CA181,IF(AND($E$3=7),'Marks Entry 7th'!CA181,"")))</f>
        <v/>
      </c>
      <c r="EU182" s="52" t="str">
        <f>IF(OR($E182="",$G182=""),"",IF(AND($E$3=6),'Marks Entry 6th'!CB181,IF(AND($E$3=7),'Marks Entry 7th'!CB181,"")))</f>
        <v/>
      </c>
      <c r="EV182" s="52" t="str">
        <f>IF(OR($E182="",$G182=""),"",IF(AND($E$3=6),'Marks Entry 6th'!CC181,IF(AND($E$3=7),'Marks Entry 7th'!CC181,"")))</f>
        <v/>
      </c>
      <c r="EW182" s="52" t="str">
        <f>IF(OR($E182="",$G182=""),"",IF(AND($E$3=6),'Marks Entry 6th'!CD181,IF(AND($E$3=7),'Marks Entry 7th'!CD181,"")))</f>
        <v/>
      </c>
      <c r="EX182" s="121" t="str">
        <f t="shared" si="257"/>
        <v/>
      </c>
      <c r="EY182" s="122">
        <f t="shared" si="258"/>
        <v>0</v>
      </c>
      <c r="EZ182" s="122" t="str">
        <f t="shared" si="259"/>
        <v/>
      </c>
      <c r="FA182" s="122" t="str">
        <f t="shared" si="260"/>
        <v/>
      </c>
      <c r="FB182" s="109" t="str">
        <f t="shared" si="261"/>
        <v/>
      </c>
      <c r="FC182" s="52" t="str">
        <f>IF(OR($E182="",$G182=""),"",IF(AND($E$3=6),'Marks Entry 6th'!CE181,IF(AND($E$3=7),'Marks Entry 7th'!CE181,"")))</f>
        <v/>
      </c>
      <c r="FD182" s="52" t="str">
        <f>IF(OR($E182="",$G182=""),"",IF(AND($E$3=6),'Marks Entry 6th'!CF181,IF(AND($E$3=7),'Marks Entry 7th'!CF181,"")))</f>
        <v/>
      </c>
      <c r="FE182" s="52" t="str">
        <f>IF(OR($E182="",$G182=""),"",IF(AND($E$3=6),'Marks Entry 6th'!CG181,IF(AND($E$3=7),'Marks Entry 7th'!CG181,"")))</f>
        <v/>
      </c>
      <c r="FF182" s="52" t="str">
        <f>IF(OR($E182="",$G182=""),"",IF(AND($E$3=6),'Marks Entry 6th'!CH181,IF(AND($E$3=7),'Marks Entry 7th'!CH181,"")))</f>
        <v/>
      </c>
      <c r="FG182" s="52" t="str">
        <f>IF(OR($E182="",$G182=""),"",IF(AND($E$3=6),'Marks Entry 6th'!CI181,IF(AND($E$3=7),'Marks Entry 7th'!CI181,"")))</f>
        <v/>
      </c>
      <c r="FH182" s="121" t="str">
        <f t="shared" si="262"/>
        <v/>
      </c>
      <c r="FI182" s="122">
        <f t="shared" si="263"/>
        <v>0</v>
      </c>
      <c r="FJ182" s="122" t="str">
        <f t="shared" si="264"/>
        <v/>
      </c>
      <c r="FK182" s="122" t="str">
        <f t="shared" si="265"/>
        <v/>
      </c>
      <c r="FL182" s="109" t="str">
        <f t="shared" si="266"/>
        <v/>
      </c>
      <c r="FM182" s="370" t="str">
        <f>IF(OR($E182="",$G182=""),"",IF(AND('Marks Entry 6th'!CJ181="",'Marks Entry 7th'!CJ181=""),"",IF(AND($E$3=6),'Marks Entry 6th'!CJ181,IF(AND($E$3=7),'Marks Entry 7th'!CJ181,""))))</f>
        <v/>
      </c>
      <c r="FN182" s="370" t="str">
        <f>IF(OR($E182="",$G182=""),"",IF(AND('Marks Entry 6th'!CK181="",'Marks Entry 7th'!CK181=""),"",IF(AND($E$3=6),'Marks Entry 6th'!CK181,IF(AND($E$3=7),'Marks Entry 7th'!CK181,""))))</f>
        <v/>
      </c>
      <c r="FO182" s="371" t="str">
        <f t="shared" si="267"/>
        <v/>
      </c>
      <c r="FP182" s="109" t="str">
        <f t="shared" si="268"/>
        <v/>
      </c>
      <c r="FQ182" s="370" t="str">
        <f>IF(OR($E182="",$G182=""),"",IF(AND('Marks Entry 6th'!CL181="",'Marks Entry 7th'!CL181=""),"",IF(AND($E$3=6),'Marks Entry 6th'!CL181,IF(AND($E$3=7),'Marks Entry 7th'!CL181,""))))</f>
        <v/>
      </c>
      <c r="FR182" s="370" t="str">
        <f>IF(OR($E182="",$G182=""),"",IF(AND('Marks Entry 6th'!CM181="",'Marks Entry 7th'!CM181=""),"",IF(AND($E$3=6),'Marks Entry 6th'!CM181,IF(AND($E$3=7),'Marks Entry 7th'!CM181,""))))</f>
        <v/>
      </c>
      <c r="FS182" s="371" t="str">
        <f t="shared" si="269"/>
        <v/>
      </c>
      <c r="FT182" s="109" t="str">
        <f t="shared" si="270"/>
        <v/>
      </c>
      <c r="FU182" s="78" t="str">
        <f t="shared" si="271"/>
        <v/>
      </c>
      <c r="FV182" s="332" t="str">
        <f t="shared" si="272"/>
        <v/>
      </c>
      <c r="FW182" s="84" t="str">
        <f t="shared" si="273"/>
        <v/>
      </c>
      <c r="FX182" s="225" t="str">
        <f t="shared" si="274"/>
        <v/>
      </c>
      <c r="FY182" s="85" t="str">
        <f t="shared" si="275"/>
        <v/>
      </c>
      <c r="FZ182" s="331" t="str">
        <f>IFERROR(IF(B182="NSO","NSO",IF(OR(D182="",G182="",F182=""),"",IF(AND(FV182&gt;=36,'Master sheet'!$D$11="Hindi"),"कक्षा क्रमोन्नत",IF(AND(FV182&gt;=36,'Master sheet'!$D$11="English"),"Promoted",IF(AND(FV182&lt;36,'Master sheet'!$D$11="Hindi"),"पुनः परीक्षा","Re-Exam"))))),"")</f>
        <v/>
      </c>
      <c r="GA182" s="53" t="str">
        <f>IF(OR($E182="",$G182=""),"",IF(AND($E$3=6,'Marks Entry 6th'!CN181=""),"",IF(AND($E$3=7,'Marks Entry 7th'!CN181=""),"",IF(AND($E$3=6),'Marks Entry 6th'!CN181,IF(AND($E$3=7),'Marks Entry 7th'!CN181,"")))))</f>
        <v/>
      </c>
      <c r="GB182" s="53" t="str">
        <f>IF(OR($E182="",$G182=""),"",IF(AND($E$3=6,'Marks Entry 6th'!CO181=""),"",IF(AND($E$3=7,'Marks Entry 7th'!CO181=""),"",IF(AND($E$3=6),'Marks Entry 6th'!CO181,IF(AND($E$3=7),'Marks Entry 7th'!CO181,"")))))</f>
        <v/>
      </c>
      <c r="GC182" s="54"/>
      <c r="GK182" s="56">
        <f>IF(AND($E$3=6),'Marks Entry 6th'!I181,IF(AND($E$3=7),'Marks Entry 7th'!I181,""))</f>
        <v>0</v>
      </c>
      <c r="GL182" s="56">
        <f t="shared" si="276"/>
        <v>0</v>
      </c>
    </row>
    <row r="183" spans="1:194" ht="18.95" customHeight="1">
      <c r="A183" s="68">
        <v>176</v>
      </c>
      <c r="B183" s="68" t="str">
        <f>IF(OR(GK183=0,GK183=""),"",IF(AND($E$3=6),'Marks Entry 6th'!I182,IF(AND($E$3=7),'Marks Entry 7th'!I182,"")))</f>
        <v/>
      </c>
      <c r="C183" s="69" t="str">
        <f>IF(OR(B183=0,B183=""),"",IF(AND($E$3=6,'Marks Entry 6th'!B182=""),"",IF(AND($E$3=7,'Marks Entry 7th'!B182=""),"",IF(AND($E$3=6,'Marks Entry 6th'!B182),'Marks Entry 6th'!B182,IF(AND($E$3=7),'Marks Entry 7th'!B182,"")))))</f>
        <v/>
      </c>
      <c r="D183" s="69" t="str">
        <f>IF(OR(B183=0,B183=""),"",IF(AND($E$3=6,'Marks Entry 6th'!C182=""),"",IF(AND($E$3=7,'Marks Entry 7th'!C182=""),"",IF(AND($E$3=6),'Marks Entry 6th'!C182,IF(AND($E$3=7),'Marks Entry 7th'!C182,"")))))</f>
        <v/>
      </c>
      <c r="E183" s="306" t="str">
        <f>IF(OR(B183=0,B183=""),"",IF(AND($E$3=6,'Marks Entry 6th'!E182=""),"",IF(AND($E$3=7,'Marks Entry 7th'!E182=""),"",IF(AND($E$3=6),'Marks Entry 6th'!E182,IF(AND($E$3=7),'Marks Entry 7th'!E182,"")))))</f>
        <v/>
      </c>
      <c r="F183" s="69" t="str">
        <f>IF(OR(B183=0,B183=""),"",IF(AND($E$3=6,'Marks Entry 6th'!D182=""),"",IF(AND($E$3=7,'Marks Entry 7th'!D182=""),"",IF(AND($E$3=6),'Marks Entry 6th'!D182,IF(AND($E$3=7),'Marks Entry 7th'!D182,"")))))</f>
        <v/>
      </c>
      <c r="G183" s="305" t="str">
        <f>IF(OR(B183=0,B183=""),"",IF(AND($E$3=6,'Marks Entry 6th'!F182=""),"",IF(AND($E$3=7,'Marks Entry 7th'!F182=""),"",IF(AND($E$3=6),UPPER('Marks Entry 6th'!F182),IF(AND($E$3=7),UPPER('Marks Entry 7th'!F182),"")))))</f>
        <v/>
      </c>
      <c r="H183" s="305" t="str">
        <f>IF(OR(B183=0,B183=""),"",IF(AND($E$3=6,'Marks Entry 6th'!G182=""),"",IF(AND($E$3=7,'Marks Entry 7th'!G182=""),"",IF(AND($E$3=6),UPPER('Marks Entry 6th'!G182),IF(AND($E$3=7),UPPER('Marks Entry 7th'!G182),"")))))</f>
        <v/>
      </c>
      <c r="I183" s="305" t="str">
        <f>IF(OR(B183=0,B183=""),"",IF(AND($E$3=6,'Marks Entry 6th'!H182=""),"",IF(AND($E$3=7,'Marks Entry 7th'!H182=""),"",IF(AND($E$3=6),UPPER('Marks Entry 6th'!H182),IF(AND($E$3=7),UPPER('Marks Entry 7th'!H182),"")))))</f>
        <v/>
      </c>
      <c r="J183" s="64" t="str">
        <f>IF(OR(B183=0,B183=""),"",IF(AND($E$3=6,'Marks Entry 6th'!J182=""),"",IF(AND($E$3=7,'Marks Entry 7th'!J182=""),"",IF(AND($E$3=6),'Marks Entry 6th'!J182,IF(AND($E$3=7),'Marks Entry 7th'!J182,"")))))</f>
        <v/>
      </c>
      <c r="K183" s="64" t="str">
        <f>IF(OR(B183=0,B183=""),"",IF(AND($E$3=6,'Marks Entry 6th'!K182=""),"",IF(AND($E$3=7,'Marks Entry 7th'!K182=""),"",IF(AND($E$3=6),'Marks Entry 6th'!K182,IF(AND($E$3=7),'Marks Entry 7th'!K182,"")))))</f>
        <v/>
      </c>
      <c r="L183" s="120" t="str">
        <f>IF(OR($E183="",$G183=""),"",IF(AND($E$3=6),'Marks Entry 6th'!L182,IF(AND($E$3=7),'Marks Entry 7th'!L182,"")))</f>
        <v/>
      </c>
      <c r="M183" s="120" t="str">
        <f>IF(OR($E183="",$G183=""),"",IF(AND($E$3=6),'Marks Entry 6th'!M182,IF(AND($E$3=7),'Marks Entry 7th'!M182,"")))</f>
        <v/>
      </c>
      <c r="N183" s="120" t="str">
        <f>IF(OR($E183="",$G183=""),"",IF(AND($E$3=6),'Marks Entry 6th'!N182,IF(AND($E$3=7),'Marks Entry 7th'!N182,"")))</f>
        <v/>
      </c>
      <c r="O183" s="120" t="str">
        <f>IF(OR($E183="",$G183=""),"",IF(AND($E$3=6),'Marks Entry 6th'!O182,IF(AND($E$3=7),'Marks Entry 7th'!O182,"")))</f>
        <v/>
      </c>
      <c r="P183" s="120" t="str">
        <f>IF(OR($E183="",$G183=""),"",IF(AND($E$3=6),'Marks Entry 6th'!P182,IF(AND($E$3=7),'Marks Entry 7th'!P182,"")))</f>
        <v/>
      </c>
      <c r="Q183" s="120" t="str">
        <f>IF(OR($E183="",$G183=""),"",IF(AND($E$3=6),'Marks Entry 6th'!Q182,IF(AND($E$3=7),'Marks Entry 7th'!Q182,"")))</f>
        <v/>
      </c>
      <c r="R183" s="428" t="str">
        <f t="shared" si="186"/>
        <v/>
      </c>
      <c r="S183" s="120" t="str">
        <f>IF(OR($E183="",$G183=""),"",IF(AND($E$3=6),'Marks Entry 6th'!R182,IF(AND($E$3=7),'Marks Entry 7th'!R182,"")))</f>
        <v/>
      </c>
      <c r="T183" s="120" t="str">
        <f>IF(OR($E183="",$G183=""),"",IF(AND($E$3=6),'Marks Entry 6th'!S182,IF(AND($E$3=7),'Marks Entry 7th'!S182,"")))</f>
        <v/>
      </c>
      <c r="U183" s="65" t="str">
        <f t="shared" si="187"/>
        <v/>
      </c>
      <c r="V183" s="62">
        <f t="shared" si="188"/>
        <v>0</v>
      </c>
      <c r="W183" s="67" t="str">
        <f>IF(OR($E183="",$G183=""),"",IF(AND($E$3=6),'Marks Entry 6th'!T182,IF(AND($E$3=7),'Marks Entry 7th'!T182,"")))</f>
        <v/>
      </c>
      <c r="X183" s="67" t="str">
        <f>IF(OR($E183="",$G183=""),"",IF(AND($E$3=6),'Marks Entry 6th'!U182,IF(AND($E$3=7),'Marks Entry 7th'!U182,"")))</f>
        <v/>
      </c>
      <c r="Y183" s="66" t="str">
        <f t="shared" si="189"/>
        <v/>
      </c>
      <c r="Z183" s="62" t="str">
        <f t="shared" si="190"/>
        <v/>
      </c>
      <c r="AA183" s="108">
        <f t="shared" si="191"/>
        <v>0</v>
      </c>
      <c r="AB183" s="108" t="str">
        <f t="shared" si="192"/>
        <v/>
      </c>
      <c r="AC183" s="108" t="str">
        <f t="shared" si="193"/>
        <v/>
      </c>
      <c r="AD183" s="108" t="str">
        <f t="shared" si="194"/>
        <v/>
      </c>
      <c r="AE183" s="108" t="str">
        <f t="shared" si="195"/>
        <v/>
      </c>
      <c r="AF183" s="110" t="str">
        <f t="shared" si="196"/>
        <v/>
      </c>
      <c r="AG183" s="120" t="str">
        <f>IF(OR($E183="",$G183=""),"",IF(AND($E$3=6),'Marks Entry 6th'!V182,IF(AND($E$3=7),'Marks Entry 7th'!V182,"")))</f>
        <v/>
      </c>
      <c r="AH183" s="120" t="str">
        <f>IF(OR($E183="",$G183=""),"",IF(AND($E$3=6),'Marks Entry 6th'!W182,IF(AND($E$3=7),'Marks Entry 7th'!W182,"")))</f>
        <v/>
      </c>
      <c r="AI183" s="120" t="str">
        <f>IF(OR($E183="",$G183=""),"",IF(AND($E$3=6),'Marks Entry 6th'!X182,IF(AND($E$3=7),'Marks Entry 7th'!X182,"")))</f>
        <v/>
      </c>
      <c r="AJ183" s="120" t="str">
        <f>IF(OR($E183="",$G183=""),"",IF(AND($E$3=6),'Marks Entry 6th'!Y182,IF(AND($E$3=7),'Marks Entry 7th'!Y182,"")))</f>
        <v/>
      </c>
      <c r="AK183" s="120" t="str">
        <f>IF(OR($E183="",$G183=""),"",IF(AND($E$3=6),'Marks Entry 6th'!Z182,IF(AND($E$3=7),'Marks Entry 7th'!Z182,"")))</f>
        <v/>
      </c>
      <c r="AL183" s="120" t="str">
        <f>IF(OR($E183="",$G183=""),"",IF(AND($E$3=6),'Marks Entry 6th'!AA182,IF(AND($E$3=7),'Marks Entry 7th'!AA182,"")))</f>
        <v/>
      </c>
      <c r="AM183" s="428" t="str">
        <f t="shared" si="197"/>
        <v/>
      </c>
      <c r="AN183" s="120" t="str">
        <f>IF(OR($E183="",$G183=""),"",IF(AND($E$3=6),'Marks Entry 6th'!AB182,IF(AND($E$3=7),'Marks Entry 7th'!AB182,"")))</f>
        <v/>
      </c>
      <c r="AO183" s="120" t="str">
        <f>IF(OR($E183="",$G183=""),"",IF(AND($E$3=6),'Marks Entry 6th'!AC182,IF(AND($E$3=7),'Marks Entry 7th'!AC182,"")))</f>
        <v/>
      </c>
      <c r="AP183" s="65" t="str">
        <f t="shared" si="198"/>
        <v/>
      </c>
      <c r="AQ183" s="62">
        <f t="shared" si="199"/>
        <v>0</v>
      </c>
      <c r="AR183" s="67" t="str">
        <f>IF(OR($E183="",$G183=""),"",IF(AND($E$3=6),'Marks Entry 6th'!AD182,IF(AND($E$3=7),'Marks Entry 7th'!AD182,"")))</f>
        <v/>
      </c>
      <c r="AS183" s="67" t="str">
        <f>IF(OR($E183="",$G183=""),"",IF(AND($E$3=6),'Marks Entry 6th'!AE182,IF(AND($E$3=7),'Marks Entry 7th'!AE182,"")))</f>
        <v/>
      </c>
      <c r="AT183" s="65" t="str">
        <f t="shared" si="200"/>
        <v/>
      </c>
      <c r="AU183" s="62" t="str">
        <f t="shared" si="201"/>
        <v/>
      </c>
      <c r="AV183" s="108">
        <f t="shared" si="202"/>
        <v>0</v>
      </c>
      <c r="AW183" s="108" t="str">
        <f t="shared" si="203"/>
        <v/>
      </c>
      <c r="AX183" s="108" t="str">
        <f t="shared" si="204"/>
        <v/>
      </c>
      <c r="AY183" s="108" t="str">
        <f t="shared" si="205"/>
        <v/>
      </c>
      <c r="AZ183" s="108" t="str">
        <f t="shared" si="206"/>
        <v/>
      </c>
      <c r="BA183" s="110" t="str">
        <f t="shared" si="207"/>
        <v/>
      </c>
      <c r="BB183" s="313" t="str">
        <f>IF(OR($E183="",$G183=""),"",IF(AND($E$3=6),'Marks Entry 6th'!AF182,IF(AND($E$3=7),'Marks Entry 7th'!AF182,"")))</f>
        <v/>
      </c>
      <c r="BC183" s="120" t="str">
        <f>IF(OR($E183="",$G183=""),"",IF(AND($E$3=6),'Marks Entry 6th'!AG182,IF(AND($E$3=7),'Marks Entry 7th'!AG182,"")))</f>
        <v/>
      </c>
      <c r="BD183" s="120" t="str">
        <f>IF(OR($E183="",$G183=""),"",IF(AND($E$3=6),'Marks Entry 6th'!AH182,IF(AND($E$3=7),'Marks Entry 7th'!AH182,"")))</f>
        <v/>
      </c>
      <c r="BE183" s="120" t="str">
        <f>IF(OR($E183="",$G183=""),"",IF(AND($E$3=6),'Marks Entry 6th'!AI182,IF(AND($E$3=7),'Marks Entry 7th'!AI182,"")))</f>
        <v/>
      </c>
      <c r="BF183" s="120" t="str">
        <f>IF(OR($E183="",$G183=""),"",IF(AND($E$3=6),'Marks Entry 6th'!AJ182,IF(AND($E$3=7),'Marks Entry 7th'!AJ182,"")))</f>
        <v/>
      </c>
      <c r="BG183" s="120" t="str">
        <f>IF(OR($E183="",$G183=""),"",IF(AND($E$3=6),'Marks Entry 6th'!AK182,IF(AND($E$3=7),'Marks Entry 7th'!AK182,"")))</f>
        <v/>
      </c>
      <c r="BH183" s="120" t="str">
        <f>IF(OR($E183="",$G183=""),"",IF(AND($E$3=6),'Marks Entry 6th'!AL182,IF(AND($E$3=7),'Marks Entry 7th'!AL182,"")))</f>
        <v/>
      </c>
      <c r="BI183" s="428" t="str">
        <f t="shared" si="208"/>
        <v/>
      </c>
      <c r="BJ183" s="120" t="str">
        <f>IF(OR($E183="",$G183=""),"",IF(AND($E$3=6),'Marks Entry 6th'!AM182,IF(AND($E$3=7),'Marks Entry 7th'!AM182,"")))</f>
        <v/>
      </c>
      <c r="BK183" s="120" t="str">
        <f>IF(OR($E183="",$G183=""),"",IF(AND($E$3=6),'Marks Entry 6th'!AN182,IF(AND($E$3=7),'Marks Entry 7th'!AN182,"")))</f>
        <v/>
      </c>
      <c r="BL183" s="65" t="str">
        <f t="shared" si="209"/>
        <v/>
      </c>
      <c r="BM183" s="62">
        <f t="shared" si="210"/>
        <v>0</v>
      </c>
      <c r="BN183" s="67" t="str">
        <f>IF(OR($E183="",$G183=""),"",IF(AND($E$3=6),'Marks Entry 6th'!AO182,IF(AND($E$3=7),'Marks Entry 7th'!AO182,"")))</f>
        <v/>
      </c>
      <c r="BO183" s="67" t="str">
        <f>IF(OR($E183="",$G183=""),"",IF(AND($E$3=6),'Marks Entry 6th'!AP182,IF(AND($E$3=7),'Marks Entry 7th'!AP182,"")))</f>
        <v/>
      </c>
      <c r="BP183" s="65" t="str">
        <f t="shared" si="211"/>
        <v/>
      </c>
      <c r="BQ183" s="62" t="str">
        <f t="shared" si="212"/>
        <v/>
      </c>
      <c r="BR183" s="108">
        <f t="shared" si="213"/>
        <v>0</v>
      </c>
      <c r="BS183" s="108" t="str">
        <f t="shared" si="214"/>
        <v/>
      </c>
      <c r="BT183" s="108" t="str">
        <f t="shared" si="215"/>
        <v/>
      </c>
      <c r="BU183" s="108" t="str">
        <f t="shared" si="216"/>
        <v/>
      </c>
      <c r="BV183" s="108" t="str">
        <f t="shared" si="217"/>
        <v/>
      </c>
      <c r="BW183" s="110" t="str">
        <f t="shared" si="218"/>
        <v/>
      </c>
      <c r="BX183" s="120" t="str">
        <f>IF(OR($E183="",$G183=""),"",IF(AND($E$3=6),'Marks Entry 6th'!AQ182,IF(AND($E$3=7),'Marks Entry 7th'!AQ182,"")))</f>
        <v/>
      </c>
      <c r="BY183" s="120" t="str">
        <f>IF(OR($E183="",$G183=""),"",IF(AND($E$3=6),'Marks Entry 6th'!AR182,IF(AND($E$3=7),'Marks Entry 7th'!AR182,"")))</f>
        <v/>
      </c>
      <c r="BZ183" s="120" t="str">
        <f>IF(OR($E183="",$G183=""),"",IF(AND($E$3=6),'Marks Entry 6th'!AS182,IF(AND($E$3=7),'Marks Entry 7th'!AS182,"")))</f>
        <v/>
      </c>
      <c r="CA183" s="120" t="str">
        <f>IF(OR($E183="",$G183=""),"",IF(AND($E$3=6),'Marks Entry 6th'!AT182,IF(AND($E$3=7),'Marks Entry 7th'!AT182,"")))</f>
        <v/>
      </c>
      <c r="CB183" s="120" t="str">
        <f>IF(OR($E183="",$G183=""),"",IF(AND($E$3=6),'Marks Entry 6th'!AU182,IF(AND($E$3=7),'Marks Entry 7th'!AU182,"")))</f>
        <v/>
      </c>
      <c r="CC183" s="120" t="str">
        <f>IF(OR($E183="",$G183=""),"",IF(AND($E$3=6),'Marks Entry 6th'!AV182,IF(AND($E$3=7),'Marks Entry 7th'!AV182,"")))</f>
        <v/>
      </c>
      <c r="CD183" s="428" t="str">
        <f t="shared" si="219"/>
        <v/>
      </c>
      <c r="CE183" s="120" t="str">
        <f>IF(OR($E183="",$G183=""),"",IF(AND($E$3=6),'Marks Entry 6th'!AW182,IF(AND($E$3=7),'Marks Entry 7th'!AW182,"")))</f>
        <v/>
      </c>
      <c r="CF183" s="120" t="str">
        <f>IF(OR($E183="",$G183=""),"",IF(AND($E$3=6),'Marks Entry 6th'!AX182,IF(AND($E$3=7),'Marks Entry 7th'!AX182,"")))</f>
        <v/>
      </c>
      <c r="CG183" s="65" t="str">
        <f t="shared" si="220"/>
        <v/>
      </c>
      <c r="CH183" s="62">
        <f t="shared" si="221"/>
        <v>0</v>
      </c>
      <c r="CI183" s="67" t="str">
        <f>IF(OR($E183="",$G183=""),"",IF(AND($E$3=6),'Marks Entry 6th'!AY182,IF(AND($E$3=7),'Marks Entry 7th'!AY182,"")))</f>
        <v/>
      </c>
      <c r="CJ183" s="67" t="str">
        <f>IF(OR($E183="",$G183=""),"",IF(AND($E$3=6),'Marks Entry 6th'!AZ182,IF(AND($E$3=7),'Marks Entry 7th'!AZ182,"")))</f>
        <v/>
      </c>
      <c r="CK183" s="65" t="str">
        <f t="shared" si="222"/>
        <v/>
      </c>
      <c r="CL183" s="62" t="str">
        <f t="shared" si="223"/>
        <v/>
      </c>
      <c r="CM183" s="108">
        <f t="shared" si="224"/>
        <v>0</v>
      </c>
      <c r="CN183" s="108" t="str">
        <f t="shared" si="225"/>
        <v/>
      </c>
      <c r="CO183" s="108" t="str">
        <f t="shared" si="226"/>
        <v/>
      </c>
      <c r="CP183" s="108" t="str">
        <f t="shared" si="227"/>
        <v/>
      </c>
      <c r="CQ183" s="108" t="str">
        <f t="shared" si="228"/>
        <v/>
      </c>
      <c r="CR183" s="110" t="str">
        <f t="shared" si="229"/>
        <v/>
      </c>
      <c r="CS183" s="120" t="str">
        <f>IF(OR($E183="",$G183=""),"",IF(AND($E$3=6),'Marks Entry 6th'!BA182,IF(AND($E$3=7),'Marks Entry 7th'!BA182,"")))</f>
        <v/>
      </c>
      <c r="CT183" s="120" t="str">
        <f>IF(OR($E183="",$G183=""),"",IF(AND($E$3=6),'Marks Entry 6th'!BB182,IF(AND($E$3=7),'Marks Entry 7th'!BB182,"")))</f>
        <v/>
      </c>
      <c r="CU183" s="120" t="str">
        <f>IF(OR($E183="",$G183=""),"",IF(AND($E$3=6),'Marks Entry 6th'!BC182,IF(AND($E$3=7),'Marks Entry 7th'!BC182,"")))</f>
        <v/>
      </c>
      <c r="CV183" s="120" t="str">
        <f>IF(OR($E183="",$G183=""),"",IF(AND($E$3=6),'Marks Entry 6th'!BD182,IF(AND($E$3=7),'Marks Entry 7th'!BD182,"")))</f>
        <v/>
      </c>
      <c r="CW183" s="120" t="str">
        <f>IF(OR($E183="",$G183=""),"",IF(AND($E$3=6),'Marks Entry 6th'!BE182,IF(AND($E$3=7),'Marks Entry 7th'!BE182,"")))</f>
        <v/>
      </c>
      <c r="CX183" s="120" t="str">
        <f>IF(OR($E183="",$G183=""),"",IF(AND($E$3=6),'Marks Entry 6th'!BF182,IF(AND($E$3=7),'Marks Entry 7th'!BF182,"")))</f>
        <v/>
      </c>
      <c r="CY183" s="428" t="str">
        <f t="shared" si="230"/>
        <v/>
      </c>
      <c r="CZ183" s="120" t="str">
        <f>IF(OR($E183="",$G183=""),"",IF(AND($E$3=6),'Marks Entry 6th'!BG182,IF(AND($E$3=7),'Marks Entry 7th'!BG182,"")))</f>
        <v/>
      </c>
      <c r="DA183" s="120" t="str">
        <f>IF(OR($E183="",$G183=""),"",IF(AND($E$3=6),'Marks Entry 6th'!BH182,IF(AND($E$3=7),'Marks Entry 7th'!BH182,"")))</f>
        <v/>
      </c>
      <c r="DB183" s="65" t="str">
        <f t="shared" si="231"/>
        <v/>
      </c>
      <c r="DC183" s="62">
        <f t="shared" si="232"/>
        <v>0</v>
      </c>
      <c r="DD183" s="67" t="str">
        <f>IF(OR($E183="",$G183=""),"",IF(AND($E$3=6),'Marks Entry 6th'!BI182,IF(AND($E$3=7),'Marks Entry 7th'!BI182,"")))</f>
        <v/>
      </c>
      <c r="DE183" s="67" t="str">
        <f>IF(OR($E183="",$G183=""),"",IF(AND($E$3=6),'Marks Entry 6th'!BJ182,IF(AND($E$3=7),'Marks Entry 7th'!BJ182,"")))</f>
        <v/>
      </c>
      <c r="DF183" s="65" t="str">
        <f t="shared" si="233"/>
        <v/>
      </c>
      <c r="DG183" s="62" t="str">
        <f t="shared" si="234"/>
        <v/>
      </c>
      <c r="DH183" s="108">
        <f t="shared" si="235"/>
        <v>0</v>
      </c>
      <c r="DI183" s="108" t="str">
        <f t="shared" si="236"/>
        <v/>
      </c>
      <c r="DJ183" s="108" t="str">
        <f t="shared" si="237"/>
        <v/>
      </c>
      <c r="DK183" s="108" t="str">
        <f t="shared" si="238"/>
        <v/>
      </c>
      <c r="DL183" s="108" t="str">
        <f t="shared" si="239"/>
        <v/>
      </c>
      <c r="DM183" s="110" t="str">
        <f t="shared" si="240"/>
        <v/>
      </c>
      <c r="DN183" s="120" t="str">
        <f>IF(OR($E183="",$G183=""),"",IF(AND($E$3=6),'Marks Entry 6th'!BK182,IF(AND($E$3=7),'Marks Entry 7th'!BK182,"")))</f>
        <v/>
      </c>
      <c r="DO183" s="120" t="str">
        <f>IF(OR($E183="",$G183=""),"",IF(AND($E$3=6),'Marks Entry 6th'!BL182,IF(AND($E$3=7),'Marks Entry 7th'!BL182,"")))</f>
        <v/>
      </c>
      <c r="DP183" s="120" t="str">
        <f>IF(OR($E183="",$G183=""),"",IF(AND($E$3=6),'Marks Entry 6th'!BM182,IF(AND($E$3=7),'Marks Entry 7th'!BM182,"")))</f>
        <v/>
      </c>
      <c r="DQ183" s="120" t="str">
        <f>IF(OR($E183="",$G183=""),"",IF(AND($E$3=6),'Marks Entry 6th'!BN182,IF(AND($E$3=7),'Marks Entry 7th'!BN182,"")))</f>
        <v/>
      </c>
      <c r="DR183" s="120" t="str">
        <f>IF(OR($E183="",$G183=""),"",IF(AND($E$3=6),'Marks Entry 6th'!BO182,IF(AND($E$3=7),'Marks Entry 7th'!BO182,"")))</f>
        <v/>
      </c>
      <c r="DS183" s="120" t="str">
        <f>IF(OR($E183="",$G183=""),"",IF(AND($E$3=6),'Marks Entry 6th'!BP182,IF(AND($E$3=7),'Marks Entry 7th'!BP182,"")))</f>
        <v/>
      </c>
      <c r="DT183" s="428" t="str">
        <f t="shared" si="241"/>
        <v/>
      </c>
      <c r="DU183" s="120" t="str">
        <f>IF(OR($E183="",$G183=""),"",IF(AND($E$3=6),'Marks Entry 6th'!BQ182,IF(AND($E$3=7),'Marks Entry 7th'!BQ182,"")))</f>
        <v/>
      </c>
      <c r="DV183" s="120" t="str">
        <f>IF(OR($E183="",$G183=""),"",IF(AND($E$3=6),'Marks Entry 6th'!BR182,IF(AND($E$3=7),'Marks Entry 7th'!BR182,"")))</f>
        <v/>
      </c>
      <c r="DW183" s="65" t="str">
        <f t="shared" si="242"/>
        <v/>
      </c>
      <c r="DX183" s="62">
        <f t="shared" si="243"/>
        <v>0</v>
      </c>
      <c r="DY183" s="67" t="str">
        <f>IF(OR($E183="",$G183=""),"",IF(AND($E$3=6),'Marks Entry 6th'!BS182,IF(AND($E$3=7),'Marks Entry 7th'!BS182,"")))</f>
        <v/>
      </c>
      <c r="DZ183" s="67" t="str">
        <f>IF(OR($E183="",$G183=""),"",IF(AND($E$3=6),'Marks Entry 6th'!BT182,IF(AND($E$3=7),'Marks Entry 7th'!BT182,"")))</f>
        <v/>
      </c>
      <c r="EA183" s="65" t="str">
        <f t="shared" si="244"/>
        <v/>
      </c>
      <c r="EB183" s="62" t="str">
        <f t="shared" si="245"/>
        <v/>
      </c>
      <c r="EC183" s="108">
        <f t="shared" si="246"/>
        <v>0</v>
      </c>
      <c r="ED183" s="108" t="str">
        <f t="shared" si="247"/>
        <v/>
      </c>
      <c r="EE183" s="108" t="str">
        <f t="shared" si="248"/>
        <v/>
      </c>
      <c r="EF183" s="108" t="str">
        <f t="shared" si="249"/>
        <v/>
      </c>
      <c r="EG183" s="108" t="str">
        <f t="shared" si="250"/>
        <v/>
      </c>
      <c r="EH183" s="110" t="str">
        <f t="shared" si="251"/>
        <v/>
      </c>
      <c r="EI183" s="52" t="str">
        <f>IF(OR($E183="",$G183=""),"",IF(AND($E$3=6),'Marks Entry 6th'!BU182,IF(AND($E$3=7),'Marks Entry 7th'!BU182,"")))</f>
        <v/>
      </c>
      <c r="EJ183" s="52" t="str">
        <f>IF(OR($E183="",$G183=""),"",IF(AND($E$3=6),'Marks Entry 6th'!BV182,IF(AND($E$3=7),'Marks Entry 7th'!BV182,"")))</f>
        <v/>
      </c>
      <c r="EK183" s="52" t="str">
        <f>IF(OR($E183="",$G183=""),"",IF(AND($E$3=6),'Marks Entry 6th'!BW182,IF(AND($E$3=7),'Marks Entry 7th'!BW182,"")))</f>
        <v/>
      </c>
      <c r="EL183" s="52" t="str">
        <f>IF(OR($E183="",$G183=""),"",IF(AND($E$3=6),'Marks Entry 6th'!BX182,IF(AND($E$3=7),'Marks Entry 7th'!BX182,"")))</f>
        <v/>
      </c>
      <c r="EM183" s="52" t="str">
        <f>IF(OR($E183="",$G183=""),"",IF(AND($E$3=6),'Marks Entry 6th'!BY182,IF(AND($E$3=7),'Marks Entry 7th'!BY182,"")))</f>
        <v/>
      </c>
      <c r="EN183" s="121" t="str">
        <f t="shared" si="252"/>
        <v/>
      </c>
      <c r="EO183" s="122">
        <f t="shared" si="253"/>
        <v>0</v>
      </c>
      <c r="EP183" s="122" t="str">
        <f t="shared" si="254"/>
        <v/>
      </c>
      <c r="EQ183" s="122" t="str">
        <f t="shared" si="255"/>
        <v/>
      </c>
      <c r="ER183" s="109" t="str">
        <f t="shared" si="256"/>
        <v/>
      </c>
      <c r="ES183" s="52" t="str">
        <f>IF(OR($E183="",$G183=""),"",IF(AND($E$3=6),'Marks Entry 6th'!BZ182,IF(AND($E$3=7),'Marks Entry 7th'!BZ182,"")))</f>
        <v/>
      </c>
      <c r="ET183" s="52" t="str">
        <f>IF(OR($E183="",$G183=""),"",IF(AND($E$3=6),'Marks Entry 6th'!CA182,IF(AND($E$3=7),'Marks Entry 7th'!CA182,"")))</f>
        <v/>
      </c>
      <c r="EU183" s="52" t="str">
        <f>IF(OR($E183="",$G183=""),"",IF(AND($E$3=6),'Marks Entry 6th'!CB182,IF(AND($E$3=7),'Marks Entry 7th'!CB182,"")))</f>
        <v/>
      </c>
      <c r="EV183" s="52" t="str">
        <f>IF(OR($E183="",$G183=""),"",IF(AND($E$3=6),'Marks Entry 6th'!CC182,IF(AND($E$3=7),'Marks Entry 7th'!CC182,"")))</f>
        <v/>
      </c>
      <c r="EW183" s="52" t="str">
        <f>IF(OR($E183="",$G183=""),"",IF(AND($E$3=6),'Marks Entry 6th'!CD182,IF(AND($E$3=7),'Marks Entry 7th'!CD182,"")))</f>
        <v/>
      </c>
      <c r="EX183" s="121" t="str">
        <f t="shared" si="257"/>
        <v/>
      </c>
      <c r="EY183" s="122">
        <f t="shared" si="258"/>
        <v>0</v>
      </c>
      <c r="EZ183" s="122" t="str">
        <f t="shared" si="259"/>
        <v/>
      </c>
      <c r="FA183" s="122" t="str">
        <f t="shared" si="260"/>
        <v/>
      </c>
      <c r="FB183" s="109" t="str">
        <f t="shared" si="261"/>
        <v/>
      </c>
      <c r="FC183" s="52" t="str">
        <f>IF(OR($E183="",$G183=""),"",IF(AND($E$3=6),'Marks Entry 6th'!CE182,IF(AND($E$3=7),'Marks Entry 7th'!CE182,"")))</f>
        <v/>
      </c>
      <c r="FD183" s="52" t="str">
        <f>IF(OR($E183="",$G183=""),"",IF(AND($E$3=6),'Marks Entry 6th'!CF182,IF(AND($E$3=7),'Marks Entry 7th'!CF182,"")))</f>
        <v/>
      </c>
      <c r="FE183" s="52" t="str">
        <f>IF(OR($E183="",$G183=""),"",IF(AND($E$3=6),'Marks Entry 6th'!CG182,IF(AND($E$3=7),'Marks Entry 7th'!CG182,"")))</f>
        <v/>
      </c>
      <c r="FF183" s="52" t="str">
        <f>IF(OR($E183="",$G183=""),"",IF(AND($E$3=6),'Marks Entry 6th'!CH182,IF(AND($E$3=7),'Marks Entry 7th'!CH182,"")))</f>
        <v/>
      </c>
      <c r="FG183" s="52" t="str">
        <f>IF(OR($E183="",$G183=""),"",IF(AND($E$3=6),'Marks Entry 6th'!CI182,IF(AND($E$3=7),'Marks Entry 7th'!CI182,"")))</f>
        <v/>
      </c>
      <c r="FH183" s="121" t="str">
        <f t="shared" si="262"/>
        <v/>
      </c>
      <c r="FI183" s="122">
        <f t="shared" si="263"/>
        <v>0</v>
      </c>
      <c r="FJ183" s="122" t="str">
        <f t="shared" si="264"/>
        <v/>
      </c>
      <c r="FK183" s="122" t="str">
        <f t="shared" si="265"/>
        <v/>
      </c>
      <c r="FL183" s="109" t="str">
        <f t="shared" si="266"/>
        <v/>
      </c>
      <c r="FM183" s="370" t="str">
        <f>IF(OR($E183="",$G183=""),"",IF(AND('Marks Entry 6th'!CJ182="",'Marks Entry 7th'!CJ182=""),"",IF(AND($E$3=6),'Marks Entry 6th'!CJ182,IF(AND($E$3=7),'Marks Entry 7th'!CJ182,""))))</f>
        <v/>
      </c>
      <c r="FN183" s="370" t="str">
        <f>IF(OR($E183="",$G183=""),"",IF(AND('Marks Entry 6th'!CK182="",'Marks Entry 7th'!CK182=""),"",IF(AND($E$3=6),'Marks Entry 6th'!CK182,IF(AND($E$3=7),'Marks Entry 7th'!CK182,""))))</f>
        <v/>
      </c>
      <c r="FO183" s="371" t="str">
        <f t="shared" si="267"/>
        <v/>
      </c>
      <c r="FP183" s="109" t="str">
        <f t="shared" si="268"/>
        <v/>
      </c>
      <c r="FQ183" s="370" t="str">
        <f>IF(OR($E183="",$G183=""),"",IF(AND('Marks Entry 6th'!CL182="",'Marks Entry 7th'!CL182=""),"",IF(AND($E$3=6),'Marks Entry 6th'!CL182,IF(AND($E$3=7),'Marks Entry 7th'!CL182,""))))</f>
        <v/>
      </c>
      <c r="FR183" s="370" t="str">
        <f>IF(OR($E183="",$G183=""),"",IF(AND('Marks Entry 6th'!CM182="",'Marks Entry 7th'!CM182=""),"",IF(AND($E$3=6),'Marks Entry 6th'!CM182,IF(AND($E$3=7),'Marks Entry 7th'!CM182,""))))</f>
        <v/>
      </c>
      <c r="FS183" s="371" t="str">
        <f t="shared" si="269"/>
        <v/>
      </c>
      <c r="FT183" s="109" t="str">
        <f t="shared" si="270"/>
        <v/>
      </c>
      <c r="FU183" s="78" t="str">
        <f t="shared" si="271"/>
        <v/>
      </c>
      <c r="FV183" s="332" t="str">
        <f t="shared" si="272"/>
        <v/>
      </c>
      <c r="FW183" s="84" t="str">
        <f t="shared" si="273"/>
        <v/>
      </c>
      <c r="FX183" s="225" t="str">
        <f t="shared" si="274"/>
        <v/>
      </c>
      <c r="FY183" s="85" t="str">
        <f t="shared" si="275"/>
        <v/>
      </c>
      <c r="FZ183" s="331" t="str">
        <f>IFERROR(IF(B183="NSO","NSO",IF(OR(D183="",G183="",F183=""),"",IF(AND(FV183&gt;=36,'Master sheet'!$D$11="Hindi"),"कक्षा क्रमोन्नत",IF(AND(FV183&gt;=36,'Master sheet'!$D$11="English"),"Promoted",IF(AND(FV183&lt;36,'Master sheet'!$D$11="Hindi"),"पुनः परीक्षा","Re-Exam"))))),"")</f>
        <v/>
      </c>
      <c r="GA183" s="53" t="str">
        <f>IF(OR($E183="",$G183=""),"",IF(AND($E$3=6,'Marks Entry 6th'!CN182=""),"",IF(AND($E$3=7,'Marks Entry 7th'!CN182=""),"",IF(AND($E$3=6),'Marks Entry 6th'!CN182,IF(AND($E$3=7),'Marks Entry 7th'!CN182,"")))))</f>
        <v/>
      </c>
      <c r="GB183" s="53" t="str">
        <f>IF(OR($E183="",$G183=""),"",IF(AND($E$3=6,'Marks Entry 6th'!CO182=""),"",IF(AND($E$3=7,'Marks Entry 7th'!CO182=""),"",IF(AND($E$3=6),'Marks Entry 6th'!CO182,IF(AND($E$3=7),'Marks Entry 7th'!CO182,"")))))</f>
        <v/>
      </c>
      <c r="GC183" s="54"/>
      <c r="GK183" s="56">
        <f>IF(AND($E$3=6),'Marks Entry 6th'!I182,IF(AND($E$3=7),'Marks Entry 7th'!I182,""))</f>
        <v>0</v>
      </c>
      <c r="GL183" s="56">
        <f t="shared" si="276"/>
        <v>0</v>
      </c>
    </row>
    <row r="184" spans="1:194" ht="18.95" customHeight="1">
      <c r="A184" s="68">
        <v>177</v>
      </c>
      <c r="B184" s="68" t="str">
        <f>IF(OR(GK184=0,GK184=""),"",IF(AND($E$3=6),'Marks Entry 6th'!I183,IF(AND($E$3=7),'Marks Entry 7th'!I183,"")))</f>
        <v/>
      </c>
      <c r="C184" s="69" t="str">
        <f>IF(OR(B184=0,B184=""),"",IF(AND($E$3=6,'Marks Entry 6th'!B183=""),"",IF(AND($E$3=7,'Marks Entry 7th'!B183=""),"",IF(AND($E$3=6,'Marks Entry 6th'!B183),'Marks Entry 6th'!B183,IF(AND($E$3=7),'Marks Entry 7th'!B183,"")))))</f>
        <v/>
      </c>
      <c r="D184" s="69" t="str">
        <f>IF(OR(B184=0,B184=""),"",IF(AND($E$3=6,'Marks Entry 6th'!C183=""),"",IF(AND($E$3=7,'Marks Entry 7th'!C183=""),"",IF(AND($E$3=6),'Marks Entry 6th'!C183,IF(AND($E$3=7),'Marks Entry 7th'!C183,"")))))</f>
        <v/>
      </c>
      <c r="E184" s="306" t="str">
        <f>IF(OR(B184=0,B184=""),"",IF(AND($E$3=6,'Marks Entry 6th'!E183=""),"",IF(AND($E$3=7,'Marks Entry 7th'!E183=""),"",IF(AND($E$3=6),'Marks Entry 6th'!E183,IF(AND($E$3=7),'Marks Entry 7th'!E183,"")))))</f>
        <v/>
      </c>
      <c r="F184" s="69" t="str">
        <f>IF(OR(B184=0,B184=""),"",IF(AND($E$3=6,'Marks Entry 6th'!D183=""),"",IF(AND($E$3=7,'Marks Entry 7th'!D183=""),"",IF(AND($E$3=6),'Marks Entry 6th'!D183,IF(AND($E$3=7),'Marks Entry 7th'!D183,"")))))</f>
        <v/>
      </c>
      <c r="G184" s="305" t="str">
        <f>IF(OR(B184=0,B184=""),"",IF(AND($E$3=6,'Marks Entry 6th'!F183=""),"",IF(AND($E$3=7,'Marks Entry 7th'!F183=""),"",IF(AND($E$3=6),UPPER('Marks Entry 6th'!F183),IF(AND($E$3=7),UPPER('Marks Entry 7th'!F183),"")))))</f>
        <v/>
      </c>
      <c r="H184" s="305" t="str">
        <f>IF(OR(B184=0,B184=""),"",IF(AND($E$3=6,'Marks Entry 6th'!G183=""),"",IF(AND($E$3=7,'Marks Entry 7th'!G183=""),"",IF(AND($E$3=6),UPPER('Marks Entry 6th'!G183),IF(AND($E$3=7),UPPER('Marks Entry 7th'!G183),"")))))</f>
        <v/>
      </c>
      <c r="I184" s="305" t="str">
        <f>IF(OR(B184=0,B184=""),"",IF(AND($E$3=6,'Marks Entry 6th'!H183=""),"",IF(AND($E$3=7,'Marks Entry 7th'!H183=""),"",IF(AND($E$3=6),UPPER('Marks Entry 6th'!H183),IF(AND($E$3=7),UPPER('Marks Entry 7th'!H183),"")))))</f>
        <v/>
      </c>
      <c r="J184" s="64" t="str">
        <f>IF(OR(B184=0,B184=""),"",IF(AND($E$3=6,'Marks Entry 6th'!J183=""),"",IF(AND($E$3=7,'Marks Entry 7th'!J183=""),"",IF(AND($E$3=6),'Marks Entry 6th'!J183,IF(AND($E$3=7),'Marks Entry 7th'!J183,"")))))</f>
        <v/>
      </c>
      <c r="K184" s="64" t="str">
        <f>IF(OR(B184=0,B184=""),"",IF(AND($E$3=6,'Marks Entry 6th'!K183=""),"",IF(AND($E$3=7,'Marks Entry 7th'!K183=""),"",IF(AND($E$3=6),'Marks Entry 6th'!K183,IF(AND($E$3=7),'Marks Entry 7th'!K183,"")))))</f>
        <v/>
      </c>
      <c r="L184" s="120" t="str">
        <f>IF(OR($E184="",$G184=""),"",IF(AND($E$3=6),'Marks Entry 6th'!L183,IF(AND($E$3=7),'Marks Entry 7th'!L183,"")))</f>
        <v/>
      </c>
      <c r="M184" s="120" t="str">
        <f>IF(OR($E184="",$G184=""),"",IF(AND($E$3=6),'Marks Entry 6th'!M183,IF(AND($E$3=7),'Marks Entry 7th'!M183,"")))</f>
        <v/>
      </c>
      <c r="N184" s="120" t="str">
        <f>IF(OR($E184="",$G184=""),"",IF(AND($E$3=6),'Marks Entry 6th'!N183,IF(AND($E$3=7),'Marks Entry 7th'!N183,"")))</f>
        <v/>
      </c>
      <c r="O184" s="120" t="str">
        <f>IF(OR($E184="",$G184=""),"",IF(AND($E$3=6),'Marks Entry 6th'!O183,IF(AND($E$3=7),'Marks Entry 7th'!O183,"")))</f>
        <v/>
      </c>
      <c r="P184" s="120" t="str">
        <f>IF(OR($E184="",$G184=""),"",IF(AND($E$3=6),'Marks Entry 6th'!P183,IF(AND($E$3=7),'Marks Entry 7th'!P183,"")))</f>
        <v/>
      </c>
      <c r="Q184" s="120" t="str">
        <f>IF(OR($E184="",$G184=""),"",IF(AND($E$3=6),'Marks Entry 6th'!Q183,IF(AND($E$3=7),'Marks Entry 7th'!Q183,"")))</f>
        <v/>
      </c>
      <c r="R184" s="428" t="str">
        <f t="shared" si="186"/>
        <v/>
      </c>
      <c r="S184" s="120" t="str">
        <f>IF(OR($E184="",$G184=""),"",IF(AND($E$3=6),'Marks Entry 6th'!R183,IF(AND($E$3=7),'Marks Entry 7th'!R183,"")))</f>
        <v/>
      </c>
      <c r="T184" s="120" t="str">
        <f>IF(OR($E184="",$G184=""),"",IF(AND($E$3=6),'Marks Entry 6th'!S183,IF(AND($E$3=7),'Marks Entry 7th'!S183,"")))</f>
        <v/>
      </c>
      <c r="U184" s="65" t="str">
        <f t="shared" si="187"/>
        <v/>
      </c>
      <c r="V184" s="62">
        <f t="shared" si="188"/>
        <v>0</v>
      </c>
      <c r="W184" s="67" t="str">
        <f>IF(OR($E184="",$G184=""),"",IF(AND($E$3=6),'Marks Entry 6th'!T183,IF(AND($E$3=7),'Marks Entry 7th'!T183,"")))</f>
        <v/>
      </c>
      <c r="X184" s="67" t="str">
        <f>IF(OR($E184="",$G184=""),"",IF(AND($E$3=6),'Marks Entry 6th'!U183,IF(AND($E$3=7),'Marks Entry 7th'!U183,"")))</f>
        <v/>
      </c>
      <c r="Y184" s="66" t="str">
        <f t="shared" si="189"/>
        <v/>
      </c>
      <c r="Z184" s="62" t="str">
        <f t="shared" si="190"/>
        <v/>
      </c>
      <c r="AA184" s="108">
        <f t="shared" si="191"/>
        <v>0</v>
      </c>
      <c r="AB184" s="108" t="str">
        <f t="shared" si="192"/>
        <v/>
      </c>
      <c r="AC184" s="108" t="str">
        <f t="shared" si="193"/>
        <v/>
      </c>
      <c r="AD184" s="108" t="str">
        <f t="shared" si="194"/>
        <v/>
      </c>
      <c r="AE184" s="108" t="str">
        <f t="shared" si="195"/>
        <v/>
      </c>
      <c r="AF184" s="110" t="str">
        <f t="shared" si="196"/>
        <v/>
      </c>
      <c r="AG184" s="120" t="str">
        <f>IF(OR($E184="",$G184=""),"",IF(AND($E$3=6),'Marks Entry 6th'!V183,IF(AND($E$3=7),'Marks Entry 7th'!V183,"")))</f>
        <v/>
      </c>
      <c r="AH184" s="120" t="str">
        <f>IF(OR($E184="",$G184=""),"",IF(AND($E$3=6),'Marks Entry 6th'!W183,IF(AND($E$3=7),'Marks Entry 7th'!W183,"")))</f>
        <v/>
      </c>
      <c r="AI184" s="120" t="str">
        <f>IF(OR($E184="",$G184=""),"",IF(AND($E$3=6),'Marks Entry 6th'!X183,IF(AND($E$3=7),'Marks Entry 7th'!X183,"")))</f>
        <v/>
      </c>
      <c r="AJ184" s="120" t="str">
        <f>IF(OR($E184="",$G184=""),"",IF(AND($E$3=6),'Marks Entry 6th'!Y183,IF(AND($E$3=7),'Marks Entry 7th'!Y183,"")))</f>
        <v/>
      </c>
      <c r="AK184" s="120" t="str">
        <f>IF(OR($E184="",$G184=""),"",IF(AND($E$3=6),'Marks Entry 6th'!Z183,IF(AND($E$3=7),'Marks Entry 7th'!Z183,"")))</f>
        <v/>
      </c>
      <c r="AL184" s="120" t="str">
        <f>IF(OR($E184="",$G184=""),"",IF(AND($E$3=6),'Marks Entry 6th'!AA183,IF(AND($E$3=7),'Marks Entry 7th'!AA183,"")))</f>
        <v/>
      </c>
      <c r="AM184" s="428" t="str">
        <f t="shared" si="197"/>
        <v/>
      </c>
      <c r="AN184" s="120" t="str">
        <f>IF(OR($E184="",$G184=""),"",IF(AND($E$3=6),'Marks Entry 6th'!AB183,IF(AND($E$3=7),'Marks Entry 7th'!AB183,"")))</f>
        <v/>
      </c>
      <c r="AO184" s="120" t="str">
        <f>IF(OR($E184="",$G184=""),"",IF(AND($E$3=6),'Marks Entry 6th'!AC183,IF(AND($E$3=7),'Marks Entry 7th'!AC183,"")))</f>
        <v/>
      </c>
      <c r="AP184" s="65" t="str">
        <f t="shared" si="198"/>
        <v/>
      </c>
      <c r="AQ184" s="62">
        <f t="shared" si="199"/>
        <v>0</v>
      </c>
      <c r="AR184" s="67" t="str">
        <f>IF(OR($E184="",$G184=""),"",IF(AND($E$3=6),'Marks Entry 6th'!AD183,IF(AND($E$3=7),'Marks Entry 7th'!AD183,"")))</f>
        <v/>
      </c>
      <c r="AS184" s="67" t="str">
        <f>IF(OR($E184="",$G184=""),"",IF(AND($E$3=6),'Marks Entry 6th'!AE183,IF(AND($E$3=7),'Marks Entry 7th'!AE183,"")))</f>
        <v/>
      </c>
      <c r="AT184" s="65" t="str">
        <f t="shared" si="200"/>
        <v/>
      </c>
      <c r="AU184" s="62" t="str">
        <f t="shared" si="201"/>
        <v/>
      </c>
      <c r="AV184" s="108">
        <f t="shared" si="202"/>
        <v>0</v>
      </c>
      <c r="AW184" s="108" t="str">
        <f t="shared" si="203"/>
        <v/>
      </c>
      <c r="AX184" s="108" t="str">
        <f t="shared" si="204"/>
        <v/>
      </c>
      <c r="AY184" s="108" t="str">
        <f t="shared" si="205"/>
        <v/>
      </c>
      <c r="AZ184" s="108" t="str">
        <f t="shared" si="206"/>
        <v/>
      </c>
      <c r="BA184" s="110" t="str">
        <f t="shared" si="207"/>
        <v/>
      </c>
      <c r="BB184" s="313" t="str">
        <f>IF(OR($E184="",$G184=""),"",IF(AND($E$3=6),'Marks Entry 6th'!AF183,IF(AND($E$3=7),'Marks Entry 7th'!AF183,"")))</f>
        <v/>
      </c>
      <c r="BC184" s="120" t="str">
        <f>IF(OR($E184="",$G184=""),"",IF(AND($E$3=6),'Marks Entry 6th'!AG183,IF(AND($E$3=7),'Marks Entry 7th'!AG183,"")))</f>
        <v/>
      </c>
      <c r="BD184" s="120" t="str">
        <f>IF(OR($E184="",$G184=""),"",IF(AND($E$3=6),'Marks Entry 6th'!AH183,IF(AND($E$3=7),'Marks Entry 7th'!AH183,"")))</f>
        <v/>
      </c>
      <c r="BE184" s="120" t="str">
        <f>IF(OR($E184="",$G184=""),"",IF(AND($E$3=6),'Marks Entry 6th'!AI183,IF(AND($E$3=7),'Marks Entry 7th'!AI183,"")))</f>
        <v/>
      </c>
      <c r="BF184" s="120" t="str">
        <f>IF(OR($E184="",$G184=""),"",IF(AND($E$3=6),'Marks Entry 6th'!AJ183,IF(AND($E$3=7),'Marks Entry 7th'!AJ183,"")))</f>
        <v/>
      </c>
      <c r="BG184" s="120" t="str">
        <f>IF(OR($E184="",$G184=""),"",IF(AND($E$3=6),'Marks Entry 6th'!AK183,IF(AND($E$3=7),'Marks Entry 7th'!AK183,"")))</f>
        <v/>
      </c>
      <c r="BH184" s="120" t="str">
        <f>IF(OR($E184="",$G184=""),"",IF(AND($E$3=6),'Marks Entry 6th'!AL183,IF(AND($E$3=7),'Marks Entry 7th'!AL183,"")))</f>
        <v/>
      </c>
      <c r="BI184" s="428" t="str">
        <f t="shared" si="208"/>
        <v/>
      </c>
      <c r="BJ184" s="120" t="str">
        <f>IF(OR($E184="",$G184=""),"",IF(AND($E$3=6),'Marks Entry 6th'!AM183,IF(AND($E$3=7),'Marks Entry 7th'!AM183,"")))</f>
        <v/>
      </c>
      <c r="BK184" s="120" t="str">
        <f>IF(OR($E184="",$G184=""),"",IF(AND($E$3=6),'Marks Entry 6th'!AN183,IF(AND($E$3=7),'Marks Entry 7th'!AN183,"")))</f>
        <v/>
      </c>
      <c r="BL184" s="65" t="str">
        <f t="shared" si="209"/>
        <v/>
      </c>
      <c r="BM184" s="62">
        <f t="shared" si="210"/>
        <v>0</v>
      </c>
      <c r="BN184" s="67" t="str">
        <f>IF(OR($E184="",$G184=""),"",IF(AND($E$3=6),'Marks Entry 6th'!AO183,IF(AND($E$3=7),'Marks Entry 7th'!AO183,"")))</f>
        <v/>
      </c>
      <c r="BO184" s="67" t="str">
        <f>IF(OR($E184="",$G184=""),"",IF(AND($E$3=6),'Marks Entry 6th'!AP183,IF(AND($E$3=7),'Marks Entry 7th'!AP183,"")))</f>
        <v/>
      </c>
      <c r="BP184" s="65" t="str">
        <f t="shared" si="211"/>
        <v/>
      </c>
      <c r="BQ184" s="62" t="str">
        <f t="shared" si="212"/>
        <v/>
      </c>
      <c r="BR184" s="108">
        <f t="shared" si="213"/>
        <v>0</v>
      </c>
      <c r="BS184" s="108" t="str">
        <f t="shared" si="214"/>
        <v/>
      </c>
      <c r="BT184" s="108" t="str">
        <f t="shared" si="215"/>
        <v/>
      </c>
      <c r="BU184" s="108" t="str">
        <f t="shared" si="216"/>
        <v/>
      </c>
      <c r="BV184" s="108" t="str">
        <f t="shared" si="217"/>
        <v/>
      </c>
      <c r="BW184" s="110" t="str">
        <f t="shared" si="218"/>
        <v/>
      </c>
      <c r="BX184" s="120" t="str">
        <f>IF(OR($E184="",$G184=""),"",IF(AND($E$3=6),'Marks Entry 6th'!AQ183,IF(AND($E$3=7),'Marks Entry 7th'!AQ183,"")))</f>
        <v/>
      </c>
      <c r="BY184" s="120" t="str">
        <f>IF(OR($E184="",$G184=""),"",IF(AND($E$3=6),'Marks Entry 6th'!AR183,IF(AND($E$3=7),'Marks Entry 7th'!AR183,"")))</f>
        <v/>
      </c>
      <c r="BZ184" s="120" t="str">
        <f>IF(OR($E184="",$G184=""),"",IF(AND($E$3=6),'Marks Entry 6th'!AS183,IF(AND($E$3=7),'Marks Entry 7th'!AS183,"")))</f>
        <v/>
      </c>
      <c r="CA184" s="120" t="str">
        <f>IF(OR($E184="",$G184=""),"",IF(AND($E$3=6),'Marks Entry 6th'!AT183,IF(AND($E$3=7),'Marks Entry 7th'!AT183,"")))</f>
        <v/>
      </c>
      <c r="CB184" s="120" t="str">
        <f>IF(OR($E184="",$G184=""),"",IF(AND($E$3=6),'Marks Entry 6th'!AU183,IF(AND($E$3=7),'Marks Entry 7th'!AU183,"")))</f>
        <v/>
      </c>
      <c r="CC184" s="120" t="str">
        <f>IF(OR($E184="",$G184=""),"",IF(AND($E$3=6),'Marks Entry 6th'!AV183,IF(AND($E$3=7),'Marks Entry 7th'!AV183,"")))</f>
        <v/>
      </c>
      <c r="CD184" s="428" t="str">
        <f t="shared" si="219"/>
        <v/>
      </c>
      <c r="CE184" s="120" t="str">
        <f>IF(OR($E184="",$G184=""),"",IF(AND($E$3=6),'Marks Entry 6th'!AW183,IF(AND($E$3=7),'Marks Entry 7th'!AW183,"")))</f>
        <v/>
      </c>
      <c r="CF184" s="120" t="str">
        <f>IF(OR($E184="",$G184=""),"",IF(AND($E$3=6),'Marks Entry 6th'!AX183,IF(AND($E$3=7),'Marks Entry 7th'!AX183,"")))</f>
        <v/>
      </c>
      <c r="CG184" s="65" t="str">
        <f t="shared" si="220"/>
        <v/>
      </c>
      <c r="CH184" s="62">
        <f t="shared" si="221"/>
        <v>0</v>
      </c>
      <c r="CI184" s="67" t="str">
        <f>IF(OR($E184="",$G184=""),"",IF(AND($E$3=6),'Marks Entry 6th'!AY183,IF(AND($E$3=7),'Marks Entry 7th'!AY183,"")))</f>
        <v/>
      </c>
      <c r="CJ184" s="67" t="str">
        <f>IF(OR($E184="",$G184=""),"",IF(AND($E$3=6),'Marks Entry 6th'!AZ183,IF(AND($E$3=7),'Marks Entry 7th'!AZ183,"")))</f>
        <v/>
      </c>
      <c r="CK184" s="65" t="str">
        <f t="shared" si="222"/>
        <v/>
      </c>
      <c r="CL184" s="62" t="str">
        <f t="shared" si="223"/>
        <v/>
      </c>
      <c r="CM184" s="108">
        <f t="shared" si="224"/>
        <v>0</v>
      </c>
      <c r="CN184" s="108" t="str">
        <f t="shared" si="225"/>
        <v/>
      </c>
      <c r="CO184" s="108" t="str">
        <f t="shared" si="226"/>
        <v/>
      </c>
      <c r="CP184" s="108" t="str">
        <f t="shared" si="227"/>
        <v/>
      </c>
      <c r="CQ184" s="108" t="str">
        <f t="shared" si="228"/>
        <v/>
      </c>
      <c r="CR184" s="110" t="str">
        <f t="shared" si="229"/>
        <v/>
      </c>
      <c r="CS184" s="120" t="str">
        <f>IF(OR($E184="",$G184=""),"",IF(AND($E$3=6),'Marks Entry 6th'!BA183,IF(AND($E$3=7),'Marks Entry 7th'!BA183,"")))</f>
        <v/>
      </c>
      <c r="CT184" s="120" t="str">
        <f>IF(OR($E184="",$G184=""),"",IF(AND($E$3=6),'Marks Entry 6th'!BB183,IF(AND($E$3=7),'Marks Entry 7th'!BB183,"")))</f>
        <v/>
      </c>
      <c r="CU184" s="120" t="str">
        <f>IF(OR($E184="",$G184=""),"",IF(AND($E$3=6),'Marks Entry 6th'!BC183,IF(AND($E$3=7),'Marks Entry 7th'!BC183,"")))</f>
        <v/>
      </c>
      <c r="CV184" s="120" t="str">
        <f>IF(OR($E184="",$G184=""),"",IF(AND($E$3=6),'Marks Entry 6th'!BD183,IF(AND($E$3=7),'Marks Entry 7th'!BD183,"")))</f>
        <v/>
      </c>
      <c r="CW184" s="120" t="str">
        <f>IF(OR($E184="",$G184=""),"",IF(AND($E$3=6),'Marks Entry 6th'!BE183,IF(AND($E$3=7),'Marks Entry 7th'!BE183,"")))</f>
        <v/>
      </c>
      <c r="CX184" s="120" t="str">
        <f>IF(OR($E184="",$G184=""),"",IF(AND($E$3=6),'Marks Entry 6th'!BF183,IF(AND($E$3=7),'Marks Entry 7th'!BF183,"")))</f>
        <v/>
      </c>
      <c r="CY184" s="428" t="str">
        <f t="shared" si="230"/>
        <v/>
      </c>
      <c r="CZ184" s="120" t="str">
        <f>IF(OR($E184="",$G184=""),"",IF(AND($E$3=6),'Marks Entry 6th'!BG183,IF(AND($E$3=7),'Marks Entry 7th'!BG183,"")))</f>
        <v/>
      </c>
      <c r="DA184" s="120" t="str">
        <f>IF(OR($E184="",$G184=""),"",IF(AND($E$3=6),'Marks Entry 6th'!BH183,IF(AND($E$3=7),'Marks Entry 7th'!BH183,"")))</f>
        <v/>
      </c>
      <c r="DB184" s="65" t="str">
        <f t="shared" si="231"/>
        <v/>
      </c>
      <c r="DC184" s="62">
        <f t="shared" si="232"/>
        <v>0</v>
      </c>
      <c r="DD184" s="67" t="str">
        <f>IF(OR($E184="",$G184=""),"",IF(AND($E$3=6),'Marks Entry 6th'!BI183,IF(AND($E$3=7),'Marks Entry 7th'!BI183,"")))</f>
        <v/>
      </c>
      <c r="DE184" s="67" t="str">
        <f>IF(OR($E184="",$G184=""),"",IF(AND($E$3=6),'Marks Entry 6th'!BJ183,IF(AND($E$3=7),'Marks Entry 7th'!BJ183,"")))</f>
        <v/>
      </c>
      <c r="DF184" s="65" t="str">
        <f t="shared" si="233"/>
        <v/>
      </c>
      <c r="DG184" s="62" t="str">
        <f t="shared" si="234"/>
        <v/>
      </c>
      <c r="DH184" s="108">
        <f t="shared" si="235"/>
        <v>0</v>
      </c>
      <c r="DI184" s="108" t="str">
        <f t="shared" si="236"/>
        <v/>
      </c>
      <c r="DJ184" s="108" t="str">
        <f t="shared" si="237"/>
        <v/>
      </c>
      <c r="DK184" s="108" t="str">
        <f t="shared" si="238"/>
        <v/>
      </c>
      <c r="DL184" s="108" t="str">
        <f t="shared" si="239"/>
        <v/>
      </c>
      <c r="DM184" s="110" t="str">
        <f t="shared" si="240"/>
        <v/>
      </c>
      <c r="DN184" s="120" t="str">
        <f>IF(OR($E184="",$G184=""),"",IF(AND($E$3=6),'Marks Entry 6th'!BK183,IF(AND($E$3=7),'Marks Entry 7th'!BK183,"")))</f>
        <v/>
      </c>
      <c r="DO184" s="120" t="str">
        <f>IF(OR($E184="",$G184=""),"",IF(AND($E$3=6),'Marks Entry 6th'!BL183,IF(AND($E$3=7),'Marks Entry 7th'!BL183,"")))</f>
        <v/>
      </c>
      <c r="DP184" s="120" t="str">
        <f>IF(OR($E184="",$G184=""),"",IF(AND($E$3=6),'Marks Entry 6th'!BM183,IF(AND($E$3=7),'Marks Entry 7th'!BM183,"")))</f>
        <v/>
      </c>
      <c r="DQ184" s="120" t="str">
        <f>IF(OR($E184="",$G184=""),"",IF(AND($E$3=6),'Marks Entry 6th'!BN183,IF(AND($E$3=7),'Marks Entry 7th'!BN183,"")))</f>
        <v/>
      </c>
      <c r="DR184" s="120" t="str">
        <f>IF(OR($E184="",$G184=""),"",IF(AND($E$3=6),'Marks Entry 6th'!BO183,IF(AND($E$3=7),'Marks Entry 7th'!BO183,"")))</f>
        <v/>
      </c>
      <c r="DS184" s="120" t="str">
        <f>IF(OR($E184="",$G184=""),"",IF(AND($E$3=6),'Marks Entry 6th'!BP183,IF(AND($E$3=7),'Marks Entry 7th'!BP183,"")))</f>
        <v/>
      </c>
      <c r="DT184" s="428" t="str">
        <f t="shared" si="241"/>
        <v/>
      </c>
      <c r="DU184" s="120" t="str">
        <f>IF(OR($E184="",$G184=""),"",IF(AND($E$3=6),'Marks Entry 6th'!BQ183,IF(AND($E$3=7),'Marks Entry 7th'!BQ183,"")))</f>
        <v/>
      </c>
      <c r="DV184" s="120" t="str">
        <f>IF(OR($E184="",$G184=""),"",IF(AND($E$3=6),'Marks Entry 6th'!BR183,IF(AND($E$3=7),'Marks Entry 7th'!BR183,"")))</f>
        <v/>
      </c>
      <c r="DW184" s="65" t="str">
        <f t="shared" si="242"/>
        <v/>
      </c>
      <c r="DX184" s="62">
        <f t="shared" si="243"/>
        <v>0</v>
      </c>
      <c r="DY184" s="67" t="str">
        <f>IF(OR($E184="",$G184=""),"",IF(AND($E$3=6),'Marks Entry 6th'!BS183,IF(AND($E$3=7),'Marks Entry 7th'!BS183,"")))</f>
        <v/>
      </c>
      <c r="DZ184" s="67" t="str">
        <f>IF(OR($E184="",$G184=""),"",IF(AND($E$3=6),'Marks Entry 6th'!BT183,IF(AND($E$3=7),'Marks Entry 7th'!BT183,"")))</f>
        <v/>
      </c>
      <c r="EA184" s="65" t="str">
        <f t="shared" si="244"/>
        <v/>
      </c>
      <c r="EB184" s="62" t="str">
        <f t="shared" si="245"/>
        <v/>
      </c>
      <c r="EC184" s="108">
        <f t="shared" si="246"/>
        <v>0</v>
      </c>
      <c r="ED184" s="108" t="str">
        <f t="shared" si="247"/>
        <v/>
      </c>
      <c r="EE184" s="108" t="str">
        <f t="shared" si="248"/>
        <v/>
      </c>
      <c r="EF184" s="108" t="str">
        <f t="shared" si="249"/>
        <v/>
      </c>
      <c r="EG184" s="108" t="str">
        <f t="shared" si="250"/>
        <v/>
      </c>
      <c r="EH184" s="110" t="str">
        <f t="shared" si="251"/>
        <v/>
      </c>
      <c r="EI184" s="52" t="str">
        <f>IF(OR($E184="",$G184=""),"",IF(AND($E$3=6),'Marks Entry 6th'!BU183,IF(AND($E$3=7),'Marks Entry 7th'!BU183,"")))</f>
        <v/>
      </c>
      <c r="EJ184" s="52" t="str">
        <f>IF(OR($E184="",$G184=""),"",IF(AND($E$3=6),'Marks Entry 6th'!BV183,IF(AND($E$3=7),'Marks Entry 7th'!BV183,"")))</f>
        <v/>
      </c>
      <c r="EK184" s="52" t="str">
        <f>IF(OR($E184="",$G184=""),"",IF(AND($E$3=6),'Marks Entry 6th'!BW183,IF(AND($E$3=7),'Marks Entry 7th'!BW183,"")))</f>
        <v/>
      </c>
      <c r="EL184" s="52" t="str">
        <f>IF(OR($E184="",$G184=""),"",IF(AND($E$3=6),'Marks Entry 6th'!BX183,IF(AND($E$3=7),'Marks Entry 7th'!BX183,"")))</f>
        <v/>
      </c>
      <c r="EM184" s="52" t="str">
        <f>IF(OR($E184="",$G184=""),"",IF(AND($E$3=6),'Marks Entry 6th'!BY183,IF(AND($E$3=7),'Marks Entry 7th'!BY183,"")))</f>
        <v/>
      </c>
      <c r="EN184" s="121" t="str">
        <f t="shared" si="252"/>
        <v/>
      </c>
      <c r="EO184" s="122">
        <f t="shared" si="253"/>
        <v>0</v>
      </c>
      <c r="EP184" s="122" t="str">
        <f t="shared" si="254"/>
        <v/>
      </c>
      <c r="EQ184" s="122" t="str">
        <f t="shared" si="255"/>
        <v/>
      </c>
      <c r="ER184" s="109" t="str">
        <f t="shared" si="256"/>
        <v/>
      </c>
      <c r="ES184" s="52" t="str">
        <f>IF(OR($E184="",$G184=""),"",IF(AND($E$3=6),'Marks Entry 6th'!BZ183,IF(AND($E$3=7),'Marks Entry 7th'!BZ183,"")))</f>
        <v/>
      </c>
      <c r="ET184" s="52" t="str">
        <f>IF(OR($E184="",$G184=""),"",IF(AND($E$3=6),'Marks Entry 6th'!CA183,IF(AND($E$3=7),'Marks Entry 7th'!CA183,"")))</f>
        <v/>
      </c>
      <c r="EU184" s="52" t="str">
        <f>IF(OR($E184="",$G184=""),"",IF(AND($E$3=6),'Marks Entry 6th'!CB183,IF(AND($E$3=7),'Marks Entry 7th'!CB183,"")))</f>
        <v/>
      </c>
      <c r="EV184" s="52" t="str">
        <f>IF(OR($E184="",$G184=""),"",IF(AND($E$3=6),'Marks Entry 6th'!CC183,IF(AND($E$3=7),'Marks Entry 7th'!CC183,"")))</f>
        <v/>
      </c>
      <c r="EW184" s="52" t="str">
        <f>IF(OR($E184="",$G184=""),"",IF(AND($E$3=6),'Marks Entry 6th'!CD183,IF(AND($E$3=7),'Marks Entry 7th'!CD183,"")))</f>
        <v/>
      </c>
      <c r="EX184" s="121" t="str">
        <f t="shared" si="257"/>
        <v/>
      </c>
      <c r="EY184" s="122">
        <f t="shared" si="258"/>
        <v>0</v>
      </c>
      <c r="EZ184" s="122" t="str">
        <f t="shared" si="259"/>
        <v/>
      </c>
      <c r="FA184" s="122" t="str">
        <f t="shared" si="260"/>
        <v/>
      </c>
      <c r="FB184" s="109" t="str">
        <f t="shared" si="261"/>
        <v/>
      </c>
      <c r="FC184" s="52" t="str">
        <f>IF(OR($E184="",$G184=""),"",IF(AND($E$3=6),'Marks Entry 6th'!CE183,IF(AND($E$3=7),'Marks Entry 7th'!CE183,"")))</f>
        <v/>
      </c>
      <c r="FD184" s="52" t="str">
        <f>IF(OR($E184="",$G184=""),"",IF(AND($E$3=6),'Marks Entry 6th'!CF183,IF(AND($E$3=7),'Marks Entry 7th'!CF183,"")))</f>
        <v/>
      </c>
      <c r="FE184" s="52" t="str">
        <f>IF(OR($E184="",$G184=""),"",IF(AND($E$3=6),'Marks Entry 6th'!CG183,IF(AND($E$3=7),'Marks Entry 7th'!CG183,"")))</f>
        <v/>
      </c>
      <c r="FF184" s="52" t="str">
        <f>IF(OR($E184="",$G184=""),"",IF(AND($E$3=6),'Marks Entry 6th'!CH183,IF(AND($E$3=7),'Marks Entry 7th'!CH183,"")))</f>
        <v/>
      </c>
      <c r="FG184" s="52" t="str">
        <f>IF(OR($E184="",$G184=""),"",IF(AND($E$3=6),'Marks Entry 6th'!CI183,IF(AND($E$3=7),'Marks Entry 7th'!CI183,"")))</f>
        <v/>
      </c>
      <c r="FH184" s="121" t="str">
        <f t="shared" si="262"/>
        <v/>
      </c>
      <c r="FI184" s="122">
        <f t="shared" si="263"/>
        <v>0</v>
      </c>
      <c r="FJ184" s="122" t="str">
        <f t="shared" si="264"/>
        <v/>
      </c>
      <c r="FK184" s="122" t="str">
        <f t="shared" si="265"/>
        <v/>
      </c>
      <c r="FL184" s="109" t="str">
        <f t="shared" si="266"/>
        <v/>
      </c>
      <c r="FM184" s="370" t="str">
        <f>IF(OR($E184="",$G184=""),"",IF(AND('Marks Entry 6th'!CJ183="",'Marks Entry 7th'!CJ183=""),"",IF(AND($E$3=6),'Marks Entry 6th'!CJ183,IF(AND($E$3=7),'Marks Entry 7th'!CJ183,""))))</f>
        <v/>
      </c>
      <c r="FN184" s="370" t="str">
        <f>IF(OR($E184="",$G184=""),"",IF(AND('Marks Entry 6th'!CK183="",'Marks Entry 7th'!CK183=""),"",IF(AND($E$3=6),'Marks Entry 6th'!CK183,IF(AND($E$3=7),'Marks Entry 7th'!CK183,""))))</f>
        <v/>
      </c>
      <c r="FO184" s="371" t="str">
        <f t="shared" si="267"/>
        <v/>
      </c>
      <c r="FP184" s="109" t="str">
        <f t="shared" si="268"/>
        <v/>
      </c>
      <c r="FQ184" s="370" t="str">
        <f>IF(OR($E184="",$G184=""),"",IF(AND('Marks Entry 6th'!CL183="",'Marks Entry 7th'!CL183=""),"",IF(AND($E$3=6),'Marks Entry 6th'!CL183,IF(AND($E$3=7),'Marks Entry 7th'!CL183,""))))</f>
        <v/>
      </c>
      <c r="FR184" s="370" t="str">
        <f>IF(OR($E184="",$G184=""),"",IF(AND('Marks Entry 6th'!CM183="",'Marks Entry 7th'!CM183=""),"",IF(AND($E$3=6),'Marks Entry 6th'!CM183,IF(AND($E$3=7),'Marks Entry 7th'!CM183,""))))</f>
        <v/>
      </c>
      <c r="FS184" s="371" t="str">
        <f t="shared" si="269"/>
        <v/>
      </c>
      <c r="FT184" s="109" t="str">
        <f t="shared" si="270"/>
        <v/>
      </c>
      <c r="FU184" s="78" t="str">
        <f t="shared" si="271"/>
        <v/>
      </c>
      <c r="FV184" s="332" t="str">
        <f t="shared" si="272"/>
        <v/>
      </c>
      <c r="FW184" s="84" t="str">
        <f t="shared" si="273"/>
        <v/>
      </c>
      <c r="FX184" s="225" t="str">
        <f t="shared" si="274"/>
        <v/>
      </c>
      <c r="FY184" s="85" t="str">
        <f t="shared" si="275"/>
        <v/>
      </c>
      <c r="FZ184" s="331" t="str">
        <f>IFERROR(IF(B184="NSO","NSO",IF(OR(D184="",G184="",F184=""),"",IF(AND(FV184&gt;=36,'Master sheet'!$D$11="Hindi"),"कक्षा क्रमोन्नत",IF(AND(FV184&gt;=36,'Master sheet'!$D$11="English"),"Promoted",IF(AND(FV184&lt;36,'Master sheet'!$D$11="Hindi"),"पुनः परीक्षा","Re-Exam"))))),"")</f>
        <v/>
      </c>
      <c r="GA184" s="53" t="str">
        <f>IF(OR($E184="",$G184=""),"",IF(AND($E$3=6,'Marks Entry 6th'!CN183=""),"",IF(AND($E$3=7,'Marks Entry 7th'!CN183=""),"",IF(AND($E$3=6),'Marks Entry 6th'!CN183,IF(AND($E$3=7),'Marks Entry 7th'!CN183,"")))))</f>
        <v/>
      </c>
      <c r="GB184" s="53" t="str">
        <f>IF(OR($E184="",$G184=""),"",IF(AND($E$3=6,'Marks Entry 6th'!CO183=""),"",IF(AND($E$3=7,'Marks Entry 7th'!CO183=""),"",IF(AND($E$3=6),'Marks Entry 6th'!CO183,IF(AND($E$3=7),'Marks Entry 7th'!CO183,"")))))</f>
        <v/>
      </c>
      <c r="GC184" s="54"/>
      <c r="GK184" s="56">
        <f>IF(AND($E$3=6),'Marks Entry 6th'!I183,IF(AND($E$3=7),'Marks Entry 7th'!I183,""))</f>
        <v>0</v>
      </c>
      <c r="GL184" s="56">
        <f t="shared" si="276"/>
        <v>0</v>
      </c>
    </row>
    <row r="185" spans="1:194" ht="18.95" customHeight="1">
      <c r="A185" s="68">
        <v>178</v>
      </c>
      <c r="B185" s="68" t="str">
        <f>IF(OR(GK185=0,GK185=""),"",IF(AND($E$3=6),'Marks Entry 6th'!I184,IF(AND($E$3=7),'Marks Entry 7th'!I184,"")))</f>
        <v/>
      </c>
      <c r="C185" s="69" t="str">
        <f>IF(OR(B185=0,B185=""),"",IF(AND($E$3=6,'Marks Entry 6th'!B184=""),"",IF(AND($E$3=7,'Marks Entry 7th'!B184=""),"",IF(AND($E$3=6,'Marks Entry 6th'!B184),'Marks Entry 6th'!B184,IF(AND($E$3=7),'Marks Entry 7th'!B184,"")))))</f>
        <v/>
      </c>
      <c r="D185" s="69" t="str">
        <f>IF(OR(B185=0,B185=""),"",IF(AND($E$3=6,'Marks Entry 6th'!C184=""),"",IF(AND($E$3=7,'Marks Entry 7th'!C184=""),"",IF(AND($E$3=6),'Marks Entry 6th'!C184,IF(AND($E$3=7),'Marks Entry 7th'!C184,"")))))</f>
        <v/>
      </c>
      <c r="E185" s="306" t="str">
        <f>IF(OR(B185=0,B185=""),"",IF(AND($E$3=6,'Marks Entry 6th'!E184=""),"",IF(AND($E$3=7,'Marks Entry 7th'!E184=""),"",IF(AND($E$3=6),'Marks Entry 6th'!E184,IF(AND($E$3=7),'Marks Entry 7th'!E184,"")))))</f>
        <v/>
      </c>
      <c r="F185" s="69" t="str">
        <f>IF(OR(B185=0,B185=""),"",IF(AND($E$3=6,'Marks Entry 6th'!D184=""),"",IF(AND($E$3=7,'Marks Entry 7th'!D184=""),"",IF(AND($E$3=6),'Marks Entry 6th'!D184,IF(AND($E$3=7),'Marks Entry 7th'!D184,"")))))</f>
        <v/>
      </c>
      <c r="G185" s="305" t="str">
        <f>IF(OR(B185=0,B185=""),"",IF(AND($E$3=6,'Marks Entry 6th'!F184=""),"",IF(AND($E$3=7,'Marks Entry 7th'!F184=""),"",IF(AND($E$3=6),UPPER('Marks Entry 6th'!F184),IF(AND($E$3=7),UPPER('Marks Entry 7th'!F184),"")))))</f>
        <v/>
      </c>
      <c r="H185" s="305" t="str">
        <f>IF(OR(B185=0,B185=""),"",IF(AND($E$3=6,'Marks Entry 6th'!G184=""),"",IF(AND($E$3=7,'Marks Entry 7th'!G184=""),"",IF(AND($E$3=6),UPPER('Marks Entry 6th'!G184),IF(AND($E$3=7),UPPER('Marks Entry 7th'!G184),"")))))</f>
        <v/>
      </c>
      <c r="I185" s="305" t="str">
        <f>IF(OR(B185=0,B185=""),"",IF(AND($E$3=6,'Marks Entry 6th'!H184=""),"",IF(AND($E$3=7,'Marks Entry 7th'!H184=""),"",IF(AND($E$3=6),UPPER('Marks Entry 6th'!H184),IF(AND($E$3=7),UPPER('Marks Entry 7th'!H184),"")))))</f>
        <v/>
      </c>
      <c r="J185" s="64" t="str">
        <f>IF(OR(B185=0,B185=""),"",IF(AND($E$3=6,'Marks Entry 6th'!J184=""),"",IF(AND($E$3=7,'Marks Entry 7th'!J184=""),"",IF(AND($E$3=6),'Marks Entry 6th'!J184,IF(AND($E$3=7),'Marks Entry 7th'!J184,"")))))</f>
        <v/>
      </c>
      <c r="K185" s="64" t="str">
        <f>IF(OR(B185=0,B185=""),"",IF(AND($E$3=6,'Marks Entry 6th'!K184=""),"",IF(AND($E$3=7,'Marks Entry 7th'!K184=""),"",IF(AND($E$3=6),'Marks Entry 6th'!K184,IF(AND($E$3=7),'Marks Entry 7th'!K184,"")))))</f>
        <v/>
      </c>
      <c r="L185" s="120" t="str">
        <f>IF(OR($E185="",$G185=""),"",IF(AND($E$3=6),'Marks Entry 6th'!L184,IF(AND($E$3=7),'Marks Entry 7th'!L184,"")))</f>
        <v/>
      </c>
      <c r="M185" s="120" t="str">
        <f>IF(OR($E185="",$G185=""),"",IF(AND($E$3=6),'Marks Entry 6th'!M184,IF(AND($E$3=7),'Marks Entry 7th'!M184,"")))</f>
        <v/>
      </c>
      <c r="N185" s="120" t="str">
        <f>IF(OR($E185="",$G185=""),"",IF(AND($E$3=6),'Marks Entry 6th'!N184,IF(AND($E$3=7),'Marks Entry 7th'!N184,"")))</f>
        <v/>
      </c>
      <c r="O185" s="120" t="str">
        <f>IF(OR($E185="",$G185=""),"",IF(AND($E$3=6),'Marks Entry 6th'!O184,IF(AND($E$3=7),'Marks Entry 7th'!O184,"")))</f>
        <v/>
      </c>
      <c r="P185" s="120" t="str">
        <f>IF(OR($E185="",$G185=""),"",IF(AND($E$3=6),'Marks Entry 6th'!P184,IF(AND($E$3=7),'Marks Entry 7th'!P184,"")))</f>
        <v/>
      </c>
      <c r="Q185" s="120" t="str">
        <f>IF(OR($E185="",$G185=""),"",IF(AND($E$3=6),'Marks Entry 6th'!Q184,IF(AND($E$3=7),'Marks Entry 7th'!Q184,"")))</f>
        <v/>
      </c>
      <c r="R185" s="428" t="str">
        <f t="shared" si="186"/>
        <v/>
      </c>
      <c r="S185" s="120" t="str">
        <f>IF(OR($E185="",$G185=""),"",IF(AND($E$3=6),'Marks Entry 6th'!R184,IF(AND($E$3=7),'Marks Entry 7th'!R184,"")))</f>
        <v/>
      </c>
      <c r="T185" s="120" t="str">
        <f>IF(OR($E185="",$G185=""),"",IF(AND($E$3=6),'Marks Entry 6th'!S184,IF(AND($E$3=7),'Marks Entry 7th'!S184,"")))</f>
        <v/>
      </c>
      <c r="U185" s="65" t="str">
        <f t="shared" si="187"/>
        <v/>
      </c>
      <c r="V185" s="62">
        <f t="shared" si="188"/>
        <v>0</v>
      </c>
      <c r="W185" s="67" t="str">
        <f>IF(OR($E185="",$G185=""),"",IF(AND($E$3=6),'Marks Entry 6th'!T184,IF(AND($E$3=7),'Marks Entry 7th'!T184,"")))</f>
        <v/>
      </c>
      <c r="X185" s="67" t="str">
        <f>IF(OR($E185="",$G185=""),"",IF(AND($E$3=6),'Marks Entry 6th'!U184,IF(AND($E$3=7),'Marks Entry 7th'!U184,"")))</f>
        <v/>
      </c>
      <c r="Y185" s="66" t="str">
        <f t="shared" si="189"/>
        <v/>
      </c>
      <c r="Z185" s="62" t="str">
        <f t="shared" si="190"/>
        <v/>
      </c>
      <c r="AA185" s="108">
        <f t="shared" si="191"/>
        <v>0</v>
      </c>
      <c r="AB185" s="108" t="str">
        <f t="shared" si="192"/>
        <v/>
      </c>
      <c r="AC185" s="108" t="str">
        <f t="shared" si="193"/>
        <v/>
      </c>
      <c r="AD185" s="108" t="str">
        <f t="shared" si="194"/>
        <v/>
      </c>
      <c r="AE185" s="108" t="str">
        <f t="shared" si="195"/>
        <v/>
      </c>
      <c r="AF185" s="110" t="str">
        <f t="shared" si="196"/>
        <v/>
      </c>
      <c r="AG185" s="120" t="str">
        <f>IF(OR($E185="",$G185=""),"",IF(AND($E$3=6),'Marks Entry 6th'!V184,IF(AND($E$3=7),'Marks Entry 7th'!V184,"")))</f>
        <v/>
      </c>
      <c r="AH185" s="120" t="str">
        <f>IF(OR($E185="",$G185=""),"",IF(AND($E$3=6),'Marks Entry 6th'!W184,IF(AND($E$3=7),'Marks Entry 7th'!W184,"")))</f>
        <v/>
      </c>
      <c r="AI185" s="120" t="str">
        <f>IF(OR($E185="",$G185=""),"",IF(AND($E$3=6),'Marks Entry 6th'!X184,IF(AND($E$3=7),'Marks Entry 7th'!X184,"")))</f>
        <v/>
      </c>
      <c r="AJ185" s="120" t="str">
        <f>IF(OR($E185="",$G185=""),"",IF(AND($E$3=6),'Marks Entry 6th'!Y184,IF(AND($E$3=7),'Marks Entry 7th'!Y184,"")))</f>
        <v/>
      </c>
      <c r="AK185" s="120" t="str">
        <f>IF(OR($E185="",$G185=""),"",IF(AND($E$3=6),'Marks Entry 6th'!Z184,IF(AND($E$3=7),'Marks Entry 7th'!Z184,"")))</f>
        <v/>
      </c>
      <c r="AL185" s="120" t="str">
        <f>IF(OR($E185="",$G185=""),"",IF(AND($E$3=6),'Marks Entry 6th'!AA184,IF(AND($E$3=7),'Marks Entry 7th'!AA184,"")))</f>
        <v/>
      </c>
      <c r="AM185" s="428" t="str">
        <f t="shared" si="197"/>
        <v/>
      </c>
      <c r="AN185" s="120" t="str">
        <f>IF(OR($E185="",$G185=""),"",IF(AND($E$3=6),'Marks Entry 6th'!AB184,IF(AND($E$3=7),'Marks Entry 7th'!AB184,"")))</f>
        <v/>
      </c>
      <c r="AO185" s="120" t="str">
        <f>IF(OR($E185="",$G185=""),"",IF(AND($E$3=6),'Marks Entry 6th'!AC184,IF(AND($E$3=7),'Marks Entry 7th'!AC184,"")))</f>
        <v/>
      </c>
      <c r="AP185" s="65" t="str">
        <f t="shared" si="198"/>
        <v/>
      </c>
      <c r="AQ185" s="62">
        <f t="shared" si="199"/>
        <v>0</v>
      </c>
      <c r="AR185" s="67" t="str">
        <f>IF(OR($E185="",$G185=""),"",IF(AND($E$3=6),'Marks Entry 6th'!AD184,IF(AND($E$3=7),'Marks Entry 7th'!AD184,"")))</f>
        <v/>
      </c>
      <c r="AS185" s="67" t="str">
        <f>IF(OR($E185="",$G185=""),"",IF(AND($E$3=6),'Marks Entry 6th'!AE184,IF(AND($E$3=7),'Marks Entry 7th'!AE184,"")))</f>
        <v/>
      </c>
      <c r="AT185" s="65" t="str">
        <f t="shared" si="200"/>
        <v/>
      </c>
      <c r="AU185" s="62" t="str">
        <f t="shared" si="201"/>
        <v/>
      </c>
      <c r="AV185" s="108">
        <f t="shared" si="202"/>
        <v>0</v>
      </c>
      <c r="AW185" s="108" t="str">
        <f t="shared" si="203"/>
        <v/>
      </c>
      <c r="AX185" s="108" t="str">
        <f t="shared" si="204"/>
        <v/>
      </c>
      <c r="AY185" s="108" t="str">
        <f t="shared" si="205"/>
        <v/>
      </c>
      <c r="AZ185" s="108" t="str">
        <f t="shared" si="206"/>
        <v/>
      </c>
      <c r="BA185" s="110" t="str">
        <f t="shared" si="207"/>
        <v/>
      </c>
      <c r="BB185" s="313" t="str">
        <f>IF(OR($E185="",$G185=""),"",IF(AND($E$3=6),'Marks Entry 6th'!AF184,IF(AND($E$3=7),'Marks Entry 7th'!AF184,"")))</f>
        <v/>
      </c>
      <c r="BC185" s="120" t="str">
        <f>IF(OR($E185="",$G185=""),"",IF(AND($E$3=6),'Marks Entry 6th'!AG184,IF(AND($E$3=7),'Marks Entry 7th'!AG184,"")))</f>
        <v/>
      </c>
      <c r="BD185" s="120" t="str">
        <f>IF(OR($E185="",$G185=""),"",IF(AND($E$3=6),'Marks Entry 6th'!AH184,IF(AND($E$3=7),'Marks Entry 7th'!AH184,"")))</f>
        <v/>
      </c>
      <c r="BE185" s="120" t="str">
        <f>IF(OR($E185="",$G185=""),"",IF(AND($E$3=6),'Marks Entry 6th'!AI184,IF(AND($E$3=7),'Marks Entry 7th'!AI184,"")))</f>
        <v/>
      </c>
      <c r="BF185" s="120" t="str">
        <f>IF(OR($E185="",$G185=""),"",IF(AND($E$3=6),'Marks Entry 6th'!AJ184,IF(AND($E$3=7),'Marks Entry 7th'!AJ184,"")))</f>
        <v/>
      </c>
      <c r="BG185" s="120" t="str">
        <f>IF(OR($E185="",$G185=""),"",IF(AND($E$3=6),'Marks Entry 6th'!AK184,IF(AND($E$3=7),'Marks Entry 7th'!AK184,"")))</f>
        <v/>
      </c>
      <c r="BH185" s="120" t="str">
        <f>IF(OR($E185="",$G185=""),"",IF(AND($E$3=6),'Marks Entry 6th'!AL184,IF(AND($E$3=7),'Marks Entry 7th'!AL184,"")))</f>
        <v/>
      </c>
      <c r="BI185" s="428" t="str">
        <f t="shared" si="208"/>
        <v/>
      </c>
      <c r="BJ185" s="120" t="str">
        <f>IF(OR($E185="",$G185=""),"",IF(AND($E$3=6),'Marks Entry 6th'!AM184,IF(AND($E$3=7),'Marks Entry 7th'!AM184,"")))</f>
        <v/>
      </c>
      <c r="BK185" s="120" t="str">
        <f>IF(OR($E185="",$G185=""),"",IF(AND($E$3=6),'Marks Entry 6th'!AN184,IF(AND($E$3=7),'Marks Entry 7th'!AN184,"")))</f>
        <v/>
      </c>
      <c r="BL185" s="65" t="str">
        <f t="shared" si="209"/>
        <v/>
      </c>
      <c r="BM185" s="62">
        <f t="shared" si="210"/>
        <v>0</v>
      </c>
      <c r="BN185" s="67" t="str">
        <f>IF(OR($E185="",$G185=""),"",IF(AND($E$3=6),'Marks Entry 6th'!AO184,IF(AND($E$3=7),'Marks Entry 7th'!AO184,"")))</f>
        <v/>
      </c>
      <c r="BO185" s="67" t="str">
        <f>IF(OR($E185="",$G185=""),"",IF(AND($E$3=6),'Marks Entry 6th'!AP184,IF(AND($E$3=7),'Marks Entry 7th'!AP184,"")))</f>
        <v/>
      </c>
      <c r="BP185" s="65" t="str">
        <f t="shared" si="211"/>
        <v/>
      </c>
      <c r="BQ185" s="62" t="str">
        <f t="shared" si="212"/>
        <v/>
      </c>
      <c r="BR185" s="108">
        <f t="shared" si="213"/>
        <v>0</v>
      </c>
      <c r="BS185" s="108" t="str">
        <f t="shared" si="214"/>
        <v/>
      </c>
      <c r="BT185" s="108" t="str">
        <f t="shared" si="215"/>
        <v/>
      </c>
      <c r="BU185" s="108" t="str">
        <f t="shared" si="216"/>
        <v/>
      </c>
      <c r="BV185" s="108" t="str">
        <f t="shared" si="217"/>
        <v/>
      </c>
      <c r="BW185" s="110" t="str">
        <f t="shared" si="218"/>
        <v/>
      </c>
      <c r="BX185" s="120" t="str">
        <f>IF(OR($E185="",$G185=""),"",IF(AND($E$3=6),'Marks Entry 6th'!AQ184,IF(AND($E$3=7),'Marks Entry 7th'!AQ184,"")))</f>
        <v/>
      </c>
      <c r="BY185" s="120" t="str">
        <f>IF(OR($E185="",$G185=""),"",IF(AND($E$3=6),'Marks Entry 6th'!AR184,IF(AND($E$3=7),'Marks Entry 7th'!AR184,"")))</f>
        <v/>
      </c>
      <c r="BZ185" s="120" t="str">
        <f>IF(OR($E185="",$G185=""),"",IF(AND($E$3=6),'Marks Entry 6th'!AS184,IF(AND($E$3=7),'Marks Entry 7th'!AS184,"")))</f>
        <v/>
      </c>
      <c r="CA185" s="120" t="str">
        <f>IF(OR($E185="",$G185=""),"",IF(AND($E$3=6),'Marks Entry 6th'!AT184,IF(AND($E$3=7),'Marks Entry 7th'!AT184,"")))</f>
        <v/>
      </c>
      <c r="CB185" s="120" t="str">
        <f>IF(OR($E185="",$G185=""),"",IF(AND($E$3=6),'Marks Entry 6th'!AU184,IF(AND($E$3=7),'Marks Entry 7th'!AU184,"")))</f>
        <v/>
      </c>
      <c r="CC185" s="120" t="str">
        <f>IF(OR($E185="",$G185=""),"",IF(AND($E$3=6),'Marks Entry 6th'!AV184,IF(AND($E$3=7),'Marks Entry 7th'!AV184,"")))</f>
        <v/>
      </c>
      <c r="CD185" s="428" t="str">
        <f t="shared" si="219"/>
        <v/>
      </c>
      <c r="CE185" s="120" t="str">
        <f>IF(OR($E185="",$G185=""),"",IF(AND($E$3=6),'Marks Entry 6th'!AW184,IF(AND($E$3=7),'Marks Entry 7th'!AW184,"")))</f>
        <v/>
      </c>
      <c r="CF185" s="120" t="str">
        <f>IF(OR($E185="",$G185=""),"",IF(AND($E$3=6),'Marks Entry 6th'!AX184,IF(AND($E$3=7),'Marks Entry 7th'!AX184,"")))</f>
        <v/>
      </c>
      <c r="CG185" s="65" t="str">
        <f t="shared" si="220"/>
        <v/>
      </c>
      <c r="CH185" s="62">
        <f t="shared" si="221"/>
        <v>0</v>
      </c>
      <c r="CI185" s="67" t="str">
        <f>IF(OR($E185="",$G185=""),"",IF(AND($E$3=6),'Marks Entry 6th'!AY184,IF(AND($E$3=7),'Marks Entry 7th'!AY184,"")))</f>
        <v/>
      </c>
      <c r="CJ185" s="67" t="str">
        <f>IF(OR($E185="",$G185=""),"",IF(AND($E$3=6),'Marks Entry 6th'!AZ184,IF(AND($E$3=7),'Marks Entry 7th'!AZ184,"")))</f>
        <v/>
      </c>
      <c r="CK185" s="65" t="str">
        <f t="shared" si="222"/>
        <v/>
      </c>
      <c r="CL185" s="62" t="str">
        <f t="shared" si="223"/>
        <v/>
      </c>
      <c r="CM185" s="108">
        <f t="shared" si="224"/>
        <v>0</v>
      </c>
      <c r="CN185" s="108" t="str">
        <f t="shared" si="225"/>
        <v/>
      </c>
      <c r="CO185" s="108" t="str">
        <f t="shared" si="226"/>
        <v/>
      </c>
      <c r="CP185" s="108" t="str">
        <f t="shared" si="227"/>
        <v/>
      </c>
      <c r="CQ185" s="108" t="str">
        <f t="shared" si="228"/>
        <v/>
      </c>
      <c r="CR185" s="110" t="str">
        <f t="shared" si="229"/>
        <v/>
      </c>
      <c r="CS185" s="120" t="str">
        <f>IF(OR($E185="",$G185=""),"",IF(AND($E$3=6),'Marks Entry 6th'!BA184,IF(AND($E$3=7),'Marks Entry 7th'!BA184,"")))</f>
        <v/>
      </c>
      <c r="CT185" s="120" t="str">
        <f>IF(OR($E185="",$G185=""),"",IF(AND($E$3=6),'Marks Entry 6th'!BB184,IF(AND($E$3=7),'Marks Entry 7th'!BB184,"")))</f>
        <v/>
      </c>
      <c r="CU185" s="120" t="str">
        <f>IF(OR($E185="",$G185=""),"",IF(AND($E$3=6),'Marks Entry 6th'!BC184,IF(AND($E$3=7),'Marks Entry 7th'!BC184,"")))</f>
        <v/>
      </c>
      <c r="CV185" s="120" t="str">
        <f>IF(OR($E185="",$G185=""),"",IF(AND($E$3=6),'Marks Entry 6th'!BD184,IF(AND($E$3=7),'Marks Entry 7th'!BD184,"")))</f>
        <v/>
      </c>
      <c r="CW185" s="120" t="str">
        <f>IF(OR($E185="",$G185=""),"",IF(AND($E$3=6),'Marks Entry 6th'!BE184,IF(AND($E$3=7),'Marks Entry 7th'!BE184,"")))</f>
        <v/>
      </c>
      <c r="CX185" s="120" t="str">
        <f>IF(OR($E185="",$G185=""),"",IF(AND($E$3=6),'Marks Entry 6th'!BF184,IF(AND($E$3=7),'Marks Entry 7th'!BF184,"")))</f>
        <v/>
      </c>
      <c r="CY185" s="428" t="str">
        <f t="shared" si="230"/>
        <v/>
      </c>
      <c r="CZ185" s="120" t="str">
        <f>IF(OR($E185="",$G185=""),"",IF(AND($E$3=6),'Marks Entry 6th'!BG184,IF(AND($E$3=7),'Marks Entry 7th'!BG184,"")))</f>
        <v/>
      </c>
      <c r="DA185" s="120" t="str">
        <f>IF(OR($E185="",$G185=""),"",IF(AND($E$3=6),'Marks Entry 6th'!BH184,IF(AND($E$3=7),'Marks Entry 7th'!BH184,"")))</f>
        <v/>
      </c>
      <c r="DB185" s="65" t="str">
        <f t="shared" si="231"/>
        <v/>
      </c>
      <c r="DC185" s="62">
        <f t="shared" si="232"/>
        <v>0</v>
      </c>
      <c r="DD185" s="67" t="str">
        <f>IF(OR($E185="",$G185=""),"",IF(AND($E$3=6),'Marks Entry 6th'!BI184,IF(AND($E$3=7),'Marks Entry 7th'!BI184,"")))</f>
        <v/>
      </c>
      <c r="DE185" s="67" t="str">
        <f>IF(OR($E185="",$G185=""),"",IF(AND($E$3=6),'Marks Entry 6th'!BJ184,IF(AND($E$3=7),'Marks Entry 7th'!BJ184,"")))</f>
        <v/>
      </c>
      <c r="DF185" s="65" t="str">
        <f t="shared" si="233"/>
        <v/>
      </c>
      <c r="DG185" s="62" t="str">
        <f t="shared" si="234"/>
        <v/>
      </c>
      <c r="DH185" s="108">
        <f t="shared" si="235"/>
        <v>0</v>
      </c>
      <c r="DI185" s="108" t="str">
        <f t="shared" si="236"/>
        <v/>
      </c>
      <c r="DJ185" s="108" t="str">
        <f t="shared" si="237"/>
        <v/>
      </c>
      <c r="DK185" s="108" t="str">
        <f t="shared" si="238"/>
        <v/>
      </c>
      <c r="DL185" s="108" t="str">
        <f t="shared" si="239"/>
        <v/>
      </c>
      <c r="DM185" s="110" t="str">
        <f t="shared" si="240"/>
        <v/>
      </c>
      <c r="DN185" s="120" t="str">
        <f>IF(OR($E185="",$G185=""),"",IF(AND($E$3=6),'Marks Entry 6th'!BK184,IF(AND($E$3=7),'Marks Entry 7th'!BK184,"")))</f>
        <v/>
      </c>
      <c r="DO185" s="120" t="str">
        <f>IF(OR($E185="",$G185=""),"",IF(AND($E$3=6),'Marks Entry 6th'!BL184,IF(AND($E$3=7),'Marks Entry 7th'!BL184,"")))</f>
        <v/>
      </c>
      <c r="DP185" s="120" t="str">
        <f>IF(OR($E185="",$G185=""),"",IF(AND($E$3=6),'Marks Entry 6th'!BM184,IF(AND($E$3=7),'Marks Entry 7th'!BM184,"")))</f>
        <v/>
      </c>
      <c r="DQ185" s="120" t="str">
        <f>IF(OR($E185="",$G185=""),"",IF(AND($E$3=6),'Marks Entry 6th'!BN184,IF(AND($E$3=7),'Marks Entry 7th'!BN184,"")))</f>
        <v/>
      </c>
      <c r="DR185" s="120" t="str">
        <f>IF(OR($E185="",$G185=""),"",IF(AND($E$3=6),'Marks Entry 6th'!BO184,IF(AND($E$3=7),'Marks Entry 7th'!BO184,"")))</f>
        <v/>
      </c>
      <c r="DS185" s="120" t="str">
        <f>IF(OR($E185="",$G185=""),"",IF(AND($E$3=6),'Marks Entry 6th'!BP184,IF(AND($E$3=7),'Marks Entry 7th'!BP184,"")))</f>
        <v/>
      </c>
      <c r="DT185" s="428" t="str">
        <f t="shared" si="241"/>
        <v/>
      </c>
      <c r="DU185" s="120" t="str">
        <f>IF(OR($E185="",$G185=""),"",IF(AND($E$3=6),'Marks Entry 6th'!BQ184,IF(AND($E$3=7),'Marks Entry 7th'!BQ184,"")))</f>
        <v/>
      </c>
      <c r="DV185" s="120" t="str">
        <f>IF(OR($E185="",$G185=""),"",IF(AND($E$3=6),'Marks Entry 6th'!BR184,IF(AND($E$3=7),'Marks Entry 7th'!BR184,"")))</f>
        <v/>
      </c>
      <c r="DW185" s="65" t="str">
        <f t="shared" si="242"/>
        <v/>
      </c>
      <c r="DX185" s="62">
        <f t="shared" si="243"/>
        <v>0</v>
      </c>
      <c r="DY185" s="67" t="str">
        <f>IF(OR($E185="",$G185=""),"",IF(AND($E$3=6),'Marks Entry 6th'!BS184,IF(AND($E$3=7),'Marks Entry 7th'!BS184,"")))</f>
        <v/>
      </c>
      <c r="DZ185" s="67" t="str">
        <f>IF(OR($E185="",$G185=""),"",IF(AND($E$3=6),'Marks Entry 6th'!BT184,IF(AND($E$3=7),'Marks Entry 7th'!BT184,"")))</f>
        <v/>
      </c>
      <c r="EA185" s="65" t="str">
        <f t="shared" si="244"/>
        <v/>
      </c>
      <c r="EB185" s="62" t="str">
        <f t="shared" si="245"/>
        <v/>
      </c>
      <c r="EC185" s="108">
        <f t="shared" si="246"/>
        <v>0</v>
      </c>
      <c r="ED185" s="108" t="str">
        <f t="shared" si="247"/>
        <v/>
      </c>
      <c r="EE185" s="108" t="str">
        <f t="shared" si="248"/>
        <v/>
      </c>
      <c r="EF185" s="108" t="str">
        <f t="shared" si="249"/>
        <v/>
      </c>
      <c r="EG185" s="108" t="str">
        <f t="shared" si="250"/>
        <v/>
      </c>
      <c r="EH185" s="110" t="str">
        <f t="shared" si="251"/>
        <v/>
      </c>
      <c r="EI185" s="52" t="str">
        <f>IF(OR($E185="",$G185=""),"",IF(AND($E$3=6),'Marks Entry 6th'!BU184,IF(AND($E$3=7),'Marks Entry 7th'!BU184,"")))</f>
        <v/>
      </c>
      <c r="EJ185" s="52" t="str">
        <f>IF(OR($E185="",$G185=""),"",IF(AND($E$3=6),'Marks Entry 6th'!BV184,IF(AND($E$3=7),'Marks Entry 7th'!BV184,"")))</f>
        <v/>
      </c>
      <c r="EK185" s="52" t="str">
        <f>IF(OR($E185="",$G185=""),"",IF(AND($E$3=6),'Marks Entry 6th'!BW184,IF(AND($E$3=7),'Marks Entry 7th'!BW184,"")))</f>
        <v/>
      </c>
      <c r="EL185" s="52" t="str">
        <f>IF(OR($E185="",$G185=""),"",IF(AND($E$3=6),'Marks Entry 6th'!BX184,IF(AND($E$3=7),'Marks Entry 7th'!BX184,"")))</f>
        <v/>
      </c>
      <c r="EM185" s="52" t="str">
        <f>IF(OR($E185="",$G185=""),"",IF(AND($E$3=6),'Marks Entry 6th'!BY184,IF(AND($E$3=7),'Marks Entry 7th'!BY184,"")))</f>
        <v/>
      </c>
      <c r="EN185" s="121" t="str">
        <f t="shared" si="252"/>
        <v/>
      </c>
      <c r="EO185" s="122">
        <f t="shared" si="253"/>
        <v>0</v>
      </c>
      <c r="EP185" s="122" t="str">
        <f t="shared" si="254"/>
        <v/>
      </c>
      <c r="EQ185" s="122" t="str">
        <f t="shared" si="255"/>
        <v/>
      </c>
      <c r="ER185" s="109" t="str">
        <f t="shared" si="256"/>
        <v/>
      </c>
      <c r="ES185" s="52" t="str">
        <f>IF(OR($E185="",$G185=""),"",IF(AND($E$3=6),'Marks Entry 6th'!BZ184,IF(AND($E$3=7),'Marks Entry 7th'!BZ184,"")))</f>
        <v/>
      </c>
      <c r="ET185" s="52" t="str">
        <f>IF(OR($E185="",$G185=""),"",IF(AND($E$3=6),'Marks Entry 6th'!CA184,IF(AND($E$3=7),'Marks Entry 7th'!CA184,"")))</f>
        <v/>
      </c>
      <c r="EU185" s="52" t="str">
        <f>IF(OR($E185="",$G185=""),"",IF(AND($E$3=6),'Marks Entry 6th'!CB184,IF(AND($E$3=7),'Marks Entry 7th'!CB184,"")))</f>
        <v/>
      </c>
      <c r="EV185" s="52" t="str">
        <f>IF(OR($E185="",$G185=""),"",IF(AND($E$3=6),'Marks Entry 6th'!CC184,IF(AND($E$3=7),'Marks Entry 7th'!CC184,"")))</f>
        <v/>
      </c>
      <c r="EW185" s="52" t="str">
        <f>IF(OR($E185="",$G185=""),"",IF(AND($E$3=6),'Marks Entry 6th'!CD184,IF(AND($E$3=7),'Marks Entry 7th'!CD184,"")))</f>
        <v/>
      </c>
      <c r="EX185" s="121" t="str">
        <f t="shared" si="257"/>
        <v/>
      </c>
      <c r="EY185" s="122">
        <f t="shared" si="258"/>
        <v>0</v>
      </c>
      <c r="EZ185" s="122" t="str">
        <f t="shared" si="259"/>
        <v/>
      </c>
      <c r="FA185" s="122" t="str">
        <f t="shared" si="260"/>
        <v/>
      </c>
      <c r="FB185" s="109" t="str">
        <f t="shared" si="261"/>
        <v/>
      </c>
      <c r="FC185" s="52" t="str">
        <f>IF(OR($E185="",$G185=""),"",IF(AND($E$3=6),'Marks Entry 6th'!CE184,IF(AND($E$3=7),'Marks Entry 7th'!CE184,"")))</f>
        <v/>
      </c>
      <c r="FD185" s="52" t="str">
        <f>IF(OR($E185="",$G185=""),"",IF(AND($E$3=6),'Marks Entry 6th'!CF184,IF(AND($E$3=7),'Marks Entry 7th'!CF184,"")))</f>
        <v/>
      </c>
      <c r="FE185" s="52" t="str">
        <f>IF(OR($E185="",$G185=""),"",IF(AND($E$3=6),'Marks Entry 6th'!CG184,IF(AND($E$3=7),'Marks Entry 7th'!CG184,"")))</f>
        <v/>
      </c>
      <c r="FF185" s="52" t="str">
        <f>IF(OR($E185="",$G185=""),"",IF(AND($E$3=6),'Marks Entry 6th'!CH184,IF(AND($E$3=7),'Marks Entry 7th'!CH184,"")))</f>
        <v/>
      </c>
      <c r="FG185" s="52" t="str">
        <f>IF(OR($E185="",$G185=""),"",IF(AND($E$3=6),'Marks Entry 6th'!CI184,IF(AND($E$3=7),'Marks Entry 7th'!CI184,"")))</f>
        <v/>
      </c>
      <c r="FH185" s="121" t="str">
        <f t="shared" si="262"/>
        <v/>
      </c>
      <c r="FI185" s="122">
        <f t="shared" si="263"/>
        <v>0</v>
      </c>
      <c r="FJ185" s="122" t="str">
        <f t="shared" si="264"/>
        <v/>
      </c>
      <c r="FK185" s="122" t="str">
        <f t="shared" si="265"/>
        <v/>
      </c>
      <c r="FL185" s="109" t="str">
        <f t="shared" si="266"/>
        <v/>
      </c>
      <c r="FM185" s="370" t="str">
        <f>IF(OR($E185="",$G185=""),"",IF(AND('Marks Entry 6th'!CJ184="",'Marks Entry 7th'!CJ184=""),"",IF(AND($E$3=6),'Marks Entry 6th'!CJ184,IF(AND($E$3=7),'Marks Entry 7th'!CJ184,""))))</f>
        <v/>
      </c>
      <c r="FN185" s="370" t="str">
        <f>IF(OR($E185="",$G185=""),"",IF(AND('Marks Entry 6th'!CK184="",'Marks Entry 7th'!CK184=""),"",IF(AND($E$3=6),'Marks Entry 6th'!CK184,IF(AND($E$3=7),'Marks Entry 7th'!CK184,""))))</f>
        <v/>
      </c>
      <c r="FO185" s="371" t="str">
        <f t="shared" si="267"/>
        <v/>
      </c>
      <c r="FP185" s="109" t="str">
        <f t="shared" si="268"/>
        <v/>
      </c>
      <c r="FQ185" s="370" t="str">
        <f>IF(OR($E185="",$G185=""),"",IF(AND('Marks Entry 6th'!CL184="",'Marks Entry 7th'!CL184=""),"",IF(AND($E$3=6),'Marks Entry 6th'!CL184,IF(AND($E$3=7),'Marks Entry 7th'!CL184,""))))</f>
        <v/>
      </c>
      <c r="FR185" s="370" t="str">
        <f>IF(OR($E185="",$G185=""),"",IF(AND('Marks Entry 6th'!CM184="",'Marks Entry 7th'!CM184=""),"",IF(AND($E$3=6),'Marks Entry 6th'!CM184,IF(AND($E$3=7),'Marks Entry 7th'!CM184,""))))</f>
        <v/>
      </c>
      <c r="FS185" s="371" t="str">
        <f t="shared" si="269"/>
        <v/>
      </c>
      <c r="FT185" s="109" t="str">
        <f t="shared" si="270"/>
        <v/>
      </c>
      <c r="FU185" s="78" t="str">
        <f t="shared" si="271"/>
        <v/>
      </c>
      <c r="FV185" s="332" t="str">
        <f t="shared" si="272"/>
        <v/>
      </c>
      <c r="FW185" s="84" t="str">
        <f t="shared" si="273"/>
        <v/>
      </c>
      <c r="FX185" s="225" t="str">
        <f t="shared" si="274"/>
        <v/>
      </c>
      <c r="FY185" s="85" t="str">
        <f t="shared" si="275"/>
        <v/>
      </c>
      <c r="FZ185" s="331" t="str">
        <f>IFERROR(IF(B185="NSO","NSO",IF(OR(D185="",G185="",F185=""),"",IF(AND(FV185&gt;=36,'Master sheet'!$D$11="Hindi"),"कक्षा क्रमोन्नत",IF(AND(FV185&gt;=36,'Master sheet'!$D$11="English"),"Promoted",IF(AND(FV185&lt;36,'Master sheet'!$D$11="Hindi"),"पुनः परीक्षा","Re-Exam"))))),"")</f>
        <v/>
      </c>
      <c r="GA185" s="53" t="str">
        <f>IF(OR($E185="",$G185=""),"",IF(AND($E$3=6,'Marks Entry 6th'!CN184=""),"",IF(AND($E$3=7,'Marks Entry 7th'!CN184=""),"",IF(AND($E$3=6),'Marks Entry 6th'!CN184,IF(AND($E$3=7),'Marks Entry 7th'!CN184,"")))))</f>
        <v/>
      </c>
      <c r="GB185" s="53" t="str">
        <f>IF(OR($E185="",$G185=""),"",IF(AND($E$3=6,'Marks Entry 6th'!CO184=""),"",IF(AND($E$3=7,'Marks Entry 7th'!CO184=""),"",IF(AND($E$3=6),'Marks Entry 6th'!CO184,IF(AND($E$3=7),'Marks Entry 7th'!CO184,"")))))</f>
        <v/>
      </c>
      <c r="GC185" s="54"/>
      <c r="GK185" s="56">
        <f>IF(AND($E$3=6),'Marks Entry 6th'!I184,IF(AND($E$3=7),'Marks Entry 7th'!I184,""))</f>
        <v>0</v>
      </c>
      <c r="GL185" s="56">
        <f t="shared" si="276"/>
        <v>0</v>
      </c>
    </row>
    <row r="186" spans="1:194" ht="18.95" customHeight="1">
      <c r="A186" s="68">
        <v>179</v>
      </c>
      <c r="B186" s="68" t="str">
        <f>IF(OR(GK186=0,GK186=""),"",IF(AND($E$3=6),'Marks Entry 6th'!I185,IF(AND($E$3=7),'Marks Entry 7th'!I185,"")))</f>
        <v/>
      </c>
      <c r="C186" s="69" t="str">
        <f>IF(OR(B186=0,B186=""),"",IF(AND($E$3=6,'Marks Entry 6th'!B185=""),"",IF(AND($E$3=7,'Marks Entry 7th'!B185=""),"",IF(AND($E$3=6,'Marks Entry 6th'!B185),'Marks Entry 6th'!B185,IF(AND($E$3=7),'Marks Entry 7th'!B185,"")))))</f>
        <v/>
      </c>
      <c r="D186" s="69" t="str">
        <f>IF(OR(B186=0,B186=""),"",IF(AND($E$3=6,'Marks Entry 6th'!C185=""),"",IF(AND($E$3=7,'Marks Entry 7th'!C185=""),"",IF(AND($E$3=6),'Marks Entry 6th'!C185,IF(AND($E$3=7),'Marks Entry 7th'!C185,"")))))</f>
        <v/>
      </c>
      <c r="E186" s="306" t="str">
        <f>IF(OR(B186=0,B186=""),"",IF(AND($E$3=6,'Marks Entry 6th'!E185=""),"",IF(AND($E$3=7,'Marks Entry 7th'!E185=""),"",IF(AND($E$3=6),'Marks Entry 6th'!E185,IF(AND($E$3=7),'Marks Entry 7th'!E185,"")))))</f>
        <v/>
      </c>
      <c r="F186" s="69" t="str">
        <f>IF(OR(B186=0,B186=""),"",IF(AND($E$3=6,'Marks Entry 6th'!D185=""),"",IF(AND($E$3=7,'Marks Entry 7th'!D185=""),"",IF(AND($E$3=6),'Marks Entry 6th'!D185,IF(AND($E$3=7),'Marks Entry 7th'!D185,"")))))</f>
        <v/>
      </c>
      <c r="G186" s="305" t="str">
        <f>IF(OR(B186=0,B186=""),"",IF(AND($E$3=6,'Marks Entry 6th'!F185=""),"",IF(AND($E$3=7,'Marks Entry 7th'!F185=""),"",IF(AND($E$3=6),UPPER('Marks Entry 6th'!F185),IF(AND($E$3=7),UPPER('Marks Entry 7th'!F185),"")))))</f>
        <v/>
      </c>
      <c r="H186" s="305" t="str">
        <f>IF(OR(B186=0,B186=""),"",IF(AND($E$3=6,'Marks Entry 6th'!G185=""),"",IF(AND($E$3=7,'Marks Entry 7th'!G185=""),"",IF(AND($E$3=6),UPPER('Marks Entry 6th'!G185),IF(AND($E$3=7),UPPER('Marks Entry 7th'!G185),"")))))</f>
        <v/>
      </c>
      <c r="I186" s="305" t="str">
        <f>IF(OR(B186=0,B186=""),"",IF(AND($E$3=6,'Marks Entry 6th'!H185=""),"",IF(AND($E$3=7,'Marks Entry 7th'!H185=""),"",IF(AND($E$3=6),UPPER('Marks Entry 6th'!H185),IF(AND($E$3=7),UPPER('Marks Entry 7th'!H185),"")))))</f>
        <v/>
      </c>
      <c r="J186" s="64" t="str">
        <f>IF(OR(B186=0,B186=""),"",IF(AND($E$3=6,'Marks Entry 6th'!J185=""),"",IF(AND($E$3=7,'Marks Entry 7th'!J185=""),"",IF(AND($E$3=6),'Marks Entry 6th'!J185,IF(AND($E$3=7),'Marks Entry 7th'!J185,"")))))</f>
        <v/>
      </c>
      <c r="K186" s="64" t="str">
        <f>IF(OR(B186=0,B186=""),"",IF(AND($E$3=6,'Marks Entry 6th'!K185=""),"",IF(AND($E$3=7,'Marks Entry 7th'!K185=""),"",IF(AND($E$3=6),'Marks Entry 6th'!K185,IF(AND($E$3=7),'Marks Entry 7th'!K185,"")))))</f>
        <v/>
      </c>
      <c r="L186" s="120" t="str">
        <f>IF(OR($E186="",$G186=""),"",IF(AND($E$3=6),'Marks Entry 6th'!L185,IF(AND($E$3=7),'Marks Entry 7th'!L185,"")))</f>
        <v/>
      </c>
      <c r="M186" s="120" t="str">
        <f>IF(OR($E186="",$G186=""),"",IF(AND($E$3=6),'Marks Entry 6th'!M185,IF(AND($E$3=7),'Marks Entry 7th'!M185,"")))</f>
        <v/>
      </c>
      <c r="N186" s="120" t="str">
        <f>IF(OR($E186="",$G186=""),"",IF(AND($E$3=6),'Marks Entry 6th'!N185,IF(AND($E$3=7),'Marks Entry 7th'!N185,"")))</f>
        <v/>
      </c>
      <c r="O186" s="120" t="str">
        <f>IF(OR($E186="",$G186=""),"",IF(AND($E$3=6),'Marks Entry 6th'!O185,IF(AND($E$3=7),'Marks Entry 7th'!O185,"")))</f>
        <v/>
      </c>
      <c r="P186" s="120" t="str">
        <f>IF(OR($E186="",$G186=""),"",IF(AND($E$3=6),'Marks Entry 6th'!P185,IF(AND($E$3=7),'Marks Entry 7th'!P185,"")))</f>
        <v/>
      </c>
      <c r="Q186" s="120" t="str">
        <f>IF(OR($E186="",$G186=""),"",IF(AND($E$3=6),'Marks Entry 6th'!Q185,IF(AND($E$3=7),'Marks Entry 7th'!Q185,"")))</f>
        <v/>
      </c>
      <c r="R186" s="428" t="str">
        <f t="shared" si="186"/>
        <v/>
      </c>
      <c r="S186" s="120" t="str">
        <f>IF(OR($E186="",$G186=""),"",IF(AND($E$3=6),'Marks Entry 6th'!R185,IF(AND($E$3=7),'Marks Entry 7th'!R185,"")))</f>
        <v/>
      </c>
      <c r="T186" s="120" t="str">
        <f>IF(OR($E186="",$G186=""),"",IF(AND($E$3=6),'Marks Entry 6th'!S185,IF(AND($E$3=7),'Marks Entry 7th'!S185,"")))</f>
        <v/>
      </c>
      <c r="U186" s="65" t="str">
        <f t="shared" si="187"/>
        <v/>
      </c>
      <c r="V186" s="62">
        <f t="shared" si="188"/>
        <v>0</v>
      </c>
      <c r="W186" s="67" t="str">
        <f>IF(OR($E186="",$G186=""),"",IF(AND($E$3=6),'Marks Entry 6th'!T185,IF(AND($E$3=7),'Marks Entry 7th'!T185,"")))</f>
        <v/>
      </c>
      <c r="X186" s="67" t="str">
        <f>IF(OR($E186="",$G186=""),"",IF(AND($E$3=6),'Marks Entry 6th'!U185,IF(AND($E$3=7),'Marks Entry 7th'!U185,"")))</f>
        <v/>
      </c>
      <c r="Y186" s="66" t="str">
        <f t="shared" si="189"/>
        <v/>
      </c>
      <c r="Z186" s="62" t="str">
        <f t="shared" si="190"/>
        <v/>
      </c>
      <c r="AA186" s="108">
        <f t="shared" si="191"/>
        <v>0</v>
      </c>
      <c r="AB186" s="108" t="str">
        <f t="shared" si="192"/>
        <v/>
      </c>
      <c r="AC186" s="108" t="str">
        <f t="shared" si="193"/>
        <v/>
      </c>
      <c r="AD186" s="108" t="str">
        <f t="shared" si="194"/>
        <v/>
      </c>
      <c r="AE186" s="108" t="str">
        <f t="shared" si="195"/>
        <v/>
      </c>
      <c r="AF186" s="110" t="str">
        <f t="shared" si="196"/>
        <v/>
      </c>
      <c r="AG186" s="120" t="str">
        <f>IF(OR($E186="",$G186=""),"",IF(AND($E$3=6),'Marks Entry 6th'!V185,IF(AND($E$3=7),'Marks Entry 7th'!V185,"")))</f>
        <v/>
      </c>
      <c r="AH186" s="120" t="str">
        <f>IF(OR($E186="",$G186=""),"",IF(AND($E$3=6),'Marks Entry 6th'!W185,IF(AND($E$3=7),'Marks Entry 7th'!W185,"")))</f>
        <v/>
      </c>
      <c r="AI186" s="120" t="str">
        <f>IF(OR($E186="",$G186=""),"",IF(AND($E$3=6),'Marks Entry 6th'!X185,IF(AND($E$3=7),'Marks Entry 7th'!X185,"")))</f>
        <v/>
      </c>
      <c r="AJ186" s="120" t="str">
        <f>IF(OR($E186="",$G186=""),"",IF(AND($E$3=6),'Marks Entry 6th'!Y185,IF(AND($E$3=7),'Marks Entry 7th'!Y185,"")))</f>
        <v/>
      </c>
      <c r="AK186" s="120" t="str">
        <f>IF(OR($E186="",$G186=""),"",IF(AND($E$3=6),'Marks Entry 6th'!Z185,IF(AND($E$3=7),'Marks Entry 7th'!Z185,"")))</f>
        <v/>
      </c>
      <c r="AL186" s="120" t="str">
        <f>IF(OR($E186="",$G186=""),"",IF(AND($E$3=6),'Marks Entry 6th'!AA185,IF(AND($E$3=7),'Marks Entry 7th'!AA185,"")))</f>
        <v/>
      </c>
      <c r="AM186" s="428" t="str">
        <f t="shared" si="197"/>
        <v/>
      </c>
      <c r="AN186" s="120" t="str">
        <f>IF(OR($E186="",$G186=""),"",IF(AND($E$3=6),'Marks Entry 6th'!AB185,IF(AND($E$3=7),'Marks Entry 7th'!AB185,"")))</f>
        <v/>
      </c>
      <c r="AO186" s="120" t="str">
        <f>IF(OR($E186="",$G186=""),"",IF(AND($E$3=6),'Marks Entry 6th'!AC185,IF(AND($E$3=7),'Marks Entry 7th'!AC185,"")))</f>
        <v/>
      </c>
      <c r="AP186" s="65" t="str">
        <f t="shared" si="198"/>
        <v/>
      </c>
      <c r="AQ186" s="62">
        <f t="shared" si="199"/>
        <v>0</v>
      </c>
      <c r="AR186" s="67" t="str">
        <f>IF(OR($E186="",$G186=""),"",IF(AND($E$3=6),'Marks Entry 6th'!AD185,IF(AND($E$3=7),'Marks Entry 7th'!AD185,"")))</f>
        <v/>
      </c>
      <c r="AS186" s="67" t="str">
        <f>IF(OR($E186="",$G186=""),"",IF(AND($E$3=6),'Marks Entry 6th'!AE185,IF(AND($E$3=7),'Marks Entry 7th'!AE185,"")))</f>
        <v/>
      </c>
      <c r="AT186" s="65" t="str">
        <f t="shared" si="200"/>
        <v/>
      </c>
      <c r="AU186" s="62" t="str">
        <f t="shared" si="201"/>
        <v/>
      </c>
      <c r="AV186" s="108">
        <f t="shared" si="202"/>
        <v>0</v>
      </c>
      <c r="AW186" s="108" t="str">
        <f t="shared" si="203"/>
        <v/>
      </c>
      <c r="AX186" s="108" t="str">
        <f t="shared" si="204"/>
        <v/>
      </c>
      <c r="AY186" s="108" t="str">
        <f t="shared" si="205"/>
        <v/>
      </c>
      <c r="AZ186" s="108" t="str">
        <f t="shared" si="206"/>
        <v/>
      </c>
      <c r="BA186" s="110" t="str">
        <f t="shared" si="207"/>
        <v/>
      </c>
      <c r="BB186" s="313" t="str">
        <f>IF(OR($E186="",$G186=""),"",IF(AND($E$3=6),'Marks Entry 6th'!AF185,IF(AND($E$3=7),'Marks Entry 7th'!AF185,"")))</f>
        <v/>
      </c>
      <c r="BC186" s="120" t="str">
        <f>IF(OR($E186="",$G186=""),"",IF(AND($E$3=6),'Marks Entry 6th'!AG185,IF(AND($E$3=7),'Marks Entry 7th'!AG185,"")))</f>
        <v/>
      </c>
      <c r="BD186" s="120" t="str">
        <f>IF(OR($E186="",$G186=""),"",IF(AND($E$3=6),'Marks Entry 6th'!AH185,IF(AND($E$3=7),'Marks Entry 7th'!AH185,"")))</f>
        <v/>
      </c>
      <c r="BE186" s="120" t="str">
        <f>IF(OR($E186="",$G186=""),"",IF(AND($E$3=6),'Marks Entry 6th'!AI185,IF(AND($E$3=7),'Marks Entry 7th'!AI185,"")))</f>
        <v/>
      </c>
      <c r="BF186" s="120" t="str">
        <f>IF(OR($E186="",$G186=""),"",IF(AND($E$3=6),'Marks Entry 6th'!AJ185,IF(AND($E$3=7),'Marks Entry 7th'!AJ185,"")))</f>
        <v/>
      </c>
      <c r="BG186" s="120" t="str">
        <f>IF(OR($E186="",$G186=""),"",IF(AND($E$3=6),'Marks Entry 6th'!AK185,IF(AND($E$3=7),'Marks Entry 7th'!AK185,"")))</f>
        <v/>
      </c>
      <c r="BH186" s="120" t="str">
        <f>IF(OR($E186="",$G186=""),"",IF(AND($E$3=6),'Marks Entry 6th'!AL185,IF(AND($E$3=7),'Marks Entry 7th'!AL185,"")))</f>
        <v/>
      </c>
      <c r="BI186" s="428" t="str">
        <f t="shared" si="208"/>
        <v/>
      </c>
      <c r="BJ186" s="120" t="str">
        <f>IF(OR($E186="",$G186=""),"",IF(AND($E$3=6),'Marks Entry 6th'!AM185,IF(AND($E$3=7),'Marks Entry 7th'!AM185,"")))</f>
        <v/>
      </c>
      <c r="BK186" s="120" t="str">
        <f>IF(OR($E186="",$G186=""),"",IF(AND($E$3=6),'Marks Entry 6th'!AN185,IF(AND($E$3=7),'Marks Entry 7th'!AN185,"")))</f>
        <v/>
      </c>
      <c r="BL186" s="65" t="str">
        <f t="shared" si="209"/>
        <v/>
      </c>
      <c r="BM186" s="62">
        <f t="shared" si="210"/>
        <v>0</v>
      </c>
      <c r="BN186" s="67" t="str">
        <f>IF(OR($E186="",$G186=""),"",IF(AND($E$3=6),'Marks Entry 6th'!AO185,IF(AND($E$3=7),'Marks Entry 7th'!AO185,"")))</f>
        <v/>
      </c>
      <c r="BO186" s="67" t="str">
        <f>IF(OR($E186="",$G186=""),"",IF(AND($E$3=6),'Marks Entry 6th'!AP185,IF(AND($E$3=7),'Marks Entry 7th'!AP185,"")))</f>
        <v/>
      </c>
      <c r="BP186" s="65" t="str">
        <f t="shared" si="211"/>
        <v/>
      </c>
      <c r="BQ186" s="62" t="str">
        <f t="shared" si="212"/>
        <v/>
      </c>
      <c r="BR186" s="108">
        <f t="shared" si="213"/>
        <v>0</v>
      </c>
      <c r="BS186" s="108" t="str">
        <f t="shared" si="214"/>
        <v/>
      </c>
      <c r="BT186" s="108" t="str">
        <f t="shared" si="215"/>
        <v/>
      </c>
      <c r="BU186" s="108" t="str">
        <f t="shared" si="216"/>
        <v/>
      </c>
      <c r="BV186" s="108" t="str">
        <f t="shared" si="217"/>
        <v/>
      </c>
      <c r="BW186" s="110" t="str">
        <f t="shared" si="218"/>
        <v/>
      </c>
      <c r="BX186" s="120" t="str">
        <f>IF(OR($E186="",$G186=""),"",IF(AND($E$3=6),'Marks Entry 6th'!AQ185,IF(AND($E$3=7),'Marks Entry 7th'!AQ185,"")))</f>
        <v/>
      </c>
      <c r="BY186" s="120" t="str">
        <f>IF(OR($E186="",$G186=""),"",IF(AND($E$3=6),'Marks Entry 6th'!AR185,IF(AND($E$3=7),'Marks Entry 7th'!AR185,"")))</f>
        <v/>
      </c>
      <c r="BZ186" s="120" t="str">
        <f>IF(OR($E186="",$G186=""),"",IF(AND($E$3=6),'Marks Entry 6th'!AS185,IF(AND($E$3=7),'Marks Entry 7th'!AS185,"")))</f>
        <v/>
      </c>
      <c r="CA186" s="120" t="str">
        <f>IF(OR($E186="",$G186=""),"",IF(AND($E$3=6),'Marks Entry 6th'!AT185,IF(AND($E$3=7),'Marks Entry 7th'!AT185,"")))</f>
        <v/>
      </c>
      <c r="CB186" s="120" t="str">
        <f>IF(OR($E186="",$G186=""),"",IF(AND($E$3=6),'Marks Entry 6th'!AU185,IF(AND($E$3=7),'Marks Entry 7th'!AU185,"")))</f>
        <v/>
      </c>
      <c r="CC186" s="120" t="str">
        <f>IF(OR($E186="",$G186=""),"",IF(AND($E$3=6),'Marks Entry 6th'!AV185,IF(AND($E$3=7),'Marks Entry 7th'!AV185,"")))</f>
        <v/>
      </c>
      <c r="CD186" s="428" t="str">
        <f t="shared" si="219"/>
        <v/>
      </c>
      <c r="CE186" s="120" t="str">
        <f>IF(OR($E186="",$G186=""),"",IF(AND($E$3=6),'Marks Entry 6th'!AW185,IF(AND($E$3=7),'Marks Entry 7th'!AW185,"")))</f>
        <v/>
      </c>
      <c r="CF186" s="120" t="str">
        <f>IF(OR($E186="",$G186=""),"",IF(AND($E$3=6),'Marks Entry 6th'!AX185,IF(AND($E$3=7),'Marks Entry 7th'!AX185,"")))</f>
        <v/>
      </c>
      <c r="CG186" s="65" t="str">
        <f t="shared" si="220"/>
        <v/>
      </c>
      <c r="CH186" s="62">
        <f t="shared" si="221"/>
        <v>0</v>
      </c>
      <c r="CI186" s="67" t="str">
        <f>IF(OR($E186="",$G186=""),"",IF(AND($E$3=6),'Marks Entry 6th'!AY185,IF(AND($E$3=7),'Marks Entry 7th'!AY185,"")))</f>
        <v/>
      </c>
      <c r="CJ186" s="67" t="str">
        <f>IF(OR($E186="",$G186=""),"",IF(AND($E$3=6),'Marks Entry 6th'!AZ185,IF(AND($E$3=7),'Marks Entry 7th'!AZ185,"")))</f>
        <v/>
      </c>
      <c r="CK186" s="65" t="str">
        <f t="shared" si="222"/>
        <v/>
      </c>
      <c r="CL186" s="62" t="str">
        <f t="shared" si="223"/>
        <v/>
      </c>
      <c r="CM186" s="108">
        <f t="shared" si="224"/>
        <v>0</v>
      </c>
      <c r="CN186" s="108" t="str">
        <f t="shared" si="225"/>
        <v/>
      </c>
      <c r="CO186" s="108" t="str">
        <f t="shared" si="226"/>
        <v/>
      </c>
      <c r="CP186" s="108" t="str">
        <f t="shared" si="227"/>
        <v/>
      </c>
      <c r="CQ186" s="108" t="str">
        <f t="shared" si="228"/>
        <v/>
      </c>
      <c r="CR186" s="110" t="str">
        <f t="shared" si="229"/>
        <v/>
      </c>
      <c r="CS186" s="120" t="str">
        <f>IF(OR($E186="",$G186=""),"",IF(AND($E$3=6),'Marks Entry 6th'!BA185,IF(AND($E$3=7),'Marks Entry 7th'!BA185,"")))</f>
        <v/>
      </c>
      <c r="CT186" s="120" t="str">
        <f>IF(OR($E186="",$G186=""),"",IF(AND($E$3=6),'Marks Entry 6th'!BB185,IF(AND($E$3=7),'Marks Entry 7th'!BB185,"")))</f>
        <v/>
      </c>
      <c r="CU186" s="120" t="str">
        <f>IF(OR($E186="",$G186=""),"",IF(AND($E$3=6),'Marks Entry 6th'!BC185,IF(AND($E$3=7),'Marks Entry 7th'!BC185,"")))</f>
        <v/>
      </c>
      <c r="CV186" s="120" t="str">
        <f>IF(OR($E186="",$G186=""),"",IF(AND($E$3=6),'Marks Entry 6th'!BD185,IF(AND($E$3=7),'Marks Entry 7th'!BD185,"")))</f>
        <v/>
      </c>
      <c r="CW186" s="120" t="str">
        <f>IF(OR($E186="",$G186=""),"",IF(AND($E$3=6),'Marks Entry 6th'!BE185,IF(AND($E$3=7),'Marks Entry 7th'!BE185,"")))</f>
        <v/>
      </c>
      <c r="CX186" s="120" t="str">
        <f>IF(OR($E186="",$G186=""),"",IF(AND($E$3=6),'Marks Entry 6th'!BF185,IF(AND($E$3=7),'Marks Entry 7th'!BF185,"")))</f>
        <v/>
      </c>
      <c r="CY186" s="428" t="str">
        <f t="shared" si="230"/>
        <v/>
      </c>
      <c r="CZ186" s="120" t="str">
        <f>IF(OR($E186="",$G186=""),"",IF(AND($E$3=6),'Marks Entry 6th'!BG185,IF(AND($E$3=7),'Marks Entry 7th'!BG185,"")))</f>
        <v/>
      </c>
      <c r="DA186" s="120" t="str">
        <f>IF(OR($E186="",$G186=""),"",IF(AND($E$3=6),'Marks Entry 6th'!BH185,IF(AND($E$3=7),'Marks Entry 7th'!BH185,"")))</f>
        <v/>
      </c>
      <c r="DB186" s="65" t="str">
        <f t="shared" si="231"/>
        <v/>
      </c>
      <c r="DC186" s="62">
        <f t="shared" si="232"/>
        <v>0</v>
      </c>
      <c r="DD186" s="67" t="str">
        <f>IF(OR($E186="",$G186=""),"",IF(AND($E$3=6),'Marks Entry 6th'!BI185,IF(AND($E$3=7),'Marks Entry 7th'!BI185,"")))</f>
        <v/>
      </c>
      <c r="DE186" s="67" t="str">
        <f>IF(OR($E186="",$G186=""),"",IF(AND($E$3=6),'Marks Entry 6th'!BJ185,IF(AND($E$3=7),'Marks Entry 7th'!BJ185,"")))</f>
        <v/>
      </c>
      <c r="DF186" s="65" t="str">
        <f t="shared" si="233"/>
        <v/>
      </c>
      <c r="DG186" s="62" t="str">
        <f t="shared" si="234"/>
        <v/>
      </c>
      <c r="DH186" s="108">
        <f t="shared" si="235"/>
        <v>0</v>
      </c>
      <c r="DI186" s="108" t="str">
        <f t="shared" si="236"/>
        <v/>
      </c>
      <c r="DJ186" s="108" t="str">
        <f t="shared" si="237"/>
        <v/>
      </c>
      <c r="DK186" s="108" t="str">
        <f t="shared" si="238"/>
        <v/>
      </c>
      <c r="DL186" s="108" t="str">
        <f t="shared" si="239"/>
        <v/>
      </c>
      <c r="DM186" s="110" t="str">
        <f t="shared" si="240"/>
        <v/>
      </c>
      <c r="DN186" s="120" t="str">
        <f>IF(OR($E186="",$G186=""),"",IF(AND($E$3=6),'Marks Entry 6th'!BK185,IF(AND($E$3=7),'Marks Entry 7th'!BK185,"")))</f>
        <v/>
      </c>
      <c r="DO186" s="120" t="str">
        <f>IF(OR($E186="",$G186=""),"",IF(AND($E$3=6),'Marks Entry 6th'!BL185,IF(AND($E$3=7),'Marks Entry 7th'!BL185,"")))</f>
        <v/>
      </c>
      <c r="DP186" s="120" t="str">
        <f>IF(OR($E186="",$G186=""),"",IF(AND($E$3=6),'Marks Entry 6th'!BM185,IF(AND($E$3=7),'Marks Entry 7th'!BM185,"")))</f>
        <v/>
      </c>
      <c r="DQ186" s="120" t="str">
        <f>IF(OR($E186="",$G186=""),"",IF(AND($E$3=6),'Marks Entry 6th'!BN185,IF(AND($E$3=7),'Marks Entry 7th'!BN185,"")))</f>
        <v/>
      </c>
      <c r="DR186" s="120" t="str">
        <f>IF(OR($E186="",$G186=""),"",IF(AND($E$3=6),'Marks Entry 6th'!BO185,IF(AND($E$3=7),'Marks Entry 7th'!BO185,"")))</f>
        <v/>
      </c>
      <c r="DS186" s="120" t="str">
        <f>IF(OR($E186="",$G186=""),"",IF(AND($E$3=6),'Marks Entry 6th'!BP185,IF(AND($E$3=7),'Marks Entry 7th'!BP185,"")))</f>
        <v/>
      </c>
      <c r="DT186" s="428" t="str">
        <f t="shared" si="241"/>
        <v/>
      </c>
      <c r="DU186" s="120" t="str">
        <f>IF(OR($E186="",$G186=""),"",IF(AND($E$3=6),'Marks Entry 6th'!BQ185,IF(AND($E$3=7),'Marks Entry 7th'!BQ185,"")))</f>
        <v/>
      </c>
      <c r="DV186" s="120" t="str">
        <f>IF(OR($E186="",$G186=""),"",IF(AND($E$3=6),'Marks Entry 6th'!BR185,IF(AND($E$3=7),'Marks Entry 7th'!BR185,"")))</f>
        <v/>
      </c>
      <c r="DW186" s="65" t="str">
        <f t="shared" si="242"/>
        <v/>
      </c>
      <c r="DX186" s="62">
        <f t="shared" si="243"/>
        <v>0</v>
      </c>
      <c r="DY186" s="67" t="str">
        <f>IF(OR($E186="",$G186=""),"",IF(AND($E$3=6),'Marks Entry 6th'!BS185,IF(AND($E$3=7),'Marks Entry 7th'!BS185,"")))</f>
        <v/>
      </c>
      <c r="DZ186" s="67" t="str">
        <f>IF(OR($E186="",$G186=""),"",IF(AND($E$3=6),'Marks Entry 6th'!BT185,IF(AND($E$3=7),'Marks Entry 7th'!BT185,"")))</f>
        <v/>
      </c>
      <c r="EA186" s="65" t="str">
        <f t="shared" si="244"/>
        <v/>
      </c>
      <c r="EB186" s="62" t="str">
        <f t="shared" si="245"/>
        <v/>
      </c>
      <c r="EC186" s="108">
        <f t="shared" si="246"/>
        <v>0</v>
      </c>
      <c r="ED186" s="108" t="str">
        <f t="shared" si="247"/>
        <v/>
      </c>
      <c r="EE186" s="108" t="str">
        <f t="shared" si="248"/>
        <v/>
      </c>
      <c r="EF186" s="108" t="str">
        <f t="shared" si="249"/>
        <v/>
      </c>
      <c r="EG186" s="108" t="str">
        <f t="shared" si="250"/>
        <v/>
      </c>
      <c r="EH186" s="110" t="str">
        <f t="shared" si="251"/>
        <v/>
      </c>
      <c r="EI186" s="52" t="str">
        <f>IF(OR($E186="",$G186=""),"",IF(AND($E$3=6),'Marks Entry 6th'!BU185,IF(AND($E$3=7),'Marks Entry 7th'!BU185,"")))</f>
        <v/>
      </c>
      <c r="EJ186" s="52" t="str">
        <f>IF(OR($E186="",$G186=""),"",IF(AND($E$3=6),'Marks Entry 6th'!BV185,IF(AND($E$3=7),'Marks Entry 7th'!BV185,"")))</f>
        <v/>
      </c>
      <c r="EK186" s="52" t="str">
        <f>IF(OR($E186="",$G186=""),"",IF(AND($E$3=6),'Marks Entry 6th'!BW185,IF(AND($E$3=7),'Marks Entry 7th'!BW185,"")))</f>
        <v/>
      </c>
      <c r="EL186" s="52" t="str">
        <f>IF(OR($E186="",$G186=""),"",IF(AND($E$3=6),'Marks Entry 6th'!BX185,IF(AND($E$3=7),'Marks Entry 7th'!BX185,"")))</f>
        <v/>
      </c>
      <c r="EM186" s="52" t="str">
        <f>IF(OR($E186="",$G186=""),"",IF(AND($E$3=6),'Marks Entry 6th'!BY185,IF(AND($E$3=7),'Marks Entry 7th'!BY185,"")))</f>
        <v/>
      </c>
      <c r="EN186" s="121" t="str">
        <f t="shared" si="252"/>
        <v/>
      </c>
      <c r="EO186" s="122">
        <f t="shared" si="253"/>
        <v>0</v>
      </c>
      <c r="EP186" s="122" t="str">
        <f t="shared" si="254"/>
        <v/>
      </c>
      <c r="EQ186" s="122" t="str">
        <f t="shared" si="255"/>
        <v/>
      </c>
      <c r="ER186" s="109" t="str">
        <f t="shared" si="256"/>
        <v/>
      </c>
      <c r="ES186" s="52" t="str">
        <f>IF(OR($E186="",$G186=""),"",IF(AND($E$3=6),'Marks Entry 6th'!BZ185,IF(AND($E$3=7),'Marks Entry 7th'!BZ185,"")))</f>
        <v/>
      </c>
      <c r="ET186" s="52" t="str">
        <f>IF(OR($E186="",$G186=""),"",IF(AND($E$3=6),'Marks Entry 6th'!CA185,IF(AND($E$3=7),'Marks Entry 7th'!CA185,"")))</f>
        <v/>
      </c>
      <c r="EU186" s="52" t="str">
        <f>IF(OR($E186="",$G186=""),"",IF(AND($E$3=6),'Marks Entry 6th'!CB185,IF(AND($E$3=7),'Marks Entry 7th'!CB185,"")))</f>
        <v/>
      </c>
      <c r="EV186" s="52" t="str">
        <f>IF(OR($E186="",$G186=""),"",IF(AND($E$3=6),'Marks Entry 6th'!CC185,IF(AND($E$3=7),'Marks Entry 7th'!CC185,"")))</f>
        <v/>
      </c>
      <c r="EW186" s="52" t="str">
        <f>IF(OR($E186="",$G186=""),"",IF(AND($E$3=6),'Marks Entry 6th'!CD185,IF(AND($E$3=7),'Marks Entry 7th'!CD185,"")))</f>
        <v/>
      </c>
      <c r="EX186" s="121" t="str">
        <f t="shared" si="257"/>
        <v/>
      </c>
      <c r="EY186" s="122">
        <f t="shared" si="258"/>
        <v>0</v>
      </c>
      <c r="EZ186" s="122" t="str">
        <f t="shared" si="259"/>
        <v/>
      </c>
      <c r="FA186" s="122" t="str">
        <f t="shared" si="260"/>
        <v/>
      </c>
      <c r="FB186" s="109" t="str">
        <f t="shared" si="261"/>
        <v/>
      </c>
      <c r="FC186" s="52" t="str">
        <f>IF(OR($E186="",$G186=""),"",IF(AND($E$3=6),'Marks Entry 6th'!CE185,IF(AND($E$3=7),'Marks Entry 7th'!CE185,"")))</f>
        <v/>
      </c>
      <c r="FD186" s="52" t="str">
        <f>IF(OR($E186="",$G186=""),"",IF(AND($E$3=6),'Marks Entry 6th'!CF185,IF(AND($E$3=7),'Marks Entry 7th'!CF185,"")))</f>
        <v/>
      </c>
      <c r="FE186" s="52" t="str">
        <f>IF(OR($E186="",$G186=""),"",IF(AND($E$3=6),'Marks Entry 6th'!CG185,IF(AND($E$3=7),'Marks Entry 7th'!CG185,"")))</f>
        <v/>
      </c>
      <c r="FF186" s="52" t="str">
        <f>IF(OR($E186="",$G186=""),"",IF(AND($E$3=6),'Marks Entry 6th'!CH185,IF(AND($E$3=7),'Marks Entry 7th'!CH185,"")))</f>
        <v/>
      </c>
      <c r="FG186" s="52" t="str">
        <f>IF(OR($E186="",$G186=""),"",IF(AND($E$3=6),'Marks Entry 6th'!CI185,IF(AND($E$3=7),'Marks Entry 7th'!CI185,"")))</f>
        <v/>
      </c>
      <c r="FH186" s="121" t="str">
        <f t="shared" si="262"/>
        <v/>
      </c>
      <c r="FI186" s="122">
        <f t="shared" si="263"/>
        <v>0</v>
      </c>
      <c r="FJ186" s="122" t="str">
        <f t="shared" si="264"/>
        <v/>
      </c>
      <c r="FK186" s="122" t="str">
        <f t="shared" si="265"/>
        <v/>
      </c>
      <c r="FL186" s="109" t="str">
        <f t="shared" si="266"/>
        <v/>
      </c>
      <c r="FM186" s="370" t="str">
        <f>IF(OR($E186="",$G186=""),"",IF(AND('Marks Entry 6th'!CJ185="",'Marks Entry 7th'!CJ185=""),"",IF(AND($E$3=6),'Marks Entry 6th'!CJ185,IF(AND($E$3=7),'Marks Entry 7th'!CJ185,""))))</f>
        <v/>
      </c>
      <c r="FN186" s="370" t="str">
        <f>IF(OR($E186="",$G186=""),"",IF(AND('Marks Entry 6th'!CK185="",'Marks Entry 7th'!CK185=""),"",IF(AND($E$3=6),'Marks Entry 6th'!CK185,IF(AND($E$3=7),'Marks Entry 7th'!CK185,""))))</f>
        <v/>
      </c>
      <c r="FO186" s="371" t="str">
        <f t="shared" si="267"/>
        <v/>
      </c>
      <c r="FP186" s="109" t="str">
        <f t="shared" si="268"/>
        <v/>
      </c>
      <c r="FQ186" s="370" t="str">
        <f>IF(OR($E186="",$G186=""),"",IF(AND('Marks Entry 6th'!CL185="",'Marks Entry 7th'!CL185=""),"",IF(AND($E$3=6),'Marks Entry 6th'!CL185,IF(AND($E$3=7),'Marks Entry 7th'!CL185,""))))</f>
        <v/>
      </c>
      <c r="FR186" s="370" t="str">
        <f>IF(OR($E186="",$G186=""),"",IF(AND('Marks Entry 6th'!CM185="",'Marks Entry 7th'!CM185=""),"",IF(AND($E$3=6),'Marks Entry 6th'!CM185,IF(AND($E$3=7),'Marks Entry 7th'!CM185,""))))</f>
        <v/>
      </c>
      <c r="FS186" s="371" t="str">
        <f t="shared" si="269"/>
        <v/>
      </c>
      <c r="FT186" s="109" t="str">
        <f t="shared" si="270"/>
        <v/>
      </c>
      <c r="FU186" s="78" t="str">
        <f t="shared" si="271"/>
        <v/>
      </c>
      <c r="FV186" s="332" t="str">
        <f t="shared" si="272"/>
        <v/>
      </c>
      <c r="FW186" s="84" t="str">
        <f t="shared" si="273"/>
        <v/>
      </c>
      <c r="FX186" s="225" t="str">
        <f t="shared" si="274"/>
        <v/>
      </c>
      <c r="FY186" s="85" t="str">
        <f t="shared" si="275"/>
        <v/>
      </c>
      <c r="FZ186" s="331" t="str">
        <f>IFERROR(IF(B186="NSO","NSO",IF(OR(D186="",G186="",F186=""),"",IF(AND(FV186&gt;=36,'Master sheet'!$D$11="Hindi"),"कक्षा क्रमोन्नत",IF(AND(FV186&gt;=36,'Master sheet'!$D$11="English"),"Promoted",IF(AND(FV186&lt;36,'Master sheet'!$D$11="Hindi"),"पुनः परीक्षा","Re-Exam"))))),"")</f>
        <v/>
      </c>
      <c r="GA186" s="53" t="str">
        <f>IF(OR($E186="",$G186=""),"",IF(AND($E$3=6,'Marks Entry 6th'!CN185=""),"",IF(AND($E$3=7,'Marks Entry 7th'!CN185=""),"",IF(AND($E$3=6),'Marks Entry 6th'!CN185,IF(AND($E$3=7),'Marks Entry 7th'!CN185,"")))))</f>
        <v/>
      </c>
      <c r="GB186" s="53" t="str">
        <f>IF(OR($E186="",$G186=""),"",IF(AND($E$3=6,'Marks Entry 6th'!CO185=""),"",IF(AND($E$3=7,'Marks Entry 7th'!CO185=""),"",IF(AND($E$3=6),'Marks Entry 6th'!CO185,IF(AND($E$3=7),'Marks Entry 7th'!CO185,"")))))</f>
        <v/>
      </c>
      <c r="GC186" s="54"/>
      <c r="GK186" s="56">
        <f>IF(AND($E$3=6),'Marks Entry 6th'!I185,IF(AND($E$3=7),'Marks Entry 7th'!I185,""))</f>
        <v>0</v>
      </c>
      <c r="GL186" s="56">
        <f t="shared" si="276"/>
        <v>0</v>
      </c>
    </row>
    <row r="187" spans="1:194" ht="18.95" customHeight="1">
      <c r="A187" s="68">
        <v>180</v>
      </c>
      <c r="B187" s="68" t="str">
        <f>IF(OR(GK187=0,GK187=""),"",IF(AND($E$3=6),'Marks Entry 6th'!I186,IF(AND($E$3=7),'Marks Entry 7th'!I186,"")))</f>
        <v/>
      </c>
      <c r="C187" s="69" t="str">
        <f>IF(OR(B187=0,B187=""),"",IF(AND($E$3=6,'Marks Entry 6th'!B186=""),"",IF(AND($E$3=7,'Marks Entry 7th'!B186=""),"",IF(AND($E$3=6,'Marks Entry 6th'!B186),'Marks Entry 6th'!B186,IF(AND($E$3=7),'Marks Entry 7th'!B186,"")))))</f>
        <v/>
      </c>
      <c r="D187" s="69" t="str">
        <f>IF(OR(B187=0,B187=""),"",IF(AND($E$3=6,'Marks Entry 6th'!C186=""),"",IF(AND($E$3=7,'Marks Entry 7th'!C186=""),"",IF(AND($E$3=6),'Marks Entry 6th'!C186,IF(AND($E$3=7),'Marks Entry 7th'!C186,"")))))</f>
        <v/>
      </c>
      <c r="E187" s="306" t="str">
        <f>IF(OR(B187=0,B187=""),"",IF(AND($E$3=6,'Marks Entry 6th'!E186=""),"",IF(AND($E$3=7,'Marks Entry 7th'!E186=""),"",IF(AND($E$3=6),'Marks Entry 6th'!E186,IF(AND($E$3=7),'Marks Entry 7th'!E186,"")))))</f>
        <v/>
      </c>
      <c r="F187" s="69" t="str">
        <f>IF(OR(B187=0,B187=""),"",IF(AND($E$3=6,'Marks Entry 6th'!D186=""),"",IF(AND($E$3=7,'Marks Entry 7th'!D186=""),"",IF(AND($E$3=6),'Marks Entry 6th'!D186,IF(AND($E$3=7),'Marks Entry 7th'!D186,"")))))</f>
        <v/>
      </c>
      <c r="G187" s="305" t="str">
        <f>IF(OR(B187=0,B187=""),"",IF(AND($E$3=6,'Marks Entry 6th'!F186=""),"",IF(AND($E$3=7,'Marks Entry 7th'!F186=""),"",IF(AND($E$3=6),UPPER('Marks Entry 6th'!F186),IF(AND($E$3=7),UPPER('Marks Entry 7th'!F186),"")))))</f>
        <v/>
      </c>
      <c r="H187" s="305" t="str">
        <f>IF(OR(B187=0,B187=""),"",IF(AND($E$3=6,'Marks Entry 6th'!G186=""),"",IF(AND($E$3=7,'Marks Entry 7th'!G186=""),"",IF(AND($E$3=6),UPPER('Marks Entry 6th'!G186),IF(AND($E$3=7),UPPER('Marks Entry 7th'!G186),"")))))</f>
        <v/>
      </c>
      <c r="I187" s="305" t="str">
        <f>IF(OR(B187=0,B187=""),"",IF(AND($E$3=6,'Marks Entry 6th'!H186=""),"",IF(AND($E$3=7,'Marks Entry 7th'!H186=""),"",IF(AND($E$3=6),UPPER('Marks Entry 6th'!H186),IF(AND($E$3=7),UPPER('Marks Entry 7th'!H186),"")))))</f>
        <v/>
      </c>
      <c r="J187" s="64" t="str">
        <f>IF(OR(B187=0,B187=""),"",IF(AND($E$3=6,'Marks Entry 6th'!J186=""),"",IF(AND($E$3=7,'Marks Entry 7th'!J186=""),"",IF(AND($E$3=6),'Marks Entry 6th'!J186,IF(AND($E$3=7),'Marks Entry 7th'!J186,"")))))</f>
        <v/>
      </c>
      <c r="K187" s="64" t="str">
        <f>IF(OR(B187=0,B187=""),"",IF(AND($E$3=6,'Marks Entry 6th'!K186=""),"",IF(AND($E$3=7,'Marks Entry 7th'!K186=""),"",IF(AND($E$3=6),'Marks Entry 6th'!K186,IF(AND($E$3=7),'Marks Entry 7th'!K186,"")))))</f>
        <v/>
      </c>
      <c r="L187" s="120" t="str">
        <f>IF(OR($E187="",$G187=""),"",IF(AND($E$3=6),'Marks Entry 6th'!L186,IF(AND($E$3=7),'Marks Entry 7th'!L186,"")))</f>
        <v/>
      </c>
      <c r="M187" s="120" t="str">
        <f>IF(OR($E187="",$G187=""),"",IF(AND($E$3=6),'Marks Entry 6th'!M186,IF(AND($E$3=7),'Marks Entry 7th'!M186,"")))</f>
        <v/>
      </c>
      <c r="N187" s="120" t="str">
        <f>IF(OR($E187="",$G187=""),"",IF(AND($E$3=6),'Marks Entry 6th'!N186,IF(AND($E$3=7),'Marks Entry 7th'!N186,"")))</f>
        <v/>
      </c>
      <c r="O187" s="120" t="str">
        <f>IF(OR($E187="",$G187=""),"",IF(AND($E$3=6),'Marks Entry 6th'!O186,IF(AND($E$3=7),'Marks Entry 7th'!O186,"")))</f>
        <v/>
      </c>
      <c r="P187" s="120" t="str">
        <f>IF(OR($E187="",$G187=""),"",IF(AND($E$3=6),'Marks Entry 6th'!P186,IF(AND($E$3=7),'Marks Entry 7th'!P186,"")))</f>
        <v/>
      </c>
      <c r="Q187" s="120" t="str">
        <f>IF(OR($E187="",$G187=""),"",IF(AND($E$3=6),'Marks Entry 6th'!Q186,IF(AND($E$3=7),'Marks Entry 7th'!Q186,"")))</f>
        <v/>
      </c>
      <c r="R187" s="428" t="str">
        <f t="shared" si="186"/>
        <v/>
      </c>
      <c r="S187" s="120" t="str">
        <f>IF(OR($E187="",$G187=""),"",IF(AND($E$3=6),'Marks Entry 6th'!R186,IF(AND($E$3=7),'Marks Entry 7th'!R186,"")))</f>
        <v/>
      </c>
      <c r="T187" s="120" t="str">
        <f>IF(OR($E187="",$G187=""),"",IF(AND($E$3=6),'Marks Entry 6th'!S186,IF(AND($E$3=7),'Marks Entry 7th'!S186,"")))</f>
        <v/>
      </c>
      <c r="U187" s="65" t="str">
        <f t="shared" si="187"/>
        <v/>
      </c>
      <c r="V187" s="62">
        <f t="shared" si="188"/>
        <v>0</v>
      </c>
      <c r="W187" s="67" t="str">
        <f>IF(OR($E187="",$G187=""),"",IF(AND($E$3=6),'Marks Entry 6th'!T186,IF(AND($E$3=7),'Marks Entry 7th'!T186,"")))</f>
        <v/>
      </c>
      <c r="X187" s="67" t="str">
        <f>IF(OR($E187="",$G187=""),"",IF(AND($E$3=6),'Marks Entry 6th'!U186,IF(AND($E$3=7),'Marks Entry 7th'!U186,"")))</f>
        <v/>
      </c>
      <c r="Y187" s="66" t="str">
        <f t="shared" si="189"/>
        <v/>
      </c>
      <c r="Z187" s="62" t="str">
        <f t="shared" si="190"/>
        <v/>
      </c>
      <c r="AA187" s="108">
        <f t="shared" si="191"/>
        <v>0</v>
      </c>
      <c r="AB187" s="108" t="str">
        <f t="shared" si="192"/>
        <v/>
      </c>
      <c r="AC187" s="108" t="str">
        <f t="shared" si="193"/>
        <v/>
      </c>
      <c r="AD187" s="108" t="str">
        <f t="shared" si="194"/>
        <v/>
      </c>
      <c r="AE187" s="108" t="str">
        <f t="shared" si="195"/>
        <v/>
      </c>
      <c r="AF187" s="110" t="str">
        <f t="shared" si="196"/>
        <v/>
      </c>
      <c r="AG187" s="120" t="str">
        <f>IF(OR($E187="",$G187=""),"",IF(AND($E$3=6),'Marks Entry 6th'!V186,IF(AND($E$3=7),'Marks Entry 7th'!V186,"")))</f>
        <v/>
      </c>
      <c r="AH187" s="120" t="str">
        <f>IF(OR($E187="",$G187=""),"",IF(AND($E$3=6),'Marks Entry 6th'!W186,IF(AND($E$3=7),'Marks Entry 7th'!W186,"")))</f>
        <v/>
      </c>
      <c r="AI187" s="120" t="str">
        <f>IF(OR($E187="",$G187=""),"",IF(AND($E$3=6),'Marks Entry 6th'!X186,IF(AND($E$3=7),'Marks Entry 7th'!X186,"")))</f>
        <v/>
      </c>
      <c r="AJ187" s="120" t="str">
        <f>IF(OR($E187="",$G187=""),"",IF(AND($E$3=6),'Marks Entry 6th'!Y186,IF(AND($E$3=7),'Marks Entry 7th'!Y186,"")))</f>
        <v/>
      </c>
      <c r="AK187" s="120" t="str">
        <f>IF(OR($E187="",$G187=""),"",IF(AND($E$3=6),'Marks Entry 6th'!Z186,IF(AND($E$3=7),'Marks Entry 7th'!Z186,"")))</f>
        <v/>
      </c>
      <c r="AL187" s="120" t="str">
        <f>IF(OR($E187="",$G187=""),"",IF(AND($E$3=6),'Marks Entry 6th'!AA186,IF(AND($E$3=7),'Marks Entry 7th'!AA186,"")))</f>
        <v/>
      </c>
      <c r="AM187" s="428" t="str">
        <f t="shared" si="197"/>
        <v/>
      </c>
      <c r="AN187" s="120" t="str">
        <f>IF(OR($E187="",$G187=""),"",IF(AND($E$3=6),'Marks Entry 6th'!AB186,IF(AND($E$3=7),'Marks Entry 7th'!AB186,"")))</f>
        <v/>
      </c>
      <c r="AO187" s="120" t="str">
        <f>IF(OR($E187="",$G187=""),"",IF(AND($E$3=6),'Marks Entry 6th'!AC186,IF(AND($E$3=7),'Marks Entry 7th'!AC186,"")))</f>
        <v/>
      </c>
      <c r="AP187" s="65" t="str">
        <f t="shared" si="198"/>
        <v/>
      </c>
      <c r="AQ187" s="62">
        <f t="shared" si="199"/>
        <v>0</v>
      </c>
      <c r="AR187" s="67" t="str">
        <f>IF(OR($E187="",$G187=""),"",IF(AND($E$3=6),'Marks Entry 6th'!AD186,IF(AND($E$3=7),'Marks Entry 7th'!AD186,"")))</f>
        <v/>
      </c>
      <c r="AS187" s="67" t="str">
        <f>IF(OR($E187="",$G187=""),"",IF(AND($E$3=6),'Marks Entry 6th'!AE186,IF(AND($E$3=7),'Marks Entry 7th'!AE186,"")))</f>
        <v/>
      </c>
      <c r="AT187" s="65" t="str">
        <f t="shared" si="200"/>
        <v/>
      </c>
      <c r="AU187" s="62" t="str">
        <f t="shared" si="201"/>
        <v/>
      </c>
      <c r="AV187" s="108">
        <f t="shared" si="202"/>
        <v>0</v>
      </c>
      <c r="AW187" s="108" t="str">
        <f t="shared" si="203"/>
        <v/>
      </c>
      <c r="AX187" s="108" t="str">
        <f t="shared" si="204"/>
        <v/>
      </c>
      <c r="AY187" s="108" t="str">
        <f t="shared" si="205"/>
        <v/>
      </c>
      <c r="AZ187" s="108" t="str">
        <f t="shared" si="206"/>
        <v/>
      </c>
      <c r="BA187" s="110" t="str">
        <f t="shared" si="207"/>
        <v/>
      </c>
      <c r="BB187" s="313" t="str">
        <f>IF(OR($E187="",$G187=""),"",IF(AND($E$3=6),'Marks Entry 6th'!AF186,IF(AND($E$3=7),'Marks Entry 7th'!AF186,"")))</f>
        <v/>
      </c>
      <c r="BC187" s="120" t="str">
        <f>IF(OR($E187="",$G187=""),"",IF(AND($E$3=6),'Marks Entry 6th'!AG186,IF(AND($E$3=7),'Marks Entry 7th'!AG186,"")))</f>
        <v/>
      </c>
      <c r="BD187" s="120" t="str">
        <f>IF(OR($E187="",$G187=""),"",IF(AND($E$3=6),'Marks Entry 6th'!AH186,IF(AND($E$3=7),'Marks Entry 7th'!AH186,"")))</f>
        <v/>
      </c>
      <c r="BE187" s="120" t="str">
        <f>IF(OR($E187="",$G187=""),"",IF(AND($E$3=6),'Marks Entry 6th'!AI186,IF(AND($E$3=7),'Marks Entry 7th'!AI186,"")))</f>
        <v/>
      </c>
      <c r="BF187" s="120" t="str">
        <f>IF(OR($E187="",$G187=""),"",IF(AND($E$3=6),'Marks Entry 6th'!AJ186,IF(AND($E$3=7),'Marks Entry 7th'!AJ186,"")))</f>
        <v/>
      </c>
      <c r="BG187" s="120" t="str">
        <f>IF(OR($E187="",$G187=""),"",IF(AND($E$3=6),'Marks Entry 6th'!AK186,IF(AND($E$3=7),'Marks Entry 7th'!AK186,"")))</f>
        <v/>
      </c>
      <c r="BH187" s="120" t="str">
        <f>IF(OR($E187="",$G187=""),"",IF(AND($E$3=6),'Marks Entry 6th'!AL186,IF(AND($E$3=7),'Marks Entry 7th'!AL186,"")))</f>
        <v/>
      </c>
      <c r="BI187" s="428" t="str">
        <f t="shared" si="208"/>
        <v/>
      </c>
      <c r="BJ187" s="120" t="str">
        <f>IF(OR($E187="",$G187=""),"",IF(AND($E$3=6),'Marks Entry 6th'!AM186,IF(AND($E$3=7),'Marks Entry 7th'!AM186,"")))</f>
        <v/>
      </c>
      <c r="BK187" s="120" t="str">
        <f>IF(OR($E187="",$G187=""),"",IF(AND($E$3=6),'Marks Entry 6th'!AN186,IF(AND($E$3=7),'Marks Entry 7th'!AN186,"")))</f>
        <v/>
      </c>
      <c r="BL187" s="65" t="str">
        <f t="shared" si="209"/>
        <v/>
      </c>
      <c r="BM187" s="62">
        <f t="shared" si="210"/>
        <v>0</v>
      </c>
      <c r="BN187" s="67" t="str">
        <f>IF(OR($E187="",$G187=""),"",IF(AND($E$3=6),'Marks Entry 6th'!AO186,IF(AND($E$3=7),'Marks Entry 7th'!AO186,"")))</f>
        <v/>
      </c>
      <c r="BO187" s="67" t="str">
        <f>IF(OR($E187="",$G187=""),"",IF(AND($E$3=6),'Marks Entry 6th'!AP186,IF(AND($E$3=7),'Marks Entry 7th'!AP186,"")))</f>
        <v/>
      </c>
      <c r="BP187" s="65" t="str">
        <f t="shared" si="211"/>
        <v/>
      </c>
      <c r="BQ187" s="62" t="str">
        <f t="shared" si="212"/>
        <v/>
      </c>
      <c r="BR187" s="108">
        <f t="shared" si="213"/>
        <v>0</v>
      </c>
      <c r="BS187" s="108" t="str">
        <f t="shared" si="214"/>
        <v/>
      </c>
      <c r="BT187" s="108" t="str">
        <f t="shared" si="215"/>
        <v/>
      </c>
      <c r="BU187" s="108" t="str">
        <f t="shared" si="216"/>
        <v/>
      </c>
      <c r="BV187" s="108" t="str">
        <f t="shared" si="217"/>
        <v/>
      </c>
      <c r="BW187" s="110" t="str">
        <f t="shared" si="218"/>
        <v/>
      </c>
      <c r="BX187" s="120" t="str">
        <f>IF(OR($E187="",$G187=""),"",IF(AND($E$3=6),'Marks Entry 6th'!AQ186,IF(AND($E$3=7),'Marks Entry 7th'!AQ186,"")))</f>
        <v/>
      </c>
      <c r="BY187" s="120" t="str">
        <f>IF(OR($E187="",$G187=""),"",IF(AND($E$3=6),'Marks Entry 6th'!AR186,IF(AND($E$3=7),'Marks Entry 7th'!AR186,"")))</f>
        <v/>
      </c>
      <c r="BZ187" s="120" t="str">
        <f>IF(OR($E187="",$G187=""),"",IF(AND($E$3=6),'Marks Entry 6th'!AS186,IF(AND($E$3=7),'Marks Entry 7th'!AS186,"")))</f>
        <v/>
      </c>
      <c r="CA187" s="120" t="str">
        <f>IF(OR($E187="",$G187=""),"",IF(AND($E$3=6),'Marks Entry 6th'!AT186,IF(AND($E$3=7),'Marks Entry 7th'!AT186,"")))</f>
        <v/>
      </c>
      <c r="CB187" s="120" t="str">
        <f>IF(OR($E187="",$G187=""),"",IF(AND($E$3=6),'Marks Entry 6th'!AU186,IF(AND($E$3=7),'Marks Entry 7th'!AU186,"")))</f>
        <v/>
      </c>
      <c r="CC187" s="120" t="str">
        <f>IF(OR($E187="",$G187=""),"",IF(AND($E$3=6),'Marks Entry 6th'!AV186,IF(AND($E$3=7),'Marks Entry 7th'!AV186,"")))</f>
        <v/>
      </c>
      <c r="CD187" s="428" t="str">
        <f t="shared" si="219"/>
        <v/>
      </c>
      <c r="CE187" s="120" t="str">
        <f>IF(OR($E187="",$G187=""),"",IF(AND($E$3=6),'Marks Entry 6th'!AW186,IF(AND($E$3=7),'Marks Entry 7th'!AW186,"")))</f>
        <v/>
      </c>
      <c r="CF187" s="120" t="str">
        <f>IF(OR($E187="",$G187=""),"",IF(AND($E$3=6),'Marks Entry 6th'!AX186,IF(AND($E$3=7),'Marks Entry 7th'!AX186,"")))</f>
        <v/>
      </c>
      <c r="CG187" s="65" t="str">
        <f t="shared" si="220"/>
        <v/>
      </c>
      <c r="CH187" s="62">
        <f t="shared" si="221"/>
        <v>0</v>
      </c>
      <c r="CI187" s="67" t="str">
        <f>IF(OR($E187="",$G187=""),"",IF(AND($E$3=6),'Marks Entry 6th'!AY186,IF(AND($E$3=7),'Marks Entry 7th'!AY186,"")))</f>
        <v/>
      </c>
      <c r="CJ187" s="67" t="str">
        <f>IF(OR($E187="",$G187=""),"",IF(AND($E$3=6),'Marks Entry 6th'!AZ186,IF(AND($E$3=7),'Marks Entry 7th'!AZ186,"")))</f>
        <v/>
      </c>
      <c r="CK187" s="65" t="str">
        <f t="shared" si="222"/>
        <v/>
      </c>
      <c r="CL187" s="62" t="str">
        <f t="shared" si="223"/>
        <v/>
      </c>
      <c r="CM187" s="108">
        <f t="shared" si="224"/>
        <v>0</v>
      </c>
      <c r="CN187" s="108" t="str">
        <f t="shared" si="225"/>
        <v/>
      </c>
      <c r="CO187" s="108" t="str">
        <f t="shared" si="226"/>
        <v/>
      </c>
      <c r="CP187" s="108" t="str">
        <f t="shared" si="227"/>
        <v/>
      </c>
      <c r="CQ187" s="108" t="str">
        <f t="shared" si="228"/>
        <v/>
      </c>
      <c r="CR187" s="110" t="str">
        <f t="shared" si="229"/>
        <v/>
      </c>
      <c r="CS187" s="120" t="str">
        <f>IF(OR($E187="",$G187=""),"",IF(AND($E$3=6),'Marks Entry 6th'!BA186,IF(AND($E$3=7),'Marks Entry 7th'!BA186,"")))</f>
        <v/>
      </c>
      <c r="CT187" s="120" t="str">
        <f>IF(OR($E187="",$G187=""),"",IF(AND($E$3=6),'Marks Entry 6th'!BB186,IF(AND($E$3=7),'Marks Entry 7th'!BB186,"")))</f>
        <v/>
      </c>
      <c r="CU187" s="120" t="str">
        <f>IF(OR($E187="",$G187=""),"",IF(AND($E$3=6),'Marks Entry 6th'!BC186,IF(AND($E$3=7),'Marks Entry 7th'!BC186,"")))</f>
        <v/>
      </c>
      <c r="CV187" s="120" t="str">
        <f>IF(OR($E187="",$G187=""),"",IF(AND($E$3=6),'Marks Entry 6th'!BD186,IF(AND($E$3=7),'Marks Entry 7th'!BD186,"")))</f>
        <v/>
      </c>
      <c r="CW187" s="120" t="str">
        <f>IF(OR($E187="",$G187=""),"",IF(AND($E$3=6),'Marks Entry 6th'!BE186,IF(AND($E$3=7),'Marks Entry 7th'!BE186,"")))</f>
        <v/>
      </c>
      <c r="CX187" s="120" t="str">
        <f>IF(OR($E187="",$G187=""),"",IF(AND($E$3=6),'Marks Entry 6th'!BF186,IF(AND($E$3=7),'Marks Entry 7th'!BF186,"")))</f>
        <v/>
      </c>
      <c r="CY187" s="428" t="str">
        <f t="shared" si="230"/>
        <v/>
      </c>
      <c r="CZ187" s="120" t="str">
        <f>IF(OR($E187="",$G187=""),"",IF(AND($E$3=6),'Marks Entry 6th'!BG186,IF(AND($E$3=7),'Marks Entry 7th'!BG186,"")))</f>
        <v/>
      </c>
      <c r="DA187" s="120" t="str">
        <f>IF(OR($E187="",$G187=""),"",IF(AND($E$3=6),'Marks Entry 6th'!BH186,IF(AND($E$3=7),'Marks Entry 7th'!BH186,"")))</f>
        <v/>
      </c>
      <c r="DB187" s="65" t="str">
        <f t="shared" si="231"/>
        <v/>
      </c>
      <c r="DC187" s="62">
        <f t="shared" si="232"/>
        <v>0</v>
      </c>
      <c r="DD187" s="67" t="str">
        <f>IF(OR($E187="",$G187=""),"",IF(AND($E$3=6),'Marks Entry 6th'!BI186,IF(AND($E$3=7),'Marks Entry 7th'!BI186,"")))</f>
        <v/>
      </c>
      <c r="DE187" s="67" t="str">
        <f>IF(OR($E187="",$G187=""),"",IF(AND($E$3=6),'Marks Entry 6th'!BJ186,IF(AND($E$3=7),'Marks Entry 7th'!BJ186,"")))</f>
        <v/>
      </c>
      <c r="DF187" s="65" t="str">
        <f t="shared" si="233"/>
        <v/>
      </c>
      <c r="DG187" s="62" t="str">
        <f t="shared" si="234"/>
        <v/>
      </c>
      <c r="DH187" s="108">
        <f t="shared" si="235"/>
        <v>0</v>
      </c>
      <c r="DI187" s="108" t="str">
        <f t="shared" si="236"/>
        <v/>
      </c>
      <c r="DJ187" s="108" t="str">
        <f t="shared" si="237"/>
        <v/>
      </c>
      <c r="DK187" s="108" t="str">
        <f t="shared" si="238"/>
        <v/>
      </c>
      <c r="DL187" s="108" t="str">
        <f t="shared" si="239"/>
        <v/>
      </c>
      <c r="DM187" s="110" t="str">
        <f t="shared" si="240"/>
        <v/>
      </c>
      <c r="DN187" s="120" t="str">
        <f>IF(OR($E187="",$G187=""),"",IF(AND($E$3=6),'Marks Entry 6th'!BK186,IF(AND($E$3=7),'Marks Entry 7th'!BK186,"")))</f>
        <v/>
      </c>
      <c r="DO187" s="120" t="str">
        <f>IF(OR($E187="",$G187=""),"",IF(AND($E$3=6),'Marks Entry 6th'!BL186,IF(AND($E$3=7),'Marks Entry 7th'!BL186,"")))</f>
        <v/>
      </c>
      <c r="DP187" s="120" t="str">
        <f>IF(OR($E187="",$G187=""),"",IF(AND($E$3=6),'Marks Entry 6th'!BM186,IF(AND($E$3=7),'Marks Entry 7th'!BM186,"")))</f>
        <v/>
      </c>
      <c r="DQ187" s="120" t="str">
        <f>IF(OR($E187="",$G187=""),"",IF(AND($E$3=6),'Marks Entry 6th'!BN186,IF(AND($E$3=7),'Marks Entry 7th'!BN186,"")))</f>
        <v/>
      </c>
      <c r="DR187" s="120" t="str">
        <f>IF(OR($E187="",$G187=""),"",IF(AND($E$3=6),'Marks Entry 6th'!BO186,IF(AND($E$3=7),'Marks Entry 7th'!BO186,"")))</f>
        <v/>
      </c>
      <c r="DS187" s="120" t="str">
        <f>IF(OR($E187="",$G187=""),"",IF(AND($E$3=6),'Marks Entry 6th'!BP186,IF(AND($E$3=7),'Marks Entry 7th'!BP186,"")))</f>
        <v/>
      </c>
      <c r="DT187" s="428" t="str">
        <f t="shared" si="241"/>
        <v/>
      </c>
      <c r="DU187" s="120" t="str">
        <f>IF(OR($E187="",$G187=""),"",IF(AND($E$3=6),'Marks Entry 6th'!BQ186,IF(AND($E$3=7),'Marks Entry 7th'!BQ186,"")))</f>
        <v/>
      </c>
      <c r="DV187" s="120" t="str">
        <f>IF(OR($E187="",$G187=""),"",IF(AND($E$3=6),'Marks Entry 6th'!BR186,IF(AND($E$3=7),'Marks Entry 7th'!BR186,"")))</f>
        <v/>
      </c>
      <c r="DW187" s="65" t="str">
        <f t="shared" si="242"/>
        <v/>
      </c>
      <c r="DX187" s="62">
        <f t="shared" si="243"/>
        <v>0</v>
      </c>
      <c r="DY187" s="67" t="str">
        <f>IF(OR($E187="",$G187=""),"",IF(AND($E$3=6),'Marks Entry 6th'!BS186,IF(AND($E$3=7),'Marks Entry 7th'!BS186,"")))</f>
        <v/>
      </c>
      <c r="DZ187" s="67" t="str">
        <f>IF(OR($E187="",$G187=""),"",IF(AND($E$3=6),'Marks Entry 6th'!BT186,IF(AND($E$3=7),'Marks Entry 7th'!BT186,"")))</f>
        <v/>
      </c>
      <c r="EA187" s="65" t="str">
        <f t="shared" si="244"/>
        <v/>
      </c>
      <c r="EB187" s="62" t="str">
        <f t="shared" si="245"/>
        <v/>
      </c>
      <c r="EC187" s="108">
        <f t="shared" si="246"/>
        <v>0</v>
      </c>
      <c r="ED187" s="108" t="str">
        <f t="shared" si="247"/>
        <v/>
      </c>
      <c r="EE187" s="108" t="str">
        <f t="shared" si="248"/>
        <v/>
      </c>
      <c r="EF187" s="108" t="str">
        <f t="shared" si="249"/>
        <v/>
      </c>
      <c r="EG187" s="108" t="str">
        <f t="shared" si="250"/>
        <v/>
      </c>
      <c r="EH187" s="110" t="str">
        <f t="shared" si="251"/>
        <v/>
      </c>
      <c r="EI187" s="52" t="str">
        <f>IF(OR($E187="",$G187=""),"",IF(AND($E$3=6),'Marks Entry 6th'!BU186,IF(AND($E$3=7),'Marks Entry 7th'!BU186,"")))</f>
        <v/>
      </c>
      <c r="EJ187" s="52" t="str">
        <f>IF(OR($E187="",$G187=""),"",IF(AND($E$3=6),'Marks Entry 6th'!BV186,IF(AND($E$3=7),'Marks Entry 7th'!BV186,"")))</f>
        <v/>
      </c>
      <c r="EK187" s="52" t="str">
        <f>IF(OR($E187="",$G187=""),"",IF(AND($E$3=6),'Marks Entry 6th'!BW186,IF(AND($E$3=7),'Marks Entry 7th'!BW186,"")))</f>
        <v/>
      </c>
      <c r="EL187" s="52" t="str">
        <f>IF(OR($E187="",$G187=""),"",IF(AND($E$3=6),'Marks Entry 6th'!BX186,IF(AND($E$3=7),'Marks Entry 7th'!BX186,"")))</f>
        <v/>
      </c>
      <c r="EM187" s="52" t="str">
        <f>IF(OR($E187="",$G187=""),"",IF(AND($E$3=6),'Marks Entry 6th'!BY186,IF(AND($E$3=7),'Marks Entry 7th'!BY186,"")))</f>
        <v/>
      </c>
      <c r="EN187" s="121" t="str">
        <f t="shared" si="252"/>
        <v/>
      </c>
      <c r="EO187" s="122">
        <f t="shared" si="253"/>
        <v>0</v>
      </c>
      <c r="EP187" s="122" t="str">
        <f t="shared" si="254"/>
        <v/>
      </c>
      <c r="EQ187" s="122" t="str">
        <f t="shared" si="255"/>
        <v/>
      </c>
      <c r="ER187" s="109" t="str">
        <f t="shared" si="256"/>
        <v/>
      </c>
      <c r="ES187" s="52" t="str">
        <f>IF(OR($E187="",$G187=""),"",IF(AND($E$3=6),'Marks Entry 6th'!BZ186,IF(AND($E$3=7),'Marks Entry 7th'!BZ186,"")))</f>
        <v/>
      </c>
      <c r="ET187" s="52" t="str">
        <f>IF(OR($E187="",$G187=""),"",IF(AND($E$3=6),'Marks Entry 6th'!CA186,IF(AND($E$3=7),'Marks Entry 7th'!CA186,"")))</f>
        <v/>
      </c>
      <c r="EU187" s="52" t="str">
        <f>IF(OR($E187="",$G187=""),"",IF(AND($E$3=6),'Marks Entry 6th'!CB186,IF(AND($E$3=7),'Marks Entry 7th'!CB186,"")))</f>
        <v/>
      </c>
      <c r="EV187" s="52" t="str">
        <f>IF(OR($E187="",$G187=""),"",IF(AND($E$3=6),'Marks Entry 6th'!CC186,IF(AND($E$3=7),'Marks Entry 7th'!CC186,"")))</f>
        <v/>
      </c>
      <c r="EW187" s="52" t="str">
        <f>IF(OR($E187="",$G187=""),"",IF(AND($E$3=6),'Marks Entry 6th'!CD186,IF(AND($E$3=7),'Marks Entry 7th'!CD186,"")))</f>
        <v/>
      </c>
      <c r="EX187" s="121" t="str">
        <f t="shared" si="257"/>
        <v/>
      </c>
      <c r="EY187" s="122">
        <f t="shared" si="258"/>
        <v>0</v>
      </c>
      <c r="EZ187" s="122" t="str">
        <f t="shared" si="259"/>
        <v/>
      </c>
      <c r="FA187" s="122" t="str">
        <f t="shared" si="260"/>
        <v/>
      </c>
      <c r="FB187" s="109" t="str">
        <f t="shared" si="261"/>
        <v/>
      </c>
      <c r="FC187" s="52" t="str">
        <f>IF(OR($E187="",$G187=""),"",IF(AND($E$3=6),'Marks Entry 6th'!CE186,IF(AND($E$3=7),'Marks Entry 7th'!CE186,"")))</f>
        <v/>
      </c>
      <c r="FD187" s="52" t="str">
        <f>IF(OR($E187="",$G187=""),"",IF(AND($E$3=6),'Marks Entry 6th'!CF186,IF(AND($E$3=7),'Marks Entry 7th'!CF186,"")))</f>
        <v/>
      </c>
      <c r="FE187" s="52" t="str">
        <f>IF(OR($E187="",$G187=""),"",IF(AND($E$3=6),'Marks Entry 6th'!CG186,IF(AND($E$3=7),'Marks Entry 7th'!CG186,"")))</f>
        <v/>
      </c>
      <c r="FF187" s="52" t="str">
        <f>IF(OR($E187="",$G187=""),"",IF(AND($E$3=6),'Marks Entry 6th'!CH186,IF(AND($E$3=7),'Marks Entry 7th'!CH186,"")))</f>
        <v/>
      </c>
      <c r="FG187" s="52" t="str">
        <f>IF(OR($E187="",$G187=""),"",IF(AND($E$3=6),'Marks Entry 6th'!CI186,IF(AND($E$3=7),'Marks Entry 7th'!CI186,"")))</f>
        <v/>
      </c>
      <c r="FH187" s="121" t="str">
        <f t="shared" si="262"/>
        <v/>
      </c>
      <c r="FI187" s="122">
        <f t="shared" si="263"/>
        <v>0</v>
      </c>
      <c r="FJ187" s="122" t="str">
        <f t="shared" si="264"/>
        <v/>
      </c>
      <c r="FK187" s="122" t="str">
        <f t="shared" si="265"/>
        <v/>
      </c>
      <c r="FL187" s="109" t="str">
        <f t="shared" si="266"/>
        <v/>
      </c>
      <c r="FM187" s="370" t="str">
        <f>IF(OR($E187="",$G187=""),"",IF(AND('Marks Entry 6th'!CJ186="",'Marks Entry 7th'!CJ186=""),"",IF(AND($E$3=6),'Marks Entry 6th'!CJ186,IF(AND($E$3=7),'Marks Entry 7th'!CJ186,""))))</f>
        <v/>
      </c>
      <c r="FN187" s="370" t="str">
        <f>IF(OR($E187="",$G187=""),"",IF(AND('Marks Entry 6th'!CK186="",'Marks Entry 7th'!CK186=""),"",IF(AND($E$3=6),'Marks Entry 6th'!CK186,IF(AND($E$3=7),'Marks Entry 7th'!CK186,""))))</f>
        <v/>
      </c>
      <c r="FO187" s="371" t="str">
        <f t="shared" si="267"/>
        <v/>
      </c>
      <c r="FP187" s="109" t="str">
        <f t="shared" si="268"/>
        <v/>
      </c>
      <c r="FQ187" s="370" t="str">
        <f>IF(OR($E187="",$G187=""),"",IF(AND('Marks Entry 6th'!CL186="",'Marks Entry 7th'!CL186=""),"",IF(AND($E$3=6),'Marks Entry 6th'!CL186,IF(AND($E$3=7),'Marks Entry 7th'!CL186,""))))</f>
        <v/>
      </c>
      <c r="FR187" s="370" t="str">
        <f>IF(OR($E187="",$G187=""),"",IF(AND('Marks Entry 6th'!CM186="",'Marks Entry 7th'!CM186=""),"",IF(AND($E$3=6),'Marks Entry 6th'!CM186,IF(AND($E$3=7),'Marks Entry 7th'!CM186,""))))</f>
        <v/>
      </c>
      <c r="FS187" s="371" t="str">
        <f t="shared" si="269"/>
        <v/>
      </c>
      <c r="FT187" s="109" t="str">
        <f t="shared" si="270"/>
        <v/>
      </c>
      <c r="FU187" s="78" t="str">
        <f t="shared" si="271"/>
        <v/>
      </c>
      <c r="FV187" s="332" t="str">
        <f t="shared" si="272"/>
        <v/>
      </c>
      <c r="FW187" s="84" t="str">
        <f t="shared" si="273"/>
        <v/>
      </c>
      <c r="FX187" s="225" t="str">
        <f t="shared" si="274"/>
        <v/>
      </c>
      <c r="FY187" s="85" t="str">
        <f t="shared" si="275"/>
        <v/>
      </c>
      <c r="FZ187" s="331" t="str">
        <f>IFERROR(IF(B187="NSO","NSO",IF(OR(D187="",G187="",F187=""),"",IF(AND(FV187&gt;=36,'Master sheet'!$D$11="Hindi"),"कक्षा क्रमोन्नत",IF(AND(FV187&gt;=36,'Master sheet'!$D$11="English"),"Promoted",IF(AND(FV187&lt;36,'Master sheet'!$D$11="Hindi"),"पुनः परीक्षा","Re-Exam"))))),"")</f>
        <v/>
      </c>
      <c r="GA187" s="53" t="str">
        <f>IF(OR($E187="",$G187=""),"",IF(AND($E$3=6,'Marks Entry 6th'!CN186=""),"",IF(AND($E$3=7,'Marks Entry 7th'!CN186=""),"",IF(AND($E$3=6),'Marks Entry 6th'!CN186,IF(AND($E$3=7),'Marks Entry 7th'!CN186,"")))))</f>
        <v/>
      </c>
      <c r="GB187" s="53" t="str">
        <f>IF(OR($E187="",$G187=""),"",IF(AND($E$3=6,'Marks Entry 6th'!CO186=""),"",IF(AND($E$3=7,'Marks Entry 7th'!CO186=""),"",IF(AND($E$3=6),'Marks Entry 6th'!CO186,IF(AND($E$3=7),'Marks Entry 7th'!CO186,"")))))</f>
        <v/>
      </c>
      <c r="GC187" s="54"/>
      <c r="GK187" s="56">
        <f>IF(AND($E$3=6),'Marks Entry 6th'!I186,IF(AND($E$3=7),'Marks Entry 7th'!I186,""))</f>
        <v>0</v>
      </c>
      <c r="GL187" s="56">
        <f t="shared" si="276"/>
        <v>0</v>
      </c>
    </row>
    <row r="188" spans="1:194" ht="18.95" customHeight="1">
      <c r="A188" s="68">
        <v>181</v>
      </c>
      <c r="B188" s="68" t="str">
        <f>IF(OR(GK188=0,GK188=""),"",IF(AND($E$3=6),'Marks Entry 6th'!I187,IF(AND($E$3=7),'Marks Entry 7th'!I187,"")))</f>
        <v/>
      </c>
      <c r="C188" s="69" t="str">
        <f>IF(OR(B188=0,B188=""),"",IF(AND($E$3=6,'Marks Entry 6th'!B187=""),"",IF(AND($E$3=7,'Marks Entry 7th'!B187=""),"",IF(AND($E$3=6,'Marks Entry 6th'!B187),'Marks Entry 6th'!B187,IF(AND($E$3=7),'Marks Entry 7th'!B187,"")))))</f>
        <v/>
      </c>
      <c r="D188" s="69" t="str">
        <f>IF(OR(B188=0,B188=""),"",IF(AND($E$3=6,'Marks Entry 6th'!C187=""),"",IF(AND($E$3=7,'Marks Entry 7th'!C187=""),"",IF(AND($E$3=6),'Marks Entry 6th'!C187,IF(AND($E$3=7),'Marks Entry 7th'!C187,"")))))</f>
        <v/>
      </c>
      <c r="E188" s="306" t="str">
        <f>IF(OR(B188=0,B188=""),"",IF(AND($E$3=6,'Marks Entry 6th'!E187=""),"",IF(AND($E$3=7,'Marks Entry 7th'!E187=""),"",IF(AND($E$3=6),'Marks Entry 6th'!E187,IF(AND($E$3=7),'Marks Entry 7th'!E187,"")))))</f>
        <v/>
      </c>
      <c r="F188" s="69" t="str">
        <f>IF(OR(B188=0,B188=""),"",IF(AND($E$3=6,'Marks Entry 6th'!D187=""),"",IF(AND($E$3=7,'Marks Entry 7th'!D187=""),"",IF(AND($E$3=6),'Marks Entry 6th'!D187,IF(AND($E$3=7),'Marks Entry 7th'!D187,"")))))</f>
        <v/>
      </c>
      <c r="G188" s="305" t="str">
        <f>IF(OR(B188=0,B188=""),"",IF(AND($E$3=6,'Marks Entry 6th'!F187=""),"",IF(AND($E$3=7,'Marks Entry 7th'!F187=""),"",IF(AND($E$3=6),UPPER('Marks Entry 6th'!F187),IF(AND($E$3=7),UPPER('Marks Entry 7th'!F187),"")))))</f>
        <v/>
      </c>
      <c r="H188" s="305" t="str">
        <f>IF(OR(B188=0,B188=""),"",IF(AND($E$3=6,'Marks Entry 6th'!G187=""),"",IF(AND($E$3=7,'Marks Entry 7th'!G187=""),"",IF(AND($E$3=6),UPPER('Marks Entry 6th'!G187),IF(AND($E$3=7),UPPER('Marks Entry 7th'!G187),"")))))</f>
        <v/>
      </c>
      <c r="I188" s="305" t="str">
        <f>IF(OR(B188=0,B188=""),"",IF(AND($E$3=6,'Marks Entry 6th'!H187=""),"",IF(AND($E$3=7,'Marks Entry 7th'!H187=""),"",IF(AND($E$3=6),UPPER('Marks Entry 6th'!H187),IF(AND($E$3=7),UPPER('Marks Entry 7th'!H187),"")))))</f>
        <v/>
      </c>
      <c r="J188" s="64" t="str">
        <f>IF(OR(B188=0,B188=""),"",IF(AND($E$3=6,'Marks Entry 6th'!J187=""),"",IF(AND($E$3=7,'Marks Entry 7th'!J187=""),"",IF(AND($E$3=6),'Marks Entry 6th'!J187,IF(AND($E$3=7),'Marks Entry 7th'!J187,"")))))</f>
        <v/>
      </c>
      <c r="K188" s="64" t="str">
        <f>IF(OR(B188=0,B188=""),"",IF(AND($E$3=6,'Marks Entry 6th'!K187=""),"",IF(AND($E$3=7,'Marks Entry 7th'!K187=""),"",IF(AND($E$3=6),'Marks Entry 6th'!K187,IF(AND($E$3=7),'Marks Entry 7th'!K187,"")))))</f>
        <v/>
      </c>
      <c r="L188" s="120" t="str">
        <f>IF(OR($E188="",$G188=""),"",IF(AND($E$3=6),'Marks Entry 6th'!L187,IF(AND($E$3=7),'Marks Entry 7th'!L187,"")))</f>
        <v/>
      </c>
      <c r="M188" s="120" t="str">
        <f>IF(OR($E188="",$G188=""),"",IF(AND($E$3=6),'Marks Entry 6th'!M187,IF(AND($E$3=7),'Marks Entry 7th'!M187,"")))</f>
        <v/>
      </c>
      <c r="N188" s="120" t="str">
        <f>IF(OR($E188="",$G188=""),"",IF(AND($E$3=6),'Marks Entry 6th'!N187,IF(AND($E$3=7),'Marks Entry 7th'!N187,"")))</f>
        <v/>
      </c>
      <c r="O188" s="120" t="str">
        <f>IF(OR($E188="",$G188=""),"",IF(AND($E$3=6),'Marks Entry 6th'!O187,IF(AND($E$3=7),'Marks Entry 7th'!O187,"")))</f>
        <v/>
      </c>
      <c r="P188" s="120" t="str">
        <f>IF(OR($E188="",$G188=""),"",IF(AND($E$3=6),'Marks Entry 6th'!P187,IF(AND($E$3=7),'Marks Entry 7th'!P187,"")))</f>
        <v/>
      </c>
      <c r="Q188" s="120" t="str">
        <f>IF(OR($E188="",$G188=""),"",IF(AND($E$3=6),'Marks Entry 6th'!Q187,IF(AND($E$3=7),'Marks Entry 7th'!Q187,"")))</f>
        <v/>
      </c>
      <c r="R188" s="428" t="str">
        <f t="shared" si="186"/>
        <v/>
      </c>
      <c r="S188" s="120" t="str">
        <f>IF(OR($E188="",$G188=""),"",IF(AND($E$3=6),'Marks Entry 6th'!R187,IF(AND($E$3=7),'Marks Entry 7th'!R187,"")))</f>
        <v/>
      </c>
      <c r="T188" s="120" t="str">
        <f>IF(OR($E188="",$G188=""),"",IF(AND($E$3=6),'Marks Entry 6th'!S187,IF(AND($E$3=7),'Marks Entry 7th'!S187,"")))</f>
        <v/>
      </c>
      <c r="U188" s="65" t="str">
        <f t="shared" si="187"/>
        <v/>
      </c>
      <c r="V188" s="62">
        <f t="shared" si="188"/>
        <v>0</v>
      </c>
      <c r="W188" s="67" t="str">
        <f>IF(OR($E188="",$G188=""),"",IF(AND($E$3=6),'Marks Entry 6th'!T187,IF(AND($E$3=7),'Marks Entry 7th'!T187,"")))</f>
        <v/>
      </c>
      <c r="X188" s="67" t="str">
        <f>IF(OR($E188="",$G188=""),"",IF(AND($E$3=6),'Marks Entry 6th'!U187,IF(AND($E$3=7),'Marks Entry 7th'!U187,"")))</f>
        <v/>
      </c>
      <c r="Y188" s="66" t="str">
        <f t="shared" si="189"/>
        <v/>
      </c>
      <c r="Z188" s="62" t="str">
        <f t="shared" si="190"/>
        <v/>
      </c>
      <c r="AA188" s="108">
        <f t="shared" si="191"/>
        <v>0</v>
      </c>
      <c r="AB188" s="108" t="str">
        <f t="shared" si="192"/>
        <v/>
      </c>
      <c r="AC188" s="108" t="str">
        <f t="shared" si="193"/>
        <v/>
      </c>
      <c r="AD188" s="108" t="str">
        <f t="shared" si="194"/>
        <v/>
      </c>
      <c r="AE188" s="108" t="str">
        <f t="shared" si="195"/>
        <v/>
      </c>
      <c r="AF188" s="110" t="str">
        <f t="shared" si="196"/>
        <v/>
      </c>
      <c r="AG188" s="120" t="str">
        <f>IF(OR($E188="",$G188=""),"",IF(AND($E$3=6),'Marks Entry 6th'!V187,IF(AND($E$3=7),'Marks Entry 7th'!V187,"")))</f>
        <v/>
      </c>
      <c r="AH188" s="120" t="str">
        <f>IF(OR($E188="",$G188=""),"",IF(AND($E$3=6),'Marks Entry 6th'!W187,IF(AND($E$3=7),'Marks Entry 7th'!W187,"")))</f>
        <v/>
      </c>
      <c r="AI188" s="120" t="str">
        <f>IF(OR($E188="",$G188=""),"",IF(AND($E$3=6),'Marks Entry 6th'!X187,IF(AND($E$3=7),'Marks Entry 7th'!X187,"")))</f>
        <v/>
      </c>
      <c r="AJ188" s="120" t="str">
        <f>IF(OR($E188="",$G188=""),"",IF(AND($E$3=6),'Marks Entry 6th'!Y187,IF(AND($E$3=7),'Marks Entry 7th'!Y187,"")))</f>
        <v/>
      </c>
      <c r="AK188" s="120" t="str">
        <f>IF(OR($E188="",$G188=""),"",IF(AND($E$3=6),'Marks Entry 6th'!Z187,IF(AND($E$3=7),'Marks Entry 7th'!Z187,"")))</f>
        <v/>
      </c>
      <c r="AL188" s="120" t="str">
        <f>IF(OR($E188="",$G188=""),"",IF(AND($E$3=6),'Marks Entry 6th'!AA187,IF(AND($E$3=7),'Marks Entry 7th'!AA187,"")))</f>
        <v/>
      </c>
      <c r="AM188" s="428" t="str">
        <f t="shared" si="197"/>
        <v/>
      </c>
      <c r="AN188" s="120" t="str">
        <f>IF(OR($E188="",$G188=""),"",IF(AND($E$3=6),'Marks Entry 6th'!AB187,IF(AND($E$3=7),'Marks Entry 7th'!AB187,"")))</f>
        <v/>
      </c>
      <c r="AO188" s="120" t="str">
        <f>IF(OR($E188="",$G188=""),"",IF(AND($E$3=6),'Marks Entry 6th'!AC187,IF(AND($E$3=7),'Marks Entry 7th'!AC187,"")))</f>
        <v/>
      </c>
      <c r="AP188" s="65" t="str">
        <f t="shared" si="198"/>
        <v/>
      </c>
      <c r="AQ188" s="62">
        <f t="shared" si="199"/>
        <v>0</v>
      </c>
      <c r="AR188" s="67" t="str">
        <f>IF(OR($E188="",$G188=""),"",IF(AND($E$3=6),'Marks Entry 6th'!AD187,IF(AND($E$3=7),'Marks Entry 7th'!AD187,"")))</f>
        <v/>
      </c>
      <c r="AS188" s="67" t="str">
        <f>IF(OR($E188="",$G188=""),"",IF(AND($E$3=6),'Marks Entry 6th'!AE187,IF(AND($E$3=7),'Marks Entry 7th'!AE187,"")))</f>
        <v/>
      </c>
      <c r="AT188" s="65" t="str">
        <f t="shared" si="200"/>
        <v/>
      </c>
      <c r="AU188" s="62" t="str">
        <f t="shared" si="201"/>
        <v/>
      </c>
      <c r="AV188" s="108">
        <f t="shared" si="202"/>
        <v>0</v>
      </c>
      <c r="AW188" s="108" t="str">
        <f t="shared" si="203"/>
        <v/>
      </c>
      <c r="AX188" s="108" t="str">
        <f t="shared" si="204"/>
        <v/>
      </c>
      <c r="AY188" s="108" t="str">
        <f t="shared" si="205"/>
        <v/>
      </c>
      <c r="AZ188" s="108" t="str">
        <f t="shared" si="206"/>
        <v/>
      </c>
      <c r="BA188" s="110" t="str">
        <f t="shared" si="207"/>
        <v/>
      </c>
      <c r="BB188" s="313" t="str">
        <f>IF(OR($E188="",$G188=""),"",IF(AND($E$3=6),'Marks Entry 6th'!AF187,IF(AND($E$3=7),'Marks Entry 7th'!AF187,"")))</f>
        <v/>
      </c>
      <c r="BC188" s="120" t="str">
        <f>IF(OR($E188="",$G188=""),"",IF(AND($E$3=6),'Marks Entry 6th'!AG187,IF(AND($E$3=7),'Marks Entry 7th'!AG187,"")))</f>
        <v/>
      </c>
      <c r="BD188" s="120" t="str">
        <f>IF(OR($E188="",$G188=""),"",IF(AND($E$3=6),'Marks Entry 6th'!AH187,IF(AND($E$3=7),'Marks Entry 7th'!AH187,"")))</f>
        <v/>
      </c>
      <c r="BE188" s="120" t="str">
        <f>IF(OR($E188="",$G188=""),"",IF(AND($E$3=6),'Marks Entry 6th'!AI187,IF(AND($E$3=7),'Marks Entry 7th'!AI187,"")))</f>
        <v/>
      </c>
      <c r="BF188" s="120" t="str">
        <f>IF(OR($E188="",$G188=""),"",IF(AND($E$3=6),'Marks Entry 6th'!AJ187,IF(AND($E$3=7),'Marks Entry 7th'!AJ187,"")))</f>
        <v/>
      </c>
      <c r="BG188" s="120" t="str">
        <f>IF(OR($E188="",$G188=""),"",IF(AND($E$3=6),'Marks Entry 6th'!AK187,IF(AND($E$3=7),'Marks Entry 7th'!AK187,"")))</f>
        <v/>
      </c>
      <c r="BH188" s="120" t="str">
        <f>IF(OR($E188="",$G188=""),"",IF(AND($E$3=6),'Marks Entry 6th'!AL187,IF(AND($E$3=7),'Marks Entry 7th'!AL187,"")))</f>
        <v/>
      </c>
      <c r="BI188" s="428" t="str">
        <f t="shared" si="208"/>
        <v/>
      </c>
      <c r="BJ188" s="120" t="str">
        <f>IF(OR($E188="",$G188=""),"",IF(AND($E$3=6),'Marks Entry 6th'!AM187,IF(AND($E$3=7),'Marks Entry 7th'!AM187,"")))</f>
        <v/>
      </c>
      <c r="BK188" s="120" t="str">
        <f>IF(OR($E188="",$G188=""),"",IF(AND($E$3=6),'Marks Entry 6th'!AN187,IF(AND($E$3=7),'Marks Entry 7th'!AN187,"")))</f>
        <v/>
      </c>
      <c r="BL188" s="65" t="str">
        <f t="shared" si="209"/>
        <v/>
      </c>
      <c r="BM188" s="62">
        <f t="shared" si="210"/>
        <v>0</v>
      </c>
      <c r="BN188" s="67" t="str">
        <f>IF(OR($E188="",$G188=""),"",IF(AND($E$3=6),'Marks Entry 6th'!AO187,IF(AND($E$3=7),'Marks Entry 7th'!AO187,"")))</f>
        <v/>
      </c>
      <c r="BO188" s="67" t="str">
        <f>IF(OR($E188="",$G188=""),"",IF(AND($E$3=6),'Marks Entry 6th'!AP187,IF(AND($E$3=7),'Marks Entry 7th'!AP187,"")))</f>
        <v/>
      </c>
      <c r="BP188" s="65" t="str">
        <f t="shared" si="211"/>
        <v/>
      </c>
      <c r="BQ188" s="62" t="str">
        <f t="shared" si="212"/>
        <v/>
      </c>
      <c r="BR188" s="108">
        <f t="shared" si="213"/>
        <v>0</v>
      </c>
      <c r="BS188" s="108" t="str">
        <f t="shared" si="214"/>
        <v/>
      </c>
      <c r="BT188" s="108" t="str">
        <f t="shared" si="215"/>
        <v/>
      </c>
      <c r="BU188" s="108" t="str">
        <f t="shared" si="216"/>
        <v/>
      </c>
      <c r="BV188" s="108" t="str">
        <f t="shared" si="217"/>
        <v/>
      </c>
      <c r="BW188" s="110" t="str">
        <f t="shared" si="218"/>
        <v/>
      </c>
      <c r="BX188" s="120" t="str">
        <f>IF(OR($E188="",$G188=""),"",IF(AND($E$3=6),'Marks Entry 6th'!AQ187,IF(AND($E$3=7),'Marks Entry 7th'!AQ187,"")))</f>
        <v/>
      </c>
      <c r="BY188" s="120" t="str">
        <f>IF(OR($E188="",$G188=""),"",IF(AND($E$3=6),'Marks Entry 6th'!AR187,IF(AND($E$3=7),'Marks Entry 7th'!AR187,"")))</f>
        <v/>
      </c>
      <c r="BZ188" s="120" t="str">
        <f>IF(OR($E188="",$G188=""),"",IF(AND($E$3=6),'Marks Entry 6th'!AS187,IF(AND($E$3=7),'Marks Entry 7th'!AS187,"")))</f>
        <v/>
      </c>
      <c r="CA188" s="120" t="str">
        <f>IF(OR($E188="",$G188=""),"",IF(AND($E$3=6),'Marks Entry 6th'!AT187,IF(AND($E$3=7),'Marks Entry 7th'!AT187,"")))</f>
        <v/>
      </c>
      <c r="CB188" s="120" t="str">
        <f>IF(OR($E188="",$G188=""),"",IF(AND($E$3=6),'Marks Entry 6th'!AU187,IF(AND($E$3=7),'Marks Entry 7th'!AU187,"")))</f>
        <v/>
      </c>
      <c r="CC188" s="120" t="str">
        <f>IF(OR($E188="",$G188=""),"",IF(AND($E$3=6),'Marks Entry 6th'!AV187,IF(AND($E$3=7),'Marks Entry 7th'!AV187,"")))</f>
        <v/>
      </c>
      <c r="CD188" s="428" t="str">
        <f t="shared" si="219"/>
        <v/>
      </c>
      <c r="CE188" s="120" t="str">
        <f>IF(OR($E188="",$G188=""),"",IF(AND($E$3=6),'Marks Entry 6th'!AW187,IF(AND($E$3=7),'Marks Entry 7th'!AW187,"")))</f>
        <v/>
      </c>
      <c r="CF188" s="120" t="str">
        <f>IF(OR($E188="",$G188=""),"",IF(AND($E$3=6),'Marks Entry 6th'!AX187,IF(AND($E$3=7),'Marks Entry 7th'!AX187,"")))</f>
        <v/>
      </c>
      <c r="CG188" s="65" t="str">
        <f t="shared" si="220"/>
        <v/>
      </c>
      <c r="CH188" s="62">
        <f t="shared" si="221"/>
        <v>0</v>
      </c>
      <c r="CI188" s="67" t="str">
        <f>IF(OR($E188="",$G188=""),"",IF(AND($E$3=6),'Marks Entry 6th'!AY187,IF(AND($E$3=7),'Marks Entry 7th'!AY187,"")))</f>
        <v/>
      </c>
      <c r="CJ188" s="67" t="str">
        <f>IF(OR($E188="",$G188=""),"",IF(AND($E$3=6),'Marks Entry 6th'!AZ187,IF(AND($E$3=7),'Marks Entry 7th'!AZ187,"")))</f>
        <v/>
      </c>
      <c r="CK188" s="65" t="str">
        <f t="shared" si="222"/>
        <v/>
      </c>
      <c r="CL188" s="62" t="str">
        <f t="shared" si="223"/>
        <v/>
      </c>
      <c r="CM188" s="108">
        <f t="shared" si="224"/>
        <v>0</v>
      </c>
      <c r="CN188" s="108" t="str">
        <f t="shared" si="225"/>
        <v/>
      </c>
      <c r="CO188" s="108" t="str">
        <f t="shared" si="226"/>
        <v/>
      </c>
      <c r="CP188" s="108" t="str">
        <f t="shared" si="227"/>
        <v/>
      </c>
      <c r="CQ188" s="108" t="str">
        <f t="shared" si="228"/>
        <v/>
      </c>
      <c r="CR188" s="110" t="str">
        <f t="shared" si="229"/>
        <v/>
      </c>
      <c r="CS188" s="120" t="str">
        <f>IF(OR($E188="",$G188=""),"",IF(AND($E$3=6),'Marks Entry 6th'!BA187,IF(AND($E$3=7),'Marks Entry 7th'!BA187,"")))</f>
        <v/>
      </c>
      <c r="CT188" s="120" t="str">
        <f>IF(OR($E188="",$G188=""),"",IF(AND($E$3=6),'Marks Entry 6th'!BB187,IF(AND($E$3=7),'Marks Entry 7th'!BB187,"")))</f>
        <v/>
      </c>
      <c r="CU188" s="120" t="str">
        <f>IF(OR($E188="",$G188=""),"",IF(AND($E$3=6),'Marks Entry 6th'!BC187,IF(AND($E$3=7),'Marks Entry 7th'!BC187,"")))</f>
        <v/>
      </c>
      <c r="CV188" s="120" t="str">
        <f>IF(OR($E188="",$G188=""),"",IF(AND($E$3=6),'Marks Entry 6th'!BD187,IF(AND($E$3=7),'Marks Entry 7th'!BD187,"")))</f>
        <v/>
      </c>
      <c r="CW188" s="120" t="str">
        <f>IF(OR($E188="",$G188=""),"",IF(AND($E$3=6),'Marks Entry 6th'!BE187,IF(AND($E$3=7),'Marks Entry 7th'!BE187,"")))</f>
        <v/>
      </c>
      <c r="CX188" s="120" t="str">
        <f>IF(OR($E188="",$G188=""),"",IF(AND($E$3=6),'Marks Entry 6th'!BF187,IF(AND($E$3=7),'Marks Entry 7th'!BF187,"")))</f>
        <v/>
      </c>
      <c r="CY188" s="428" t="str">
        <f t="shared" si="230"/>
        <v/>
      </c>
      <c r="CZ188" s="120" t="str">
        <f>IF(OR($E188="",$G188=""),"",IF(AND($E$3=6),'Marks Entry 6th'!BG187,IF(AND($E$3=7),'Marks Entry 7th'!BG187,"")))</f>
        <v/>
      </c>
      <c r="DA188" s="120" t="str">
        <f>IF(OR($E188="",$G188=""),"",IF(AND($E$3=6),'Marks Entry 6th'!BH187,IF(AND($E$3=7),'Marks Entry 7th'!BH187,"")))</f>
        <v/>
      </c>
      <c r="DB188" s="65" t="str">
        <f t="shared" si="231"/>
        <v/>
      </c>
      <c r="DC188" s="62">
        <f t="shared" si="232"/>
        <v>0</v>
      </c>
      <c r="DD188" s="67" t="str">
        <f>IF(OR($E188="",$G188=""),"",IF(AND($E$3=6),'Marks Entry 6th'!BI187,IF(AND($E$3=7),'Marks Entry 7th'!BI187,"")))</f>
        <v/>
      </c>
      <c r="DE188" s="67" t="str">
        <f>IF(OR($E188="",$G188=""),"",IF(AND($E$3=6),'Marks Entry 6th'!BJ187,IF(AND($E$3=7),'Marks Entry 7th'!BJ187,"")))</f>
        <v/>
      </c>
      <c r="DF188" s="65" t="str">
        <f t="shared" si="233"/>
        <v/>
      </c>
      <c r="DG188" s="62" t="str">
        <f t="shared" si="234"/>
        <v/>
      </c>
      <c r="DH188" s="108">
        <f t="shared" si="235"/>
        <v>0</v>
      </c>
      <c r="DI188" s="108" t="str">
        <f t="shared" si="236"/>
        <v/>
      </c>
      <c r="DJ188" s="108" t="str">
        <f t="shared" si="237"/>
        <v/>
      </c>
      <c r="DK188" s="108" t="str">
        <f t="shared" si="238"/>
        <v/>
      </c>
      <c r="DL188" s="108" t="str">
        <f t="shared" si="239"/>
        <v/>
      </c>
      <c r="DM188" s="110" t="str">
        <f t="shared" si="240"/>
        <v/>
      </c>
      <c r="DN188" s="120" t="str">
        <f>IF(OR($E188="",$G188=""),"",IF(AND($E$3=6),'Marks Entry 6th'!BK187,IF(AND($E$3=7),'Marks Entry 7th'!BK187,"")))</f>
        <v/>
      </c>
      <c r="DO188" s="120" t="str">
        <f>IF(OR($E188="",$G188=""),"",IF(AND($E$3=6),'Marks Entry 6th'!BL187,IF(AND($E$3=7),'Marks Entry 7th'!BL187,"")))</f>
        <v/>
      </c>
      <c r="DP188" s="120" t="str">
        <f>IF(OR($E188="",$G188=""),"",IF(AND($E$3=6),'Marks Entry 6th'!BM187,IF(AND($E$3=7),'Marks Entry 7th'!BM187,"")))</f>
        <v/>
      </c>
      <c r="DQ188" s="120" t="str">
        <f>IF(OR($E188="",$G188=""),"",IF(AND($E$3=6),'Marks Entry 6th'!BN187,IF(AND($E$3=7),'Marks Entry 7th'!BN187,"")))</f>
        <v/>
      </c>
      <c r="DR188" s="120" t="str">
        <f>IF(OR($E188="",$G188=""),"",IF(AND($E$3=6),'Marks Entry 6th'!BO187,IF(AND($E$3=7),'Marks Entry 7th'!BO187,"")))</f>
        <v/>
      </c>
      <c r="DS188" s="120" t="str">
        <f>IF(OR($E188="",$G188=""),"",IF(AND($E$3=6),'Marks Entry 6th'!BP187,IF(AND($E$3=7),'Marks Entry 7th'!BP187,"")))</f>
        <v/>
      </c>
      <c r="DT188" s="428" t="str">
        <f t="shared" si="241"/>
        <v/>
      </c>
      <c r="DU188" s="120" t="str">
        <f>IF(OR($E188="",$G188=""),"",IF(AND($E$3=6),'Marks Entry 6th'!BQ187,IF(AND($E$3=7),'Marks Entry 7th'!BQ187,"")))</f>
        <v/>
      </c>
      <c r="DV188" s="120" t="str">
        <f>IF(OR($E188="",$G188=""),"",IF(AND($E$3=6),'Marks Entry 6th'!BR187,IF(AND($E$3=7),'Marks Entry 7th'!BR187,"")))</f>
        <v/>
      </c>
      <c r="DW188" s="65" t="str">
        <f t="shared" si="242"/>
        <v/>
      </c>
      <c r="DX188" s="62">
        <f t="shared" si="243"/>
        <v>0</v>
      </c>
      <c r="DY188" s="67" t="str">
        <f>IF(OR($E188="",$G188=""),"",IF(AND($E$3=6),'Marks Entry 6th'!BS187,IF(AND($E$3=7),'Marks Entry 7th'!BS187,"")))</f>
        <v/>
      </c>
      <c r="DZ188" s="67" t="str">
        <f>IF(OR($E188="",$G188=""),"",IF(AND($E$3=6),'Marks Entry 6th'!BT187,IF(AND($E$3=7),'Marks Entry 7th'!BT187,"")))</f>
        <v/>
      </c>
      <c r="EA188" s="65" t="str">
        <f t="shared" si="244"/>
        <v/>
      </c>
      <c r="EB188" s="62" t="str">
        <f t="shared" si="245"/>
        <v/>
      </c>
      <c r="EC188" s="108">
        <f t="shared" si="246"/>
        <v>0</v>
      </c>
      <c r="ED188" s="108" t="str">
        <f t="shared" si="247"/>
        <v/>
      </c>
      <c r="EE188" s="108" t="str">
        <f t="shared" si="248"/>
        <v/>
      </c>
      <c r="EF188" s="108" t="str">
        <f t="shared" si="249"/>
        <v/>
      </c>
      <c r="EG188" s="108" t="str">
        <f t="shared" si="250"/>
        <v/>
      </c>
      <c r="EH188" s="110" t="str">
        <f t="shared" si="251"/>
        <v/>
      </c>
      <c r="EI188" s="52" t="str">
        <f>IF(OR($E188="",$G188=""),"",IF(AND($E$3=6),'Marks Entry 6th'!BU187,IF(AND($E$3=7),'Marks Entry 7th'!BU187,"")))</f>
        <v/>
      </c>
      <c r="EJ188" s="52" t="str">
        <f>IF(OR($E188="",$G188=""),"",IF(AND($E$3=6),'Marks Entry 6th'!BV187,IF(AND($E$3=7),'Marks Entry 7th'!BV187,"")))</f>
        <v/>
      </c>
      <c r="EK188" s="52" t="str">
        <f>IF(OR($E188="",$G188=""),"",IF(AND($E$3=6),'Marks Entry 6th'!BW187,IF(AND($E$3=7),'Marks Entry 7th'!BW187,"")))</f>
        <v/>
      </c>
      <c r="EL188" s="52" t="str">
        <f>IF(OR($E188="",$G188=""),"",IF(AND($E$3=6),'Marks Entry 6th'!BX187,IF(AND($E$3=7),'Marks Entry 7th'!BX187,"")))</f>
        <v/>
      </c>
      <c r="EM188" s="52" t="str">
        <f>IF(OR($E188="",$G188=""),"",IF(AND($E$3=6),'Marks Entry 6th'!BY187,IF(AND($E$3=7),'Marks Entry 7th'!BY187,"")))</f>
        <v/>
      </c>
      <c r="EN188" s="121" t="str">
        <f t="shared" si="252"/>
        <v/>
      </c>
      <c r="EO188" s="122">
        <f t="shared" si="253"/>
        <v>0</v>
      </c>
      <c r="EP188" s="122" t="str">
        <f t="shared" si="254"/>
        <v/>
      </c>
      <c r="EQ188" s="122" t="str">
        <f t="shared" si="255"/>
        <v/>
      </c>
      <c r="ER188" s="109" t="str">
        <f t="shared" si="256"/>
        <v/>
      </c>
      <c r="ES188" s="52" t="str">
        <f>IF(OR($E188="",$G188=""),"",IF(AND($E$3=6),'Marks Entry 6th'!BZ187,IF(AND($E$3=7),'Marks Entry 7th'!BZ187,"")))</f>
        <v/>
      </c>
      <c r="ET188" s="52" t="str">
        <f>IF(OR($E188="",$G188=""),"",IF(AND($E$3=6),'Marks Entry 6th'!CA187,IF(AND($E$3=7),'Marks Entry 7th'!CA187,"")))</f>
        <v/>
      </c>
      <c r="EU188" s="52" t="str">
        <f>IF(OR($E188="",$G188=""),"",IF(AND($E$3=6),'Marks Entry 6th'!CB187,IF(AND($E$3=7),'Marks Entry 7th'!CB187,"")))</f>
        <v/>
      </c>
      <c r="EV188" s="52" t="str">
        <f>IF(OR($E188="",$G188=""),"",IF(AND($E$3=6),'Marks Entry 6th'!CC187,IF(AND($E$3=7),'Marks Entry 7th'!CC187,"")))</f>
        <v/>
      </c>
      <c r="EW188" s="52" t="str">
        <f>IF(OR($E188="",$G188=""),"",IF(AND($E$3=6),'Marks Entry 6th'!CD187,IF(AND($E$3=7),'Marks Entry 7th'!CD187,"")))</f>
        <v/>
      </c>
      <c r="EX188" s="121" t="str">
        <f t="shared" si="257"/>
        <v/>
      </c>
      <c r="EY188" s="122">
        <f t="shared" si="258"/>
        <v>0</v>
      </c>
      <c r="EZ188" s="122" t="str">
        <f t="shared" si="259"/>
        <v/>
      </c>
      <c r="FA188" s="122" t="str">
        <f t="shared" si="260"/>
        <v/>
      </c>
      <c r="FB188" s="109" t="str">
        <f t="shared" si="261"/>
        <v/>
      </c>
      <c r="FC188" s="52" t="str">
        <f>IF(OR($E188="",$G188=""),"",IF(AND($E$3=6),'Marks Entry 6th'!CE187,IF(AND($E$3=7),'Marks Entry 7th'!CE187,"")))</f>
        <v/>
      </c>
      <c r="FD188" s="52" t="str">
        <f>IF(OR($E188="",$G188=""),"",IF(AND($E$3=6),'Marks Entry 6th'!CF187,IF(AND($E$3=7),'Marks Entry 7th'!CF187,"")))</f>
        <v/>
      </c>
      <c r="FE188" s="52" t="str">
        <f>IF(OR($E188="",$G188=""),"",IF(AND($E$3=6),'Marks Entry 6th'!CG187,IF(AND($E$3=7),'Marks Entry 7th'!CG187,"")))</f>
        <v/>
      </c>
      <c r="FF188" s="52" t="str">
        <f>IF(OR($E188="",$G188=""),"",IF(AND($E$3=6),'Marks Entry 6th'!CH187,IF(AND($E$3=7),'Marks Entry 7th'!CH187,"")))</f>
        <v/>
      </c>
      <c r="FG188" s="52" t="str">
        <f>IF(OR($E188="",$G188=""),"",IF(AND($E$3=6),'Marks Entry 6th'!CI187,IF(AND($E$3=7),'Marks Entry 7th'!CI187,"")))</f>
        <v/>
      </c>
      <c r="FH188" s="121" t="str">
        <f t="shared" si="262"/>
        <v/>
      </c>
      <c r="FI188" s="122">
        <f t="shared" si="263"/>
        <v>0</v>
      </c>
      <c r="FJ188" s="122" t="str">
        <f t="shared" si="264"/>
        <v/>
      </c>
      <c r="FK188" s="122" t="str">
        <f t="shared" si="265"/>
        <v/>
      </c>
      <c r="FL188" s="109" t="str">
        <f t="shared" si="266"/>
        <v/>
      </c>
      <c r="FM188" s="370" t="str">
        <f>IF(OR($E188="",$G188=""),"",IF(AND('Marks Entry 6th'!CJ187="",'Marks Entry 7th'!CJ187=""),"",IF(AND($E$3=6),'Marks Entry 6th'!CJ187,IF(AND($E$3=7),'Marks Entry 7th'!CJ187,""))))</f>
        <v/>
      </c>
      <c r="FN188" s="370" t="str">
        <f>IF(OR($E188="",$G188=""),"",IF(AND('Marks Entry 6th'!CK187="",'Marks Entry 7th'!CK187=""),"",IF(AND($E$3=6),'Marks Entry 6th'!CK187,IF(AND($E$3=7),'Marks Entry 7th'!CK187,""))))</f>
        <v/>
      </c>
      <c r="FO188" s="371" t="str">
        <f t="shared" si="267"/>
        <v/>
      </c>
      <c r="FP188" s="109" t="str">
        <f t="shared" si="268"/>
        <v/>
      </c>
      <c r="FQ188" s="370" t="str">
        <f>IF(OR($E188="",$G188=""),"",IF(AND('Marks Entry 6th'!CL187="",'Marks Entry 7th'!CL187=""),"",IF(AND($E$3=6),'Marks Entry 6th'!CL187,IF(AND($E$3=7),'Marks Entry 7th'!CL187,""))))</f>
        <v/>
      </c>
      <c r="FR188" s="370" t="str">
        <f>IF(OR($E188="",$G188=""),"",IF(AND('Marks Entry 6th'!CM187="",'Marks Entry 7th'!CM187=""),"",IF(AND($E$3=6),'Marks Entry 6th'!CM187,IF(AND($E$3=7),'Marks Entry 7th'!CM187,""))))</f>
        <v/>
      </c>
      <c r="FS188" s="371" t="str">
        <f t="shared" si="269"/>
        <v/>
      </c>
      <c r="FT188" s="109" t="str">
        <f t="shared" si="270"/>
        <v/>
      </c>
      <c r="FU188" s="78" t="str">
        <f t="shared" si="271"/>
        <v/>
      </c>
      <c r="FV188" s="332" t="str">
        <f t="shared" si="272"/>
        <v/>
      </c>
      <c r="FW188" s="84" t="str">
        <f t="shared" si="273"/>
        <v/>
      </c>
      <c r="FX188" s="225" t="str">
        <f t="shared" si="274"/>
        <v/>
      </c>
      <c r="FY188" s="85" t="str">
        <f t="shared" si="275"/>
        <v/>
      </c>
      <c r="FZ188" s="331" t="str">
        <f>IFERROR(IF(B188="NSO","NSO",IF(OR(D188="",G188="",F188=""),"",IF(AND(FV188&gt;=36,'Master sheet'!$D$11="Hindi"),"कक्षा क्रमोन्नत",IF(AND(FV188&gt;=36,'Master sheet'!$D$11="English"),"Promoted",IF(AND(FV188&lt;36,'Master sheet'!$D$11="Hindi"),"पुनः परीक्षा","Re-Exam"))))),"")</f>
        <v/>
      </c>
      <c r="GA188" s="53" t="str">
        <f>IF(OR($E188="",$G188=""),"",IF(AND($E$3=6,'Marks Entry 6th'!CN187=""),"",IF(AND($E$3=7,'Marks Entry 7th'!CN187=""),"",IF(AND($E$3=6),'Marks Entry 6th'!CN187,IF(AND($E$3=7),'Marks Entry 7th'!CN187,"")))))</f>
        <v/>
      </c>
      <c r="GB188" s="53" t="str">
        <f>IF(OR($E188="",$G188=""),"",IF(AND($E$3=6,'Marks Entry 6th'!CO187=""),"",IF(AND($E$3=7,'Marks Entry 7th'!CO187=""),"",IF(AND($E$3=6),'Marks Entry 6th'!CO187,IF(AND($E$3=7),'Marks Entry 7th'!CO187,"")))))</f>
        <v/>
      </c>
      <c r="GC188" s="54"/>
      <c r="GK188" s="56">
        <f>IF(AND($E$3=6),'Marks Entry 6th'!I187,IF(AND($E$3=7),'Marks Entry 7th'!I187,""))</f>
        <v>0</v>
      </c>
      <c r="GL188" s="56">
        <f t="shared" si="276"/>
        <v>0</v>
      </c>
    </row>
    <row r="189" spans="1:194" ht="18.95" customHeight="1">
      <c r="A189" s="68">
        <v>182</v>
      </c>
      <c r="B189" s="68" t="str">
        <f>IF(OR(GK189=0,GK189=""),"",IF(AND($E$3=6),'Marks Entry 6th'!I188,IF(AND($E$3=7),'Marks Entry 7th'!I188,"")))</f>
        <v/>
      </c>
      <c r="C189" s="69" t="str">
        <f>IF(OR(B189=0,B189=""),"",IF(AND($E$3=6,'Marks Entry 6th'!B188=""),"",IF(AND($E$3=7,'Marks Entry 7th'!B188=""),"",IF(AND($E$3=6,'Marks Entry 6th'!B188),'Marks Entry 6th'!B188,IF(AND($E$3=7),'Marks Entry 7th'!B188,"")))))</f>
        <v/>
      </c>
      <c r="D189" s="69" t="str">
        <f>IF(OR(B189=0,B189=""),"",IF(AND($E$3=6,'Marks Entry 6th'!C188=""),"",IF(AND($E$3=7,'Marks Entry 7th'!C188=""),"",IF(AND($E$3=6),'Marks Entry 6th'!C188,IF(AND($E$3=7),'Marks Entry 7th'!C188,"")))))</f>
        <v/>
      </c>
      <c r="E189" s="306" t="str">
        <f>IF(OR(B189=0,B189=""),"",IF(AND($E$3=6,'Marks Entry 6th'!E188=""),"",IF(AND($E$3=7,'Marks Entry 7th'!E188=""),"",IF(AND($E$3=6),'Marks Entry 6th'!E188,IF(AND($E$3=7),'Marks Entry 7th'!E188,"")))))</f>
        <v/>
      </c>
      <c r="F189" s="69" t="str">
        <f>IF(OR(B189=0,B189=""),"",IF(AND($E$3=6,'Marks Entry 6th'!D188=""),"",IF(AND($E$3=7,'Marks Entry 7th'!D188=""),"",IF(AND($E$3=6),'Marks Entry 6th'!D188,IF(AND($E$3=7),'Marks Entry 7th'!D188,"")))))</f>
        <v/>
      </c>
      <c r="G189" s="305" t="str">
        <f>IF(OR(B189=0,B189=""),"",IF(AND($E$3=6,'Marks Entry 6th'!F188=""),"",IF(AND($E$3=7,'Marks Entry 7th'!F188=""),"",IF(AND($E$3=6),UPPER('Marks Entry 6th'!F188),IF(AND($E$3=7),UPPER('Marks Entry 7th'!F188),"")))))</f>
        <v/>
      </c>
      <c r="H189" s="305" t="str">
        <f>IF(OR(B189=0,B189=""),"",IF(AND($E$3=6,'Marks Entry 6th'!G188=""),"",IF(AND($E$3=7,'Marks Entry 7th'!G188=""),"",IF(AND($E$3=6),UPPER('Marks Entry 6th'!G188),IF(AND($E$3=7),UPPER('Marks Entry 7th'!G188),"")))))</f>
        <v/>
      </c>
      <c r="I189" s="305" t="str">
        <f>IF(OR(B189=0,B189=""),"",IF(AND($E$3=6,'Marks Entry 6th'!H188=""),"",IF(AND($E$3=7,'Marks Entry 7th'!H188=""),"",IF(AND($E$3=6),UPPER('Marks Entry 6th'!H188),IF(AND($E$3=7),UPPER('Marks Entry 7th'!H188),"")))))</f>
        <v/>
      </c>
      <c r="J189" s="64" t="str">
        <f>IF(OR(B189=0,B189=""),"",IF(AND($E$3=6,'Marks Entry 6th'!J188=""),"",IF(AND($E$3=7,'Marks Entry 7th'!J188=""),"",IF(AND($E$3=6),'Marks Entry 6th'!J188,IF(AND($E$3=7),'Marks Entry 7th'!J188,"")))))</f>
        <v/>
      </c>
      <c r="K189" s="64" t="str">
        <f>IF(OR(B189=0,B189=""),"",IF(AND($E$3=6,'Marks Entry 6th'!K188=""),"",IF(AND($E$3=7,'Marks Entry 7th'!K188=""),"",IF(AND($E$3=6),'Marks Entry 6th'!K188,IF(AND($E$3=7),'Marks Entry 7th'!K188,"")))))</f>
        <v/>
      </c>
      <c r="L189" s="120" t="str">
        <f>IF(OR($E189="",$G189=""),"",IF(AND($E$3=6),'Marks Entry 6th'!L188,IF(AND($E$3=7),'Marks Entry 7th'!L188,"")))</f>
        <v/>
      </c>
      <c r="M189" s="120" t="str">
        <f>IF(OR($E189="",$G189=""),"",IF(AND($E$3=6),'Marks Entry 6th'!M188,IF(AND($E$3=7),'Marks Entry 7th'!M188,"")))</f>
        <v/>
      </c>
      <c r="N189" s="120" t="str">
        <f>IF(OR($E189="",$G189=""),"",IF(AND($E$3=6),'Marks Entry 6th'!N188,IF(AND($E$3=7),'Marks Entry 7th'!N188,"")))</f>
        <v/>
      </c>
      <c r="O189" s="120" t="str">
        <f>IF(OR($E189="",$G189=""),"",IF(AND($E$3=6),'Marks Entry 6th'!O188,IF(AND($E$3=7),'Marks Entry 7th'!O188,"")))</f>
        <v/>
      </c>
      <c r="P189" s="120" t="str">
        <f>IF(OR($E189="",$G189=""),"",IF(AND($E$3=6),'Marks Entry 6th'!P188,IF(AND($E$3=7),'Marks Entry 7th'!P188,"")))</f>
        <v/>
      </c>
      <c r="Q189" s="120" t="str">
        <f>IF(OR($E189="",$G189=""),"",IF(AND($E$3=6),'Marks Entry 6th'!Q188,IF(AND($E$3=7),'Marks Entry 7th'!Q188,"")))</f>
        <v/>
      </c>
      <c r="R189" s="428" t="str">
        <f t="shared" si="186"/>
        <v/>
      </c>
      <c r="S189" s="120" t="str">
        <f>IF(OR($E189="",$G189=""),"",IF(AND($E$3=6),'Marks Entry 6th'!R188,IF(AND($E$3=7),'Marks Entry 7th'!R188,"")))</f>
        <v/>
      </c>
      <c r="T189" s="120" t="str">
        <f>IF(OR($E189="",$G189=""),"",IF(AND($E$3=6),'Marks Entry 6th'!S188,IF(AND($E$3=7),'Marks Entry 7th'!S188,"")))</f>
        <v/>
      </c>
      <c r="U189" s="65" t="str">
        <f t="shared" si="187"/>
        <v/>
      </c>
      <c r="V189" s="62">
        <f t="shared" si="188"/>
        <v>0</v>
      </c>
      <c r="W189" s="67" t="str">
        <f>IF(OR($E189="",$G189=""),"",IF(AND($E$3=6),'Marks Entry 6th'!T188,IF(AND($E$3=7),'Marks Entry 7th'!T188,"")))</f>
        <v/>
      </c>
      <c r="X189" s="67" t="str">
        <f>IF(OR($E189="",$G189=""),"",IF(AND($E$3=6),'Marks Entry 6th'!U188,IF(AND($E$3=7),'Marks Entry 7th'!U188,"")))</f>
        <v/>
      </c>
      <c r="Y189" s="66" t="str">
        <f t="shared" si="189"/>
        <v/>
      </c>
      <c r="Z189" s="62" t="str">
        <f t="shared" si="190"/>
        <v/>
      </c>
      <c r="AA189" s="108">
        <f t="shared" si="191"/>
        <v>0</v>
      </c>
      <c r="AB189" s="108" t="str">
        <f t="shared" si="192"/>
        <v/>
      </c>
      <c r="AC189" s="108" t="str">
        <f t="shared" si="193"/>
        <v/>
      </c>
      <c r="AD189" s="108" t="str">
        <f t="shared" si="194"/>
        <v/>
      </c>
      <c r="AE189" s="108" t="str">
        <f t="shared" si="195"/>
        <v/>
      </c>
      <c r="AF189" s="110" t="str">
        <f t="shared" si="196"/>
        <v/>
      </c>
      <c r="AG189" s="120" t="str">
        <f>IF(OR($E189="",$G189=""),"",IF(AND($E$3=6),'Marks Entry 6th'!V188,IF(AND($E$3=7),'Marks Entry 7th'!V188,"")))</f>
        <v/>
      </c>
      <c r="AH189" s="120" t="str">
        <f>IF(OR($E189="",$G189=""),"",IF(AND($E$3=6),'Marks Entry 6th'!W188,IF(AND($E$3=7),'Marks Entry 7th'!W188,"")))</f>
        <v/>
      </c>
      <c r="AI189" s="120" t="str">
        <f>IF(OR($E189="",$G189=""),"",IF(AND($E$3=6),'Marks Entry 6th'!X188,IF(AND($E$3=7),'Marks Entry 7th'!X188,"")))</f>
        <v/>
      </c>
      <c r="AJ189" s="120" t="str">
        <f>IF(OR($E189="",$G189=""),"",IF(AND($E$3=6),'Marks Entry 6th'!Y188,IF(AND($E$3=7),'Marks Entry 7th'!Y188,"")))</f>
        <v/>
      </c>
      <c r="AK189" s="120" t="str">
        <f>IF(OR($E189="",$G189=""),"",IF(AND($E$3=6),'Marks Entry 6th'!Z188,IF(AND($E$3=7),'Marks Entry 7th'!Z188,"")))</f>
        <v/>
      </c>
      <c r="AL189" s="120" t="str">
        <f>IF(OR($E189="",$G189=""),"",IF(AND($E$3=6),'Marks Entry 6th'!AA188,IF(AND($E$3=7),'Marks Entry 7th'!AA188,"")))</f>
        <v/>
      </c>
      <c r="AM189" s="428" t="str">
        <f t="shared" si="197"/>
        <v/>
      </c>
      <c r="AN189" s="120" t="str">
        <f>IF(OR($E189="",$G189=""),"",IF(AND($E$3=6),'Marks Entry 6th'!AB188,IF(AND($E$3=7),'Marks Entry 7th'!AB188,"")))</f>
        <v/>
      </c>
      <c r="AO189" s="120" t="str">
        <f>IF(OR($E189="",$G189=""),"",IF(AND($E$3=6),'Marks Entry 6th'!AC188,IF(AND($E$3=7),'Marks Entry 7th'!AC188,"")))</f>
        <v/>
      </c>
      <c r="AP189" s="65" t="str">
        <f t="shared" si="198"/>
        <v/>
      </c>
      <c r="AQ189" s="62">
        <f t="shared" si="199"/>
        <v>0</v>
      </c>
      <c r="AR189" s="67" t="str">
        <f>IF(OR($E189="",$G189=""),"",IF(AND($E$3=6),'Marks Entry 6th'!AD188,IF(AND($E$3=7),'Marks Entry 7th'!AD188,"")))</f>
        <v/>
      </c>
      <c r="AS189" s="67" t="str">
        <f>IF(OR($E189="",$G189=""),"",IF(AND($E$3=6),'Marks Entry 6th'!AE188,IF(AND($E$3=7),'Marks Entry 7th'!AE188,"")))</f>
        <v/>
      </c>
      <c r="AT189" s="65" t="str">
        <f t="shared" si="200"/>
        <v/>
      </c>
      <c r="AU189" s="62" t="str">
        <f t="shared" si="201"/>
        <v/>
      </c>
      <c r="AV189" s="108">
        <f t="shared" si="202"/>
        <v>0</v>
      </c>
      <c r="AW189" s="108" t="str">
        <f t="shared" si="203"/>
        <v/>
      </c>
      <c r="AX189" s="108" t="str">
        <f t="shared" si="204"/>
        <v/>
      </c>
      <c r="AY189" s="108" t="str">
        <f t="shared" si="205"/>
        <v/>
      </c>
      <c r="AZ189" s="108" t="str">
        <f t="shared" si="206"/>
        <v/>
      </c>
      <c r="BA189" s="110" t="str">
        <f t="shared" si="207"/>
        <v/>
      </c>
      <c r="BB189" s="313" t="str">
        <f>IF(OR($E189="",$G189=""),"",IF(AND($E$3=6),'Marks Entry 6th'!AF188,IF(AND($E$3=7),'Marks Entry 7th'!AF188,"")))</f>
        <v/>
      </c>
      <c r="BC189" s="120" t="str">
        <f>IF(OR($E189="",$G189=""),"",IF(AND($E$3=6),'Marks Entry 6th'!AG188,IF(AND($E$3=7),'Marks Entry 7th'!AG188,"")))</f>
        <v/>
      </c>
      <c r="BD189" s="120" t="str">
        <f>IF(OR($E189="",$G189=""),"",IF(AND($E$3=6),'Marks Entry 6th'!AH188,IF(AND($E$3=7),'Marks Entry 7th'!AH188,"")))</f>
        <v/>
      </c>
      <c r="BE189" s="120" t="str">
        <f>IF(OR($E189="",$G189=""),"",IF(AND($E$3=6),'Marks Entry 6th'!AI188,IF(AND($E$3=7),'Marks Entry 7th'!AI188,"")))</f>
        <v/>
      </c>
      <c r="BF189" s="120" t="str">
        <f>IF(OR($E189="",$G189=""),"",IF(AND($E$3=6),'Marks Entry 6th'!AJ188,IF(AND($E$3=7),'Marks Entry 7th'!AJ188,"")))</f>
        <v/>
      </c>
      <c r="BG189" s="120" t="str">
        <f>IF(OR($E189="",$G189=""),"",IF(AND($E$3=6),'Marks Entry 6th'!AK188,IF(AND($E$3=7),'Marks Entry 7th'!AK188,"")))</f>
        <v/>
      </c>
      <c r="BH189" s="120" t="str">
        <f>IF(OR($E189="",$G189=""),"",IF(AND($E$3=6),'Marks Entry 6th'!AL188,IF(AND($E$3=7),'Marks Entry 7th'!AL188,"")))</f>
        <v/>
      </c>
      <c r="BI189" s="428" t="str">
        <f t="shared" si="208"/>
        <v/>
      </c>
      <c r="BJ189" s="120" t="str">
        <f>IF(OR($E189="",$G189=""),"",IF(AND($E$3=6),'Marks Entry 6th'!AM188,IF(AND($E$3=7),'Marks Entry 7th'!AM188,"")))</f>
        <v/>
      </c>
      <c r="BK189" s="120" t="str">
        <f>IF(OR($E189="",$G189=""),"",IF(AND($E$3=6),'Marks Entry 6th'!AN188,IF(AND($E$3=7),'Marks Entry 7th'!AN188,"")))</f>
        <v/>
      </c>
      <c r="BL189" s="65" t="str">
        <f t="shared" si="209"/>
        <v/>
      </c>
      <c r="BM189" s="62">
        <f t="shared" si="210"/>
        <v>0</v>
      </c>
      <c r="BN189" s="67" t="str">
        <f>IF(OR($E189="",$G189=""),"",IF(AND($E$3=6),'Marks Entry 6th'!AO188,IF(AND($E$3=7),'Marks Entry 7th'!AO188,"")))</f>
        <v/>
      </c>
      <c r="BO189" s="67" t="str">
        <f>IF(OR($E189="",$G189=""),"",IF(AND($E$3=6),'Marks Entry 6th'!AP188,IF(AND($E$3=7),'Marks Entry 7th'!AP188,"")))</f>
        <v/>
      </c>
      <c r="BP189" s="65" t="str">
        <f t="shared" si="211"/>
        <v/>
      </c>
      <c r="BQ189" s="62" t="str">
        <f t="shared" si="212"/>
        <v/>
      </c>
      <c r="BR189" s="108">
        <f t="shared" si="213"/>
        <v>0</v>
      </c>
      <c r="BS189" s="108" t="str">
        <f t="shared" si="214"/>
        <v/>
      </c>
      <c r="BT189" s="108" t="str">
        <f t="shared" si="215"/>
        <v/>
      </c>
      <c r="BU189" s="108" t="str">
        <f t="shared" si="216"/>
        <v/>
      </c>
      <c r="BV189" s="108" t="str">
        <f t="shared" si="217"/>
        <v/>
      </c>
      <c r="BW189" s="110" t="str">
        <f t="shared" si="218"/>
        <v/>
      </c>
      <c r="BX189" s="120" t="str">
        <f>IF(OR($E189="",$G189=""),"",IF(AND($E$3=6),'Marks Entry 6th'!AQ188,IF(AND($E$3=7),'Marks Entry 7th'!AQ188,"")))</f>
        <v/>
      </c>
      <c r="BY189" s="120" t="str">
        <f>IF(OR($E189="",$G189=""),"",IF(AND($E$3=6),'Marks Entry 6th'!AR188,IF(AND($E$3=7),'Marks Entry 7th'!AR188,"")))</f>
        <v/>
      </c>
      <c r="BZ189" s="120" t="str">
        <f>IF(OR($E189="",$G189=""),"",IF(AND($E$3=6),'Marks Entry 6th'!AS188,IF(AND($E$3=7),'Marks Entry 7th'!AS188,"")))</f>
        <v/>
      </c>
      <c r="CA189" s="120" t="str">
        <f>IF(OR($E189="",$G189=""),"",IF(AND($E$3=6),'Marks Entry 6th'!AT188,IF(AND($E$3=7),'Marks Entry 7th'!AT188,"")))</f>
        <v/>
      </c>
      <c r="CB189" s="120" t="str">
        <f>IF(OR($E189="",$G189=""),"",IF(AND($E$3=6),'Marks Entry 6th'!AU188,IF(AND($E$3=7),'Marks Entry 7th'!AU188,"")))</f>
        <v/>
      </c>
      <c r="CC189" s="120" t="str">
        <f>IF(OR($E189="",$G189=""),"",IF(AND($E$3=6),'Marks Entry 6th'!AV188,IF(AND($E$3=7),'Marks Entry 7th'!AV188,"")))</f>
        <v/>
      </c>
      <c r="CD189" s="428" t="str">
        <f t="shared" si="219"/>
        <v/>
      </c>
      <c r="CE189" s="120" t="str">
        <f>IF(OR($E189="",$G189=""),"",IF(AND($E$3=6),'Marks Entry 6th'!AW188,IF(AND($E$3=7),'Marks Entry 7th'!AW188,"")))</f>
        <v/>
      </c>
      <c r="CF189" s="120" t="str">
        <f>IF(OR($E189="",$G189=""),"",IF(AND($E$3=6),'Marks Entry 6th'!AX188,IF(AND($E$3=7),'Marks Entry 7th'!AX188,"")))</f>
        <v/>
      </c>
      <c r="CG189" s="65" t="str">
        <f t="shared" si="220"/>
        <v/>
      </c>
      <c r="CH189" s="62">
        <f t="shared" si="221"/>
        <v>0</v>
      </c>
      <c r="CI189" s="67" t="str">
        <f>IF(OR($E189="",$G189=""),"",IF(AND($E$3=6),'Marks Entry 6th'!AY188,IF(AND($E$3=7),'Marks Entry 7th'!AY188,"")))</f>
        <v/>
      </c>
      <c r="CJ189" s="67" t="str">
        <f>IF(OR($E189="",$G189=""),"",IF(AND($E$3=6),'Marks Entry 6th'!AZ188,IF(AND($E$3=7),'Marks Entry 7th'!AZ188,"")))</f>
        <v/>
      </c>
      <c r="CK189" s="65" t="str">
        <f t="shared" si="222"/>
        <v/>
      </c>
      <c r="CL189" s="62" t="str">
        <f t="shared" si="223"/>
        <v/>
      </c>
      <c r="CM189" s="108">
        <f t="shared" si="224"/>
        <v>0</v>
      </c>
      <c r="CN189" s="108" t="str">
        <f t="shared" si="225"/>
        <v/>
      </c>
      <c r="CO189" s="108" t="str">
        <f t="shared" si="226"/>
        <v/>
      </c>
      <c r="CP189" s="108" t="str">
        <f t="shared" si="227"/>
        <v/>
      </c>
      <c r="CQ189" s="108" t="str">
        <f t="shared" si="228"/>
        <v/>
      </c>
      <c r="CR189" s="110" t="str">
        <f t="shared" si="229"/>
        <v/>
      </c>
      <c r="CS189" s="120" t="str">
        <f>IF(OR($E189="",$G189=""),"",IF(AND($E$3=6),'Marks Entry 6th'!BA188,IF(AND($E$3=7),'Marks Entry 7th'!BA188,"")))</f>
        <v/>
      </c>
      <c r="CT189" s="120" t="str">
        <f>IF(OR($E189="",$G189=""),"",IF(AND($E$3=6),'Marks Entry 6th'!BB188,IF(AND($E$3=7),'Marks Entry 7th'!BB188,"")))</f>
        <v/>
      </c>
      <c r="CU189" s="120" t="str">
        <f>IF(OR($E189="",$G189=""),"",IF(AND($E$3=6),'Marks Entry 6th'!BC188,IF(AND($E$3=7),'Marks Entry 7th'!BC188,"")))</f>
        <v/>
      </c>
      <c r="CV189" s="120" t="str">
        <f>IF(OR($E189="",$G189=""),"",IF(AND($E$3=6),'Marks Entry 6th'!BD188,IF(AND($E$3=7),'Marks Entry 7th'!BD188,"")))</f>
        <v/>
      </c>
      <c r="CW189" s="120" t="str">
        <f>IF(OR($E189="",$G189=""),"",IF(AND($E$3=6),'Marks Entry 6th'!BE188,IF(AND($E$3=7),'Marks Entry 7th'!BE188,"")))</f>
        <v/>
      </c>
      <c r="CX189" s="120" t="str">
        <f>IF(OR($E189="",$G189=""),"",IF(AND($E$3=6),'Marks Entry 6th'!BF188,IF(AND($E$3=7),'Marks Entry 7th'!BF188,"")))</f>
        <v/>
      </c>
      <c r="CY189" s="428" t="str">
        <f t="shared" si="230"/>
        <v/>
      </c>
      <c r="CZ189" s="120" t="str">
        <f>IF(OR($E189="",$G189=""),"",IF(AND($E$3=6),'Marks Entry 6th'!BG188,IF(AND($E$3=7),'Marks Entry 7th'!BG188,"")))</f>
        <v/>
      </c>
      <c r="DA189" s="120" t="str">
        <f>IF(OR($E189="",$G189=""),"",IF(AND($E$3=6),'Marks Entry 6th'!BH188,IF(AND($E$3=7),'Marks Entry 7th'!BH188,"")))</f>
        <v/>
      </c>
      <c r="DB189" s="65" t="str">
        <f t="shared" si="231"/>
        <v/>
      </c>
      <c r="DC189" s="62">
        <f t="shared" si="232"/>
        <v>0</v>
      </c>
      <c r="DD189" s="67" t="str">
        <f>IF(OR($E189="",$G189=""),"",IF(AND($E$3=6),'Marks Entry 6th'!BI188,IF(AND($E$3=7),'Marks Entry 7th'!BI188,"")))</f>
        <v/>
      </c>
      <c r="DE189" s="67" t="str">
        <f>IF(OR($E189="",$G189=""),"",IF(AND($E$3=6),'Marks Entry 6th'!BJ188,IF(AND($E$3=7),'Marks Entry 7th'!BJ188,"")))</f>
        <v/>
      </c>
      <c r="DF189" s="65" t="str">
        <f t="shared" si="233"/>
        <v/>
      </c>
      <c r="DG189" s="62" t="str">
        <f t="shared" si="234"/>
        <v/>
      </c>
      <c r="DH189" s="108">
        <f t="shared" si="235"/>
        <v>0</v>
      </c>
      <c r="DI189" s="108" t="str">
        <f t="shared" si="236"/>
        <v/>
      </c>
      <c r="DJ189" s="108" t="str">
        <f t="shared" si="237"/>
        <v/>
      </c>
      <c r="DK189" s="108" t="str">
        <f t="shared" si="238"/>
        <v/>
      </c>
      <c r="DL189" s="108" t="str">
        <f t="shared" si="239"/>
        <v/>
      </c>
      <c r="DM189" s="110" t="str">
        <f t="shared" si="240"/>
        <v/>
      </c>
      <c r="DN189" s="120" t="str">
        <f>IF(OR($E189="",$G189=""),"",IF(AND($E$3=6),'Marks Entry 6th'!BK188,IF(AND($E$3=7),'Marks Entry 7th'!BK188,"")))</f>
        <v/>
      </c>
      <c r="DO189" s="120" t="str">
        <f>IF(OR($E189="",$G189=""),"",IF(AND($E$3=6),'Marks Entry 6th'!BL188,IF(AND($E$3=7),'Marks Entry 7th'!BL188,"")))</f>
        <v/>
      </c>
      <c r="DP189" s="120" t="str">
        <f>IF(OR($E189="",$G189=""),"",IF(AND($E$3=6),'Marks Entry 6th'!BM188,IF(AND($E$3=7),'Marks Entry 7th'!BM188,"")))</f>
        <v/>
      </c>
      <c r="DQ189" s="120" t="str">
        <f>IF(OR($E189="",$G189=""),"",IF(AND($E$3=6),'Marks Entry 6th'!BN188,IF(AND($E$3=7),'Marks Entry 7th'!BN188,"")))</f>
        <v/>
      </c>
      <c r="DR189" s="120" t="str">
        <f>IF(OR($E189="",$G189=""),"",IF(AND($E$3=6),'Marks Entry 6th'!BO188,IF(AND($E$3=7),'Marks Entry 7th'!BO188,"")))</f>
        <v/>
      </c>
      <c r="DS189" s="120" t="str">
        <f>IF(OR($E189="",$G189=""),"",IF(AND($E$3=6),'Marks Entry 6th'!BP188,IF(AND($E$3=7),'Marks Entry 7th'!BP188,"")))</f>
        <v/>
      </c>
      <c r="DT189" s="428" t="str">
        <f t="shared" si="241"/>
        <v/>
      </c>
      <c r="DU189" s="120" t="str">
        <f>IF(OR($E189="",$G189=""),"",IF(AND($E$3=6),'Marks Entry 6th'!BQ188,IF(AND($E$3=7),'Marks Entry 7th'!BQ188,"")))</f>
        <v/>
      </c>
      <c r="DV189" s="120" t="str">
        <f>IF(OR($E189="",$G189=""),"",IF(AND($E$3=6),'Marks Entry 6th'!BR188,IF(AND($E$3=7),'Marks Entry 7th'!BR188,"")))</f>
        <v/>
      </c>
      <c r="DW189" s="65" t="str">
        <f t="shared" si="242"/>
        <v/>
      </c>
      <c r="DX189" s="62">
        <f t="shared" si="243"/>
        <v>0</v>
      </c>
      <c r="DY189" s="67" t="str">
        <f>IF(OR($E189="",$G189=""),"",IF(AND($E$3=6),'Marks Entry 6th'!BS188,IF(AND($E$3=7),'Marks Entry 7th'!BS188,"")))</f>
        <v/>
      </c>
      <c r="DZ189" s="67" t="str">
        <f>IF(OR($E189="",$G189=""),"",IF(AND($E$3=6),'Marks Entry 6th'!BT188,IF(AND($E$3=7),'Marks Entry 7th'!BT188,"")))</f>
        <v/>
      </c>
      <c r="EA189" s="65" t="str">
        <f t="shared" si="244"/>
        <v/>
      </c>
      <c r="EB189" s="62" t="str">
        <f t="shared" si="245"/>
        <v/>
      </c>
      <c r="EC189" s="108">
        <f t="shared" si="246"/>
        <v>0</v>
      </c>
      <c r="ED189" s="108" t="str">
        <f t="shared" si="247"/>
        <v/>
      </c>
      <c r="EE189" s="108" t="str">
        <f t="shared" si="248"/>
        <v/>
      </c>
      <c r="EF189" s="108" t="str">
        <f t="shared" si="249"/>
        <v/>
      </c>
      <c r="EG189" s="108" t="str">
        <f t="shared" si="250"/>
        <v/>
      </c>
      <c r="EH189" s="110" t="str">
        <f t="shared" si="251"/>
        <v/>
      </c>
      <c r="EI189" s="52" t="str">
        <f>IF(OR($E189="",$G189=""),"",IF(AND($E$3=6),'Marks Entry 6th'!BU188,IF(AND($E$3=7),'Marks Entry 7th'!BU188,"")))</f>
        <v/>
      </c>
      <c r="EJ189" s="52" t="str">
        <f>IF(OR($E189="",$G189=""),"",IF(AND($E$3=6),'Marks Entry 6th'!BV188,IF(AND($E$3=7),'Marks Entry 7th'!BV188,"")))</f>
        <v/>
      </c>
      <c r="EK189" s="52" t="str">
        <f>IF(OR($E189="",$G189=""),"",IF(AND($E$3=6),'Marks Entry 6th'!BW188,IF(AND($E$3=7),'Marks Entry 7th'!BW188,"")))</f>
        <v/>
      </c>
      <c r="EL189" s="52" t="str">
        <f>IF(OR($E189="",$G189=""),"",IF(AND($E$3=6),'Marks Entry 6th'!BX188,IF(AND($E$3=7),'Marks Entry 7th'!BX188,"")))</f>
        <v/>
      </c>
      <c r="EM189" s="52" t="str">
        <f>IF(OR($E189="",$G189=""),"",IF(AND($E$3=6),'Marks Entry 6th'!BY188,IF(AND($E$3=7),'Marks Entry 7th'!BY188,"")))</f>
        <v/>
      </c>
      <c r="EN189" s="121" t="str">
        <f t="shared" si="252"/>
        <v/>
      </c>
      <c r="EO189" s="122">
        <f t="shared" si="253"/>
        <v>0</v>
      </c>
      <c r="EP189" s="122" t="str">
        <f t="shared" si="254"/>
        <v/>
      </c>
      <c r="EQ189" s="122" t="str">
        <f t="shared" si="255"/>
        <v/>
      </c>
      <c r="ER189" s="109" t="str">
        <f t="shared" si="256"/>
        <v/>
      </c>
      <c r="ES189" s="52" t="str">
        <f>IF(OR($E189="",$G189=""),"",IF(AND($E$3=6),'Marks Entry 6th'!BZ188,IF(AND($E$3=7),'Marks Entry 7th'!BZ188,"")))</f>
        <v/>
      </c>
      <c r="ET189" s="52" t="str">
        <f>IF(OR($E189="",$G189=""),"",IF(AND($E$3=6),'Marks Entry 6th'!CA188,IF(AND($E$3=7),'Marks Entry 7th'!CA188,"")))</f>
        <v/>
      </c>
      <c r="EU189" s="52" t="str">
        <f>IF(OR($E189="",$G189=""),"",IF(AND($E$3=6),'Marks Entry 6th'!CB188,IF(AND($E$3=7),'Marks Entry 7th'!CB188,"")))</f>
        <v/>
      </c>
      <c r="EV189" s="52" t="str">
        <f>IF(OR($E189="",$G189=""),"",IF(AND($E$3=6),'Marks Entry 6th'!CC188,IF(AND($E$3=7),'Marks Entry 7th'!CC188,"")))</f>
        <v/>
      </c>
      <c r="EW189" s="52" t="str">
        <f>IF(OR($E189="",$G189=""),"",IF(AND($E$3=6),'Marks Entry 6th'!CD188,IF(AND($E$3=7),'Marks Entry 7th'!CD188,"")))</f>
        <v/>
      </c>
      <c r="EX189" s="121" t="str">
        <f t="shared" si="257"/>
        <v/>
      </c>
      <c r="EY189" s="122">
        <f t="shared" si="258"/>
        <v>0</v>
      </c>
      <c r="EZ189" s="122" t="str">
        <f t="shared" si="259"/>
        <v/>
      </c>
      <c r="FA189" s="122" t="str">
        <f t="shared" si="260"/>
        <v/>
      </c>
      <c r="FB189" s="109" t="str">
        <f t="shared" si="261"/>
        <v/>
      </c>
      <c r="FC189" s="52" t="str">
        <f>IF(OR($E189="",$G189=""),"",IF(AND($E$3=6),'Marks Entry 6th'!CE188,IF(AND($E$3=7),'Marks Entry 7th'!CE188,"")))</f>
        <v/>
      </c>
      <c r="FD189" s="52" t="str">
        <f>IF(OR($E189="",$G189=""),"",IF(AND($E$3=6),'Marks Entry 6th'!CF188,IF(AND($E$3=7),'Marks Entry 7th'!CF188,"")))</f>
        <v/>
      </c>
      <c r="FE189" s="52" t="str">
        <f>IF(OR($E189="",$G189=""),"",IF(AND($E$3=6),'Marks Entry 6th'!CG188,IF(AND($E$3=7),'Marks Entry 7th'!CG188,"")))</f>
        <v/>
      </c>
      <c r="FF189" s="52" t="str">
        <f>IF(OR($E189="",$G189=""),"",IF(AND($E$3=6),'Marks Entry 6th'!CH188,IF(AND($E$3=7),'Marks Entry 7th'!CH188,"")))</f>
        <v/>
      </c>
      <c r="FG189" s="52" t="str">
        <f>IF(OR($E189="",$G189=""),"",IF(AND($E$3=6),'Marks Entry 6th'!CI188,IF(AND($E$3=7),'Marks Entry 7th'!CI188,"")))</f>
        <v/>
      </c>
      <c r="FH189" s="121" t="str">
        <f t="shared" si="262"/>
        <v/>
      </c>
      <c r="FI189" s="122">
        <f t="shared" si="263"/>
        <v>0</v>
      </c>
      <c r="FJ189" s="122" t="str">
        <f t="shared" si="264"/>
        <v/>
      </c>
      <c r="FK189" s="122" t="str">
        <f t="shared" si="265"/>
        <v/>
      </c>
      <c r="FL189" s="109" t="str">
        <f t="shared" si="266"/>
        <v/>
      </c>
      <c r="FM189" s="370" t="str">
        <f>IF(OR($E189="",$G189=""),"",IF(AND('Marks Entry 6th'!CJ188="",'Marks Entry 7th'!CJ188=""),"",IF(AND($E$3=6),'Marks Entry 6th'!CJ188,IF(AND($E$3=7),'Marks Entry 7th'!CJ188,""))))</f>
        <v/>
      </c>
      <c r="FN189" s="370" t="str">
        <f>IF(OR($E189="",$G189=""),"",IF(AND('Marks Entry 6th'!CK188="",'Marks Entry 7th'!CK188=""),"",IF(AND($E$3=6),'Marks Entry 6th'!CK188,IF(AND($E$3=7),'Marks Entry 7th'!CK188,""))))</f>
        <v/>
      </c>
      <c r="FO189" s="371" t="str">
        <f t="shared" si="267"/>
        <v/>
      </c>
      <c r="FP189" s="109" t="str">
        <f t="shared" si="268"/>
        <v/>
      </c>
      <c r="FQ189" s="370" t="str">
        <f>IF(OR($E189="",$G189=""),"",IF(AND('Marks Entry 6th'!CL188="",'Marks Entry 7th'!CL188=""),"",IF(AND($E$3=6),'Marks Entry 6th'!CL188,IF(AND($E$3=7),'Marks Entry 7th'!CL188,""))))</f>
        <v/>
      </c>
      <c r="FR189" s="370" t="str">
        <f>IF(OR($E189="",$G189=""),"",IF(AND('Marks Entry 6th'!CM188="",'Marks Entry 7th'!CM188=""),"",IF(AND($E$3=6),'Marks Entry 6th'!CM188,IF(AND($E$3=7),'Marks Entry 7th'!CM188,""))))</f>
        <v/>
      </c>
      <c r="FS189" s="371" t="str">
        <f t="shared" si="269"/>
        <v/>
      </c>
      <c r="FT189" s="109" t="str">
        <f t="shared" si="270"/>
        <v/>
      </c>
      <c r="FU189" s="78" t="str">
        <f t="shared" si="271"/>
        <v/>
      </c>
      <c r="FV189" s="332" t="str">
        <f t="shared" si="272"/>
        <v/>
      </c>
      <c r="FW189" s="84" t="str">
        <f t="shared" si="273"/>
        <v/>
      </c>
      <c r="FX189" s="225" t="str">
        <f t="shared" si="274"/>
        <v/>
      </c>
      <c r="FY189" s="85" t="str">
        <f t="shared" si="275"/>
        <v/>
      </c>
      <c r="FZ189" s="331" t="str">
        <f>IFERROR(IF(B189="NSO","NSO",IF(OR(D189="",G189="",F189=""),"",IF(AND(FV189&gt;=36,'Master sheet'!$D$11="Hindi"),"कक्षा क्रमोन्नत",IF(AND(FV189&gt;=36,'Master sheet'!$D$11="English"),"Promoted",IF(AND(FV189&lt;36,'Master sheet'!$D$11="Hindi"),"पुनः परीक्षा","Re-Exam"))))),"")</f>
        <v/>
      </c>
      <c r="GA189" s="53" t="str">
        <f>IF(OR($E189="",$G189=""),"",IF(AND($E$3=6,'Marks Entry 6th'!CN188=""),"",IF(AND($E$3=7,'Marks Entry 7th'!CN188=""),"",IF(AND($E$3=6),'Marks Entry 6th'!CN188,IF(AND($E$3=7),'Marks Entry 7th'!CN188,"")))))</f>
        <v/>
      </c>
      <c r="GB189" s="53" t="str">
        <f>IF(OR($E189="",$G189=""),"",IF(AND($E$3=6,'Marks Entry 6th'!CO188=""),"",IF(AND($E$3=7,'Marks Entry 7th'!CO188=""),"",IF(AND($E$3=6),'Marks Entry 6th'!CO188,IF(AND($E$3=7),'Marks Entry 7th'!CO188,"")))))</f>
        <v/>
      </c>
      <c r="GC189" s="54"/>
      <c r="GK189" s="56">
        <f>IF(AND($E$3=6),'Marks Entry 6th'!I188,IF(AND($E$3=7),'Marks Entry 7th'!I188,""))</f>
        <v>0</v>
      </c>
      <c r="GL189" s="56">
        <f t="shared" si="276"/>
        <v>0</v>
      </c>
    </row>
    <row r="190" spans="1:194" ht="18.95" customHeight="1">
      <c r="A190" s="68">
        <v>183</v>
      </c>
      <c r="B190" s="68" t="str">
        <f>IF(OR(GK190=0,GK190=""),"",IF(AND($E$3=6),'Marks Entry 6th'!I189,IF(AND($E$3=7),'Marks Entry 7th'!I189,"")))</f>
        <v/>
      </c>
      <c r="C190" s="69" t="str">
        <f>IF(OR(B190=0,B190=""),"",IF(AND($E$3=6,'Marks Entry 6th'!B189=""),"",IF(AND($E$3=7,'Marks Entry 7th'!B189=""),"",IF(AND($E$3=6,'Marks Entry 6th'!B189),'Marks Entry 6th'!B189,IF(AND($E$3=7),'Marks Entry 7th'!B189,"")))))</f>
        <v/>
      </c>
      <c r="D190" s="69" t="str">
        <f>IF(OR(B190=0,B190=""),"",IF(AND($E$3=6,'Marks Entry 6th'!C189=""),"",IF(AND($E$3=7,'Marks Entry 7th'!C189=""),"",IF(AND($E$3=6),'Marks Entry 6th'!C189,IF(AND($E$3=7),'Marks Entry 7th'!C189,"")))))</f>
        <v/>
      </c>
      <c r="E190" s="306" t="str">
        <f>IF(OR(B190=0,B190=""),"",IF(AND($E$3=6,'Marks Entry 6th'!E189=""),"",IF(AND($E$3=7,'Marks Entry 7th'!E189=""),"",IF(AND($E$3=6),'Marks Entry 6th'!E189,IF(AND($E$3=7),'Marks Entry 7th'!E189,"")))))</f>
        <v/>
      </c>
      <c r="F190" s="69" t="str">
        <f>IF(OR(B190=0,B190=""),"",IF(AND($E$3=6,'Marks Entry 6th'!D189=""),"",IF(AND($E$3=7,'Marks Entry 7th'!D189=""),"",IF(AND($E$3=6),'Marks Entry 6th'!D189,IF(AND($E$3=7),'Marks Entry 7th'!D189,"")))))</f>
        <v/>
      </c>
      <c r="G190" s="305" t="str">
        <f>IF(OR(B190=0,B190=""),"",IF(AND($E$3=6,'Marks Entry 6th'!F189=""),"",IF(AND($E$3=7,'Marks Entry 7th'!F189=""),"",IF(AND($E$3=6),UPPER('Marks Entry 6th'!F189),IF(AND($E$3=7),UPPER('Marks Entry 7th'!F189),"")))))</f>
        <v/>
      </c>
      <c r="H190" s="305" t="str">
        <f>IF(OR(B190=0,B190=""),"",IF(AND($E$3=6,'Marks Entry 6th'!G189=""),"",IF(AND($E$3=7,'Marks Entry 7th'!G189=""),"",IF(AND($E$3=6),UPPER('Marks Entry 6th'!G189),IF(AND($E$3=7),UPPER('Marks Entry 7th'!G189),"")))))</f>
        <v/>
      </c>
      <c r="I190" s="305" t="str">
        <f>IF(OR(B190=0,B190=""),"",IF(AND($E$3=6,'Marks Entry 6th'!H189=""),"",IF(AND($E$3=7,'Marks Entry 7th'!H189=""),"",IF(AND($E$3=6),UPPER('Marks Entry 6th'!H189),IF(AND($E$3=7),UPPER('Marks Entry 7th'!H189),"")))))</f>
        <v/>
      </c>
      <c r="J190" s="64" t="str">
        <f>IF(OR(B190=0,B190=""),"",IF(AND($E$3=6,'Marks Entry 6th'!J189=""),"",IF(AND($E$3=7,'Marks Entry 7th'!J189=""),"",IF(AND($E$3=6),'Marks Entry 6th'!J189,IF(AND($E$3=7),'Marks Entry 7th'!J189,"")))))</f>
        <v/>
      </c>
      <c r="K190" s="64" t="str">
        <f>IF(OR(B190=0,B190=""),"",IF(AND($E$3=6,'Marks Entry 6th'!K189=""),"",IF(AND($E$3=7,'Marks Entry 7th'!K189=""),"",IF(AND($E$3=6),'Marks Entry 6th'!K189,IF(AND($E$3=7),'Marks Entry 7th'!K189,"")))))</f>
        <v/>
      </c>
      <c r="L190" s="120" t="str">
        <f>IF(OR($E190="",$G190=""),"",IF(AND($E$3=6),'Marks Entry 6th'!L189,IF(AND($E$3=7),'Marks Entry 7th'!L189,"")))</f>
        <v/>
      </c>
      <c r="M190" s="120" t="str">
        <f>IF(OR($E190="",$G190=""),"",IF(AND($E$3=6),'Marks Entry 6th'!M189,IF(AND($E$3=7),'Marks Entry 7th'!M189,"")))</f>
        <v/>
      </c>
      <c r="N190" s="120" t="str">
        <f>IF(OR($E190="",$G190=""),"",IF(AND($E$3=6),'Marks Entry 6th'!N189,IF(AND($E$3=7),'Marks Entry 7th'!N189,"")))</f>
        <v/>
      </c>
      <c r="O190" s="120" t="str">
        <f>IF(OR($E190="",$G190=""),"",IF(AND($E$3=6),'Marks Entry 6th'!O189,IF(AND($E$3=7),'Marks Entry 7th'!O189,"")))</f>
        <v/>
      </c>
      <c r="P190" s="120" t="str">
        <f>IF(OR($E190="",$G190=""),"",IF(AND($E$3=6),'Marks Entry 6th'!P189,IF(AND($E$3=7),'Marks Entry 7th'!P189,"")))</f>
        <v/>
      </c>
      <c r="Q190" s="120" t="str">
        <f>IF(OR($E190="",$G190=""),"",IF(AND($E$3=6),'Marks Entry 6th'!Q189,IF(AND($E$3=7),'Marks Entry 7th'!Q189,"")))</f>
        <v/>
      </c>
      <c r="R190" s="428" t="str">
        <f t="shared" si="186"/>
        <v/>
      </c>
      <c r="S190" s="120" t="str">
        <f>IF(OR($E190="",$G190=""),"",IF(AND($E$3=6),'Marks Entry 6th'!R189,IF(AND($E$3=7),'Marks Entry 7th'!R189,"")))</f>
        <v/>
      </c>
      <c r="T190" s="120" t="str">
        <f>IF(OR($E190="",$G190=""),"",IF(AND($E$3=6),'Marks Entry 6th'!S189,IF(AND($E$3=7),'Marks Entry 7th'!S189,"")))</f>
        <v/>
      </c>
      <c r="U190" s="65" t="str">
        <f t="shared" si="187"/>
        <v/>
      </c>
      <c r="V190" s="62">
        <f t="shared" si="188"/>
        <v>0</v>
      </c>
      <c r="W190" s="67" t="str">
        <f>IF(OR($E190="",$G190=""),"",IF(AND($E$3=6),'Marks Entry 6th'!T189,IF(AND($E$3=7),'Marks Entry 7th'!T189,"")))</f>
        <v/>
      </c>
      <c r="X190" s="67" t="str">
        <f>IF(OR($E190="",$G190=""),"",IF(AND($E$3=6),'Marks Entry 6th'!U189,IF(AND($E$3=7),'Marks Entry 7th'!U189,"")))</f>
        <v/>
      </c>
      <c r="Y190" s="66" t="str">
        <f t="shared" si="189"/>
        <v/>
      </c>
      <c r="Z190" s="62" t="str">
        <f t="shared" si="190"/>
        <v/>
      </c>
      <c r="AA190" s="108">
        <f t="shared" si="191"/>
        <v>0</v>
      </c>
      <c r="AB190" s="108" t="str">
        <f t="shared" si="192"/>
        <v/>
      </c>
      <c r="AC190" s="108" t="str">
        <f t="shared" si="193"/>
        <v/>
      </c>
      <c r="AD190" s="108" t="str">
        <f t="shared" si="194"/>
        <v/>
      </c>
      <c r="AE190" s="108" t="str">
        <f t="shared" si="195"/>
        <v/>
      </c>
      <c r="AF190" s="110" t="str">
        <f t="shared" si="196"/>
        <v/>
      </c>
      <c r="AG190" s="120" t="str">
        <f>IF(OR($E190="",$G190=""),"",IF(AND($E$3=6),'Marks Entry 6th'!V189,IF(AND($E$3=7),'Marks Entry 7th'!V189,"")))</f>
        <v/>
      </c>
      <c r="AH190" s="120" t="str">
        <f>IF(OR($E190="",$G190=""),"",IF(AND($E$3=6),'Marks Entry 6th'!W189,IF(AND($E$3=7),'Marks Entry 7th'!W189,"")))</f>
        <v/>
      </c>
      <c r="AI190" s="120" t="str">
        <f>IF(OR($E190="",$G190=""),"",IF(AND($E$3=6),'Marks Entry 6th'!X189,IF(AND($E$3=7),'Marks Entry 7th'!X189,"")))</f>
        <v/>
      </c>
      <c r="AJ190" s="120" t="str">
        <f>IF(OR($E190="",$G190=""),"",IF(AND($E$3=6),'Marks Entry 6th'!Y189,IF(AND($E$3=7),'Marks Entry 7th'!Y189,"")))</f>
        <v/>
      </c>
      <c r="AK190" s="120" t="str">
        <f>IF(OR($E190="",$G190=""),"",IF(AND($E$3=6),'Marks Entry 6th'!Z189,IF(AND($E$3=7),'Marks Entry 7th'!Z189,"")))</f>
        <v/>
      </c>
      <c r="AL190" s="120" t="str">
        <f>IF(OR($E190="",$G190=""),"",IF(AND($E$3=6),'Marks Entry 6th'!AA189,IF(AND($E$3=7),'Marks Entry 7th'!AA189,"")))</f>
        <v/>
      </c>
      <c r="AM190" s="428" t="str">
        <f t="shared" si="197"/>
        <v/>
      </c>
      <c r="AN190" s="120" t="str">
        <f>IF(OR($E190="",$G190=""),"",IF(AND($E$3=6),'Marks Entry 6th'!AB189,IF(AND($E$3=7),'Marks Entry 7th'!AB189,"")))</f>
        <v/>
      </c>
      <c r="AO190" s="120" t="str">
        <f>IF(OR($E190="",$G190=""),"",IF(AND($E$3=6),'Marks Entry 6th'!AC189,IF(AND($E$3=7),'Marks Entry 7th'!AC189,"")))</f>
        <v/>
      </c>
      <c r="AP190" s="65" t="str">
        <f t="shared" si="198"/>
        <v/>
      </c>
      <c r="AQ190" s="62">
        <f t="shared" si="199"/>
        <v>0</v>
      </c>
      <c r="AR190" s="67" t="str">
        <f>IF(OR($E190="",$G190=""),"",IF(AND($E$3=6),'Marks Entry 6th'!AD189,IF(AND($E$3=7),'Marks Entry 7th'!AD189,"")))</f>
        <v/>
      </c>
      <c r="AS190" s="67" t="str">
        <f>IF(OR($E190="",$G190=""),"",IF(AND($E$3=6),'Marks Entry 6th'!AE189,IF(AND($E$3=7),'Marks Entry 7th'!AE189,"")))</f>
        <v/>
      </c>
      <c r="AT190" s="65" t="str">
        <f t="shared" si="200"/>
        <v/>
      </c>
      <c r="AU190" s="62" t="str">
        <f t="shared" si="201"/>
        <v/>
      </c>
      <c r="AV190" s="108">
        <f t="shared" si="202"/>
        <v>0</v>
      </c>
      <c r="AW190" s="108" t="str">
        <f t="shared" si="203"/>
        <v/>
      </c>
      <c r="AX190" s="108" t="str">
        <f t="shared" si="204"/>
        <v/>
      </c>
      <c r="AY190" s="108" t="str">
        <f t="shared" si="205"/>
        <v/>
      </c>
      <c r="AZ190" s="108" t="str">
        <f t="shared" si="206"/>
        <v/>
      </c>
      <c r="BA190" s="110" t="str">
        <f t="shared" si="207"/>
        <v/>
      </c>
      <c r="BB190" s="313" t="str">
        <f>IF(OR($E190="",$G190=""),"",IF(AND($E$3=6),'Marks Entry 6th'!AF189,IF(AND($E$3=7),'Marks Entry 7th'!AF189,"")))</f>
        <v/>
      </c>
      <c r="BC190" s="120" t="str">
        <f>IF(OR($E190="",$G190=""),"",IF(AND($E$3=6),'Marks Entry 6th'!AG189,IF(AND($E$3=7),'Marks Entry 7th'!AG189,"")))</f>
        <v/>
      </c>
      <c r="BD190" s="120" t="str">
        <f>IF(OR($E190="",$G190=""),"",IF(AND($E$3=6),'Marks Entry 6th'!AH189,IF(AND($E$3=7),'Marks Entry 7th'!AH189,"")))</f>
        <v/>
      </c>
      <c r="BE190" s="120" t="str">
        <f>IF(OR($E190="",$G190=""),"",IF(AND($E$3=6),'Marks Entry 6th'!AI189,IF(AND($E$3=7),'Marks Entry 7th'!AI189,"")))</f>
        <v/>
      </c>
      <c r="BF190" s="120" t="str">
        <f>IF(OR($E190="",$G190=""),"",IF(AND($E$3=6),'Marks Entry 6th'!AJ189,IF(AND($E$3=7),'Marks Entry 7th'!AJ189,"")))</f>
        <v/>
      </c>
      <c r="BG190" s="120" t="str">
        <f>IF(OR($E190="",$G190=""),"",IF(AND($E$3=6),'Marks Entry 6th'!AK189,IF(AND($E$3=7),'Marks Entry 7th'!AK189,"")))</f>
        <v/>
      </c>
      <c r="BH190" s="120" t="str">
        <f>IF(OR($E190="",$G190=""),"",IF(AND($E$3=6),'Marks Entry 6th'!AL189,IF(AND($E$3=7),'Marks Entry 7th'!AL189,"")))</f>
        <v/>
      </c>
      <c r="BI190" s="428" t="str">
        <f t="shared" si="208"/>
        <v/>
      </c>
      <c r="BJ190" s="120" t="str">
        <f>IF(OR($E190="",$G190=""),"",IF(AND($E$3=6),'Marks Entry 6th'!AM189,IF(AND($E$3=7),'Marks Entry 7th'!AM189,"")))</f>
        <v/>
      </c>
      <c r="BK190" s="120" t="str">
        <f>IF(OR($E190="",$G190=""),"",IF(AND($E$3=6),'Marks Entry 6th'!AN189,IF(AND($E$3=7),'Marks Entry 7th'!AN189,"")))</f>
        <v/>
      </c>
      <c r="BL190" s="65" t="str">
        <f t="shared" si="209"/>
        <v/>
      </c>
      <c r="BM190" s="62">
        <f t="shared" si="210"/>
        <v>0</v>
      </c>
      <c r="BN190" s="67" t="str">
        <f>IF(OR($E190="",$G190=""),"",IF(AND($E$3=6),'Marks Entry 6th'!AO189,IF(AND($E$3=7),'Marks Entry 7th'!AO189,"")))</f>
        <v/>
      </c>
      <c r="BO190" s="67" t="str">
        <f>IF(OR($E190="",$G190=""),"",IF(AND($E$3=6),'Marks Entry 6th'!AP189,IF(AND($E$3=7),'Marks Entry 7th'!AP189,"")))</f>
        <v/>
      </c>
      <c r="BP190" s="65" t="str">
        <f t="shared" si="211"/>
        <v/>
      </c>
      <c r="BQ190" s="62" t="str">
        <f t="shared" si="212"/>
        <v/>
      </c>
      <c r="BR190" s="108">
        <f t="shared" si="213"/>
        <v>0</v>
      </c>
      <c r="BS190" s="108" t="str">
        <f t="shared" si="214"/>
        <v/>
      </c>
      <c r="BT190" s="108" t="str">
        <f t="shared" si="215"/>
        <v/>
      </c>
      <c r="BU190" s="108" t="str">
        <f t="shared" si="216"/>
        <v/>
      </c>
      <c r="BV190" s="108" t="str">
        <f t="shared" si="217"/>
        <v/>
      </c>
      <c r="BW190" s="110" t="str">
        <f t="shared" si="218"/>
        <v/>
      </c>
      <c r="BX190" s="120" t="str">
        <f>IF(OR($E190="",$G190=""),"",IF(AND($E$3=6),'Marks Entry 6th'!AQ189,IF(AND($E$3=7),'Marks Entry 7th'!AQ189,"")))</f>
        <v/>
      </c>
      <c r="BY190" s="120" t="str">
        <f>IF(OR($E190="",$G190=""),"",IF(AND($E$3=6),'Marks Entry 6th'!AR189,IF(AND($E$3=7),'Marks Entry 7th'!AR189,"")))</f>
        <v/>
      </c>
      <c r="BZ190" s="120" t="str">
        <f>IF(OR($E190="",$G190=""),"",IF(AND($E$3=6),'Marks Entry 6th'!AS189,IF(AND($E$3=7),'Marks Entry 7th'!AS189,"")))</f>
        <v/>
      </c>
      <c r="CA190" s="120" t="str">
        <f>IF(OR($E190="",$G190=""),"",IF(AND($E$3=6),'Marks Entry 6th'!AT189,IF(AND($E$3=7),'Marks Entry 7th'!AT189,"")))</f>
        <v/>
      </c>
      <c r="CB190" s="120" t="str">
        <f>IF(OR($E190="",$G190=""),"",IF(AND($E$3=6),'Marks Entry 6th'!AU189,IF(AND($E$3=7),'Marks Entry 7th'!AU189,"")))</f>
        <v/>
      </c>
      <c r="CC190" s="120" t="str">
        <f>IF(OR($E190="",$G190=""),"",IF(AND($E$3=6),'Marks Entry 6th'!AV189,IF(AND($E$3=7),'Marks Entry 7th'!AV189,"")))</f>
        <v/>
      </c>
      <c r="CD190" s="428" t="str">
        <f t="shared" si="219"/>
        <v/>
      </c>
      <c r="CE190" s="120" t="str">
        <f>IF(OR($E190="",$G190=""),"",IF(AND($E$3=6),'Marks Entry 6th'!AW189,IF(AND($E$3=7),'Marks Entry 7th'!AW189,"")))</f>
        <v/>
      </c>
      <c r="CF190" s="120" t="str">
        <f>IF(OR($E190="",$G190=""),"",IF(AND($E$3=6),'Marks Entry 6th'!AX189,IF(AND($E$3=7),'Marks Entry 7th'!AX189,"")))</f>
        <v/>
      </c>
      <c r="CG190" s="65" t="str">
        <f t="shared" si="220"/>
        <v/>
      </c>
      <c r="CH190" s="62">
        <f t="shared" si="221"/>
        <v>0</v>
      </c>
      <c r="CI190" s="67" t="str">
        <f>IF(OR($E190="",$G190=""),"",IF(AND($E$3=6),'Marks Entry 6th'!AY189,IF(AND($E$3=7),'Marks Entry 7th'!AY189,"")))</f>
        <v/>
      </c>
      <c r="CJ190" s="67" t="str">
        <f>IF(OR($E190="",$G190=""),"",IF(AND($E$3=6),'Marks Entry 6th'!AZ189,IF(AND($E$3=7),'Marks Entry 7th'!AZ189,"")))</f>
        <v/>
      </c>
      <c r="CK190" s="65" t="str">
        <f t="shared" si="222"/>
        <v/>
      </c>
      <c r="CL190" s="62" t="str">
        <f t="shared" si="223"/>
        <v/>
      </c>
      <c r="CM190" s="108">
        <f t="shared" si="224"/>
        <v>0</v>
      </c>
      <c r="CN190" s="108" t="str">
        <f t="shared" si="225"/>
        <v/>
      </c>
      <c r="CO190" s="108" t="str">
        <f t="shared" si="226"/>
        <v/>
      </c>
      <c r="CP190" s="108" t="str">
        <f t="shared" si="227"/>
        <v/>
      </c>
      <c r="CQ190" s="108" t="str">
        <f t="shared" si="228"/>
        <v/>
      </c>
      <c r="CR190" s="110" t="str">
        <f t="shared" si="229"/>
        <v/>
      </c>
      <c r="CS190" s="120" t="str">
        <f>IF(OR($E190="",$G190=""),"",IF(AND($E$3=6),'Marks Entry 6th'!BA189,IF(AND($E$3=7),'Marks Entry 7th'!BA189,"")))</f>
        <v/>
      </c>
      <c r="CT190" s="120" t="str">
        <f>IF(OR($E190="",$G190=""),"",IF(AND($E$3=6),'Marks Entry 6th'!BB189,IF(AND($E$3=7),'Marks Entry 7th'!BB189,"")))</f>
        <v/>
      </c>
      <c r="CU190" s="120" t="str">
        <f>IF(OR($E190="",$G190=""),"",IF(AND($E$3=6),'Marks Entry 6th'!BC189,IF(AND($E$3=7),'Marks Entry 7th'!BC189,"")))</f>
        <v/>
      </c>
      <c r="CV190" s="120" t="str">
        <f>IF(OR($E190="",$G190=""),"",IF(AND($E$3=6),'Marks Entry 6th'!BD189,IF(AND($E$3=7),'Marks Entry 7th'!BD189,"")))</f>
        <v/>
      </c>
      <c r="CW190" s="120" t="str">
        <f>IF(OR($E190="",$G190=""),"",IF(AND($E$3=6),'Marks Entry 6th'!BE189,IF(AND($E$3=7),'Marks Entry 7th'!BE189,"")))</f>
        <v/>
      </c>
      <c r="CX190" s="120" t="str">
        <f>IF(OR($E190="",$G190=""),"",IF(AND($E$3=6),'Marks Entry 6th'!BF189,IF(AND($E$3=7),'Marks Entry 7th'!BF189,"")))</f>
        <v/>
      </c>
      <c r="CY190" s="428" t="str">
        <f t="shared" si="230"/>
        <v/>
      </c>
      <c r="CZ190" s="120" t="str">
        <f>IF(OR($E190="",$G190=""),"",IF(AND($E$3=6),'Marks Entry 6th'!BG189,IF(AND($E$3=7),'Marks Entry 7th'!BG189,"")))</f>
        <v/>
      </c>
      <c r="DA190" s="120" t="str">
        <f>IF(OR($E190="",$G190=""),"",IF(AND($E$3=6),'Marks Entry 6th'!BH189,IF(AND($E$3=7),'Marks Entry 7th'!BH189,"")))</f>
        <v/>
      </c>
      <c r="DB190" s="65" t="str">
        <f t="shared" si="231"/>
        <v/>
      </c>
      <c r="DC190" s="62">
        <f t="shared" si="232"/>
        <v>0</v>
      </c>
      <c r="DD190" s="67" t="str">
        <f>IF(OR($E190="",$G190=""),"",IF(AND($E$3=6),'Marks Entry 6th'!BI189,IF(AND($E$3=7),'Marks Entry 7th'!BI189,"")))</f>
        <v/>
      </c>
      <c r="DE190" s="67" t="str">
        <f>IF(OR($E190="",$G190=""),"",IF(AND($E$3=6),'Marks Entry 6th'!BJ189,IF(AND($E$3=7),'Marks Entry 7th'!BJ189,"")))</f>
        <v/>
      </c>
      <c r="DF190" s="65" t="str">
        <f t="shared" si="233"/>
        <v/>
      </c>
      <c r="DG190" s="62" t="str">
        <f t="shared" si="234"/>
        <v/>
      </c>
      <c r="DH190" s="108">
        <f t="shared" si="235"/>
        <v>0</v>
      </c>
      <c r="DI190" s="108" t="str">
        <f t="shared" si="236"/>
        <v/>
      </c>
      <c r="DJ190" s="108" t="str">
        <f t="shared" si="237"/>
        <v/>
      </c>
      <c r="DK190" s="108" t="str">
        <f t="shared" si="238"/>
        <v/>
      </c>
      <c r="DL190" s="108" t="str">
        <f t="shared" si="239"/>
        <v/>
      </c>
      <c r="DM190" s="110" t="str">
        <f t="shared" si="240"/>
        <v/>
      </c>
      <c r="DN190" s="120" t="str">
        <f>IF(OR($E190="",$G190=""),"",IF(AND($E$3=6),'Marks Entry 6th'!BK189,IF(AND($E$3=7),'Marks Entry 7th'!BK189,"")))</f>
        <v/>
      </c>
      <c r="DO190" s="120" t="str">
        <f>IF(OR($E190="",$G190=""),"",IF(AND($E$3=6),'Marks Entry 6th'!BL189,IF(AND($E$3=7),'Marks Entry 7th'!BL189,"")))</f>
        <v/>
      </c>
      <c r="DP190" s="120" t="str">
        <f>IF(OR($E190="",$G190=""),"",IF(AND($E$3=6),'Marks Entry 6th'!BM189,IF(AND($E$3=7),'Marks Entry 7th'!BM189,"")))</f>
        <v/>
      </c>
      <c r="DQ190" s="120" t="str">
        <f>IF(OR($E190="",$G190=""),"",IF(AND($E$3=6),'Marks Entry 6th'!BN189,IF(AND($E$3=7),'Marks Entry 7th'!BN189,"")))</f>
        <v/>
      </c>
      <c r="DR190" s="120" t="str">
        <f>IF(OR($E190="",$G190=""),"",IF(AND($E$3=6),'Marks Entry 6th'!BO189,IF(AND($E$3=7),'Marks Entry 7th'!BO189,"")))</f>
        <v/>
      </c>
      <c r="DS190" s="120" t="str">
        <f>IF(OR($E190="",$G190=""),"",IF(AND($E$3=6),'Marks Entry 6th'!BP189,IF(AND($E$3=7),'Marks Entry 7th'!BP189,"")))</f>
        <v/>
      </c>
      <c r="DT190" s="428" t="str">
        <f t="shared" si="241"/>
        <v/>
      </c>
      <c r="DU190" s="120" t="str">
        <f>IF(OR($E190="",$G190=""),"",IF(AND($E$3=6),'Marks Entry 6th'!BQ189,IF(AND($E$3=7),'Marks Entry 7th'!BQ189,"")))</f>
        <v/>
      </c>
      <c r="DV190" s="120" t="str">
        <f>IF(OR($E190="",$G190=""),"",IF(AND($E$3=6),'Marks Entry 6th'!BR189,IF(AND($E$3=7),'Marks Entry 7th'!BR189,"")))</f>
        <v/>
      </c>
      <c r="DW190" s="65" t="str">
        <f t="shared" si="242"/>
        <v/>
      </c>
      <c r="DX190" s="62">
        <f t="shared" si="243"/>
        <v>0</v>
      </c>
      <c r="DY190" s="67" t="str">
        <f>IF(OR($E190="",$G190=""),"",IF(AND($E$3=6),'Marks Entry 6th'!BS189,IF(AND($E$3=7),'Marks Entry 7th'!BS189,"")))</f>
        <v/>
      </c>
      <c r="DZ190" s="67" t="str">
        <f>IF(OR($E190="",$G190=""),"",IF(AND($E$3=6),'Marks Entry 6th'!BT189,IF(AND($E$3=7),'Marks Entry 7th'!BT189,"")))</f>
        <v/>
      </c>
      <c r="EA190" s="65" t="str">
        <f t="shared" si="244"/>
        <v/>
      </c>
      <c r="EB190" s="62" t="str">
        <f t="shared" si="245"/>
        <v/>
      </c>
      <c r="EC190" s="108">
        <f t="shared" si="246"/>
        <v>0</v>
      </c>
      <c r="ED190" s="108" t="str">
        <f t="shared" si="247"/>
        <v/>
      </c>
      <c r="EE190" s="108" t="str">
        <f t="shared" si="248"/>
        <v/>
      </c>
      <c r="EF190" s="108" t="str">
        <f t="shared" si="249"/>
        <v/>
      </c>
      <c r="EG190" s="108" t="str">
        <f t="shared" si="250"/>
        <v/>
      </c>
      <c r="EH190" s="110" t="str">
        <f t="shared" si="251"/>
        <v/>
      </c>
      <c r="EI190" s="52" t="str">
        <f>IF(OR($E190="",$G190=""),"",IF(AND($E$3=6),'Marks Entry 6th'!BU189,IF(AND($E$3=7),'Marks Entry 7th'!BU189,"")))</f>
        <v/>
      </c>
      <c r="EJ190" s="52" t="str">
        <f>IF(OR($E190="",$G190=""),"",IF(AND($E$3=6),'Marks Entry 6th'!BV189,IF(AND($E$3=7),'Marks Entry 7th'!BV189,"")))</f>
        <v/>
      </c>
      <c r="EK190" s="52" t="str">
        <f>IF(OR($E190="",$G190=""),"",IF(AND($E$3=6),'Marks Entry 6th'!BW189,IF(AND($E$3=7),'Marks Entry 7th'!BW189,"")))</f>
        <v/>
      </c>
      <c r="EL190" s="52" t="str">
        <f>IF(OR($E190="",$G190=""),"",IF(AND($E$3=6),'Marks Entry 6th'!BX189,IF(AND($E$3=7),'Marks Entry 7th'!BX189,"")))</f>
        <v/>
      </c>
      <c r="EM190" s="52" t="str">
        <f>IF(OR($E190="",$G190=""),"",IF(AND($E$3=6),'Marks Entry 6th'!BY189,IF(AND($E$3=7),'Marks Entry 7th'!BY189,"")))</f>
        <v/>
      </c>
      <c r="EN190" s="121" t="str">
        <f t="shared" si="252"/>
        <v/>
      </c>
      <c r="EO190" s="122">
        <f t="shared" si="253"/>
        <v>0</v>
      </c>
      <c r="EP190" s="122" t="str">
        <f t="shared" si="254"/>
        <v/>
      </c>
      <c r="EQ190" s="122" t="str">
        <f t="shared" si="255"/>
        <v/>
      </c>
      <c r="ER190" s="109" t="str">
        <f t="shared" si="256"/>
        <v/>
      </c>
      <c r="ES190" s="52" t="str">
        <f>IF(OR($E190="",$G190=""),"",IF(AND($E$3=6),'Marks Entry 6th'!BZ189,IF(AND($E$3=7),'Marks Entry 7th'!BZ189,"")))</f>
        <v/>
      </c>
      <c r="ET190" s="52" t="str">
        <f>IF(OR($E190="",$G190=""),"",IF(AND($E$3=6),'Marks Entry 6th'!CA189,IF(AND($E$3=7),'Marks Entry 7th'!CA189,"")))</f>
        <v/>
      </c>
      <c r="EU190" s="52" t="str">
        <f>IF(OR($E190="",$G190=""),"",IF(AND($E$3=6),'Marks Entry 6th'!CB189,IF(AND($E$3=7),'Marks Entry 7th'!CB189,"")))</f>
        <v/>
      </c>
      <c r="EV190" s="52" t="str">
        <f>IF(OR($E190="",$G190=""),"",IF(AND($E$3=6),'Marks Entry 6th'!CC189,IF(AND($E$3=7),'Marks Entry 7th'!CC189,"")))</f>
        <v/>
      </c>
      <c r="EW190" s="52" t="str">
        <f>IF(OR($E190="",$G190=""),"",IF(AND($E$3=6),'Marks Entry 6th'!CD189,IF(AND($E$3=7),'Marks Entry 7th'!CD189,"")))</f>
        <v/>
      </c>
      <c r="EX190" s="121" t="str">
        <f t="shared" si="257"/>
        <v/>
      </c>
      <c r="EY190" s="122">
        <f t="shared" si="258"/>
        <v>0</v>
      </c>
      <c r="EZ190" s="122" t="str">
        <f t="shared" si="259"/>
        <v/>
      </c>
      <c r="FA190" s="122" t="str">
        <f t="shared" si="260"/>
        <v/>
      </c>
      <c r="FB190" s="109" t="str">
        <f t="shared" si="261"/>
        <v/>
      </c>
      <c r="FC190" s="52" t="str">
        <f>IF(OR($E190="",$G190=""),"",IF(AND($E$3=6),'Marks Entry 6th'!CE189,IF(AND($E$3=7),'Marks Entry 7th'!CE189,"")))</f>
        <v/>
      </c>
      <c r="FD190" s="52" t="str">
        <f>IF(OR($E190="",$G190=""),"",IF(AND($E$3=6),'Marks Entry 6th'!CF189,IF(AND($E$3=7),'Marks Entry 7th'!CF189,"")))</f>
        <v/>
      </c>
      <c r="FE190" s="52" t="str">
        <f>IF(OR($E190="",$G190=""),"",IF(AND($E$3=6),'Marks Entry 6th'!CG189,IF(AND($E$3=7),'Marks Entry 7th'!CG189,"")))</f>
        <v/>
      </c>
      <c r="FF190" s="52" t="str">
        <f>IF(OR($E190="",$G190=""),"",IF(AND($E$3=6),'Marks Entry 6th'!CH189,IF(AND($E$3=7),'Marks Entry 7th'!CH189,"")))</f>
        <v/>
      </c>
      <c r="FG190" s="52" t="str">
        <f>IF(OR($E190="",$G190=""),"",IF(AND($E$3=6),'Marks Entry 6th'!CI189,IF(AND($E$3=7),'Marks Entry 7th'!CI189,"")))</f>
        <v/>
      </c>
      <c r="FH190" s="121" t="str">
        <f t="shared" si="262"/>
        <v/>
      </c>
      <c r="FI190" s="122">
        <f t="shared" si="263"/>
        <v>0</v>
      </c>
      <c r="FJ190" s="122" t="str">
        <f t="shared" si="264"/>
        <v/>
      </c>
      <c r="FK190" s="122" t="str">
        <f t="shared" si="265"/>
        <v/>
      </c>
      <c r="FL190" s="109" t="str">
        <f t="shared" si="266"/>
        <v/>
      </c>
      <c r="FM190" s="370" t="str">
        <f>IF(OR($E190="",$G190=""),"",IF(AND('Marks Entry 6th'!CJ189="",'Marks Entry 7th'!CJ189=""),"",IF(AND($E$3=6),'Marks Entry 6th'!CJ189,IF(AND($E$3=7),'Marks Entry 7th'!CJ189,""))))</f>
        <v/>
      </c>
      <c r="FN190" s="370" t="str">
        <f>IF(OR($E190="",$G190=""),"",IF(AND('Marks Entry 6th'!CK189="",'Marks Entry 7th'!CK189=""),"",IF(AND($E$3=6),'Marks Entry 6th'!CK189,IF(AND($E$3=7),'Marks Entry 7th'!CK189,""))))</f>
        <v/>
      </c>
      <c r="FO190" s="371" t="str">
        <f t="shared" si="267"/>
        <v/>
      </c>
      <c r="FP190" s="109" t="str">
        <f t="shared" si="268"/>
        <v/>
      </c>
      <c r="FQ190" s="370" t="str">
        <f>IF(OR($E190="",$G190=""),"",IF(AND('Marks Entry 6th'!CL189="",'Marks Entry 7th'!CL189=""),"",IF(AND($E$3=6),'Marks Entry 6th'!CL189,IF(AND($E$3=7),'Marks Entry 7th'!CL189,""))))</f>
        <v/>
      </c>
      <c r="FR190" s="370" t="str">
        <f>IF(OR($E190="",$G190=""),"",IF(AND('Marks Entry 6th'!CM189="",'Marks Entry 7th'!CM189=""),"",IF(AND($E$3=6),'Marks Entry 6th'!CM189,IF(AND($E$3=7),'Marks Entry 7th'!CM189,""))))</f>
        <v/>
      </c>
      <c r="FS190" s="371" t="str">
        <f t="shared" si="269"/>
        <v/>
      </c>
      <c r="FT190" s="109" t="str">
        <f t="shared" si="270"/>
        <v/>
      </c>
      <c r="FU190" s="78" t="str">
        <f t="shared" si="271"/>
        <v/>
      </c>
      <c r="FV190" s="332" t="str">
        <f t="shared" si="272"/>
        <v/>
      </c>
      <c r="FW190" s="84" t="str">
        <f t="shared" si="273"/>
        <v/>
      </c>
      <c r="FX190" s="225" t="str">
        <f t="shared" si="274"/>
        <v/>
      </c>
      <c r="FY190" s="85" t="str">
        <f t="shared" si="275"/>
        <v/>
      </c>
      <c r="FZ190" s="331" t="str">
        <f>IFERROR(IF(B190="NSO","NSO",IF(OR(D190="",G190="",F190=""),"",IF(AND(FV190&gt;=36,'Master sheet'!$D$11="Hindi"),"कक्षा क्रमोन्नत",IF(AND(FV190&gt;=36,'Master sheet'!$D$11="English"),"Promoted",IF(AND(FV190&lt;36,'Master sheet'!$D$11="Hindi"),"पुनः परीक्षा","Re-Exam"))))),"")</f>
        <v/>
      </c>
      <c r="GA190" s="53" t="str">
        <f>IF(OR($E190="",$G190=""),"",IF(AND($E$3=6,'Marks Entry 6th'!CN189=""),"",IF(AND($E$3=7,'Marks Entry 7th'!CN189=""),"",IF(AND($E$3=6),'Marks Entry 6th'!CN189,IF(AND($E$3=7),'Marks Entry 7th'!CN189,"")))))</f>
        <v/>
      </c>
      <c r="GB190" s="53" t="str">
        <f>IF(OR($E190="",$G190=""),"",IF(AND($E$3=6,'Marks Entry 6th'!CO189=""),"",IF(AND($E$3=7,'Marks Entry 7th'!CO189=""),"",IF(AND($E$3=6),'Marks Entry 6th'!CO189,IF(AND($E$3=7),'Marks Entry 7th'!CO189,"")))))</f>
        <v/>
      </c>
      <c r="GC190" s="54"/>
      <c r="GK190" s="56">
        <f>IF(AND($E$3=6),'Marks Entry 6th'!I189,IF(AND($E$3=7),'Marks Entry 7th'!I189,""))</f>
        <v>0</v>
      </c>
      <c r="GL190" s="56">
        <f t="shared" si="276"/>
        <v>0</v>
      </c>
    </row>
    <row r="191" spans="1:194" ht="18.95" customHeight="1">
      <c r="A191" s="68">
        <v>184</v>
      </c>
      <c r="B191" s="68" t="str">
        <f>IF(OR(GK191=0,GK191=""),"",IF(AND($E$3=6),'Marks Entry 6th'!I190,IF(AND($E$3=7),'Marks Entry 7th'!I190,"")))</f>
        <v/>
      </c>
      <c r="C191" s="69" t="str">
        <f>IF(OR(B191=0,B191=""),"",IF(AND($E$3=6,'Marks Entry 6th'!B190=""),"",IF(AND($E$3=7,'Marks Entry 7th'!B190=""),"",IF(AND($E$3=6,'Marks Entry 6th'!B190),'Marks Entry 6th'!B190,IF(AND($E$3=7),'Marks Entry 7th'!B190,"")))))</f>
        <v/>
      </c>
      <c r="D191" s="69" t="str">
        <f>IF(OR(B191=0,B191=""),"",IF(AND($E$3=6,'Marks Entry 6th'!C190=""),"",IF(AND($E$3=7,'Marks Entry 7th'!C190=""),"",IF(AND($E$3=6),'Marks Entry 6th'!C190,IF(AND($E$3=7),'Marks Entry 7th'!C190,"")))))</f>
        <v/>
      </c>
      <c r="E191" s="306" t="str">
        <f>IF(OR(B191=0,B191=""),"",IF(AND($E$3=6,'Marks Entry 6th'!E190=""),"",IF(AND($E$3=7,'Marks Entry 7th'!E190=""),"",IF(AND($E$3=6),'Marks Entry 6th'!E190,IF(AND($E$3=7),'Marks Entry 7th'!E190,"")))))</f>
        <v/>
      </c>
      <c r="F191" s="69" t="str">
        <f>IF(OR(B191=0,B191=""),"",IF(AND($E$3=6,'Marks Entry 6th'!D190=""),"",IF(AND($E$3=7,'Marks Entry 7th'!D190=""),"",IF(AND($E$3=6),'Marks Entry 6th'!D190,IF(AND($E$3=7),'Marks Entry 7th'!D190,"")))))</f>
        <v/>
      </c>
      <c r="G191" s="305" t="str">
        <f>IF(OR(B191=0,B191=""),"",IF(AND($E$3=6,'Marks Entry 6th'!F190=""),"",IF(AND($E$3=7,'Marks Entry 7th'!F190=""),"",IF(AND($E$3=6),UPPER('Marks Entry 6th'!F190),IF(AND($E$3=7),UPPER('Marks Entry 7th'!F190),"")))))</f>
        <v/>
      </c>
      <c r="H191" s="305" t="str">
        <f>IF(OR(B191=0,B191=""),"",IF(AND($E$3=6,'Marks Entry 6th'!G190=""),"",IF(AND($E$3=7,'Marks Entry 7th'!G190=""),"",IF(AND($E$3=6),UPPER('Marks Entry 6th'!G190),IF(AND($E$3=7),UPPER('Marks Entry 7th'!G190),"")))))</f>
        <v/>
      </c>
      <c r="I191" s="305" t="str">
        <f>IF(OR(B191=0,B191=""),"",IF(AND($E$3=6,'Marks Entry 6th'!H190=""),"",IF(AND($E$3=7,'Marks Entry 7th'!H190=""),"",IF(AND($E$3=6),UPPER('Marks Entry 6th'!H190),IF(AND($E$3=7),UPPER('Marks Entry 7th'!H190),"")))))</f>
        <v/>
      </c>
      <c r="J191" s="64" t="str">
        <f>IF(OR(B191=0,B191=""),"",IF(AND($E$3=6,'Marks Entry 6th'!J190=""),"",IF(AND($E$3=7,'Marks Entry 7th'!J190=""),"",IF(AND($E$3=6),'Marks Entry 6th'!J190,IF(AND($E$3=7),'Marks Entry 7th'!J190,"")))))</f>
        <v/>
      </c>
      <c r="K191" s="64" t="str">
        <f>IF(OR(B191=0,B191=""),"",IF(AND($E$3=6,'Marks Entry 6th'!K190=""),"",IF(AND($E$3=7,'Marks Entry 7th'!K190=""),"",IF(AND($E$3=6),'Marks Entry 6th'!K190,IF(AND($E$3=7),'Marks Entry 7th'!K190,"")))))</f>
        <v/>
      </c>
      <c r="L191" s="120" t="str">
        <f>IF(OR($E191="",$G191=""),"",IF(AND($E$3=6),'Marks Entry 6th'!L190,IF(AND($E$3=7),'Marks Entry 7th'!L190,"")))</f>
        <v/>
      </c>
      <c r="M191" s="120" t="str">
        <f>IF(OR($E191="",$G191=""),"",IF(AND($E$3=6),'Marks Entry 6th'!M190,IF(AND($E$3=7),'Marks Entry 7th'!M190,"")))</f>
        <v/>
      </c>
      <c r="N191" s="120" t="str">
        <f>IF(OR($E191="",$G191=""),"",IF(AND($E$3=6),'Marks Entry 6th'!N190,IF(AND($E$3=7),'Marks Entry 7th'!N190,"")))</f>
        <v/>
      </c>
      <c r="O191" s="120" t="str">
        <f>IF(OR($E191="",$G191=""),"",IF(AND($E$3=6),'Marks Entry 6th'!O190,IF(AND($E$3=7),'Marks Entry 7th'!O190,"")))</f>
        <v/>
      </c>
      <c r="P191" s="120" t="str">
        <f>IF(OR($E191="",$G191=""),"",IF(AND($E$3=6),'Marks Entry 6th'!P190,IF(AND($E$3=7),'Marks Entry 7th'!P190,"")))</f>
        <v/>
      </c>
      <c r="Q191" s="120" t="str">
        <f>IF(OR($E191="",$G191=""),"",IF(AND($E$3=6),'Marks Entry 6th'!Q190,IF(AND($E$3=7),'Marks Entry 7th'!Q190,"")))</f>
        <v/>
      </c>
      <c r="R191" s="428" t="str">
        <f t="shared" si="186"/>
        <v/>
      </c>
      <c r="S191" s="120" t="str">
        <f>IF(OR($E191="",$G191=""),"",IF(AND($E$3=6),'Marks Entry 6th'!R190,IF(AND($E$3=7),'Marks Entry 7th'!R190,"")))</f>
        <v/>
      </c>
      <c r="T191" s="120" t="str">
        <f>IF(OR($E191="",$G191=""),"",IF(AND($E$3=6),'Marks Entry 6th'!S190,IF(AND($E$3=7),'Marks Entry 7th'!S190,"")))</f>
        <v/>
      </c>
      <c r="U191" s="65" t="str">
        <f t="shared" si="187"/>
        <v/>
      </c>
      <c r="V191" s="62">
        <f t="shared" si="188"/>
        <v>0</v>
      </c>
      <c r="W191" s="67" t="str">
        <f>IF(OR($E191="",$G191=""),"",IF(AND($E$3=6),'Marks Entry 6th'!T190,IF(AND($E$3=7),'Marks Entry 7th'!T190,"")))</f>
        <v/>
      </c>
      <c r="X191" s="67" t="str">
        <f>IF(OR($E191="",$G191=""),"",IF(AND($E$3=6),'Marks Entry 6th'!U190,IF(AND($E$3=7),'Marks Entry 7th'!U190,"")))</f>
        <v/>
      </c>
      <c r="Y191" s="66" t="str">
        <f t="shared" si="189"/>
        <v/>
      </c>
      <c r="Z191" s="62" t="str">
        <f t="shared" si="190"/>
        <v/>
      </c>
      <c r="AA191" s="108">
        <f t="shared" si="191"/>
        <v>0</v>
      </c>
      <c r="AB191" s="108" t="str">
        <f t="shared" si="192"/>
        <v/>
      </c>
      <c r="AC191" s="108" t="str">
        <f t="shared" si="193"/>
        <v/>
      </c>
      <c r="AD191" s="108" t="str">
        <f t="shared" si="194"/>
        <v/>
      </c>
      <c r="AE191" s="108" t="str">
        <f t="shared" si="195"/>
        <v/>
      </c>
      <c r="AF191" s="110" t="str">
        <f t="shared" si="196"/>
        <v/>
      </c>
      <c r="AG191" s="120" t="str">
        <f>IF(OR($E191="",$G191=""),"",IF(AND($E$3=6),'Marks Entry 6th'!V190,IF(AND($E$3=7),'Marks Entry 7th'!V190,"")))</f>
        <v/>
      </c>
      <c r="AH191" s="120" t="str">
        <f>IF(OR($E191="",$G191=""),"",IF(AND($E$3=6),'Marks Entry 6th'!W190,IF(AND($E$3=7),'Marks Entry 7th'!W190,"")))</f>
        <v/>
      </c>
      <c r="AI191" s="120" t="str">
        <f>IF(OR($E191="",$G191=""),"",IF(AND($E$3=6),'Marks Entry 6th'!X190,IF(AND($E$3=7),'Marks Entry 7th'!X190,"")))</f>
        <v/>
      </c>
      <c r="AJ191" s="120" t="str">
        <f>IF(OR($E191="",$G191=""),"",IF(AND($E$3=6),'Marks Entry 6th'!Y190,IF(AND($E$3=7),'Marks Entry 7th'!Y190,"")))</f>
        <v/>
      </c>
      <c r="AK191" s="120" t="str">
        <f>IF(OR($E191="",$G191=""),"",IF(AND($E$3=6),'Marks Entry 6th'!Z190,IF(AND($E$3=7),'Marks Entry 7th'!Z190,"")))</f>
        <v/>
      </c>
      <c r="AL191" s="120" t="str">
        <f>IF(OR($E191="",$G191=""),"",IF(AND($E$3=6),'Marks Entry 6th'!AA190,IF(AND($E$3=7),'Marks Entry 7th'!AA190,"")))</f>
        <v/>
      </c>
      <c r="AM191" s="428" t="str">
        <f t="shared" si="197"/>
        <v/>
      </c>
      <c r="AN191" s="120" t="str">
        <f>IF(OR($E191="",$G191=""),"",IF(AND($E$3=6),'Marks Entry 6th'!AB190,IF(AND($E$3=7),'Marks Entry 7th'!AB190,"")))</f>
        <v/>
      </c>
      <c r="AO191" s="120" t="str">
        <f>IF(OR($E191="",$G191=""),"",IF(AND($E$3=6),'Marks Entry 6th'!AC190,IF(AND($E$3=7),'Marks Entry 7th'!AC190,"")))</f>
        <v/>
      </c>
      <c r="AP191" s="65" t="str">
        <f t="shared" si="198"/>
        <v/>
      </c>
      <c r="AQ191" s="62">
        <f t="shared" si="199"/>
        <v>0</v>
      </c>
      <c r="AR191" s="67" t="str">
        <f>IF(OR($E191="",$G191=""),"",IF(AND($E$3=6),'Marks Entry 6th'!AD190,IF(AND($E$3=7),'Marks Entry 7th'!AD190,"")))</f>
        <v/>
      </c>
      <c r="AS191" s="67" t="str">
        <f>IF(OR($E191="",$G191=""),"",IF(AND($E$3=6),'Marks Entry 6th'!AE190,IF(AND($E$3=7),'Marks Entry 7th'!AE190,"")))</f>
        <v/>
      </c>
      <c r="AT191" s="65" t="str">
        <f t="shared" si="200"/>
        <v/>
      </c>
      <c r="AU191" s="62" t="str">
        <f t="shared" si="201"/>
        <v/>
      </c>
      <c r="AV191" s="108">
        <f t="shared" si="202"/>
        <v>0</v>
      </c>
      <c r="AW191" s="108" t="str">
        <f t="shared" si="203"/>
        <v/>
      </c>
      <c r="AX191" s="108" t="str">
        <f t="shared" si="204"/>
        <v/>
      </c>
      <c r="AY191" s="108" t="str">
        <f t="shared" si="205"/>
        <v/>
      </c>
      <c r="AZ191" s="108" t="str">
        <f t="shared" si="206"/>
        <v/>
      </c>
      <c r="BA191" s="110" t="str">
        <f t="shared" si="207"/>
        <v/>
      </c>
      <c r="BB191" s="313" t="str">
        <f>IF(OR($E191="",$G191=""),"",IF(AND($E$3=6),'Marks Entry 6th'!AF190,IF(AND($E$3=7),'Marks Entry 7th'!AF190,"")))</f>
        <v/>
      </c>
      <c r="BC191" s="120" t="str">
        <f>IF(OR($E191="",$G191=""),"",IF(AND($E$3=6),'Marks Entry 6th'!AG190,IF(AND($E$3=7),'Marks Entry 7th'!AG190,"")))</f>
        <v/>
      </c>
      <c r="BD191" s="120" t="str">
        <f>IF(OR($E191="",$G191=""),"",IF(AND($E$3=6),'Marks Entry 6th'!AH190,IF(AND($E$3=7),'Marks Entry 7th'!AH190,"")))</f>
        <v/>
      </c>
      <c r="BE191" s="120" t="str">
        <f>IF(OR($E191="",$G191=""),"",IF(AND($E$3=6),'Marks Entry 6th'!AI190,IF(AND($E$3=7),'Marks Entry 7th'!AI190,"")))</f>
        <v/>
      </c>
      <c r="BF191" s="120" t="str">
        <f>IF(OR($E191="",$G191=""),"",IF(AND($E$3=6),'Marks Entry 6th'!AJ190,IF(AND($E$3=7),'Marks Entry 7th'!AJ190,"")))</f>
        <v/>
      </c>
      <c r="BG191" s="120" t="str">
        <f>IF(OR($E191="",$G191=""),"",IF(AND($E$3=6),'Marks Entry 6th'!AK190,IF(AND($E$3=7),'Marks Entry 7th'!AK190,"")))</f>
        <v/>
      </c>
      <c r="BH191" s="120" t="str">
        <f>IF(OR($E191="",$G191=""),"",IF(AND($E$3=6),'Marks Entry 6th'!AL190,IF(AND($E$3=7),'Marks Entry 7th'!AL190,"")))</f>
        <v/>
      </c>
      <c r="BI191" s="428" t="str">
        <f t="shared" si="208"/>
        <v/>
      </c>
      <c r="BJ191" s="120" t="str">
        <f>IF(OR($E191="",$G191=""),"",IF(AND($E$3=6),'Marks Entry 6th'!AM190,IF(AND($E$3=7),'Marks Entry 7th'!AM190,"")))</f>
        <v/>
      </c>
      <c r="BK191" s="120" t="str">
        <f>IF(OR($E191="",$G191=""),"",IF(AND($E$3=6),'Marks Entry 6th'!AN190,IF(AND($E$3=7),'Marks Entry 7th'!AN190,"")))</f>
        <v/>
      </c>
      <c r="BL191" s="65" t="str">
        <f t="shared" si="209"/>
        <v/>
      </c>
      <c r="BM191" s="62">
        <f t="shared" si="210"/>
        <v>0</v>
      </c>
      <c r="BN191" s="67" t="str">
        <f>IF(OR($E191="",$G191=""),"",IF(AND($E$3=6),'Marks Entry 6th'!AO190,IF(AND($E$3=7),'Marks Entry 7th'!AO190,"")))</f>
        <v/>
      </c>
      <c r="BO191" s="67" t="str">
        <f>IF(OR($E191="",$G191=""),"",IF(AND($E$3=6),'Marks Entry 6th'!AP190,IF(AND($E$3=7),'Marks Entry 7th'!AP190,"")))</f>
        <v/>
      </c>
      <c r="BP191" s="65" t="str">
        <f t="shared" si="211"/>
        <v/>
      </c>
      <c r="BQ191" s="62" t="str">
        <f t="shared" si="212"/>
        <v/>
      </c>
      <c r="BR191" s="108">
        <f t="shared" si="213"/>
        <v>0</v>
      </c>
      <c r="BS191" s="108" t="str">
        <f t="shared" si="214"/>
        <v/>
      </c>
      <c r="BT191" s="108" t="str">
        <f t="shared" si="215"/>
        <v/>
      </c>
      <c r="BU191" s="108" t="str">
        <f t="shared" si="216"/>
        <v/>
      </c>
      <c r="BV191" s="108" t="str">
        <f t="shared" si="217"/>
        <v/>
      </c>
      <c r="BW191" s="110" t="str">
        <f t="shared" si="218"/>
        <v/>
      </c>
      <c r="BX191" s="120" t="str">
        <f>IF(OR($E191="",$G191=""),"",IF(AND($E$3=6),'Marks Entry 6th'!AQ190,IF(AND($E$3=7),'Marks Entry 7th'!AQ190,"")))</f>
        <v/>
      </c>
      <c r="BY191" s="120" t="str">
        <f>IF(OR($E191="",$G191=""),"",IF(AND($E$3=6),'Marks Entry 6th'!AR190,IF(AND($E$3=7),'Marks Entry 7th'!AR190,"")))</f>
        <v/>
      </c>
      <c r="BZ191" s="120" t="str">
        <f>IF(OR($E191="",$G191=""),"",IF(AND($E$3=6),'Marks Entry 6th'!AS190,IF(AND($E$3=7),'Marks Entry 7th'!AS190,"")))</f>
        <v/>
      </c>
      <c r="CA191" s="120" t="str">
        <f>IF(OR($E191="",$G191=""),"",IF(AND($E$3=6),'Marks Entry 6th'!AT190,IF(AND($E$3=7),'Marks Entry 7th'!AT190,"")))</f>
        <v/>
      </c>
      <c r="CB191" s="120" t="str">
        <f>IF(OR($E191="",$G191=""),"",IF(AND($E$3=6),'Marks Entry 6th'!AU190,IF(AND($E$3=7),'Marks Entry 7th'!AU190,"")))</f>
        <v/>
      </c>
      <c r="CC191" s="120" t="str">
        <f>IF(OR($E191="",$G191=""),"",IF(AND($E$3=6),'Marks Entry 6th'!AV190,IF(AND($E$3=7),'Marks Entry 7th'!AV190,"")))</f>
        <v/>
      </c>
      <c r="CD191" s="428" t="str">
        <f t="shared" si="219"/>
        <v/>
      </c>
      <c r="CE191" s="120" t="str">
        <f>IF(OR($E191="",$G191=""),"",IF(AND($E$3=6),'Marks Entry 6th'!AW190,IF(AND($E$3=7),'Marks Entry 7th'!AW190,"")))</f>
        <v/>
      </c>
      <c r="CF191" s="120" t="str">
        <f>IF(OR($E191="",$G191=""),"",IF(AND($E$3=6),'Marks Entry 6th'!AX190,IF(AND($E$3=7),'Marks Entry 7th'!AX190,"")))</f>
        <v/>
      </c>
      <c r="CG191" s="65" t="str">
        <f t="shared" si="220"/>
        <v/>
      </c>
      <c r="CH191" s="62">
        <f t="shared" si="221"/>
        <v>0</v>
      </c>
      <c r="CI191" s="67" t="str">
        <f>IF(OR($E191="",$G191=""),"",IF(AND($E$3=6),'Marks Entry 6th'!AY190,IF(AND($E$3=7),'Marks Entry 7th'!AY190,"")))</f>
        <v/>
      </c>
      <c r="CJ191" s="67" t="str">
        <f>IF(OR($E191="",$G191=""),"",IF(AND($E$3=6),'Marks Entry 6th'!AZ190,IF(AND($E$3=7),'Marks Entry 7th'!AZ190,"")))</f>
        <v/>
      </c>
      <c r="CK191" s="65" t="str">
        <f t="shared" si="222"/>
        <v/>
      </c>
      <c r="CL191" s="62" t="str">
        <f t="shared" si="223"/>
        <v/>
      </c>
      <c r="CM191" s="108">
        <f t="shared" si="224"/>
        <v>0</v>
      </c>
      <c r="CN191" s="108" t="str">
        <f t="shared" si="225"/>
        <v/>
      </c>
      <c r="CO191" s="108" t="str">
        <f t="shared" si="226"/>
        <v/>
      </c>
      <c r="CP191" s="108" t="str">
        <f t="shared" si="227"/>
        <v/>
      </c>
      <c r="CQ191" s="108" t="str">
        <f t="shared" si="228"/>
        <v/>
      </c>
      <c r="CR191" s="110" t="str">
        <f t="shared" si="229"/>
        <v/>
      </c>
      <c r="CS191" s="120" t="str">
        <f>IF(OR($E191="",$G191=""),"",IF(AND($E$3=6),'Marks Entry 6th'!BA190,IF(AND($E$3=7),'Marks Entry 7th'!BA190,"")))</f>
        <v/>
      </c>
      <c r="CT191" s="120" t="str">
        <f>IF(OR($E191="",$G191=""),"",IF(AND($E$3=6),'Marks Entry 6th'!BB190,IF(AND($E$3=7),'Marks Entry 7th'!BB190,"")))</f>
        <v/>
      </c>
      <c r="CU191" s="120" t="str">
        <f>IF(OR($E191="",$G191=""),"",IF(AND($E$3=6),'Marks Entry 6th'!BC190,IF(AND($E$3=7),'Marks Entry 7th'!BC190,"")))</f>
        <v/>
      </c>
      <c r="CV191" s="120" t="str">
        <f>IF(OR($E191="",$G191=""),"",IF(AND($E$3=6),'Marks Entry 6th'!BD190,IF(AND($E$3=7),'Marks Entry 7th'!BD190,"")))</f>
        <v/>
      </c>
      <c r="CW191" s="120" t="str">
        <f>IF(OR($E191="",$G191=""),"",IF(AND($E$3=6),'Marks Entry 6th'!BE190,IF(AND($E$3=7),'Marks Entry 7th'!BE190,"")))</f>
        <v/>
      </c>
      <c r="CX191" s="120" t="str">
        <f>IF(OR($E191="",$G191=""),"",IF(AND($E$3=6),'Marks Entry 6th'!BF190,IF(AND($E$3=7),'Marks Entry 7th'!BF190,"")))</f>
        <v/>
      </c>
      <c r="CY191" s="428" t="str">
        <f t="shared" si="230"/>
        <v/>
      </c>
      <c r="CZ191" s="120" t="str">
        <f>IF(OR($E191="",$G191=""),"",IF(AND($E$3=6),'Marks Entry 6th'!BG190,IF(AND($E$3=7),'Marks Entry 7th'!BG190,"")))</f>
        <v/>
      </c>
      <c r="DA191" s="120" t="str">
        <f>IF(OR($E191="",$G191=""),"",IF(AND($E$3=6),'Marks Entry 6th'!BH190,IF(AND($E$3=7),'Marks Entry 7th'!BH190,"")))</f>
        <v/>
      </c>
      <c r="DB191" s="65" t="str">
        <f t="shared" si="231"/>
        <v/>
      </c>
      <c r="DC191" s="62">
        <f t="shared" si="232"/>
        <v>0</v>
      </c>
      <c r="DD191" s="67" t="str">
        <f>IF(OR($E191="",$G191=""),"",IF(AND($E$3=6),'Marks Entry 6th'!BI190,IF(AND($E$3=7),'Marks Entry 7th'!BI190,"")))</f>
        <v/>
      </c>
      <c r="DE191" s="67" t="str">
        <f>IF(OR($E191="",$G191=""),"",IF(AND($E$3=6),'Marks Entry 6th'!BJ190,IF(AND($E$3=7),'Marks Entry 7th'!BJ190,"")))</f>
        <v/>
      </c>
      <c r="DF191" s="65" t="str">
        <f t="shared" si="233"/>
        <v/>
      </c>
      <c r="DG191" s="62" t="str">
        <f t="shared" si="234"/>
        <v/>
      </c>
      <c r="DH191" s="108">
        <f t="shared" si="235"/>
        <v>0</v>
      </c>
      <c r="DI191" s="108" t="str">
        <f t="shared" si="236"/>
        <v/>
      </c>
      <c r="DJ191" s="108" t="str">
        <f t="shared" si="237"/>
        <v/>
      </c>
      <c r="DK191" s="108" t="str">
        <f t="shared" si="238"/>
        <v/>
      </c>
      <c r="DL191" s="108" t="str">
        <f t="shared" si="239"/>
        <v/>
      </c>
      <c r="DM191" s="110" t="str">
        <f t="shared" si="240"/>
        <v/>
      </c>
      <c r="DN191" s="120" t="str">
        <f>IF(OR($E191="",$G191=""),"",IF(AND($E$3=6),'Marks Entry 6th'!BK190,IF(AND($E$3=7),'Marks Entry 7th'!BK190,"")))</f>
        <v/>
      </c>
      <c r="DO191" s="120" t="str">
        <f>IF(OR($E191="",$G191=""),"",IF(AND($E$3=6),'Marks Entry 6th'!BL190,IF(AND($E$3=7),'Marks Entry 7th'!BL190,"")))</f>
        <v/>
      </c>
      <c r="DP191" s="120" t="str">
        <f>IF(OR($E191="",$G191=""),"",IF(AND($E$3=6),'Marks Entry 6th'!BM190,IF(AND($E$3=7),'Marks Entry 7th'!BM190,"")))</f>
        <v/>
      </c>
      <c r="DQ191" s="120" t="str">
        <f>IF(OR($E191="",$G191=""),"",IF(AND($E$3=6),'Marks Entry 6th'!BN190,IF(AND($E$3=7),'Marks Entry 7th'!BN190,"")))</f>
        <v/>
      </c>
      <c r="DR191" s="120" t="str">
        <f>IF(OR($E191="",$G191=""),"",IF(AND($E$3=6),'Marks Entry 6th'!BO190,IF(AND($E$3=7),'Marks Entry 7th'!BO190,"")))</f>
        <v/>
      </c>
      <c r="DS191" s="120" t="str">
        <f>IF(OR($E191="",$G191=""),"",IF(AND($E$3=6),'Marks Entry 6th'!BP190,IF(AND($E$3=7),'Marks Entry 7th'!BP190,"")))</f>
        <v/>
      </c>
      <c r="DT191" s="428" t="str">
        <f t="shared" si="241"/>
        <v/>
      </c>
      <c r="DU191" s="120" t="str">
        <f>IF(OR($E191="",$G191=""),"",IF(AND($E$3=6),'Marks Entry 6th'!BQ190,IF(AND($E$3=7),'Marks Entry 7th'!BQ190,"")))</f>
        <v/>
      </c>
      <c r="DV191" s="120" t="str">
        <f>IF(OR($E191="",$G191=""),"",IF(AND($E$3=6),'Marks Entry 6th'!BR190,IF(AND($E$3=7),'Marks Entry 7th'!BR190,"")))</f>
        <v/>
      </c>
      <c r="DW191" s="65" t="str">
        <f t="shared" si="242"/>
        <v/>
      </c>
      <c r="DX191" s="62">
        <f t="shared" si="243"/>
        <v>0</v>
      </c>
      <c r="DY191" s="67" t="str">
        <f>IF(OR($E191="",$G191=""),"",IF(AND($E$3=6),'Marks Entry 6th'!BS190,IF(AND($E$3=7),'Marks Entry 7th'!BS190,"")))</f>
        <v/>
      </c>
      <c r="DZ191" s="67" t="str">
        <f>IF(OR($E191="",$G191=""),"",IF(AND($E$3=6),'Marks Entry 6th'!BT190,IF(AND($E$3=7),'Marks Entry 7th'!BT190,"")))</f>
        <v/>
      </c>
      <c r="EA191" s="65" t="str">
        <f t="shared" si="244"/>
        <v/>
      </c>
      <c r="EB191" s="62" t="str">
        <f t="shared" si="245"/>
        <v/>
      </c>
      <c r="EC191" s="108">
        <f t="shared" si="246"/>
        <v>0</v>
      </c>
      <c r="ED191" s="108" t="str">
        <f t="shared" si="247"/>
        <v/>
      </c>
      <c r="EE191" s="108" t="str">
        <f t="shared" si="248"/>
        <v/>
      </c>
      <c r="EF191" s="108" t="str">
        <f t="shared" si="249"/>
        <v/>
      </c>
      <c r="EG191" s="108" t="str">
        <f t="shared" si="250"/>
        <v/>
      </c>
      <c r="EH191" s="110" t="str">
        <f t="shared" si="251"/>
        <v/>
      </c>
      <c r="EI191" s="52" t="str">
        <f>IF(OR($E191="",$G191=""),"",IF(AND($E$3=6),'Marks Entry 6th'!BU190,IF(AND($E$3=7),'Marks Entry 7th'!BU190,"")))</f>
        <v/>
      </c>
      <c r="EJ191" s="52" t="str">
        <f>IF(OR($E191="",$G191=""),"",IF(AND($E$3=6),'Marks Entry 6th'!BV190,IF(AND($E$3=7),'Marks Entry 7th'!BV190,"")))</f>
        <v/>
      </c>
      <c r="EK191" s="52" t="str">
        <f>IF(OR($E191="",$G191=""),"",IF(AND($E$3=6),'Marks Entry 6th'!BW190,IF(AND($E$3=7),'Marks Entry 7th'!BW190,"")))</f>
        <v/>
      </c>
      <c r="EL191" s="52" t="str">
        <f>IF(OR($E191="",$G191=""),"",IF(AND($E$3=6),'Marks Entry 6th'!BX190,IF(AND($E$3=7),'Marks Entry 7th'!BX190,"")))</f>
        <v/>
      </c>
      <c r="EM191" s="52" t="str">
        <f>IF(OR($E191="",$G191=""),"",IF(AND($E$3=6),'Marks Entry 6th'!BY190,IF(AND($E$3=7),'Marks Entry 7th'!BY190,"")))</f>
        <v/>
      </c>
      <c r="EN191" s="121" t="str">
        <f t="shared" si="252"/>
        <v/>
      </c>
      <c r="EO191" s="122">
        <f t="shared" si="253"/>
        <v>0</v>
      </c>
      <c r="EP191" s="122" t="str">
        <f t="shared" si="254"/>
        <v/>
      </c>
      <c r="EQ191" s="122" t="str">
        <f t="shared" si="255"/>
        <v/>
      </c>
      <c r="ER191" s="109" t="str">
        <f t="shared" si="256"/>
        <v/>
      </c>
      <c r="ES191" s="52" t="str">
        <f>IF(OR($E191="",$G191=""),"",IF(AND($E$3=6),'Marks Entry 6th'!BZ190,IF(AND($E$3=7),'Marks Entry 7th'!BZ190,"")))</f>
        <v/>
      </c>
      <c r="ET191" s="52" t="str">
        <f>IF(OR($E191="",$G191=""),"",IF(AND($E$3=6),'Marks Entry 6th'!CA190,IF(AND($E$3=7),'Marks Entry 7th'!CA190,"")))</f>
        <v/>
      </c>
      <c r="EU191" s="52" t="str">
        <f>IF(OR($E191="",$G191=""),"",IF(AND($E$3=6),'Marks Entry 6th'!CB190,IF(AND($E$3=7),'Marks Entry 7th'!CB190,"")))</f>
        <v/>
      </c>
      <c r="EV191" s="52" t="str">
        <f>IF(OR($E191="",$G191=""),"",IF(AND($E$3=6),'Marks Entry 6th'!CC190,IF(AND($E$3=7),'Marks Entry 7th'!CC190,"")))</f>
        <v/>
      </c>
      <c r="EW191" s="52" t="str">
        <f>IF(OR($E191="",$G191=""),"",IF(AND($E$3=6),'Marks Entry 6th'!CD190,IF(AND($E$3=7),'Marks Entry 7th'!CD190,"")))</f>
        <v/>
      </c>
      <c r="EX191" s="121" t="str">
        <f t="shared" si="257"/>
        <v/>
      </c>
      <c r="EY191" s="122">
        <f t="shared" si="258"/>
        <v>0</v>
      </c>
      <c r="EZ191" s="122" t="str">
        <f t="shared" si="259"/>
        <v/>
      </c>
      <c r="FA191" s="122" t="str">
        <f t="shared" si="260"/>
        <v/>
      </c>
      <c r="FB191" s="109" t="str">
        <f t="shared" si="261"/>
        <v/>
      </c>
      <c r="FC191" s="52" t="str">
        <f>IF(OR($E191="",$G191=""),"",IF(AND($E$3=6),'Marks Entry 6th'!CE190,IF(AND($E$3=7),'Marks Entry 7th'!CE190,"")))</f>
        <v/>
      </c>
      <c r="FD191" s="52" t="str">
        <f>IF(OR($E191="",$G191=""),"",IF(AND($E$3=6),'Marks Entry 6th'!CF190,IF(AND($E$3=7),'Marks Entry 7th'!CF190,"")))</f>
        <v/>
      </c>
      <c r="FE191" s="52" t="str">
        <f>IF(OR($E191="",$G191=""),"",IF(AND($E$3=6),'Marks Entry 6th'!CG190,IF(AND($E$3=7),'Marks Entry 7th'!CG190,"")))</f>
        <v/>
      </c>
      <c r="FF191" s="52" t="str">
        <f>IF(OR($E191="",$G191=""),"",IF(AND($E$3=6),'Marks Entry 6th'!CH190,IF(AND($E$3=7),'Marks Entry 7th'!CH190,"")))</f>
        <v/>
      </c>
      <c r="FG191" s="52" t="str">
        <f>IF(OR($E191="",$G191=""),"",IF(AND($E$3=6),'Marks Entry 6th'!CI190,IF(AND($E$3=7),'Marks Entry 7th'!CI190,"")))</f>
        <v/>
      </c>
      <c r="FH191" s="121" t="str">
        <f t="shared" si="262"/>
        <v/>
      </c>
      <c r="FI191" s="122">
        <f t="shared" si="263"/>
        <v>0</v>
      </c>
      <c r="FJ191" s="122" t="str">
        <f t="shared" si="264"/>
        <v/>
      </c>
      <c r="FK191" s="122" t="str">
        <f t="shared" si="265"/>
        <v/>
      </c>
      <c r="FL191" s="109" t="str">
        <f t="shared" si="266"/>
        <v/>
      </c>
      <c r="FM191" s="370" t="str">
        <f>IF(OR($E191="",$G191=""),"",IF(AND('Marks Entry 6th'!CJ190="",'Marks Entry 7th'!CJ190=""),"",IF(AND($E$3=6),'Marks Entry 6th'!CJ190,IF(AND($E$3=7),'Marks Entry 7th'!CJ190,""))))</f>
        <v/>
      </c>
      <c r="FN191" s="370" t="str">
        <f>IF(OR($E191="",$G191=""),"",IF(AND('Marks Entry 6th'!CK190="",'Marks Entry 7th'!CK190=""),"",IF(AND($E$3=6),'Marks Entry 6th'!CK190,IF(AND($E$3=7),'Marks Entry 7th'!CK190,""))))</f>
        <v/>
      </c>
      <c r="FO191" s="371" t="str">
        <f t="shared" si="267"/>
        <v/>
      </c>
      <c r="FP191" s="109" t="str">
        <f t="shared" si="268"/>
        <v/>
      </c>
      <c r="FQ191" s="370" t="str">
        <f>IF(OR($E191="",$G191=""),"",IF(AND('Marks Entry 6th'!CL190="",'Marks Entry 7th'!CL190=""),"",IF(AND($E$3=6),'Marks Entry 6th'!CL190,IF(AND($E$3=7),'Marks Entry 7th'!CL190,""))))</f>
        <v/>
      </c>
      <c r="FR191" s="370" t="str">
        <f>IF(OR($E191="",$G191=""),"",IF(AND('Marks Entry 6th'!CM190="",'Marks Entry 7th'!CM190=""),"",IF(AND($E$3=6),'Marks Entry 6th'!CM190,IF(AND($E$3=7),'Marks Entry 7th'!CM190,""))))</f>
        <v/>
      </c>
      <c r="FS191" s="371" t="str">
        <f t="shared" si="269"/>
        <v/>
      </c>
      <c r="FT191" s="109" t="str">
        <f t="shared" si="270"/>
        <v/>
      </c>
      <c r="FU191" s="78" t="str">
        <f t="shared" si="271"/>
        <v/>
      </c>
      <c r="FV191" s="332" t="str">
        <f t="shared" si="272"/>
        <v/>
      </c>
      <c r="FW191" s="84" t="str">
        <f t="shared" si="273"/>
        <v/>
      </c>
      <c r="FX191" s="225" t="str">
        <f t="shared" si="274"/>
        <v/>
      </c>
      <c r="FY191" s="85" t="str">
        <f t="shared" si="275"/>
        <v/>
      </c>
      <c r="FZ191" s="331" t="str">
        <f>IFERROR(IF(B191="NSO","NSO",IF(OR(D191="",G191="",F191=""),"",IF(AND(FV191&gt;=36,'Master sheet'!$D$11="Hindi"),"कक्षा क्रमोन्नत",IF(AND(FV191&gt;=36,'Master sheet'!$D$11="English"),"Promoted",IF(AND(FV191&lt;36,'Master sheet'!$D$11="Hindi"),"पुनः परीक्षा","Re-Exam"))))),"")</f>
        <v/>
      </c>
      <c r="GA191" s="53" t="str">
        <f>IF(OR($E191="",$G191=""),"",IF(AND($E$3=6,'Marks Entry 6th'!CN190=""),"",IF(AND($E$3=7,'Marks Entry 7th'!CN190=""),"",IF(AND($E$3=6),'Marks Entry 6th'!CN190,IF(AND($E$3=7),'Marks Entry 7th'!CN190,"")))))</f>
        <v/>
      </c>
      <c r="GB191" s="53" t="str">
        <f>IF(OR($E191="",$G191=""),"",IF(AND($E$3=6,'Marks Entry 6th'!CO190=""),"",IF(AND($E$3=7,'Marks Entry 7th'!CO190=""),"",IF(AND($E$3=6),'Marks Entry 6th'!CO190,IF(AND($E$3=7),'Marks Entry 7th'!CO190,"")))))</f>
        <v/>
      </c>
      <c r="GC191" s="54"/>
      <c r="GK191" s="56">
        <f>IF(AND($E$3=6),'Marks Entry 6th'!I190,IF(AND($E$3=7),'Marks Entry 7th'!I190,""))</f>
        <v>0</v>
      </c>
      <c r="GL191" s="56">
        <f t="shared" si="276"/>
        <v>0</v>
      </c>
    </row>
    <row r="192" spans="1:194" ht="18.95" customHeight="1">
      <c r="A192" s="68">
        <v>185</v>
      </c>
      <c r="B192" s="68" t="str">
        <f>IF(OR(GK192=0,GK192=""),"",IF(AND($E$3=6),'Marks Entry 6th'!I191,IF(AND($E$3=7),'Marks Entry 7th'!I191,"")))</f>
        <v/>
      </c>
      <c r="C192" s="69" t="str">
        <f>IF(OR(B192=0,B192=""),"",IF(AND($E$3=6,'Marks Entry 6th'!B191=""),"",IF(AND($E$3=7,'Marks Entry 7th'!B191=""),"",IF(AND($E$3=6,'Marks Entry 6th'!B191),'Marks Entry 6th'!B191,IF(AND($E$3=7),'Marks Entry 7th'!B191,"")))))</f>
        <v/>
      </c>
      <c r="D192" s="69" t="str">
        <f>IF(OR(B192=0,B192=""),"",IF(AND($E$3=6,'Marks Entry 6th'!C191=""),"",IF(AND($E$3=7,'Marks Entry 7th'!C191=""),"",IF(AND($E$3=6),'Marks Entry 6th'!C191,IF(AND($E$3=7),'Marks Entry 7th'!C191,"")))))</f>
        <v/>
      </c>
      <c r="E192" s="306" t="str">
        <f>IF(OR(B192=0,B192=""),"",IF(AND($E$3=6,'Marks Entry 6th'!E191=""),"",IF(AND($E$3=7,'Marks Entry 7th'!E191=""),"",IF(AND($E$3=6),'Marks Entry 6th'!E191,IF(AND($E$3=7),'Marks Entry 7th'!E191,"")))))</f>
        <v/>
      </c>
      <c r="F192" s="69" t="str">
        <f>IF(OR(B192=0,B192=""),"",IF(AND($E$3=6,'Marks Entry 6th'!D191=""),"",IF(AND($E$3=7,'Marks Entry 7th'!D191=""),"",IF(AND($E$3=6),'Marks Entry 6th'!D191,IF(AND($E$3=7),'Marks Entry 7th'!D191,"")))))</f>
        <v/>
      </c>
      <c r="G192" s="305" t="str">
        <f>IF(OR(B192=0,B192=""),"",IF(AND($E$3=6,'Marks Entry 6th'!F191=""),"",IF(AND($E$3=7,'Marks Entry 7th'!F191=""),"",IF(AND($E$3=6),UPPER('Marks Entry 6th'!F191),IF(AND($E$3=7),UPPER('Marks Entry 7th'!F191),"")))))</f>
        <v/>
      </c>
      <c r="H192" s="305" t="str">
        <f>IF(OR(B192=0,B192=""),"",IF(AND($E$3=6,'Marks Entry 6th'!G191=""),"",IF(AND($E$3=7,'Marks Entry 7th'!G191=""),"",IF(AND($E$3=6),UPPER('Marks Entry 6th'!G191),IF(AND($E$3=7),UPPER('Marks Entry 7th'!G191),"")))))</f>
        <v/>
      </c>
      <c r="I192" s="305" t="str">
        <f>IF(OR(B192=0,B192=""),"",IF(AND($E$3=6,'Marks Entry 6th'!H191=""),"",IF(AND($E$3=7,'Marks Entry 7th'!H191=""),"",IF(AND($E$3=6),UPPER('Marks Entry 6th'!H191),IF(AND($E$3=7),UPPER('Marks Entry 7th'!H191),"")))))</f>
        <v/>
      </c>
      <c r="J192" s="64" t="str">
        <f>IF(OR(B192=0,B192=""),"",IF(AND($E$3=6,'Marks Entry 6th'!J191=""),"",IF(AND($E$3=7,'Marks Entry 7th'!J191=""),"",IF(AND($E$3=6),'Marks Entry 6th'!J191,IF(AND($E$3=7),'Marks Entry 7th'!J191,"")))))</f>
        <v/>
      </c>
      <c r="K192" s="64" t="str">
        <f>IF(OR(B192=0,B192=""),"",IF(AND($E$3=6,'Marks Entry 6th'!K191=""),"",IF(AND($E$3=7,'Marks Entry 7th'!K191=""),"",IF(AND($E$3=6),'Marks Entry 6th'!K191,IF(AND($E$3=7),'Marks Entry 7th'!K191,"")))))</f>
        <v/>
      </c>
      <c r="L192" s="120" t="str">
        <f>IF(OR($E192="",$G192=""),"",IF(AND($E$3=6),'Marks Entry 6th'!L191,IF(AND($E$3=7),'Marks Entry 7th'!L191,"")))</f>
        <v/>
      </c>
      <c r="M192" s="120" t="str">
        <f>IF(OR($E192="",$G192=""),"",IF(AND($E$3=6),'Marks Entry 6th'!M191,IF(AND($E$3=7),'Marks Entry 7th'!M191,"")))</f>
        <v/>
      </c>
      <c r="N192" s="120" t="str">
        <f>IF(OR($E192="",$G192=""),"",IF(AND($E$3=6),'Marks Entry 6th'!N191,IF(AND($E$3=7),'Marks Entry 7th'!N191,"")))</f>
        <v/>
      </c>
      <c r="O192" s="120" t="str">
        <f>IF(OR($E192="",$G192=""),"",IF(AND($E$3=6),'Marks Entry 6th'!O191,IF(AND($E$3=7),'Marks Entry 7th'!O191,"")))</f>
        <v/>
      </c>
      <c r="P192" s="120" t="str">
        <f>IF(OR($E192="",$G192=""),"",IF(AND($E$3=6),'Marks Entry 6th'!P191,IF(AND($E$3=7),'Marks Entry 7th'!P191,"")))</f>
        <v/>
      </c>
      <c r="Q192" s="120" t="str">
        <f>IF(OR($E192="",$G192=""),"",IF(AND($E$3=6),'Marks Entry 6th'!Q191,IF(AND($E$3=7),'Marks Entry 7th'!Q191,"")))</f>
        <v/>
      </c>
      <c r="R192" s="428" t="str">
        <f t="shared" si="186"/>
        <v/>
      </c>
      <c r="S192" s="120" t="str">
        <f>IF(OR($E192="",$G192=""),"",IF(AND($E$3=6),'Marks Entry 6th'!R191,IF(AND($E$3=7),'Marks Entry 7th'!R191,"")))</f>
        <v/>
      </c>
      <c r="T192" s="120" t="str">
        <f>IF(OR($E192="",$G192=""),"",IF(AND($E$3=6),'Marks Entry 6th'!S191,IF(AND($E$3=7),'Marks Entry 7th'!S191,"")))</f>
        <v/>
      </c>
      <c r="U192" s="65" t="str">
        <f t="shared" si="187"/>
        <v/>
      </c>
      <c r="V192" s="62">
        <f t="shared" si="188"/>
        <v>0</v>
      </c>
      <c r="W192" s="67" t="str">
        <f>IF(OR($E192="",$G192=""),"",IF(AND($E$3=6),'Marks Entry 6th'!T191,IF(AND($E$3=7),'Marks Entry 7th'!T191,"")))</f>
        <v/>
      </c>
      <c r="X192" s="67" t="str">
        <f>IF(OR($E192="",$G192=""),"",IF(AND($E$3=6),'Marks Entry 6th'!U191,IF(AND($E$3=7),'Marks Entry 7th'!U191,"")))</f>
        <v/>
      </c>
      <c r="Y192" s="66" t="str">
        <f t="shared" si="189"/>
        <v/>
      </c>
      <c r="Z192" s="62" t="str">
        <f t="shared" si="190"/>
        <v/>
      </c>
      <c r="AA192" s="108">
        <f t="shared" si="191"/>
        <v>0</v>
      </c>
      <c r="AB192" s="108" t="str">
        <f t="shared" si="192"/>
        <v/>
      </c>
      <c r="AC192" s="108" t="str">
        <f t="shared" si="193"/>
        <v/>
      </c>
      <c r="AD192" s="108" t="str">
        <f t="shared" si="194"/>
        <v/>
      </c>
      <c r="AE192" s="108" t="str">
        <f t="shared" si="195"/>
        <v/>
      </c>
      <c r="AF192" s="110" t="str">
        <f t="shared" si="196"/>
        <v/>
      </c>
      <c r="AG192" s="120" t="str">
        <f>IF(OR($E192="",$G192=""),"",IF(AND($E$3=6),'Marks Entry 6th'!V191,IF(AND($E$3=7),'Marks Entry 7th'!V191,"")))</f>
        <v/>
      </c>
      <c r="AH192" s="120" t="str">
        <f>IF(OR($E192="",$G192=""),"",IF(AND($E$3=6),'Marks Entry 6th'!W191,IF(AND($E$3=7),'Marks Entry 7th'!W191,"")))</f>
        <v/>
      </c>
      <c r="AI192" s="120" t="str">
        <f>IF(OR($E192="",$G192=""),"",IF(AND($E$3=6),'Marks Entry 6th'!X191,IF(AND($E$3=7),'Marks Entry 7th'!X191,"")))</f>
        <v/>
      </c>
      <c r="AJ192" s="120" t="str">
        <f>IF(OR($E192="",$G192=""),"",IF(AND($E$3=6),'Marks Entry 6th'!Y191,IF(AND($E$3=7),'Marks Entry 7th'!Y191,"")))</f>
        <v/>
      </c>
      <c r="AK192" s="120" t="str">
        <f>IF(OR($E192="",$G192=""),"",IF(AND($E$3=6),'Marks Entry 6th'!Z191,IF(AND($E$3=7),'Marks Entry 7th'!Z191,"")))</f>
        <v/>
      </c>
      <c r="AL192" s="120" t="str">
        <f>IF(OR($E192="",$G192=""),"",IF(AND($E$3=6),'Marks Entry 6th'!AA191,IF(AND($E$3=7),'Marks Entry 7th'!AA191,"")))</f>
        <v/>
      </c>
      <c r="AM192" s="428" t="str">
        <f t="shared" si="197"/>
        <v/>
      </c>
      <c r="AN192" s="120" t="str">
        <f>IF(OR($E192="",$G192=""),"",IF(AND($E$3=6),'Marks Entry 6th'!AB191,IF(AND($E$3=7),'Marks Entry 7th'!AB191,"")))</f>
        <v/>
      </c>
      <c r="AO192" s="120" t="str">
        <f>IF(OR($E192="",$G192=""),"",IF(AND($E$3=6),'Marks Entry 6th'!AC191,IF(AND($E$3=7),'Marks Entry 7th'!AC191,"")))</f>
        <v/>
      </c>
      <c r="AP192" s="65" t="str">
        <f t="shared" si="198"/>
        <v/>
      </c>
      <c r="AQ192" s="62">
        <f t="shared" si="199"/>
        <v>0</v>
      </c>
      <c r="AR192" s="67" t="str">
        <f>IF(OR($E192="",$G192=""),"",IF(AND($E$3=6),'Marks Entry 6th'!AD191,IF(AND($E$3=7),'Marks Entry 7th'!AD191,"")))</f>
        <v/>
      </c>
      <c r="AS192" s="67" t="str">
        <f>IF(OR($E192="",$G192=""),"",IF(AND($E$3=6),'Marks Entry 6th'!AE191,IF(AND($E$3=7),'Marks Entry 7th'!AE191,"")))</f>
        <v/>
      </c>
      <c r="AT192" s="65" t="str">
        <f t="shared" si="200"/>
        <v/>
      </c>
      <c r="AU192" s="62" t="str">
        <f t="shared" si="201"/>
        <v/>
      </c>
      <c r="AV192" s="108">
        <f t="shared" si="202"/>
        <v>0</v>
      </c>
      <c r="AW192" s="108" t="str">
        <f t="shared" si="203"/>
        <v/>
      </c>
      <c r="AX192" s="108" t="str">
        <f t="shared" si="204"/>
        <v/>
      </c>
      <c r="AY192" s="108" t="str">
        <f t="shared" si="205"/>
        <v/>
      </c>
      <c r="AZ192" s="108" t="str">
        <f t="shared" si="206"/>
        <v/>
      </c>
      <c r="BA192" s="110" t="str">
        <f t="shared" si="207"/>
        <v/>
      </c>
      <c r="BB192" s="313" t="str">
        <f>IF(OR($E192="",$G192=""),"",IF(AND($E$3=6),'Marks Entry 6th'!AF191,IF(AND($E$3=7),'Marks Entry 7th'!AF191,"")))</f>
        <v/>
      </c>
      <c r="BC192" s="120" t="str">
        <f>IF(OR($E192="",$G192=""),"",IF(AND($E$3=6),'Marks Entry 6th'!AG191,IF(AND($E$3=7),'Marks Entry 7th'!AG191,"")))</f>
        <v/>
      </c>
      <c r="BD192" s="120" t="str">
        <f>IF(OR($E192="",$G192=""),"",IF(AND($E$3=6),'Marks Entry 6th'!AH191,IF(AND($E$3=7),'Marks Entry 7th'!AH191,"")))</f>
        <v/>
      </c>
      <c r="BE192" s="120" t="str">
        <f>IF(OR($E192="",$G192=""),"",IF(AND($E$3=6),'Marks Entry 6th'!AI191,IF(AND($E$3=7),'Marks Entry 7th'!AI191,"")))</f>
        <v/>
      </c>
      <c r="BF192" s="120" t="str">
        <f>IF(OR($E192="",$G192=""),"",IF(AND($E$3=6),'Marks Entry 6th'!AJ191,IF(AND($E$3=7),'Marks Entry 7th'!AJ191,"")))</f>
        <v/>
      </c>
      <c r="BG192" s="120" t="str">
        <f>IF(OR($E192="",$G192=""),"",IF(AND($E$3=6),'Marks Entry 6th'!AK191,IF(AND($E$3=7),'Marks Entry 7th'!AK191,"")))</f>
        <v/>
      </c>
      <c r="BH192" s="120" t="str">
        <f>IF(OR($E192="",$G192=""),"",IF(AND($E$3=6),'Marks Entry 6th'!AL191,IF(AND($E$3=7),'Marks Entry 7th'!AL191,"")))</f>
        <v/>
      </c>
      <c r="BI192" s="428" t="str">
        <f t="shared" si="208"/>
        <v/>
      </c>
      <c r="BJ192" s="120" t="str">
        <f>IF(OR($E192="",$G192=""),"",IF(AND($E$3=6),'Marks Entry 6th'!AM191,IF(AND($E$3=7),'Marks Entry 7th'!AM191,"")))</f>
        <v/>
      </c>
      <c r="BK192" s="120" t="str">
        <f>IF(OR($E192="",$G192=""),"",IF(AND($E$3=6),'Marks Entry 6th'!AN191,IF(AND($E$3=7),'Marks Entry 7th'!AN191,"")))</f>
        <v/>
      </c>
      <c r="BL192" s="65" t="str">
        <f t="shared" si="209"/>
        <v/>
      </c>
      <c r="BM192" s="62">
        <f t="shared" si="210"/>
        <v>0</v>
      </c>
      <c r="BN192" s="67" t="str">
        <f>IF(OR($E192="",$G192=""),"",IF(AND($E$3=6),'Marks Entry 6th'!AO191,IF(AND($E$3=7),'Marks Entry 7th'!AO191,"")))</f>
        <v/>
      </c>
      <c r="BO192" s="67" t="str">
        <f>IF(OR($E192="",$G192=""),"",IF(AND($E$3=6),'Marks Entry 6th'!AP191,IF(AND($E$3=7),'Marks Entry 7th'!AP191,"")))</f>
        <v/>
      </c>
      <c r="BP192" s="65" t="str">
        <f t="shared" si="211"/>
        <v/>
      </c>
      <c r="BQ192" s="62" t="str">
        <f t="shared" si="212"/>
        <v/>
      </c>
      <c r="BR192" s="108">
        <f t="shared" si="213"/>
        <v>0</v>
      </c>
      <c r="BS192" s="108" t="str">
        <f t="shared" si="214"/>
        <v/>
      </c>
      <c r="BT192" s="108" t="str">
        <f t="shared" si="215"/>
        <v/>
      </c>
      <c r="BU192" s="108" t="str">
        <f t="shared" si="216"/>
        <v/>
      </c>
      <c r="BV192" s="108" t="str">
        <f t="shared" si="217"/>
        <v/>
      </c>
      <c r="BW192" s="110" t="str">
        <f t="shared" si="218"/>
        <v/>
      </c>
      <c r="BX192" s="120" t="str">
        <f>IF(OR($E192="",$G192=""),"",IF(AND($E$3=6),'Marks Entry 6th'!AQ191,IF(AND($E$3=7),'Marks Entry 7th'!AQ191,"")))</f>
        <v/>
      </c>
      <c r="BY192" s="120" t="str">
        <f>IF(OR($E192="",$G192=""),"",IF(AND($E$3=6),'Marks Entry 6th'!AR191,IF(AND($E$3=7),'Marks Entry 7th'!AR191,"")))</f>
        <v/>
      </c>
      <c r="BZ192" s="120" t="str">
        <f>IF(OR($E192="",$G192=""),"",IF(AND($E$3=6),'Marks Entry 6th'!AS191,IF(AND($E$3=7),'Marks Entry 7th'!AS191,"")))</f>
        <v/>
      </c>
      <c r="CA192" s="120" t="str">
        <f>IF(OR($E192="",$G192=""),"",IF(AND($E$3=6),'Marks Entry 6th'!AT191,IF(AND($E$3=7),'Marks Entry 7th'!AT191,"")))</f>
        <v/>
      </c>
      <c r="CB192" s="120" t="str">
        <f>IF(OR($E192="",$G192=""),"",IF(AND($E$3=6),'Marks Entry 6th'!AU191,IF(AND($E$3=7),'Marks Entry 7th'!AU191,"")))</f>
        <v/>
      </c>
      <c r="CC192" s="120" t="str">
        <f>IF(OR($E192="",$G192=""),"",IF(AND($E$3=6),'Marks Entry 6th'!AV191,IF(AND($E$3=7),'Marks Entry 7th'!AV191,"")))</f>
        <v/>
      </c>
      <c r="CD192" s="428" t="str">
        <f t="shared" si="219"/>
        <v/>
      </c>
      <c r="CE192" s="120" t="str">
        <f>IF(OR($E192="",$G192=""),"",IF(AND($E$3=6),'Marks Entry 6th'!AW191,IF(AND($E$3=7),'Marks Entry 7th'!AW191,"")))</f>
        <v/>
      </c>
      <c r="CF192" s="120" t="str">
        <f>IF(OR($E192="",$G192=""),"",IF(AND($E$3=6),'Marks Entry 6th'!AX191,IF(AND($E$3=7),'Marks Entry 7th'!AX191,"")))</f>
        <v/>
      </c>
      <c r="CG192" s="65" t="str">
        <f t="shared" si="220"/>
        <v/>
      </c>
      <c r="CH192" s="62">
        <f t="shared" si="221"/>
        <v>0</v>
      </c>
      <c r="CI192" s="67" t="str">
        <f>IF(OR($E192="",$G192=""),"",IF(AND($E$3=6),'Marks Entry 6th'!AY191,IF(AND($E$3=7),'Marks Entry 7th'!AY191,"")))</f>
        <v/>
      </c>
      <c r="CJ192" s="67" t="str">
        <f>IF(OR($E192="",$G192=""),"",IF(AND($E$3=6),'Marks Entry 6th'!AZ191,IF(AND($E$3=7),'Marks Entry 7th'!AZ191,"")))</f>
        <v/>
      </c>
      <c r="CK192" s="65" t="str">
        <f t="shared" si="222"/>
        <v/>
      </c>
      <c r="CL192" s="62" t="str">
        <f t="shared" si="223"/>
        <v/>
      </c>
      <c r="CM192" s="108">
        <f t="shared" si="224"/>
        <v>0</v>
      </c>
      <c r="CN192" s="108" t="str">
        <f t="shared" si="225"/>
        <v/>
      </c>
      <c r="CO192" s="108" t="str">
        <f t="shared" si="226"/>
        <v/>
      </c>
      <c r="CP192" s="108" t="str">
        <f t="shared" si="227"/>
        <v/>
      </c>
      <c r="CQ192" s="108" t="str">
        <f t="shared" si="228"/>
        <v/>
      </c>
      <c r="CR192" s="110" t="str">
        <f t="shared" si="229"/>
        <v/>
      </c>
      <c r="CS192" s="120" t="str">
        <f>IF(OR($E192="",$G192=""),"",IF(AND($E$3=6),'Marks Entry 6th'!BA191,IF(AND($E$3=7),'Marks Entry 7th'!BA191,"")))</f>
        <v/>
      </c>
      <c r="CT192" s="120" t="str">
        <f>IF(OR($E192="",$G192=""),"",IF(AND($E$3=6),'Marks Entry 6th'!BB191,IF(AND($E$3=7),'Marks Entry 7th'!BB191,"")))</f>
        <v/>
      </c>
      <c r="CU192" s="120" t="str">
        <f>IF(OR($E192="",$G192=""),"",IF(AND($E$3=6),'Marks Entry 6th'!BC191,IF(AND($E$3=7),'Marks Entry 7th'!BC191,"")))</f>
        <v/>
      </c>
      <c r="CV192" s="120" t="str">
        <f>IF(OR($E192="",$G192=""),"",IF(AND($E$3=6),'Marks Entry 6th'!BD191,IF(AND($E$3=7),'Marks Entry 7th'!BD191,"")))</f>
        <v/>
      </c>
      <c r="CW192" s="120" t="str">
        <f>IF(OR($E192="",$G192=""),"",IF(AND($E$3=6),'Marks Entry 6th'!BE191,IF(AND($E$3=7),'Marks Entry 7th'!BE191,"")))</f>
        <v/>
      </c>
      <c r="CX192" s="120" t="str">
        <f>IF(OR($E192="",$G192=""),"",IF(AND($E$3=6),'Marks Entry 6th'!BF191,IF(AND($E$3=7),'Marks Entry 7th'!BF191,"")))</f>
        <v/>
      </c>
      <c r="CY192" s="428" t="str">
        <f t="shared" si="230"/>
        <v/>
      </c>
      <c r="CZ192" s="120" t="str">
        <f>IF(OR($E192="",$G192=""),"",IF(AND($E$3=6),'Marks Entry 6th'!BG191,IF(AND($E$3=7),'Marks Entry 7th'!BG191,"")))</f>
        <v/>
      </c>
      <c r="DA192" s="120" t="str">
        <f>IF(OR($E192="",$G192=""),"",IF(AND($E$3=6),'Marks Entry 6th'!BH191,IF(AND($E$3=7),'Marks Entry 7th'!BH191,"")))</f>
        <v/>
      </c>
      <c r="DB192" s="65" t="str">
        <f t="shared" si="231"/>
        <v/>
      </c>
      <c r="DC192" s="62">
        <f t="shared" si="232"/>
        <v>0</v>
      </c>
      <c r="DD192" s="67" t="str">
        <f>IF(OR($E192="",$G192=""),"",IF(AND($E$3=6),'Marks Entry 6th'!BI191,IF(AND($E$3=7),'Marks Entry 7th'!BI191,"")))</f>
        <v/>
      </c>
      <c r="DE192" s="67" t="str">
        <f>IF(OR($E192="",$G192=""),"",IF(AND($E$3=6),'Marks Entry 6th'!BJ191,IF(AND($E$3=7),'Marks Entry 7th'!BJ191,"")))</f>
        <v/>
      </c>
      <c r="DF192" s="65" t="str">
        <f t="shared" si="233"/>
        <v/>
      </c>
      <c r="DG192" s="62" t="str">
        <f t="shared" si="234"/>
        <v/>
      </c>
      <c r="DH192" s="108">
        <f t="shared" si="235"/>
        <v>0</v>
      </c>
      <c r="DI192" s="108" t="str">
        <f t="shared" si="236"/>
        <v/>
      </c>
      <c r="DJ192" s="108" t="str">
        <f t="shared" si="237"/>
        <v/>
      </c>
      <c r="DK192" s="108" t="str">
        <f t="shared" si="238"/>
        <v/>
      </c>
      <c r="DL192" s="108" t="str">
        <f t="shared" si="239"/>
        <v/>
      </c>
      <c r="DM192" s="110" t="str">
        <f t="shared" si="240"/>
        <v/>
      </c>
      <c r="DN192" s="120" t="str">
        <f>IF(OR($E192="",$G192=""),"",IF(AND($E$3=6),'Marks Entry 6th'!BK191,IF(AND($E$3=7),'Marks Entry 7th'!BK191,"")))</f>
        <v/>
      </c>
      <c r="DO192" s="120" t="str">
        <f>IF(OR($E192="",$G192=""),"",IF(AND($E$3=6),'Marks Entry 6th'!BL191,IF(AND($E$3=7),'Marks Entry 7th'!BL191,"")))</f>
        <v/>
      </c>
      <c r="DP192" s="120" t="str">
        <f>IF(OR($E192="",$G192=""),"",IF(AND($E$3=6),'Marks Entry 6th'!BM191,IF(AND($E$3=7),'Marks Entry 7th'!BM191,"")))</f>
        <v/>
      </c>
      <c r="DQ192" s="120" t="str">
        <f>IF(OR($E192="",$G192=""),"",IF(AND($E$3=6),'Marks Entry 6th'!BN191,IF(AND($E$3=7),'Marks Entry 7th'!BN191,"")))</f>
        <v/>
      </c>
      <c r="DR192" s="120" t="str">
        <f>IF(OR($E192="",$G192=""),"",IF(AND($E$3=6),'Marks Entry 6th'!BO191,IF(AND($E$3=7),'Marks Entry 7th'!BO191,"")))</f>
        <v/>
      </c>
      <c r="DS192" s="120" t="str">
        <f>IF(OR($E192="",$G192=""),"",IF(AND($E$3=6),'Marks Entry 6th'!BP191,IF(AND($E$3=7),'Marks Entry 7th'!BP191,"")))</f>
        <v/>
      </c>
      <c r="DT192" s="428" t="str">
        <f t="shared" si="241"/>
        <v/>
      </c>
      <c r="DU192" s="120" t="str">
        <f>IF(OR($E192="",$G192=""),"",IF(AND($E$3=6),'Marks Entry 6th'!BQ191,IF(AND($E$3=7),'Marks Entry 7th'!BQ191,"")))</f>
        <v/>
      </c>
      <c r="DV192" s="120" t="str">
        <f>IF(OR($E192="",$G192=""),"",IF(AND($E$3=6),'Marks Entry 6th'!BR191,IF(AND($E$3=7),'Marks Entry 7th'!BR191,"")))</f>
        <v/>
      </c>
      <c r="DW192" s="65" t="str">
        <f t="shared" si="242"/>
        <v/>
      </c>
      <c r="DX192" s="62">
        <f t="shared" si="243"/>
        <v>0</v>
      </c>
      <c r="DY192" s="67" t="str">
        <f>IF(OR($E192="",$G192=""),"",IF(AND($E$3=6),'Marks Entry 6th'!BS191,IF(AND($E$3=7),'Marks Entry 7th'!BS191,"")))</f>
        <v/>
      </c>
      <c r="DZ192" s="67" t="str">
        <f>IF(OR($E192="",$G192=""),"",IF(AND($E$3=6),'Marks Entry 6th'!BT191,IF(AND($E$3=7),'Marks Entry 7th'!BT191,"")))</f>
        <v/>
      </c>
      <c r="EA192" s="65" t="str">
        <f t="shared" si="244"/>
        <v/>
      </c>
      <c r="EB192" s="62" t="str">
        <f t="shared" si="245"/>
        <v/>
      </c>
      <c r="EC192" s="108">
        <f t="shared" si="246"/>
        <v>0</v>
      </c>
      <c r="ED192" s="108" t="str">
        <f t="shared" si="247"/>
        <v/>
      </c>
      <c r="EE192" s="108" t="str">
        <f t="shared" si="248"/>
        <v/>
      </c>
      <c r="EF192" s="108" t="str">
        <f t="shared" si="249"/>
        <v/>
      </c>
      <c r="EG192" s="108" t="str">
        <f t="shared" si="250"/>
        <v/>
      </c>
      <c r="EH192" s="110" t="str">
        <f t="shared" si="251"/>
        <v/>
      </c>
      <c r="EI192" s="52" t="str">
        <f>IF(OR($E192="",$G192=""),"",IF(AND($E$3=6),'Marks Entry 6th'!BU191,IF(AND($E$3=7),'Marks Entry 7th'!BU191,"")))</f>
        <v/>
      </c>
      <c r="EJ192" s="52" t="str">
        <f>IF(OR($E192="",$G192=""),"",IF(AND($E$3=6),'Marks Entry 6th'!BV191,IF(AND($E$3=7),'Marks Entry 7th'!BV191,"")))</f>
        <v/>
      </c>
      <c r="EK192" s="52" t="str">
        <f>IF(OR($E192="",$G192=""),"",IF(AND($E$3=6),'Marks Entry 6th'!BW191,IF(AND($E$3=7),'Marks Entry 7th'!BW191,"")))</f>
        <v/>
      </c>
      <c r="EL192" s="52" t="str">
        <f>IF(OR($E192="",$G192=""),"",IF(AND($E$3=6),'Marks Entry 6th'!BX191,IF(AND($E$3=7),'Marks Entry 7th'!BX191,"")))</f>
        <v/>
      </c>
      <c r="EM192" s="52" t="str">
        <f>IF(OR($E192="",$G192=""),"",IF(AND($E$3=6),'Marks Entry 6th'!BY191,IF(AND($E$3=7),'Marks Entry 7th'!BY191,"")))</f>
        <v/>
      </c>
      <c r="EN192" s="121" t="str">
        <f t="shared" si="252"/>
        <v/>
      </c>
      <c r="EO192" s="122">
        <f t="shared" si="253"/>
        <v>0</v>
      </c>
      <c r="EP192" s="122" t="str">
        <f t="shared" si="254"/>
        <v/>
      </c>
      <c r="EQ192" s="122" t="str">
        <f t="shared" si="255"/>
        <v/>
      </c>
      <c r="ER192" s="109" t="str">
        <f t="shared" si="256"/>
        <v/>
      </c>
      <c r="ES192" s="52" t="str">
        <f>IF(OR($E192="",$G192=""),"",IF(AND($E$3=6),'Marks Entry 6th'!BZ191,IF(AND($E$3=7),'Marks Entry 7th'!BZ191,"")))</f>
        <v/>
      </c>
      <c r="ET192" s="52" t="str">
        <f>IF(OR($E192="",$G192=""),"",IF(AND($E$3=6),'Marks Entry 6th'!CA191,IF(AND($E$3=7),'Marks Entry 7th'!CA191,"")))</f>
        <v/>
      </c>
      <c r="EU192" s="52" t="str">
        <f>IF(OR($E192="",$G192=""),"",IF(AND($E$3=6),'Marks Entry 6th'!CB191,IF(AND($E$3=7),'Marks Entry 7th'!CB191,"")))</f>
        <v/>
      </c>
      <c r="EV192" s="52" t="str">
        <f>IF(OR($E192="",$G192=""),"",IF(AND($E$3=6),'Marks Entry 6th'!CC191,IF(AND($E$3=7),'Marks Entry 7th'!CC191,"")))</f>
        <v/>
      </c>
      <c r="EW192" s="52" t="str">
        <f>IF(OR($E192="",$G192=""),"",IF(AND($E$3=6),'Marks Entry 6th'!CD191,IF(AND($E$3=7),'Marks Entry 7th'!CD191,"")))</f>
        <v/>
      </c>
      <c r="EX192" s="121" t="str">
        <f t="shared" si="257"/>
        <v/>
      </c>
      <c r="EY192" s="122">
        <f t="shared" si="258"/>
        <v>0</v>
      </c>
      <c r="EZ192" s="122" t="str">
        <f t="shared" si="259"/>
        <v/>
      </c>
      <c r="FA192" s="122" t="str">
        <f t="shared" si="260"/>
        <v/>
      </c>
      <c r="FB192" s="109" t="str">
        <f t="shared" si="261"/>
        <v/>
      </c>
      <c r="FC192" s="52" t="str">
        <f>IF(OR($E192="",$G192=""),"",IF(AND($E$3=6),'Marks Entry 6th'!CE191,IF(AND($E$3=7),'Marks Entry 7th'!CE191,"")))</f>
        <v/>
      </c>
      <c r="FD192" s="52" t="str">
        <f>IF(OR($E192="",$G192=""),"",IF(AND($E$3=6),'Marks Entry 6th'!CF191,IF(AND($E$3=7),'Marks Entry 7th'!CF191,"")))</f>
        <v/>
      </c>
      <c r="FE192" s="52" t="str">
        <f>IF(OR($E192="",$G192=""),"",IF(AND($E$3=6),'Marks Entry 6th'!CG191,IF(AND($E$3=7),'Marks Entry 7th'!CG191,"")))</f>
        <v/>
      </c>
      <c r="FF192" s="52" t="str">
        <f>IF(OR($E192="",$G192=""),"",IF(AND($E$3=6),'Marks Entry 6th'!CH191,IF(AND($E$3=7),'Marks Entry 7th'!CH191,"")))</f>
        <v/>
      </c>
      <c r="FG192" s="52" t="str">
        <f>IF(OR($E192="",$G192=""),"",IF(AND($E$3=6),'Marks Entry 6th'!CI191,IF(AND($E$3=7),'Marks Entry 7th'!CI191,"")))</f>
        <v/>
      </c>
      <c r="FH192" s="121" t="str">
        <f t="shared" si="262"/>
        <v/>
      </c>
      <c r="FI192" s="122">
        <f t="shared" si="263"/>
        <v>0</v>
      </c>
      <c r="FJ192" s="122" t="str">
        <f t="shared" si="264"/>
        <v/>
      </c>
      <c r="FK192" s="122" t="str">
        <f t="shared" si="265"/>
        <v/>
      </c>
      <c r="FL192" s="109" t="str">
        <f t="shared" si="266"/>
        <v/>
      </c>
      <c r="FM192" s="370" t="str">
        <f>IF(OR($E192="",$G192=""),"",IF(AND('Marks Entry 6th'!CJ191="",'Marks Entry 7th'!CJ191=""),"",IF(AND($E$3=6),'Marks Entry 6th'!CJ191,IF(AND($E$3=7),'Marks Entry 7th'!CJ191,""))))</f>
        <v/>
      </c>
      <c r="FN192" s="370" t="str">
        <f>IF(OR($E192="",$G192=""),"",IF(AND('Marks Entry 6th'!CK191="",'Marks Entry 7th'!CK191=""),"",IF(AND($E$3=6),'Marks Entry 6th'!CK191,IF(AND($E$3=7),'Marks Entry 7th'!CK191,""))))</f>
        <v/>
      </c>
      <c r="FO192" s="371" t="str">
        <f t="shared" si="267"/>
        <v/>
      </c>
      <c r="FP192" s="109" t="str">
        <f t="shared" si="268"/>
        <v/>
      </c>
      <c r="FQ192" s="370" t="str">
        <f>IF(OR($E192="",$G192=""),"",IF(AND('Marks Entry 6th'!CL191="",'Marks Entry 7th'!CL191=""),"",IF(AND($E$3=6),'Marks Entry 6th'!CL191,IF(AND($E$3=7),'Marks Entry 7th'!CL191,""))))</f>
        <v/>
      </c>
      <c r="FR192" s="370" t="str">
        <f>IF(OR($E192="",$G192=""),"",IF(AND('Marks Entry 6th'!CM191="",'Marks Entry 7th'!CM191=""),"",IF(AND($E$3=6),'Marks Entry 6th'!CM191,IF(AND($E$3=7),'Marks Entry 7th'!CM191,""))))</f>
        <v/>
      </c>
      <c r="FS192" s="371" t="str">
        <f t="shared" si="269"/>
        <v/>
      </c>
      <c r="FT192" s="109" t="str">
        <f t="shared" si="270"/>
        <v/>
      </c>
      <c r="FU192" s="78" t="str">
        <f t="shared" si="271"/>
        <v/>
      </c>
      <c r="FV192" s="332" t="str">
        <f t="shared" si="272"/>
        <v/>
      </c>
      <c r="FW192" s="84" t="str">
        <f t="shared" si="273"/>
        <v/>
      </c>
      <c r="FX192" s="225" t="str">
        <f t="shared" si="274"/>
        <v/>
      </c>
      <c r="FY192" s="85" t="str">
        <f t="shared" si="275"/>
        <v/>
      </c>
      <c r="FZ192" s="331" t="str">
        <f>IFERROR(IF(B192="NSO","NSO",IF(OR(D192="",G192="",F192=""),"",IF(AND(FV192&gt;=36,'Master sheet'!$D$11="Hindi"),"कक्षा क्रमोन्नत",IF(AND(FV192&gt;=36,'Master sheet'!$D$11="English"),"Promoted",IF(AND(FV192&lt;36,'Master sheet'!$D$11="Hindi"),"पुनः परीक्षा","Re-Exam"))))),"")</f>
        <v/>
      </c>
      <c r="GA192" s="53" t="str">
        <f>IF(OR($E192="",$G192=""),"",IF(AND($E$3=6,'Marks Entry 6th'!CN191=""),"",IF(AND($E$3=7,'Marks Entry 7th'!CN191=""),"",IF(AND($E$3=6),'Marks Entry 6th'!CN191,IF(AND($E$3=7),'Marks Entry 7th'!CN191,"")))))</f>
        <v/>
      </c>
      <c r="GB192" s="53" t="str">
        <f>IF(OR($E192="",$G192=""),"",IF(AND($E$3=6,'Marks Entry 6th'!CO191=""),"",IF(AND($E$3=7,'Marks Entry 7th'!CO191=""),"",IF(AND($E$3=6),'Marks Entry 6th'!CO191,IF(AND($E$3=7),'Marks Entry 7th'!CO191,"")))))</f>
        <v/>
      </c>
      <c r="GC192" s="54"/>
      <c r="GK192" s="56">
        <f>IF(AND($E$3=6),'Marks Entry 6th'!I191,IF(AND($E$3=7),'Marks Entry 7th'!I191,""))</f>
        <v>0</v>
      </c>
      <c r="GL192" s="56">
        <f t="shared" si="276"/>
        <v>0</v>
      </c>
    </row>
    <row r="193" spans="1:194" ht="18.95" customHeight="1">
      <c r="A193" s="68">
        <v>186</v>
      </c>
      <c r="B193" s="68" t="str">
        <f>IF(OR(GK193=0,GK193=""),"",IF(AND($E$3=6),'Marks Entry 6th'!I192,IF(AND($E$3=7),'Marks Entry 7th'!I192,"")))</f>
        <v/>
      </c>
      <c r="C193" s="69" t="str">
        <f>IF(OR(B193=0,B193=""),"",IF(AND($E$3=6,'Marks Entry 6th'!B192=""),"",IF(AND($E$3=7,'Marks Entry 7th'!B192=""),"",IF(AND($E$3=6,'Marks Entry 6th'!B192),'Marks Entry 6th'!B192,IF(AND($E$3=7),'Marks Entry 7th'!B192,"")))))</f>
        <v/>
      </c>
      <c r="D193" s="69" t="str">
        <f>IF(OR(B193=0,B193=""),"",IF(AND($E$3=6,'Marks Entry 6th'!C192=""),"",IF(AND($E$3=7,'Marks Entry 7th'!C192=""),"",IF(AND($E$3=6),'Marks Entry 6th'!C192,IF(AND($E$3=7),'Marks Entry 7th'!C192,"")))))</f>
        <v/>
      </c>
      <c r="E193" s="306" t="str">
        <f>IF(OR(B193=0,B193=""),"",IF(AND($E$3=6,'Marks Entry 6th'!E192=""),"",IF(AND($E$3=7,'Marks Entry 7th'!E192=""),"",IF(AND($E$3=6),'Marks Entry 6th'!E192,IF(AND($E$3=7),'Marks Entry 7th'!E192,"")))))</f>
        <v/>
      </c>
      <c r="F193" s="69" t="str">
        <f>IF(OR(B193=0,B193=""),"",IF(AND($E$3=6,'Marks Entry 6th'!D192=""),"",IF(AND($E$3=7,'Marks Entry 7th'!D192=""),"",IF(AND($E$3=6),'Marks Entry 6th'!D192,IF(AND($E$3=7),'Marks Entry 7th'!D192,"")))))</f>
        <v/>
      </c>
      <c r="G193" s="305" t="str">
        <f>IF(OR(B193=0,B193=""),"",IF(AND($E$3=6,'Marks Entry 6th'!F192=""),"",IF(AND($E$3=7,'Marks Entry 7th'!F192=""),"",IF(AND($E$3=6),UPPER('Marks Entry 6th'!F192),IF(AND($E$3=7),UPPER('Marks Entry 7th'!F192),"")))))</f>
        <v/>
      </c>
      <c r="H193" s="305" t="str">
        <f>IF(OR(B193=0,B193=""),"",IF(AND($E$3=6,'Marks Entry 6th'!G192=""),"",IF(AND($E$3=7,'Marks Entry 7th'!G192=""),"",IF(AND($E$3=6),UPPER('Marks Entry 6th'!G192),IF(AND($E$3=7),UPPER('Marks Entry 7th'!G192),"")))))</f>
        <v/>
      </c>
      <c r="I193" s="305" t="str">
        <f>IF(OR(B193=0,B193=""),"",IF(AND($E$3=6,'Marks Entry 6th'!H192=""),"",IF(AND($E$3=7,'Marks Entry 7th'!H192=""),"",IF(AND($E$3=6),UPPER('Marks Entry 6th'!H192),IF(AND($E$3=7),UPPER('Marks Entry 7th'!H192),"")))))</f>
        <v/>
      </c>
      <c r="J193" s="64" t="str">
        <f>IF(OR(B193=0,B193=""),"",IF(AND($E$3=6,'Marks Entry 6th'!J192=""),"",IF(AND($E$3=7,'Marks Entry 7th'!J192=""),"",IF(AND($E$3=6),'Marks Entry 6th'!J192,IF(AND($E$3=7),'Marks Entry 7th'!J192,"")))))</f>
        <v/>
      </c>
      <c r="K193" s="64" t="str">
        <f>IF(OR(B193=0,B193=""),"",IF(AND($E$3=6,'Marks Entry 6th'!K192=""),"",IF(AND($E$3=7,'Marks Entry 7th'!K192=""),"",IF(AND($E$3=6),'Marks Entry 6th'!K192,IF(AND($E$3=7),'Marks Entry 7th'!K192,"")))))</f>
        <v/>
      </c>
      <c r="L193" s="120" t="str">
        <f>IF(OR($E193="",$G193=""),"",IF(AND($E$3=6),'Marks Entry 6th'!L192,IF(AND($E$3=7),'Marks Entry 7th'!L192,"")))</f>
        <v/>
      </c>
      <c r="M193" s="120" t="str">
        <f>IF(OR($E193="",$G193=""),"",IF(AND($E$3=6),'Marks Entry 6th'!M192,IF(AND($E$3=7),'Marks Entry 7th'!M192,"")))</f>
        <v/>
      </c>
      <c r="N193" s="120" t="str">
        <f>IF(OR($E193="",$G193=""),"",IF(AND($E$3=6),'Marks Entry 6th'!N192,IF(AND($E$3=7),'Marks Entry 7th'!N192,"")))</f>
        <v/>
      </c>
      <c r="O193" s="120" t="str">
        <f>IF(OR($E193="",$G193=""),"",IF(AND($E$3=6),'Marks Entry 6th'!O192,IF(AND($E$3=7),'Marks Entry 7th'!O192,"")))</f>
        <v/>
      </c>
      <c r="P193" s="120" t="str">
        <f>IF(OR($E193="",$G193=""),"",IF(AND($E$3=6),'Marks Entry 6th'!P192,IF(AND($E$3=7),'Marks Entry 7th'!P192,"")))</f>
        <v/>
      </c>
      <c r="Q193" s="120" t="str">
        <f>IF(OR($E193="",$G193=""),"",IF(AND($E$3=6),'Marks Entry 6th'!Q192,IF(AND($E$3=7),'Marks Entry 7th'!Q192,"")))</f>
        <v/>
      </c>
      <c r="R193" s="428" t="str">
        <f t="shared" si="186"/>
        <v/>
      </c>
      <c r="S193" s="120" t="str">
        <f>IF(OR($E193="",$G193=""),"",IF(AND($E$3=6),'Marks Entry 6th'!R192,IF(AND($E$3=7),'Marks Entry 7th'!R192,"")))</f>
        <v/>
      </c>
      <c r="T193" s="120" t="str">
        <f>IF(OR($E193="",$G193=""),"",IF(AND($E$3=6),'Marks Entry 6th'!S192,IF(AND($E$3=7),'Marks Entry 7th'!S192,"")))</f>
        <v/>
      </c>
      <c r="U193" s="65" t="str">
        <f t="shared" si="187"/>
        <v/>
      </c>
      <c r="V193" s="62">
        <f t="shared" si="188"/>
        <v>0</v>
      </c>
      <c r="W193" s="67" t="str">
        <f>IF(OR($E193="",$G193=""),"",IF(AND($E$3=6),'Marks Entry 6th'!T192,IF(AND($E$3=7),'Marks Entry 7th'!T192,"")))</f>
        <v/>
      </c>
      <c r="X193" s="67" t="str">
        <f>IF(OR($E193="",$G193=""),"",IF(AND($E$3=6),'Marks Entry 6th'!U192,IF(AND($E$3=7),'Marks Entry 7th'!U192,"")))</f>
        <v/>
      </c>
      <c r="Y193" s="66" t="str">
        <f t="shared" si="189"/>
        <v/>
      </c>
      <c r="Z193" s="62" t="str">
        <f t="shared" si="190"/>
        <v/>
      </c>
      <c r="AA193" s="108">
        <f t="shared" si="191"/>
        <v>0</v>
      </c>
      <c r="AB193" s="108" t="str">
        <f t="shared" si="192"/>
        <v/>
      </c>
      <c r="AC193" s="108" t="str">
        <f t="shared" si="193"/>
        <v/>
      </c>
      <c r="AD193" s="108" t="str">
        <f t="shared" si="194"/>
        <v/>
      </c>
      <c r="AE193" s="108" t="str">
        <f t="shared" si="195"/>
        <v/>
      </c>
      <c r="AF193" s="110" t="str">
        <f t="shared" si="196"/>
        <v/>
      </c>
      <c r="AG193" s="120" t="str">
        <f>IF(OR($E193="",$G193=""),"",IF(AND($E$3=6),'Marks Entry 6th'!V192,IF(AND($E$3=7),'Marks Entry 7th'!V192,"")))</f>
        <v/>
      </c>
      <c r="AH193" s="120" t="str">
        <f>IF(OR($E193="",$G193=""),"",IF(AND($E$3=6),'Marks Entry 6th'!W192,IF(AND($E$3=7),'Marks Entry 7th'!W192,"")))</f>
        <v/>
      </c>
      <c r="AI193" s="120" t="str">
        <f>IF(OR($E193="",$G193=""),"",IF(AND($E$3=6),'Marks Entry 6th'!X192,IF(AND($E$3=7),'Marks Entry 7th'!X192,"")))</f>
        <v/>
      </c>
      <c r="AJ193" s="120" t="str">
        <f>IF(OR($E193="",$G193=""),"",IF(AND($E$3=6),'Marks Entry 6th'!Y192,IF(AND($E$3=7),'Marks Entry 7th'!Y192,"")))</f>
        <v/>
      </c>
      <c r="AK193" s="120" t="str">
        <f>IF(OR($E193="",$G193=""),"",IF(AND($E$3=6),'Marks Entry 6th'!Z192,IF(AND($E$3=7),'Marks Entry 7th'!Z192,"")))</f>
        <v/>
      </c>
      <c r="AL193" s="120" t="str">
        <f>IF(OR($E193="",$G193=""),"",IF(AND($E$3=6),'Marks Entry 6th'!AA192,IF(AND($E$3=7),'Marks Entry 7th'!AA192,"")))</f>
        <v/>
      </c>
      <c r="AM193" s="428" t="str">
        <f t="shared" si="197"/>
        <v/>
      </c>
      <c r="AN193" s="120" t="str">
        <f>IF(OR($E193="",$G193=""),"",IF(AND($E$3=6),'Marks Entry 6th'!AB192,IF(AND($E$3=7),'Marks Entry 7th'!AB192,"")))</f>
        <v/>
      </c>
      <c r="AO193" s="120" t="str">
        <f>IF(OR($E193="",$G193=""),"",IF(AND($E$3=6),'Marks Entry 6th'!AC192,IF(AND($E$3=7),'Marks Entry 7th'!AC192,"")))</f>
        <v/>
      </c>
      <c r="AP193" s="65" t="str">
        <f t="shared" si="198"/>
        <v/>
      </c>
      <c r="AQ193" s="62">
        <f t="shared" si="199"/>
        <v>0</v>
      </c>
      <c r="AR193" s="67" t="str">
        <f>IF(OR($E193="",$G193=""),"",IF(AND($E$3=6),'Marks Entry 6th'!AD192,IF(AND($E$3=7),'Marks Entry 7th'!AD192,"")))</f>
        <v/>
      </c>
      <c r="AS193" s="67" t="str">
        <f>IF(OR($E193="",$G193=""),"",IF(AND($E$3=6),'Marks Entry 6th'!AE192,IF(AND($E$3=7),'Marks Entry 7th'!AE192,"")))</f>
        <v/>
      </c>
      <c r="AT193" s="65" t="str">
        <f t="shared" si="200"/>
        <v/>
      </c>
      <c r="AU193" s="62" t="str">
        <f t="shared" si="201"/>
        <v/>
      </c>
      <c r="AV193" s="108">
        <f t="shared" si="202"/>
        <v>0</v>
      </c>
      <c r="AW193" s="108" t="str">
        <f t="shared" si="203"/>
        <v/>
      </c>
      <c r="AX193" s="108" t="str">
        <f t="shared" si="204"/>
        <v/>
      </c>
      <c r="AY193" s="108" t="str">
        <f t="shared" si="205"/>
        <v/>
      </c>
      <c r="AZ193" s="108" t="str">
        <f t="shared" si="206"/>
        <v/>
      </c>
      <c r="BA193" s="110" t="str">
        <f t="shared" si="207"/>
        <v/>
      </c>
      <c r="BB193" s="313" t="str">
        <f>IF(OR($E193="",$G193=""),"",IF(AND($E$3=6),'Marks Entry 6th'!AF192,IF(AND($E$3=7),'Marks Entry 7th'!AF192,"")))</f>
        <v/>
      </c>
      <c r="BC193" s="120" t="str">
        <f>IF(OR($E193="",$G193=""),"",IF(AND($E$3=6),'Marks Entry 6th'!AG192,IF(AND($E$3=7),'Marks Entry 7th'!AG192,"")))</f>
        <v/>
      </c>
      <c r="BD193" s="120" t="str">
        <f>IF(OR($E193="",$G193=""),"",IF(AND($E$3=6),'Marks Entry 6th'!AH192,IF(AND($E$3=7),'Marks Entry 7th'!AH192,"")))</f>
        <v/>
      </c>
      <c r="BE193" s="120" t="str">
        <f>IF(OR($E193="",$G193=""),"",IF(AND($E$3=6),'Marks Entry 6th'!AI192,IF(AND($E$3=7),'Marks Entry 7th'!AI192,"")))</f>
        <v/>
      </c>
      <c r="BF193" s="120" t="str">
        <f>IF(OR($E193="",$G193=""),"",IF(AND($E$3=6),'Marks Entry 6th'!AJ192,IF(AND($E$3=7),'Marks Entry 7th'!AJ192,"")))</f>
        <v/>
      </c>
      <c r="BG193" s="120" t="str">
        <f>IF(OR($E193="",$G193=""),"",IF(AND($E$3=6),'Marks Entry 6th'!AK192,IF(AND($E$3=7),'Marks Entry 7th'!AK192,"")))</f>
        <v/>
      </c>
      <c r="BH193" s="120" t="str">
        <f>IF(OR($E193="",$G193=""),"",IF(AND($E$3=6),'Marks Entry 6th'!AL192,IF(AND($E$3=7),'Marks Entry 7th'!AL192,"")))</f>
        <v/>
      </c>
      <c r="BI193" s="428" t="str">
        <f t="shared" si="208"/>
        <v/>
      </c>
      <c r="BJ193" s="120" t="str">
        <f>IF(OR($E193="",$G193=""),"",IF(AND($E$3=6),'Marks Entry 6th'!AM192,IF(AND($E$3=7),'Marks Entry 7th'!AM192,"")))</f>
        <v/>
      </c>
      <c r="BK193" s="120" t="str">
        <f>IF(OR($E193="",$G193=""),"",IF(AND($E$3=6),'Marks Entry 6th'!AN192,IF(AND($E$3=7),'Marks Entry 7th'!AN192,"")))</f>
        <v/>
      </c>
      <c r="BL193" s="65" t="str">
        <f t="shared" si="209"/>
        <v/>
      </c>
      <c r="BM193" s="62">
        <f t="shared" si="210"/>
        <v>0</v>
      </c>
      <c r="BN193" s="67" t="str">
        <f>IF(OR($E193="",$G193=""),"",IF(AND($E$3=6),'Marks Entry 6th'!AO192,IF(AND($E$3=7),'Marks Entry 7th'!AO192,"")))</f>
        <v/>
      </c>
      <c r="BO193" s="67" t="str">
        <f>IF(OR($E193="",$G193=""),"",IF(AND($E$3=6),'Marks Entry 6th'!AP192,IF(AND($E$3=7),'Marks Entry 7th'!AP192,"")))</f>
        <v/>
      </c>
      <c r="BP193" s="65" t="str">
        <f t="shared" si="211"/>
        <v/>
      </c>
      <c r="BQ193" s="62" t="str">
        <f t="shared" si="212"/>
        <v/>
      </c>
      <c r="BR193" s="108">
        <f t="shared" si="213"/>
        <v>0</v>
      </c>
      <c r="BS193" s="108" t="str">
        <f t="shared" si="214"/>
        <v/>
      </c>
      <c r="BT193" s="108" t="str">
        <f t="shared" si="215"/>
        <v/>
      </c>
      <c r="BU193" s="108" t="str">
        <f t="shared" si="216"/>
        <v/>
      </c>
      <c r="BV193" s="108" t="str">
        <f t="shared" si="217"/>
        <v/>
      </c>
      <c r="BW193" s="110" t="str">
        <f t="shared" si="218"/>
        <v/>
      </c>
      <c r="BX193" s="120" t="str">
        <f>IF(OR($E193="",$G193=""),"",IF(AND($E$3=6),'Marks Entry 6th'!AQ192,IF(AND($E$3=7),'Marks Entry 7th'!AQ192,"")))</f>
        <v/>
      </c>
      <c r="BY193" s="120" t="str">
        <f>IF(OR($E193="",$G193=""),"",IF(AND($E$3=6),'Marks Entry 6th'!AR192,IF(AND($E$3=7),'Marks Entry 7th'!AR192,"")))</f>
        <v/>
      </c>
      <c r="BZ193" s="120" t="str">
        <f>IF(OR($E193="",$G193=""),"",IF(AND($E$3=6),'Marks Entry 6th'!AS192,IF(AND($E$3=7),'Marks Entry 7th'!AS192,"")))</f>
        <v/>
      </c>
      <c r="CA193" s="120" t="str">
        <f>IF(OR($E193="",$G193=""),"",IF(AND($E$3=6),'Marks Entry 6th'!AT192,IF(AND($E$3=7),'Marks Entry 7th'!AT192,"")))</f>
        <v/>
      </c>
      <c r="CB193" s="120" t="str">
        <f>IF(OR($E193="",$G193=""),"",IF(AND($E$3=6),'Marks Entry 6th'!AU192,IF(AND($E$3=7),'Marks Entry 7th'!AU192,"")))</f>
        <v/>
      </c>
      <c r="CC193" s="120" t="str">
        <f>IF(OR($E193="",$G193=""),"",IF(AND($E$3=6),'Marks Entry 6th'!AV192,IF(AND($E$3=7),'Marks Entry 7th'!AV192,"")))</f>
        <v/>
      </c>
      <c r="CD193" s="428" t="str">
        <f t="shared" si="219"/>
        <v/>
      </c>
      <c r="CE193" s="120" t="str">
        <f>IF(OR($E193="",$G193=""),"",IF(AND($E$3=6),'Marks Entry 6th'!AW192,IF(AND($E$3=7),'Marks Entry 7th'!AW192,"")))</f>
        <v/>
      </c>
      <c r="CF193" s="120" t="str">
        <f>IF(OR($E193="",$G193=""),"",IF(AND($E$3=6),'Marks Entry 6th'!AX192,IF(AND($E$3=7),'Marks Entry 7th'!AX192,"")))</f>
        <v/>
      </c>
      <c r="CG193" s="65" t="str">
        <f t="shared" si="220"/>
        <v/>
      </c>
      <c r="CH193" s="62">
        <f t="shared" si="221"/>
        <v>0</v>
      </c>
      <c r="CI193" s="67" t="str">
        <f>IF(OR($E193="",$G193=""),"",IF(AND($E$3=6),'Marks Entry 6th'!AY192,IF(AND($E$3=7),'Marks Entry 7th'!AY192,"")))</f>
        <v/>
      </c>
      <c r="CJ193" s="67" t="str">
        <f>IF(OR($E193="",$G193=""),"",IF(AND($E$3=6),'Marks Entry 6th'!AZ192,IF(AND($E$3=7),'Marks Entry 7th'!AZ192,"")))</f>
        <v/>
      </c>
      <c r="CK193" s="65" t="str">
        <f t="shared" si="222"/>
        <v/>
      </c>
      <c r="CL193" s="62" t="str">
        <f t="shared" si="223"/>
        <v/>
      </c>
      <c r="CM193" s="108">
        <f t="shared" si="224"/>
        <v>0</v>
      </c>
      <c r="CN193" s="108" t="str">
        <f t="shared" si="225"/>
        <v/>
      </c>
      <c r="CO193" s="108" t="str">
        <f t="shared" si="226"/>
        <v/>
      </c>
      <c r="CP193" s="108" t="str">
        <f t="shared" si="227"/>
        <v/>
      </c>
      <c r="CQ193" s="108" t="str">
        <f t="shared" si="228"/>
        <v/>
      </c>
      <c r="CR193" s="110" t="str">
        <f t="shared" si="229"/>
        <v/>
      </c>
      <c r="CS193" s="120" t="str">
        <f>IF(OR($E193="",$G193=""),"",IF(AND($E$3=6),'Marks Entry 6th'!BA192,IF(AND($E$3=7),'Marks Entry 7th'!BA192,"")))</f>
        <v/>
      </c>
      <c r="CT193" s="120" t="str">
        <f>IF(OR($E193="",$G193=""),"",IF(AND($E$3=6),'Marks Entry 6th'!BB192,IF(AND($E$3=7),'Marks Entry 7th'!BB192,"")))</f>
        <v/>
      </c>
      <c r="CU193" s="120" t="str">
        <f>IF(OR($E193="",$G193=""),"",IF(AND($E$3=6),'Marks Entry 6th'!BC192,IF(AND($E$3=7),'Marks Entry 7th'!BC192,"")))</f>
        <v/>
      </c>
      <c r="CV193" s="120" t="str">
        <f>IF(OR($E193="",$G193=""),"",IF(AND($E$3=6),'Marks Entry 6th'!BD192,IF(AND($E$3=7),'Marks Entry 7th'!BD192,"")))</f>
        <v/>
      </c>
      <c r="CW193" s="120" t="str">
        <f>IF(OR($E193="",$G193=""),"",IF(AND($E$3=6),'Marks Entry 6th'!BE192,IF(AND($E$3=7),'Marks Entry 7th'!BE192,"")))</f>
        <v/>
      </c>
      <c r="CX193" s="120" t="str">
        <f>IF(OR($E193="",$G193=""),"",IF(AND($E$3=6),'Marks Entry 6th'!BF192,IF(AND($E$3=7),'Marks Entry 7th'!BF192,"")))</f>
        <v/>
      </c>
      <c r="CY193" s="428" t="str">
        <f t="shared" si="230"/>
        <v/>
      </c>
      <c r="CZ193" s="120" t="str">
        <f>IF(OR($E193="",$G193=""),"",IF(AND($E$3=6),'Marks Entry 6th'!BG192,IF(AND($E$3=7),'Marks Entry 7th'!BG192,"")))</f>
        <v/>
      </c>
      <c r="DA193" s="120" t="str">
        <f>IF(OR($E193="",$G193=""),"",IF(AND($E$3=6),'Marks Entry 6th'!BH192,IF(AND($E$3=7),'Marks Entry 7th'!BH192,"")))</f>
        <v/>
      </c>
      <c r="DB193" s="65" t="str">
        <f t="shared" si="231"/>
        <v/>
      </c>
      <c r="DC193" s="62">
        <f t="shared" si="232"/>
        <v>0</v>
      </c>
      <c r="DD193" s="67" t="str">
        <f>IF(OR($E193="",$G193=""),"",IF(AND($E$3=6),'Marks Entry 6th'!BI192,IF(AND($E$3=7),'Marks Entry 7th'!BI192,"")))</f>
        <v/>
      </c>
      <c r="DE193" s="67" t="str">
        <f>IF(OR($E193="",$G193=""),"",IF(AND($E$3=6),'Marks Entry 6th'!BJ192,IF(AND($E$3=7),'Marks Entry 7th'!BJ192,"")))</f>
        <v/>
      </c>
      <c r="DF193" s="65" t="str">
        <f t="shared" si="233"/>
        <v/>
      </c>
      <c r="DG193" s="62" t="str">
        <f t="shared" si="234"/>
        <v/>
      </c>
      <c r="DH193" s="108">
        <f t="shared" si="235"/>
        <v>0</v>
      </c>
      <c r="DI193" s="108" t="str">
        <f t="shared" si="236"/>
        <v/>
      </c>
      <c r="DJ193" s="108" t="str">
        <f t="shared" si="237"/>
        <v/>
      </c>
      <c r="DK193" s="108" t="str">
        <f t="shared" si="238"/>
        <v/>
      </c>
      <c r="DL193" s="108" t="str">
        <f t="shared" si="239"/>
        <v/>
      </c>
      <c r="DM193" s="110" t="str">
        <f t="shared" si="240"/>
        <v/>
      </c>
      <c r="DN193" s="120" t="str">
        <f>IF(OR($E193="",$G193=""),"",IF(AND($E$3=6),'Marks Entry 6th'!BK192,IF(AND($E$3=7),'Marks Entry 7th'!BK192,"")))</f>
        <v/>
      </c>
      <c r="DO193" s="120" t="str">
        <f>IF(OR($E193="",$G193=""),"",IF(AND($E$3=6),'Marks Entry 6th'!BL192,IF(AND($E$3=7),'Marks Entry 7th'!BL192,"")))</f>
        <v/>
      </c>
      <c r="DP193" s="120" t="str">
        <f>IF(OR($E193="",$G193=""),"",IF(AND($E$3=6),'Marks Entry 6th'!BM192,IF(AND($E$3=7),'Marks Entry 7th'!BM192,"")))</f>
        <v/>
      </c>
      <c r="DQ193" s="120" t="str">
        <f>IF(OR($E193="",$G193=""),"",IF(AND($E$3=6),'Marks Entry 6th'!BN192,IF(AND($E$3=7),'Marks Entry 7th'!BN192,"")))</f>
        <v/>
      </c>
      <c r="DR193" s="120" t="str">
        <f>IF(OR($E193="",$G193=""),"",IF(AND($E$3=6),'Marks Entry 6th'!BO192,IF(AND($E$3=7),'Marks Entry 7th'!BO192,"")))</f>
        <v/>
      </c>
      <c r="DS193" s="120" t="str">
        <f>IF(OR($E193="",$G193=""),"",IF(AND($E$3=6),'Marks Entry 6th'!BP192,IF(AND($E$3=7),'Marks Entry 7th'!BP192,"")))</f>
        <v/>
      </c>
      <c r="DT193" s="428" t="str">
        <f t="shared" si="241"/>
        <v/>
      </c>
      <c r="DU193" s="120" t="str">
        <f>IF(OR($E193="",$G193=""),"",IF(AND($E$3=6),'Marks Entry 6th'!BQ192,IF(AND($E$3=7),'Marks Entry 7th'!BQ192,"")))</f>
        <v/>
      </c>
      <c r="DV193" s="120" t="str">
        <f>IF(OR($E193="",$G193=""),"",IF(AND($E$3=6),'Marks Entry 6th'!BR192,IF(AND($E$3=7),'Marks Entry 7th'!BR192,"")))</f>
        <v/>
      </c>
      <c r="DW193" s="65" t="str">
        <f t="shared" si="242"/>
        <v/>
      </c>
      <c r="DX193" s="62">
        <f t="shared" si="243"/>
        <v>0</v>
      </c>
      <c r="DY193" s="67" t="str">
        <f>IF(OR($E193="",$G193=""),"",IF(AND($E$3=6),'Marks Entry 6th'!BS192,IF(AND($E$3=7),'Marks Entry 7th'!BS192,"")))</f>
        <v/>
      </c>
      <c r="DZ193" s="67" t="str">
        <f>IF(OR($E193="",$G193=""),"",IF(AND($E$3=6),'Marks Entry 6th'!BT192,IF(AND($E$3=7),'Marks Entry 7th'!BT192,"")))</f>
        <v/>
      </c>
      <c r="EA193" s="65" t="str">
        <f t="shared" si="244"/>
        <v/>
      </c>
      <c r="EB193" s="62" t="str">
        <f t="shared" si="245"/>
        <v/>
      </c>
      <c r="EC193" s="108">
        <f t="shared" si="246"/>
        <v>0</v>
      </c>
      <c r="ED193" s="108" t="str">
        <f t="shared" si="247"/>
        <v/>
      </c>
      <c r="EE193" s="108" t="str">
        <f t="shared" si="248"/>
        <v/>
      </c>
      <c r="EF193" s="108" t="str">
        <f t="shared" si="249"/>
        <v/>
      </c>
      <c r="EG193" s="108" t="str">
        <f t="shared" si="250"/>
        <v/>
      </c>
      <c r="EH193" s="110" t="str">
        <f t="shared" si="251"/>
        <v/>
      </c>
      <c r="EI193" s="52" t="str">
        <f>IF(OR($E193="",$G193=""),"",IF(AND($E$3=6),'Marks Entry 6th'!BU192,IF(AND($E$3=7),'Marks Entry 7th'!BU192,"")))</f>
        <v/>
      </c>
      <c r="EJ193" s="52" t="str">
        <f>IF(OR($E193="",$G193=""),"",IF(AND($E$3=6),'Marks Entry 6th'!BV192,IF(AND($E$3=7),'Marks Entry 7th'!BV192,"")))</f>
        <v/>
      </c>
      <c r="EK193" s="52" t="str">
        <f>IF(OR($E193="",$G193=""),"",IF(AND($E$3=6),'Marks Entry 6th'!BW192,IF(AND($E$3=7),'Marks Entry 7th'!BW192,"")))</f>
        <v/>
      </c>
      <c r="EL193" s="52" t="str">
        <f>IF(OR($E193="",$G193=""),"",IF(AND($E$3=6),'Marks Entry 6th'!BX192,IF(AND($E$3=7),'Marks Entry 7th'!BX192,"")))</f>
        <v/>
      </c>
      <c r="EM193" s="52" t="str">
        <f>IF(OR($E193="",$G193=""),"",IF(AND($E$3=6),'Marks Entry 6th'!BY192,IF(AND($E$3=7),'Marks Entry 7th'!BY192,"")))</f>
        <v/>
      </c>
      <c r="EN193" s="121" t="str">
        <f t="shared" si="252"/>
        <v/>
      </c>
      <c r="EO193" s="122">
        <f t="shared" si="253"/>
        <v>0</v>
      </c>
      <c r="EP193" s="122" t="str">
        <f t="shared" si="254"/>
        <v/>
      </c>
      <c r="EQ193" s="122" t="str">
        <f t="shared" si="255"/>
        <v/>
      </c>
      <c r="ER193" s="109" t="str">
        <f t="shared" si="256"/>
        <v/>
      </c>
      <c r="ES193" s="52" t="str">
        <f>IF(OR($E193="",$G193=""),"",IF(AND($E$3=6),'Marks Entry 6th'!BZ192,IF(AND($E$3=7),'Marks Entry 7th'!BZ192,"")))</f>
        <v/>
      </c>
      <c r="ET193" s="52" t="str">
        <f>IF(OR($E193="",$G193=""),"",IF(AND($E$3=6),'Marks Entry 6th'!CA192,IF(AND($E$3=7),'Marks Entry 7th'!CA192,"")))</f>
        <v/>
      </c>
      <c r="EU193" s="52" t="str">
        <f>IF(OR($E193="",$G193=""),"",IF(AND($E$3=6),'Marks Entry 6th'!CB192,IF(AND($E$3=7),'Marks Entry 7th'!CB192,"")))</f>
        <v/>
      </c>
      <c r="EV193" s="52" t="str">
        <f>IF(OR($E193="",$G193=""),"",IF(AND($E$3=6),'Marks Entry 6th'!CC192,IF(AND($E$3=7),'Marks Entry 7th'!CC192,"")))</f>
        <v/>
      </c>
      <c r="EW193" s="52" t="str">
        <f>IF(OR($E193="",$G193=""),"",IF(AND($E$3=6),'Marks Entry 6th'!CD192,IF(AND($E$3=7),'Marks Entry 7th'!CD192,"")))</f>
        <v/>
      </c>
      <c r="EX193" s="121" t="str">
        <f t="shared" si="257"/>
        <v/>
      </c>
      <c r="EY193" s="122">
        <f t="shared" si="258"/>
        <v>0</v>
      </c>
      <c r="EZ193" s="122" t="str">
        <f t="shared" si="259"/>
        <v/>
      </c>
      <c r="FA193" s="122" t="str">
        <f t="shared" si="260"/>
        <v/>
      </c>
      <c r="FB193" s="109" t="str">
        <f t="shared" si="261"/>
        <v/>
      </c>
      <c r="FC193" s="52" t="str">
        <f>IF(OR($E193="",$G193=""),"",IF(AND($E$3=6),'Marks Entry 6th'!CE192,IF(AND($E$3=7),'Marks Entry 7th'!CE192,"")))</f>
        <v/>
      </c>
      <c r="FD193" s="52" t="str">
        <f>IF(OR($E193="",$G193=""),"",IF(AND($E$3=6),'Marks Entry 6th'!CF192,IF(AND($E$3=7),'Marks Entry 7th'!CF192,"")))</f>
        <v/>
      </c>
      <c r="FE193" s="52" t="str">
        <f>IF(OR($E193="",$G193=""),"",IF(AND($E$3=6),'Marks Entry 6th'!CG192,IF(AND($E$3=7),'Marks Entry 7th'!CG192,"")))</f>
        <v/>
      </c>
      <c r="FF193" s="52" t="str">
        <f>IF(OR($E193="",$G193=""),"",IF(AND($E$3=6),'Marks Entry 6th'!CH192,IF(AND($E$3=7),'Marks Entry 7th'!CH192,"")))</f>
        <v/>
      </c>
      <c r="FG193" s="52" t="str">
        <f>IF(OR($E193="",$G193=""),"",IF(AND($E$3=6),'Marks Entry 6th'!CI192,IF(AND($E$3=7),'Marks Entry 7th'!CI192,"")))</f>
        <v/>
      </c>
      <c r="FH193" s="121" t="str">
        <f t="shared" si="262"/>
        <v/>
      </c>
      <c r="FI193" s="122">
        <f t="shared" si="263"/>
        <v>0</v>
      </c>
      <c r="FJ193" s="122" t="str">
        <f t="shared" si="264"/>
        <v/>
      </c>
      <c r="FK193" s="122" t="str">
        <f t="shared" si="265"/>
        <v/>
      </c>
      <c r="FL193" s="109" t="str">
        <f t="shared" si="266"/>
        <v/>
      </c>
      <c r="FM193" s="370" t="str">
        <f>IF(OR($E193="",$G193=""),"",IF(AND('Marks Entry 6th'!CJ192="",'Marks Entry 7th'!CJ192=""),"",IF(AND($E$3=6),'Marks Entry 6th'!CJ192,IF(AND($E$3=7),'Marks Entry 7th'!CJ192,""))))</f>
        <v/>
      </c>
      <c r="FN193" s="370" t="str">
        <f>IF(OR($E193="",$G193=""),"",IF(AND('Marks Entry 6th'!CK192="",'Marks Entry 7th'!CK192=""),"",IF(AND($E$3=6),'Marks Entry 6th'!CK192,IF(AND($E$3=7),'Marks Entry 7th'!CK192,""))))</f>
        <v/>
      </c>
      <c r="FO193" s="371" t="str">
        <f t="shared" si="267"/>
        <v/>
      </c>
      <c r="FP193" s="109" t="str">
        <f t="shared" si="268"/>
        <v/>
      </c>
      <c r="FQ193" s="370" t="str">
        <f>IF(OR($E193="",$G193=""),"",IF(AND('Marks Entry 6th'!CL192="",'Marks Entry 7th'!CL192=""),"",IF(AND($E$3=6),'Marks Entry 6th'!CL192,IF(AND($E$3=7),'Marks Entry 7th'!CL192,""))))</f>
        <v/>
      </c>
      <c r="FR193" s="370" t="str">
        <f>IF(OR($E193="",$G193=""),"",IF(AND('Marks Entry 6th'!CM192="",'Marks Entry 7th'!CM192=""),"",IF(AND($E$3=6),'Marks Entry 6th'!CM192,IF(AND($E$3=7),'Marks Entry 7th'!CM192,""))))</f>
        <v/>
      </c>
      <c r="FS193" s="371" t="str">
        <f t="shared" si="269"/>
        <v/>
      </c>
      <c r="FT193" s="109" t="str">
        <f t="shared" si="270"/>
        <v/>
      </c>
      <c r="FU193" s="78" t="str">
        <f t="shared" si="271"/>
        <v/>
      </c>
      <c r="FV193" s="332" t="str">
        <f t="shared" si="272"/>
        <v/>
      </c>
      <c r="FW193" s="84" t="str">
        <f t="shared" si="273"/>
        <v/>
      </c>
      <c r="FX193" s="225" t="str">
        <f t="shared" si="274"/>
        <v/>
      </c>
      <c r="FY193" s="85" t="str">
        <f t="shared" si="275"/>
        <v/>
      </c>
      <c r="FZ193" s="331" t="str">
        <f>IFERROR(IF(B193="NSO","NSO",IF(OR(D193="",G193="",F193=""),"",IF(AND(FV193&gt;=36,'Master sheet'!$D$11="Hindi"),"कक्षा क्रमोन्नत",IF(AND(FV193&gt;=36,'Master sheet'!$D$11="English"),"Promoted",IF(AND(FV193&lt;36,'Master sheet'!$D$11="Hindi"),"पुनः परीक्षा","Re-Exam"))))),"")</f>
        <v/>
      </c>
      <c r="GA193" s="53" t="str">
        <f>IF(OR($E193="",$G193=""),"",IF(AND($E$3=6,'Marks Entry 6th'!CN192=""),"",IF(AND($E$3=7,'Marks Entry 7th'!CN192=""),"",IF(AND($E$3=6),'Marks Entry 6th'!CN192,IF(AND($E$3=7),'Marks Entry 7th'!CN192,"")))))</f>
        <v/>
      </c>
      <c r="GB193" s="53" t="str">
        <f>IF(OR($E193="",$G193=""),"",IF(AND($E$3=6,'Marks Entry 6th'!CO192=""),"",IF(AND($E$3=7,'Marks Entry 7th'!CO192=""),"",IF(AND($E$3=6),'Marks Entry 6th'!CO192,IF(AND($E$3=7),'Marks Entry 7th'!CO192,"")))))</f>
        <v/>
      </c>
      <c r="GC193" s="54"/>
      <c r="GK193" s="56">
        <f>IF(AND($E$3=6),'Marks Entry 6th'!I192,IF(AND($E$3=7),'Marks Entry 7th'!I192,""))</f>
        <v>0</v>
      </c>
      <c r="GL193" s="56">
        <f t="shared" si="276"/>
        <v>0</v>
      </c>
    </row>
    <row r="194" spans="1:194" ht="18.95" customHeight="1">
      <c r="A194" s="68">
        <v>187</v>
      </c>
      <c r="B194" s="68" t="str">
        <f>IF(OR(GK194=0,GK194=""),"",IF(AND($E$3=6),'Marks Entry 6th'!I193,IF(AND($E$3=7),'Marks Entry 7th'!I193,"")))</f>
        <v/>
      </c>
      <c r="C194" s="69" t="str">
        <f>IF(OR(B194=0,B194=""),"",IF(AND($E$3=6,'Marks Entry 6th'!B193=""),"",IF(AND($E$3=7,'Marks Entry 7th'!B193=""),"",IF(AND($E$3=6,'Marks Entry 6th'!B193),'Marks Entry 6th'!B193,IF(AND($E$3=7),'Marks Entry 7th'!B193,"")))))</f>
        <v/>
      </c>
      <c r="D194" s="69" t="str">
        <f>IF(OR(B194=0,B194=""),"",IF(AND($E$3=6,'Marks Entry 6th'!C193=""),"",IF(AND($E$3=7,'Marks Entry 7th'!C193=""),"",IF(AND($E$3=6),'Marks Entry 6th'!C193,IF(AND($E$3=7),'Marks Entry 7th'!C193,"")))))</f>
        <v/>
      </c>
      <c r="E194" s="306" t="str">
        <f>IF(OR(B194=0,B194=""),"",IF(AND($E$3=6,'Marks Entry 6th'!E193=""),"",IF(AND($E$3=7,'Marks Entry 7th'!E193=""),"",IF(AND($E$3=6),'Marks Entry 6th'!E193,IF(AND($E$3=7),'Marks Entry 7th'!E193,"")))))</f>
        <v/>
      </c>
      <c r="F194" s="69" t="str">
        <f>IF(OR(B194=0,B194=""),"",IF(AND($E$3=6,'Marks Entry 6th'!D193=""),"",IF(AND($E$3=7,'Marks Entry 7th'!D193=""),"",IF(AND($E$3=6),'Marks Entry 6th'!D193,IF(AND($E$3=7),'Marks Entry 7th'!D193,"")))))</f>
        <v/>
      </c>
      <c r="G194" s="305" t="str">
        <f>IF(OR(B194=0,B194=""),"",IF(AND($E$3=6,'Marks Entry 6th'!F193=""),"",IF(AND($E$3=7,'Marks Entry 7th'!F193=""),"",IF(AND($E$3=6),UPPER('Marks Entry 6th'!F193),IF(AND($E$3=7),UPPER('Marks Entry 7th'!F193),"")))))</f>
        <v/>
      </c>
      <c r="H194" s="305" t="str">
        <f>IF(OR(B194=0,B194=""),"",IF(AND($E$3=6,'Marks Entry 6th'!G193=""),"",IF(AND($E$3=7,'Marks Entry 7th'!G193=""),"",IF(AND($E$3=6),UPPER('Marks Entry 6th'!G193),IF(AND($E$3=7),UPPER('Marks Entry 7th'!G193),"")))))</f>
        <v/>
      </c>
      <c r="I194" s="305" t="str">
        <f>IF(OR(B194=0,B194=""),"",IF(AND($E$3=6,'Marks Entry 6th'!H193=""),"",IF(AND($E$3=7,'Marks Entry 7th'!H193=""),"",IF(AND($E$3=6),UPPER('Marks Entry 6th'!H193),IF(AND($E$3=7),UPPER('Marks Entry 7th'!H193),"")))))</f>
        <v/>
      </c>
      <c r="J194" s="64" t="str">
        <f>IF(OR(B194=0,B194=""),"",IF(AND($E$3=6,'Marks Entry 6th'!J193=""),"",IF(AND($E$3=7,'Marks Entry 7th'!J193=""),"",IF(AND($E$3=6),'Marks Entry 6th'!J193,IF(AND($E$3=7),'Marks Entry 7th'!J193,"")))))</f>
        <v/>
      </c>
      <c r="K194" s="64" t="str">
        <f>IF(OR(B194=0,B194=""),"",IF(AND($E$3=6,'Marks Entry 6th'!K193=""),"",IF(AND($E$3=7,'Marks Entry 7th'!K193=""),"",IF(AND($E$3=6),'Marks Entry 6th'!K193,IF(AND($E$3=7),'Marks Entry 7th'!K193,"")))))</f>
        <v/>
      </c>
      <c r="L194" s="120" t="str">
        <f>IF(OR($E194="",$G194=""),"",IF(AND($E$3=6),'Marks Entry 6th'!L193,IF(AND($E$3=7),'Marks Entry 7th'!L193,"")))</f>
        <v/>
      </c>
      <c r="M194" s="120" t="str">
        <f>IF(OR($E194="",$G194=""),"",IF(AND($E$3=6),'Marks Entry 6th'!M193,IF(AND($E$3=7),'Marks Entry 7th'!M193,"")))</f>
        <v/>
      </c>
      <c r="N194" s="120" t="str">
        <f>IF(OR($E194="",$G194=""),"",IF(AND($E$3=6),'Marks Entry 6th'!N193,IF(AND($E$3=7),'Marks Entry 7th'!N193,"")))</f>
        <v/>
      </c>
      <c r="O194" s="120" t="str">
        <f>IF(OR($E194="",$G194=""),"",IF(AND($E$3=6),'Marks Entry 6th'!O193,IF(AND($E$3=7),'Marks Entry 7th'!O193,"")))</f>
        <v/>
      </c>
      <c r="P194" s="120" t="str">
        <f>IF(OR($E194="",$G194=""),"",IF(AND($E$3=6),'Marks Entry 6th'!P193,IF(AND($E$3=7),'Marks Entry 7th'!P193,"")))</f>
        <v/>
      </c>
      <c r="Q194" s="120" t="str">
        <f>IF(OR($E194="",$G194=""),"",IF(AND($E$3=6),'Marks Entry 6th'!Q193,IF(AND($E$3=7),'Marks Entry 7th'!Q193,"")))</f>
        <v/>
      </c>
      <c r="R194" s="428" t="str">
        <f t="shared" si="186"/>
        <v/>
      </c>
      <c r="S194" s="120" t="str">
        <f>IF(OR($E194="",$G194=""),"",IF(AND($E$3=6),'Marks Entry 6th'!R193,IF(AND($E$3=7),'Marks Entry 7th'!R193,"")))</f>
        <v/>
      </c>
      <c r="T194" s="120" t="str">
        <f>IF(OR($E194="",$G194=""),"",IF(AND($E$3=6),'Marks Entry 6th'!S193,IF(AND($E$3=7),'Marks Entry 7th'!S193,"")))</f>
        <v/>
      </c>
      <c r="U194" s="65" t="str">
        <f t="shared" si="187"/>
        <v/>
      </c>
      <c r="V194" s="62">
        <f t="shared" si="188"/>
        <v>0</v>
      </c>
      <c r="W194" s="67" t="str">
        <f>IF(OR($E194="",$G194=""),"",IF(AND($E$3=6),'Marks Entry 6th'!T193,IF(AND($E$3=7),'Marks Entry 7th'!T193,"")))</f>
        <v/>
      </c>
      <c r="X194" s="67" t="str">
        <f>IF(OR($E194="",$G194=""),"",IF(AND($E$3=6),'Marks Entry 6th'!U193,IF(AND($E$3=7),'Marks Entry 7th'!U193,"")))</f>
        <v/>
      </c>
      <c r="Y194" s="66" t="str">
        <f t="shared" si="189"/>
        <v/>
      </c>
      <c r="Z194" s="62" t="str">
        <f t="shared" si="190"/>
        <v/>
      </c>
      <c r="AA194" s="108">
        <f t="shared" si="191"/>
        <v>0</v>
      </c>
      <c r="AB194" s="108" t="str">
        <f t="shared" si="192"/>
        <v/>
      </c>
      <c r="AC194" s="108" t="str">
        <f t="shared" si="193"/>
        <v/>
      </c>
      <c r="AD194" s="108" t="str">
        <f t="shared" si="194"/>
        <v/>
      </c>
      <c r="AE194" s="108" t="str">
        <f t="shared" si="195"/>
        <v/>
      </c>
      <c r="AF194" s="110" t="str">
        <f t="shared" si="196"/>
        <v/>
      </c>
      <c r="AG194" s="120" t="str">
        <f>IF(OR($E194="",$G194=""),"",IF(AND($E$3=6),'Marks Entry 6th'!V193,IF(AND($E$3=7),'Marks Entry 7th'!V193,"")))</f>
        <v/>
      </c>
      <c r="AH194" s="120" t="str">
        <f>IF(OR($E194="",$G194=""),"",IF(AND($E$3=6),'Marks Entry 6th'!W193,IF(AND($E$3=7),'Marks Entry 7th'!W193,"")))</f>
        <v/>
      </c>
      <c r="AI194" s="120" t="str">
        <f>IF(OR($E194="",$G194=""),"",IF(AND($E$3=6),'Marks Entry 6th'!X193,IF(AND($E$3=7),'Marks Entry 7th'!X193,"")))</f>
        <v/>
      </c>
      <c r="AJ194" s="120" t="str">
        <f>IF(OR($E194="",$G194=""),"",IF(AND($E$3=6),'Marks Entry 6th'!Y193,IF(AND($E$3=7),'Marks Entry 7th'!Y193,"")))</f>
        <v/>
      </c>
      <c r="AK194" s="120" t="str">
        <f>IF(OR($E194="",$G194=""),"",IF(AND($E$3=6),'Marks Entry 6th'!Z193,IF(AND($E$3=7),'Marks Entry 7th'!Z193,"")))</f>
        <v/>
      </c>
      <c r="AL194" s="120" t="str">
        <f>IF(OR($E194="",$G194=""),"",IF(AND($E$3=6),'Marks Entry 6th'!AA193,IF(AND($E$3=7),'Marks Entry 7th'!AA193,"")))</f>
        <v/>
      </c>
      <c r="AM194" s="428" t="str">
        <f t="shared" si="197"/>
        <v/>
      </c>
      <c r="AN194" s="120" t="str">
        <f>IF(OR($E194="",$G194=""),"",IF(AND($E$3=6),'Marks Entry 6th'!AB193,IF(AND($E$3=7),'Marks Entry 7th'!AB193,"")))</f>
        <v/>
      </c>
      <c r="AO194" s="120" t="str">
        <f>IF(OR($E194="",$G194=""),"",IF(AND($E$3=6),'Marks Entry 6th'!AC193,IF(AND($E$3=7),'Marks Entry 7th'!AC193,"")))</f>
        <v/>
      </c>
      <c r="AP194" s="65" t="str">
        <f t="shared" si="198"/>
        <v/>
      </c>
      <c r="AQ194" s="62">
        <f t="shared" si="199"/>
        <v>0</v>
      </c>
      <c r="AR194" s="67" t="str">
        <f>IF(OR($E194="",$G194=""),"",IF(AND($E$3=6),'Marks Entry 6th'!AD193,IF(AND($E$3=7),'Marks Entry 7th'!AD193,"")))</f>
        <v/>
      </c>
      <c r="AS194" s="67" t="str">
        <f>IF(OR($E194="",$G194=""),"",IF(AND($E$3=6),'Marks Entry 6th'!AE193,IF(AND($E$3=7),'Marks Entry 7th'!AE193,"")))</f>
        <v/>
      </c>
      <c r="AT194" s="65" t="str">
        <f t="shared" si="200"/>
        <v/>
      </c>
      <c r="AU194" s="62" t="str">
        <f t="shared" si="201"/>
        <v/>
      </c>
      <c r="AV194" s="108">
        <f t="shared" si="202"/>
        <v>0</v>
      </c>
      <c r="AW194" s="108" t="str">
        <f t="shared" si="203"/>
        <v/>
      </c>
      <c r="AX194" s="108" t="str">
        <f t="shared" si="204"/>
        <v/>
      </c>
      <c r="AY194" s="108" t="str">
        <f t="shared" si="205"/>
        <v/>
      </c>
      <c r="AZ194" s="108" t="str">
        <f t="shared" si="206"/>
        <v/>
      </c>
      <c r="BA194" s="110" t="str">
        <f t="shared" si="207"/>
        <v/>
      </c>
      <c r="BB194" s="313" t="str">
        <f>IF(OR($E194="",$G194=""),"",IF(AND($E$3=6),'Marks Entry 6th'!AF193,IF(AND($E$3=7),'Marks Entry 7th'!AF193,"")))</f>
        <v/>
      </c>
      <c r="BC194" s="120" t="str">
        <f>IF(OR($E194="",$G194=""),"",IF(AND($E$3=6),'Marks Entry 6th'!AG193,IF(AND($E$3=7),'Marks Entry 7th'!AG193,"")))</f>
        <v/>
      </c>
      <c r="BD194" s="120" t="str">
        <f>IF(OR($E194="",$G194=""),"",IF(AND($E$3=6),'Marks Entry 6th'!AH193,IF(AND($E$3=7),'Marks Entry 7th'!AH193,"")))</f>
        <v/>
      </c>
      <c r="BE194" s="120" t="str">
        <f>IF(OR($E194="",$G194=""),"",IF(AND($E$3=6),'Marks Entry 6th'!AI193,IF(AND($E$3=7),'Marks Entry 7th'!AI193,"")))</f>
        <v/>
      </c>
      <c r="BF194" s="120" t="str">
        <f>IF(OR($E194="",$G194=""),"",IF(AND($E$3=6),'Marks Entry 6th'!AJ193,IF(AND($E$3=7),'Marks Entry 7th'!AJ193,"")))</f>
        <v/>
      </c>
      <c r="BG194" s="120" t="str">
        <f>IF(OR($E194="",$G194=""),"",IF(AND($E$3=6),'Marks Entry 6th'!AK193,IF(AND($E$3=7),'Marks Entry 7th'!AK193,"")))</f>
        <v/>
      </c>
      <c r="BH194" s="120" t="str">
        <f>IF(OR($E194="",$G194=""),"",IF(AND($E$3=6),'Marks Entry 6th'!AL193,IF(AND($E$3=7),'Marks Entry 7th'!AL193,"")))</f>
        <v/>
      </c>
      <c r="BI194" s="428" t="str">
        <f t="shared" si="208"/>
        <v/>
      </c>
      <c r="BJ194" s="120" t="str">
        <f>IF(OR($E194="",$G194=""),"",IF(AND($E$3=6),'Marks Entry 6th'!AM193,IF(AND($E$3=7),'Marks Entry 7th'!AM193,"")))</f>
        <v/>
      </c>
      <c r="BK194" s="120" t="str">
        <f>IF(OR($E194="",$G194=""),"",IF(AND($E$3=6),'Marks Entry 6th'!AN193,IF(AND($E$3=7),'Marks Entry 7th'!AN193,"")))</f>
        <v/>
      </c>
      <c r="BL194" s="65" t="str">
        <f t="shared" si="209"/>
        <v/>
      </c>
      <c r="BM194" s="62">
        <f t="shared" si="210"/>
        <v>0</v>
      </c>
      <c r="BN194" s="67" t="str">
        <f>IF(OR($E194="",$G194=""),"",IF(AND($E$3=6),'Marks Entry 6th'!AO193,IF(AND($E$3=7),'Marks Entry 7th'!AO193,"")))</f>
        <v/>
      </c>
      <c r="BO194" s="67" t="str">
        <f>IF(OR($E194="",$G194=""),"",IF(AND($E$3=6),'Marks Entry 6th'!AP193,IF(AND($E$3=7),'Marks Entry 7th'!AP193,"")))</f>
        <v/>
      </c>
      <c r="BP194" s="65" t="str">
        <f t="shared" si="211"/>
        <v/>
      </c>
      <c r="BQ194" s="62" t="str">
        <f t="shared" si="212"/>
        <v/>
      </c>
      <c r="BR194" s="108">
        <f t="shared" si="213"/>
        <v>0</v>
      </c>
      <c r="BS194" s="108" t="str">
        <f t="shared" si="214"/>
        <v/>
      </c>
      <c r="BT194" s="108" t="str">
        <f t="shared" si="215"/>
        <v/>
      </c>
      <c r="BU194" s="108" t="str">
        <f t="shared" si="216"/>
        <v/>
      </c>
      <c r="BV194" s="108" t="str">
        <f t="shared" si="217"/>
        <v/>
      </c>
      <c r="BW194" s="110" t="str">
        <f t="shared" si="218"/>
        <v/>
      </c>
      <c r="BX194" s="120" t="str">
        <f>IF(OR($E194="",$G194=""),"",IF(AND($E$3=6),'Marks Entry 6th'!AQ193,IF(AND($E$3=7),'Marks Entry 7th'!AQ193,"")))</f>
        <v/>
      </c>
      <c r="BY194" s="120" t="str">
        <f>IF(OR($E194="",$G194=""),"",IF(AND($E$3=6),'Marks Entry 6th'!AR193,IF(AND($E$3=7),'Marks Entry 7th'!AR193,"")))</f>
        <v/>
      </c>
      <c r="BZ194" s="120" t="str">
        <f>IF(OR($E194="",$G194=""),"",IF(AND($E$3=6),'Marks Entry 6th'!AS193,IF(AND($E$3=7),'Marks Entry 7th'!AS193,"")))</f>
        <v/>
      </c>
      <c r="CA194" s="120" t="str">
        <f>IF(OR($E194="",$G194=""),"",IF(AND($E$3=6),'Marks Entry 6th'!AT193,IF(AND($E$3=7),'Marks Entry 7th'!AT193,"")))</f>
        <v/>
      </c>
      <c r="CB194" s="120" t="str">
        <f>IF(OR($E194="",$G194=""),"",IF(AND($E$3=6),'Marks Entry 6th'!AU193,IF(AND($E$3=7),'Marks Entry 7th'!AU193,"")))</f>
        <v/>
      </c>
      <c r="CC194" s="120" t="str">
        <f>IF(OR($E194="",$G194=""),"",IF(AND($E$3=6),'Marks Entry 6th'!AV193,IF(AND($E$3=7),'Marks Entry 7th'!AV193,"")))</f>
        <v/>
      </c>
      <c r="CD194" s="428" t="str">
        <f t="shared" si="219"/>
        <v/>
      </c>
      <c r="CE194" s="120" t="str">
        <f>IF(OR($E194="",$G194=""),"",IF(AND($E$3=6),'Marks Entry 6th'!AW193,IF(AND($E$3=7),'Marks Entry 7th'!AW193,"")))</f>
        <v/>
      </c>
      <c r="CF194" s="120" t="str">
        <f>IF(OR($E194="",$G194=""),"",IF(AND($E$3=6),'Marks Entry 6th'!AX193,IF(AND($E$3=7),'Marks Entry 7th'!AX193,"")))</f>
        <v/>
      </c>
      <c r="CG194" s="65" t="str">
        <f t="shared" si="220"/>
        <v/>
      </c>
      <c r="CH194" s="62">
        <f t="shared" si="221"/>
        <v>0</v>
      </c>
      <c r="CI194" s="67" t="str">
        <f>IF(OR($E194="",$G194=""),"",IF(AND($E$3=6),'Marks Entry 6th'!AY193,IF(AND($E$3=7),'Marks Entry 7th'!AY193,"")))</f>
        <v/>
      </c>
      <c r="CJ194" s="67" t="str">
        <f>IF(OR($E194="",$G194=""),"",IF(AND($E$3=6),'Marks Entry 6th'!AZ193,IF(AND($E$3=7),'Marks Entry 7th'!AZ193,"")))</f>
        <v/>
      </c>
      <c r="CK194" s="65" t="str">
        <f t="shared" si="222"/>
        <v/>
      </c>
      <c r="CL194" s="62" t="str">
        <f t="shared" si="223"/>
        <v/>
      </c>
      <c r="CM194" s="108">
        <f t="shared" si="224"/>
        <v>0</v>
      </c>
      <c r="CN194" s="108" t="str">
        <f t="shared" si="225"/>
        <v/>
      </c>
      <c r="CO194" s="108" t="str">
        <f t="shared" si="226"/>
        <v/>
      </c>
      <c r="CP194" s="108" t="str">
        <f t="shared" si="227"/>
        <v/>
      </c>
      <c r="CQ194" s="108" t="str">
        <f t="shared" si="228"/>
        <v/>
      </c>
      <c r="CR194" s="110" t="str">
        <f t="shared" si="229"/>
        <v/>
      </c>
      <c r="CS194" s="120" t="str">
        <f>IF(OR($E194="",$G194=""),"",IF(AND($E$3=6),'Marks Entry 6th'!BA193,IF(AND($E$3=7),'Marks Entry 7th'!BA193,"")))</f>
        <v/>
      </c>
      <c r="CT194" s="120" t="str">
        <f>IF(OR($E194="",$G194=""),"",IF(AND($E$3=6),'Marks Entry 6th'!BB193,IF(AND($E$3=7),'Marks Entry 7th'!BB193,"")))</f>
        <v/>
      </c>
      <c r="CU194" s="120" t="str">
        <f>IF(OR($E194="",$G194=""),"",IF(AND($E$3=6),'Marks Entry 6th'!BC193,IF(AND($E$3=7),'Marks Entry 7th'!BC193,"")))</f>
        <v/>
      </c>
      <c r="CV194" s="120" t="str">
        <f>IF(OR($E194="",$G194=""),"",IF(AND($E$3=6),'Marks Entry 6th'!BD193,IF(AND($E$3=7),'Marks Entry 7th'!BD193,"")))</f>
        <v/>
      </c>
      <c r="CW194" s="120" t="str">
        <f>IF(OR($E194="",$G194=""),"",IF(AND($E$3=6),'Marks Entry 6th'!BE193,IF(AND($E$3=7),'Marks Entry 7th'!BE193,"")))</f>
        <v/>
      </c>
      <c r="CX194" s="120" t="str">
        <f>IF(OR($E194="",$G194=""),"",IF(AND($E$3=6),'Marks Entry 6th'!BF193,IF(AND($E$3=7),'Marks Entry 7th'!BF193,"")))</f>
        <v/>
      </c>
      <c r="CY194" s="428" t="str">
        <f t="shared" si="230"/>
        <v/>
      </c>
      <c r="CZ194" s="120" t="str">
        <f>IF(OR($E194="",$G194=""),"",IF(AND($E$3=6),'Marks Entry 6th'!BG193,IF(AND($E$3=7),'Marks Entry 7th'!BG193,"")))</f>
        <v/>
      </c>
      <c r="DA194" s="120" t="str">
        <f>IF(OR($E194="",$G194=""),"",IF(AND($E$3=6),'Marks Entry 6th'!BH193,IF(AND($E$3=7),'Marks Entry 7th'!BH193,"")))</f>
        <v/>
      </c>
      <c r="DB194" s="65" t="str">
        <f t="shared" si="231"/>
        <v/>
      </c>
      <c r="DC194" s="62">
        <f t="shared" si="232"/>
        <v>0</v>
      </c>
      <c r="DD194" s="67" t="str">
        <f>IF(OR($E194="",$G194=""),"",IF(AND($E$3=6),'Marks Entry 6th'!BI193,IF(AND($E$3=7),'Marks Entry 7th'!BI193,"")))</f>
        <v/>
      </c>
      <c r="DE194" s="67" t="str">
        <f>IF(OR($E194="",$G194=""),"",IF(AND($E$3=6),'Marks Entry 6th'!BJ193,IF(AND($E$3=7),'Marks Entry 7th'!BJ193,"")))</f>
        <v/>
      </c>
      <c r="DF194" s="65" t="str">
        <f t="shared" si="233"/>
        <v/>
      </c>
      <c r="DG194" s="62" t="str">
        <f t="shared" si="234"/>
        <v/>
      </c>
      <c r="DH194" s="108">
        <f t="shared" si="235"/>
        <v>0</v>
      </c>
      <c r="DI194" s="108" t="str">
        <f t="shared" si="236"/>
        <v/>
      </c>
      <c r="DJ194" s="108" t="str">
        <f t="shared" si="237"/>
        <v/>
      </c>
      <c r="DK194" s="108" t="str">
        <f t="shared" si="238"/>
        <v/>
      </c>
      <c r="DL194" s="108" t="str">
        <f t="shared" si="239"/>
        <v/>
      </c>
      <c r="DM194" s="110" t="str">
        <f t="shared" si="240"/>
        <v/>
      </c>
      <c r="DN194" s="120" t="str">
        <f>IF(OR($E194="",$G194=""),"",IF(AND($E$3=6),'Marks Entry 6th'!BK193,IF(AND($E$3=7),'Marks Entry 7th'!BK193,"")))</f>
        <v/>
      </c>
      <c r="DO194" s="120" t="str">
        <f>IF(OR($E194="",$G194=""),"",IF(AND($E$3=6),'Marks Entry 6th'!BL193,IF(AND($E$3=7),'Marks Entry 7th'!BL193,"")))</f>
        <v/>
      </c>
      <c r="DP194" s="120" t="str">
        <f>IF(OR($E194="",$G194=""),"",IF(AND($E$3=6),'Marks Entry 6th'!BM193,IF(AND($E$3=7),'Marks Entry 7th'!BM193,"")))</f>
        <v/>
      </c>
      <c r="DQ194" s="120" t="str">
        <f>IF(OR($E194="",$G194=""),"",IF(AND($E$3=6),'Marks Entry 6th'!BN193,IF(AND($E$3=7),'Marks Entry 7th'!BN193,"")))</f>
        <v/>
      </c>
      <c r="DR194" s="120" t="str">
        <f>IF(OR($E194="",$G194=""),"",IF(AND($E$3=6),'Marks Entry 6th'!BO193,IF(AND($E$3=7),'Marks Entry 7th'!BO193,"")))</f>
        <v/>
      </c>
      <c r="DS194" s="120" t="str">
        <f>IF(OR($E194="",$G194=""),"",IF(AND($E$3=6),'Marks Entry 6th'!BP193,IF(AND($E$3=7),'Marks Entry 7th'!BP193,"")))</f>
        <v/>
      </c>
      <c r="DT194" s="428" t="str">
        <f t="shared" si="241"/>
        <v/>
      </c>
      <c r="DU194" s="120" t="str">
        <f>IF(OR($E194="",$G194=""),"",IF(AND($E$3=6),'Marks Entry 6th'!BQ193,IF(AND($E$3=7),'Marks Entry 7th'!BQ193,"")))</f>
        <v/>
      </c>
      <c r="DV194" s="120" t="str">
        <f>IF(OR($E194="",$G194=""),"",IF(AND($E$3=6),'Marks Entry 6th'!BR193,IF(AND($E$3=7),'Marks Entry 7th'!BR193,"")))</f>
        <v/>
      </c>
      <c r="DW194" s="65" t="str">
        <f t="shared" si="242"/>
        <v/>
      </c>
      <c r="DX194" s="62">
        <f t="shared" si="243"/>
        <v>0</v>
      </c>
      <c r="DY194" s="67" t="str">
        <f>IF(OR($E194="",$G194=""),"",IF(AND($E$3=6),'Marks Entry 6th'!BS193,IF(AND($E$3=7),'Marks Entry 7th'!BS193,"")))</f>
        <v/>
      </c>
      <c r="DZ194" s="67" t="str">
        <f>IF(OR($E194="",$G194=""),"",IF(AND($E$3=6),'Marks Entry 6th'!BT193,IF(AND($E$3=7),'Marks Entry 7th'!BT193,"")))</f>
        <v/>
      </c>
      <c r="EA194" s="65" t="str">
        <f t="shared" si="244"/>
        <v/>
      </c>
      <c r="EB194" s="62" t="str">
        <f t="shared" si="245"/>
        <v/>
      </c>
      <c r="EC194" s="108">
        <f t="shared" si="246"/>
        <v>0</v>
      </c>
      <c r="ED194" s="108" t="str">
        <f t="shared" si="247"/>
        <v/>
      </c>
      <c r="EE194" s="108" t="str">
        <f t="shared" si="248"/>
        <v/>
      </c>
      <c r="EF194" s="108" t="str">
        <f t="shared" si="249"/>
        <v/>
      </c>
      <c r="EG194" s="108" t="str">
        <f t="shared" si="250"/>
        <v/>
      </c>
      <c r="EH194" s="110" t="str">
        <f t="shared" si="251"/>
        <v/>
      </c>
      <c r="EI194" s="52" t="str">
        <f>IF(OR($E194="",$G194=""),"",IF(AND($E$3=6),'Marks Entry 6th'!BU193,IF(AND($E$3=7),'Marks Entry 7th'!BU193,"")))</f>
        <v/>
      </c>
      <c r="EJ194" s="52" t="str">
        <f>IF(OR($E194="",$G194=""),"",IF(AND($E$3=6),'Marks Entry 6th'!BV193,IF(AND($E$3=7),'Marks Entry 7th'!BV193,"")))</f>
        <v/>
      </c>
      <c r="EK194" s="52" t="str">
        <f>IF(OR($E194="",$G194=""),"",IF(AND($E$3=6),'Marks Entry 6th'!BW193,IF(AND($E$3=7),'Marks Entry 7th'!BW193,"")))</f>
        <v/>
      </c>
      <c r="EL194" s="52" t="str">
        <f>IF(OR($E194="",$G194=""),"",IF(AND($E$3=6),'Marks Entry 6th'!BX193,IF(AND($E$3=7),'Marks Entry 7th'!BX193,"")))</f>
        <v/>
      </c>
      <c r="EM194" s="52" t="str">
        <f>IF(OR($E194="",$G194=""),"",IF(AND($E$3=6),'Marks Entry 6th'!BY193,IF(AND($E$3=7),'Marks Entry 7th'!BY193,"")))</f>
        <v/>
      </c>
      <c r="EN194" s="121" t="str">
        <f t="shared" si="252"/>
        <v/>
      </c>
      <c r="EO194" s="122">
        <f t="shared" si="253"/>
        <v>0</v>
      </c>
      <c r="EP194" s="122" t="str">
        <f t="shared" si="254"/>
        <v/>
      </c>
      <c r="EQ194" s="122" t="str">
        <f t="shared" si="255"/>
        <v/>
      </c>
      <c r="ER194" s="109" t="str">
        <f t="shared" si="256"/>
        <v/>
      </c>
      <c r="ES194" s="52" t="str">
        <f>IF(OR($E194="",$G194=""),"",IF(AND($E$3=6),'Marks Entry 6th'!BZ193,IF(AND($E$3=7),'Marks Entry 7th'!BZ193,"")))</f>
        <v/>
      </c>
      <c r="ET194" s="52" t="str">
        <f>IF(OR($E194="",$G194=""),"",IF(AND($E$3=6),'Marks Entry 6th'!CA193,IF(AND($E$3=7),'Marks Entry 7th'!CA193,"")))</f>
        <v/>
      </c>
      <c r="EU194" s="52" t="str">
        <f>IF(OR($E194="",$G194=""),"",IF(AND($E$3=6),'Marks Entry 6th'!CB193,IF(AND($E$3=7),'Marks Entry 7th'!CB193,"")))</f>
        <v/>
      </c>
      <c r="EV194" s="52" t="str">
        <f>IF(OR($E194="",$G194=""),"",IF(AND($E$3=6),'Marks Entry 6th'!CC193,IF(AND($E$3=7),'Marks Entry 7th'!CC193,"")))</f>
        <v/>
      </c>
      <c r="EW194" s="52" t="str">
        <f>IF(OR($E194="",$G194=""),"",IF(AND($E$3=6),'Marks Entry 6th'!CD193,IF(AND($E$3=7),'Marks Entry 7th'!CD193,"")))</f>
        <v/>
      </c>
      <c r="EX194" s="121" t="str">
        <f t="shared" si="257"/>
        <v/>
      </c>
      <c r="EY194" s="122">
        <f t="shared" si="258"/>
        <v>0</v>
      </c>
      <c r="EZ194" s="122" t="str">
        <f t="shared" si="259"/>
        <v/>
      </c>
      <c r="FA194" s="122" t="str">
        <f t="shared" si="260"/>
        <v/>
      </c>
      <c r="FB194" s="109" t="str">
        <f t="shared" si="261"/>
        <v/>
      </c>
      <c r="FC194" s="52" t="str">
        <f>IF(OR($E194="",$G194=""),"",IF(AND($E$3=6),'Marks Entry 6th'!CE193,IF(AND($E$3=7),'Marks Entry 7th'!CE193,"")))</f>
        <v/>
      </c>
      <c r="FD194" s="52" t="str">
        <f>IF(OR($E194="",$G194=""),"",IF(AND($E$3=6),'Marks Entry 6th'!CF193,IF(AND($E$3=7),'Marks Entry 7th'!CF193,"")))</f>
        <v/>
      </c>
      <c r="FE194" s="52" t="str">
        <f>IF(OR($E194="",$G194=""),"",IF(AND($E$3=6),'Marks Entry 6th'!CG193,IF(AND($E$3=7),'Marks Entry 7th'!CG193,"")))</f>
        <v/>
      </c>
      <c r="FF194" s="52" t="str">
        <f>IF(OR($E194="",$G194=""),"",IF(AND($E$3=6),'Marks Entry 6th'!CH193,IF(AND($E$3=7),'Marks Entry 7th'!CH193,"")))</f>
        <v/>
      </c>
      <c r="FG194" s="52" t="str">
        <f>IF(OR($E194="",$G194=""),"",IF(AND($E$3=6),'Marks Entry 6th'!CI193,IF(AND($E$3=7),'Marks Entry 7th'!CI193,"")))</f>
        <v/>
      </c>
      <c r="FH194" s="121" t="str">
        <f t="shared" si="262"/>
        <v/>
      </c>
      <c r="FI194" s="122">
        <f t="shared" si="263"/>
        <v>0</v>
      </c>
      <c r="FJ194" s="122" t="str">
        <f t="shared" si="264"/>
        <v/>
      </c>
      <c r="FK194" s="122" t="str">
        <f t="shared" si="265"/>
        <v/>
      </c>
      <c r="FL194" s="109" t="str">
        <f t="shared" si="266"/>
        <v/>
      </c>
      <c r="FM194" s="370" t="str">
        <f>IF(OR($E194="",$G194=""),"",IF(AND('Marks Entry 6th'!CJ193="",'Marks Entry 7th'!CJ193=""),"",IF(AND($E$3=6),'Marks Entry 6th'!CJ193,IF(AND($E$3=7),'Marks Entry 7th'!CJ193,""))))</f>
        <v/>
      </c>
      <c r="FN194" s="370" t="str">
        <f>IF(OR($E194="",$G194=""),"",IF(AND('Marks Entry 6th'!CK193="",'Marks Entry 7th'!CK193=""),"",IF(AND($E$3=6),'Marks Entry 6th'!CK193,IF(AND($E$3=7),'Marks Entry 7th'!CK193,""))))</f>
        <v/>
      </c>
      <c r="FO194" s="371" t="str">
        <f t="shared" si="267"/>
        <v/>
      </c>
      <c r="FP194" s="109" t="str">
        <f t="shared" si="268"/>
        <v/>
      </c>
      <c r="FQ194" s="370" t="str">
        <f>IF(OR($E194="",$G194=""),"",IF(AND('Marks Entry 6th'!CL193="",'Marks Entry 7th'!CL193=""),"",IF(AND($E$3=6),'Marks Entry 6th'!CL193,IF(AND($E$3=7),'Marks Entry 7th'!CL193,""))))</f>
        <v/>
      </c>
      <c r="FR194" s="370" t="str">
        <f>IF(OR($E194="",$G194=""),"",IF(AND('Marks Entry 6th'!CM193="",'Marks Entry 7th'!CM193=""),"",IF(AND($E$3=6),'Marks Entry 6th'!CM193,IF(AND($E$3=7),'Marks Entry 7th'!CM193,""))))</f>
        <v/>
      </c>
      <c r="FS194" s="371" t="str">
        <f t="shared" si="269"/>
        <v/>
      </c>
      <c r="FT194" s="109" t="str">
        <f t="shared" si="270"/>
        <v/>
      </c>
      <c r="FU194" s="78" t="str">
        <f t="shared" si="271"/>
        <v/>
      </c>
      <c r="FV194" s="332" t="str">
        <f t="shared" si="272"/>
        <v/>
      </c>
      <c r="FW194" s="84" t="str">
        <f t="shared" si="273"/>
        <v/>
      </c>
      <c r="FX194" s="225" t="str">
        <f t="shared" si="274"/>
        <v/>
      </c>
      <c r="FY194" s="85" t="str">
        <f t="shared" si="275"/>
        <v/>
      </c>
      <c r="FZ194" s="331" t="str">
        <f>IFERROR(IF(B194="NSO","NSO",IF(OR(D194="",G194="",F194=""),"",IF(AND(FV194&gt;=36,'Master sheet'!$D$11="Hindi"),"कक्षा क्रमोन्नत",IF(AND(FV194&gt;=36,'Master sheet'!$D$11="English"),"Promoted",IF(AND(FV194&lt;36,'Master sheet'!$D$11="Hindi"),"पुनः परीक्षा","Re-Exam"))))),"")</f>
        <v/>
      </c>
      <c r="GA194" s="53" t="str">
        <f>IF(OR($E194="",$G194=""),"",IF(AND($E$3=6,'Marks Entry 6th'!CN193=""),"",IF(AND($E$3=7,'Marks Entry 7th'!CN193=""),"",IF(AND($E$3=6),'Marks Entry 6th'!CN193,IF(AND($E$3=7),'Marks Entry 7th'!CN193,"")))))</f>
        <v/>
      </c>
      <c r="GB194" s="53" t="str">
        <f>IF(OR($E194="",$G194=""),"",IF(AND($E$3=6,'Marks Entry 6th'!CO193=""),"",IF(AND($E$3=7,'Marks Entry 7th'!CO193=""),"",IF(AND($E$3=6),'Marks Entry 6th'!CO193,IF(AND($E$3=7),'Marks Entry 7th'!CO193,"")))))</f>
        <v/>
      </c>
      <c r="GC194" s="54"/>
      <c r="GK194" s="56">
        <f>IF(AND($E$3=6),'Marks Entry 6th'!I193,IF(AND($E$3=7),'Marks Entry 7th'!I193,""))</f>
        <v>0</v>
      </c>
      <c r="GL194" s="56">
        <f t="shared" si="276"/>
        <v>0</v>
      </c>
    </row>
    <row r="195" spans="1:194" ht="18.95" customHeight="1">
      <c r="A195" s="68">
        <v>188</v>
      </c>
      <c r="B195" s="68" t="str">
        <f>IF(OR(GK195=0,GK195=""),"",IF(AND($E$3=6),'Marks Entry 6th'!I194,IF(AND($E$3=7),'Marks Entry 7th'!I194,"")))</f>
        <v/>
      </c>
      <c r="C195" s="69" t="str">
        <f>IF(OR(B195=0,B195=""),"",IF(AND($E$3=6,'Marks Entry 6th'!B194=""),"",IF(AND($E$3=7,'Marks Entry 7th'!B194=""),"",IF(AND($E$3=6,'Marks Entry 6th'!B194),'Marks Entry 6th'!B194,IF(AND($E$3=7),'Marks Entry 7th'!B194,"")))))</f>
        <v/>
      </c>
      <c r="D195" s="69" t="str">
        <f>IF(OR(B195=0,B195=""),"",IF(AND($E$3=6,'Marks Entry 6th'!C194=""),"",IF(AND($E$3=7,'Marks Entry 7th'!C194=""),"",IF(AND($E$3=6),'Marks Entry 6th'!C194,IF(AND($E$3=7),'Marks Entry 7th'!C194,"")))))</f>
        <v/>
      </c>
      <c r="E195" s="306" t="str">
        <f>IF(OR(B195=0,B195=""),"",IF(AND($E$3=6,'Marks Entry 6th'!E194=""),"",IF(AND($E$3=7,'Marks Entry 7th'!E194=""),"",IF(AND($E$3=6),'Marks Entry 6th'!E194,IF(AND($E$3=7),'Marks Entry 7th'!E194,"")))))</f>
        <v/>
      </c>
      <c r="F195" s="69" t="str">
        <f>IF(OR(B195=0,B195=""),"",IF(AND($E$3=6,'Marks Entry 6th'!D194=""),"",IF(AND($E$3=7,'Marks Entry 7th'!D194=""),"",IF(AND($E$3=6),'Marks Entry 6th'!D194,IF(AND($E$3=7),'Marks Entry 7th'!D194,"")))))</f>
        <v/>
      </c>
      <c r="G195" s="305" t="str">
        <f>IF(OR(B195=0,B195=""),"",IF(AND($E$3=6,'Marks Entry 6th'!F194=""),"",IF(AND($E$3=7,'Marks Entry 7th'!F194=""),"",IF(AND($E$3=6),UPPER('Marks Entry 6th'!F194),IF(AND($E$3=7),UPPER('Marks Entry 7th'!F194),"")))))</f>
        <v/>
      </c>
      <c r="H195" s="305" t="str">
        <f>IF(OR(B195=0,B195=""),"",IF(AND($E$3=6,'Marks Entry 6th'!G194=""),"",IF(AND($E$3=7,'Marks Entry 7th'!G194=""),"",IF(AND($E$3=6),UPPER('Marks Entry 6th'!G194),IF(AND($E$3=7),UPPER('Marks Entry 7th'!G194),"")))))</f>
        <v/>
      </c>
      <c r="I195" s="305" t="str">
        <f>IF(OR(B195=0,B195=""),"",IF(AND($E$3=6,'Marks Entry 6th'!H194=""),"",IF(AND($E$3=7,'Marks Entry 7th'!H194=""),"",IF(AND($E$3=6),UPPER('Marks Entry 6th'!H194),IF(AND($E$3=7),UPPER('Marks Entry 7th'!H194),"")))))</f>
        <v/>
      </c>
      <c r="J195" s="64" t="str">
        <f>IF(OR(B195=0,B195=""),"",IF(AND($E$3=6,'Marks Entry 6th'!J194=""),"",IF(AND($E$3=7,'Marks Entry 7th'!J194=""),"",IF(AND($E$3=6),'Marks Entry 6th'!J194,IF(AND($E$3=7),'Marks Entry 7th'!J194,"")))))</f>
        <v/>
      </c>
      <c r="K195" s="64" t="str">
        <f>IF(OR(B195=0,B195=""),"",IF(AND($E$3=6,'Marks Entry 6th'!K194=""),"",IF(AND($E$3=7,'Marks Entry 7th'!K194=""),"",IF(AND($E$3=6),'Marks Entry 6th'!K194,IF(AND($E$3=7),'Marks Entry 7th'!K194,"")))))</f>
        <v/>
      </c>
      <c r="L195" s="120" t="str">
        <f>IF(OR($E195="",$G195=""),"",IF(AND($E$3=6),'Marks Entry 6th'!L194,IF(AND($E$3=7),'Marks Entry 7th'!L194,"")))</f>
        <v/>
      </c>
      <c r="M195" s="120" t="str">
        <f>IF(OR($E195="",$G195=""),"",IF(AND($E$3=6),'Marks Entry 6th'!M194,IF(AND($E$3=7),'Marks Entry 7th'!M194,"")))</f>
        <v/>
      </c>
      <c r="N195" s="120" t="str">
        <f>IF(OR($E195="",$G195=""),"",IF(AND($E$3=6),'Marks Entry 6th'!N194,IF(AND($E$3=7),'Marks Entry 7th'!N194,"")))</f>
        <v/>
      </c>
      <c r="O195" s="120" t="str">
        <f>IF(OR($E195="",$G195=""),"",IF(AND($E$3=6),'Marks Entry 6th'!O194,IF(AND($E$3=7),'Marks Entry 7th'!O194,"")))</f>
        <v/>
      </c>
      <c r="P195" s="120" t="str">
        <f>IF(OR($E195="",$G195=""),"",IF(AND($E$3=6),'Marks Entry 6th'!P194,IF(AND($E$3=7),'Marks Entry 7th'!P194,"")))</f>
        <v/>
      </c>
      <c r="Q195" s="120" t="str">
        <f>IF(OR($E195="",$G195=""),"",IF(AND($E$3=6),'Marks Entry 6th'!Q194,IF(AND($E$3=7),'Marks Entry 7th'!Q194,"")))</f>
        <v/>
      </c>
      <c r="R195" s="428" t="str">
        <f t="shared" si="186"/>
        <v/>
      </c>
      <c r="S195" s="120" t="str">
        <f>IF(OR($E195="",$G195=""),"",IF(AND($E$3=6),'Marks Entry 6th'!R194,IF(AND($E$3=7),'Marks Entry 7th'!R194,"")))</f>
        <v/>
      </c>
      <c r="T195" s="120" t="str">
        <f>IF(OR($E195="",$G195=""),"",IF(AND($E$3=6),'Marks Entry 6th'!S194,IF(AND($E$3=7),'Marks Entry 7th'!S194,"")))</f>
        <v/>
      </c>
      <c r="U195" s="65" t="str">
        <f t="shared" si="187"/>
        <v/>
      </c>
      <c r="V195" s="62">
        <f t="shared" si="188"/>
        <v>0</v>
      </c>
      <c r="W195" s="67" t="str">
        <f>IF(OR($E195="",$G195=""),"",IF(AND($E$3=6),'Marks Entry 6th'!T194,IF(AND($E$3=7),'Marks Entry 7th'!T194,"")))</f>
        <v/>
      </c>
      <c r="X195" s="67" t="str">
        <f>IF(OR($E195="",$G195=""),"",IF(AND($E$3=6),'Marks Entry 6th'!U194,IF(AND($E$3=7),'Marks Entry 7th'!U194,"")))</f>
        <v/>
      </c>
      <c r="Y195" s="66" t="str">
        <f t="shared" si="189"/>
        <v/>
      </c>
      <c r="Z195" s="62" t="str">
        <f t="shared" si="190"/>
        <v/>
      </c>
      <c r="AA195" s="108">
        <f t="shared" si="191"/>
        <v>0</v>
      </c>
      <c r="AB195" s="108" t="str">
        <f t="shared" si="192"/>
        <v/>
      </c>
      <c r="AC195" s="108" t="str">
        <f t="shared" si="193"/>
        <v/>
      </c>
      <c r="AD195" s="108" t="str">
        <f t="shared" si="194"/>
        <v/>
      </c>
      <c r="AE195" s="108" t="str">
        <f t="shared" si="195"/>
        <v/>
      </c>
      <c r="AF195" s="110" t="str">
        <f t="shared" si="196"/>
        <v/>
      </c>
      <c r="AG195" s="120" t="str">
        <f>IF(OR($E195="",$G195=""),"",IF(AND($E$3=6),'Marks Entry 6th'!V194,IF(AND($E$3=7),'Marks Entry 7th'!V194,"")))</f>
        <v/>
      </c>
      <c r="AH195" s="120" t="str">
        <f>IF(OR($E195="",$G195=""),"",IF(AND($E$3=6),'Marks Entry 6th'!W194,IF(AND($E$3=7),'Marks Entry 7th'!W194,"")))</f>
        <v/>
      </c>
      <c r="AI195" s="120" t="str">
        <f>IF(OR($E195="",$G195=""),"",IF(AND($E$3=6),'Marks Entry 6th'!X194,IF(AND($E$3=7),'Marks Entry 7th'!X194,"")))</f>
        <v/>
      </c>
      <c r="AJ195" s="120" t="str">
        <f>IF(OR($E195="",$G195=""),"",IF(AND($E$3=6),'Marks Entry 6th'!Y194,IF(AND($E$3=7),'Marks Entry 7th'!Y194,"")))</f>
        <v/>
      </c>
      <c r="AK195" s="120" t="str">
        <f>IF(OR($E195="",$G195=""),"",IF(AND($E$3=6),'Marks Entry 6th'!Z194,IF(AND($E$3=7),'Marks Entry 7th'!Z194,"")))</f>
        <v/>
      </c>
      <c r="AL195" s="120" t="str">
        <f>IF(OR($E195="",$G195=""),"",IF(AND($E$3=6),'Marks Entry 6th'!AA194,IF(AND($E$3=7),'Marks Entry 7th'!AA194,"")))</f>
        <v/>
      </c>
      <c r="AM195" s="428" t="str">
        <f t="shared" si="197"/>
        <v/>
      </c>
      <c r="AN195" s="120" t="str">
        <f>IF(OR($E195="",$G195=""),"",IF(AND($E$3=6),'Marks Entry 6th'!AB194,IF(AND($E$3=7),'Marks Entry 7th'!AB194,"")))</f>
        <v/>
      </c>
      <c r="AO195" s="120" t="str">
        <f>IF(OR($E195="",$G195=""),"",IF(AND($E$3=6),'Marks Entry 6th'!AC194,IF(AND($E$3=7),'Marks Entry 7th'!AC194,"")))</f>
        <v/>
      </c>
      <c r="AP195" s="65" t="str">
        <f t="shared" si="198"/>
        <v/>
      </c>
      <c r="AQ195" s="62">
        <f t="shared" si="199"/>
        <v>0</v>
      </c>
      <c r="AR195" s="67" t="str">
        <f>IF(OR($E195="",$G195=""),"",IF(AND($E$3=6),'Marks Entry 6th'!AD194,IF(AND($E$3=7),'Marks Entry 7th'!AD194,"")))</f>
        <v/>
      </c>
      <c r="AS195" s="67" t="str">
        <f>IF(OR($E195="",$G195=""),"",IF(AND($E$3=6),'Marks Entry 6th'!AE194,IF(AND($E$3=7),'Marks Entry 7th'!AE194,"")))</f>
        <v/>
      </c>
      <c r="AT195" s="65" t="str">
        <f t="shared" si="200"/>
        <v/>
      </c>
      <c r="AU195" s="62" t="str">
        <f t="shared" si="201"/>
        <v/>
      </c>
      <c r="AV195" s="108">
        <f t="shared" si="202"/>
        <v>0</v>
      </c>
      <c r="AW195" s="108" t="str">
        <f t="shared" si="203"/>
        <v/>
      </c>
      <c r="AX195" s="108" t="str">
        <f t="shared" si="204"/>
        <v/>
      </c>
      <c r="AY195" s="108" t="str">
        <f t="shared" si="205"/>
        <v/>
      </c>
      <c r="AZ195" s="108" t="str">
        <f t="shared" si="206"/>
        <v/>
      </c>
      <c r="BA195" s="110" t="str">
        <f t="shared" si="207"/>
        <v/>
      </c>
      <c r="BB195" s="313" t="str">
        <f>IF(OR($E195="",$G195=""),"",IF(AND($E$3=6),'Marks Entry 6th'!AF194,IF(AND($E$3=7),'Marks Entry 7th'!AF194,"")))</f>
        <v/>
      </c>
      <c r="BC195" s="120" t="str">
        <f>IF(OR($E195="",$G195=""),"",IF(AND($E$3=6),'Marks Entry 6th'!AG194,IF(AND($E$3=7),'Marks Entry 7th'!AG194,"")))</f>
        <v/>
      </c>
      <c r="BD195" s="120" t="str">
        <f>IF(OR($E195="",$G195=""),"",IF(AND($E$3=6),'Marks Entry 6th'!AH194,IF(AND($E$3=7),'Marks Entry 7th'!AH194,"")))</f>
        <v/>
      </c>
      <c r="BE195" s="120" t="str">
        <f>IF(OR($E195="",$G195=""),"",IF(AND($E$3=6),'Marks Entry 6th'!AI194,IF(AND($E$3=7),'Marks Entry 7th'!AI194,"")))</f>
        <v/>
      </c>
      <c r="BF195" s="120" t="str">
        <f>IF(OR($E195="",$G195=""),"",IF(AND($E$3=6),'Marks Entry 6th'!AJ194,IF(AND($E$3=7),'Marks Entry 7th'!AJ194,"")))</f>
        <v/>
      </c>
      <c r="BG195" s="120" t="str">
        <f>IF(OR($E195="",$G195=""),"",IF(AND($E$3=6),'Marks Entry 6th'!AK194,IF(AND($E$3=7),'Marks Entry 7th'!AK194,"")))</f>
        <v/>
      </c>
      <c r="BH195" s="120" t="str">
        <f>IF(OR($E195="",$G195=""),"",IF(AND($E$3=6),'Marks Entry 6th'!AL194,IF(AND($E$3=7),'Marks Entry 7th'!AL194,"")))</f>
        <v/>
      </c>
      <c r="BI195" s="428" t="str">
        <f t="shared" si="208"/>
        <v/>
      </c>
      <c r="BJ195" s="120" t="str">
        <f>IF(OR($E195="",$G195=""),"",IF(AND($E$3=6),'Marks Entry 6th'!AM194,IF(AND($E$3=7),'Marks Entry 7th'!AM194,"")))</f>
        <v/>
      </c>
      <c r="BK195" s="120" t="str">
        <f>IF(OR($E195="",$G195=""),"",IF(AND($E$3=6),'Marks Entry 6th'!AN194,IF(AND($E$3=7),'Marks Entry 7th'!AN194,"")))</f>
        <v/>
      </c>
      <c r="BL195" s="65" t="str">
        <f t="shared" si="209"/>
        <v/>
      </c>
      <c r="BM195" s="62">
        <f t="shared" si="210"/>
        <v>0</v>
      </c>
      <c r="BN195" s="67" t="str">
        <f>IF(OR($E195="",$G195=""),"",IF(AND($E$3=6),'Marks Entry 6th'!AO194,IF(AND($E$3=7),'Marks Entry 7th'!AO194,"")))</f>
        <v/>
      </c>
      <c r="BO195" s="67" t="str">
        <f>IF(OR($E195="",$G195=""),"",IF(AND($E$3=6),'Marks Entry 6th'!AP194,IF(AND($E$3=7),'Marks Entry 7th'!AP194,"")))</f>
        <v/>
      </c>
      <c r="BP195" s="65" t="str">
        <f t="shared" si="211"/>
        <v/>
      </c>
      <c r="BQ195" s="62" t="str">
        <f t="shared" si="212"/>
        <v/>
      </c>
      <c r="BR195" s="108">
        <f t="shared" si="213"/>
        <v>0</v>
      </c>
      <c r="BS195" s="108" t="str">
        <f t="shared" si="214"/>
        <v/>
      </c>
      <c r="BT195" s="108" t="str">
        <f t="shared" si="215"/>
        <v/>
      </c>
      <c r="BU195" s="108" t="str">
        <f t="shared" si="216"/>
        <v/>
      </c>
      <c r="BV195" s="108" t="str">
        <f t="shared" si="217"/>
        <v/>
      </c>
      <c r="BW195" s="110" t="str">
        <f t="shared" si="218"/>
        <v/>
      </c>
      <c r="BX195" s="120" t="str">
        <f>IF(OR($E195="",$G195=""),"",IF(AND($E$3=6),'Marks Entry 6th'!AQ194,IF(AND($E$3=7),'Marks Entry 7th'!AQ194,"")))</f>
        <v/>
      </c>
      <c r="BY195" s="120" t="str">
        <f>IF(OR($E195="",$G195=""),"",IF(AND($E$3=6),'Marks Entry 6th'!AR194,IF(AND($E$3=7),'Marks Entry 7th'!AR194,"")))</f>
        <v/>
      </c>
      <c r="BZ195" s="120" t="str">
        <f>IF(OR($E195="",$G195=""),"",IF(AND($E$3=6),'Marks Entry 6th'!AS194,IF(AND($E$3=7),'Marks Entry 7th'!AS194,"")))</f>
        <v/>
      </c>
      <c r="CA195" s="120" t="str">
        <f>IF(OR($E195="",$G195=""),"",IF(AND($E$3=6),'Marks Entry 6th'!AT194,IF(AND($E$3=7),'Marks Entry 7th'!AT194,"")))</f>
        <v/>
      </c>
      <c r="CB195" s="120" t="str">
        <f>IF(OR($E195="",$G195=""),"",IF(AND($E$3=6),'Marks Entry 6th'!AU194,IF(AND($E$3=7),'Marks Entry 7th'!AU194,"")))</f>
        <v/>
      </c>
      <c r="CC195" s="120" t="str">
        <f>IF(OR($E195="",$G195=""),"",IF(AND($E$3=6),'Marks Entry 6th'!AV194,IF(AND($E$3=7),'Marks Entry 7th'!AV194,"")))</f>
        <v/>
      </c>
      <c r="CD195" s="428" t="str">
        <f t="shared" si="219"/>
        <v/>
      </c>
      <c r="CE195" s="120" t="str">
        <f>IF(OR($E195="",$G195=""),"",IF(AND($E$3=6),'Marks Entry 6th'!AW194,IF(AND($E$3=7),'Marks Entry 7th'!AW194,"")))</f>
        <v/>
      </c>
      <c r="CF195" s="120" t="str">
        <f>IF(OR($E195="",$G195=""),"",IF(AND($E$3=6),'Marks Entry 6th'!AX194,IF(AND($E$3=7),'Marks Entry 7th'!AX194,"")))</f>
        <v/>
      </c>
      <c r="CG195" s="65" t="str">
        <f t="shared" si="220"/>
        <v/>
      </c>
      <c r="CH195" s="62">
        <f t="shared" si="221"/>
        <v>0</v>
      </c>
      <c r="CI195" s="67" t="str">
        <f>IF(OR($E195="",$G195=""),"",IF(AND($E$3=6),'Marks Entry 6th'!AY194,IF(AND($E$3=7),'Marks Entry 7th'!AY194,"")))</f>
        <v/>
      </c>
      <c r="CJ195" s="67" t="str">
        <f>IF(OR($E195="",$G195=""),"",IF(AND($E$3=6),'Marks Entry 6th'!AZ194,IF(AND($E$3=7),'Marks Entry 7th'!AZ194,"")))</f>
        <v/>
      </c>
      <c r="CK195" s="65" t="str">
        <f t="shared" si="222"/>
        <v/>
      </c>
      <c r="CL195" s="62" t="str">
        <f t="shared" si="223"/>
        <v/>
      </c>
      <c r="CM195" s="108">
        <f t="shared" si="224"/>
        <v>0</v>
      </c>
      <c r="CN195" s="108" t="str">
        <f t="shared" si="225"/>
        <v/>
      </c>
      <c r="CO195" s="108" t="str">
        <f t="shared" si="226"/>
        <v/>
      </c>
      <c r="CP195" s="108" t="str">
        <f t="shared" si="227"/>
        <v/>
      </c>
      <c r="CQ195" s="108" t="str">
        <f t="shared" si="228"/>
        <v/>
      </c>
      <c r="CR195" s="110" t="str">
        <f t="shared" si="229"/>
        <v/>
      </c>
      <c r="CS195" s="120" t="str">
        <f>IF(OR($E195="",$G195=""),"",IF(AND($E$3=6),'Marks Entry 6th'!BA194,IF(AND($E$3=7),'Marks Entry 7th'!BA194,"")))</f>
        <v/>
      </c>
      <c r="CT195" s="120" t="str">
        <f>IF(OR($E195="",$G195=""),"",IF(AND($E$3=6),'Marks Entry 6th'!BB194,IF(AND($E$3=7),'Marks Entry 7th'!BB194,"")))</f>
        <v/>
      </c>
      <c r="CU195" s="120" t="str">
        <f>IF(OR($E195="",$G195=""),"",IF(AND($E$3=6),'Marks Entry 6th'!BC194,IF(AND($E$3=7),'Marks Entry 7th'!BC194,"")))</f>
        <v/>
      </c>
      <c r="CV195" s="120" t="str">
        <f>IF(OR($E195="",$G195=""),"",IF(AND($E$3=6),'Marks Entry 6th'!BD194,IF(AND($E$3=7),'Marks Entry 7th'!BD194,"")))</f>
        <v/>
      </c>
      <c r="CW195" s="120" t="str">
        <f>IF(OR($E195="",$G195=""),"",IF(AND($E$3=6),'Marks Entry 6th'!BE194,IF(AND($E$3=7),'Marks Entry 7th'!BE194,"")))</f>
        <v/>
      </c>
      <c r="CX195" s="120" t="str">
        <f>IF(OR($E195="",$G195=""),"",IF(AND($E$3=6),'Marks Entry 6th'!BF194,IF(AND($E$3=7),'Marks Entry 7th'!BF194,"")))</f>
        <v/>
      </c>
      <c r="CY195" s="428" t="str">
        <f t="shared" si="230"/>
        <v/>
      </c>
      <c r="CZ195" s="120" t="str">
        <f>IF(OR($E195="",$G195=""),"",IF(AND($E$3=6),'Marks Entry 6th'!BG194,IF(AND($E$3=7),'Marks Entry 7th'!BG194,"")))</f>
        <v/>
      </c>
      <c r="DA195" s="120" t="str">
        <f>IF(OR($E195="",$G195=""),"",IF(AND($E$3=6),'Marks Entry 6th'!BH194,IF(AND($E$3=7),'Marks Entry 7th'!BH194,"")))</f>
        <v/>
      </c>
      <c r="DB195" s="65" t="str">
        <f t="shared" si="231"/>
        <v/>
      </c>
      <c r="DC195" s="62">
        <f t="shared" si="232"/>
        <v>0</v>
      </c>
      <c r="DD195" s="67" t="str">
        <f>IF(OR($E195="",$G195=""),"",IF(AND($E$3=6),'Marks Entry 6th'!BI194,IF(AND($E$3=7),'Marks Entry 7th'!BI194,"")))</f>
        <v/>
      </c>
      <c r="DE195" s="67" t="str">
        <f>IF(OR($E195="",$G195=""),"",IF(AND($E$3=6),'Marks Entry 6th'!BJ194,IF(AND($E$3=7),'Marks Entry 7th'!BJ194,"")))</f>
        <v/>
      </c>
      <c r="DF195" s="65" t="str">
        <f t="shared" si="233"/>
        <v/>
      </c>
      <c r="DG195" s="62" t="str">
        <f t="shared" si="234"/>
        <v/>
      </c>
      <c r="DH195" s="108">
        <f t="shared" si="235"/>
        <v>0</v>
      </c>
      <c r="DI195" s="108" t="str">
        <f t="shared" si="236"/>
        <v/>
      </c>
      <c r="DJ195" s="108" t="str">
        <f t="shared" si="237"/>
        <v/>
      </c>
      <c r="DK195" s="108" t="str">
        <f t="shared" si="238"/>
        <v/>
      </c>
      <c r="DL195" s="108" t="str">
        <f t="shared" si="239"/>
        <v/>
      </c>
      <c r="DM195" s="110" t="str">
        <f t="shared" si="240"/>
        <v/>
      </c>
      <c r="DN195" s="120" t="str">
        <f>IF(OR($E195="",$G195=""),"",IF(AND($E$3=6),'Marks Entry 6th'!BK194,IF(AND($E$3=7),'Marks Entry 7th'!BK194,"")))</f>
        <v/>
      </c>
      <c r="DO195" s="120" t="str">
        <f>IF(OR($E195="",$G195=""),"",IF(AND($E$3=6),'Marks Entry 6th'!BL194,IF(AND($E$3=7),'Marks Entry 7th'!BL194,"")))</f>
        <v/>
      </c>
      <c r="DP195" s="120" t="str">
        <f>IF(OR($E195="",$G195=""),"",IF(AND($E$3=6),'Marks Entry 6th'!BM194,IF(AND($E$3=7),'Marks Entry 7th'!BM194,"")))</f>
        <v/>
      </c>
      <c r="DQ195" s="120" t="str">
        <f>IF(OR($E195="",$G195=""),"",IF(AND($E$3=6),'Marks Entry 6th'!BN194,IF(AND($E$3=7),'Marks Entry 7th'!BN194,"")))</f>
        <v/>
      </c>
      <c r="DR195" s="120" t="str">
        <f>IF(OR($E195="",$G195=""),"",IF(AND($E$3=6),'Marks Entry 6th'!BO194,IF(AND($E$3=7),'Marks Entry 7th'!BO194,"")))</f>
        <v/>
      </c>
      <c r="DS195" s="120" t="str">
        <f>IF(OR($E195="",$G195=""),"",IF(AND($E$3=6),'Marks Entry 6th'!BP194,IF(AND($E$3=7),'Marks Entry 7th'!BP194,"")))</f>
        <v/>
      </c>
      <c r="DT195" s="428" t="str">
        <f t="shared" si="241"/>
        <v/>
      </c>
      <c r="DU195" s="120" t="str">
        <f>IF(OR($E195="",$G195=""),"",IF(AND($E$3=6),'Marks Entry 6th'!BQ194,IF(AND($E$3=7),'Marks Entry 7th'!BQ194,"")))</f>
        <v/>
      </c>
      <c r="DV195" s="120" t="str">
        <f>IF(OR($E195="",$G195=""),"",IF(AND($E$3=6),'Marks Entry 6th'!BR194,IF(AND($E$3=7),'Marks Entry 7th'!BR194,"")))</f>
        <v/>
      </c>
      <c r="DW195" s="65" t="str">
        <f t="shared" si="242"/>
        <v/>
      </c>
      <c r="DX195" s="62">
        <f t="shared" si="243"/>
        <v>0</v>
      </c>
      <c r="DY195" s="67" t="str">
        <f>IF(OR($E195="",$G195=""),"",IF(AND($E$3=6),'Marks Entry 6th'!BS194,IF(AND($E$3=7),'Marks Entry 7th'!BS194,"")))</f>
        <v/>
      </c>
      <c r="DZ195" s="67" t="str">
        <f>IF(OR($E195="",$G195=""),"",IF(AND($E$3=6),'Marks Entry 6th'!BT194,IF(AND($E$3=7),'Marks Entry 7th'!BT194,"")))</f>
        <v/>
      </c>
      <c r="EA195" s="65" t="str">
        <f t="shared" si="244"/>
        <v/>
      </c>
      <c r="EB195" s="62" t="str">
        <f t="shared" si="245"/>
        <v/>
      </c>
      <c r="EC195" s="108">
        <f t="shared" si="246"/>
        <v>0</v>
      </c>
      <c r="ED195" s="108" t="str">
        <f t="shared" si="247"/>
        <v/>
      </c>
      <c r="EE195" s="108" t="str">
        <f t="shared" si="248"/>
        <v/>
      </c>
      <c r="EF195" s="108" t="str">
        <f t="shared" si="249"/>
        <v/>
      </c>
      <c r="EG195" s="108" t="str">
        <f t="shared" si="250"/>
        <v/>
      </c>
      <c r="EH195" s="110" t="str">
        <f t="shared" si="251"/>
        <v/>
      </c>
      <c r="EI195" s="52" t="str">
        <f>IF(OR($E195="",$G195=""),"",IF(AND($E$3=6),'Marks Entry 6th'!BU194,IF(AND($E$3=7),'Marks Entry 7th'!BU194,"")))</f>
        <v/>
      </c>
      <c r="EJ195" s="52" t="str">
        <f>IF(OR($E195="",$G195=""),"",IF(AND($E$3=6),'Marks Entry 6th'!BV194,IF(AND($E$3=7),'Marks Entry 7th'!BV194,"")))</f>
        <v/>
      </c>
      <c r="EK195" s="52" t="str">
        <f>IF(OR($E195="",$G195=""),"",IF(AND($E$3=6),'Marks Entry 6th'!BW194,IF(AND($E$3=7),'Marks Entry 7th'!BW194,"")))</f>
        <v/>
      </c>
      <c r="EL195" s="52" t="str">
        <f>IF(OR($E195="",$G195=""),"",IF(AND($E$3=6),'Marks Entry 6th'!BX194,IF(AND($E$3=7),'Marks Entry 7th'!BX194,"")))</f>
        <v/>
      </c>
      <c r="EM195" s="52" t="str">
        <f>IF(OR($E195="",$G195=""),"",IF(AND($E$3=6),'Marks Entry 6th'!BY194,IF(AND($E$3=7),'Marks Entry 7th'!BY194,"")))</f>
        <v/>
      </c>
      <c r="EN195" s="121" t="str">
        <f t="shared" si="252"/>
        <v/>
      </c>
      <c r="EO195" s="122">
        <f t="shared" si="253"/>
        <v>0</v>
      </c>
      <c r="EP195" s="122" t="str">
        <f t="shared" si="254"/>
        <v/>
      </c>
      <c r="EQ195" s="122" t="str">
        <f t="shared" si="255"/>
        <v/>
      </c>
      <c r="ER195" s="109" t="str">
        <f t="shared" si="256"/>
        <v/>
      </c>
      <c r="ES195" s="52" t="str">
        <f>IF(OR($E195="",$G195=""),"",IF(AND($E$3=6),'Marks Entry 6th'!BZ194,IF(AND($E$3=7),'Marks Entry 7th'!BZ194,"")))</f>
        <v/>
      </c>
      <c r="ET195" s="52" t="str">
        <f>IF(OR($E195="",$G195=""),"",IF(AND($E$3=6),'Marks Entry 6th'!CA194,IF(AND($E$3=7),'Marks Entry 7th'!CA194,"")))</f>
        <v/>
      </c>
      <c r="EU195" s="52" t="str">
        <f>IF(OR($E195="",$G195=""),"",IF(AND($E$3=6),'Marks Entry 6th'!CB194,IF(AND($E$3=7),'Marks Entry 7th'!CB194,"")))</f>
        <v/>
      </c>
      <c r="EV195" s="52" t="str">
        <f>IF(OR($E195="",$G195=""),"",IF(AND($E$3=6),'Marks Entry 6th'!CC194,IF(AND($E$3=7),'Marks Entry 7th'!CC194,"")))</f>
        <v/>
      </c>
      <c r="EW195" s="52" t="str">
        <f>IF(OR($E195="",$G195=""),"",IF(AND($E$3=6),'Marks Entry 6th'!CD194,IF(AND($E$3=7),'Marks Entry 7th'!CD194,"")))</f>
        <v/>
      </c>
      <c r="EX195" s="121" t="str">
        <f t="shared" si="257"/>
        <v/>
      </c>
      <c r="EY195" s="122">
        <f t="shared" si="258"/>
        <v>0</v>
      </c>
      <c r="EZ195" s="122" t="str">
        <f t="shared" si="259"/>
        <v/>
      </c>
      <c r="FA195" s="122" t="str">
        <f t="shared" si="260"/>
        <v/>
      </c>
      <c r="FB195" s="109" t="str">
        <f t="shared" si="261"/>
        <v/>
      </c>
      <c r="FC195" s="52" t="str">
        <f>IF(OR($E195="",$G195=""),"",IF(AND($E$3=6),'Marks Entry 6th'!CE194,IF(AND($E$3=7),'Marks Entry 7th'!CE194,"")))</f>
        <v/>
      </c>
      <c r="FD195" s="52" t="str">
        <f>IF(OR($E195="",$G195=""),"",IF(AND($E$3=6),'Marks Entry 6th'!CF194,IF(AND($E$3=7),'Marks Entry 7th'!CF194,"")))</f>
        <v/>
      </c>
      <c r="FE195" s="52" t="str">
        <f>IF(OR($E195="",$G195=""),"",IF(AND($E$3=6),'Marks Entry 6th'!CG194,IF(AND($E$3=7),'Marks Entry 7th'!CG194,"")))</f>
        <v/>
      </c>
      <c r="FF195" s="52" t="str">
        <f>IF(OR($E195="",$G195=""),"",IF(AND($E$3=6),'Marks Entry 6th'!CH194,IF(AND($E$3=7),'Marks Entry 7th'!CH194,"")))</f>
        <v/>
      </c>
      <c r="FG195" s="52" t="str">
        <f>IF(OR($E195="",$G195=""),"",IF(AND($E$3=6),'Marks Entry 6th'!CI194,IF(AND($E$3=7),'Marks Entry 7th'!CI194,"")))</f>
        <v/>
      </c>
      <c r="FH195" s="121" t="str">
        <f t="shared" si="262"/>
        <v/>
      </c>
      <c r="FI195" s="122">
        <f t="shared" si="263"/>
        <v>0</v>
      </c>
      <c r="FJ195" s="122" t="str">
        <f t="shared" si="264"/>
        <v/>
      </c>
      <c r="FK195" s="122" t="str">
        <f t="shared" si="265"/>
        <v/>
      </c>
      <c r="FL195" s="109" t="str">
        <f t="shared" si="266"/>
        <v/>
      </c>
      <c r="FM195" s="370" t="str">
        <f>IF(OR($E195="",$G195=""),"",IF(AND('Marks Entry 6th'!CJ194="",'Marks Entry 7th'!CJ194=""),"",IF(AND($E$3=6),'Marks Entry 6th'!CJ194,IF(AND($E$3=7),'Marks Entry 7th'!CJ194,""))))</f>
        <v/>
      </c>
      <c r="FN195" s="370" t="str">
        <f>IF(OR($E195="",$G195=""),"",IF(AND('Marks Entry 6th'!CK194="",'Marks Entry 7th'!CK194=""),"",IF(AND($E$3=6),'Marks Entry 6th'!CK194,IF(AND($E$3=7),'Marks Entry 7th'!CK194,""))))</f>
        <v/>
      </c>
      <c r="FO195" s="371" t="str">
        <f t="shared" si="267"/>
        <v/>
      </c>
      <c r="FP195" s="109" t="str">
        <f t="shared" si="268"/>
        <v/>
      </c>
      <c r="FQ195" s="370" t="str">
        <f>IF(OR($E195="",$G195=""),"",IF(AND('Marks Entry 6th'!CL194="",'Marks Entry 7th'!CL194=""),"",IF(AND($E$3=6),'Marks Entry 6th'!CL194,IF(AND($E$3=7),'Marks Entry 7th'!CL194,""))))</f>
        <v/>
      </c>
      <c r="FR195" s="370" t="str">
        <f>IF(OR($E195="",$G195=""),"",IF(AND('Marks Entry 6th'!CM194="",'Marks Entry 7th'!CM194=""),"",IF(AND($E$3=6),'Marks Entry 6th'!CM194,IF(AND($E$3=7),'Marks Entry 7th'!CM194,""))))</f>
        <v/>
      </c>
      <c r="FS195" s="371" t="str">
        <f t="shared" si="269"/>
        <v/>
      </c>
      <c r="FT195" s="109" t="str">
        <f t="shared" si="270"/>
        <v/>
      </c>
      <c r="FU195" s="78" t="str">
        <f t="shared" si="271"/>
        <v/>
      </c>
      <c r="FV195" s="332" t="str">
        <f t="shared" si="272"/>
        <v/>
      </c>
      <c r="FW195" s="84" t="str">
        <f t="shared" si="273"/>
        <v/>
      </c>
      <c r="FX195" s="225" t="str">
        <f t="shared" si="274"/>
        <v/>
      </c>
      <c r="FY195" s="85" t="str">
        <f t="shared" si="275"/>
        <v/>
      </c>
      <c r="FZ195" s="331" t="str">
        <f>IFERROR(IF(B195="NSO","NSO",IF(OR(D195="",G195="",F195=""),"",IF(AND(FV195&gt;=36,'Master sheet'!$D$11="Hindi"),"कक्षा क्रमोन्नत",IF(AND(FV195&gt;=36,'Master sheet'!$D$11="English"),"Promoted",IF(AND(FV195&lt;36,'Master sheet'!$D$11="Hindi"),"पुनः परीक्षा","Re-Exam"))))),"")</f>
        <v/>
      </c>
      <c r="GA195" s="53" t="str">
        <f>IF(OR($E195="",$G195=""),"",IF(AND($E$3=6,'Marks Entry 6th'!CN194=""),"",IF(AND($E$3=7,'Marks Entry 7th'!CN194=""),"",IF(AND($E$3=6),'Marks Entry 6th'!CN194,IF(AND($E$3=7),'Marks Entry 7th'!CN194,"")))))</f>
        <v/>
      </c>
      <c r="GB195" s="53" t="str">
        <f>IF(OR($E195="",$G195=""),"",IF(AND($E$3=6,'Marks Entry 6th'!CO194=""),"",IF(AND($E$3=7,'Marks Entry 7th'!CO194=""),"",IF(AND($E$3=6),'Marks Entry 6th'!CO194,IF(AND($E$3=7),'Marks Entry 7th'!CO194,"")))))</f>
        <v/>
      </c>
      <c r="GC195" s="54"/>
      <c r="GK195" s="56">
        <f>IF(AND($E$3=6),'Marks Entry 6th'!I194,IF(AND($E$3=7),'Marks Entry 7th'!I194,""))</f>
        <v>0</v>
      </c>
      <c r="GL195" s="56">
        <f t="shared" si="276"/>
        <v>0</v>
      </c>
    </row>
    <row r="196" spans="1:194" ht="18.95" customHeight="1">
      <c r="A196" s="68">
        <v>189</v>
      </c>
      <c r="B196" s="68" t="str">
        <f>IF(OR(GK196=0,GK196=""),"",IF(AND($E$3=6),'Marks Entry 6th'!I195,IF(AND($E$3=7),'Marks Entry 7th'!I195,"")))</f>
        <v/>
      </c>
      <c r="C196" s="69" t="str">
        <f>IF(OR(B196=0,B196=""),"",IF(AND($E$3=6,'Marks Entry 6th'!B195=""),"",IF(AND($E$3=7,'Marks Entry 7th'!B195=""),"",IF(AND($E$3=6,'Marks Entry 6th'!B195),'Marks Entry 6th'!B195,IF(AND($E$3=7),'Marks Entry 7th'!B195,"")))))</f>
        <v/>
      </c>
      <c r="D196" s="69" t="str">
        <f>IF(OR(B196=0,B196=""),"",IF(AND($E$3=6,'Marks Entry 6th'!C195=""),"",IF(AND($E$3=7,'Marks Entry 7th'!C195=""),"",IF(AND($E$3=6),'Marks Entry 6th'!C195,IF(AND($E$3=7),'Marks Entry 7th'!C195,"")))))</f>
        <v/>
      </c>
      <c r="E196" s="306" t="str">
        <f>IF(OR(B196=0,B196=""),"",IF(AND($E$3=6,'Marks Entry 6th'!E195=""),"",IF(AND($E$3=7,'Marks Entry 7th'!E195=""),"",IF(AND($E$3=6),'Marks Entry 6th'!E195,IF(AND($E$3=7),'Marks Entry 7th'!E195,"")))))</f>
        <v/>
      </c>
      <c r="F196" s="69" t="str">
        <f>IF(OR(B196=0,B196=""),"",IF(AND($E$3=6,'Marks Entry 6th'!D195=""),"",IF(AND($E$3=7,'Marks Entry 7th'!D195=""),"",IF(AND($E$3=6),'Marks Entry 6th'!D195,IF(AND($E$3=7),'Marks Entry 7th'!D195,"")))))</f>
        <v/>
      </c>
      <c r="G196" s="305" t="str">
        <f>IF(OR(B196=0,B196=""),"",IF(AND($E$3=6,'Marks Entry 6th'!F195=""),"",IF(AND($E$3=7,'Marks Entry 7th'!F195=""),"",IF(AND($E$3=6),UPPER('Marks Entry 6th'!F195),IF(AND($E$3=7),UPPER('Marks Entry 7th'!F195),"")))))</f>
        <v/>
      </c>
      <c r="H196" s="305" t="str">
        <f>IF(OR(B196=0,B196=""),"",IF(AND($E$3=6,'Marks Entry 6th'!G195=""),"",IF(AND($E$3=7,'Marks Entry 7th'!G195=""),"",IF(AND($E$3=6),UPPER('Marks Entry 6th'!G195),IF(AND($E$3=7),UPPER('Marks Entry 7th'!G195),"")))))</f>
        <v/>
      </c>
      <c r="I196" s="305" t="str">
        <f>IF(OR(B196=0,B196=""),"",IF(AND($E$3=6,'Marks Entry 6th'!H195=""),"",IF(AND($E$3=7,'Marks Entry 7th'!H195=""),"",IF(AND($E$3=6),UPPER('Marks Entry 6th'!H195),IF(AND($E$3=7),UPPER('Marks Entry 7th'!H195),"")))))</f>
        <v/>
      </c>
      <c r="J196" s="64" t="str">
        <f>IF(OR(B196=0,B196=""),"",IF(AND($E$3=6,'Marks Entry 6th'!J195=""),"",IF(AND($E$3=7,'Marks Entry 7th'!J195=""),"",IF(AND($E$3=6),'Marks Entry 6th'!J195,IF(AND($E$3=7),'Marks Entry 7th'!J195,"")))))</f>
        <v/>
      </c>
      <c r="K196" s="64" t="str">
        <f>IF(OR(B196=0,B196=""),"",IF(AND($E$3=6,'Marks Entry 6th'!K195=""),"",IF(AND($E$3=7,'Marks Entry 7th'!K195=""),"",IF(AND($E$3=6),'Marks Entry 6th'!K195,IF(AND($E$3=7),'Marks Entry 7th'!K195,"")))))</f>
        <v/>
      </c>
      <c r="L196" s="120" t="str">
        <f>IF(OR($E196="",$G196=""),"",IF(AND($E$3=6),'Marks Entry 6th'!L195,IF(AND($E$3=7),'Marks Entry 7th'!L195,"")))</f>
        <v/>
      </c>
      <c r="M196" s="120" t="str">
        <f>IF(OR($E196="",$G196=""),"",IF(AND($E$3=6),'Marks Entry 6th'!M195,IF(AND($E$3=7),'Marks Entry 7th'!M195,"")))</f>
        <v/>
      </c>
      <c r="N196" s="120" t="str">
        <f>IF(OR($E196="",$G196=""),"",IF(AND($E$3=6),'Marks Entry 6th'!N195,IF(AND($E$3=7),'Marks Entry 7th'!N195,"")))</f>
        <v/>
      </c>
      <c r="O196" s="120" t="str">
        <f>IF(OR($E196="",$G196=""),"",IF(AND($E$3=6),'Marks Entry 6th'!O195,IF(AND($E$3=7),'Marks Entry 7th'!O195,"")))</f>
        <v/>
      </c>
      <c r="P196" s="120" t="str">
        <f>IF(OR($E196="",$G196=""),"",IF(AND($E$3=6),'Marks Entry 6th'!P195,IF(AND($E$3=7),'Marks Entry 7th'!P195,"")))</f>
        <v/>
      </c>
      <c r="Q196" s="120" t="str">
        <f>IF(OR($E196="",$G196=""),"",IF(AND($E$3=6),'Marks Entry 6th'!Q195,IF(AND($E$3=7),'Marks Entry 7th'!Q195,"")))</f>
        <v/>
      </c>
      <c r="R196" s="428" t="str">
        <f t="shared" si="186"/>
        <v/>
      </c>
      <c r="S196" s="120" t="str">
        <f>IF(OR($E196="",$G196=""),"",IF(AND($E$3=6),'Marks Entry 6th'!R195,IF(AND($E$3=7),'Marks Entry 7th'!R195,"")))</f>
        <v/>
      </c>
      <c r="T196" s="120" t="str">
        <f>IF(OR($E196="",$G196=""),"",IF(AND($E$3=6),'Marks Entry 6th'!S195,IF(AND($E$3=7),'Marks Entry 7th'!S195,"")))</f>
        <v/>
      </c>
      <c r="U196" s="65" t="str">
        <f t="shared" si="187"/>
        <v/>
      </c>
      <c r="V196" s="62">
        <f t="shared" si="188"/>
        <v>0</v>
      </c>
      <c r="W196" s="67" t="str">
        <f>IF(OR($E196="",$G196=""),"",IF(AND($E$3=6),'Marks Entry 6th'!T195,IF(AND($E$3=7),'Marks Entry 7th'!T195,"")))</f>
        <v/>
      </c>
      <c r="X196" s="67" t="str">
        <f>IF(OR($E196="",$G196=""),"",IF(AND($E$3=6),'Marks Entry 6th'!U195,IF(AND($E$3=7),'Marks Entry 7th'!U195,"")))</f>
        <v/>
      </c>
      <c r="Y196" s="66" t="str">
        <f t="shared" si="189"/>
        <v/>
      </c>
      <c r="Z196" s="62" t="str">
        <f t="shared" si="190"/>
        <v/>
      </c>
      <c r="AA196" s="108">
        <f t="shared" si="191"/>
        <v>0</v>
      </c>
      <c r="AB196" s="108" t="str">
        <f t="shared" si="192"/>
        <v/>
      </c>
      <c r="AC196" s="108" t="str">
        <f t="shared" si="193"/>
        <v/>
      </c>
      <c r="AD196" s="108" t="str">
        <f t="shared" si="194"/>
        <v/>
      </c>
      <c r="AE196" s="108" t="str">
        <f t="shared" si="195"/>
        <v/>
      </c>
      <c r="AF196" s="110" t="str">
        <f t="shared" si="196"/>
        <v/>
      </c>
      <c r="AG196" s="120" t="str">
        <f>IF(OR($E196="",$G196=""),"",IF(AND($E$3=6),'Marks Entry 6th'!V195,IF(AND($E$3=7),'Marks Entry 7th'!V195,"")))</f>
        <v/>
      </c>
      <c r="AH196" s="120" t="str">
        <f>IF(OR($E196="",$G196=""),"",IF(AND($E$3=6),'Marks Entry 6th'!W195,IF(AND($E$3=7),'Marks Entry 7th'!W195,"")))</f>
        <v/>
      </c>
      <c r="AI196" s="120" t="str">
        <f>IF(OR($E196="",$G196=""),"",IF(AND($E$3=6),'Marks Entry 6th'!X195,IF(AND($E$3=7),'Marks Entry 7th'!X195,"")))</f>
        <v/>
      </c>
      <c r="AJ196" s="120" t="str">
        <f>IF(OR($E196="",$G196=""),"",IF(AND($E$3=6),'Marks Entry 6th'!Y195,IF(AND($E$3=7),'Marks Entry 7th'!Y195,"")))</f>
        <v/>
      </c>
      <c r="AK196" s="120" t="str">
        <f>IF(OR($E196="",$G196=""),"",IF(AND($E$3=6),'Marks Entry 6th'!Z195,IF(AND($E$3=7),'Marks Entry 7th'!Z195,"")))</f>
        <v/>
      </c>
      <c r="AL196" s="120" t="str">
        <f>IF(OR($E196="",$G196=""),"",IF(AND($E$3=6),'Marks Entry 6th'!AA195,IF(AND($E$3=7),'Marks Entry 7th'!AA195,"")))</f>
        <v/>
      </c>
      <c r="AM196" s="428" t="str">
        <f t="shared" si="197"/>
        <v/>
      </c>
      <c r="AN196" s="120" t="str">
        <f>IF(OR($E196="",$G196=""),"",IF(AND($E$3=6),'Marks Entry 6th'!AB195,IF(AND($E$3=7),'Marks Entry 7th'!AB195,"")))</f>
        <v/>
      </c>
      <c r="AO196" s="120" t="str">
        <f>IF(OR($E196="",$G196=""),"",IF(AND($E$3=6),'Marks Entry 6th'!AC195,IF(AND($E$3=7),'Marks Entry 7th'!AC195,"")))</f>
        <v/>
      </c>
      <c r="AP196" s="65" t="str">
        <f t="shared" si="198"/>
        <v/>
      </c>
      <c r="AQ196" s="62">
        <f t="shared" si="199"/>
        <v>0</v>
      </c>
      <c r="AR196" s="67" t="str">
        <f>IF(OR($E196="",$G196=""),"",IF(AND($E$3=6),'Marks Entry 6th'!AD195,IF(AND($E$3=7),'Marks Entry 7th'!AD195,"")))</f>
        <v/>
      </c>
      <c r="AS196" s="67" t="str">
        <f>IF(OR($E196="",$G196=""),"",IF(AND($E$3=6),'Marks Entry 6th'!AE195,IF(AND($E$3=7),'Marks Entry 7th'!AE195,"")))</f>
        <v/>
      </c>
      <c r="AT196" s="65" t="str">
        <f t="shared" si="200"/>
        <v/>
      </c>
      <c r="AU196" s="62" t="str">
        <f t="shared" si="201"/>
        <v/>
      </c>
      <c r="AV196" s="108">
        <f t="shared" si="202"/>
        <v>0</v>
      </c>
      <c r="AW196" s="108" t="str">
        <f t="shared" si="203"/>
        <v/>
      </c>
      <c r="AX196" s="108" t="str">
        <f t="shared" si="204"/>
        <v/>
      </c>
      <c r="AY196" s="108" t="str">
        <f t="shared" si="205"/>
        <v/>
      </c>
      <c r="AZ196" s="108" t="str">
        <f t="shared" si="206"/>
        <v/>
      </c>
      <c r="BA196" s="110" t="str">
        <f t="shared" si="207"/>
        <v/>
      </c>
      <c r="BB196" s="313" t="str">
        <f>IF(OR($E196="",$G196=""),"",IF(AND($E$3=6),'Marks Entry 6th'!AF195,IF(AND($E$3=7),'Marks Entry 7th'!AF195,"")))</f>
        <v/>
      </c>
      <c r="BC196" s="120" t="str">
        <f>IF(OR($E196="",$G196=""),"",IF(AND($E$3=6),'Marks Entry 6th'!AG195,IF(AND($E$3=7),'Marks Entry 7th'!AG195,"")))</f>
        <v/>
      </c>
      <c r="BD196" s="120" t="str">
        <f>IF(OR($E196="",$G196=""),"",IF(AND($E$3=6),'Marks Entry 6th'!AH195,IF(AND($E$3=7),'Marks Entry 7th'!AH195,"")))</f>
        <v/>
      </c>
      <c r="BE196" s="120" t="str">
        <f>IF(OR($E196="",$G196=""),"",IF(AND($E$3=6),'Marks Entry 6th'!AI195,IF(AND($E$3=7),'Marks Entry 7th'!AI195,"")))</f>
        <v/>
      </c>
      <c r="BF196" s="120" t="str">
        <f>IF(OR($E196="",$G196=""),"",IF(AND($E$3=6),'Marks Entry 6th'!AJ195,IF(AND($E$3=7),'Marks Entry 7th'!AJ195,"")))</f>
        <v/>
      </c>
      <c r="BG196" s="120" t="str">
        <f>IF(OR($E196="",$G196=""),"",IF(AND($E$3=6),'Marks Entry 6th'!AK195,IF(AND($E$3=7),'Marks Entry 7th'!AK195,"")))</f>
        <v/>
      </c>
      <c r="BH196" s="120" t="str">
        <f>IF(OR($E196="",$G196=""),"",IF(AND($E$3=6),'Marks Entry 6th'!AL195,IF(AND($E$3=7),'Marks Entry 7th'!AL195,"")))</f>
        <v/>
      </c>
      <c r="BI196" s="428" t="str">
        <f t="shared" si="208"/>
        <v/>
      </c>
      <c r="BJ196" s="120" t="str">
        <f>IF(OR($E196="",$G196=""),"",IF(AND($E$3=6),'Marks Entry 6th'!AM195,IF(AND($E$3=7),'Marks Entry 7th'!AM195,"")))</f>
        <v/>
      </c>
      <c r="BK196" s="120" t="str">
        <f>IF(OR($E196="",$G196=""),"",IF(AND($E$3=6),'Marks Entry 6th'!AN195,IF(AND($E$3=7),'Marks Entry 7th'!AN195,"")))</f>
        <v/>
      </c>
      <c r="BL196" s="65" t="str">
        <f t="shared" si="209"/>
        <v/>
      </c>
      <c r="BM196" s="62">
        <f t="shared" si="210"/>
        <v>0</v>
      </c>
      <c r="BN196" s="67" t="str">
        <f>IF(OR($E196="",$G196=""),"",IF(AND($E$3=6),'Marks Entry 6th'!AO195,IF(AND($E$3=7),'Marks Entry 7th'!AO195,"")))</f>
        <v/>
      </c>
      <c r="BO196" s="67" t="str">
        <f>IF(OR($E196="",$G196=""),"",IF(AND($E$3=6),'Marks Entry 6th'!AP195,IF(AND($E$3=7),'Marks Entry 7th'!AP195,"")))</f>
        <v/>
      </c>
      <c r="BP196" s="65" t="str">
        <f t="shared" si="211"/>
        <v/>
      </c>
      <c r="BQ196" s="62" t="str">
        <f t="shared" si="212"/>
        <v/>
      </c>
      <c r="BR196" s="108">
        <f t="shared" si="213"/>
        <v>0</v>
      </c>
      <c r="BS196" s="108" t="str">
        <f t="shared" si="214"/>
        <v/>
      </c>
      <c r="BT196" s="108" t="str">
        <f t="shared" si="215"/>
        <v/>
      </c>
      <c r="BU196" s="108" t="str">
        <f t="shared" si="216"/>
        <v/>
      </c>
      <c r="BV196" s="108" t="str">
        <f t="shared" si="217"/>
        <v/>
      </c>
      <c r="BW196" s="110" t="str">
        <f t="shared" si="218"/>
        <v/>
      </c>
      <c r="BX196" s="120" t="str">
        <f>IF(OR($E196="",$G196=""),"",IF(AND($E$3=6),'Marks Entry 6th'!AQ195,IF(AND($E$3=7),'Marks Entry 7th'!AQ195,"")))</f>
        <v/>
      </c>
      <c r="BY196" s="120" t="str">
        <f>IF(OR($E196="",$G196=""),"",IF(AND($E$3=6),'Marks Entry 6th'!AR195,IF(AND($E$3=7),'Marks Entry 7th'!AR195,"")))</f>
        <v/>
      </c>
      <c r="BZ196" s="120" t="str">
        <f>IF(OR($E196="",$G196=""),"",IF(AND($E$3=6),'Marks Entry 6th'!AS195,IF(AND($E$3=7),'Marks Entry 7th'!AS195,"")))</f>
        <v/>
      </c>
      <c r="CA196" s="120" t="str">
        <f>IF(OR($E196="",$G196=""),"",IF(AND($E$3=6),'Marks Entry 6th'!AT195,IF(AND($E$3=7),'Marks Entry 7th'!AT195,"")))</f>
        <v/>
      </c>
      <c r="CB196" s="120" t="str">
        <f>IF(OR($E196="",$G196=""),"",IF(AND($E$3=6),'Marks Entry 6th'!AU195,IF(AND($E$3=7),'Marks Entry 7th'!AU195,"")))</f>
        <v/>
      </c>
      <c r="CC196" s="120" t="str">
        <f>IF(OR($E196="",$G196=""),"",IF(AND($E$3=6),'Marks Entry 6th'!AV195,IF(AND($E$3=7),'Marks Entry 7th'!AV195,"")))</f>
        <v/>
      </c>
      <c r="CD196" s="428" t="str">
        <f t="shared" si="219"/>
        <v/>
      </c>
      <c r="CE196" s="120" t="str">
        <f>IF(OR($E196="",$G196=""),"",IF(AND($E$3=6),'Marks Entry 6th'!AW195,IF(AND($E$3=7),'Marks Entry 7th'!AW195,"")))</f>
        <v/>
      </c>
      <c r="CF196" s="120" t="str">
        <f>IF(OR($E196="",$G196=""),"",IF(AND($E$3=6),'Marks Entry 6th'!AX195,IF(AND($E$3=7),'Marks Entry 7th'!AX195,"")))</f>
        <v/>
      </c>
      <c r="CG196" s="65" t="str">
        <f t="shared" si="220"/>
        <v/>
      </c>
      <c r="CH196" s="62">
        <f t="shared" si="221"/>
        <v>0</v>
      </c>
      <c r="CI196" s="67" t="str">
        <f>IF(OR($E196="",$G196=""),"",IF(AND($E$3=6),'Marks Entry 6th'!AY195,IF(AND($E$3=7),'Marks Entry 7th'!AY195,"")))</f>
        <v/>
      </c>
      <c r="CJ196" s="67" t="str">
        <f>IF(OR($E196="",$G196=""),"",IF(AND($E$3=6),'Marks Entry 6th'!AZ195,IF(AND($E$3=7),'Marks Entry 7th'!AZ195,"")))</f>
        <v/>
      </c>
      <c r="CK196" s="65" t="str">
        <f t="shared" si="222"/>
        <v/>
      </c>
      <c r="CL196" s="62" t="str">
        <f t="shared" si="223"/>
        <v/>
      </c>
      <c r="CM196" s="108">
        <f t="shared" si="224"/>
        <v>0</v>
      </c>
      <c r="CN196" s="108" t="str">
        <f t="shared" si="225"/>
        <v/>
      </c>
      <c r="CO196" s="108" t="str">
        <f t="shared" si="226"/>
        <v/>
      </c>
      <c r="CP196" s="108" t="str">
        <f t="shared" si="227"/>
        <v/>
      </c>
      <c r="CQ196" s="108" t="str">
        <f t="shared" si="228"/>
        <v/>
      </c>
      <c r="CR196" s="110" t="str">
        <f t="shared" si="229"/>
        <v/>
      </c>
      <c r="CS196" s="120" t="str">
        <f>IF(OR($E196="",$G196=""),"",IF(AND($E$3=6),'Marks Entry 6th'!BA195,IF(AND($E$3=7),'Marks Entry 7th'!BA195,"")))</f>
        <v/>
      </c>
      <c r="CT196" s="120" t="str">
        <f>IF(OR($E196="",$G196=""),"",IF(AND($E$3=6),'Marks Entry 6th'!BB195,IF(AND($E$3=7),'Marks Entry 7th'!BB195,"")))</f>
        <v/>
      </c>
      <c r="CU196" s="120" t="str">
        <f>IF(OR($E196="",$G196=""),"",IF(AND($E$3=6),'Marks Entry 6th'!BC195,IF(AND($E$3=7),'Marks Entry 7th'!BC195,"")))</f>
        <v/>
      </c>
      <c r="CV196" s="120" t="str">
        <f>IF(OR($E196="",$G196=""),"",IF(AND($E$3=6),'Marks Entry 6th'!BD195,IF(AND($E$3=7),'Marks Entry 7th'!BD195,"")))</f>
        <v/>
      </c>
      <c r="CW196" s="120" t="str">
        <f>IF(OR($E196="",$G196=""),"",IF(AND($E$3=6),'Marks Entry 6th'!BE195,IF(AND($E$3=7),'Marks Entry 7th'!BE195,"")))</f>
        <v/>
      </c>
      <c r="CX196" s="120" t="str">
        <f>IF(OR($E196="",$G196=""),"",IF(AND($E$3=6),'Marks Entry 6th'!BF195,IF(AND($E$3=7),'Marks Entry 7th'!BF195,"")))</f>
        <v/>
      </c>
      <c r="CY196" s="428" t="str">
        <f t="shared" si="230"/>
        <v/>
      </c>
      <c r="CZ196" s="120" t="str">
        <f>IF(OR($E196="",$G196=""),"",IF(AND($E$3=6),'Marks Entry 6th'!BG195,IF(AND($E$3=7),'Marks Entry 7th'!BG195,"")))</f>
        <v/>
      </c>
      <c r="DA196" s="120" t="str">
        <f>IF(OR($E196="",$G196=""),"",IF(AND($E$3=6),'Marks Entry 6th'!BH195,IF(AND($E$3=7),'Marks Entry 7th'!BH195,"")))</f>
        <v/>
      </c>
      <c r="DB196" s="65" t="str">
        <f t="shared" si="231"/>
        <v/>
      </c>
      <c r="DC196" s="62">
        <f t="shared" si="232"/>
        <v>0</v>
      </c>
      <c r="DD196" s="67" t="str">
        <f>IF(OR($E196="",$G196=""),"",IF(AND($E$3=6),'Marks Entry 6th'!BI195,IF(AND($E$3=7),'Marks Entry 7th'!BI195,"")))</f>
        <v/>
      </c>
      <c r="DE196" s="67" t="str">
        <f>IF(OR($E196="",$G196=""),"",IF(AND($E$3=6),'Marks Entry 6th'!BJ195,IF(AND($E$3=7),'Marks Entry 7th'!BJ195,"")))</f>
        <v/>
      </c>
      <c r="DF196" s="65" t="str">
        <f t="shared" si="233"/>
        <v/>
      </c>
      <c r="DG196" s="62" t="str">
        <f t="shared" si="234"/>
        <v/>
      </c>
      <c r="DH196" s="108">
        <f t="shared" si="235"/>
        <v>0</v>
      </c>
      <c r="DI196" s="108" t="str">
        <f t="shared" si="236"/>
        <v/>
      </c>
      <c r="DJ196" s="108" t="str">
        <f t="shared" si="237"/>
        <v/>
      </c>
      <c r="DK196" s="108" t="str">
        <f t="shared" si="238"/>
        <v/>
      </c>
      <c r="DL196" s="108" t="str">
        <f t="shared" si="239"/>
        <v/>
      </c>
      <c r="DM196" s="110" t="str">
        <f t="shared" si="240"/>
        <v/>
      </c>
      <c r="DN196" s="120" t="str">
        <f>IF(OR($E196="",$G196=""),"",IF(AND($E$3=6),'Marks Entry 6th'!BK195,IF(AND($E$3=7),'Marks Entry 7th'!BK195,"")))</f>
        <v/>
      </c>
      <c r="DO196" s="120" t="str">
        <f>IF(OR($E196="",$G196=""),"",IF(AND($E$3=6),'Marks Entry 6th'!BL195,IF(AND($E$3=7),'Marks Entry 7th'!BL195,"")))</f>
        <v/>
      </c>
      <c r="DP196" s="120" t="str">
        <f>IF(OR($E196="",$G196=""),"",IF(AND($E$3=6),'Marks Entry 6th'!BM195,IF(AND($E$3=7),'Marks Entry 7th'!BM195,"")))</f>
        <v/>
      </c>
      <c r="DQ196" s="120" t="str">
        <f>IF(OR($E196="",$G196=""),"",IF(AND($E$3=6),'Marks Entry 6th'!BN195,IF(AND($E$3=7),'Marks Entry 7th'!BN195,"")))</f>
        <v/>
      </c>
      <c r="DR196" s="120" t="str">
        <f>IF(OR($E196="",$G196=""),"",IF(AND($E$3=6),'Marks Entry 6th'!BO195,IF(AND($E$3=7),'Marks Entry 7th'!BO195,"")))</f>
        <v/>
      </c>
      <c r="DS196" s="120" t="str">
        <f>IF(OR($E196="",$G196=""),"",IF(AND($E$3=6),'Marks Entry 6th'!BP195,IF(AND($E$3=7),'Marks Entry 7th'!BP195,"")))</f>
        <v/>
      </c>
      <c r="DT196" s="428" t="str">
        <f t="shared" si="241"/>
        <v/>
      </c>
      <c r="DU196" s="120" t="str">
        <f>IF(OR($E196="",$G196=""),"",IF(AND($E$3=6),'Marks Entry 6th'!BQ195,IF(AND($E$3=7),'Marks Entry 7th'!BQ195,"")))</f>
        <v/>
      </c>
      <c r="DV196" s="120" t="str">
        <f>IF(OR($E196="",$G196=""),"",IF(AND($E$3=6),'Marks Entry 6th'!BR195,IF(AND($E$3=7),'Marks Entry 7th'!BR195,"")))</f>
        <v/>
      </c>
      <c r="DW196" s="65" t="str">
        <f t="shared" si="242"/>
        <v/>
      </c>
      <c r="DX196" s="62">
        <f t="shared" si="243"/>
        <v>0</v>
      </c>
      <c r="DY196" s="67" t="str">
        <f>IF(OR($E196="",$G196=""),"",IF(AND($E$3=6),'Marks Entry 6th'!BS195,IF(AND($E$3=7),'Marks Entry 7th'!BS195,"")))</f>
        <v/>
      </c>
      <c r="DZ196" s="67" t="str">
        <f>IF(OR($E196="",$G196=""),"",IF(AND($E$3=6),'Marks Entry 6th'!BT195,IF(AND($E$3=7),'Marks Entry 7th'!BT195,"")))</f>
        <v/>
      </c>
      <c r="EA196" s="65" t="str">
        <f t="shared" si="244"/>
        <v/>
      </c>
      <c r="EB196" s="62" t="str">
        <f t="shared" si="245"/>
        <v/>
      </c>
      <c r="EC196" s="108">
        <f t="shared" si="246"/>
        <v>0</v>
      </c>
      <c r="ED196" s="108" t="str">
        <f t="shared" si="247"/>
        <v/>
      </c>
      <c r="EE196" s="108" t="str">
        <f t="shared" si="248"/>
        <v/>
      </c>
      <c r="EF196" s="108" t="str">
        <f t="shared" si="249"/>
        <v/>
      </c>
      <c r="EG196" s="108" t="str">
        <f t="shared" si="250"/>
        <v/>
      </c>
      <c r="EH196" s="110" t="str">
        <f t="shared" si="251"/>
        <v/>
      </c>
      <c r="EI196" s="52" t="str">
        <f>IF(OR($E196="",$G196=""),"",IF(AND($E$3=6),'Marks Entry 6th'!BU195,IF(AND($E$3=7),'Marks Entry 7th'!BU195,"")))</f>
        <v/>
      </c>
      <c r="EJ196" s="52" t="str">
        <f>IF(OR($E196="",$G196=""),"",IF(AND($E$3=6),'Marks Entry 6th'!BV195,IF(AND($E$3=7),'Marks Entry 7th'!BV195,"")))</f>
        <v/>
      </c>
      <c r="EK196" s="52" t="str">
        <f>IF(OR($E196="",$G196=""),"",IF(AND($E$3=6),'Marks Entry 6th'!BW195,IF(AND($E$3=7),'Marks Entry 7th'!BW195,"")))</f>
        <v/>
      </c>
      <c r="EL196" s="52" t="str">
        <f>IF(OR($E196="",$G196=""),"",IF(AND($E$3=6),'Marks Entry 6th'!BX195,IF(AND($E$3=7),'Marks Entry 7th'!BX195,"")))</f>
        <v/>
      </c>
      <c r="EM196" s="52" t="str">
        <f>IF(OR($E196="",$G196=""),"",IF(AND($E$3=6),'Marks Entry 6th'!BY195,IF(AND($E$3=7),'Marks Entry 7th'!BY195,"")))</f>
        <v/>
      </c>
      <c r="EN196" s="121" t="str">
        <f t="shared" si="252"/>
        <v/>
      </c>
      <c r="EO196" s="122">
        <f t="shared" si="253"/>
        <v>0</v>
      </c>
      <c r="EP196" s="122" t="str">
        <f t="shared" si="254"/>
        <v/>
      </c>
      <c r="EQ196" s="122" t="str">
        <f t="shared" si="255"/>
        <v/>
      </c>
      <c r="ER196" s="109" t="str">
        <f t="shared" si="256"/>
        <v/>
      </c>
      <c r="ES196" s="52" t="str">
        <f>IF(OR($E196="",$G196=""),"",IF(AND($E$3=6),'Marks Entry 6th'!BZ195,IF(AND($E$3=7),'Marks Entry 7th'!BZ195,"")))</f>
        <v/>
      </c>
      <c r="ET196" s="52" t="str">
        <f>IF(OR($E196="",$G196=""),"",IF(AND($E$3=6),'Marks Entry 6th'!CA195,IF(AND($E$3=7),'Marks Entry 7th'!CA195,"")))</f>
        <v/>
      </c>
      <c r="EU196" s="52" t="str">
        <f>IF(OR($E196="",$G196=""),"",IF(AND($E$3=6),'Marks Entry 6th'!CB195,IF(AND($E$3=7),'Marks Entry 7th'!CB195,"")))</f>
        <v/>
      </c>
      <c r="EV196" s="52" t="str">
        <f>IF(OR($E196="",$G196=""),"",IF(AND($E$3=6),'Marks Entry 6th'!CC195,IF(AND($E$3=7),'Marks Entry 7th'!CC195,"")))</f>
        <v/>
      </c>
      <c r="EW196" s="52" t="str">
        <f>IF(OR($E196="",$G196=""),"",IF(AND($E$3=6),'Marks Entry 6th'!CD195,IF(AND($E$3=7),'Marks Entry 7th'!CD195,"")))</f>
        <v/>
      </c>
      <c r="EX196" s="121" t="str">
        <f t="shared" si="257"/>
        <v/>
      </c>
      <c r="EY196" s="122">
        <f t="shared" si="258"/>
        <v>0</v>
      </c>
      <c r="EZ196" s="122" t="str">
        <f t="shared" si="259"/>
        <v/>
      </c>
      <c r="FA196" s="122" t="str">
        <f t="shared" si="260"/>
        <v/>
      </c>
      <c r="FB196" s="109" t="str">
        <f t="shared" si="261"/>
        <v/>
      </c>
      <c r="FC196" s="52" t="str">
        <f>IF(OR($E196="",$G196=""),"",IF(AND($E$3=6),'Marks Entry 6th'!CE195,IF(AND($E$3=7),'Marks Entry 7th'!CE195,"")))</f>
        <v/>
      </c>
      <c r="FD196" s="52" t="str">
        <f>IF(OR($E196="",$G196=""),"",IF(AND($E$3=6),'Marks Entry 6th'!CF195,IF(AND($E$3=7),'Marks Entry 7th'!CF195,"")))</f>
        <v/>
      </c>
      <c r="FE196" s="52" t="str">
        <f>IF(OR($E196="",$G196=""),"",IF(AND($E$3=6),'Marks Entry 6th'!CG195,IF(AND($E$3=7),'Marks Entry 7th'!CG195,"")))</f>
        <v/>
      </c>
      <c r="FF196" s="52" t="str">
        <f>IF(OR($E196="",$G196=""),"",IF(AND($E$3=6),'Marks Entry 6th'!CH195,IF(AND($E$3=7),'Marks Entry 7th'!CH195,"")))</f>
        <v/>
      </c>
      <c r="FG196" s="52" t="str">
        <f>IF(OR($E196="",$G196=""),"",IF(AND($E$3=6),'Marks Entry 6th'!CI195,IF(AND($E$3=7),'Marks Entry 7th'!CI195,"")))</f>
        <v/>
      </c>
      <c r="FH196" s="121" t="str">
        <f t="shared" si="262"/>
        <v/>
      </c>
      <c r="FI196" s="122">
        <f t="shared" si="263"/>
        <v>0</v>
      </c>
      <c r="FJ196" s="122" t="str">
        <f t="shared" si="264"/>
        <v/>
      </c>
      <c r="FK196" s="122" t="str">
        <f t="shared" si="265"/>
        <v/>
      </c>
      <c r="FL196" s="109" t="str">
        <f t="shared" si="266"/>
        <v/>
      </c>
      <c r="FM196" s="370" t="str">
        <f>IF(OR($E196="",$G196=""),"",IF(AND('Marks Entry 6th'!CJ195="",'Marks Entry 7th'!CJ195=""),"",IF(AND($E$3=6),'Marks Entry 6th'!CJ195,IF(AND($E$3=7),'Marks Entry 7th'!CJ195,""))))</f>
        <v/>
      </c>
      <c r="FN196" s="370" t="str">
        <f>IF(OR($E196="",$G196=""),"",IF(AND('Marks Entry 6th'!CK195="",'Marks Entry 7th'!CK195=""),"",IF(AND($E$3=6),'Marks Entry 6th'!CK195,IF(AND($E$3=7),'Marks Entry 7th'!CK195,""))))</f>
        <v/>
      </c>
      <c r="FO196" s="371" t="str">
        <f t="shared" si="267"/>
        <v/>
      </c>
      <c r="FP196" s="109" t="str">
        <f t="shared" si="268"/>
        <v/>
      </c>
      <c r="FQ196" s="370" t="str">
        <f>IF(OR($E196="",$G196=""),"",IF(AND('Marks Entry 6th'!CL195="",'Marks Entry 7th'!CL195=""),"",IF(AND($E$3=6),'Marks Entry 6th'!CL195,IF(AND($E$3=7),'Marks Entry 7th'!CL195,""))))</f>
        <v/>
      </c>
      <c r="FR196" s="370" t="str">
        <f>IF(OR($E196="",$G196=""),"",IF(AND('Marks Entry 6th'!CM195="",'Marks Entry 7th'!CM195=""),"",IF(AND($E$3=6),'Marks Entry 6th'!CM195,IF(AND($E$3=7),'Marks Entry 7th'!CM195,""))))</f>
        <v/>
      </c>
      <c r="FS196" s="371" t="str">
        <f t="shared" si="269"/>
        <v/>
      </c>
      <c r="FT196" s="109" t="str">
        <f t="shared" si="270"/>
        <v/>
      </c>
      <c r="FU196" s="78" t="str">
        <f t="shared" si="271"/>
        <v/>
      </c>
      <c r="FV196" s="332" t="str">
        <f t="shared" si="272"/>
        <v/>
      </c>
      <c r="FW196" s="84" t="str">
        <f t="shared" si="273"/>
        <v/>
      </c>
      <c r="FX196" s="225" t="str">
        <f t="shared" si="274"/>
        <v/>
      </c>
      <c r="FY196" s="85" t="str">
        <f t="shared" si="275"/>
        <v/>
      </c>
      <c r="FZ196" s="331" t="str">
        <f>IFERROR(IF(B196="NSO","NSO",IF(OR(D196="",G196="",F196=""),"",IF(AND(FV196&gt;=36,'Master sheet'!$D$11="Hindi"),"कक्षा क्रमोन्नत",IF(AND(FV196&gt;=36,'Master sheet'!$D$11="English"),"Promoted",IF(AND(FV196&lt;36,'Master sheet'!$D$11="Hindi"),"पुनः परीक्षा","Re-Exam"))))),"")</f>
        <v/>
      </c>
      <c r="GA196" s="53" t="str">
        <f>IF(OR($E196="",$G196=""),"",IF(AND($E$3=6,'Marks Entry 6th'!CN195=""),"",IF(AND($E$3=7,'Marks Entry 7th'!CN195=""),"",IF(AND($E$3=6),'Marks Entry 6th'!CN195,IF(AND($E$3=7),'Marks Entry 7th'!CN195,"")))))</f>
        <v/>
      </c>
      <c r="GB196" s="53" t="str">
        <f>IF(OR($E196="",$G196=""),"",IF(AND($E$3=6,'Marks Entry 6th'!CO195=""),"",IF(AND($E$3=7,'Marks Entry 7th'!CO195=""),"",IF(AND($E$3=6),'Marks Entry 6th'!CO195,IF(AND($E$3=7),'Marks Entry 7th'!CO195,"")))))</f>
        <v/>
      </c>
      <c r="GC196" s="54"/>
      <c r="GK196" s="56">
        <f>IF(AND($E$3=6),'Marks Entry 6th'!I195,IF(AND($E$3=7),'Marks Entry 7th'!I195,""))</f>
        <v>0</v>
      </c>
      <c r="GL196" s="56">
        <f t="shared" si="276"/>
        <v>0</v>
      </c>
    </row>
    <row r="197" spans="1:194" ht="18.95" customHeight="1">
      <c r="A197" s="68">
        <v>190</v>
      </c>
      <c r="B197" s="68" t="str">
        <f>IF(OR(GK197=0,GK197=""),"",IF(AND($E$3=6),'Marks Entry 6th'!I196,IF(AND($E$3=7),'Marks Entry 7th'!I196,"")))</f>
        <v/>
      </c>
      <c r="C197" s="69" t="str">
        <f>IF(OR(B197=0,B197=""),"",IF(AND($E$3=6,'Marks Entry 6th'!B196=""),"",IF(AND($E$3=7,'Marks Entry 7th'!B196=""),"",IF(AND($E$3=6,'Marks Entry 6th'!B196),'Marks Entry 6th'!B196,IF(AND($E$3=7),'Marks Entry 7th'!B196,"")))))</f>
        <v/>
      </c>
      <c r="D197" s="69" t="str">
        <f>IF(OR(B197=0,B197=""),"",IF(AND($E$3=6,'Marks Entry 6th'!C196=""),"",IF(AND($E$3=7,'Marks Entry 7th'!C196=""),"",IF(AND($E$3=6),'Marks Entry 6th'!C196,IF(AND($E$3=7),'Marks Entry 7th'!C196,"")))))</f>
        <v/>
      </c>
      <c r="E197" s="306" t="str">
        <f>IF(OR(B197=0,B197=""),"",IF(AND($E$3=6,'Marks Entry 6th'!E196=""),"",IF(AND($E$3=7,'Marks Entry 7th'!E196=""),"",IF(AND($E$3=6),'Marks Entry 6th'!E196,IF(AND($E$3=7),'Marks Entry 7th'!E196,"")))))</f>
        <v/>
      </c>
      <c r="F197" s="69" t="str">
        <f>IF(OR(B197=0,B197=""),"",IF(AND($E$3=6,'Marks Entry 6th'!D196=""),"",IF(AND($E$3=7,'Marks Entry 7th'!D196=""),"",IF(AND($E$3=6),'Marks Entry 6th'!D196,IF(AND($E$3=7),'Marks Entry 7th'!D196,"")))))</f>
        <v/>
      </c>
      <c r="G197" s="305" t="str">
        <f>IF(OR(B197=0,B197=""),"",IF(AND($E$3=6,'Marks Entry 6th'!F196=""),"",IF(AND($E$3=7,'Marks Entry 7th'!F196=""),"",IF(AND($E$3=6),UPPER('Marks Entry 6th'!F196),IF(AND($E$3=7),UPPER('Marks Entry 7th'!F196),"")))))</f>
        <v/>
      </c>
      <c r="H197" s="305" t="str">
        <f>IF(OR(B197=0,B197=""),"",IF(AND($E$3=6,'Marks Entry 6th'!G196=""),"",IF(AND($E$3=7,'Marks Entry 7th'!G196=""),"",IF(AND($E$3=6),UPPER('Marks Entry 6th'!G196),IF(AND($E$3=7),UPPER('Marks Entry 7th'!G196),"")))))</f>
        <v/>
      </c>
      <c r="I197" s="305" t="str">
        <f>IF(OR(B197=0,B197=""),"",IF(AND($E$3=6,'Marks Entry 6th'!H196=""),"",IF(AND($E$3=7,'Marks Entry 7th'!H196=""),"",IF(AND($E$3=6),UPPER('Marks Entry 6th'!H196),IF(AND($E$3=7),UPPER('Marks Entry 7th'!H196),"")))))</f>
        <v/>
      </c>
      <c r="J197" s="64" t="str">
        <f>IF(OR(B197=0,B197=""),"",IF(AND($E$3=6,'Marks Entry 6th'!J196=""),"",IF(AND($E$3=7,'Marks Entry 7th'!J196=""),"",IF(AND($E$3=6),'Marks Entry 6th'!J196,IF(AND($E$3=7),'Marks Entry 7th'!J196,"")))))</f>
        <v/>
      </c>
      <c r="K197" s="64" t="str">
        <f>IF(OR(B197=0,B197=""),"",IF(AND($E$3=6,'Marks Entry 6th'!K196=""),"",IF(AND($E$3=7,'Marks Entry 7th'!K196=""),"",IF(AND($E$3=6),'Marks Entry 6th'!K196,IF(AND($E$3=7),'Marks Entry 7th'!K196,"")))))</f>
        <v/>
      </c>
      <c r="L197" s="120" t="str">
        <f>IF(OR($E197="",$G197=""),"",IF(AND($E$3=6),'Marks Entry 6th'!L196,IF(AND($E$3=7),'Marks Entry 7th'!L196,"")))</f>
        <v/>
      </c>
      <c r="M197" s="120" t="str">
        <f>IF(OR($E197="",$G197=""),"",IF(AND($E$3=6),'Marks Entry 6th'!M196,IF(AND($E$3=7),'Marks Entry 7th'!M196,"")))</f>
        <v/>
      </c>
      <c r="N197" s="120" t="str">
        <f>IF(OR($E197="",$G197=""),"",IF(AND($E$3=6),'Marks Entry 6th'!N196,IF(AND($E$3=7),'Marks Entry 7th'!N196,"")))</f>
        <v/>
      </c>
      <c r="O197" s="120" t="str">
        <f>IF(OR($E197="",$G197=""),"",IF(AND($E$3=6),'Marks Entry 6th'!O196,IF(AND($E$3=7),'Marks Entry 7th'!O196,"")))</f>
        <v/>
      </c>
      <c r="P197" s="120" t="str">
        <f>IF(OR($E197="",$G197=""),"",IF(AND($E$3=6),'Marks Entry 6th'!P196,IF(AND($E$3=7),'Marks Entry 7th'!P196,"")))</f>
        <v/>
      </c>
      <c r="Q197" s="120" t="str">
        <f>IF(OR($E197="",$G197=""),"",IF(AND($E$3=6),'Marks Entry 6th'!Q196,IF(AND($E$3=7),'Marks Entry 7th'!Q196,"")))</f>
        <v/>
      </c>
      <c r="R197" s="428" t="str">
        <f t="shared" si="186"/>
        <v/>
      </c>
      <c r="S197" s="120" t="str">
        <f>IF(OR($E197="",$G197=""),"",IF(AND($E$3=6),'Marks Entry 6th'!R196,IF(AND($E$3=7),'Marks Entry 7th'!R196,"")))</f>
        <v/>
      </c>
      <c r="T197" s="120" t="str">
        <f>IF(OR($E197="",$G197=""),"",IF(AND($E$3=6),'Marks Entry 6th'!S196,IF(AND($E$3=7),'Marks Entry 7th'!S196,"")))</f>
        <v/>
      </c>
      <c r="U197" s="65" t="str">
        <f t="shared" si="187"/>
        <v/>
      </c>
      <c r="V197" s="62">
        <f t="shared" si="188"/>
        <v>0</v>
      </c>
      <c r="W197" s="67" t="str">
        <f>IF(OR($E197="",$G197=""),"",IF(AND($E$3=6),'Marks Entry 6th'!T196,IF(AND($E$3=7),'Marks Entry 7th'!T196,"")))</f>
        <v/>
      </c>
      <c r="X197" s="67" t="str">
        <f>IF(OR($E197="",$G197=""),"",IF(AND($E$3=6),'Marks Entry 6th'!U196,IF(AND($E$3=7),'Marks Entry 7th'!U196,"")))</f>
        <v/>
      </c>
      <c r="Y197" s="66" t="str">
        <f t="shared" si="189"/>
        <v/>
      </c>
      <c r="Z197" s="62" t="str">
        <f t="shared" si="190"/>
        <v/>
      </c>
      <c r="AA197" s="108">
        <f t="shared" si="191"/>
        <v>0</v>
      </c>
      <c r="AB197" s="108" t="str">
        <f t="shared" si="192"/>
        <v/>
      </c>
      <c r="AC197" s="108" t="str">
        <f t="shared" si="193"/>
        <v/>
      </c>
      <c r="AD197" s="108" t="str">
        <f t="shared" si="194"/>
        <v/>
      </c>
      <c r="AE197" s="108" t="str">
        <f t="shared" si="195"/>
        <v/>
      </c>
      <c r="AF197" s="110" t="str">
        <f t="shared" si="196"/>
        <v/>
      </c>
      <c r="AG197" s="120" t="str">
        <f>IF(OR($E197="",$G197=""),"",IF(AND($E$3=6),'Marks Entry 6th'!V196,IF(AND($E$3=7),'Marks Entry 7th'!V196,"")))</f>
        <v/>
      </c>
      <c r="AH197" s="120" t="str">
        <f>IF(OR($E197="",$G197=""),"",IF(AND($E$3=6),'Marks Entry 6th'!W196,IF(AND($E$3=7),'Marks Entry 7th'!W196,"")))</f>
        <v/>
      </c>
      <c r="AI197" s="120" t="str">
        <f>IF(OR($E197="",$G197=""),"",IF(AND($E$3=6),'Marks Entry 6th'!X196,IF(AND($E$3=7),'Marks Entry 7th'!X196,"")))</f>
        <v/>
      </c>
      <c r="AJ197" s="120" t="str">
        <f>IF(OR($E197="",$G197=""),"",IF(AND($E$3=6),'Marks Entry 6th'!Y196,IF(AND($E$3=7),'Marks Entry 7th'!Y196,"")))</f>
        <v/>
      </c>
      <c r="AK197" s="120" t="str">
        <f>IF(OR($E197="",$G197=""),"",IF(AND($E$3=6),'Marks Entry 6th'!Z196,IF(AND($E$3=7),'Marks Entry 7th'!Z196,"")))</f>
        <v/>
      </c>
      <c r="AL197" s="120" t="str">
        <f>IF(OR($E197="",$G197=""),"",IF(AND($E$3=6),'Marks Entry 6th'!AA196,IF(AND($E$3=7),'Marks Entry 7th'!AA196,"")))</f>
        <v/>
      </c>
      <c r="AM197" s="428" t="str">
        <f t="shared" si="197"/>
        <v/>
      </c>
      <c r="AN197" s="120" t="str">
        <f>IF(OR($E197="",$G197=""),"",IF(AND($E$3=6),'Marks Entry 6th'!AB196,IF(AND($E$3=7),'Marks Entry 7th'!AB196,"")))</f>
        <v/>
      </c>
      <c r="AO197" s="120" t="str">
        <f>IF(OR($E197="",$G197=""),"",IF(AND($E$3=6),'Marks Entry 6th'!AC196,IF(AND($E$3=7),'Marks Entry 7th'!AC196,"")))</f>
        <v/>
      </c>
      <c r="AP197" s="65" t="str">
        <f t="shared" si="198"/>
        <v/>
      </c>
      <c r="AQ197" s="62">
        <f t="shared" si="199"/>
        <v>0</v>
      </c>
      <c r="AR197" s="67" t="str">
        <f>IF(OR($E197="",$G197=""),"",IF(AND($E$3=6),'Marks Entry 6th'!AD196,IF(AND($E$3=7),'Marks Entry 7th'!AD196,"")))</f>
        <v/>
      </c>
      <c r="AS197" s="67" t="str">
        <f>IF(OR($E197="",$G197=""),"",IF(AND($E$3=6),'Marks Entry 6th'!AE196,IF(AND($E$3=7),'Marks Entry 7th'!AE196,"")))</f>
        <v/>
      </c>
      <c r="AT197" s="65" t="str">
        <f t="shared" si="200"/>
        <v/>
      </c>
      <c r="AU197" s="62" t="str">
        <f t="shared" si="201"/>
        <v/>
      </c>
      <c r="AV197" s="108">
        <f t="shared" si="202"/>
        <v>0</v>
      </c>
      <c r="AW197" s="108" t="str">
        <f t="shared" si="203"/>
        <v/>
      </c>
      <c r="AX197" s="108" t="str">
        <f t="shared" si="204"/>
        <v/>
      </c>
      <c r="AY197" s="108" t="str">
        <f t="shared" si="205"/>
        <v/>
      </c>
      <c r="AZ197" s="108" t="str">
        <f t="shared" si="206"/>
        <v/>
      </c>
      <c r="BA197" s="110" t="str">
        <f t="shared" si="207"/>
        <v/>
      </c>
      <c r="BB197" s="313" t="str">
        <f>IF(OR($E197="",$G197=""),"",IF(AND($E$3=6),'Marks Entry 6th'!AF196,IF(AND($E$3=7),'Marks Entry 7th'!AF196,"")))</f>
        <v/>
      </c>
      <c r="BC197" s="120" t="str">
        <f>IF(OR($E197="",$G197=""),"",IF(AND($E$3=6),'Marks Entry 6th'!AG196,IF(AND($E$3=7),'Marks Entry 7th'!AG196,"")))</f>
        <v/>
      </c>
      <c r="BD197" s="120" t="str">
        <f>IF(OR($E197="",$G197=""),"",IF(AND($E$3=6),'Marks Entry 6th'!AH196,IF(AND($E$3=7),'Marks Entry 7th'!AH196,"")))</f>
        <v/>
      </c>
      <c r="BE197" s="120" t="str">
        <f>IF(OR($E197="",$G197=""),"",IF(AND($E$3=6),'Marks Entry 6th'!AI196,IF(AND($E$3=7),'Marks Entry 7th'!AI196,"")))</f>
        <v/>
      </c>
      <c r="BF197" s="120" t="str">
        <f>IF(OR($E197="",$G197=""),"",IF(AND($E$3=6),'Marks Entry 6th'!AJ196,IF(AND($E$3=7),'Marks Entry 7th'!AJ196,"")))</f>
        <v/>
      </c>
      <c r="BG197" s="120" t="str">
        <f>IF(OR($E197="",$G197=""),"",IF(AND($E$3=6),'Marks Entry 6th'!AK196,IF(AND($E$3=7),'Marks Entry 7th'!AK196,"")))</f>
        <v/>
      </c>
      <c r="BH197" s="120" t="str">
        <f>IF(OR($E197="",$G197=""),"",IF(AND($E$3=6),'Marks Entry 6th'!AL196,IF(AND($E$3=7),'Marks Entry 7th'!AL196,"")))</f>
        <v/>
      </c>
      <c r="BI197" s="428" t="str">
        <f t="shared" si="208"/>
        <v/>
      </c>
      <c r="BJ197" s="120" t="str">
        <f>IF(OR($E197="",$G197=""),"",IF(AND($E$3=6),'Marks Entry 6th'!AM196,IF(AND($E$3=7),'Marks Entry 7th'!AM196,"")))</f>
        <v/>
      </c>
      <c r="BK197" s="120" t="str">
        <f>IF(OR($E197="",$G197=""),"",IF(AND($E$3=6),'Marks Entry 6th'!AN196,IF(AND($E$3=7),'Marks Entry 7th'!AN196,"")))</f>
        <v/>
      </c>
      <c r="BL197" s="65" t="str">
        <f t="shared" si="209"/>
        <v/>
      </c>
      <c r="BM197" s="62">
        <f t="shared" si="210"/>
        <v>0</v>
      </c>
      <c r="BN197" s="67" t="str">
        <f>IF(OR($E197="",$G197=""),"",IF(AND($E$3=6),'Marks Entry 6th'!AO196,IF(AND($E$3=7),'Marks Entry 7th'!AO196,"")))</f>
        <v/>
      </c>
      <c r="BO197" s="67" t="str">
        <f>IF(OR($E197="",$G197=""),"",IF(AND($E$3=6),'Marks Entry 6th'!AP196,IF(AND($E$3=7),'Marks Entry 7th'!AP196,"")))</f>
        <v/>
      </c>
      <c r="BP197" s="65" t="str">
        <f t="shared" si="211"/>
        <v/>
      </c>
      <c r="BQ197" s="62" t="str">
        <f t="shared" si="212"/>
        <v/>
      </c>
      <c r="BR197" s="108">
        <f t="shared" si="213"/>
        <v>0</v>
      </c>
      <c r="BS197" s="108" t="str">
        <f t="shared" si="214"/>
        <v/>
      </c>
      <c r="BT197" s="108" t="str">
        <f t="shared" si="215"/>
        <v/>
      </c>
      <c r="BU197" s="108" t="str">
        <f t="shared" si="216"/>
        <v/>
      </c>
      <c r="BV197" s="108" t="str">
        <f t="shared" si="217"/>
        <v/>
      </c>
      <c r="BW197" s="110" t="str">
        <f t="shared" si="218"/>
        <v/>
      </c>
      <c r="BX197" s="120" t="str">
        <f>IF(OR($E197="",$G197=""),"",IF(AND($E$3=6),'Marks Entry 6th'!AQ196,IF(AND($E$3=7),'Marks Entry 7th'!AQ196,"")))</f>
        <v/>
      </c>
      <c r="BY197" s="120" t="str">
        <f>IF(OR($E197="",$G197=""),"",IF(AND($E$3=6),'Marks Entry 6th'!AR196,IF(AND($E$3=7),'Marks Entry 7th'!AR196,"")))</f>
        <v/>
      </c>
      <c r="BZ197" s="120" t="str">
        <f>IF(OR($E197="",$G197=""),"",IF(AND($E$3=6),'Marks Entry 6th'!AS196,IF(AND($E$3=7),'Marks Entry 7th'!AS196,"")))</f>
        <v/>
      </c>
      <c r="CA197" s="120" t="str">
        <f>IF(OR($E197="",$G197=""),"",IF(AND($E$3=6),'Marks Entry 6th'!AT196,IF(AND($E$3=7),'Marks Entry 7th'!AT196,"")))</f>
        <v/>
      </c>
      <c r="CB197" s="120" t="str">
        <f>IF(OR($E197="",$G197=""),"",IF(AND($E$3=6),'Marks Entry 6th'!AU196,IF(AND($E$3=7),'Marks Entry 7th'!AU196,"")))</f>
        <v/>
      </c>
      <c r="CC197" s="120" t="str">
        <f>IF(OR($E197="",$G197=""),"",IF(AND($E$3=6),'Marks Entry 6th'!AV196,IF(AND($E$3=7),'Marks Entry 7th'!AV196,"")))</f>
        <v/>
      </c>
      <c r="CD197" s="428" t="str">
        <f t="shared" si="219"/>
        <v/>
      </c>
      <c r="CE197" s="120" t="str">
        <f>IF(OR($E197="",$G197=""),"",IF(AND($E$3=6),'Marks Entry 6th'!AW196,IF(AND($E$3=7),'Marks Entry 7th'!AW196,"")))</f>
        <v/>
      </c>
      <c r="CF197" s="120" t="str">
        <f>IF(OR($E197="",$G197=""),"",IF(AND($E$3=6),'Marks Entry 6th'!AX196,IF(AND($E$3=7),'Marks Entry 7th'!AX196,"")))</f>
        <v/>
      </c>
      <c r="CG197" s="65" t="str">
        <f t="shared" si="220"/>
        <v/>
      </c>
      <c r="CH197" s="62">
        <f t="shared" si="221"/>
        <v>0</v>
      </c>
      <c r="CI197" s="67" t="str">
        <f>IF(OR($E197="",$G197=""),"",IF(AND($E$3=6),'Marks Entry 6th'!AY196,IF(AND($E$3=7),'Marks Entry 7th'!AY196,"")))</f>
        <v/>
      </c>
      <c r="CJ197" s="67" t="str">
        <f>IF(OR($E197="",$G197=""),"",IF(AND($E$3=6),'Marks Entry 6th'!AZ196,IF(AND($E$3=7),'Marks Entry 7th'!AZ196,"")))</f>
        <v/>
      </c>
      <c r="CK197" s="65" t="str">
        <f t="shared" si="222"/>
        <v/>
      </c>
      <c r="CL197" s="62" t="str">
        <f t="shared" si="223"/>
        <v/>
      </c>
      <c r="CM197" s="108">
        <f t="shared" si="224"/>
        <v>0</v>
      </c>
      <c r="CN197" s="108" t="str">
        <f t="shared" si="225"/>
        <v/>
      </c>
      <c r="CO197" s="108" t="str">
        <f t="shared" si="226"/>
        <v/>
      </c>
      <c r="CP197" s="108" t="str">
        <f t="shared" si="227"/>
        <v/>
      </c>
      <c r="CQ197" s="108" t="str">
        <f t="shared" si="228"/>
        <v/>
      </c>
      <c r="CR197" s="110" t="str">
        <f t="shared" si="229"/>
        <v/>
      </c>
      <c r="CS197" s="120" t="str">
        <f>IF(OR($E197="",$G197=""),"",IF(AND($E$3=6),'Marks Entry 6th'!BA196,IF(AND($E$3=7),'Marks Entry 7th'!BA196,"")))</f>
        <v/>
      </c>
      <c r="CT197" s="120" t="str">
        <f>IF(OR($E197="",$G197=""),"",IF(AND($E$3=6),'Marks Entry 6th'!BB196,IF(AND($E$3=7),'Marks Entry 7th'!BB196,"")))</f>
        <v/>
      </c>
      <c r="CU197" s="120" t="str">
        <f>IF(OR($E197="",$G197=""),"",IF(AND($E$3=6),'Marks Entry 6th'!BC196,IF(AND($E$3=7),'Marks Entry 7th'!BC196,"")))</f>
        <v/>
      </c>
      <c r="CV197" s="120" t="str">
        <f>IF(OR($E197="",$G197=""),"",IF(AND($E$3=6),'Marks Entry 6th'!BD196,IF(AND($E$3=7),'Marks Entry 7th'!BD196,"")))</f>
        <v/>
      </c>
      <c r="CW197" s="120" t="str">
        <f>IF(OR($E197="",$G197=""),"",IF(AND($E$3=6),'Marks Entry 6th'!BE196,IF(AND($E$3=7),'Marks Entry 7th'!BE196,"")))</f>
        <v/>
      </c>
      <c r="CX197" s="120" t="str">
        <f>IF(OR($E197="",$G197=""),"",IF(AND($E$3=6),'Marks Entry 6th'!BF196,IF(AND($E$3=7),'Marks Entry 7th'!BF196,"")))</f>
        <v/>
      </c>
      <c r="CY197" s="428" t="str">
        <f t="shared" si="230"/>
        <v/>
      </c>
      <c r="CZ197" s="120" t="str">
        <f>IF(OR($E197="",$G197=""),"",IF(AND($E$3=6),'Marks Entry 6th'!BG196,IF(AND($E$3=7),'Marks Entry 7th'!BG196,"")))</f>
        <v/>
      </c>
      <c r="DA197" s="120" t="str">
        <f>IF(OR($E197="",$G197=""),"",IF(AND($E$3=6),'Marks Entry 6th'!BH196,IF(AND($E$3=7),'Marks Entry 7th'!BH196,"")))</f>
        <v/>
      </c>
      <c r="DB197" s="65" t="str">
        <f t="shared" si="231"/>
        <v/>
      </c>
      <c r="DC197" s="62">
        <f t="shared" si="232"/>
        <v>0</v>
      </c>
      <c r="DD197" s="67" t="str">
        <f>IF(OR($E197="",$G197=""),"",IF(AND($E$3=6),'Marks Entry 6th'!BI196,IF(AND($E$3=7),'Marks Entry 7th'!BI196,"")))</f>
        <v/>
      </c>
      <c r="DE197" s="67" t="str">
        <f>IF(OR($E197="",$G197=""),"",IF(AND($E$3=6),'Marks Entry 6th'!BJ196,IF(AND($E$3=7),'Marks Entry 7th'!BJ196,"")))</f>
        <v/>
      </c>
      <c r="DF197" s="65" t="str">
        <f t="shared" si="233"/>
        <v/>
      </c>
      <c r="DG197" s="62" t="str">
        <f t="shared" si="234"/>
        <v/>
      </c>
      <c r="DH197" s="108">
        <f t="shared" si="235"/>
        <v>0</v>
      </c>
      <c r="DI197" s="108" t="str">
        <f t="shared" si="236"/>
        <v/>
      </c>
      <c r="DJ197" s="108" t="str">
        <f t="shared" si="237"/>
        <v/>
      </c>
      <c r="DK197" s="108" t="str">
        <f t="shared" si="238"/>
        <v/>
      </c>
      <c r="DL197" s="108" t="str">
        <f t="shared" si="239"/>
        <v/>
      </c>
      <c r="DM197" s="110" t="str">
        <f t="shared" si="240"/>
        <v/>
      </c>
      <c r="DN197" s="120" t="str">
        <f>IF(OR($E197="",$G197=""),"",IF(AND($E$3=6),'Marks Entry 6th'!BK196,IF(AND($E$3=7),'Marks Entry 7th'!BK196,"")))</f>
        <v/>
      </c>
      <c r="DO197" s="120" t="str">
        <f>IF(OR($E197="",$G197=""),"",IF(AND($E$3=6),'Marks Entry 6th'!BL196,IF(AND($E$3=7),'Marks Entry 7th'!BL196,"")))</f>
        <v/>
      </c>
      <c r="DP197" s="120" t="str">
        <f>IF(OR($E197="",$G197=""),"",IF(AND($E$3=6),'Marks Entry 6th'!BM196,IF(AND($E$3=7),'Marks Entry 7th'!BM196,"")))</f>
        <v/>
      </c>
      <c r="DQ197" s="120" t="str">
        <f>IF(OR($E197="",$G197=""),"",IF(AND($E$3=6),'Marks Entry 6th'!BN196,IF(AND($E$3=7),'Marks Entry 7th'!BN196,"")))</f>
        <v/>
      </c>
      <c r="DR197" s="120" t="str">
        <f>IF(OR($E197="",$G197=""),"",IF(AND($E$3=6),'Marks Entry 6th'!BO196,IF(AND($E$3=7),'Marks Entry 7th'!BO196,"")))</f>
        <v/>
      </c>
      <c r="DS197" s="120" t="str">
        <f>IF(OR($E197="",$G197=""),"",IF(AND($E$3=6),'Marks Entry 6th'!BP196,IF(AND($E$3=7),'Marks Entry 7th'!BP196,"")))</f>
        <v/>
      </c>
      <c r="DT197" s="428" t="str">
        <f t="shared" si="241"/>
        <v/>
      </c>
      <c r="DU197" s="120" t="str">
        <f>IF(OR($E197="",$G197=""),"",IF(AND($E$3=6),'Marks Entry 6th'!BQ196,IF(AND($E$3=7),'Marks Entry 7th'!BQ196,"")))</f>
        <v/>
      </c>
      <c r="DV197" s="120" t="str">
        <f>IF(OR($E197="",$G197=""),"",IF(AND($E$3=6),'Marks Entry 6th'!BR196,IF(AND($E$3=7),'Marks Entry 7th'!BR196,"")))</f>
        <v/>
      </c>
      <c r="DW197" s="65" t="str">
        <f t="shared" si="242"/>
        <v/>
      </c>
      <c r="DX197" s="62">
        <f t="shared" si="243"/>
        <v>0</v>
      </c>
      <c r="DY197" s="67" t="str">
        <f>IF(OR($E197="",$G197=""),"",IF(AND($E$3=6),'Marks Entry 6th'!BS196,IF(AND($E$3=7),'Marks Entry 7th'!BS196,"")))</f>
        <v/>
      </c>
      <c r="DZ197" s="67" t="str">
        <f>IF(OR($E197="",$G197=""),"",IF(AND($E$3=6),'Marks Entry 6th'!BT196,IF(AND($E$3=7),'Marks Entry 7th'!BT196,"")))</f>
        <v/>
      </c>
      <c r="EA197" s="65" t="str">
        <f t="shared" si="244"/>
        <v/>
      </c>
      <c r="EB197" s="62" t="str">
        <f t="shared" si="245"/>
        <v/>
      </c>
      <c r="EC197" s="108">
        <f t="shared" si="246"/>
        <v>0</v>
      </c>
      <c r="ED197" s="108" t="str">
        <f t="shared" si="247"/>
        <v/>
      </c>
      <c r="EE197" s="108" t="str">
        <f t="shared" si="248"/>
        <v/>
      </c>
      <c r="EF197" s="108" t="str">
        <f t="shared" si="249"/>
        <v/>
      </c>
      <c r="EG197" s="108" t="str">
        <f t="shared" si="250"/>
        <v/>
      </c>
      <c r="EH197" s="110" t="str">
        <f t="shared" si="251"/>
        <v/>
      </c>
      <c r="EI197" s="52" t="str">
        <f>IF(OR($E197="",$G197=""),"",IF(AND($E$3=6),'Marks Entry 6th'!BU196,IF(AND($E$3=7),'Marks Entry 7th'!BU196,"")))</f>
        <v/>
      </c>
      <c r="EJ197" s="52" t="str">
        <f>IF(OR($E197="",$G197=""),"",IF(AND($E$3=6),'Marks Entry 6th'!BV196,IF(AND($E$3=7),'Marks Entry 7th'!BV196,"")))</f>
        <v/>
      </c>
      <c r="EK197" s="52" t="str">
        <f>IF(OR($E197="",$G197=""),"",IF(AND($E$3=6),'Marks Entry 6th'!BW196,IF(AND($E$3=7),'Marks Entry 7th'!BW196,"")))</f>
        <v/>
      </c>
      <c r="EL197" s="52" t="str">
        <f>IF(OR($E197="",$G197=""),"",IF(AND($E$3=6),'Marks Entry 6th'!BX196,IF(AND($E$3=7),'Marks Entry 7th'!BX196,"")))</f>
        <v/>
      </c>
      <c r="EM197" s="52" t="str">
        <f>IF(OR($E197="",$G197=""),"",IF(AND($E$3=6),'Marks Entry 6th'!BY196,IF(AND($E$3=7),'Marks Entry 7th'!BY196,"")))</f>
        <v/>
      </c>
      <c r="EN197" s="121" t="str">
        <f t="shared" si="252"/>
        <v/>
      </c>
      <c r="EO197" s="122">
        <f t="shared" si="253"/>
        <v>0</v>
      </c>
      <c r="EP197" s="122" t="str">
        <f t="shared" si="254"/>
        <v/>
      </c>
      <c r="EQ197" s="122" t="str">
        <f t="shared" si="255"/>
        <v/>
      </c>
      <c r="ER197" s="109" t="str">
        <f t="shared" si="256"/>
        <v/>
      </c>
      <c r="ES197" s="52" t="str">
        <f>IF(OR($E197="",$G197=""),"",IF(AND($E$3=6),'Marks Entry 6th'!BZ196,IF(AND($E$3=7),'Marks Entry 7th'!BZ196,"")))</f>
        <v/>
      </c>
      <c r="ET197" s="52" t="str">
        <f>IF(OR($E197="",$G197=""),"",IF(AND($E$3=6),'Marks Entry 6th'!CA196,IF(AND($E$3=7),'Marks Entry 7th'!CA196,"")))</f>
        <v/>
      </c>
      <c r="EU197" s="52" t="str">
        <f>IF(OR($E197="",$G197=""),"",IF(AND($E$3=6),'Marks Entry 6th'!CB196,IF(AND($E$3=7),'Marks Entry 7th'!CB196,"")))</f>
        <v/>
      </c>
      <c r="EV197" s="52" t="str">
        <f>IF(OR($E197="",$G197=""),"",IF(AND($E$3=6),'Marks Entry 6th'!CC196,IF(AND($E$3=7),'Marks Entry 7th'!CC196,"")))</f>
        <v/>
      </c>
      <c r="EW197" s="52" t="str">
        <f>IF(OR($E197="",$G197=""),"",IF(AND($E$3=6),'Marks Entry 6th'!CD196,IF(AND($E$3=7),'Marks Entry 7th'!CD196,"")))</f>
        <v/>
      </c>
      <c r="EX197" s="121" t="str">
        <f t="shared" si="257"/>
        <v/>
      </c>
      <c r="EY197" s="122">
        <f t="shared" si="258"/>
        <v>0</v>
      </c>
      <c r="EZ197" s="122" t="str">
        <f t="shared" si="259"/>
        <v/>
      </c>
      <c r="FA197" s="122" t="str">
        <f t="shared" si="260"/>
        <v/>
      </c>
      <c r="FB197" s="109" t="str">
        <f t="shared" si="261"/>
        <v/>
      </c>
      <c r="FC197" s="52" t="str">
        <f>IF(OR($E197="",$G197=""),"",IF(AND($E$3=6),'Marks Entry 6th'!CE196,IF(AND($E$3=7),'Marks Entry 7th'!CE196,"")))</f>
        <v/>
      </c>
      <c r="FD197" s="52" t="str">
        <f>IF(OR($E197="",$G197=""),"",IF(AND($E$3=6),'Marks Entry 6th'!CF196,IF(AND($E$3=7),'Marks Entry 7th'!CF196,"")))</f>
        <v/>
      </c>
      <c r="FE197" s="52" t="str">
        <f>IF(OR($E197="",$G197=""),"",IF(AND($E$3=6),'Marks Entry 6th'!CG196,IF(AND($E$3=7),'Marks Entry 7th'!CG196,"")))</f>
        <v/>
      </c>
      <c r="FF197" s="52" t="str">
        <f>IF(OR($E197="",$G197=""),"",IF(AND($E$3=6),'Marks Entry 6th'!CH196,IF(AND($E$3=7),'Marks Entry 7th'!CH196,"")))</f>
        <v/>
      </c>
      <c r="FG197" s="52" t="str">
        <f>IF(OR($E197="",$G197=""),"",IF(AND($E$3=6),'Marks Entry 6th'!CI196,IF(AND($E$3=7),'Marks Entry 7th'!CI196,"")))</f>
        <v/>
      </c>
      <c r="FH197" s="121" t="str">
        <f t="shared" si="262"/>
        <v/>
      </c>
      <c r="FI197" s="122">
        <f t="shared" si="263"/>
        <v>0</v>
      </c>
      <c r="FJ197" s="122" t="str">
        <f t="shared" si="264"/>
        <v/>
      </c>
      <c r="FK197" s="122" t="str">
        <f t="shared" si="265"/>
        <v/>
      </c>
      <c r="FL197" s="109" t="str">
        <f t="shared" si="266"/>
        <v/>
      </c>
      <c r="FM197" s="370" t="str">
        <f>IF(OR($E197="",$G197=""),"",IF(AND('Marks Entry 6th'!CJ196="",'Marks Entry 7th'!CJ196=""),"",IF(AND($E$3=6),'Marks Entry 6th'!CJ196,IF(AND($E$3=7),'Marks Entry 7th'!CJ196,""))))</f>
        <v/>
      </c>
      <c r="FN197" s="370" t="str">
        <f>IF(OR($E197="",$G197=""),"",IF(AND('Marks Entry 6th'!CK196="",'Marks Entry 7th'!CK196=""),"",IF(AND($E$3=6),'Marks Entry 6th'!CK196,IF(AND($E$3=7),'Marks Entry 7th'!CK196,""))))</f>
        <v/>
      </c>
      <c r="FO197" s="371" t="str">
        <f t="shared" si="267"/>
        <v/>
      </c>
      <c r="FP197" s="109" t="str">
        <f t="shared" si="268"/>
        <v/>
      </c>
      <c r="FQ197" s="370" t="str">
        <f>IF(OR($E197="",$G197=""),"",IF(AND('Marks Entry 6th'!CL196="",'Marks Entry 7th'!CL196=""),"",IF(AND($E$3=6),'Marks Entry 6th'!CL196,IF(AND($E$3=7),'Marks Entry 7th'!CL196,""))))</f>
        <v/>
      </c>
      <c r="FR197" s="370" t="str">
        <f>IF(OR($E197="",$G197=""),"",IF(AND('Marks Entry 6th'!CM196="",'Marks Entry 7th'!CM196=""),"",IF(AND($E$3=6),'Marks Entry 6th'!CM196,IF(AND($E$3=7),'Marks Entry 7th'!CM196,""))))</f>
        <v/>
      </c>
      <c r="FS197" s="371" t="str">
        <f t="shared" si="269"/>
        <v/>
      </c>
      <c r="FT197" s="109" t="str">
        <f t="shared" si="270"/>
        <v/>
      </c>
      <c r="FU197" s="78" t="str">
        <f t="shared" si="271"/>
        <v/>
      </c>
      <c r="FV197" s="332" t="str">
        <f t="shared" si="272"/>
        <v/>
      </c>
      <c r="FW197" s="84" t="str">
        <f t="shared" si="273"/>
        <v/>
      </c>
      <c r="FX197" s="225" t="str">
        <f t="shared" si="274"/>
        <v/>
      </c>
      <c r="FY197" s="85" t="str">
        <f t="shared" si="275"/>
        <v/>
      </c>
      <c r="FZ197" s="331" t="str">
        <f>IFERROR(IF(B197="NSO","NSO",IF(OR(D197="",G197="",F197=""),"",IF(AND(FV197&gt;=36,'Master sheet'!$D$11="Hindi"),"कक्षा क्रमोन्नत",IF(AND(FV197&gt;=36,'Master sheet'!$D$11="English"),"Promoted",IF(AND(FV197&lt;36,'Master sheet'!$D$11="Hindi"),"पुनः परीक्षा","Re-Exam"))))),"")</f>
        <v/>
      </c>
      <c r="GA197" s="53" t="str">
        <f>IF(OR($E197="",$G197=""),"",IF(AND($E$3=6,'Marks Entry 6th'!CN196=""),"",IF(AND($E$3=7,'Marks Entry 7th'!CN196=""),"",IF(AND($E$3=6),'Marks Entry 6th'!CN196,IF(AND($E$3=7),'Marks Entry 7th'!CN196,"")))))</f>
        <v/>
      </c>
      <c r="GB197" s="53" t="str">
        <f>IF(OR($E197="",$G197=""),"",IF(AND($E$3=6,'Marks Entry 6th'!CO196=""),"",IF(AND($E$3=7,'Marks Entry 7th'!CO196=""),"",IF(AND($E$3=6),'Marks Entry 6th'!CO196,IF(AND($E$3=7),'Marks Entry 7th'!CO196,"")))))</f>
        <v/>
      </c>
      <c r="GC197" s="54"/>
      <c r="GK197" s="56">
        <f>IF(AND($E$3=6),'Marks Entry 6th'!I196,IF(AND($E$3=7),'Marks Entry 7th'!I196,""))</f>
        <v>0</v>
      </c>
      <c r="GL197" s="56">
        <f t="shared" si="276"/>
        <v>0</v>
      </c>
    </row>
    <row r="198" spans="1:194" ht="18.95" customHeight="1">
      <c r="A198" s="68">
        <v>191</v>
      </c>
      <c r="B198" s="68" t="str">
        <f>IF(OR(GK198=0,GK198=""),"",IF(AND($E$3=6),'Marks Entry 6th'!I197,IF(AND($E$3=7),'Marks Entry 7th'!I197,"")))</f>
        <v/>
      </c>
      <c r="C198" s="69" t="str">
        <f>IF(OR(B198=0,B198=""),"",IF(AND($E$3=6,'Marks Entry 6th'!B197=""),"",IF(AND($E$3=7,'Marks Entry 7th'!B197=""),"",IF(AND($E$3=6,'Marks Entry 6th'!B197),'Marks Entry 6th'!B197,IF(AND($E$3=7),'Marks Entry 7th'!B197,"")))))</f>
        <v/>
      </c>
      <c r="D198" s="69" t="str">
        <f>IF(OR(B198=0,B198=""),"",IF(AND($E$3=6,'Marks Entry 6th'!C197=""),"",IF(AND($E$3=7,'Marks Entry 7th'!C197=""),"",IF(AND($E$3=6),'Marks Entry 6th'!C197,IF(AND($E$3=7),'Marks Entry 7th'!C197,"")))))</f>
        <v/>
      </c>
      <c r="E198" s="306" t="str">
        <f>IF(OR(B198=0,B198=""),"",IF(AND($E$3=6,'Marks Entry 6th'!E197=""),"",IF(AND($E$3=7,'Marks Entry 7th'!E197=""),"",IF(AND($E$3=6),'Marks Entry 6th'!E197,IF(AND($E$3=7),'Marks Entry 7th'!E197,"")))))</f>
        <v/>
      </c>
      <c r="F198" s="69" t="str">
        <f>IF(OR(B198=0,B198=""),"",IF(AND($E$3=6,'Marks Entry 6th'!D197=""),"",IF(AND($E$3=7,'Marks Entry 7th'!D197=""),"",IF(AND($E$3=6),'Marks Entry 6th'!D197,IF(AND($E$3=7),'Marks Entry 7th'!D197,"")))))</f>
        <v/>
      </c>
      <c r="G198" s="305" t="str">
        <f>IF(OR(B198=0,B198=""),"",IF(AND($E$3=6,'Marks Entry 6th'!F197=""),"",IF(AND($E$3=7,'Marks Entry 7th'!F197=""),"",IF(AND($E$3=6),UPPER('Marks Entry 6th'!F197),IF(AND($E$3=7),UPPER('Marks Entry 7th'!F197),"")))))</f>
        <v/>
      </c>
      <c r="H198" s="305" t="str">
        <f>IF(OR(B198=0,B198=""),"",IF(AND($E$3=6,'Marks Entry 6th'!G197=""),"",IF(AND($E$3=7,'Marks Entry 7th'!G197=""),"",IF(AND($E$3=6),UPPER('Marks Entry 6th'!G197),IF(AND($E$3=7),UPPER('Marks Entry 7th'!G197),"")))))</f>
        <v/>
      </c>
      <c r="I198" s="305" t="str">
        <f>IF(OR(B198=0,B198=""),"",IF(AND($E$3=6,'Marks Entry 6th'!H197=""),"",IF(AND($E$3=7,'Marks Entry 7th'!H197=""),"",IF(AND($E$3=6),UPPER('Marks Entry 6th'!H197),IF(AND($E$3=7),UPPER('Marks Entry 7th'!H197),"")))))</f>
        <v/>
      </c>
      <c r="J198" s="64" t="str">
        <f>IF(OR(B198=0,B198=""),"",IF(AND($E$3=6,'Marks Entry 6th'!J197=""),"",IF(AND($E$3=7,'Marks Entry 7th'!J197=""),"",IF(AND($E$3=6),'Marks Entry 6th'!J197,IF(AND($E$3=7),'Marks Entry 7th'!J197,"")))))</f>
        <v/>
      </c>
      <c r="K198" s="64" t="str">
        <f>IF(OR(B198=0,B198=""),"",IF(AND($E$3=6,'Marks Entry 6th'!K197=""),"",IF(AND($E$3=7,'Marks Entry 7th'!K197=""),"",IF(AND($E$3=6),'Marks Entry 6th'!K197,IF(AND($E$3=7),'Marks Entry 7th'!K197,"")))))</f>
        <v/>
      </c>
      <c r="L198" s="120" t="str">
        <f>IF(OR($E198="",$G198=""),"",IF(AND($E$3=6),'Marks Entry 6th'!L197,IF(AND($E$3=7),'Marks Entry 7th'!L197,"")))</f>
        <v/>
      </c>
      <c r="M198" s="120" t="str">
        <f>IF(OR($E198="",$G198=""),"",IF(AND($E$3=6),'Marks Entry 6th'!M197,IF(AND($E$3=7),'Marks Entry 7th'!M197,"")))</f>
        <v/>
      </c>
      <c r="N198" s="120" t="str">
        <f>IF(OR($E198="",$G198=""),"",IF(AND($E$3=6),'Marks Entry 6th'!N197,IF(AND($E$3=7),'Marks Entry 7th'!N197,"")))</f>
        <v/>
      </c>
      <c r="O198" s="120" t="str">
        <f>IF(OR($E198="",$G198=""),"",IF(AND($E$3=6),'Marks Entry 6th'!O197,IF(AND($E$3=7),'Marks Entry 7th'!O197,"")))</f>
        <v/>
      </c>
      <c r="P198" s="120" t="str">
        <f>IF(OR($E198="",$G198=""),"",IF(AND($E$3=6),'Marks Entry 6th'!P197,IF(AND($E$3=7),'Marks Entry 7th'!P197,"")))</f>
        <v/>
      </c>
      <c r="Q198" s="120" t="str">
        <f>IF(OR($E198="",$G198=""),"",IF(AND($E$3=6),'Marks Entry 6th'!Q197,IF(AND($E$3=7),'Marks Entry 7th'!Q197,"")))</f>
        <v/>
      </c>
      <c r="R198" s="428" t="str">
        <f t="shared" si="186"/>
        <v/>
      </c>
      <c r="S198" s="120" t="str">
        <f>IF(OR($E198="",$G198=""),"",IF(AND($E$3=6),'Marks Entry 6th'!R197,IF(AND($E$3=7),'Marks Entry 7th'!R197,"")))</f>
        <v/>
      </c>
      <c r="T198" s="120" t="str">
        <f>IF(OR($E198="",$G198=""),"",IF(AND($E$3=6),'Marks Entry 6th'!S197,IF(AND($E$3=7),'Marks Entry 7th'!S197,"")))</f>
        <v/>
      </c>
      <c r="U198" s="65" t="str">
        <f t="shared" si="187"/>
        <v/>
      </c>
      <c r="V198" s="62">
        <f t="shared" si="188"/>
        <v>0</v>
      </c>
      <c r="W198" s="67" t="str">
        <f>IF(OR($E198="",$G198=""),"",IF(AND($E$3=6),'Marks Entry 6th'!T197,IF(AND($E$3=7),'Marks Entry 7th'!T197,"")))</f>
        <v/>
      </c>
      <c r="X198" s="67" t="str">
        <f>IF(OR($E198="",$G198=""),"",IF(AND($E$3=6),'Marks Entry 6th'!U197,IF(AND($E$3=7),'Marks Entry 7th'!U197,"")))</f>
        <v/>
      </c>
      <c r="Y198" s="66" t="str">
        <f t="shared" si="189"/>
        <v/>
      </c>
      <c r="Z198" s="62" t="str">
        <f t="shared" si="190"/>
        <v/>
      </c>
      <c r="AA198" s="108">
        <f t="shared" si="191"/>
        <v>0</v>
      </c>
      <c r="AB198" s="108" t="str">
        <f t="shared" si="192"/>
        <v/>
      </c>
      <c r="AC198" s="108" t="str">
        <f t="shared" si="193"/>
        <v/>
      </c>
      <c r="AD198" s="108" t="str">
        <f t="shared" si="194"/>
        <v/>
      </c>
      <c r="AE198" s="108" t="str">
        <f t="shared" si="195"/>
        <v/>
      </c>
      <c r="AF198" s="110" t="str">
        <f t="shared" si="196"/>
        <v/>
      </c>
      <c r="AG198" s="120" t="str">
        <f>IF(OR($E198="",$G198=""),"",IF(AND($E$3=6),'Marks Entry 6th'!V197,IF(AND($E$3=7),'Marks Entry 7th'!V197,"")))</f>
        <v/>
      </c>
      <c r="AH198" s="120" t="str">
        <f>IF(OR($E198="",$G198=""),"",IF(AND($E$3=6),'Marks Entry 6th'!W197,IF(AND($E$3=7),'Marks Entry 7th'!W197,"")))</f>
        <v/>
      </c>
      <c r="AI198" s="120" t="str">
        <f>IF(OR($E198="",$G198=""),"",IF(AND($E$3=6),'Marks Entry 6th'!X197,IF(AND($E$3=7),'Marks Entry 7th'!X197,"")))</f>
        <v/>
      </c>
      <c r="AJ198" s="120" t="str">
        <f>IF(OR($E198="",$G198=""),"",IF(AND($E$3=6),'Marks Entry 6th'!Y197,IF(AND($E$3=7),'Marks Entry 7th'!Y197,"")))</f>
        <v/>
      </c>
      <c r="AK198" s="120" t="str">
        <f>IF(OR($E198="",$G198=""),"",IF(AND($E$3=6),'Marks Entry 6th'!Z197,IF(AND($E$3=7),'Marks Entry 7th'!Z197,"")))</f>
        <v/>
      </c>
      <c r="AL198" s="120" t="str">
        <f>IF(OR($E198="",$G198=""),"",IF(AND($E$3=6),'Marks Entry 6th'!AA197,IF(AND($E$3=7),'Marks Entry 7th'!AA197,"")))</f>
        <v/>
      </c>
      <c r="AM198" s="428" t="str">
        <f t="shared" si="197"/>
        <v/>
      </c>
      <c r="AN198" s="120" t="str">
        <f>IF(OR($E198="",$G198=""),"",IF(AND($E$3=6),'Marks Entry 6th'!AB197,IF(AND($E$3=7),'Marks Entry 7th'!AB197,"")))</f>
        <v/>
      </c>
      <c r="AO198" s="120" t="str">
        <f>IF(OR($E198="",$G198=""),"",IF(AND($E$3=6),'Marks Entry 6th'!AC197,IF(AND($E$3=7),'Marks Entry 7th'!AC197,"")))</f>
        <v/>
      </c>
      <c r="AP198" s="65" t="str">
        <f t="shared" si="198"/>
        <v/>
      </c>
      <c r="AQ198" s="62">
        <f t="shared" si="199"/>
        <v>0</v>
      </c>
      <c r="AR198" s="67" t="str">
        <f>IF(OR($E198="",$G198=""),"",IF(AND($E$3=6),'Marks Entry 6th'!AD197,IF(AND($E$3=7),'Marks Entry 7th'!AD197,"")))</f>
        <v/>
      </c>
      <c r="AS198" s="67" t="str">
        <f>IF(OR($E198="",$G198=""),"",IF(AND($E$3=6),'Marks Entry 6th'!AE197,IF(AND($E$3=7),'Marks Entry 7th'!AE197,"")))</f>
        <v/>
      </c>
      <c r="AT198" s="65" t="str">
        <f t="shared" si="200"/>
        <v/>
      </c>
      <c r="AU198" s="62" t="str">
        <f t="shared" si="201"/>
        <v/>
      </c>
      <c r="AV198" s="108">
        <f t="shared" si="202"/>
        <v>0</v>
      </c>
      <c r="AW198" s="108" t="str">
        <f t="shared" si="203"/>
        <v/>
      </c>
      <c r="AX198" s="108" t="str">
        <f t="shared" si="204"/>
        <v/>
      </c>
      <c r="AY198" s="108" t="str">
        <f t="shared" si="205"/>
        <v/>
      </c>
      <c r="AZ198" s="108" t="str">
        <f t="shared" si="206"/>
        <v/>
      </c>
      <c r="BA198" s="110" t="str">
        <f t="shared" si="207"/>
        <v/>
      </c>
      <c r="BB198" s="313" t="str">
        <f>IF(OR($E198="",$G198=""),"",IF(AND($E$3=6),'Marks Entry 6th'!AF197,IF(AND($E$3=7),'Marks Entry 7th'!AF197,"")))</f>
        <v/>
      </c>
      <c r="BC198" s="120" t="str">
        <f>IF(OR($E198="",$G198=""),"",IF(AND($E$3=6),'Marks Entry 6th'!AG197,IF(AND($E$3=7),'Marks Entry 7th'!AG197,"")))</f>
        <v/>
      </c>
      <c r="BD198" s="120" t="str">
        <f>IF(OR($E198="",$G198=""),"",IF(AND($E$3=6),'Marks Entry 6th'!AH197,IF(AND($E$3=7),'Marks Entry 7th'!AH197,"")))</f>
        <v/>
      </c>
      <c r="BE198" s="120" t="str">
        <f>IF(OR($E198="",$G198=""),"",IF(AND($E$3=6),'Marks Entry 6th'!AI197,IF(AND($E$3=7),'Marks Entry 7th'!AI197,"")))</f>
        <v/>
      </c>
      <c r="BF198" s="120" t="str">
        <f>IF(OR($E198="",$G198=""),"",IF(AND($E$3=6),'Marks Entry 6th'!AJ197,IF(AND($E$3=7),'Marks Entry 7th'!AJ197,"")))</f>
        <v/>
      </c>
      <c r="BG198" s="120" t="str">
        <f>IF(OR($E198="",$G198=""),"",IF(AND($E$3=6),'Marks Entry 6th'!AK197,IF(AND($E$3=7),'Marks Entry 7th'!AK197,"")))</f>
        <v/>
      </c>
      <c r="BH198" s="120" t="str">
        <f>IF(OR($E198="",$G198=""),"",IF(AND($E$3=6),'Marks Entry 6th'!AL197,IF(AND($E$3=7),'Marks Entry 7th'!AL197,"")))</f>
        <v/>
      </c>
      <c r="BI198" s="428" t="str">
        <f t="shared" si="208"/>
        <v/>
      </c>
      <c r="BJ198" s="120" t="str">
        <f>IF(OR($E198="",$G198=""),"",IF(AND($E$3=6),'Marks Entry 6th'!AM197,IF(AND($E$3=7),'Marks Entry 7th'!AM197,"")))</f>
        <v/>
      </c>
      <c r="BK198" s="120" t="str">
        <f>IF(OR($E198="",$G198=""),"",IF(AND($E$3=6),'Marks Entry 6th'!AN197,IF(AND($E$3=7),'Marks Entry 7th'!AN197,"")))</f>
        <v/>
      </c>
      <c r="BL198" s="65" t="str">
        <f t="shared" si="209"/>
        <v/>
      </c>
      <c r="BM198" s="62">
        <f t="shared" si="210"/>
        <v>0</v>
      </c>
      <c r="BN198" s="67" t="str">
        <f>IF(OR($E198="",$G198=""),"",IF(AND($E$3=6),'Marks Entry 6th'!AO197,IF(AND($E$3=7),'Marks Entry 7th'!AO197,"")))</f>
        <v/>
      </c>
      <c r="BO198" s="67" t="str">
        <f>IF(OR($E198="",$G198=""),"",IF(AND($E$3=6),'Marks Entry 6th'!AP197,IF(AND($E$3=7),'Marks Entry 7th'!AP197,"")))</f>
        <v/>
      </c>
      <c r="BP198" s="65" t="str">
        <f t="shared" si="211"/>
        <v/>
      </c>
      <c r="BQ198" s="62" t="str">
        <f t="shared" si="212"/>
        <v/>
      </c>
      <c r="BR198" s="108">
        <f t="shared" si="213"/>
        <v>0</v>
      </c>
      <c r="BS198" s="108" t="str">
        <f t="shared" si="214"/>
        <v/>
      </c>
      <c r="BT198" s="108" t="str">
        <f t="shared" si="215"/>
        <v/>
      </c>
      <c r="BU198" s="108" t="str">
        <f t="shared" si="216"/>
        <v/>
      </c>
      <c r="BV198" s="108" t="str">
        <f t="shared" si="217"/>
        <v/>
      </c>
      <c r="BW198" s="110" t="str">
        <f t="shared" si="218"/>
        <v/>
      </c>
      <c r="BX198" s="120" t="str">
        <f>IF(OR($E198="",$G198=""),"",IF(AND($E$3=6),'Marks Entry 6th'!AQ197,IF(AND($E$3=7),'Marks Entry 7th'!AQ197,"")))</f>
        <v/>
      </c>
      <c r="BY198" s="120" t="str">
        <f>IF(OR($E198="",$G198=""),"",IF(AND($E$3=6),'Marks Entry 6th'!AR197,IF(AND($E$3=7),'Marks Entry 7th'!AR197,"")))</f>
        <v/>
      </c>
      <c r="BZ198" s="120" t="str">
        <f>IF(OR($E198="",$G198=""),"",IF(AND($E$3=6),'Marks Entry 6th'!AS197,IF(AND($E$3=7),'Marks Entry 7th'!AS197,"")))</f>
        <v/>
      </c>
      <c r="CA198" s="120" t="str">
        <f>IF(OR($E198="",$G198=""),"",IF(AND($E$3=6),'Marks Entry 6th'!AT197,IF(AND($E$3=7),'Marks Entry 7th'!AT197,"")))</f>
        <v/>
      </c>
      <c r="CB198" s="120" t="str">
        <f>IF(OR($E198="",$G198=""),"",IF(AND($E$3=6),'Marks Entry 6th'!AU197,IF(AND($E$3=7),'Marks Entry 7th'!AU197,"")))</f>
        <v/>
      </c>
      <c r="CC198" s="120" t="str">
        <f>IF(OR($E198="",$G198=""),"",IF(AND($E$3=6),'Marks Entry 6th'!AV197,IF(AND($E$3=7),'Marks Entry 7th'!AV197,"")))</f>
        <v/>
      </c>
      <c r="CD198" s="428" t="str">
        <f t="shared" si="219"/>
        <v/>
      </c>
      <c r="CE198" s="120" t="str">
        <f>IF(OR($E198="",$G198=""),"",IF(AND($E$3=6),'Marks Entry 6th'!AW197,IF(AND($E$3=7),'Marks Entry 7th'!AW197,"")))</f>
        <v/>
      </c>
      <c r="CF198" s="120" t="str">
        <f>IF(OR($E198="",$G198=""),"",IF(AND($E$3=6),'Marks Entry 6th'!AX197,IF(AND($E$3=7),'Marks Entry 7th'!AX197,"")))</f>
        <v/>
      </c>
      <c r="CG198" s="65" t="str">
        <f t="shared" si="220"/>
        <v/>
      </c>
      <c r="CH198" s="62">
        <f t="shared" si="221"/>
        <v>0</v>
      </c>
      <c r="CI198" s="67" t="str">
        <f>IF(OR($E198="",$G198=""),"",IF(AND($E$3=6),'Marks Entry 6th'!AY197,IF(AND($E$3=7),'Marks Entry 7th'!AY197,"")))</f>
        <v/>
      </c>
      <c r="CJ198" s="67" t="str">
        <f>IF(OR($E198="",$G198=""),"",IF(AND($E$3=6),'Marks Entry 6th'!AZ197,IF(AND($E$3=7),'Marks Entry 7th'!AZ197,"")))</f>
        <v/>
      </c>
      <c r="CK198" s="65" t="str">
        <f t="shared" si="222"/>
        <v/>
      </c>
      <c r="CL198" s="62" t="str">
        <f t="shared" si="223"/>
        <v/>
      </c>
      <c r="CM198" s="108">
        <f t="shared" si="224"/>
        <v>0</v>
      </c>
      <c r="CN198" s="108" t="str">
        <f t="shared" si="225"/>
        <v/>
      </c>
      <c r="CO198" s="108" t="str">
        <f t="shared" si="226"/>
        <v/>
      </c>
      <c r="CP198" s="108" t="str">
        <f t="shared" si="227"/>
        <v/>
      </c>
      <c r="CQ198" s="108" t="str">
        <f t="shared" si="228"/>
        <v/>
      </c>
      <c r="CR198" s="110" t="str">
        <f t="shared" si="229"/>
        <v/>
      </c>
      <c r="CS198" s="120" t="str">
        <f>IF(OR($E198="",$G198=""),"",IF(AND($E$3=6),'Marks Entry 6th'!BA197,IF(AND($E$3=7),'Marks Entry 7th'!BA197,"")))</f>
        <v/>
      </c>
      <c r="CT198" s="120" t="str">
        <f>IF(OR($E198="",$G198=""),"",IF(AND($E$3=6),'Marks Entry 6th'!BB197,IF(AND($E$3=7),'Marks Entry 7th'!BB197,"")))</f>
        <v/>
      </c>
      <c r="CU198" s="120" t="str">
        <f>IF(OR($E198="",$G198=""),"",IF(AND($E$3=6),'Marks Entry 6th'!BC197,IF(AND($E$3=7),'Marks Entry 7th'!BC197,"")))</f>
        <v/>
      </c>
      <c r="CV198" s="120" t="str">
        <f>IF(OR($E198="",$G198=""),"",IF(AND($E$3=6),'Marks Entry 6th'!BD197,IF(AND($E$3=7),'Marks Entry 7th'!BD197,"")))</f>
        <v/>
      </c>
      <c r="CW198" s="120" t="str">
        <f>IF(OR($E198="",$G198=""),"",IF(AND($E$3=6),'Marks Entry 6th'!BE197,IF(AND($E$3=7),'Marks Entry 7th'!BE197,"")))</f>
        <v/>
      </c>
      <c r="CX198" s="120" t="str">
        <f>IF(OR($E198="",$G198=""),"",IF(AND($E$3=6),'Marks Entry 6th'!BF197,IF(AND($E$3=7),'Marks Entry 7th'!BF197,"")))</f>
        <v/>
      </c>
      <c r="CY198" s="428" t="str">
        <f t="shared" si="230"/>
        <v/>
      </c>
      <c r="CZ198" s="120" t="str">
        <f>IF(OR($E198="",$G198=""),"",IF(AND($E$3=6),'Marks Entry 6th'!BG197,IF(AND($E$3=7),'Marks Entry 7th'!BG197,"")))</f>
        <v/>
      </c>
      <c r="DA198" s="120" t="str">
        <f>IF(OR($E198="",$G198=""),"",IF(AND($E$3=6),'Marks Entry 6th'!BH197,IF(AND($E$3=7),'Marks Entry 7th'!BH197,"")))</f>
        <v/>
      </c>
      <c r="DB198" s="65" t="str">
        <f t="shared" si="231"/>
        <v/>
      </c>
      <c r="DC198" s="62">
        <f t="shared" si="232"/>
        <v>0</v>
      </c>
      <c r="DD198" s="67" t="str">
        <f>IF(OR($E198="",$G198=""),"",IF(AND($E$3=6),'Marks Entry 6th'!BI197,IF(AND($E$3=7),'Marks Entry 7th'!BI197,"")))</f>
        <v/>
      </c>
      <c r="DE198" s="67" t="str">
        <f>IF(OR($E198="",$G198=""),"",IF(AND($E$3=6),'Marks Entry 6th'!BJ197,IF(AND($E$3=7),'Marks Entry 7th'!BJ197,"")))</f>
        <v/>
      </c>
      <c r="DF198" s="65" t="str">
        <f t="shared" si="233"/>
        <v/>
      </c>
      <c r="DG198" s="62" t="str">
        <f t="shared" si="234"/>
        <v/>
      </c>
      <c r="DH198" s="108">
        <f t="shared" si="235"/>
        <v>0</v>
      </c>
      <c r="DI198" s="108" t="str">
        <f t="shared" si="236"/>
        <v/>
      </c>
      <c r="DJ198" s="108" t="str">
        <f t="shared" si="237"/>
        <v/>
      </c>
      <c r="DK198" s="108" t="str">
        <f t="shared" si="238"/>
        <v/>
      </c>
      <c r="DL198" s="108" t="str">
        <f t="shared" si="239"/>
        <v/>
      </c>
      <c r="DM198" s="110" t="str">
        <f t="shared" si="240"/>
        <v/>
      </c>
      <c r="DN198" s="120" t="str">
        <f>IF(OR($E198="",$G198=""),"",IF(AND($E$3=6),'Marks Entry 6th'!BK197,IF(AND($E$3=7),'Marks Entry 7th'!BK197,"")))</f>
        <v/>
      </c>
      <c r="DO198" s="120" t="str">
        <f>IF(OR($E198="",$G198=""),"",IF(AND($E$3=6),'Marks Entry 6th'!BL197,IF(AND($E$3=7),'Marks Entry 7th'!BL197,"")))</f>
        <v/>
      </c>
      <c r="DP198" s="120" t="str">
        <f>IF(OR($E198="",$G198=""),"",IF(AND($E$3=6),'Marks Entry 6th'!BM197,IF(AND($E$3=7),'Marks Entry 7th'!BM197,"")))</f>
        <v/>
      </c>
      <c r="DQ198" s="120" t="str">
        <f>IF(OR($E198="",$G198=""),"",IF(AND($E$3=6),'Marks Entry 6th'!BN197,IF(AND($E$3=7),'Marks Entry 7th'!BN197,"")))</f>
        <v/>
      </c>
      <c r="DR198" s="120" t="str">
        <f>IF(OR($E198="",$G198=""),"",IF(AND($E$3=6),'Marks Entry 6th'!BO197,IF(AND($E$3=7),'Marks Entry 7th'!BO197,"")))</f>
        <v/>
      </c>
      <c r="DS198" s="120" t="str">
        <f>IF(OR($E198="",$G198=""),"",IF(AND($E$3=6),'Marks Entry 6th'!BP197,IF(AND($E$3=7),'Marks Entry 7th'!BP197,"")))</f>
        <v/>
      </c>
      <c r="DT198" s="428" t="str">
        <f t="shared" si="241"/>
        <v/>
      </c>
      <c r="DU198" s="120" t="str">
        <f>IF(OR($E198="",$G198=""),"",IF(AND($E$3=6),'Marks Entry 6th'!BQ197,IF(AND($E$3=7),'Marks Entry 7th'!BQ197,"")))</f>
        <v/>
      </c>
      <c r="DV198" s="120" t="str">
        <f>IF(OR($E198="",$G198=""),"",IF(AND($E$3=6),'Marks Entry 6th'!BR197,IF(AND($E$3=7),'Marks Entry 7th'!BR197,"")))</f>
        <v/>
      </c>
      <c r="DW198" s="65" t="str">
        <f t="shared" si="242"/>
        <v/>
      </c>
      <c r="DX198" s="62">
        <f t="shared" si="243"/>
        <v>0</v>
      </c>
      <c r="DY198" s="67" t="str">
        <f>IF(OR($E198="",$G198=""),"",IF(AND($E$3=6),'Marks Entry 6th'!BS197,IF(AND($E$3=7),'Marks Entry 7th'!BS197,"")))</f>
        <v/>
      </c>
      <c r="DZ198" s="67" t="str">
        <f>IF(OR($E198="",$G198=""),"",IF(AND($E$3=6),'Marks Entry 6th'!BT197,IF(AND($E$3=7),'Marks Entry 7th'!BT197,"")))</f>
        <v/>
      </c>
      <c r="EA198" s="65" t="str">
        <f t="shared" si="244"/>
        <v/>
      </c>
      <c r="EB198" s="62" t="str">
        <f t="shared" si="245"/>
        <v/>
      </c>
      <c r="EC198" s="108">
        <f t="shared" si="246"/>
        <v>0</v>
      </c>
      <c r="ED198" s="108" t="str">
        <f t="shared" si="247"/>
        <v/>
      </c>
      <c r="EE198" s="108" t="str">
        <f t="shared" si="248"/>
        <v/>
      </c>
      <c r="EF198" s="108" t="str">
        <f t="shared" si="249"/>
        <v/>
      </c>
      <c r="EG198" s="108" t="str">
        <f t="shared" si="250"/>
        <v/>
      </c>
      <c r="EH198" s="110" t="str">
        <f t="shared" si="251"/>
        <v/>
      </c>
      <c r="EI198" s="52" t="str">
        <f>IF(OR($E198="",$G198=""),"",IF(AND($E$3=6),'Marks Entry 6th'!BU197,IF(AND($E$3=7),'Marks Entry 7th'!BU197,"")))</f>
        <v/>
      </c>
      <c r="EJ198" s="52" t="str">
        <f>IF(OR($E198="",$G198=""),"",IF(AND($E$3=6),'Marks Entry 6th'!BV197,IF(AND($E$3=7),'Marks Entry 7th'!BV197,"")))</f>
        <v/>
      </c>
      <c r="EK198" s="52" t="str">
        <f>IF(OR($E198="",$G198=""),"",IF(AND($E$3=6),'Marks Entry 6th'!BW197,IF(AND($E$3=7),'Marks Entry 7th'!BW197,"")))</f>
        <v/>
      </c>
      <c r="EL198" s="52" t="str">
        <f>IF(OR($E198="",$G198=""),"",IF(AND($E$3=6),'Marks Entry 6th'!BX197,IF(AND($E$3=7),'Marks Entry 7th'!BX197,"")))</f>
        <v/>
      </c>
      <c r="EM198" s="52" t="str">
        <f>IF(OR($E198="",$G198=""),"",IF(AND($E$3=6),'Marks Entry 6th'!BY197,IF(AND($E$3=7),'Marks Entry 7th'!BY197,"")))</f>
        <v/>
      </c>
      <c r="EN198" s="121" t="str">
        <f t="shared" si="252"/>
        <v/>
      </c>
      <c r="EO198" s="122">
        <f t="shared" si="253"/>
        <v>0</v>
      </c>
      <c r="EP198" s="122" t="str">
        <f t="shared" si="254"/>
        <v/>
      </c>
      <c r="EQ198" s="122" t="str">
        <f t="shared" si="255"/>
        <v/>
      </c>
      <c r="ER198" s="109" t="str">
        <f t="shared" si="256"/>
        <v/>
      </c>
      <c r="ES198" s="52" t="str">
        <f>IF(OR($E198="",$G198=""),"",IF(AND($E$3=6),'Marks Entry 6th'!BZ197,IF(AND($E$3=7),'Marks Entry 7th'!BZ197,"")))</f>
        <v/>
      </c>
      <c r="ET198" s="52" t="str">
        <f>IF(OR($E198="",$G198=""),"",IF(AND($E$3=6),'Marks Entry 6th'!CA197,IF(AND($E$3=7),'Marks Entry 7th'!CA197,"")))</f>
        <v/>
      </c>
      <c r="EU198" s="52" t="str">
        <f>IF(OR($E198="",$G198=""),"",IF(AND($E$3=6),'Marks Entry 6th'!CB197,IF(AND($E$3=7),'Marks Entry 7th'!CB197,"")))</f>
        <v/>
      </c>
      <c r="EV198" s="52" t="str">
        <f>IF(OR($E198="",$G198=""),"",IF(AND($E$3=6),'Marks Entry 6th'!CC197,IF(AND($E$3=7),'Marks Entry 7th'!CC197,"")))</f>
        <v/>
      </c>
      <c r="EW198" s="52" t="str">
        <f>IF(OR($E198="",$G198=""),"",IF(AND($E$3=6),'Marks Entry 6th'!CD197,IF(AND($E$3=7),'Marks Entry 7th'!CD197,"")))</f>
        <v/>
      </c>
      <c r="EX198" s="121" t="str">
        <f t="shared" si="257"/>
        <v/>
      </c>
      <c r="EY198" s="122">
        <f t="shared" si="258"/>
        <v>0</v>
      </c>
      <c r="EZ198" s="122" t="str">
        <f t="shared" si="259"/>
        <v/>
      </c>
      <c r="FA198" s="122" t="str">
        <f t="shared" si="260"/>
        <v/>
      </c>
      <c r="FB198" s="109" t="str">
        <f t="shared" si="261"/>
        <v/>
      </c>
      <c r="FC198" s="52" t="str">
        <f>IF(OR($E198="",$G198=""),"",IF(AND($E$3=6),'Marks Entry 6th'!CE197,IF(AND($E$3=7),'Marks Entry 7th'!CE197,"")))</f>
        <v/>
      </c>
      <c r="FD198" s="52" t="str">
        <f>IF(OR($E198="",$G198=""),"",IF(AND($E$3=6),'Marks Entry 6th'!CF197,IF(AND($E$3=7),'Marks Entry 7th'!CF197,"")))</f>
        <v/>
      </c>
      <c r="FE198" s="52" t="str">
        <f>IF(OR($E198="",$G198=""),"",IF(AND($E$3=6),'Marks Entry 6th'!CG197,IF(AND($E$3=7),'Marks Entry 7th'!CG197,"")))</f>
        <v/>
      </c>
      <c r="FF198" s="52" t="str">
        <f>IF(OR($E198="",$G198=""),"",IF(AND($E$3=6),'Marks Entry 6th'!CH197,IF(AND($E$3=7),'Marks Entry 7th'!CH197,"")))</f>
        <v/>
      </c>
      <c r="FG198" s="52" t="str">
        <f>IF(OR($E198="",$G198=""),"",IF(AND($E$3=6),'Marks Entry 6th'!CI197,IF(AND($E$3=7),'Marks Entry 7th'!CI197,"")))</f>
        <v/>
      </c>
      <c r="FH198" s="121" t="str">
        <f t="shared" si="262"/>
        <v/>
      </c>
      <c r="FI198" s="122">
        <f t="shared" si="263"/>
        <v>0</v>
      </c>
      <c r="FJ198" s="122" t="str">
        <f t="shared" si="264"/>
        <v/>
      </c>
      <c r="FK198" s="122" t="str">
        <f t="shared" si="265"/>
        <v/>
      </c>
      <c r="FL198" s="109" t="str">
        <f t="shared" si="266"/>
        <v/>
      </c>
      <c r="FM198" s="370" t="str">
        <f>IF(OR($E198="",$G198=""),"",IF(AND('Marks Entry 6th'!CJ197="",'Marks Entry 7th'!CJ197=""),"",IF(AND($E$3=6),'Marks Entry 6th'!CJ197,IF(AND($E$3=7),'Marks Entry 7th'!CJ197,""))))</f>
        <v/>
      </c>
      <c r="FN198" s="370" t="str">
        <f>IF(OR($E198="",$G198=""),"",IF(AND('Marks Entry 6th'!CK197="",'Marks Entry 7th'!CK197=""),"",IF(AND($E$3=6),'Marks Entry 6th'!CK197,IF(AND($E$3=7),'Marks Entry 7th'!CK197,""))))</f>
        <v/>
      </c>
      <c r="FO198" s="371" t="str">
        <f t="shared" si="267"/>
        <v/>
      </c>
      <c r="FP198" s="109" t="str">
        <f t="shared" si="268"/>
        <v/>
      </c>
      <c r="FQ198" s="370" t="str">
        <f>IF(OR($E198="",$G198=""),"",IF(AND('Marks Entry 6th'!CL197="",'Marks Entry 7th'!CL197=""),"",IF(AND($E$3=6),'Marks Entry 6th'!CL197,IF(AND($E$3=7),'Marks Entry 7th'!CL197,""))))</f>
        <v/>
      </c>
      <c r="FR198" s="370" t="str">
        <f>IF(OR($E198="",$G198=""),"",IF(AND('Marks Entry 6th'!CM197="",'Marks Entry 7th'!CM197=""),"",IF(AND($E$3=6),'Marks Entry 6th'!CM197,IF(AND($E$3=7),'Marks Entry 7th'!CM197,""))))</f>
        <v/>
      </c>
      <c r="FS198" s="371" t="str">
        <f t="shared" si="269"/>
        <v/>
      </c>
      <c r="FT198" s="109" t="str">
        <f t="shared" si="270"/>
        <v/>
      </c>
      <c r="FU198" s="78" t="str">
        <f t="shared" si="271"/>
        <v/>
      </c>
      <c r="FV198" s="332" t="str">
        <f t="shared" si="272"/>
        <v/>
      </c>
      <c r="FW198" s="84" t="str">
        <f t="shared" si="273"/>
        <v/>
      </c>
      <c r="FX198" s="225" t="str">
        <f t="shared" si="274"/>
        <v/>
      </c>
      <c r="FY198" s="85" t="str">
        <f t="shared" si="275"/>
        <v/>
      </c>
      <c r="FZ198" s="331" t="str">
        <f>IFERROR(IF(B198="NSO","NSO",IF(OR(D198="",G198="",F198=""),"",IF(AND(FV198&gt;=36,'Master sheet'!$D$11="Hindi"),"कक्षा क्रमोन्नत",IF(AND(FV198&gt;=36,'Master sheet'!$D$11="English"),"Promoted",IF(AND(FV198&lt;36,'Master sheet'!$D$11="Hindi"),"पुनः परीक्षा","Re-Exam"))))),"")</f>
        <v/>
      </c>
      <c r="GA198" s="53" t="str">
        <f>IF(OR($E198="",$G198=""),"",IF(AND($E$3=6,'Marks Entry 6th'!CN197=""),"",IF(AND($E$3=7,'Marks Entry 7th'!CN197=""),"",IF(AND($E$3=6),'Marks Entry 6th'!CN197,IF(AND($E$3=7),'Marks Entry 7th'!CN197,"")))))</f>
        <v/>
      </c>
      <c r="GB198" s="53" t="str">
        <f>IF(OR($E198="",$G198=""),"",IF(AND($E$3=6,'Marks Entry 6th'!CO197=""),"",IF(AND($E$3=7,'Marks Entry 7th'!CO197=""),"",IF(AND($E$3=6),'Marks Entry 6th'!CO197,IF(AND($E$3=7),'Marks Entry 7th'!CO197,"")))))</f>
        <v/>
      </c>
      <c r="GC198" s="54"/>
      <c r="GK198" s="56">
        <f>IF(AND($E$3=6),'Marks Entry 6th'!I197,IF(AND($E$3=7),'Marks Entry 7th'!I197,""))</f>
        <v>0</v>
      </c>
      <c r="GL198" s="56">
        <f t="shared" si="276"/>
        <v>0</v>
      </c>
    </row>
    <row r="199" spans="1:194" ht="18.95" customHeight="1">
      <c r="A199" s="68">
        <v>192</v>
      </c>
      <c r="B199" s="68" t="str">
        <f>IF(OR(GK199=0,GK199=""),"",IF(AND($E$3=6),'Marks Entry 6th'!I198,IF(AND($E$3=7),'Marks Entry 7th'!I198,"")))</f>
        <v/>
      </c>
      <c r="C199" s="69" t="str">
        <f>IF(OR(B199=0,B199=""),"",IF(AND($E$3=6,'Marks Entry 6th'!B198=""),"",IF(AND($E$3=7,'Marks Entry 7th'!B198=""),"",IF(AND($E$3=6,'Marks Entry 6th'!B198),'Marks Entry 6th'!B198,IF(AND($E$3=7),'Marks Entry 7th'!B198,"")))))</f>
        <v/>
      </c>
      <c r="D199" s="69" t="str">
        <f>IF(OR(B199=0,B199=""),"",IF(AND($E$3=6,'Marks Entry 6th'!C198=""),"",IF(AND($E$3=7,'Marks Entry 7th'!C198=""),"",IF(AND($E$3=6),'Marks Entry 6th'!C198,IF(AND($E$3=7),'Marks Entry 7th'!C198,"")))))</f>
        <v/>
      </c>
      <c r="E199" s="306" t="str">
        <f>IF(OR(B199=0,B199=""),"",IF(AND($E$3=6,'Marks Entry 6th'!E198=""),"",IF(AND($E$3=7,'Marks Entry 7th'!E198=""),"",IF(AND($E$3=6),'Marks Entry 6th'!E198,IF(AND($E$3=7),'Marks Entry 7th'!E198,"")))))</f>
        <v/>
      </c>
      <c r="F199" s="69" t="str">
        <f>IF(OR(B199=0,B199=""),"",IF(AND($E$3=6,'Marks Entry 6th'!D198=""),"",IF(AND($E$3=7,'Marks Entry 7th'!D198=""),"",IF(AND($E$3=6),'Marks Entry 6th'!D198,IF(AND($E$3=7),'Marks Entry 7th'!D198,"")))))</f>
        <v/>
      </c>
      <c r="G199" s="305" t="str">
        <f>IF(OR(B199=0,B199=""),"",IF(AND($E$3=6,'Marks Entry 6th'!F198=""),"",IF(AND($E$3=7,'Marks Entry 7th'!F198=""),"",IF(AND($E$3=6),UPPER('Marks Entry 6th'!F198),IF(AND($E$3=7),UPPER('Marks Entry 7th'!F198),"")))))</f>
        <v/>
      </c>
      <c r="H199" s="305" t="str">
        <f>IF(OR(B199=0,B199=""),"",IF(AND($E$3=6,'Marks Entry 6th'!G198=""),"",IF(AND($E$3=7,'Marks Entry 7th'!G198=""),"",IF(AND($E$3=6),UPPER('Marks Entry 6th'!G198),IF(AND($E$3=7),UPPER('Marks Entry 7th'!G198),"")))))</f>
        <v/>
      </c>
      <c r="I199" s="305" t="str">
        <f>IF(OR(B199=0,B199=""),"",IF(AND($E$3=6,'Marks Entry 6th'!H198=""),"",IF(AND($E$3=7,'Marks Entry 7th'!H198=""),"",IF(AND($E$3=6),UPPER('Marks Entry 6th'!H198),IF(AND($E$3=7),UPPER('Marks Entry 7th'!H198),"")))))</f>
        <v/>
      </c>
      <c r="J199" s="64" t="str">
        <f>IF(OR(B199=0,B199=""),"",IF(AND($E$3=6,'Marks Entry 6th'!J198=""),"",IF(AND($E$3=7,'Marks Entry 7th'!J198=""),"",IF(AND($E$3=6),'Marks Entry 6th'!J198,IF(AND($E$3=7),'Marks Entry 7th'!J198,"")))))</f>
        <v/>
      </c>
      <c r="K199" s="64" t="str">
        <f>IF(OR(B199=0,B199=""),"",IF(AND($E$3=6,'Marks Entry 6th'!K198=""),"",IF(AND($E$3=7,'Marks Entry 7th'!K198=""),"",IF(AND($E$3=6),'Marks Entry 6th'!K198,IF(AND($E$3=7),'Marks Entry 7th'!K198,"")))))</f>
        <v/>
      </c>
      <c r="L199" s="120" t="str">
        <f>IF(OR($E199="",$G199=""),"",IF(AND($E$3=6),'Marks Entry 6th'!L198,IF(AND($E$3=7),'Marks Entry 7th'!L198,"")))</f>
        <v/>
      </c>
      <c r="M199" s="120" t="str">
        <f>IF(OR($E199="",$G199=""),"",IF(AND($E$3=6),'Marks Entry 6th'!M198,IF(AND($E$3=7),'Marks Entry 7th'!M198,"")))</f>
        <v/>
      </c>
      <c r="N199" s="120" t="str">
        <f>IF(OR($E199="",$G199=""),"",IF(AND($E$3=6),'Marks Entry 6th'!N198,IF(AND($E$3=7),'Marks Entry 7th'!N198,"")))</f>
        <v/>
      </c>
      <c r="O199" s="120" t="str">
        <f>IF(OR($E199="",$G199=""),"",IF(AND($E$3=6),'Marks Entry 6th'!O198,IF(AND($E$3=7),'Marks Entry 7th'!O198,"")))</f>
        <v/>
      </c>
      <c r="P199" s="120" t="str">
        <f>IF(OR($E199="",$G199=""),"",IF(AND($E$3=6),'Marks Entry 6th'!P198,IF(AND($E$3=7),'Marks Entry 7th'!P198,"")))</f>
        <v/>
      </c>
      <c r="Q199" s="120" t="str">
        <f>IF(OR($E199="",$G199=""),"",IF(AND($E$3=6),'Marks Entry 6th'!Q198,IF(AND($E$3=7),'Marks Entry 7th'!Q198,"")))</f>
        <v/>
      </c>
      <c r="R199" s="428" t="str">
        <f t="shared" si="186"/>
        <v/>
      </c>
      <c r="S199" s="120" t="str">
        <f>IF(OR($E199="",$G199=""),"",IF(AND($E$3=6),'Marks Entry 6th'!R198,IF(AND($E$3=7),'Marks Entry 7th'!R198,"")))</f>
        <v/>
      </c>
      <c r="T199" s="120" t="str">
        <f>IF(OR($E199="",$G199=""),"",IF(AND($E$3=6),'Marks Entry 6th'!S198,IF(AND($E$3=7),'Marks Entry 7th'!S198,"")))</f>
        <v/>
      </c>
      <c r="U199" s="65" t="str">
        <f t="shared" si="187"/>
        <v/>
      </c>
      <c r="V199" s="62">
        <f t="shared" si="188"/>
        <v>0</v>
      </c>
      <c r="W199" s="67" t="str">
        <f>IF(OR($E199="",$G199=""),"",IF(AND($E$3=6),'Marks Entry 6th'!T198,IF(AND($E$3=7),'Marks Entry 7th'!T198,"")))</f>
        <v/>
      </c>
      <c r="X199" s="67" t="str">
        <f>IF(OR($E199="",$G199=""),"",IF(AND($E$3=6),'Marks Entry 6th'!U198,IF(AND($E$3=7),'Marks Entry 7th'!U198,"")))</f>
        <v/>
      </c>
      <c r="Y199" s="66" t="str">
        <f t="shared" si="189"/>
        <v/>
      </c>
      <c r="Z199" s="62" t="str">
        <f t="shared" si="190"/>
        <v/>
      </c>
      <c r="AA199" s="108">
        <f t="shared" si="191"/>
        <v>0</v>
      </c>
      <c r="AB199" s="108" t="str">
        <f t="shared" si="192"/>
        <v/>
      </c>
      <c r="AC199" s="108" t="str">
        <f t="shared" si="193"/>
        <v/>
      </c>
      <c r="AD199" s="108" t="str">
        <f t="shared" si="194"/>
        <v/>
      </c>
      <c r="AE199" s="108" t="str">
        <f t="shared" si="195"/>
        <v/>
      </c>
      <c r="AF199" s="110" t="str">
        <f t="shared" si="196"/>
        <v/>
      </c>
      <c r="AG199" s="120" t="str">
        <f>IF(OR($E199="",$G199=""),"",IF(AND($E$3=6),'Marks Entry 6th'!V198,IF(AND($E$3=7),'Marks Entry 7th'!V198,"")))</f>
        <v/>
      </c>
      <c r="AH199" s="120" t="str">
        <f>IF(OR($E199="",$G199=""),"",IF(AND($E$3=6),'Marks Entry 6th'!W198,IF(AND($E$3=7),'Marks Entry 7th'!W198,"")))</f>
        <v/>
      </c>
      <c r="AI199" s="120" t="str">
        <f>IF(OR($E199="",$G199=""),"",IF(AND($E$3=6),'Marks Entry 6th'!X198,IF(AND($E$3=7),'Marks Entry 7th'!X198,"")))</f>
        <v/>
      </c>
      <c r="AJ199" s="120" t="str">
        <f>IF(OR($E199="",$G199=""),"",IF(AND($E$3=6),'Marks Entry 6th'!Y198,IF(AND($E$3=7),'Marks Entry 7th'!Y198,"")))</f>
        <v/>
      </c>
      <c r="AK199" s="120" t="str">
        <f>IF(OR($E199="",$G199=""),"",IF(AND($E$3=6),'Marks Entry 6th'!Z198,IF(AND($E$3=7),'Marks Entry 7th'!Z198,"")))</f>
        <v/>
      </c>
      <c r="AL199" s="120" t="str">
        <f>IF(OR($E199="",$G199=""),"",IF(AND($E$3=6),'Marks Entry 6th'!AA198,IF(AND($E$3=7),'Marks Entry 7th'!AA198,"")))</f>
        <v/>
      </c>
      <c r="AM199" s="428" t="str">
        <f t="shared" si="197"/>
        <v/>
      </c>
      <c r="AN199" s="120" t="str">
        <f>IF(OR($E199="",$G199=""),"",IF(AND($E$3=6),'Marks Entry 6th'!AB198,IF(AND($E$3=7),'Marks Entry 7th'!AB198,"")))</f>
        <v/>
      </c>
      <c r="AO199" s="120" t="str">
        <f>IF(OR($E199="",$G199=""),"",IF(AND($E$3=6),'Marks Entry 6th'!AC198,IF(AND($E$3=7),'Marks Entry 7th'!AC198,"")))</f>
        <v/>
      </c>
      <c r="AP199" s="65" t="str">
        <f t="shared" si="198"/>
        <v/>
      </c>
      <c r="AQ199" s="62">
        <f t="shared" si="199"/>
        <v>0</v>
      </c>
      <c r="AR199" s="67" t="str">
        <f>IF(OR($E199="",$G199=""),"",IF(AND($E$3=6),'Marks Entry 6th'!AD198,IF(AND($E$3=7),'Marks Entry 7th'!AD198,"")))</f>
        <v/>
      </c>
      <c r="AS199" s="67" t="str">
        <f>IF(OR($E199="",$G199=""),"",IF(AND($E$3=6),'Marks Entry 6th'!AE198,IF(AND($E$3=7),'Marks Entry 7th'!AE198,"")))</f>
        <v/>
      </c>
      <c r="AT199" s="65" t="str">
        <f t="shared" si="200"/>
        <v/>
      </c>
      <c r="AU199" s="62" t="str">
        <f t="shared" si="201"/>
        <v/>
      </c>
      <c r="AV199" s="108">
        <f t="shared" si="202"/>
        <v>0</v>
      </c>
      <c r="AW199" s="108" t="str">
        <f t="shared" si="203"/>
        <v/>
      </c>
      <c r="AX199" s="108" t="str">
        <f t="shared" si="204"/>
        <v/>
      </c>
      <c r="AY199" s="108" t="str">
        <f t="shared" si="205"/>
        <v/>
      </c>
      <c r="AZ199" s="108" t="str">
        <f t="shared" si="206"/>
        <v/>
      </c>
      <c r="BA199" s="110" t="str">
        <f t="shared" si="207"/>
        <v/>
      </c>
      <c r="BB199" s="313" t="str">
        <f>IF(OR($E199="",$G199=""),"",IF(AND($E$3=6),'Marks Entry 6th'!AF198,IF(AND($E$3=7),'Marks Entry 7th'!AF198,"")))</f>
        <v/>
      </c>
      <c r="BC199" s="120" t="str">
        <f>IF(OR($E199="",$G199=""),"",IF(AND($E$3=6),'Marks Entry 6th'!AG198,IF(AND($E$3=7),'Marks Entry 7th'!AG198,"")))</f>
        <v/>
      </c>
      <c r="BD199" s="120" t="str">
        <f>IF(OR($E199="",$G199=""),"",IF(AND($E$3=6),'Marks Entry 6th'!AH198,IF(AND($E$3=7),'Marks Entry 7th'!AH198,"")))</f>
        <v/>
      </c>
      <c r="BE199" s="120" t="str">
        <f>IF(OR($E199="",$G199=""),"",IF(AND($E$3=6),'Marks Entry 6th'!AI198,IF(AND($E$3=7),'Marks Entry 7th'!AI198,"")))</f>
        <v/>
      </c>
      <c r="BF199" s="120" t="str">
        <f>IF(OR($E199="",$G199=""),"",IF(AND($E$3=6),'Marks Entry 6th'!AJ198,IF(AND($E$3=7),'Marks Entry 7th'!AJ198,"")))</f>
        <v/>
      </c>
      <c r="BG199" s="120" t="str">
        <f>IF(OR($E199="",$G199=""),"",IF(AND($E$3=6),'Marks Entry 6th'!AK198,IF(AND($E$3=7),'Marks Entry 7th'!AK198,"")))</f>
        <v/>
      </c>
      <c r="BH199" s="120" t="str">
        <f>IF(OR($E199="",$G199=""),"",IF(AND($E$3=6),'Marks Entry 6th'!AL198,IF(AND($E$3=7),'Marks Entry 7th'!AL198,"")))</f>
        <v/>
      </c>
      <c r="BI199" s="428" t="str">
        <f t="shared" si="208"/>
        <v/>
      </c>
      <c r="BJ199" s="120" t="str">
        <f>IF(OR($E199="",$G199=""),"",IF(AND($E$3=6),'Marks Entry 6th'!AM198,IF(AND($E$3=7),'Marks Entry 7th'!AM198,"")))</f>
        <v/>
      </c>
      <c r="BK199" s="120" t="str">
        <f>IF(OR($E199="",$G199=""),"",IF(AND($E$3=6),'Marks Entry 6th'!AN198,IF(AND($E$3=7),'Marks Entry 7th'!AN198,"")))</f>
        <v/>
      </c>
      <c r="BL199" s="65" t="str">
        <f t="shared" si="209"/>
        <v/>
      </c>
      <c r="BM199" s="62">
        <f t="shared" si="210"/>
        <v>0</v>
      </c>
      <c r="BN199" s="67" t="str">
        <f>IF(OR($E199="",$G199=""),"",IF(AND($E$3=6),'Marks Entry 6th'!AO198,IF(AND($E$3=7),'Marks Entry 7th'!AO198,"")))</f>
        <v/>
      </c>
      <c r="BO199" s="67" t="str">
        <f>IF(OR($E199="",$G199=""),"",IF(AND($E$3=6),'Marks Entry 6th'!AP198,IF(AND($E$3=7),'Marks Entry 7th'!AP198,"")))</f>
        <v/>
      </c>
      <c r="BP199" s="65" t="str">
        <f t="shared" si="211"/>
        <v/>
      </c>
      <c r="BQ199" s="62" t="str">
        <f t="shared" si="212"/>
        <v/>
      </c>
      <c r="BR199" s="108">
        <f t="shared" si="213"/>
        <v>0</v>
      </c>
      <c r="BS199" s="108" t="str">
        <f t="shared" si="214"/>
        <v/>
      </c>
      <c r="BT199" s="108" t="str">
        <f t="shared" si="215"/>
        <v/>
      </c>
      <c r="BU199" s="108" t="str">
        <f t="shared" si="216"/>
        <v/>
      </c>
      <c r="BV199" s="108" t="str">
        <f t="shared" si="217"/>
        <v/>
      </c>
      <c r="BW199" s="110" t="str">
        <f t="shared" si="218"/>
        <v/>
      </c>
      <c r="BX199" s="120" t="str">
        <f>IF(OR($E199="",$G199=""),"",IF(AND($E$3=6),'Marks Entry 6th'!AQ198,IF(AND($E$3=7),'Marks Entry 7th'!AQ198,"")))</f>
        <v/>
      </c>
      <c r="BY199" s="120" t="str">
        <f>IF(OR($E199="",$G199=""),"",IF(AND($E$3=6),'Marks Entry 6th'!AR198,IF(AND($E$3=7),'Marks Entry 7th'!AR198,"")))</f>
        <v/>
      </c>
      <c r="BZ199" s="120" t="str">
        <f>IF(OR($E199="",$G199=""),"",IF(AND($E$3=6),'Marks Entry 6th'!AS198,IF(AND($E$3=7),'Marks Entry 7th'!AS198,"")))</f>
        <v/>
      </c>
      <c r="CA199" s="120" t="str">
        <f>IF(OR($E199="",$G199=""),"",IF(AND($E$3=6),'Marks Entry 6th'!AT198,IF(AND($E$3=7),'Marks Entry 7th'!AT198,"")))</f>
        <v/>
      </c>
      <c r="CB199" s="120" t="str">
        <f>IF(OR($E199="",$G199=""),"",IF(AND($E$3=6),'Marks Entry 6th'!AU198,IF(AND($E$3=7),'Marks Entry 7th'!AU198,"")))</f>
        <v/>
      </c>
      <c r="CC199" s="120" t="str">
        <f>IF(OR($E199="",$G199=""),"",IF(AND($E$3=6),'Marks Entry 6th'!AV198,IF(AND($E$3=7),'Marks Entry 7th'!AV198,"")))</f>
        <v/>
      </c>
      <c r="CD199" s="428" t="str">
        <f t="shared" si="219"/>
        <v/>
      </c>
      <c r="CE199" s="120" t="str">
        <f>IF(OR($E199="",$G199=""),"",IF(AND($E$3=6),'Marks Entry 6th'!AW198,IF(AND($E$3=7),'Marks Entry 7th'!AW198,"")))</f>
        <v/>
      </c>
      <c r="CF199" s="120" t="str">
        <f>IF(OR($E199="",$G199=""),"",IF(AND($E$3=6),'Marks Entry 6th'!AX198,IF(AND($E$3=7),'Marks Entry 7th'!AX198,"")))</f>
        <v/>
      </c>
      <c r="CG199" s="65" t="str">
        <f t="shared" si="220"/>
        <v/>
      </c>
      <c r="CH199" s="62">
        <f t="shared" si="221"/>
        <v>0</v>
      </c>
      <c r="CI199" s="67" t="str">
        <f>IF(OR($E199="",$G199=""),"",IF(AND($E$3=6),'Marks Entry 6th'!AY198,IF(AND($E$3=7),'Marks Entry 7th'!AY198,"")))</f>
        <v/>
      </c>
      <c r="CJ199" s="67" t="str">
        <f>IF(OR($E199="",$G199=""),"",IF(AND($E$3=6),'Marks Entry 6th'!AZ198,IF(AND($E$3=7),'Marks Entry 7th'!AZ198,"")))</f>
        <v/>
      </c>
      <c r="CK199" s="65" t="str">
        <f t="shared" si="222"/>
        <v/>
      </c>
      <c r="CL199" s="62" t="str">
        <f t="shared" si="223"/>
        <v/>
      </c>
      <c r="CM199" s="108">
        <f t="shared" si="224"/>
        <v>0</v>
      </c>
      <c r="CN199" s="108" t="str">
        <f t="shared" si="225"/>
        <v/>
      </c>
      <c r="CO199" s="108" t="str">
        <f t="shared" si="226"/>
        <v/>
      </c>
      <c r="CP199" s="108" t="str">
        <f t="shared" si="227"/>
        <v/>
      </c>
      <c r="CQ199" s="108" t="str">
        <f t="shared" si="228"/>
        <v/>
      </c>
      <c r="CR199" s="110" t="str">
        <f t="shared" si="229"/>
        <v/>
      </c>
      <c r="CS199" s="120" t="str">
        <f>IF(OR($E199="",$G199=""),"",IF(AND($E$3=6),'Marks Entry 6th'!BA198,IF(AND($E$3=7),'Marks Entry 7th'!BA198,"")))</f>
        <v/>
      </c>
      <c r="CT199" s="120" t="str">
        <f>IF(OR($E199="",$G199=""),"",IF(AND($E$3=6),'Marks Entry 6th'!BB198,IF(AND($E$3=7),'Marks Entry 7th'!BB198,"")))</f>
        <v/>
      </c>
      <c r="CU199" s="120" t="str">
        <f>IF(OR($E199="",$G199=""),"",IF(AND($E$3=6),'Marks Entry 6th'!BC198,IF(AND($E$3=7),'Marks Entry 7th'!BC198,"")))</f>
        <v/>
      </c>
      <c r="CV199" s="120" t="str">
        <f>IF(OR($E199="",$G199=""),"",IF(AND($E$3=6),'Marks Entry 6th'!BD198,IF(AND($E$3=7),'Marks Entry 7th'!BD198,"")))</f>
        <v/>
      </c>
      <c r="CW199" s="120" t="str">
        <f>IF(OR($E199="",$G199=""),"",IF(AND($E$3=6),'Marks Entry 6th'!BE198,IF(AND($E$3=7),'Marks Entry 7th'!BE198,"")))</f>
        <v/>
      </c>
      <c r="CX199" s="120" t="str">
        <f>IF(OR($E199="",$G199=""),"",IF(AND($E$3=6),'Marks Entry 6th'!BF198,IF(AND($E$3=7),'Marks Entry 7th'!BF198,"")))</f>
        <v/>
      </c>
      <c r="CY199" s="428" t="str">
        <f t="shared" si="230"/>
        <v/>
      </c>
      <c r="CZ199" s="120" t="str">
        <f>IF(OR($E199="",$G199=""),"",IF(AND($E$3=6),'Marks Entry 6th'!BG198,IF(AND($E$3=7),'Marks Entry 7th'!BG198,"")))</f>
        <v/>
      </c>
      <c r="DA199" s="120" t="str">
        <f>IF(OR($E199="",$G199=""),"",IF(AND($E$3=6),'Marks Entry 6th'!BH198,IF(AND($E$3=7),'Marks Entry 7th'!BH198,"")))</f>
        <v/>
      </c>
      <c r="DB199" s="65" t="str">
        <f t="shared" si="231"/>
        <v/>
      </c>
      <c r="DC199" s="62">
        <f t="shared" si="232"/>
        <v>0</v>
      </c>
      <c r="DD199" s="67" t="str">
        <f>IF(OR($E199="",$G199=""),"",IF(AND($E$3=6),'Marks Entry 6th'!BI198,IF(AND($E$3=7),'Marks Entry 7th'!BI198,"")))</f>
        <v/>
      </c>
      <c r="DE199" s="67" t="str">
        <f>IF(OR($E199="",$G199=""),"",IF(AND($E$3=6),'Marks Entry 6th'!BJ198,IF(AND($E$3=7),'Marks Entry 7th'!BJ198,"")))</f>
        <v/>
      </c>
      <c r="DF199" s="65" t="str">
        <f t="shared" si="233"/>
        <v/>
      </c>
      <c r="DG199" s="62" t="str">
        <f t="shared" si="234"/>
        <v/>
      </c>
      <c r="DH199" s="108">
        <f t="shared" si="235"/>
        <v>0</v>
      </c>
      <c r="DI199" s="108" t="str">
        <f t="shared" si="236"/>
        <v/>
      </c>
      <c r="DJ199" s="108" t="str">
        <f t="shared" si="237"/>
        <v/>
      </c>
      <c r="DK199" s="108" t="str">
        <f t="shared" si="238"/>
        <v/>
      </c>
      <c r="DL199" s="108" t="str">
        <f t="shared" si="239"/>
        <v/>
      </c>
      <c r="DM199" s="110" t="str">
        <f t="shared" si="240"/>
        <v/>
      </c>
      <c r="DN199" s="120" t="str">
        <f>IF(OR($E199="",$G199=""),"",IF(AND($E$3=6),'Marks Entry 6th'!BK198,IF(AND($E$3=7),'Marks Entry 7th'!BK198,"")))</f>
        <v/>
      </c>
      <c r="DO199" s="120" t="str">
        <f>IF(OR($E199="",$G199=""),"",IF(AND($E$3=6),'Marks Entry 6th'!BL198,IF(AND($E$3=7),'Marks Entry 7th'!BL198,"")))</f>
        <v/>
      </c>
      <c r="DP199" s="120" t="str">
        <f>IF(OR($E199="",$G199=""),"",IF(AND($E$3=6),'Marks Entry 6th'!BM198,IF(AND($E$3=7),'Marks Entry 7th'!BM198,"")))</f>
        <v/>
      </c>
      <c r="DQ199" s="120" t="str">
        <f>IF(OR($E199="",$G199=""),"",IF(AND($E$3=6),'Marks Entry 6th'!BN198,IF(AND($E$3=7),'Marks Entry 7th'!BN198,"")))</f>
        <v/>
      </c>
      <c r="DR199" s="120" t="str">
        <f>IF(OR($E199="",$G199=""),"",IF(AND($E$3=6),'Marks Entry 6th'!BO198,IF(AND($E$3=7),'Marks Entry 7th'!BO198,"")))</f>
        <v/>
      </c>
      <c r="DS199" s="120" t="str">
        <f>IF(OR($E199="",$G199=""),"",IF(AND($E$3=6),'Marks Entry 6th'!BP198,IF(AND($E$3=7),'Marks Entry 7th'!BP198,"")))</f>
        <v/>
      </c>
      <c r="DT199" s="428" t="str">
        <f t="shared" si="241"/>
        <v/>
      </c>
      <c r="DU199" s="120" t="str">
        <f>IF(OR($E199="",$G199=""),"",IF(AND($E$3=6),'Marks Entry 6th'!BQ198,IF(AND($E$3=7),'Marks Entry 7th'!BQ198,"")))</f>
        <v/>
      </c>
      <c r="DV199" s="120" t="str">
        <f>IF(OR($E199="",$G199=""),"",IF(AND($E$3=6),'Marks Entry 6th'!BR198,IF(AND($E$3=7),'Marks Entry 7th'!BR198,"")))</f>
        <v/>
      </c>
      <c r="DW199" s="65" t="str">
        <f t="shared" si="242"/>
        <v/>
      </c>
      <c r="DX199" s="62">
        <f t="shared" si="243"/>
        <v>0</v>
      </c>
      <c r="DY199" s="67" t="str">
        <f>IF(OR($E199="",$G199=""),"",IF(AND($E$3=6),'Marks Entry 6th'!BS198,IF(AND($E$3=7),'Marks Entry 7th'!BS198,"")))</f>
        <v/>
      </c>
      <c r="DZ199" s="67" t="str">
        <f>IF(OR($E199="",$G199=""),"",IF(AND($E$3=6),'Marks Entry 6th'!BT198,IF(AND($E$3=7),'Marks Entry 7th'!BT198,"")))</f>
        <v/>
      </c>
      <c r="EA199" s="65" t="str">
        <f t="shared" si="244"/>
        <v/>
      </c>
      <c r="EB199" s="62" t="str">
        <f t="shared" si="245"/>
        <v/>
      </c>
      <c r="EC199" s="108">
        <f t="shared" si="246"/>
        <v>0</v>
      </c>
      <c r="ED199" s="108" t="str">
        <f t="shared" si="247"/>
        <v/>
      </c>
      <c r="EE199" s="108" t="str">
        <f t="shared" si="248"/>
        <v/>
      </c>
      <c r="EF199" s="108" t="str">
        <f t="shared" si="249"/>
        <v/>
      </c>
      <c r="EG199" s="108" t="str">
        <f t="shared" si="250"/>
        <v/>
      </c>
      <c r="EH199" s="110" t="str">
        <f t="shared" si="251"/>
        <v/>
      </c>
      <c r="EI199" s="52" t="str">
        <f>IF(OR($E199="",$G199=""),"",IF(AND($E$3=6),'Marks Entry 6th'!BU198,IF(AND($E$3=7),'Marks Entry 7th'!BU198,"")))</f>
        <v/>
      </c>
      <c r="EJ199" s="52" t="str">
        <f>IF(OR($E199="",$G199=""),"",IF(AND($E$3=6),'Marks Entry 6th'!BV198,IF(AND($E$3=7),'Marks Entry 7th'!BV198,"")))</f>
        <v/>
      </c>
      <c r="EK199" s="52" t="str">
        <f>IF(OR($E199="",$G199=""),"",IF(AND($E$3=6),'Marks Entry 6th'!BW198,IF(AND($E$3=7),'Marks Entry 7th'!BW198,"")))</f>
        <v/>
      </c>
      <c r="EL199" s="52" t="str">
        <f>IF(OR($E199="",$G199=""),"",IF(AND($E$3=6),'Marks Entry 6th'!BX198,IF(AND($E$3=7),'Marks Entry 7th'!BX198,"")))</f>
        <v/>
      </c>
      <c r="EM199" s="52" t="str">
        <f>IF(OR($E199="",$G199=""),"",IF(AND($E$3=6),'Marks Entry 6th'!BY198,IF(AND($E$3=7),'Marks Entry 7th'!BY198,"")))</f>
        <v/>
      </c>
      <c r="EN199" s="121" t="str">
        <f t="shared" si="252"/>
        <v/>
      </c>
      <c r="EO199" s="122">
        <f t="shared" si="253"/>
        <v>0</v>
      </c>
      <c r="EP199" s="122" t="str">
        <f t="shared" si="254"/>
        <v/>
      </c>
      <c r="EQ199" s="122" t="str">
        <f t="shared" si="255"/>
        <v/>
      </c>
      <c r="ER199" s="109" t="str">
        <f t="shared" si="256"/>
        <v/>
      </c>
      <c r="ES199" s="52" t="str">
        <f>IF(OR($E199="",$G199=""),"",IF(AND($E$3=6),'Marks Entry 6th'!BZ198,IF(AND($E$3=7),'Marks Entry 7th'!BZ198,"")))</f>
        <v/>
      </c>
      <c r="ET199" s="52" t="str">
        <f>IF(OR($E199="",$G199=""),"",IF(AND($E$3=6),'Marks Entry 6th'!CA198,IF(AND($E$3=7),'Marks Entry 7th'!CA198,"")))</f>
        <v/>
      </c>
      <c r="EU199" s="52" t="str">
        <f>IF(OR($E199="",$G199=""),"",IF(AND($E$3=6),'Marks Entry 6th'!CB198,IF(AND($E$3=7),'Marks Entry 7th'!CB198,"")))</f>
        <v/>
      </c>
      <c r="EV199" s="52" t="str">
        <f>IF(OR($E199="",$G199=""),"",IF(AND($E$3=6),'Marks Entry 6th'!CC198,IF(AND($E$3=7),'Marks Entry 7th'!CC198,"")))</f>
        <v/>
      </c>
      <c r="EW199" s="52" t="str">
        <f>IF(OR($E199="",$G199=""),"",IF(AND($E$3=6),'Marks Entry 6th'!CD198,IF(AND($E$3=7),'Marks Entry 7th'!CD198,"")))</f>
        <v/>
      </c>
      <c r="EX199" s="121" t="str">
        <f t="shared" si="257"/>
        <v/>
      </c>
      <c r="EY199" s="122">
        <f t="shared" si="258"/>
        <v>0</v>
      </c>
      <c r="EZ199" s="122" t="str">
        <f t="shared" si="259"/>
        <v/>
      </c>
      <c r="FA199" s="122" t="str">
        <f t="shared" si="260"/>
        <v/>
      </c>
      <c r="FB199" s="109" t="str">
        <f t="shared" si="261"/>
        <v/>
      </c>
      <c r="FC199" s="52" t="str">
        <f>IF(OR($E199="",$G199=""),"",IF(AND($E$3=6),'Marks Entry 6th'!CE198,IF(AND($E$3=7),'Marks Entry 7th'!CE198,"")))</f>
        <v/>
      </c>
      <c r="FD199" s="52" t="str">
        <f>IF(OR($E199="",$G199=""),"",IF(AND($E$3=6),'Marks Entry 6th'!CF198,IF(AND($E$3=7),'Marks Entry 7th'!CF198,"")))</f>
        <v/>
      </c>
      <c r="FE199" s="52" t="str">
        <f>IF(OR($E199="",$G199=""),"",IF(AND($E$3=6),'Marks Entry 6th'!CG198,IF(AND($E$3=7),'Marks Entry 7th'!CG198,"")))</f>
        <v/>
      </c>
      <c r="FF199" s="52" t="str">
        <f>IF(OR($E199="",$G199=""),"",IF(AND($E$3=6),'Marks Entry 6th'!CH198,IF(AND($E$3=7),'Marks Entry 7th'!CH198,"")))</f>
        <v/>
      </c>
      <c r="FG199" s="52" t="str">
        <f>IF(OR($E199="",$G199=""),"",IF(AND($E$3=6),'Marks Entry 6th'!CI198,IF(AND($E$3=7),'Marks Entry 7th'!CI198,"")))</f>
        <v/>
      </c>
      <c r="FH199" s="121" t="str">
        <f t="shared" si="262"/>
        <v/>
      </c>
      <c r="FI199" s="122">
        <f t="shared" si="263"/>
        <v>0</v>
      </c>
      <c r="FJ199" s="122" t="str">
        <f t="shared" si="264"/>
        <v/>
      </c>
      <c r="FK199" s="122" t="str">
        <f t="shared" si="265"/>
        <v/>
      </c>
      <c r="FL199" s="109" t="str">
        <f t="shared" si="266"/>
        <v/>
      </c>
      <c r="FM199" s="370" t="str">
        <f>IF(OR($E199="",$G199=""),"",IF(AND('Marks Entry 6th'!CJ198="",'Marks Entry 7th'!CJ198=""),"",IF(AND($E$3=6),'Marks Entry 6th'!CJ198,IF(AND($E$3=7),'Marks Entry 7th'!CJ198,""))))</f>
        <v/>
      </c>
      <c r="FN199" s="370" t="str">
        <f>IF(OR($E199="",$G199=""),"",IF(AND('Marks Entry 6th'!CK198="",'Marks Entry 7th'!CK198=""),"",IF(AND($E$3=6),'Marks Entry 6th'!CK198,IF(AND($E$3=7),'Marks Entry 7th'!CK198,""))))</f>
        <v/>
      </c>
      <c r="FO199" s="371" t="str">
        <f t="shared" si="267"/>
        <v/>
      </c>
      <c r="FP199" s="109" t="str">
        <f t="shared" si="268"/>
        <v/>
      </c>
      <c r="FQ199" s="370" t="str">
        <f>IF(OR($E199="",$G199=""),"",IF(AND('Marks Entry 6th'!CL198="",'Marks Entry 7th'!CL198=""),"",IF(AND($E$3=6),'Marks Entry 6th'!CL198,IF(AND($E$3=7),'Marks Entry 7th'!CL198,""))))</f>
        <v/>
      </c>
      <c r="FR199" s="370" t="str">
        <f>IF(OR($E199="",$G199=""),"",IF(AND('Marks Entry 6th'!CM198="",'Marks Entry 7th'!CM198=""),"",IF(AND($E$3=6),'Marks Entry 6th'!CM198,IF(AND($E$3=7),'Marks Entry 7th'!CM198,""))))</f>
        <v/>
      </c>
      <c r="FS199" s="371" t="str">
        <f t="shared" si="269"/>
        <v/>
      </c>
      <c r="FT199" s="109" t="str">
        <f t="shared" si="270"/>
        <v/>
      </c>
      <c r="FU199" s="78" t="str">
        <f t="shared" si="271"/>
        <v/>
      </c>
      <c r="FV199" s="332" t="str">
        <f t="shared" si="272"/>
        <v/>
      </c>
      <c r="FW199" s="84" t="str">
        <f t="shared" si="273"/>
        <v/>
      </c>
      <c r="FX199" s="225" t="str">
        <f t="shared" si="274"/>
        <v/>
      </c>
      <c r="FY199" s="85" t="str">
        <f t="shared" si="275"/>
        <v/>
      </c>
      <c r="FZ199" s="331" t="str">
        <f>IFERROR(IF(B199="NSO","NSO",IF(OR(D199="",G199="",F199=""),"",IF(AND(FV199&gt;=36,'Master sheet'!$D$11="Hindi"),"कक्षा क्रमोन्नत",IF(AND(FV199&gt;=36,'Master sheet'!$D$11="English"),"Promoted",IF(AND(FV199&lt;36,'Master sheet'!$D$11="Hindi"),"पुनः परीक्षा","Re-Exam"))))),"")</f>
        <v/>
      </c>
      <c r="GA199" s="53" t="str">
        <f>IF(OR($E199="",$G199=""),"",IF(AND($E$3=6,'Marks Entry 6th'!CN198=""),"",IF(AND($E$3=7,'Marks Entry 7th'!CN198=""),"",IF(AND($E$3=6),'Marks Entry 6th'!CN198,IF(AND($E$3=7),'Marks Entry 7th'!CN198,"")))))</f>
        <v/>
      </c>
      <c r="GB199" s="53" t="str">
        <f>IF(OR($E199="",$G199=""),"",IF(AND($E$3=6,'Marks Entry 6th'!CO198=""),"",IF(AND($E$3=7,'Marks Entry 7th'!CO198=""),"",IF(AND($E$3=6),'Marks Entry 6th'!CO198,IF(AND($E$3=7),'Marks Entry 7th'!CO198,"")))))</f>
        <v/>
      </c>
      <c r="GC199" s="54"/>
      <c r="GK199" s="56">
        <f>IF(AND($E$3=6),'Marks Entry 6th'!I198,IF(AND($E$3=7),'Marks Entry 7th'!I198,""))</f>
        <v>0</v>
      </c>
      <c r="GL199" s="56">
        <f t="shared" si="276"/>
        <v>0</v>
      </c>
    </row>
    <row r="200" spans="1:194" ht="18.95" customHeight="1">
      <c r="A200" s="68">
        <v>193</v>
      </c>
      <c r="B200" s="68" t="str">
        <f>IF(OR(GK200=0,GK200=""),"",IF(AND($E$3=6),'Marks Entry 6th'!I199,IF(AND($E$3=7),'Marks Entry 7th'!I199,"")))</f>
        <v/>
      </c>
      <c r="C200" s="69" t="str">
        <f>IF(OR(B200=0,B200=""),"",IF(AND($E$3=6,'Marks Entry 6th'!B199=""),"",IF(AND($E$3=7,'Marks Entry 7th'!B199=""),"",IF(AND($E$3=6,'Marks Entry 6th'!B199),'Marks Entry 6th'!B199,IF(AND($E$3=7),'Marks Entry 7th'!B199,"")))))</f>
        <v/>
      </c>
      <c r="D200" s="69" t="str">
        <f>IF(OR(B200=0,B200=""),"",IF(AND($E$3=6,'Marks Entry 6th'!C199=""),"",IF(AND($E$3=7,'Marks Entry 7th'!C199=""),"",IF(AND($E$3=6),'Marks Entry 6th'!C199,IF(AND($E$3=7),'Marks Entry 7th'!C199,"")))))</f>
        <v/>
      </c>
      <c r="E200" s="306" t="str">
        <f>IF(OR(B200=0,B200=""),"",IF(AND($E$3=6,'Marks Entry 6th'!E199=""),"",IF(AND($E$3=7,'Marks Entry 7th'!E199=""),"",IF(AND($E$3=6),'Marks Entry 6th'!E199,IF(AND($E$3=7),'Marks Entry 7th'!E199,"")))))</f>
        <v/>
      </c>
      <c r="F200" s="69" t="str">
        <f>IF(OR(B200=0,B200=""),"",IF(AND($E$3=6,'Marks Entry 6th'!D199=""),"",IF(AND($E$3=7,'Marks Entry 7th'!D199=""),"",IF(AND($E$3=6),'Marks Entry 6th'!D199,IF(AND($E$3=7),'Marks Entry 7th'!D199,"")))))</f>
        <v/>
      </c>
      <c r="G200" s="305" t="str">
        <f>IF(OR(B200=0,B200=""),"",IF(AND($E$3=6,'Marks Entry 6th'!F199=""),"",IF(AND($E$3=7,'Marks Entry 7th'!F199=""),"",IF(AND($E$3=6),UPPER('Marks Entry 6th'!F199),IF(AND($E$3=7),UPPER('Marks Entry 7th'!F199),"")))))</f>
        <v/>
      </c>
      <c r="H200" s="305" t="str">
        <f>IF(OR(B200=0,B200=""),"",IF(AND($E$3=6,'Marks Entry 6th'!G199=""),"",IF(AND($E$3=7,'Marks Entry 7th'!G199=""),"",IF(AND($E$3=6),UPPER('Marks Entry 6th'!G199),IF(AND($E$3=7),UPPER('Marks Entry 7th'!G199),"")))))</f>
        <v/>
      </c>
      <c r="I200" s="305" t="str">
        <f>IF(OR(B200=0,B200=""),"",IF(AND($E$3=6,'Marks Entry 6th'!H199=""),"",IF(AND($E$3=7,'Marks Entry 7th'!H199=""),"",IF(AND($E$3=6),UPPER('Marks Entry 6th'!H199),IF(AND($E$3=7),UPPER('Marks Entry 7th'!H199),"")))))</f>
        <v/>
      </c>
      <c r="J200" s="64" t="str">
        <f>IF(OR(B200=0,B200=""),"",IF(AND($E$3=6,'Marks Entry 6th'!J199=""),"",IF(AND($E$3=7,'Marks Entry 7th'!J199=""),"",IF(AND($E$3=6),'Marks Entry 6th'!J199,IF(AND($E$3=7),'Marks Entry 7th'!J199,"")))))</f>
        <v/>
      </c>
      <c r="K200" s="64" t="str">
        <f>IF(OR(B200=0,B200=""),"",IF(AND($E$3=6,'Marks Entry 6th'!K199=""),"",IF(AND($E$3=7,'Marks Entry 7th'!K199=""),"",IF(AND($E$3=6),'Marks Entry 6th'!K199,IF(AND($E$3=7),'Marks Entry 7th'!K199,"")))))</f>
        <v/>
      </c>
      <c r="L200" s="120" t="str">
        <f>IF(OR($E200="",$G200=""),"",IF(AND($E$3=6),'Marks Entry 6th'!L199,IF(AND($E$3=7),'Marks Entry 7th'!L199,"")))</f>
        <v/>
      </c>
      <c r="M200" s="120" t="str">
        <f>IF(OR($E200="",$G200=""),"",IF(AND($E$3=6),'Marks Entry 6th'!M199,IF(AND($E$3=7),'Marks Entry 7th'!M199,"")))</f>
        <v/>
      </c>
      <c r="N200" s="120" t="str">
        <f>IF(OR($E200="",$G200=""),"",IF(AND($E$3=6),'Marks Entry 6th'!N199,IF(AND($E$3=7),'Marks Entry 7th'!N199,"")))</f>
        <v/>
      </c>
      <c r="O200" s="120" t="str">
        <f>IF(OR($E200="",$G200=""),"",IF(AND($E$3=6),'Marks Entry 6th'!O199,IF(AND($E$3=7),'Marks Entry 7th'!O199,"")))</f>
        <v/>
      </c>
      <c r="P200" s="120" t="str">
        <f>IF(OR($E200="",$G200=""),"",IF(AND($E$3=6),'Marks Entry 6th'!P199,IF(AND($E$3=7),'Marks Entry 7th'!P199,"")))</f>
        <v/>
      </c>
      <c r="Q200" s="120" t="str">
        <f>IF(OR($E200="",$G200=""),"",IF(AND($E$3=6),'Marks Entry 6th'!Q199,IF(AND($E$3=7),'Marks Entry 7th'!Q199,"")))</f>
        <v/>
      </c>
      <c r="R200" s="428" t="str">
        <f t="shared" si="186"/>
        <v/>
      </c>
      <c r="S200" s="120" t="str">
        <f>IF(OR($E200="",$G200=""),"",IF(AND($E$3=6),'Marks Entry 6th'!R199,IF(AND($E$3=7),'Marks Entry 7th'!R199,"")))</f>
        <v/>
      </c>
      <c r="T200" s="120" t="str">
        <f>IF(OR($E200="",$G200=""),"",IF(AND($E$3=6),'Marks Entry 6th'!S199,IF(AND($E$3=7),'Marks Entry 7th'!S199,"")))</f>
        <v/>
      </c>
      <c r="U200" s="65" t="str">
        <f t="shared" si="187"/>
        <v/>
      </c>
      <c r="V200" s="62">
        <f t="shared" si="188"/>
        <v>0</v>
      </c>
      <c r="W200" s="67" t="str">
        <f>IF(OR($E200="",$G200=""),"",IF(AND($E$3=6),'Marks Entry 6th'!T199,IF(AND($E$3=7),'Marks Entry 7th'!T199,"")))</f>
        <v/>
      </c>
      <c r="X200" s="67" t="str">
        <f>IF(OR($E200="",$G200=""),"",IF(AND($E$3=6),'Marks Entry 6th'!U199,IF(AND($E$3=7),'Marks Entry 7th'!U199,"")))</f>
        <v/>
      </c>
      <c r="Y200" s="66" t="str">
        <f t="shared" si="189"/>
        <v/>
      </c>
      <c r="Z200" s="62" t="str">
        <f t="shared" si="190"/>
        <v/>
      </c>
      <c r="AA200" s="108">
        <f t="shared" si="191"/>
        <v>0</v>
      </c>
      <c r="AB200" s="108" t="str">
        <f t="shared" si="192"/>
        <v/>
      </c>
      <c r="AC200" s="108" t="str">
        <f t="shared" si="193"/>
        <v/>
      </c>
      <c r="AD200" s="108" t="str">
        <f t="shared" si="194"/>
        <v/>
      </c>
      <c r="AE200" s="108" t="str">
        <f t="shared" si="195"/>
        <v/>
      </c>
      <c r="AF200" s="110" t="str">
        <f t="shared" si="196"/>
        <v/>
      </c>
      <c r="AG200" s="120" t="str">
        <f>IF(OR($E200="",$G200=""),"",IF(AND($E$3=6),'Marks Entry 6th'!V199,IF(AND($E$3=7),'Marks Entry 7th'!V199,"")))</f>
        <v/>
      </c>
      <c r="AH200" s="120" t="str">
        <f>IF(OR($E200="",$G200=""),"",IF(AND($E$3=6),'Marks Entry 6th'!W199,IF(AND($E$3=7),'Marks Entry 7th'!W199,"")))</f>
        <v/>
      </c>
      <c r="AI200" s="120" t="str">
        <f>IF(OR($E200="",$G200=""),"",IF(AND($E$3=6),'Marks Entry 6th'!X199,IF(AND($E$3=7),'Marks Entry 7th'!X199,"")))</f>
        <v/>
      </c>
      <c r="AJ200" s="120" t="str">
        <f>IF(OR($E200="",$G200=""),"",IF(AND($E$3=6),'Marks Entry 6th'!Y199,IF(AND($E$3=7),'Marks Entry 7th'!Y199,"")))</f>
        <v/>
      </c>
      <c r="AK200" s="120" t="str">
        <f>IF(OR($E200="",$G200=""),"",IF(AND($E$3=6),'Marks Entry 6th'!Z199,IF(AND($E$3=7),'Marks Entry 7th'!Z199,"")))</f>
        <v/>
      </c>
      <c r="AL200" s="120" t="str">
        <f>IF(OR($E200="",$G200=""),"",IF(AND($E$3=6),'Marks Entry 6th'!AA199,IF(AND($E$3=7),'Marks Entry 7th'!AA199,"")))</f>
        <v/>
      </c>
      <c r="AM200" s="428" t="str">
        <f t="shared" si="197"/>
        <v/>
      </c>
      <c r="AN200" s="120" t="str">
        <f>IF(OR($E200="",$G200=""),"",IF(AND($E$3=6),'Marks Entry 6th'!AB199,IF(AND($E$3=7),'Marks Entry 7th'!AB199,"")))</f>
        <v/>
      </c>
      <c r="AO200" s="120" t="str">
        <f>IF(OR($E200="",$G200=""),"",IF(AND($E$3=6),'Marks Entry 6th'!AC199,IF(AND($E$3=7),'Marks Entry 7th'!AC199,"")))</f>
        <v/>
      </c>
      <c r="AP200" s="65" t="str">
        <f t="shared" si="198"/>
        <v/>
      </c>
      <c r="AQ200" s="62">
        <f t="shared" si="199"/>
        <v>0</v>
      </c>
      <c r="AR200" s="67" t="str">
        <f>IF(OR($E200="",$G200=""),"",IF(AND($E$3=6),'Marks Entry 6th'!AD199,IF(AND($E$3=7),'Marks Entry 7th'!AD199,"")))</f>
        <v/>
      </c>
      <c r="AS200" s="67" t="str">
        <f>IF(OR($E200="",$G200=""),"",IF(AND($E$3=6),'Marks Entry 6th'!AE199,IF(AND($E$3=7),'Marks Entry 7th'!AE199,"")))</f>
        <v/>
      </c>
      <c r="AT200" s="65" t="str">
        <f t="shared" si="200"/>
        <v/>
      </c>
      <c r="AU200" s="62" t="str">
        <f t="shared" si="201"/>
        <v/>
      </c>
      <c r="AV200" s="108">
        <f t="shared" si="202"/>
        <v>0</v>
      </c>
      <c r="AW200" s="108" t="str">
        <f t="shared" si="203"/>
        <v/>
      </c>
      <c r="AX200" s="108" t="str">
        <f t="shared" si="204"/>
        <v/>
      </c>
      <c r="AY200" s="108" t="str">
        <f t="shared" si="205"/>
        <v/>
      </c>
      <c r="AZ200" s="108" t="str">
        <f t="shared" si="206"/>
        <v/>
      </c>
      <c r="BA200" s="110" t="str">
        <f t="shared" si="207"/>
        <v/>
      </c>
      <c r="BB200" s="313" t="str">
        <f>IF(OR($E200="",$G200=""),"",IF(AND($E$3=6),'Marks Entry 6th'!AF199,IF(AND($E$3=7),'Marks Entry 7th'!AF199,"")))</f>
        <v/>
      </c>
      <c r="BC200" s="120" t="str">
        <f>IF(OR($E200="",$G200=""),"",IF(AND($E$3=6),'Marks Entry 6th'!AG199,IF(AND($E$3=7),'Marks Entry 7th'!AG199,"")))</f>
        <v/>
      </c>
      <c r="BD200" s="120" t="str">
        <f>IF(OR($E200="",$G200=""),"",IF(AND($E$3=6),'Marks Entry 6th'!AH199,IF(AND($E$3=7),'Marks Entry 7th'!AH199,"")))</f>
        <v/>
      </c>
      <c r="BE200" s="120" t="str">
        <f>IF(OR($E200="",$G200=""),"",IF(AND($E$3=6),'Marks Entry 6th'!AI199,IF(AND($E$3=7),'Marks Entry 7th'!AI199,"")))</f>
        <v/>
      </c>
      <c r="BF200" s="120" t="str">
        <f>IF(OR($E200="",$G200=""),"",IF(AND($E$3=6),'Marks Entry 6th'!AJ199,IF(AND($E$3=7),'Marks Entry 7th'!AJ199,"")))</f>
        <v/>
      </c>
      <c r="BG200" s="120" t="str">
        <f>IF(OR($E200="",$G200=""),"",IF(AND($E$3=6),'Marks Entry 6th'!AK199,IF(AND($E$3=7),'Marks Entry 7th'!AK199,"")))</f>
        <v/>
      </c>
      <c r="BH200" s="120" t="str">
        <f>IF(OR($E200="",$G200=""),"",IF(AND($E$3=6),'Marks Entry 6th'!AL199,IF(AND($E$3=7),'Marks Entry 7th'!AL199,"")))</f>
        <v/>
      </c>
      <c r="BI200" s="428" t="str">
        <f t="shared" si="208"/>
        <v/>
      </c>
      <c r="BJ200" s="120" t="str">
        <f>IF(OR($E200="",$G200=""),"",IF(AND($E$3=6),'Marks Entry 6th'!AM199,IF(AND($E$3=7),'Marks Entry 7th'!AM199,"")))</f>
        <v/>
      </c>
      <c r="BK200" s="120" t="str">
        <f>IF(OR($E200="",$G200=""),"",IF(AND($E$3=6),'Marks Entry 6th'!AN199,IF(AND($E$3=7),'Marks Entry 7th'!AN199,"")))</f>
        <v/>
      </c>
      <c r="BL200" s="65" t="str">
        <f t="shared" si="209"/>
        <v/>
      </c>
      <c r="BM200" s="62">
        <f t="shared" si="210"/>
        <v>0</v>
      </c>
      <c r="BN200" s="67" t="str">
        <f>IF(OR($E200="",$G200=""),"",IF(AND($E$3=6),'Marks Entry 6th'!AO199,IF(AND($E$3=7),'Marks Entry 7th'!AO199,"")))</f>
        <v/>
      </c>
      <c r="BO200" s="67" t="str">
        <f>IF(OR($E200="",$G200=""),"",IF(AND($E$3=6),'Marks Entry 6th'!AP199,IF(AND($E$3=7),'Marks Entry 7th'!AP199,"")))</f>
        <v/>
      </c>
      <c r="BP200" s="65" t="str">
        <f t="shared" si="211"/>
        <v/>
      </c>
      <c r="BQ200" s="62" t="str">
        <f t="shared" si="212"/>
        <v/>
      </c>
      <c r="BR200" s="108">
        <f t="shared" si="213"/>
        <v>0</v>
      </c>
      <c r="BS200" s="108" t="str">
        <f t="shared" si="214"/>
        <v/>
      </c>
      <c r="BT200" s="108" t="str">
        <f t="shared" si="215"/>
        <v/>
      </c>
      <c r="BU200" s="108" t="str">
        <f t="shared" si="216"/>
        <v/>
      </c>
      <c r="BV200" s="108" t="str">
        <f t="shared" si="217"/>
        <v/>
      </c>
      <c r="BW200" s="110" t="str">
        <f t="shared" si="218"/>
        <v/>
      </c>
      <c r="BX200" s="120" t="str">
        <f>IF(OR($E200="",$G200=""),"",IF(AND($E$3=6),'Marks Entry 6th'!AQ199,IF(AND($E$3=7),'Marks Entry 7th'!AQ199,"")))</f>
        <v/>
      </c>
      <c r="BY200" s="120" t="str">
        <f>IF(OR($E200="",$G200=""),"",IF(AND($E$3=6),'Marks Entry 6th'!AR199,IF(AND($E$3=7),'Marks Entry 7th'!AR199,"")))</f>
        <v/>
      </c>
      <c r="BZ200" s="120" t="str">
        <f>IF(OR($E200="",$G200=""),"",IF(AND($E$3=6),'Marks Entry 6th'!AS199,IF(AND($E$3=7),'Marks Entry 7th'!AS199,"")))</f>
        <v/>
      </c>
      <c r="CA200" s="120" t="str">
        <f>IF(OR($E200="",$G200=""),"",IF(AND($E$3=6),'Marks Entry 6th'!AT199,IF(AND($E$3=7),'Marks Entry 7th'!AT199,"")))</f>
        <v/>
      </c>
      <c r="CB200" s="120" t="str">
        <f>IF(OR($E200="",$G200=""),"",IF(AND($E$3=6),'Marks Entry 6th'!AU199,IF(AND($E$3=7),'Marks Entry 7th'!AU199,"")))</f>
        <v/>
      </c>
      <c r="CC200" s="120" t="str">
        <f>IF(OR($E200="",$G200=""),"",IF(AND($E$3=6),'Marks Entry 6th'!AV199,IF(AND($E$3=7),'Marks Entry 7th'!AV199,"")))</f>
        <v/>
      </c>
      <c r="CD200" s="428" t="str">
        <f t="shared" si="219"/>
        <v/>
      </c>
      <c r="CE200" s="120" t="str">
        <f>IF(OR($E200="",$G200=""),"",IF(AND($E$3=6),'Marks Entry 6th'!AW199,IF(AND($E$3=7),'Marks Entry 7th'!AW199,"")))</f>
        <v/>
      </c>
      <c r="CF200" s="120" t="str">
        <f>IF(OR($E200="",$G200=""),"",IF(AND($E$3=6),'Marks Entry 6th'!AX199,IF(AND($E$3=7),'Marks Entry 7th'!AX199,"")))</f>
        <v/>
      </c>
      <c r="CG200" s="65" t="str">
        <f t="shared" si="220"/>
        <v/>
      </c>
      <c r="CH200" s="62">
        <f t="shared" si="221"/>
        <v>0</v>
      </c>
      <c r="CI200" s="67" t="str">
        <f>IF(OR($E200="",$G200=""),"",IF(AND($E$3=6),'Marks Entry 6th'!AY199,IF(AND($E$3=7),'Marks Entry 7th'!AY199,"")))</f>
        <v/>
      </c>
      <c r="CJ200" s="67" t="str">
        <f>IF(OR($E200="",$G200=""),"",IF(AND($E$3=6),'Marks Entry 6th'!AZ199,IF(AND($E$3=7),'Marks Entry 7th'!AZ199,"")))</f>
        <v/>
      </c>
      <c r="CK200" s="65" t="str">
        <f t="shared" si="222"/>
        <v/>
      </c>
      <c r="CL200" s="62" t="str">
        <f t="shared" si="223"/>
        <v/>
      </c>
      <c r="CM200" s="108">
        <f t="shared" si="224"/>
        <v>0</v>
      </c>
      <c r="CN200" s="108" t="str">
        <f t="shared" si="225"/>
        <v/>
      </c>
      <c r="CO200" s="108" t="str">
        <f t="shared" si="226"/>
        <v/>
      </c>
      <c r="CP200" s="108" t="str">
        <f t="shared" si="227"/>
        <v/>
      </c>
      <c r="CQ200" s="108" t="str">
        <f t="shared" si="228"/>
        <v/>
      </c>
      <c r="CR200" s="110" t="str">
        <f t="shared" si="229"/>
        <v/>
      </c>
      <c r="CS200" s="120" t="str">
        <f>IF(OR($E200="",$G200=""),"",IF(AND($E$3=6),'Marks Entry 6th'!BA199,IF(AND($E$3=7),'Marks Entry 7th'!BA199,"")))</f>
        <v/>
      </c>
      <c r="CT200" s="120" t="str">
        <f>IF(OR($E200="",$G200=""),"",IF(AND($E$3=6),'Marks Entry 6th'!BB199,IF(AND($E$3=7),'Marks Entry 7th'!BB199,"")))</f>
        <v/>
      </c>
      <c r="CU200" s="120" t="str">
        <f>IF(OR($E200="",$G200=""),"",IF(AND($E$3=6),'Marks Entry 6th'!BC199,IF(AND($E$3=7),'Marks Entry 7th'!BC199,"")))</f>
        <v/>
      </c>
      <c r="CV200" s="120" t="str">
        <f>IF(OR($E200="",$G200=""),"",IF(AND($E$3=6),'Marks Entry 6th'!BD199,IF(AND($E$3=7),'Marks Entry 7th'!BD199,"")))</f>
        <v/>
      </c>
      <c r="CW200" s="120" t="str">
        <f>IF(OR($E200="",$G200=""),"",IF(AND($E$3=6),'Marks Entry 6th'!BE199,IF(AND($E$3=7),'Marks Entry 7th'!BE199,"")))</f>
        <v/>
      </c>
      <c r="CX200" s="120" t="str">
        <f>IF(OR($E200="",$G200=""),"",IF(AND($E$3=6),'Marks Entry 6th'!BF199,IF(AND($E$3=7),'Marks Entry 7th'!BF199,"")))</f>
        <v/>
      </c>
      <c r="CY200" s="428" t="str">
        <f t="shared" si="230"/>
        <v/>
      </c>
      <c r="CZ200" s="120" t="str">
        <f>IF(OR($E200="",$G200=""),"",IF(AND($E$3=6),'Marks Entry 6th'!BG199,IF(AND($E$3=7),'Marks Entry 7th'!BG199,"")))</f>
        <v/>
      </c>
      <c r="DA200" s="120" t="str">
        <f>IF(OR($E200="",$G200=""),"",IF(AND($E$3=6),'Marks Entry 6th'!BH199,IF(AND($E$3=7),'Marks Entry 7th'!BH199,"")))</f>
        <v/>
      </c>
      <c r="DB200" s="65" t="str">
        <f t="shared" si="231"/>
        <v/>
      </c>
      <c r="DC200" s="62">
        <f t="shared" si="232"/>
        <v>0</v>
      </c>
      <c r="DD200" s="67" t="str">
        <f>IF(OR($E200="",$G200=""),"",IF(AND($E$3=6),'Marks Entry 6th'!BI199,IF(AND($E$3=7),'Marks Entry 7th'!BI199,"")))</f>
        <v/>
      </c>
      <c r="DE200" s="67" t="str">
        <f>IF(OR($E200="",$G200=""),"",IF(AND($E$3=6),'Marks Entry 6th'!BJ199,IF(AND($E$3=7),'Marks Entry 7th'!BJ199,"")))</f>
        <v/>
      </c>
      <c r="DF200" s="65" t="str">
        <f t="shared" si="233"/>
        <v/>
      </c>
      <c r="DG200" s="62" t="str">
        <f t="shared" si="234"/>
        <v/>
      </c>
      <c r="DH200" s="108">
        <f t="shared" si="235"/>
        <v>0</v>
      </c>
      <c r="DI200" s="108" t="str">
        <f t="shared" si="236"/>
        <v/>
      </c>
      <c r="DJ200" s="108" t="str">
        <f t="shared" si="237"/>
        <v/>
      </c>
      <c r="DK200" s="108" t="str">
        <f t="shared" si="238"/>
        <v/>
      </c>
      <c r="DL200" s="108" t="str">
        <f t="shared" si="239"/>
        <v/>
      </c>
      <c r="DM200" s="110" t="str">
        <f t="shared" si="240"/>
        <v/>
      </c>
      <c r="DN200" s="120" t="str">
        <f>IF(OR($E200="",$G200=""),"",IF(AND($E$3=6),'Marks Entry 6th'!BK199,IF(AND($E$3=7),'Marks Entry 7th'!BK199,"")))</f>
        <v/>
      </c>
      <c r="DO200" s="120" t="str">
        <f>IF(OR($E200="",$G200=""),"",IF(AND($E$3=6),'Marks Entry 6th'!BL199,IF(AND($E$3=7),'Marks Entry 7th'!BL199,"")))</f>
        <v/>
      </c>
      <c r="DP200" s="120" t="str">
        <f>IF(OR($E200="",$G200=""),"",IF(AND($E$3=6),'Marks Entry 6th'!BM199,IF(AND($E$3=7),'Marks Entry 7th'!BM199,"")))</f>
        <v/>
      </c>
      <c r="DQ200" s="120" t="str">
        <f>IF(OR($E200="",$G200=""),"",IF(AND($E$3=6),'Marks Entry 6th'!BN199,IF(AND($E$3=7),'Marks Entry 7th'!BN199,"")))</f>
        <v/>
      </c>
      <c r="DR200" s="120" t="str">
        <f>IF(OR($E200="",$G200=""),"",IF(AND($E$3=6),'Marks Entry 6th'!BO199,IF(AND($E$3=7),'Marks Entry 7th'!BO199,"")))</f>
        <v/>
      </c>
      <c r="DS200" s="120" t="str">
        <f>IF(OR($E200="",$G200=""),"",IF(AND($E$3=6),'Marks Entry 6th'!BP199,IF(AND($E$3=7),'Marks Entry 7th'!BP199,"")))</f>
        <v/>
      </c>
      <c r="DT200" s="428" t="str">
        <f t="shared" si="241"/>
        <v/>
      </c>
      <c r="DU200" s="120" t="str">
        <f>IF(OR($E200="",$G200=""),"",IF(AND($E$3=6),'Marks Entry 6th'!BQ199,IF(AND($E$3=7),'Marks Entry 7th'!BQ199,"")))</f>
        <v/>
      </c>
      <c r="DV200" s="120" t="str">
        <f>IF(OR($E200="",$G200=""),"",IF(AND($E$3=6),'Marks Entry 6th'!BR199,IF(AND($E$3=7),'Marks Entry 7th'!BR199,"")))</f>
        <v/>
      </c>
      <c r="DW200" s="65" t="str">
        <f t="shared" si="242"/>
        <v/>
      </c>
      <c r="DX200" s="62">
        <f t="shared" si="243"/>
        <v>0</v>
      </c>
      <c r="DY200" s="67" t="str">
        <f>IF(OR($E200="",$G200=""),"",IF(AND($E$3=6),'Marks Entry 6th'!BS199,IF(AND($E$3=7),'Marks Entry 7th'!BS199,"")))</f>
        <v/>
      </c>
      <c r="DZ200" s="67" t="str">
        <f>IF(OR($E200="",$G200=""),"",IF(AND($E$3=6),'Marks Entry 6th'!BT199,IF(AND($E$3=7),'Marks Entry 7th'!BT199,"")))</f>
        <v/>
      </c>
      <c r="EA200" s="65" t="str">
        <f t="shared" si="244"/>
        <v/>
      </c>
      <c r="EB200" s="62" t="str">
        <f t="shared" si="245"/>
        <v/>
      </c>
      <c r="EC200" s="108">
        <f t="shared" si="246"/>
        <v>0</v>
      </c>
      <c r="ED200" s="108" t="str">
        <f t="shared" si="247"/>
        <v/>
      </c>
      <c r="EE200" s="108" t="str">
        <f t="shared" si="248"/>
        <v/>
      </c>
      <c r="EF200" s="108" t="str">
        <f t="shared" si="249"/>
        <v/>
      </c>
      <c r="EG200" s="108" t="str">
        <f t="shared" si="250"/>
        <v/>
      </c>
      <c r="EH200" s="110" t="str">
        <f t="shared" si="251"/>
        <v/>
      </c>
      <c r="EI200" s="52" t="str">
        <f>IF(OR($E200="",$G200=""),"",IF(AND($E$3=6),'Marks Entry 6th'!BU199,IF(AND($E$3=7),'Marks Entry 7th'!BU199,"")))</f>
        <v/>
      </c>
      <c r="EJ200" s="52" t="str">
        <f>IF(OR($E200="",$G200=""),"",IF(AND($E$3=6),'Marks Entry 6th'!BV199,IF(AND($E$3=7),'Marks Entry 7th'!BV199,"")))</f>
        <v/>
      </c>
      <c r="EK200" s="52" t="str">
        <f>IF(OR($E200="",$G200=""),"",IF(AND($E$3=6),'Marks Entry 6th'!BW199,IF(AND($E$3=7),'Marks Entry 7th'!BW199,"")))</f>
        <v/>
      </c>
      <c r="EL200" s="52" t="str">
        <f>IF(OR($E200="",$G200=""),"",IF(AND($E$3=6),'Marks Entry 6th'!BX199,IF(AND($E$3=7),'Marks Entry 7th'!BX199,"")))</f>
        <v/>
      </c>
      <c r="EM200" s="52" t="str">
        <f>IF(OR($E200="",$G200=""),"",IF(AND($E$3=6),'Marks Entry 6th'!BY199,IF(AND($E$3=7),'Marks Entry 7th'!BY199,"")))</f>
        <v/>
      </c>
      <c r="EN200" s="121" t="str">
        <f t="shared" si="252"/>
        <v/>
      </c>
      <c r="EO200" s="122">
        <f t="shared" si="253"/>
        <v>0</v>
      </c>
      <c r="EP200" s="122" t="str">
        <f t="shared" si="254"/>
        <v/>
      </c>
      <c r="EQ200" s="122" t="str">
        <f t="shared" si="255"/>
        <v/>
      </c>
      <c r="ER200" s="109" t="str">
        <f t="shared" si="256"/>
        <v/>
      </c>
      <c r="ES200" s="52" t="str">
        <f>IF(OR($E200="",$G200=""),"",IF(AND($E$3=6),'Marks Entry 6th'!BZ199,IF(AND($E$3=7),'Marks Entry 7th'!BZ199,"")))</f>
        <v/>
      </c>
      <c r="ET200" s="52" t="str">
        <f>IF(OR($E200="",$G200=""),"",IF(AND($E$3=6),'Marks Entry 6th'!CA199,IF(AND($E$3=7),'Marks Entry 7th'!CA199,"")))</f>
        <v/>
      </c>
      <c r="EU200" s="52" t="str">
        <f>IF(OR($E200="",$G200=""),"",IF(AND($E$3=6),'Marks Entry 6th'!CB199,IF(AND($E$3=7),'Marks Entry 7th'!CB199,"")))</f>
        <v/>
      </c>
      <c r="EV200" s="52" t="str">
        <f>IF(OR($E200="",$G200=""),"",IF(AND($E$3=6),'Marks Entry 6th'!CC199,IF(AND($E$3=7),'Marks Entry 7th'!CC199,"")))</f>
        <v/>
      </c>
      <c r="EW200" s="52" t="str">
        <f>IF(OR($E200="",$G200=""),"",IF(AND($E$3=6),'Marks Entry 6th'!CD199,IF(AND($E$3=7),'Marks Entry 7th'!CD199,"")))</f>
        <v/>
      </c>
      <c r="EX200" s="121" t="str">
        <f t="shared" si="257"/>
        <v/>
      </c>
      <c r="EY200" s="122">
        <f t="shared" si="258"/>
        <v>0</v>
      </c>
      <c r="EZ200" s="122" t="str">
        <f t="shared" si="259"/>
        <v/>
      </c>
      <c r="FA200" s="122" t="str">
        <f t="shared" si="260"/>
        <v/>
      </c>
      <c r="FB200" s="109" t="str">
        <f t="shared" si="261"/>
        <v/>
      </c>
      <c r="FC200" s="52" t="str">
        <f>IF(OR($E200="",$G200=""),"",IF(AND($E$3=6),'Marks Entry 6th'!CE199,IF(AND($E$3=7),'Marks Entry 7th'!CE199,"")))</f>
        <v/>
      </c>
      <c r="FD200" s="52" t="str">
        <f>IF(OR($E200="",$G200=""),"",IF(AND($E$3=6),'Marks Entry 6th'!CF199,IF(AND($E$3=7),'Marks Entry 7th'!CF199,"")))</f>
        <v/>
      </c>
      <c r="FE200" s="52" t="str">
        <f>IF(OR($E200="",$G200=""),"",IF(AND($E$3=6),'Marks Entry 6th'!CG199,IF(AND($E$3=7),'Marks Entry 7th'!CG199,"")))</f>
        <v/>
      </c>
      <c r="FF200" s="52" t="str">
        <f>IF(OR($E200="",$G200=""),"",IF(AND($E$3=6),'Marks Entry 6th'!CH199,IF(AND($E$3=7),'Marks Entry 7th'!CH199,"")))</f>
        <v/>
      </c>
      <c r="FG200" s="52" t="str">
        <f>IF(OR($E200="",$G200=""),"",IF(AND($E$3=6),'Marks Entry 6th'!CI199,IF(AND($E$3=7),'Marks Entry 7th'!CI199,"")))</f>
        <v/>
      </c>
      <c r="FH200" s="121" t="str">
        <f t="shared" si="262"/>
        <v/>
      </c>
      <c r="FI200" s="122">
        <f t="shared" si="263"/>
        <v>0</v>
      </c>
      <c r="FJ200" s="122" t="str">
        <f t="shared" si="264"/>
        <v/>
      </c>
      <c r="FK200" s="122" t="str">
        <f t="shared" si="265"/>
        <v/>
      </c>
      <c r="FL200" s="109" t="str">
        <f t="shared" si="266"/>
        <v/>
      </c>
      <c r="FM200" s="370" t="str">
        <f>IF(OR($E200="",$G200=""),"",IF(AND('Marks Entry 6th'!CJ199="",'Marks Entry 7th'!CJ199=""),"",IF(AND($E$3=6),'Marks Entry 6th'!CJ199,IF(AND($E$3=7),'Marks Entry 7th'!CJ199,""))))</f>
        <v/>
      </c>
      <c r="FN200" s="370" t="str">
        <f>IF(OR($E200="",$G200=""),"",IF(AND('Marks Entry 6th'!CK199="",'Marks Entry 7th'!CK199=""),"",IF(AND($E$3=6),'Marks Entry 6th'!CK199,IF(AND($E$3=7),'Marks Entry 7th'!CK199,""))))</f>
        <v/>
      </c>
      <c r="FO200" s="371" t="str">
        <f t="shared" si="267"/>
        <v/>
      </c>
      <c r="FP200" s="109" t="str">
        <f t="shared" si="268"/>
        <v/>
      </c>
      <c r="FQ200" s="370" t="str">
        <f>IF(OR($E200="",$G200=""),"",IF(AND('Marks Entry 6th'!CL199="",'Marks Entry 7th'!CL199=""),"",IF(AND($E$3=6),'Marks Entry 6th'!CL199,IF(AND($E$3=7),'Marks Entry 7th'!CL199,""))))</f>
        <v/>
      </c>
      <c r="FR200" s="370" t="str">
        <f>IF(OR($E200="",$G200=""),"",IF(AND('Marks Entry 6th'!CM199="",'Marks Entry 7th'!CM199=""),"",IF(AND($E$3=6),'Marks Entry 6th'!CM199,IF(AND($E$3=7),'Marks Entry 7th'!CM199,""))))</f>
        <v/>
      </c>
      <c r="FS200" s="371" t="str">
        <f t="shared" si="269"/>
        <v/>
      </c>
      <c r="FT200" s="109" t="str">
        <f t="shared" si="270"/>
        <v/>
      </c>
      <c r="FU200" s="78" t="str">
        <f t="shared" si="271"/>
        <v/>
      </c>
      <c r="FV200" s="332" t="str">
        <f t="shared" si="272"/>
        <v/>
      </c>
      <c r="FW200" s="84" t="str">
        <f t="shared" si="273"/>
        <v/>
      </c>
      <c r="FX200" s="225" t="str">
        <f t="shared" si="274"/>
        <v/>
      </c>
      <c r="FY200" s="85" t="str">
        <f t="shared" si="275"/>
        <v/>
      </c>
      <c r="FZ200" s="331" t="str">
        <f>IFERROR(IF(B200="NSO","NSO",IF(OR(D200="",G200="",F200=""),"",IF(AND(FV200&gt;=36,'Master sheet'!$D$11="Hindi"),"कक्षा क्रमोन्नत",IF(AND(FV200&gt;=36,'Master sheet'!$D$11="English"),"Promoted",IF(AND(FV200&lt;36,'Master sheet'!$D$11="Hindi"),"पुनः परीक्षा","Re-Exam"))))),"")</f>
        <v/>
      </c>
      <c r="GA200" s="53" t="str">
        <f>IF(OR($E200="",$G200=""),"",IF(AND($E$3=6,'Marks Entry 6th'!CN199=""),"",IF(AND($E$3=7,'Marks Entry 7th'!CN199=""),"",IF(AND($E$3=6),'Marks Entry 6th'!CN199,IF(AND($E$3=7),'Marks Entry 7th'!CN199,"")))))</f>
        <v/>
      </c>
      <c r="GB200" s="53" t="str">
        <f>IF(OR($E200="",$G200=""),"",IF(AND($E$3=6,'Marks Entry 6th'!CO199=""),"",IF(AND($E$3=7,'Marks Entry 7th'!CO199=""),"",IF(AND($E$3=6),'Marks Entry 6th'!CO199,IF(AND($E$3=7),'Marks Entry 7th'!CO199,"")))))</f>
        <v/>
      </c>
      <c r="GC200" s="54"/>
      <c r="GK200" s="56">
        <f>IF(AND($E$3=6),'Marks Entry 6th'!I199,IF(AND($E$3=7),'Marks Entry 7th'!I199,""))</f>
        <v>0</v>
      </c>
      <c r="GL200" s="56">
        <f t="shared" si="276"/>
        <v>0</v>
      </c>
    </row>
    <row r="201" spans="1:194" ht="18.95" customHeight="1">
      <c r="A201" s="68">
        <v>194</v>
      </c>
      <c r="B201" s="68" t="str">
        <f>IF(OR(GK201=0,GK201=""),"",IF(AND($E$3=6),'Marks Entry 6th'!I200,IF(AND($E$3=7),'Marks Entry 7th'!I200,"")))</f>
        <v/>
      </c>
      <c r="C201" s="69" t="str">
        <f>IF(OR(B201=0,B201=""),"",IF(AND($E$3=6,'Marks Entry 6th'!B200=""),"",IF(AND($E$3=7,'Marks Entry 7th'!B200=""),"",IF(AND($E$3=6,'Marks Entry 6th'!B200),'Marks Entry 6th'!B200,IF(AND($E$3=7),'Marks Entry 7th'!B200,"")))))</f>
        <v/>
      </c>
      <c r="D201" s="69" t="str">
        <f>IF(OR(B201=0,B201=""),"",IF(AND($E$3=6,'Marks Entry 6th'!C200=""),"",IF(AND($E$3=7,'Marks Entry 7th'!C200=""),"",IF(AND($E$3=6),'Marks Entry 6th'!C200,IF(AND($E$3=7),'Marks Entry 7th'!C200,"")))))</f>
        <v/>
      </c>
      <c r="E201" s="306" t="str">
        <f>IF(OR(B201=0,B201=""),"",IF(AND($E$3=6,'Marks Entry 6th'!E200=""),"",IF(AND($E$3=7,'Marks Entry 7th'!E200=""),"",IF(AND($E$3=6),'Marks Entry 6th'!E200,IF(AND($E$3=7),'Marks Entry 7th'!E200,"")))))</f>
        <v/>
      </c>
      <c r="F201" s="69" t="str">
        <f>IF(OR(B201=0,B201=""),"",IF(AND($E$3=6,'Marks Entry 6th'!D200=""),"",IF(AND($E$3=7,'Marks Entry 7th'!D200=""),"",IF(AND($E$3=6),'Marks Entry 6th'!D200,IF(AND($E$3=7),'Marks Entry 7th'!D200,"")))))</f>
        <v/>
      </c>
      <c r="G201" s="305" t="str">
        <f>IF(OR(B201=0,B201=""),"",IF(AND($E$3=6,'Marks Entry 6th'!F200=""),"",IF(AND($E$3=7,'Marks Entry 7th'!F200=""),"",IF(AND($E$3=6),UPPER('Marks Entry 6th'!F200),IF(AND($E$3=7),UPPER('Marks Entry 7th'!F200),"")))))</f>
        <v/>
      </c>
      <c r="H201" s="305" t="str">
        <f>IF(OR(B201=0,B201=""),"",IF(AND($E$3=6,'Marks Entry 6th'!G200=""),"",IF(AND($E$3=7,'Marks Entry 7th'!G200=""),"",IF(AND($E$3=6),UPPER('Marks Entry 6th'!G200),IF(AND($E$3=7),UPPER('Marks Entry 7th'!G200),"")))))</f>
        <v/>
      </c>
      <c r="I201" s="305" t="str">
        <f>IF(OR(B201=0,B201=""),"",IF(AND($E$3=6,'Marks Entry 6th'!H200=""),"",IF(AND($E$3=7,'Marks Entry 7th'!H200=""),"",IF(AND($E$3=6),UPPER('Marks Entry 6th'!H200),IF(AND($E$3=7),UPPER('Marks Entry 7th'!H200),"")))))</f>
        <v/>
      </c>
      <c r="J201" s="64" t="str">
        <f>IF(OR(B201=0,B201=""),"",IF(AND($E$3=6,'Marks Entry 6th'!J200=""),"",IF(AND($E$3=7,'Marks Entry 7th'!J200=""),"",IF(AND($E$3=6),'Marks Entry 6th'!J200,IF(AND($E$3=7),'Marks Entry 7th'!J200,"")))))</f>
        <v/>
      </c>
      <c r="K201" s="64" t="str">
        <f>IF(OR(B201=0,B201=""),"",IF(AND($E$3=6,'Marks Entry 6th'!K200=""),"",IF(AND($E$3=7,'Marks Entry 7th'!K200=""),"",IF(AND($E$3=6),'Marks Entry 6th'!K200,IF(AND($E$3=7),'Marks Entry 7th'!K200,"")))))</f>
        <v/>
      </c>
      <c r="L201" s="120" t="str">
        <f>IF(OR($E201="",$G201=""),"",IF(AND($E$3=6),'Marks Entry 6th'!L200,IF(AND($E$3=7),'Marks Entry 7th'!L200,"")))</f>
        <v/>
      </c>
      <c r="M201" s="120" t="str">
        <f>IF(OR($E201="",$G201=""),"",IF(AND($E$3=6),'Marks Entry 6th'!M200,IF(AND($E$3=7),'Marks Entry 7th'!M200,"")))</f>
        <v/>
      </c>
      <c r="N201" s="120" t="str">
        <f>IF(OR($E201="",$G201=""),"",IF(AND($E$3=6),'Marks Entry 6th'!N200,IF(AND($E$3=7),'Marks Entry 7th'!N200,"")))</f>
        <v/>
      </c>
      <c r="O201" s="120" t="str">
        <f>IF(OR($E201="",$G201=""),"",IF(AND($E$3=6),'Marks Entry 6th'!O200,IF(AND($E$3=7),'Marks Entry 7th'!O200,"")))</f>
        <v/>
      </c>
      <c r="P201" s="120" t="str">
        <f>IF(OR($E201="",$G201=""),"",IF(AND($E$3=6),'Marks Entry 6th'!P200,IF(AND($E$3=7),'Marks Entry 7th'!P200,"")))</f>
        <v/>
      </c>
      <c r="Q201" s="120" t="str">
        <f>IF(OR($E201="",$G201=""),"",IF(AND($E$3=6),'Marks Entry 6th'!Q200,IF(AND($E$3=7),'Marks Entry 7th'!Q200,"")))</f>
        <v/>
      </c>
      <c r="R201" s="428" t="str">
        <f t="shared" ref="R201:R207" si="277">IF(AND(L201="",M201="",N201="",O201="",P201="",Q201=""),"",SUM(L201:Q201))</f>
        <v/>
      </c>
      <c r="S201" s="120" t="str">
        <f>IF(OR($E201="",$G201=""),"",IF(AND($E$3=6),'Marks Entry 6th'!R200,IF(AND($E$3=7),'Marks Entry 7th'!R200,"")))</f>
        <v/>
      </c>
      <c r="T201" s="120" t="str">
        <f>IF(OR($E201="",$G201=""),"",IF(AND($E$3=6),'Marks Entry 6th'!S200,IF(AND($E$3=7),'Marks Entry 7th'!S200,"")))</f>
        <v/>
      </c>
      <c r="U201" s="65" t="str">
        <f t="shared" ref="U201:U207" si="278">IF(AND(S201="",T201=""),"",IF(AND(S201="NA",T201="NA"),"NA",IF(AND(S201="AB",T201="AB"),"AB",IF(AND(S201="ML",T201="ML"),"ML",SUM(S201:T201)))))</f>
        <v/>
      </c>
      <c r="V201" s="62">
        <f t="shared" ref="V201:V207" si="279">IF(AND(R201="NA",U201="NA"),"NA",IF(AND(R201="AB",U201="AB"),"AB",IF(AND(R201="ML",U201="ML"),"ML",SUM(R201,U201))))</f>
        <v>0</v>
      </c>
      <c r="W201" s="67" t="str">
        <f>IF(OR($E201="",$G201=""),"",IF(AND($E$3=6),'Marks Entry 6th'!T200,IF(AND($E$3=7),'Marks Entry 7th'!T200,"")))</f>
        <v/>
      </c>
      <c r="X201" s="67" t="str">
        <f>IF(OR($E201="",$G201=""),"",IF(AND($E$3=6),'Marks Entry 6th'!U200,IF(AND($E$3=7),'Marks Entry 7th'!U200,"")))</f>
        <v/>
      </c>
      <c r="Y201" s="66" t="str">
        <f t="shared" ref="Y201:Y207" si="280">IF(AND(W201="",X201=""),"",IF(AND(W201="AB",X201="AB"),"AB",IF(AND(W201="ML",X201="ML"),"ML",SUM(W201:X201))))</f>
        <v/>
      </c>
      <c r="Z201" s="62" t="str">
        <f t="shared" ref="Z201:Z207" si="281">IF(Y201="","",IF(AND(V201="AB",Y201="AB"),"AB",SUM(V201,Y201)))</f>
        <v/>
      </c>
      <c r="AA201" s="108">
        <f t="shared" ref="AA201:AA207" si="282">COUNTIF(L201:O201,"NA")*5+(COUNTIF(L201:O201,"ML")*5)+(COUNTIF(S201,"ML")*$S$7)+(COUNTIF(W201,"ML")*$W$7)</f>
        <v>0</v>
      </c>
      <c r="AB201" s="108" t="str">
        <f t="shared" ref="AB201:AB207" si="283">IF(OR(B201="NSO",B201=0,B201=""),"",IF(AND(L201="",N201="",S201="",W201=""),"",IF(AND(N201="",L201="",M201="",O201=""),20-AA201,IF(AND(S201="",T201=""),$U$7-AA201,IF(AND(W201="",X201=""),$Y$7-AA201,$Z$7-AA201)))))</f>
        <v/>
      </c>
      <c r="AC201" s="108" t="str">
        <f t="shared" ref="AC201:AC207" si="284">IF(AND(OR(L201="ab",L201="ml"),OR(N201="ab",N201="ml"),OR(S201="ab",S201="ml")),"AB",IF(AND(OR(L201="ab",L201="ml"),OR(S201="ab",S201="ml"),OR(W201="ab",W201="ml")),"AB",IF(AND(OR(N201="ab",N201="ml"),OR(S201="ab",S201="ml"),OR(W201="ab",W201="ml")),"AB","")))</f>
        <v/>
      </c>
      <c r="AD201" s="108" t="str">
        <f t="shared" ref="AD201:AD207" si="285">IF(OR(B201="NSO",B201="",W201=""),"",IF(OR(AC201="AB",W201="ab"),"AB",IF(W201="ML","RE",IF(AND(Z201&gt;=36%*AB201,W201&gt;=$W$7*20%),"P",IF(AND(Z201&gt;=34%*AB201,W201&gt;=$W$7*20%),"G2",IF(AND(Z201&gt;=31%*AB201,W201&gt;=$W$7*20%),"G1",IF(Z201&gt;=25%*AB201,"S","F")))))))</f>
        <v/>
      </c>
      <c r="AE201" s="108" t="str">
        <f t="shared" ref="AE201:AE207" si="286">IF(OR(AD201="",AD201=0,AD201="S",AD201="RE",AD201="F",AD201="AB"),AD201,IF(Z201&gt;=75%*AB201,"D",IF(Z201&gt;=60%*AB201,"I",IF(Z201&gt;=48%*AB201,"II",IF(Z201&gt;=36%*AB201,"III",AD201)))))</f>
        <v/>
      </c>
      <c r="AF201" s="110" t="str">
        <f t="shared" ref="AF201:AF207" si="287">IF(Z201="","",IF(OR(AD201="",AD201=0,AD201="S",AD201="RE",AD201="F",AD201="AB"),"",IF(Z201&gt;=86%*AB201,"A",IF(Z201&gt;=71%*AB201,"B",IF(Z201&gt;=51%*AB201,"C",IF(Z201&gt;=31%*AB201,"D","E"))))))</f>
        <v/>
      </c>
      <c r="AG201" s="120" t="str">
        <f>IF(OR($E201="",$G201=""),"",IF(AND($E$3=6),'Marks Entry 6th'!V200,IF(AND($E$3=7),'Marks Entry 7th'!V200,"")))</f>
        <v/>
      </c>
      <c r="AH201" s="120" t="str">
        <f>IF(OR($E201="",$G201=""),"",IF(AND($E$3=6),'Marks Entry 6th'!W200,IF(AND($E$3=7),'Marks Entry 7th'!W200,"")))</f>
        <v/>
      </c>
      <c r="AI201" s="120" t="str">
        <f>IF(OR($E201="",$G201=""),"",IF(AND($E$3=6),'Marks Entry 6th'!X200,IF(AND($E$3=7),'Marks Entry 7th'!X200,"")))</f>
        <v/>
      </c>
      <c r="AJ201" s="120" t="str">
        <f>IF(OR($E201="",$G201=""),"",IF(AND($E$3=6),'Marks Entry 6th'!Y200,IF(AND($E$3=7),'Marks Entry 7th'!Y200,"")))</f>
        <v/>
      </c>
      <c r="AK201" s="120" t="str">
        <f>IF(OR($E201="",$G201=""),"",IF(AND($E$3=6),'Marks Entry 6th'!Z200,IF(AND($E$3=7),'Marks Entry 7th'!Z200,"")))</f>
        <v/>
      </c>
      <c r="AL201" s="120" t="str">
        <f>IF(OR($E201="",$G201=""),"",IF(AND($E$3=6),'Marks Entry 6th'!AA200,IF(AND($E$3=7),'Marks Entry 7th'!AA200,"")))</f>
        <v/>
      </c>
      <c r="AM201" s="428" t="str">
        <f t="shared" ref="AM201:AM207" si="288">IF(AND(AG201="",AH201="",AI201="",AJ201="",AK201="",AL201=""),"",SUM(AG201:AL201))</f>
        <v/>
      </c>
      <c r="AN201" s="120" t="str">
        <f>IF(OR($E201="",$G201=""),"",IF(AND($E$3=6),'Marks Entry 6th'!AB200,IF(AND($E$3=7),'Marks Entry 7th'!AB200,"")))</f>
        <v/>
      </c>
      <c r="AO201" s="120" t="str">
        <f>IF(OR($E201="",$G201=""),"",IF(AND($E$3=6),'Marks Entry 6th'!AC200,IF(AND($E$3=7),'Marks Entry 7th'!AC200,"")))</f>
        <v/>
      </c>
      <c r="AP201" s="65" t="str">
        <f t="shared" ref="AP201:AP207" si="289">IF(AND(AN201="",AO201=""),"",IF(AND(AN201="NA",AO201="NA"),"NA",IF(AND(AN201="AB",AO201="AB"),"AB",IF(AND(AN201="ML",AO201="ML"),"ML",SUM(AN201:AO201)))))</f>
        <v/>
      </c>
      <c r="AQ201" s="62">
        <f t="shared" ref="AQ201:AQ207" si="290">IF(AND(AM201="NA",AP201="NA"),"NA",IF(AND(AM201="AB",AP201="AB"),"AB",IF(AND(AM201="ML",AP201="ML"),"ML",SUM(AM201,AP201))))</f>
        <v>0</v>
      </c>
      <c r="AR201" s="67" t="str">
        <f>IF(OR($E201="",$G201=""),"",IF(AND($E$3=6),'Marks Entry 6th'!AD200,IF(AND($E$3=7),'Marks Entry 7th'!AD200,"")))</f>
        <v/>
      </c>
      <c r="AS201" s="67" t="str">
        <f>IF(OR($E201="",$G201=""),"",IF(AND($E$3=6),'Marks Entry 6th'!AE200,IF(AND($E$3=7),'Marks Entry 7th'!AE200,"")))</f>
        <v/>
      </c>
      <c r="AT201" s="65" t="str">
        <f t="shared" ref="AT201:AT207" si="291">IF(AND(AR201="",AS201=""),"",IF(AND(AR201="NA",AS201="NA"),"NA",IF(AND(AR201="AB",AS201="AB"),"AB",IF(AND(AR201="ML",AS201="ML"),"ML",SUM(AR201:AS201)))))</f>
        <v/>
      </c>
      <c r="AU201" s="62" t="str">
        <f t="shared" ref="AU201:AU207" si="292">IF(AT201="","",IF(AND(AQ201="AB",AT201="AB"),"AB",SUM(AQ201,AT201)))</f>
        <v/>
      </c>
      <c r="AV201" s="108">
        <f t="shared" ref="AV201:AV207" si="293">COUNTIF(AG201:AJ201,"NA")*5+(COUNTIF(AG201:AJ201,"ML")*5)+(COUNTIF(AN201,"ML")*$AN$7)+(COUNTIF(AR201,"ML")*$AR$7)</f>
        <v>0</v>
      </c>
      <c r="AW201" s="108" t="str">
        <f t="shared" ref="AW201:AW207" si="294">IF(OR(B201="NSO",B201=0,B201=""),"",IF(AND(AG201="",AI201="",AN201="",AR201=""),"",IF(AND(AI201="",AN201="",AH201="",AJ201=""),20-AV201,IF(AND(AN201="",AO201=""),$AP$7-AV201,IF(AND(AR201="",AS201=""),$AT$7-AV201,$AU$7-AV201)))))</f>
        <v/>
      </c>
      <c r="AX201" s="108" t="str">
        <f t="shared" ref="AX201:AX207" si="295">IF(AND(OR(AG201="ab",AG201="ml"),OR(AI201="ab",AI201="ml"),OR(AN201="ab",AN201="ml")),"AB",IF(AND(OR(AG201="ab",AG201="ml"),OR(AN201="ab",AN201="ml"),OR(AR201="ab",AR201="ml")),"AB",IF(AND(OR(AI201="ab",AI201="ml"),OR(AN201="ab",AN201="ml"),OR(AR201="ab",AR201="ml")),"AB","")))</f>
        <v/>
      </c>
      <c r="AY201" s="108" t="str">
        <f t="shared" ref="AY201:AY207" si="296">IF(OR(B201="NSO",B201="",AR201=""),"",IF(OR(AX201="AB",AR201="ab"),"AB",IF(AR201="ML","RE",IF(AND(AU201&gt;=36%*AW201,AR201&gt;=$AR$7*20%),"P",IF(AND(AU201&gt;=34%*AW201,AR201&gt;=$AR$7*20%),"G2",IF(AND(AU201&gt;=31%*AW201,AR201&gt;=$AR$7*20%),"G1",IF(AU201&gt;=25%*AW201,"S","F")))))))</f>
        <v/>
      </c>
      <c r="AZ201" s="108" t="str">
        <f t="shared" ref="AZ201:AZ207" si="297">IF(OR(AY201="",AY201=0,AY201="S",AY201="RE",AY201="F",AY201="AB"),AY201,IF(AU201&gt;=75%*AW201,"D",IF(AU201&gt;=60%*AW201,"I",IF(AU201&gt;=48%*AW201,"II",IF(AU201&gt;=36%*AW201,"III",AY201)))))</f>
        <v/>
      </c>
      <c r="BA201" s="110" t="str">
        <f t="shared" ref="BA201:BA207" si="298">IF(AU201="","",IF(OR(AY201="",AY201=0,AY201="S",AY201="RE",AY201="F",AY201="AB"),"",IF(AU201&gt;=86%*AW201,"A",IF(AU201&gt;=71%*AW201,"B",IF(AU201&gt;=51%*AW201,"C",IF(AU201&gt;=31%*AW201,"D","E"))))))</f>
        <v/>
      </c>
      <c r="BB201" s="313" t="str">
        <f>IF(OR($E201="",$G201=""),"",IF(AND($E$3=6),'Marks Entry 6th'!AF200,IF(AND($E$3=7),'Marks Entry 7th'!AF200,"")))</f>
        <v/>
      </c>
      <c r="BC201" s="120" t="str">
        <f>IF(OR($E201="",$G201=""),"",IF(AND($E$3=6),'Marks Entry 6th'!AG200,IF(AND($E$3=7),'Marks Entry 7th'!AG200,"")))</f>
        <v/>
      </c>
      <c r="BD201" s="120" t="str">
        <f>IF(OR($E201="",$G201=""),"",IF(AND($E$3=6),'Marks Entry 6th'!AH200,IF(AND($E$3=7),'Marks Entry 7th'!AH200,"")))</f>
        <v/>
      </c>
      <c r="BE201" s="120" t="str">
        <f>IF(OR($E201="",$G201=""),"",IF(AND($E$3=6),'Marks Entry 6th'!AI200,IF(AND($E$3=7),'Marks Entry 7th'!AI200,"")))</f>
        <v/>
      </c>
      <c r="BF201" s="120" t="str">
        <f>IF(OR($E201="",$G201=""),"",IF(AND($E$3=6),'Marks Entry 6th'!AJ200,IF(AND($E$3=7),'Marks Entry 7th'!AJ200,"")))</f>
        <v/>
      </c>
      <c r="BG201" s="120" t="str">
        <f>IF(OR($E201="",$G201=""),"",IF(AND($E$3=6),'Marks Entry 6th'!AK200,IF(AND($E$3=7),'Marks Entry 7th'!AK200,"")))</f>
        <v/>
      </c>
      <c r="BH201" s="120" t="str">
        <f>IF(OR($E201="",$G201=""),"",IF(AND($E$3=6),'Marks Entry 6th'!AL200,IF(AND($E$3=7),'Marks Entry 7th'!AL200,"")))</f>
        <v/>
      </c>
      <c r="BI201" s="428" t="str">
        <f t="shared" ref="BI201:BI207" si="299">IF(AND(BC201="",BD201="",BE201="",BF201="",BG201="",BH201=""),"",SUM(BC201:BH201))</f>
        <v/>
      </c>
      <c r="BJ201" s="120" t="str">
        <f>IF(OR($E201="",$G201=""),"",IF(AND($E$3=6),'Marks Entry 6th'!AM200,IF(AND($E$3=7),'Marks Entry 7th'!AM200,"")))</f>
        <v/>
      </c>
      <c r="BK201" s="120" t="str">
        <f>IF(OR($E201="",$G201=""),"",IF(AND($E$3=6),'Marks Entry 6th'!AN200,IF(AND($E$3=7),'Marks Entry 7th'!AN200,"")))</f>
        <v/>
      </c>
      <c r="BL201" s="65" t="str">
        <f t="shared" ref="BL201:BL207" si="300">IF(AND(BJ201="",BK201=""),"",IF(AND(BJ201="NA",BK201="NA"),"NA",IF(AND(BJ201="AB",BK201="AB"),"AB",IF(AND(BJ201="ML",BK201="ML"),"ML",SUM(BJ201:BK201)))))</f>
        <v/>
      </c>
      <c r="BM201" s="62">
        <f t="shared" ref="BM201:BM207" si="301">IF(AND(BI201="NA",BL201="NA"),"NA",IF(AND(BI201="AB",BL201="AB"),"AB",SUM(BI201,BL201)))</f>
        <v>0</v>
      </c>
      <c r="BN201" s="67" t="str">
        <f>IF(OR($E201="",$G201=""),"",IF(AND($E$3=6),'Marks Entry 6th'!AO200,IF(AND($E$3=7),'Marks Entry 7th'!AO200,"")))</f>
        <v/>
      </c>
      <c r="BO201" s="67" t="str">
        <f>IF(OR($E201="",$G201=""),"",IF(AND($E$3=6),'Marks Entry 6th'!AP200,IF(AND($E$3=7),'Marks Entry 7th'!AP200,"")))</f>
        <v/>
      </c>
      <c r="BP201" s="65" t="str">
        <f t="shared" ref="BP201:BP207" si="302">IF(AND(BN201="",BO201=""),"",IF(AND(BN201="NA",BO201="NA"),"NA",IF(AND(BN201="AB",BO201="AB"),"AB",IF(AND(BN201="ML",BO201="ML"),"ML",SUM(BN201:BO201)))))</f>
        <v/>
      </c>
      <c r="BQ201" s="62" t="str">
        <f t="shared" ref="BQ201:BQ207" si="303">IF(BP201="","",IF(AND(BM201="AB",BP201="AB"),"AB",SUM(BM201,BP201)))</f>
        <v/>
      </c>
      <c r="BR201" s="108">
        <f t="shared" ref="BR201:BR207" si="304">COUNTIF(BC201:BF201,"NA")*5+(COUNTIF(BC201:BF201,"ML")*5)+(COUNTIF(BJ201,"ML")*$BJ$7)+(COUNTIF(BN201,"ML")*$BN$7)</f>
        <v>0</v>
      </c>
      <c r="BS201" s="108" t="str">
        <f t="shared" ref="BS201:BS207" si="305">IF(OR($B201="NSO",$B201=0,$B201=""),"",IF(AND(BC201="",BE201="",BJ201="",BN201=""),"",IF(AND(BE201="",BC201="",BD201="",BF201=""),20-BR201,IF(AND(BJ201="",BK201=""),$BL$7-BR201,IF(AND(BN201="",BO201=""),$BP$7-BR201,$BQ$7-BR201)))))</f>
        <v/>
      </c>
      <c r="BT201" s="108" t="str">
        <f t="shared" ref="BT201:BT207" si="306">IF(AND(OR(BC201="ab",BC201="ml"),OR(BE201="ab",BE201="ml"),OR(BJ201="ab",BJ201="ml")),"AB",IF(AND(OR(BC201="ab",BC201="ml"),OR(BJ201="ab",BJ201="ml"),OR(BN201="ab",BN201="ml")),"AB",IF(AND(OR(BE201="ab",BE201="ml"),OR(BJ201="ab",BJ201="ml"),OR(BN201="ab",BN201="ml")),"AB","")))</f>
        <v/>
      </c>
      <c r="BU201" s="108" t="str">
        <f t="shared" ref="BU201:BU207" si="307">IF(OR($B201="NSO",$B201="",BN201=""),"",IF(OR(BT201="AB",BN201="ab"),"AB",IF(BN201="ML","RE",IF(AND(BQ201&gt;=36%*BS201,BN201&gt;=$BN$7*20%),"P",IF(AND(BQ201&gt;=34%*BS201,BN201&gt;=$BN$7*20%),"G2",IF(AND(BQ201&gt;=31%*BS201,BN201&gt;=$BN$7*20%),"G1",IF(BQ201&gt;=25%*BS201,"S","F")))))))</f>
        <v/>
      </c>
      <c r="BV201" s="108" t="str">
        <f t="shared" ref="BV201:BV207" si="308">IF(OR(BU201="",BU201=0,BU201="S",BU201="RE",BU201="F",BU201="AB"),BU201,IF(BQ201&gt;=75%*BS201,"D",IF(BQ201&gt;=60%*BS201,"I",IF(BQ201&gt;=48%*BS201,"II",IF(BQ201&gt;=36%*BS201,"III",BU201)))))</f>
        <v/>
      </c>
      <c r="BW201" s="110" t="str">
        <f t="shared" ref="BW201:BW207" si="309">IF(BQ201="","",IF(OR(BU201="",BU201=0,BU201="S",BU201="RE",BU201="F",BU201="AB"),"",IF(BQ201&gt;=86%*BS201,"A",IF(BQ201&gt;=71%*BS201,"B",IF(BQ201&gt;=51%*BS201,"C",IF(BQ201&gt;=31%*BS201,"D","E"))))))</f>
        <v/>
      </c>
      <c r="BX201" s="120" t="str">
        <f>IF(OR($E201="",$G201=""),"",IF(AND($E$3=6),'Marks Entry 6th'!AQ200,IF(AND($E$3=7),'Marks Entry 7th'!AQ200,"")))</f>
        <v/>
      </c>
      <c r="BY201" s="120" t="str">
        <f>IF(OR($E201="",$G201=""),"",IF(AND($E$3=6),'Marks Entry 6th'!AR200,IF(AND($E$3=7),'Marks Entry 7th'!AR200,"")))</f>
        <v/>
      </c>
      <c r="BZ201" s="120" t="str">
        <f>IF(OR($E201="",$G201=""),"",IF(AND($E$3=6),'Marks Entry 6th'!AS200,IF(AND($E$3=7),'Marks Entry 7th'!AS200,"")))</f>
        <v/>
      </c>
      <c r="CA201" s="120" t="str">
        <f>IF(OR($E201="",$G201=""),"",IF(AND($E$3=6),'Marks Entry 6th'!AT200,IF(AND($E$3=7),'Marks Entry 7th'!AT200,"")))</f>
        <v/>
      </c>
      <c r="CB201" s="120" t="str">
        <f>IF(OR($E201="",$G201=""),"",IF(AND($E$3=6),'Marks Entry 6th'!AU200,IF(AND($E$3=7),'Marks Entry 7th'!AU200,"")))</f>
        <v/>
      </c>
      <c r="CC201" s="120" t="str">
        <f>IF(OR($E201="",$G201=""),"",IF(AND($E$3=6),'Marks Entry 6th'!AV200,IF(AND($E$3=7),'Marks Entry 7th'!AV200,"")))</f>
        <v/>
      </c>
      <c r="CD201" s="428" t="str">
        <f t="shared" ref="CD201:CD207" si="310">IF(AND(BX201="",BY201="",BZ201="",CA201="",CB201="",CC201=""),"",SUM(BX201:CC201))</f>
        <v/>
      </c>
      <c r="CE201" s="120" t="str">
        <f>IF(OR($E201="",$G201=""),"",IF(AND($E$3=6),'Marks Entry 6th'!AW200,IF(AND($E$3=7),'Marks Entry 7th'!AW200,"")))</f>
        <v/>
      </c>
      <c r="CF201" s="120" t="str">
        <f>IF(OR($E201="",$G201=""),"",IF(AND($E$3=6),'Marks Entry 6th'!AX200,IF(AND($E$3=7),'Marks Entry 7th'!AX200,"")))</f>
        <v/>
      </c>
      <c r="CG201" s="65" t="str">
        <f t="shared" ref="CG201:CG207" si="311">IF(AND(CE201="",CF201=""),"",IF(AND(CE201="NA",CF201="NA"),"NA",IF(AND(CE201="AB",CF201="AB"),"AB",IF(AND(CE201="ML",CF201="ML"),"ML",SUM(CE201:CF201)))))</f>
        <v/>
      </c>
      <c r="CH201" s="62">
        <f t="shared" ref="CH201:CH207" si="312">IF(AND(CD201="NA",CG201="NA"),"NA",IF(AND(CD201="AB",CG201="AB"),"AB",SUM(CD201,CG201)))</f>
        <v>0</v>
      </c>
      <c r="CI201" s="67" t="str">
        <f>IF(OR($E201="",$G201=""),"",IF(AND($E$3=6),'Marks Entry 6th'!AY200,IF(AND($E$3=7),'Marks Entry 7th'!AY200,"")))</f>
        <v/>
      </c>
      <c r="CJ201" s="67" t="str">
        <f>IF(OR($E201="",$G201=""),"",IF(AND($E$3=6),'Marks Entry 6th'!AZ200,IF(AND($E$3=7),'Marks Entry 7th'!AZ200,"")))</f>
        <v/>
      </c>
      <c r="CK201" s="65" t="str">
        <f t="shared" ref="CK201:CK207" si="313">IF(AND(CI201="",CJ201=""),"",IF(AND(CI201="NA",CJ201="NA"),"NA",IF(AND(CI201="AB",CJ201="AB"),"AB",IF(AND(CI201="ML",CJ201="ML"),"ML",SUM(CI201:CJ201)))))</f>
        <v/>
      </c>
      <c r="CL201" s="62" t="str">
        <f t="shared" ref="CL201:CL207" si="314">IF(CK201="","",IF(AND(CH201="AB",CK201="AB"),"AB",SUM(CH201,CK201)))</f>
        <v/>
      </c>
      <c r="CM201" s="108">
        <f t="shared" ref="CM201:CM207" si="315">COUNTIF(BX201:CA201,"NA")*5+(COUNTIF(BX201:CA201,"ML")*5)+(COUNTIF(CE201,"ML")*$CE$7)+(COUNTIF(CI201,"ML")*$CI$7)</f>
        <v>0</v>
      </c>
      <c r="CN201" s="108" t="str">
        <f t="shared" ref="CN201:CN207" si="316">IF(OR($B201="NSO",$B201=0,$B201=""),"",IF(AND(BX201="",BZ201="",CE201="",CI201=""),"",IF(AND(BZ201="",BX201="",BY201="",CA201=""),20-CM201,IF(AND(CE201="",CF201=""),$CG$7-CM201,IF(AND(CI201="",CJ201=""),$CK$7-CM201,$CL$7-CM201)))))</f>
        <v/>
      </c>
      <c r="CO201" s="108" t="str">
        <f t="shared" ref="CO201:CO207" si="317">IF(AND(OR(BX201="ab",BX201="ml"),OR(BZ201="ab",BZ201="ml"),OR(CE201="ab",CE201="ml")),"AB",IF(AND(OR(BX201="ab",BX201="ml"),OR(CE201="ab",CE201="ml"),OR(CI201="ab",CI201="ml")),"AB",IF(AND(OR(BZ201="ab",BZ201="ml"),OR(CE201="ab",CE201="ml"),OR(CI201="ab",CI201="ml")),"AB","")))</f>
        <v/>
      </c>
      <c r="CP201" s="108" t="str">
        <f t="shared" ref="CP201:CP207" si="318">IF(OR($B201="NSO",$B201="",CI201=""),"",IF(OR(CO201="AB",CI201="ab"),"AB",IF(CI201="ML","RE",IF(AND(CL201&gt;=36%*CN201,CI201&gt;=$CI$7*20%),"P",IF(AND(CL201&gt;=34%*CN201,CI201&gt;=$CI$7*20%),"G2",IF(AND(CL201&gt;=31%*CN201,CI201&gt;=$CI$7*20%),"G1",IF(CL201&gt;=25%*CN201,"S","F")))))))</f>
        <v/>
      </c>
      <c r="CQ201" s="108" t="str">
        <f t="shared" ref="CQ201:CQ207" si="319">IF(OR(CP201="",CP201=0,CP201="S",CP201="RE",CP201="F",CP201="AB"),CP201,IF(CL201&gt;=75%*CN201,"D",IF(CL201&gt;=60%*CN201,"I",IF(CL201&gt;=48%*CN201,"II",IF(CL201&gt;=36%*CN201,"III",CP201)))))</f>
        <v/>
      </c>
      <c r="CR201" s="110" t="str">
        <f t="shared" ref="CR201:CR207" si="320">IF(CL201="","",IF(OR(CP201="",CP201=0,CP201="S",CP201="RE",CP201="F",CP201="AB"),"",IF(CL201&gt;=86%*CN201,"A",IF(CL201&gt;=71%*CN201,"B",IF(CL201&gt;=51%*CN201,"C",IF(CL201&gt;=31%*CN201,"D","E"))))))</f>
        <v/>
      </c>
      <c r="CS201" s="120" t="str">
        <f>IF(OR($E201="",$G201=""),"",IF(AND($E$3=6),'Marks Entry 6th'!BA200,IF(AND($E$3=7),'Marks Entry 7th'!BA200,"")))</f>
        <v/>
      </c>
      <c r="CT201" s="120" t="str">
        <f>IF(OR($E201="",$G201=""),"",IF(AND($E$3=6),'Marks Entry 6th'!BB200,IF(AND($E$3=7),'Marks Entry 7th'!BB200,"")))</f>
        <v/>
      </c>
      <c r="CU201" s="120" t="str">
        <f>IF(OR($E201="",$G201=""),"",IF(AND($E$3=6),'Marks Entry 6th'!BC200,IF(AND($E$3=7),'Marks Entry 7th'!BC200,"")))</f>
        <v/>
      </c>
      <c r="CV201" s="120" t="str">
        <f>IF(OR($E201="",$G201=""),"",IF(AND($E$3=6),'Marks Entry 6th'!BD200,IF(AND($E$3=7),'Marks Entry 7th'!BD200,"")))</f>
        <v/>
      </c>
      <c r="CW201" s="120" t="str">
        <f>IF(OR($E201="",$G201=""),"",IF(AND($E$3=6),'Marks Entry 6th'!BE200,IF(AND($E$3=7),'Marks Entry 7th'!BE200,"")))</f>
        <v/>
      </c>
      <c r="CX201" s="120" t="str">
        <f>IF(OR($E201="",$G201=""),"",IF(AND($E$3=6),'Marks Entry 6th'!BF200,IF(AND($E$3=7),'Marks Entry 7th'!BF200,"")))</f>
        <v/>
      </c>
      <c r="CY201" s="428" t="str">
        <f t="shared" ref="CY201:CY207" si="321">IF(AND(CS201="",CT201="",CU201="",CV201="",CW201="",CX201=""),"",SUM(CS201:CX201))</f>
        <v/>
      </c>
      <c r="CZ201" s="120" t="str">
        <f>IF(OR($E201="",$G201=""),"",IF(AND($E$3=6),'Marks Entry 6th'!BG200,IF(AND($E$3=7),'Marks Entry 7th'!BG200,"")))</f>
        <v/>
      </c>
      <c r="DA201" s="120" t="str">
        <f>IF(OR($E201="",$G201=""),"",IF(AND($E$3=6),'Marks Entry 6th'!BH200,IF(AND($E$3=7),'Marks Entry 7th'!BH200,"")))</f>
        <v/>
      </c>
      <c r="DB201" s="65" t="str">
        <f t="shared" ref="DB201:DB207" si="322">IF(AND(CZ201="",DA201=""),"",IF(AND(CZ201="NA",DA201="NA"),"NA",IF(AND(CZ201="AB",DA201="AB"),"AB",IF(AND(CZ201="ML",DA201="ML"),"ML",SUM(CZ201:DA201)))))</f>
        <v/>
      </c>
      <c r="DC201" s="62">
        <f t="shared" ref="DC201:DC207" si="323">IF(AND(CY201="NA",DB201="NA"),"NA",IF(AND(CY201="AB",DB201="AB"),"AB",SUM(CY201,DB201)))</f>
        <v>0</v>
      </c>
      <c r="DD201" s="67" t="str">
        <f>IF(OR($E201="",$G201=""),"",IF(AND($E$3=6),'Marks Entry 6th'!BI200,IF(AND($E$3=7),'Marks Entry 7th'!BI200,"")))</f>
        <v/>
      </c>
      <c r="DE201" s="67" t="str">
        <f>IF(OR($E201="",$G201=""),"",IF(AND($E$3=6),'Marks Entry 6th'!BJ200,IF(AND($E$3=7),'Marks Entry 7th'!BJ200,"")))</f>
        <v/>
      </c>
      <c r="DF201" s="65" t="str">
        <f t="shared" ref="DF201:DF207" si="324">IF(AND(DD201="",DE201=""),"",IF(AND(DD201="NA",DE201="NA"),"NA",IF(AND(DD201="AB",DE201="AB"),"AB",IF(AND(DD201="ML",DE201="ML"),"ML",SUM(DD201:DE201)))))</f>
        <v/>
      </c>
      <c r="DG201" s="62" t="str">
        <f t="shared" ref="DG201:DG207" si="325">IF(DF201="","",IF(AND(DC201="AB",DF201="AB"),"AB",SUM(DC201,DF201)))</f>
        <v/>
      </c>
      <c r="DH201" s="108">
        <f t="shared" ref="DH201:DH207" si="326">COUNTIF(CS201:CV201,"NA")*5+(COUNTIF(CS201:CV201,"ML")*5)+(COUNTIF(CZ201,"ML")*$CZ$7)+(COUNTIF(DD201,"ML")*$DD$7)</f>
        <v>0</v>
      </c>
      <c r="DI201" s="108" t="str">
        <f t="shared" ref="DI201:DI207" si="327">IF(OR($B201="NSO",$B201=0,$B201=""),"",IF(AND(CS201="",CU201="",CZ201="",DD201=""),"",IF(AND(CU201="",CS201="",CT201="",CV201=""),20-DH201,IF(AND(CZ201="",DA201=""),$DB$7-DH201,IF(AND(DD201="",DE201=""),$DF$7-DH201,$DG$7-DH201)))))</f>
        <v/>
      </c>
      <c r="DJ201" s="108" t="str">
        <f t="shared" ref="DJ201:DJ207" si="328">IF(AND(OR(CS201="ab",CS201="ml"),OR(CU201="ab",CU201="ml"),OR(CZ201="ab",CZ201="ml")),"AB",IF(AND(OR(CS201="ab",CS201="ml"),OR(CZ201="ab",CZ201="ml"),OR(DD201="ab",DD201="ml")),"AB",IF(AND(OR(CU201="ab",CU201="ml"),OR(CZ201="ab",CZ201="ml"),OR(DD201="ab",DD201="ml")),"AB","")))</f>
        <v/>
      </c>
      <c r="DK201" s="108" t="str">
        <f t="shared" ref="DK201:DK207" si="329">IF(OR($B201="NSO",$B201="",DD201=""),"",IF(OR(DJ201="AB",DD201="ab"),"AB",IF(DD201="ML","RE",IF(AND(DG201&gt;=36%*DI201,DD201&gt;=$DD$7*20%),"P",IF(AND(DG201&gt;=34%*DI201,DD201&gt;=$DD$7*20%),"G2",IF(AND(DG201&gt;=31%*DI201,DD201&gt;=$DD$7*20%),"G1",IF(DG201&gt;=25%*DI201,"S","F")))))))</f>
        <v/>
      </c>
      <c r="DL201" s="108" t="str">
        <f t="shared" ref="DL201:DL207" si="330">IF(OR(DK201="",DK201=0,DK201="S",DK201="RE",DK201="F",DK201="AB"),DK201,IF(DG201&gt;=75%*DI201,"D",IF(DG201&gt;=60%*DI201,"I",IF(DG201&gt;=48%*DI201,"II",IF(DG201&gt;=36%*DI201,"III",DK201)))))</f>
        <v/>
      </c>
      <c r="DM201" s="110" t="str">
        <f t="shared" ref="DM201:DM207" si="331">IF(DG201="","",IF(OR(DK201="",DK201=0,DK201="S",DK201="RE",DK201="F",DK201="AB"),"",IF(DG201&gt;=86%*DI201,"A",IF(DG201&gt;=71%*DI201,"B",IF(DG201&gt;=51%*DI201,"C",IF(DG201&gt;=31%*DI201,"D","E"))))))</f>
        <v/>
      </c>
      <c r="DN201" s="120" t="str">
        <f>IF(OR($E201="",$G201=""),"",IF(AND($E$3=6),'Marks Entry 6th'!BK200,IF(AND($E$3=7),'Marks Entry 7th'!BK200,"")))</f>
        <v/>
      </c>
      <c r="DO201" s="120" t="str">
        <f>IF(OR($E201="",$G201=""),"",IF(AND($E$3=6),'Marks Entry 6th'!BL200,IF(AND($E$3=7),'Marks Entry 7th'!BL200,"")))</f>
        <v/>
      </c>
      <c r="DP201" s="120" t="str">
        <f>IF(OR($E201="",$G201=""),"",IF(AND($E$3=6),'Marks Entry 6th'!BM200,IF(AND($E$3=7),'Marks Entry 7th'!BM200,"")))</f>
        <v/>
      </c>
      <c r="DQ201" s="120" t="str">
        <f>IF(OR($E201="",$G201=""),"",IF(AND($E$3=6),'Marks Entry 6th'!BN200,IF(AND($E$3=7),'Marks Entry 7th'!BN200,"")))</f>
        <v/>
      </c>
      <c r="DR201" s="120" t="str">
        <f>IF(OR($E201="",$G201=""),"",IF(AND($E$3=6),'Marks Entry 6th'!BO200,IF(AND($E$3=7),'Marks Entry 7th'!BO200,"")))</f>
        <v/>
      </c>
      <c r="DS201" s="120" t="str">
        <f>IF(OR($E201="",$G201=""),"",IF(AND($E$3=6),'Marks Entry 6th'!BP200,IF(AND($E$3=7),'Marks Entry 7th'!BP200,"")))</f>
        <v/>
      </c>
      <c r="DT201" s="428" t="str">
        <f t="shared" ref="DT201:DT207" si="332">IF(AND(DN201="",DO201="",DP201="",DQ201="",DR201="",DS201=""),"",SUM(DN201:DS201))</f>
        <v/>
      </c>
      <c r="DU201" s="120" t="str">
        <f>IF(OR($E201="",$G201=""),"",IF(AND($E$3=6),'Marks Entry 6th'!BQ200,IF(AND($E$3=7),'Marks Entry 7th'!BQ200,"")))</f>
        <v/>
      </c>
      <c r="DV201" s="120" t="str">
        <f>IF(OR($E201="",$G201=""),"",IF(AND($E$3=6),'Marks Entry 6th'!BR200,IF(AND($E$3=7),'Marks Entry 7th'!BR200,"")))</f>
        <v/>
      </c>
      <c r="DW201" s="65" t="str">
        <f t="shared" ref="DW201:DW207" si="333">IF(AND(DU201="",DV201=""),"",IF(AND(DU201="NA",DV201="NA"),"NA",IF(AND(DU201="AB",DV201="AB"),"AB",IF(AND(DU201="ML",DV201="ML"),"ML",SUM(DU201:DV201)))))</f>
        <v/>
      </c>
      <c r="DX201" s="62">
        <f t="shared" ref="DX201:DX207" si="334">IF(AND(DT201="NA",DW201="NA"),"NA",IF(AND(DT201="AB",DW201="AB"),"AB",SUM(DT201,DW201)))</f>
        <v>0</v>
      </c>
      <c r="DY201" s="67" t="str">
        <f>IF(OR($E201="",$G201=""),"",IF(AND($E$3=6),'Marks Entry 6th'!BS200,IF(AND($E$3=7),'Marks Entry 7th'!BS200,"")))</f>
        <v/>
      </c>
      <c r="DZ201" s="67" t="str">
        <f>IF(OR($E201="",$G201=""),"",IF(AND($E$3=6),'Marks Entry 6th'!BT200,IF(AND($E$3=7),'Marks Entry 7th'!BT200,"")))</f>
        <v/>
      </c>
      <c r="EA201" s="65" t="str">
        <f t="shared" ref="EA201:EA207" si="335">IF(AND(DY201="",DZ201=""),"",IF(AND(DY201="NA",DZ201="NA"),"NA",IF(AND(DY201="AB",DZ201="AB"),"AB",IF(AND(DY201="ML",DZ201="ML"),"ML",SUM(DY201:DZ201)))))</f>
        <v/>
      </c>
      <c r="EB201" s="62" t="str">
        <f t="shared" ref="EB201:EB207" si="336">IF(EA201="","",IF(AND(DX201="AB",EA201="AB"),"AB",SUM(DX201,EA201)))</f>
        <v/>
      </c>
      <c r="EC201" s="108">
        <f t="shared" ref="EC201:EC207" si="337">COUNTIF(DN201:DQ201,"NA")*5+(COUNTIF(DN201:DQ201,"ML")*5)+(COUNTIF(DU201,"ML")*$DU$7)+(COUNTIF(DY201,"ML")*$DY$7)</f>
        <v>0</v>
      </c>
      <c r="ED201" s="108" t="str">
        <f t="shared" ref="ED201:ED207" si="338">IF(OR($B201="NSO",$B201=0,$B201=""),"",IF(AND(DN201="",DP201="",DU201="",DY201=""),"",IF(AND(DP201="",DN201="",DO201="",DQ201=""),20-EC201,IF(AND(DU201="",DV201=""),$DW$7-EC201,IF(AND(DY201="",DZ201=""),$EA$7-EC201,$EB$7-EC201)))))</f>
        <v/>
      </c>
      <c r="EE201" s="108" t="str">
        <f t="shared" ref="EE201:EE207" si="339">IF(AND(OR(DN201="ab",DN201="ml"),OR(DP201="ab",DP201="ml"),OR(DU201="ab",DU201="ml")),"AB",IF(AND(OR(DN201="ab",DN201="ml"),OR(DU201="ab",DU201="ml"),OR(DY201="ab",DY201="ml")),"AB",IF(AND(OR(DP201="ab",DP201="ml"),OR(DU201="ab",DU201="ml"),OR(DY201="ab",DY201="ml")),"AB","")))</f>
        <v/>
      </c>
      <c r="EF201" s="108" t="str">
        <f t="shared" ref="EF201:EF207" si="340">IF(OR($B201="NSO",$B201="",DY201=""),"",IF(OR(EE201="AB",DY201="ab"),"AB",IF(DY201="ML","RE",IF(AND(EB201&gt;=36%*ED201,DY201&gt;=$DY$7*20%),"P",IF(AND(EB201&gt;=34%*ED201,DY201&gt;=$DY$7*20%),"G2",IF(AND(EB201&gt;=31%*ED201,DY201&gt;=$DY$7*20%),"G1",IF(EB201&gt;=25%*ED201,"S","F")))))))</f>
        <v/>
      </c>
      <c r="EG201" s="108" t="str">
        <f t="shared" ref="EG201:EG207" si="341">IF(OR(EF201="",EF201=0,EF201="S",EF201="RE",EF201="F",EF201="AB"),EF201,IF(EB201&gt;=75%*ED201,"D",IF(EB201&gt;=60%*ED201,"I",IF(EB201&gt;=48%*ED201,"II",IF(EB201&gt;=36%*ED201,"III",EF201)))))</f>
        <v/>
      </c>
      <c r="EH201" s="110" t="str">
        <f t="shared" ref="EH201:EH207" si="342">IF(EB201="","",IF(OR(EF201="",EF201=0,EF201="S",EF201="RE",EF201="F",EF201="AB"),"",IF(EB201&gt;=86%*ED201,"A",IF(EB201&gt;=71%*ED201,"B",IF(EB201&gt;=51%*ED201,"C",IF(EB201&gt;=31%*ED201,"D","E"))))))</f>
        <v/>
      </c>
      <c r="EI201" s="52" t="str">
        <f>IF(OR($E201="",$G201=""),"",IF(AND($E$3=6),'Marks Entry 6th'!BU200,IF(AND($E$3=7),'Marks Entry 7th'!BU200,"")))</f>
        <v/>
      </c>
      <c r="EJ201" s="52" t="str">
        <f>IF(OR($E201="",$G201=""),"",IF(AND($E$3=6),'Marks Entry 6th'!BV200,IF(AND($E$3=7),'Marks Entry 7th'!BV200,"")))</f>
        <v/>
      </c>
      <c r="EK201" s="52" t="str">
        <f>IF(OR($E201="",$G201=""),"",IF(AND($E$3=6),'Marks Entry 6th'!BW200,IF(AND($E$3=7),'Marks Entry 7th'!BW200,"")))</f>
        <v/>
      </c>
      <c r="EL201" s="52" t="str">
        <f>IF(OR($E201="",$G201=""),"",IF(AND($E$3=6),'Marks Entry 6th'!BX200,IF(AND($E$3=7),'Marks Entry 7th'!BX200,"")))</f>
        <v/>
      </c>
      <c r="EM201" s="52" t="str">
        <f>IF(OR($E201="",$G201=""),"",IF(AND($E$3=6),'Marks Entry 6th'!BY200,IF(AND($E$3=7),'Marks Entry 7th'!BY200,"")))</f>
        <v/>
      </c>
      <c r="EN201" s="121" t="str">
        <f t="shared" ref="EN201:EN207" si="343">IF(AND(EI201="",EJ201="",EK201="",EL201="",EM201=""),"",SUM(EI201:EM201))</f>
        <v/>
      </c>
      <c r="EO201" s="122">
        <f t="shared" ref="EO201:EO207" si="344">COUNTIF(EI201,"ML")*$EI$7+COUNTIF(EJ201,"ML")*$EJ$7+COUNTIF(EK201,"ML")*$EK$7+COUNTIF(EL201,"ML")*$EL$7+COUNTIF(EM201,"ML")*$EM$7</f>
        <v>0</v>
      </c>
      <c r="EP201" s="122" t="str">
        <f t="shared" ref="EP201:EP207" si="345">IF(OR($B201="NSO",$B201="",EN201="",EN201=0),"",IF(AND(EI201="",EJ201="",EK201="",EL201="",EM201=""),"",IF(AND(EJ201="",EI201=""),$EI$7-EO201,IF(EM201="",($EI$7+$EJ$7)-EO201,$EN$7-EO201))))</f>
        <v/>
      </c>
      <c r="EQ201" s="122" t="str">
        <f t="shared" ref="EQ201:EQ207" si="346">IF(OR($B201="NSO",$B201="",EN201="",EN201=0),"",IF(OR(EI201="AB",EK201="AB",EL201="AB",EM201="AB",EJ201="AB"),"AB",IF(EN201&gt;=36%*EP201,"P","S")))</f>
        <v/>
      </c>
      <c r="ER201" s="109" t="str">
        <f t="shared" ref="ER201:ER207" si="347">IF(EN201="","",IF(OR(EQ201="",EQ201=0,EQ201="S",EQ201="RE",EQ201="F",EQ201="AB"),"",IF(EN201&gt;=91%*EP201,"A+",IF(EN201&gt;=76%*EP201,"A",IF(EN201&gt;=61%*EP201,"B",IF(EN201&gt;=41%*EP201,"C","D"))))))</f>
        <v/>
      </c>
      <c r="ES201" s="52" t="str">
        <f>IF(OR($E201="",$G201=""),"",IF(AND($E$3=6),'Marks Entry 6th'!BZ200,IF(AND($E$3=7),'Marks Entry 7th'!BZ200,"")))</f>
        <v/>
      </c>
      <c r="ET201" s="52" t="str">
        <f>IF(OR($E201="",$G201=""),"",IF(AND($E$3=6),'Marks Entry 6th'!CA200,IF(AND($E$3=7),'Marks Entry 7th'!CA200,"")))</f>
        <v/>
      </c>
      <c r="EU201" s="52" t="str">
        <f>IF(OR($E201="",$G201=""),"",IF(AND($E$3=6),'Marks Entry 6th'!CB200,IF(AND($E$3=7),'Marks Entry 7th'!CB200,"")))</f>
        <v/>
      </c>
      <c r="EV201" s="52" t="str">
        <f>IF(OR($E201="",$G201=""),"",IF(AND($E$3=6),'Marks Entry 6th'!CC200,IF(AND($E$3=7),'Marks Entry 7th'!CC200,"")))</f>
        <v/>
      </c>
      <c r="EW201" s="52" t="str">
        <f>IF(OR($E201="",$G201=""),"",IF(AND($E$3=6),'Marks Entry 6th'!CD200,IF(AND($E$3=7),'Marks Entry 7th'!CD200,"")))</f>
        <v/>
      </c>
      <c r="EX201" s="121" t="str">
        <f t="shared" ref="EX201:EX207" si="348">IF(AND(ES201="",ET201="",EU201="",EV201="",EW201=""),"",SUM(ES201:EW201))</f>
        <v/>
      </c>
      <c r="EY201" s="122">
        <f t="shared" ref="EY201:EY207" si="349">COUNTIF(ES201,"ML")*$ES$7+COUNTIF(ET201,"ML")*$ET$7+COUNTIF(EU201,"ML")*$EU$7+COUNTIF(EV201,"ML")*$EV$7+COUNTIF(EW201,"ML")*$EW$7</f>
        <v>0</v>
      </c>
      <c r="EZ201" s="122" t="str">
        <f t="shared" ref="EZ201:EZ207" si="350">IF(OR($B201="NSO",$B201="",EX201="",EX201=0),"",IF(AND(ES201="",ET201="",EU201="",EV201="",EW201=""),"",IF(AND(ET201="",ES201=""),$ES$7-EY201,IF(EW201="",($ES$7+$ET$7)-EY201,$EX$7-EY201))))</f>
        <v/>
      </c>
      <c r="FA201" s="122" t="str">
        <f t="shared" ref="FA201:FA207" si="351">IF(OR($B201="NSO",$B201="",EX201="",EX201=0),"",IF(OR(ES201="AB",EU201="AB",EV201="AB",EW201="AB",ET201="AB"),"AB",IF(EX201&gt;=36%*EZ201,"P","S")))</f>
        <v/>
      </c>
      <c r="FB201" s="109" t="str">
        <f t="shared" ref="FB201:FB207" si="352">IF(EX201="","",IF(OR(FA201="",FA201=0,FA201="S",FA201="RE",FA201="F",FA201="AB"),"",IF(EX201&gt;=91%*EZ201,"A+",IF(EX201&gt;=76%*EZ201,"A",IF(EX201&gt;=61%*EZ201,"B",IF(EX201&gt;=41%*EZ201,"C","D"))))))</f>
        <v/>
      </c>
      <c r="FC201" s="52" t="str">
        <f>IF(OR($E201="",$G201=""),"",IF(AND($E$3=6),'Marks Entry 6th'!CE200,IF(AND($E$3=7),'Marks Entry 7th'!CE200,"")))</f>
        <v/>
      </c>
      <c r="FD201" s="52" t="str">
        <f>IF(OR($E201="",$G201=""),"",IF(AND($E$3=6),'Marks Entry 6th'!CF200,IF(AND($E$3=7),'Marks Entry 7th'!CF200,"")))</f>
        <v/>
      </c>
      <c r="FE201" s="52" t="str">
        <f>IF(OR($E201="",$G201=""),"",IF(AND($E$3=6),'Marks Entry 6th'!CG200,IF(AND($E$3=7),'Marks Entry 7th'!CG200,"")))</f>
        <v/>
      </c>
      <c r="FF201" s="52" t="str">
        <f>IF(OR($E201="",$G201=""),"",IF(AND($E$3=6),'Marks Entry 6th'!CH200,IF(AND($E$3=7),'Marks Entry 7th'!CH200,"")))</f>
        <v/>
      </c>
      <c r="FG201" s="52" t="str">
        <f>IF(OR($E201="",$G201=""),"",IF(AND($E$3=6),'Marks Entry 6th'!CI200,IF(AND($E$3=7),'Marks Entry 7th'!CI200,"")))</f>
        <v/>
      </c>
      <c r="FH201" s="121" t="str">
        <f t="shared" ref="FH201:FH207" si="353">IF(AND(FC201="",FD201="",FE201="",FF201="",FG201=""),"",SUM(FC201:FG201))</f>
        <v/>
      </c>
      <c r="FI201" s="122">
        <f t="shared" ref="FI201:FI207" si="354">COUNTIF(FC201,"ML")*$FC$7+COUNTIF(FD201,"ML")*$FD$7+COUNTIF(FE201,"ML")*$FE$7+COUNTIF(FF201,"ML")*$FF$7+COUNTIF(FG201,"ML")*$FG$7</f>
        <v>0</v>
      </c>
      <c r="FJ201" s="122" t="str">
        <f t="shared" ref="FJ201:FJ207" si="355">IF(OR($B201="NSO",$B201="",FH201="",FH201=0),"",IF(AND(FC201="",FD201="",FE201="",FF201="",FG201=""),"",IF(AND(FD201="",FC201=""),$FC$7-FI201,IF(FG201="",($FC$7+$FD$7)-FI201,$FH$7-FI201))))</f>
        <v/>
      </c>
      <c r="FK201" s="122" t="str">
        <f t="shared" ref="FK201:FK207" si="356">IF(OR($B201="NSO",$B201="",FH201="",FH201=0),"",IF(OR(FC201="AB",FE201="AB",FF201="AB",FG201="AB",FD201="AB"),"AB",IF(FH201&gt;=36%*FJ201,"P","S")))</f>
        <v/>
      </c>
      <c r="FL201" s="109" t="str">
        <f t="shared" ref="FL201:FL207" si="357">IF(FH201="","",IF(OR(FK201="",FK201=0,FK201="S",FK201="RE",FK201="F",FK201="AB"),"",IF(FH201&gt;=91%*FJ201,"A+",IF(FH201&gt;=76%*FJ201,"A",IF(FH201&gt;=61%*FJ201,"B",IF(FH201&gt;=41%*FJ201,"C","D"))))))</f>
        <v/>
      </c>
      <c r="FM201" s="370" t="str">
        <f>IF(OR($E201="",$G201=""),"",IF(AND('Marks Entry 6th'!CJ200="",'Marks Entry 7th'!CJ200=""),"",IF(AND($E$3=6),'Marks Entry 6th'!CJ200,IF(AND($E$3=7),'Marks Entry 7th'!CJ200,""))))</f>
        <v/>
      </c>
      <c r="FN201" s="370" t="str">
        <f>IF(OR($E201="",$G201=""),"",IF(AND('Marks Entry 6th'!CK200="",'Marks Entry 7th'!CK200=""),"",IF(AND($E$3=6),'Marks Entry 6th'!CK200,IF(AND($E$3=7),'Marks Entry 7th'!CK200,""))))</f>
        <v/>
      </c>
      <c r="FO201" s="371" t="str">
        <f t="shared" ref="FO201:FO207" si="358">IF(AND(FM201="",FN201=""),"",SUM(FM201:FN201))</f>
        <v/>
      </c>
      <c r="FP201" s="109" t="str">
        <f t="shared" ref="FP201:FP207" si="359">IF(FO201="","",IF(OR(FO201="",FO201=0,FO201="RE",FO201="AB"),"",IF(FO201&gt;91%*$FO$7,"A+",IF(FO201&gt;76%*$FO$7,"A",IF(FO201&gt;=61%*$FO$7,"B",IF(FO201&gt;=341%*$FO$7,"C","D"))))))</f>
        <v/>
      </c>
      <c r="FQ201" s="370" t="str">
        <f>IF(OR($E201="",$G201=""),"",IF(AND('Marks Entry 6th'!CL200="",'Marks Entry 7th'!CL200=""),"",IF(AND($E$3=6),'Marks Entry 6th'!CL200,IF(AND($E$3=7),'Marks Entry 7th'!CL200,""))))</f>
        <v/>
      </c>
      <c r="FR201" s="370" t="str">
        <f>IF(OR($E201="",$G201=""),"",IF(AND('Marks Entry 6th'!CM200="",'Marks Entry 7th'!CM200=""),"",IF(AND($E$3=6),'Marks Entry 6th'!CM200,IF(AND($E$3=7),'Marks Entry 7th'!CM200,""))))</f>
        <v/>
      </c>
      <c r="FS201" s="371" t="str">
        <f t="shared" ref="FS201:FS207" si="360">IF(AND(FQ201="",FR201=""),"",SUM(FQ201:FR201))</f>
        <v/>
      </c>
      <c r="FT201" s="109" t="str">
        <f t="shared" ref="FT201:FT207" si="361">IF(FS201="","",IF(OR(FS201="",FS201=0,FS201="RE",FS201="AB"),"",IF(FS201&gt;91%*$FS$7,"A+",IF(FS201&gt;76%*$FS$7,"A",IF(FS201&gt;=61%*$FS$7,"B",IF(FS201&gt;=41%*$FS$7,"C","D"))))))</f>
        <v/>
      </c>
      <c r="FU201" s="78" t="str">
        <f t="shared" ref="FU201:FU206" si="362">IF($E$3="","",IF(OR(E201="",G201=""),"",IF(AND(Z201="AB",AU201="AB",BQ201="AB",CL201="AB",DG201="AB",EB201="AB"),"AB",SUM(Z201,AU201,BQ201,CL201,DG201,EB201))))</f>
        <v/>
      </c>
      <c r="FV201" s="332" t="str">
        <f t="shared" ref="FV201:FV206" si="363">IFERROR(IF(FU201="","",FU201*100/SUM(AB201,AW201,BS201,CN201,DI201,ED201)),"")</f>
        <v/>
      </c>
      <c r="FW201" s="84" t="str">
        <f t="shared" ref="FW201:FW206" si="364">IFERROR(IF(FV201="","",IF(AND(FV201&gt;=60),"I",IF(AND(FV201&gt;=48),"II",IF(AND(FV201&gt;=36),"III","")))),"")</f>
        <v/>
      </c>
      <c r="FX201" s="225" t="str">
        <f t="shared" ref="FX201:FX207" si="365">IFERROR(IF(FU201="","",IF(OR(B201="",G201="",FV201=""),"",IF(FV201&gt;=86,"A",IF(FV201&gt;=71,"B",IF(FV201&gt;=51,"C",IF(FV201&gt;=31,"D","E")))))),"")</f>
        <v/>
      </c>
      <c r="FY201" s="85" t="str">
        <f t="shared" ref="FY201:FY206" si="366">IFERROR(IF(FV201="","",SUMPRODUCT((FV201&lt;$FV$8:$FV$207)/COUNTIF($FV$8:$FV$207,$FV$8:$FV$207))),"")</f>
        <v/>
      </c>
      <c r="FZ201" s="331" t="str">
        <f>IFERROR(IF(B201="NSO","NSO",IF(OR(D201="",G201="",F201=""),"",IF(AND(FV201&gt;=36,'Master sheet'!$D$11="Hindi"),"कक्षा क्रमोन्नत",IF(AND(FV201&gt;=36,'Master sheet'!$D$11="English"),"Promoted",IF(AND(FV201&lt;36,'Master sheet'!$D$11="Hindi"),"पुनः परीक्षा","Re-Exam"))))),"")</f>
        <v/>
      </c>
      <c r="GA201" s="53" t="str">
        <f>IF(OR($E201="",$G201=""),"",IF(AND($E$3=6,'Marks Entry 6th'!CN200=""),"",IF(AND($E$3=7,'Marks Entry 7th'!CN200=""),"",IF(AND($E$3=6),'Marks Entry 6th'!CN200,IF(AND($E$3=7),'Marks Entry 7th'!CN200,"")))))</f>
        <v/>
      </c>
      <c r="GB201" s="53" t="str">
        <f>IF(OR($E201="",$G201=""),"",IF(AND($E$3=6,'Marks Entry 6th'!CO200=""),"",IF(AND($E$3=7,'Marks Entry 7th'!CO200=""),"",IF(AND($E$3=6),'Marks Entry 6th'!CO200,IF(AND($E$3=7),'Marks Entry 7th'!CO200,"")))))</f>
        <v/>
      </c>
      <c r="GC201" s="54"/>
      <c r="GK201" s="56">
        <f>IF(AND($E$3=6),'Marks Entry 6th'!I200,IF(AND($E$3=7),'Marks Entry 7th'!I200,""))</f>
        <v>0</v>
      </c>
      <c r="GL201" s="56">
        <f t="shared" ref="GL201:GL207" si="367">SUM(AB201,AW201,BS201,CN201,DI201,ED201)</f>
        <v>0</v>
      </c>
    </row>
    <row r="202" spans="1:194" ht="18.95" customHeight="1">
      <c r="A202" s="68">
        <v>195</v>
      </c>
      <c r="B202" s="68" t="str">
        <f>IF(OR(GK202=0,GK202=""),"",IF(AND($E$3=6),'Marks Entry 6th'!I201,IF(AND($E$3=7),'Marks Entry 7th'!I201,"")))</f>
        <v/>
      </c>
      <c r="C202" s="69" t="str">
        <f>IF(OR(B202=0,B202=""),"",IF(AND($E$3=6,'Marks Entry 6th'!B201=""),"",IF(AND($E$3=7,'Marks Entry 7th'!B201=""),"",IF(AND($E$3=6,'Marks Entry 6th'!B201),'Marks Entry 6th'!B201,IF(AND($E$3=7),'Marks Entry 7th'!B201,"")))))</f>
        <v/>
      </c>
      <c r="D202" s="69" t="str">
        <f>IF(OR(B202=0,B202=""),"",IF(AND($E$3=6,'Marks Entry 6th'!C201=""),"",IF(AND($E$3=7,'Marks Entry 7th'!C201=""),"",IF(AND($E$3=6),'Marks Entry 6th'!C201,IF(AND($E$3=7),'Marks Entry 7th'!C201,"")))))</f>
        <v/>
      </c>
      <c r="E202" s="306" t="str">
        <f>IF(OR(B202=0,B202=""),"",IF(AND($E$3=6,'Marks Entry 6th'!E201=""),"",IF(AND($E$3=7,'Marks Entry 7th'!E201=""),"",IF(AND($E$3=6),'Marks Entry 6th'!E201,IF(AND($E$3=7),'Marks Entry 7th'!E201,"")))))</f>
        <v/>
      </c>
      <c r="F202" s="69" t="str">
        <f>IF(OR(B202=0,B202=""),"",IF(AND($E$3=6,'Marks Entry 6th'!D201=""),"",IF(AND($E$3=7,'Marks Entry 7th'!D201=""),"",IF(AND($E$3=6),'Marks Entry 6th'!D201,IF(AND($E$3=7),'Marks Entry 7th'!D201,"")))))</f>
        <v/>
      </c>
      <c r="G202" s="305" t="str">
        <f>IF(OR(B202=0,B202=""),"",IF(AND($E$3=6,'Marks Entry 6th'!F201=""),"",IF(AND($E$3=7,'Marks Entry 7th'!F201=""),"",IF(AND($E$3=6),UPPER('Marks Entry 6th'!F201),IF(AND($E$3=7),UPPER('Marks Entry 7th'!F201),"")))))</f>
        <v/>
      </c>
      <c r="H202" s="305" t="str">
        <f>IF(OR(B202=0,B202=""),"",IF(AND($E$3=6,'Marks Entry 6th'!G201=""),"",IF(AND($E$3=7,'Marks Entry 7th'!G201=""),"",IF(AND($E$3=6),UPPER('Marks Entry 6th'!G201),IF(AND($E$3=7),UPPER('Marks Entry 7th'!G201),"")))))</f>
        <v/>
      </c>
      <c r="I202" s="305" t="str">
        <f>IF(OR(B202=0,B202=""),"",IF(AND($E$3=6,'Marks Entry 6th'!H201=""),"",IF(AND($E$3=7,'Marks Entry 7th'!H201=""),"",IF(AND($E$3=6),UPPER('Marks Entry 6th'!H201),IF(AND($E$3=7),UPPER('Marks Entry 7th'!H201),"")))))</f>
        <v/>
      </c>
      <c r="J202" s="64" t="str">
        <f>IF(OR(B202=0,B202=""),"",IF(AND($E$3=6,'Marks Entry 6th'!J201=""),"",IF(AND($E$3=7,'Marks Entry 7th'!J201=""),"",IF(AND($E$3=6),'Marks Entry 6th'!J201,IF(AND($E$3=7),'Marks Entry 7th'!J201,"")))))</f>
        <v/>
      </c>
      <c r="K202" s="64" t="str">
        <f>IF(OR(B202=0,B202=""),"",IF(AND($E$3=6,'Marks Entry 6th'!K201=""),"",IF(AND($E$3=7,'Marks Entry 7th'!K201=""),"",IF(AND($E$3=6),'Marks Entry 6th'!K201,IF(AND($E$3=7),'Marks Entry 7th'!K201,"")))))</f>
        <v/>
      </c>
      <c r="L202" s="120" t="str">
        <f>IF(OR($E202="",$G202=""),"",IF(AND($E$3=6),'Marks Entry 6th'!L201,IF(AND($E$3=7),'Marks Entry 7th'!L201,"")))</f>
        <v/>
      </c>
      <c r="M202" s="120" t="str">
        <f>IF(OR($E202="",$G202=""),"",IF(AND($E$3=6),'Marks Entry 6th'!M201,IF(AND($E$3=7),'Marks Entry 7th'!M201,"")))</f>
        <v/>
      </c>
      <c r="N202" s="120" t="str">
        <f>IF(OR($E202="",$G202=""),"",IF(AND($E$3=6),'Marks Entry 6th'!N201,IF(AND($E$3=7),'Marks Entry 7th'!N201,"")))</f>
        <v/>
      </c>
      <c r="O202" s="120" t="str">
        <f>IF(OR($E202="",$G202=""),"",IF(AND($E$3=6),'Marks Entry 6th'!O201,IF(AND($E$3=7),'Marks Entry 7th'!O201,"")))</f>
        <v/>
      </c>
      <c r="P202" s="120" t="str">
        <f>IF(OR($E202="",$G202=""),"",IF(AND($E$3=6),'Marks Entry 6th'!P201,IF(AND($E$3=7),'Marks Entry 7th'!P201,"")))</f>
        <v/>
      </c>
      <c r="Q202" s="120" t="str">
        <f>IF(OR($E202="",$G202=""),"",IF(AND($E$3=6),'Marks Entry 6th'!Q201,IF(AND($E$3=7),'Marks Entry 7th'!Q201,"")))</f>
        <v/>
      </c>
      <c r="R202" s="428" t="str">
        <f t="shared" si="277"/>
        <v/>
      </c>
      <c r="S202" s="120" t="str">
        <f>IF(OR($E202="",$G202=""),"",IF(AND($E$3=6),'Marks Entry 6th'!R201,IF(AND($E$3=7),'Marks Entry 7th'!R201,"")))</f>
        <v/>
      </c>
      <c r="T202" s="120" t="str">
        <f>IF(OR($E202="",$G202=""),"",IF(AND($E$3=6),'Marks Entry 6th'!S201,IF(AND($E$3=7),'Marks Entry 7th'!S201,"")))</f>
        <v/>
      </c>
      <c r="U202" s="65" t="str">
        <f t="shared" si="278"/>
        <v/>
      </c>
      <c r="V202" s="62">
        <f t="shared" si="279"/>
        <v>0</v>
      </c>
      <c r="W202" s="67" t="str">
        <f>IF(OR($E202="",$G202=""),"",IF(AND($E$3=6),'Marks Entry 6th'!T201,IF(AND($E$3=7),'Marks Entry 7th'!T201,"")))</f>
        <v/>
      </c>
      <c r="X202" s="67" t="str">
        <f>IF(OR($E202="",$G202=""),"",IF(AND($E$3=6),'Marks Entry 6th'!U201,IF(AND($E$3=7),'Marks Entry 7th'!U201,"")))</f>
        <v/>
      </c>
      <c r="Y202" s="66" t="str">
        <f t="shared" si="280"/>
        <v/>
      </c>
      <c r="Z202" s="62" t="str">
        <f t="shared" si="281"/>
        <v/>
      </c>
      <c r="AA202" s="108">
        <f t="shared" si="282"/>
        <v>0</v>
      </c>
      <c r="AB202" s="108" t="str">
        <f t="shared" si="283"/>
        <v/>
      </c>
      <c r="AC202" s="108" t="str">
        <f t="shared" si="284"/>
        <v/>
      </c>
      <c r="AD202" s="108" t="str">
        <f t="shared" si="285"/>
        <v/>
      </c>
      <c r="AE202" s="108" t="str">
        <f t="shared" si="286"/>
        <v/>
      </c>
      <c r="AF202" s="110" t="str">
        <f t="shared" si="287"/>
        <v/>
      </c>
      <c r="AG202" s="120" t="str">
        <f>IF(OR($E202="",$G202=""),"",IF(AND($E$3=6),'Marks Entry 6th'!V201,IF(AND($E$3=7),'Marks Entry 7th'!V201,"")))</f>
        <v/>
      </c>
      <c r="AH202" s="120" t="str">
        <f>IF(OR($E202="",$G202=""),"",IF(AND($E$3=6),'Marks Entry 6th'!W201,IF(AND($E$3=7),'Marks Entry 7th'!W201,"")))</f>
        <v/>
      </c>
      <c r="AI202" s="120" t="str">
        <f>IF(OR($E202="",$G202=""),"",IF(AND($E$3=6),'Marks Entry 6th'!X201,IF(AND($E$3=7),'Marks Entry 7th'!X201,"")))</f>
        <v/>
      </c>
      <c r="AJ202" s="120" t="str">
        <f>IF(OR($E202="",$G202=""),"",IF(AND($E$3=6),'Marks Entry 6th'!Y201,IF(AND($E$3=7),'Marks Entry 7th'!Y201,"")))</f>
        <v/>
      </c>
      <c r="AK202" s="120" t="str">
        <f>IF(OR($E202="",$G202=""),"",IF(AND($E$3=6),'Marks Entry 6th'!Z201,IF(AND($E$3=7),'Marks Entry 7th'!Z201,"")))</f>
        <v/>
      </c>
      <c r="AL202" s="120" t="str">
        <f>IF(OR($E202="",$G202=""),"",IF(AND($E$3=6),'Marks Entry 6th'!AA201,IF(AND($E$3=7),'Marks Entry 7th'!AA201,"")))</f>
        <v/>
      </c>
      <c r="AM202" s="428" t="str">
        <f t="shared" si="288"/>
        <v/>
      </c>
      <c r="AN202" s="120" t="str">
        <f>IF(OR($E202="",$G202=""),"",IF(AND($E$3=6),'Marks Entry 6th'!AB201,IF(AND($E$3=7),'Marks Entry 7th'!AB201,"")))</f>
        <v/>
      </c>
      <c r="AO202" s="120" t="str">
        <f>IF(OR($E202="",$G202=""),"",IF(AND($E$3=6),'Marks Entry 6th'!AC201,IF(AND($E$3=7),'Marks Entry 7th'!AC201,"")))</f>
        <v/>
      </c>
      <c r="AP202" s="65" t="str">
        <f t="shared" si="289"/>
        <v/>
      </c>
      <c r="AQ202" s="62">
        <f t="shared" si="290"/>
        <v>0</v>
      </c>
      <c r="AR202" s="67" t="str">
        <f>IF(OR($E202="",$G202=""),"",IF(AND($E$3=6),'Marks Entry 6th'!AD201,IF(AND($E$3=7),'Marks Entry 7th'!AD201,"")))</f>
        <v/>
      </c>
      <c r="AS202" s="67" t="str">
        <f>IF(OR($E202="",$G202=""),"",IF(AND($E$3=6),'Marks Entry 6th'!AE201,IF(AND($E$3=7),'Marks Entry 7th'!AE201,"")))</f>
        <v/>
      </c>
      <c r="AT202" s="65" t="str">
        <f t="shared" si="291"/>
        <v/>
      </c>
      <c r="AU202" s="62" t="str">
        <f t="shared" si="292"/>
        <v/>
      </c>
      <c r="AV202" s="108">
        <f t="shared" si="293"/>
        <v>0</v>
      </c>
      <c r="AW202" s="108" t="str">
        <f t="shared" si="294"/>
        <v/>
      </c>
      <c r="AX202" s="108" t="str">
        <f t="shared" si="295"/>
        <v/>
      </c>
      <c r="AY202" s="108" t="str">
        <f t="shared" si="296"/>
        <v/>
      </c>
      <c r="AZ202" s="108" t="str">
        <f t="shared" si="297"/>
        <v/>
      </c>
      <c r="BA202" s="110" t="str">
        <f t="shared" si="298"/>
        <v/>
      </c>
      <c r="BB202" s="313" t="str">
        <f>IF(OR($E202="",$G202=""),"",IF(AND($E$3=6),'Marks Entry 6th'!AF201,IF(AND($E$3=7),'Marks Entry 7th'!AF201,"")))</f>
        <v/>
      </c>
      <c r="BC202" s="120" t="str">
        <f>IF(OR($E202="",$G202=""),"",IF(AND($E$3=6),'Marks Entry 6th'!AG201,IF(AND($E$3=7),'Marks Entry 7th'!AG201,"")))</f>
        <v/>
      </c>
      <c r="BD202" s="120" t="str">
        <f>IF(OR($E202="",$G202=""),"",IF(AND($E$3=6),'Marks Entry 6th'!AH201,IF(AND($E$3=7),'Marks Entry 7th'!AH201,"")))</f>
        <v/>
      </c>
      <c r="BE202" s="120" t="str">
        <f>IF(OR($E202="",$G202=""),"",IF(AND($E$3=6),'Marks Entry 6th'!AI201,IF(AND($E$3=7),'Marks Entry 7th'!AI201,"")))</f>
        <v/>
      </c>
      <c r="BF202" s="120" t="str">
        <f>IF(OR($E202="",$G202=""),"",IF(AND($E$3=6),'Marks Entry 6th'!AJ201,IF(AND($E$3=7),'Marks Entry 7th'!AJ201,"")))</f>
        <v/>
      </c>
      <c r="BG202" s="120" t="str">
        <f>IF(OR($E202="",$G202=""),"",IF(AND($E$3=6),'Marks Entry 6th'!AK201,IF(AND($E$3=7),'Marks Entry 7th'!AK201,"")))</f>
        <v/>
      </c>
      <c r="BH202" s="120" t="str">
        <f>IF(OR($E202="",$G202=""),"",IF(AND($E$3=6),'Marks Entry 6th'!AL201,IF(AND($E$3=7),'Marks Entry 7th'!AL201,"")))</f>
        <v/>
      </c>
      <c r="BI202" s="428" t="str">
        <f t="shared" si="299"/>
        <v/>
      </c>
      <c r="BJ202" s="120" t="str">
        <f>IF(OR($E202="",$G202=""),"",IF(AND($E$3=6),'Marks Entry 6th'!AM201,IF(AND($E$3=7),'Marks Entry 7th'!AM201,"")))</f>
        <v/>
      </c>
      <c r="BK202" s="120" t="str">
        <f>IF(OR($E202="",$G202=""),"",IF(AND($E$3=6),'Marks Entry 6th'!AN201,IF(AND($E$3=7),'Marks Entry 7th'!AN201,"")))</f>
        <v/>
      </c>
      <c r="BL202" s="65" t="str">
        <f t="shared" si="300"/>
        <v/>
      </c>
      <c r="BM202" s="62">
        <f t="shared" si="301"/>
        <v>0</v>
      </c>
      <c r="BN202" s="67" t="str">
        <f>IF(OR($E202="",$G202=""),"",IF(AND($E$3=6),'Marks Entry 6th'!AO201,IF(AND($E$3=7),'Marks Entry 7th'!AO201,"")))</f>
        <v/>
      </c>
      <c r="BO202" s="67" t="str">
        <f>IF(OR($E202="",$G202=""),"",IF(AND($E$3=6),'Marks Entry 6th'!AP201,IF(AND($E$3=7),'Marks Entry 7th'!AP201,"")))</f>
        <v/>
      </c>
      <c r="BP202" s="65" t="str">
        <f t="shared" si="302"/>
        <v/>
      </c>
      <c r="BQ202" s="62" t="str">
        <f t="shared" si="303"/>
        <v/>
      </c>
      <c r="BR202" s="108">
        <f t="shared" si="304"/>
        <v>0</v>
      </c>
      <c r="BS202" s="108" t="str">
        <f t="shared" si="305"/>
        <v/>
      </c>
      <c r="BT202" s="108" t="str">
        <f t="shared" si="306"/>
        <v/>
      </c>
      <c r="BU202" s="108" t="str">
        <f t="shared" si="307"/>
        <v/>
      </c>
      <c r="BV202" s="108" t="str">
        <f t="shared" si="308"/>
        <v/>
      </c>
      <c r="BW202" s="110" t="str">
        <f t="shared" si="309"/>
        <v/>
      </c>
      <c r="BX202" s="120" t="str">
        <f>IF(OR($E202="",$G202=""),"",IF(AND($E$3=6),'Marks Entry 6th'!AQ201,IF(AND($E$3=7),'Marks Entry 7th'!AQ201,"")))</f>
        <v/>
      </c>
      <c r="BY202" s="120" t="str">
        <f>IF(OR($E202="",$G202=""),"",IF(AND($E$3=6),'Marks Entry 6th'!AR201,IF(AND($E$3=7),'Marks Entry 7th'!AR201,"")))</f>
        <v/>
      </c>
      <c r="BZ202" s="120" t="str">
        <f>IF(OR($E202="",$G202=""),"",IF(AND($E$3=6),'Marks Entry 6th'!AS201,IF(AND($E$3=7),'Marks Entry 7th'!AS201,"")))</f>
        <v/>
      </c>
      <c r="CA202" s="120" t="str">
        <f>IF(OR($E202="",$G202=""),"",IF(AND($E$3=6),'Marks Entry 6th'!AT201,IF(AND($E$3=7),'Marks Entry 7th'!AT201,"")))</f>
        <v/>
      </c>
      <c r="CB202" s="120" t="str">
        <f>IF(OR($E202="",$G202=""),"",IF(AND($E$3=6),'Marks Entry 6th'!AU201,IF(AND($E$3=7),'Marks Entry 7th'!AU201,"")))</f>
        <v/>
      </c>
      <c r="CC202" s="120" t="str">
        <f>IF(OR($E202="",$G202=""),"",IF(AND($E$3=6),'Marks Entry 6th'!AV201,IF(AND($E$3=7),'Marks Entry 7th'!AV201,"")))</f>
        <v/>
      </c>
      <c r="CD202" s="428" t="str">
        <f t="shared" si="310"/>
        <v/>
      </c>
      <c r="CE202" s="120" t="str">
        <f>IF(OR($E202="",$G202=""),"",IF(AND($E$3=6),'Marks Entry 6th'!AW201,IF(AND($E$3=7),'Marks Entry 7th'!AW201,"")))</f>
        <v/>
      </c>
      <c r="CF202" s="120" t="str">
        <f>IF(OR($E202="",$G202=""),"",IF(AND($E$3=6),'Marks Entry 6th'!AX201,IF(AND($E$3=7),'Marks Entry 7th'!AX201,"")))</f>
        <v/>
      </c>
      <c r="CG202" s="65" t="str">
        <f t="shared" si="311"/>
        <v/>
      </c>
      <c r="CH202" s="62">
        <f t="shared" si="312"/>
        <v>0</v>
      </c>
      <c r="CI202" s="67" t="str">
        <f>IF(OR($E202="",$G202=""),"",IF(AND($E$3=6),'Marks Entry 6th'!AY201,IF(AND($E$3=7),'Marks Entry 7th'!AY201,"")))</f>
        <v/>
      </c>
      <c r="CJ202" s="67" t="str">
        <f>IF(OR($E202="",$G202=""),"",IF(AND($E$3=6),'Marks Entry 6th'!AZ201,IF(AND($E$3=7),'Marks Entry 7th'!AZ201,"")))</f>
        <v/>
      </c>
      <c r="CK202" s="65" t="str">
        <f t="shared" si="313"/>
        <v/>
      </c>
      <c r="CL202" s="62" t="str">
        <f t="shared" si="314"/>
        <v/>
      </c>
      <c r="CM202" s="108">
        <f t="shared" si="315"/>
        <v>0</v>
      </c>
      <c r="CN202" s="108" t="str">
        <f t="shared" si="316"/>
        <v/>
      </c>
      <c r="CO202" s="108" t="str">
        <f t="shared" si="317"/>
        <v/>
      </c>
      <c r="CP202" s="108" t="str">
        <f t="shared" si="318"/>
        <v/>
      </c>
      <c r="CQ202" s="108" t="str">
        <f t="shared" si="319"/>
        <v/>
      </c>
      <c r="CR202" s="110" t="str">
        <f t="shared" si="320"/>
        <v/>
      </c>
      <c r="CS202" s="120" t="str">
        <f>IF(OR($E202="",$G202=""),"",IF(AND($E$3=6),'Marks Entry 6th'!BA201,IF(AND($E$3=7),'Marks Entry 7th'!BA201,"")))</f>
        <v/>
      </c>
      <c r="CT202" s="120" t="str">
        <f>IF(OR($E202="",$G202=""),"",IF(AND($E$3=6),'Marks Entry 6th'!BB201,IF(AND($E$3=7),'Marks Entry 7th'!BB201,"")))</f>
        <v/>
      </c>
      <c r="CU202" s="120" t="str">
        <f>IF(OR($E202="",$G202=""),"",IF(AND($E$3=6),'Marks Entry 6th'!BC201,IF(AND($E$3=7),'Marks Entry 7th'!BC201,"")))</f>
        <v/>
      </c>
      <c r="CV202" s="120" t="str">
        <f>IF(OR($E202="",$G202=""),"",IF(AND($E$3=6),'Marks Entry 6th'!BD201,IF(AND($E$3=7),'Marks Entry 7th'!BD201,"")))</f>
        <v/>
      </c>
      <c r="CW202" s="120" t="str">
        <f>IF(OR($E202="",$G202=""),"",IF(AND($E$3=6),'Marks Entry 6th'!BE201,IF(AND($E$3=7),'Marks Entry 7th'!BE201,"")))</f>
        <v/>
      </c>
      <c r="CX202" s="120" t="str">
        <f>IF(OR($E202="",$G202=""),"",IF(AND($E$3=6),'Marks Entry 6th'!BF201,IF(AND($E$3=7),'Marks Entry 7th'!BF201,"")))</f>
        <v/>
      </c>
      <c r="CY202" s="428" t="str">
        <f t="shared" si="321"/>
        <v/>
      </c>
      <c r="CZ202" s="120" t="str">
        <f>IF(OR($E202="",$G202=""),"",IF(AND($E$3=6),'Marks Entry 6th'!BG201,IF(AND($E$3=7),'Marks Entry 7th'!BG201,"")))</f>
        <v/>
      </c>
      <c r="DA202" s="120" t="str">
        <f>IF(OR($E202="",$G202=""),"",IF(AND($E$3=6),'Marks Entry 6th'!BH201,IF(AND($E$3=7),'Marks Entry 7th'!BH201,"")))</f>
        <v/>
      </c>
      <c r="DB202" s="65" t="str">
        <f t="shared" si="322"/>
        <v/>
      </c>
      <c r="DC202" s="62">
        <f t="shared" si="323"/>
        <v>0</v>
      </c>
      <c r="DD202" s="67" t="str">
        <f>IF(OR($E202="",$G202=""),"",IF(AND($E$3=6),'Marks Entry 6th'!BI201,IF(AND($E$3=7),'Marks Entry 7th'!BI201,"")))</f>
        <v/>
      </c>
      <c r="DE202" s="67" t="str">
        <f>IF(OR($E202="",$G202=""),"",IF(AND($E$3=6),'Marks Entry 6th'!BJ201,IF(AND($E$3=7),'Marks Entry 7th'!BJ201,"")))</f>
        <v/>
      </c>
      <c r="DF202" s="65" t="str">
        <f t="shared" si="324"/>
        <v/>
      </c>
      <c r="DG202" s="62" t="str">
        <f t="shared" si="325"/>
        <v/>
      </c>
      <c r="DH202" s="108">
        <f t="shared" si="326"/>
        <v>0</v>
      </c>
      <c r="DI202" s="108" t="str">
        <f t="shared" si="327"/>
        <v/>
      </c>
      <c r="DJ202" s="108" t="str">
        <f t="shared" si="328"/>
        <v/>
      </c>
      <c r="DK202" s="108" t="str">
        <f t="shared" si="329"/>
        <v/>
      </c>
      <c r="DL202" s="108" t="str">
        <f t="shared" si="330"/>
        <v/>
      </c>
      <c r="DM202" s="110" t="str">
        <f t="shared" si="331"/>
        <v/>
      </c>
      <c r="DN202" s="120" t="str">
        <f>IF(OR($E202="",$G202=""),"",IF(AND($E$3=6),'Marks Entry 6th'!BK201,IF(AND($E$3=7),'Marks Entry 7th'!BK201,"")))</f>
        <v/>
      </c>
      <c r="DO202" s="120" t="str">
        <f>IF(OR($E202="",$G202=""),"",IF(AND($E$3=6),'Marks Entry 6th'!BL201,IF(AND($E$3=7),'Marks Entry 7th'!BL201,"")))</f>
        <v/>
      </c>
      <c r="DP202" s="120" t="str">
        <f>IF(OR($E202="",$G202=""),"",IF(AND($E$3=6),'Marks Entry 6th'!BM201,IF(AND($E$3=7),'Marks Entry 7th'!BM201,"")))</f>
        <v/>
      </c>
      <c r="DQ202" s="120" t="str">
        <f>IF(OR($E202="",$G202=""),"",IF(AND($E$3=6),'Marks Entry 6th'!BN201,IF(AND($E$3=7),'Marks Entry 7th'!BN201,"")))</f>
        <v/>
      </c>
      <c r="DR202" s="120" t="str">
        <f>IF(OR($E202="",$G202=""),"",IF(AND($E$3=6),'Marks Entry 6th'!BO201,IF(AND($E$3=7),'Marks Entry 7th'!BO201,"")))</f>
        <v/>
      </c>
      <c r="DS202" s="120" t="str">
        <f>IF(OR($E202="",$G202=""),"",IF(AND($E$3=6),'Marks Entry 6th'!BP201,IF(AND($E$3=7),'Marks Entry 7th'!BP201,"")))</f>
        <v/>
      </c>
      <c r="DT202" s="428" t="str">
        <f t="shared" si="332"/>
        <v/>
      </c>
      <c r="DU202" s="120" t="str">
        <f>IF(OR($E202="",$G202=""),"",IF(AND($E$3=6),'Marks Entry 6th'!BQ201,IF(AND($E$3=7),'Marks Entry 7th'!BQ201,"")))</f>
        <v/>
      </c>
      <c r="DV202" s="120" t="str">
        <f>IF(OR($E202="",$G202=""),"",IF(AND($E$3=6),'Marks Entry 6th'!BR201,IF(AND($E$3=7),'Marks Entry 7th'!BR201,"")))</f>
        <v/>
      </c>
      <c r="DW202" s="65" t="str">
        <f t="shared" si="333"/>
        <v/>
      </c>
      <c r="DX202" s="62">
        <f t="shared" si="334"/>
        <v>0</v>
      </c>
      <c r="DY202" s="67" t="str">
        <f>IF(OR($E202="",$G202=""),"",IF(AND($E$3=6),'Marks Entry 6th'!BS201,IF(AND($E$3=7),'Marks Entry 7th'!BS201,"")))</f>
        <v/>
      </c>
      <c r="DZ202" s="67" t="str">
        <f>IF(OR($E202="",$G202=""),"",IF(AND($E$3=6),'Marks Entry 6th'!BT201,IF(AND($E$3=7),'Marks Entry 7th'!BT201,"")))</f>
        <v/>
      </c>
      <c r="EA202" s="65" t="str">
        <f t="shared" si="335"/>
        <v/>
      </c>
      <c r="EB202" s="62" t="str">
        <f t="shared" si="336"/>
        <v/>
      </c>
      <c r="EC202" s="108">
        <f t="shared" si="337"/>
        <v>0</v>
      </c>
      <c r="ED202" s="108" t="str">
        <f t="shared" si="338"/>
        <v/>
      </c>
      <c r="EE202" s="108" t="str">
        <f t="shared" si="339"/>
        <v/>
      </c>
      <c r="EF202" s="108" t="str">
        <f t="shared" si="340"/>
        <v/>
      </c>
      <c r="EG202" s="108" t="str">
        <f t="shared" si="341"/>
        <v/>
      </c>
      <c r="EH202" s="110" t="str">
        <f t="shared" si="342"/>
        <v/>
      </c>
      <c r="EI202" s="52" t="str">
        <f>IF(OR($E202="",$G202=""),"",IF(AND($E$3=6),'Marks Entry 6th'!BU201,IF(AND($E$3=7),'Marks Entry 7th'!BU201,"")))</f>
        <v/>
      </c>
      <c r="EJ202" s="52" t="str">
        <f>IF(OR($E202="",$G202=""),"",IF(AND($E$3=6),'Marks Entry 6th'!BV201,IF(AND($E$3=7),'Marks Entry 7th'!BV201,"")))</f>
        <v/>
      </c>
      <c r="EK202" s="52" t="str">
        <f>IF(OR($E202="",$G202=""),"",IF(AND($E$3=6),'Marks Entry 6th'!BW201,IF(AND($E$3=7),'Marks Entry 7th'!BW201,"")))</f>
        <v/>
      </c>
      <c r="EL202" s="52" t="str">
        <f>IF(OR($E202="",$G202=""),"",IF(AND($E$3=6),'Marks Entry 6th'!BX201,IF(AND($E$3=7),'Marks Entry 7th'!BX201,"")))</f>
        <v/>
      </c>
      <c r="EM202" s="52" t="str">
        <f>IF(OR($E202="",$G202=""),"",IF(AND($E$3=6),'Marks Entry 6th'!BY201,IF(AND($E$3=7),'Marks Entry 7th'!BY201,"")))</f>
        <v/>
      </c>
      <c r="EN202" s="121" t="str">
        <f t="shared" si="343"/>
        <v/>
      </c>
      <c r="EO202" s="122">
        <f t="shared" si="344"/>
        <v>0</v>
      </c>
      <c r="EP202" s="122" t="str">
        <f t="shared" si="345"/>
        <v/>
      </c>
      <c r="EQ202" s="122" t="str">
        <f t="shared" si="346"/>
        <v/>
      </c>
      <c r="ER202" s="109" t="str">
        <f t="shared" si="347"/>
        <v/>
      </c>
      <c r="ES202" s="52" t="str">
        <f>IF(OR($E202="",$G202=""),"",IF(AND($E$3=6),'Marks Entry 6th'!BZ201,IF(AND($E$3=7),'Marks Entry 7th'!BZ201,"")))</f>
        <v/>
      </c>
      <c r="ET202" s="52" t="str">
        <f>IF(OR($E202="",$G202=""),"",IF(AND($E$3=6),'Marks Entry 6th'!CA201,IF(AND($E$3=7),'Marks Entry 7th'!CA201,"")))</f>
        <v/>
      </c>
      <c r="EU202" s="52" t="str">
        <f>IF(OR($E202="",$G202=""),"",IF(AND($E$3=6),'Marks Entry 6th'!CB201,IF(AND($E$3=7),'Marks Entry 7th'!CB201,"")))</f>
        <v/>
      </c>
      <c r="EV202" s="52" t="str">
        <f>IF(OR($E202="",$G202=""),"",IF(AND($E$3=6),'Marks Entry 6th'!CC201,IF(AND($E$3=7),'Marks Entry 7th'!CC201,"")))</f>
        <v/>
      </c>
      <c r="EW202" s="52" t="str">
        <f>IF(OR($E202="",$G202=""),"",IF(AND($E$3=6),'Marks Entry 6th'!CD201,IF(AND($E$3=7),'Marks Entry 7th'!CD201,"")))</f>
        <v/>
      </c>
      <c r="EX202" s="121" t="str">
        <f t="shared" si="348"/>
        <v/>
      </c>
      <c r="EY202" s="122">
        <f t="shared" si="349"/>
        <v>0</v>
      </c>
      <c r="EZ202" s="122" t="str">
        <f t="shared" si="350"/>
        <v/>
      </c>
      <c r="FA202" s="122" t="str">
        <f t="shared" si="351"/>
        <v/>
      </c>
      <c r="FB202" s="109" t="str">
        <f t="shared" si="352"/>
        <v/>
      </c>
      <c r="FC202" s="52" t="str">
        <f>IF(OR($E202="",$G202=""),"",IF(AND($E$3=6),'Marks Entry 6th'!CE201,IF(AND($E$3=7),'Marks Entry 7th'!CE201,"")))</f>
        <v/>
      </c>
      <c r="FD202" s="52" t="str">
        <f>IF(OR($E202="",$G202=""),"",IF(AND($E$3=6),'Marks Entry 6th'!CF201,IF(AND($E$3=7),'Marks Entry 7th'!CF201,"")))</f>
        <v/>
      </c>
      <c r="FE202" s="52" t="str">
        <f>IF(OR($E202="",$G202=""),"",IF(AND($E$3=6),'Marks Entry 6th'!CG201,IF(AND($E$3=7),'Marks Entry 7th'!CG201,"")))</f>
        <v/>
      </c>
      <c r="FF202" s="52" t="str">
        <f>IF(OR($E202="",$G202=""),"",IF(AND($E$3=6),'Marks Entry 6th'!CH201,IF(AND($E$3=7),'Marks Entry 7th'!CH201,"")))</f>
        <v/>
      </c>
      <c r="FG202" s="52" t="str">
        <f>IF(OR($E202="",$G202=""),"",IF(AND($E$3=6),'Marks Entry 6th'!CI201,IF(AND($E$3=7),'Marks Entry 7th'!CI201,"")))</f>
        <v/>
      </c>
      <c r="FH202" s="121" t="str">
        <f t="shared" si="353"/>
        <v/>
      </c>
      <c r="FI202" s="122">
        <f t="shared" si="354"/>
        <v>0</v>
      </c>
      <c r="FJ202" s="122" t="str">
        <f t="shared" si="355"/>
        <v/>
      </c>
      <c r="FK202" s="122" t="str">
        <f t="shared" si="356"/>
        <v/>
      </c>
      <c r="FL202" s="109" t="str">
        <f t="shared" si="357"/>
        <v/>
      </c>
      <c r="FM202" s="370" t="str">
        <f>IF(OR($E202="",$G202=""),"",IF(AND('Marks Entry 6th'!CJ201="",'Marks Entry 7th'!CJ201=""),"",IF(AND($E$3=6),'Marks Entry 6th'!CJ201,IF(AND($E$3=7),'Marks Entry 7th'!CJ201,""))))</f>
        <v/>
      </c>
      <c r="FN202" s="370" t="str">
        <f>IF(OR($E202="",$G202=""),"",IF(AND('Marks Entry 6th'!CK201="",'Marks Entry 7th'!CK201=""),"",IF(AND($E$3=6),'Marks Entry 6th'!CK201,IF(AND($E$3=7),'Marks Entry 7th'!CK201,""))))</f>
        <v/>
      </c>
      <c r="FO202" s="371" t="str">
        <f t="shared" si="358"/>
        <v/>
      </c>
      <c r="FP202" s="109" t="str">
        <f t="shared" si="359"/>
        <v/>
      </c>
      <c r="FQ202" s="370" t="str">
        <f>IF(OR($E202="",$G202=""),"",IF(AND('Marks Entry 6th'!CL201="",'Marks Entry 7th'!CL201=""),"",IF(AND($E$3=6),'Marks Entry 6th'!CL201,IF(AND($E$3=7),'Marks Entry 7th'!CL201,""))))</f>
        <v/>
      </c>
      <c r="FR202" s="370" t="str">
        <f>IF(OR($E202="",$G202=""),"",IF(AND('Marks Entry 6th'!CM201="",'Marks Entry 7th'!CM201=""),"",IF(AND($E$3=6),'Marks Entry 6th'!CM201,IF(AND($E$3=7),'Marks Entry 7th'!CM201,""))))</f>
        <v/>
      </c>
      <c r="FS202" s="371" t="str">
        <f t="shared" si="360"/>
        <v/>
      </c>
      <c r="FT202" s="109" t="str">
        <f t="shared" si="361"/>
        <v/>
      </c>
      <c r="FU202" s="78" t="str">
        <f t="shared" si="362"/>
        <v/>
      </c>
      <c r="FV202" s="332" t="str">
        <f t="shared" si="363"/>
        <v/>
      </c>
      <c r="FW202" s="84" t="str">
        <f t="shared" si="364"/>
        <v/>
      </c>
      <c r="FX202" s="225" t="str">
        <f t="shared" si="365"/>
        <v/>
      </c>
      <c r="FY202" s="85" t="str">
        <f t="shared" si="366"/>
        <v/>
      </c>
      <c r="FZ202" s="331" t="str">
        <f>IFERROR(IF(B202="NSO","NSO",IF(OR(D202="",G202="",F202=""),"",IF(AND(FV202&gt;=36,'Master sheet'!$D$11="Hindi"),"कक्षा क्रमोन्नत",IF(AND(FV202&gt;=36,'Master sheet'!$D$11="English"),"Promoted",IF(AND(FV202&lt;36,'Master sheet'!$D$11="Hindi"),"पुनः परीक्षा","Re-Exam"))))),"")</f>
        <v/>
      </c>
      <c r="GA202" s="53" t="str">
        <f>IF(OR($E202="",$G202=""),"",IF(AND($E$3=6,'Marks Entry 6th'!CN201=""),"",IF(AND($E$3=7,'Marks Entry 7th'!CN201=""),"",IF(AND($E$3=6),'Marks Entry 6th'!CN201,IF(AND($E$3=7),'Marks Entry 7th'!CN201,"")))))</f>
        <v/>
      </c>
      <c r="GB202" s="53" t="str">
        <f>IF(OR($E202="",$G202=""),"",IF(AND($E$3=6,'Marks Entry 6th'!CO201=""),"",IF(AND($E$3=7,'Marks Entry 7th'!CO201=""),"",IF(AND($E$3=6),'Marks Entry 6th'!CO201,IF(AND($E$3=7),'Marks Entry 7th'!CO201,"")))))</f>
        <v/>
      </c>
      <c r="GC202" s="54"/>
      <c r="GK202" s="56">
        <f>IF(AND($E$3=6),'Marks Entry 6th'!I201,IF(AND($E$3=7),'Marks Entry 7th'!I201,""))</f>
        <v>0</v>
      </c>
      <c r="GL202" s="56">
        <f t="shared" si="367"/>
        <v>0</v>
      </c>
    </row>
    <row r="203" spans="1:194" ht="18.95" customHeight="1">
      <c r="A203" s="68">
        <v>196</v>
      </c>
      <c r="B203" s="68" t="str">
        <f>IF(OR(GK203=0,GK203=""),"",IF(AND($E$3=6),'Marks Entry 6th'!I202,IF(AND($E$3=7),'Marks Entry 7th'!I202,"")))</f>
        <v/>
      </c>
      <c r="C203" s="69" t="str">
        <f>IF(OR(B203=0,B203=""),"",IF(AND($E$3=6,'Marks Entry 6th'!B202=""),"",IF(AND($E$3=7,'Marks Entry 7th'!B202=""),"",IF(AND($E$3=6,'Marks Entry 6th'!B202),'Marks Entry 6th'!B202,IF(AND($E$3=7),'Marks Entry 7th'!B202,"")))))</f>
        <v/>
      </c>
      <c r="D203" s="69" t="str">
        <f>IF(OR(B203=0,B203=""),"",IF(AND($E$3=6,'Marks Entry 6th'!C202=""),"",IF(AND($E$3=7,'Marks Entry 7th'!C202=""),"",IF(AND($E$3=6),'Marks Entry 6th'!C202,IF(AND($E$3=7),'Marks Entry 7th'!C202,"")))))</f>
        <v/>
      </c>
      <c r="E203" s="306" t="str">
        <f>IF(OR(B203=0,B203=""),"",IF(AND($E$3=6,'Marks Entry 6th'!E202=""),"",IF(AND($E$3=7,'Marks Entry 7th'!E202=""),"",IF(AND($E$3=6),'Marks Entry 6th'!E202,IF(AND($E$3=7),'Marks Entry 7th'!E202,"")))))</f>
        <v/>
      </c>
      <c r="F203" s="69" t="str">
        <f>IF(OR(B203=0,B203=""),"",IF(AND($E$3=6,'Marks Entry 6th'!D202=""),"",IF(AND($E$3=7,'Marks Entry 7th'!D202=""),"",IF(AND($E$3=6),'Marks Entry 6th'!D202,IF(AND($E$3=7),'Marks Entry 7th'!D202,"")))))</f>
        <v/>
      </c>
      <c r="G203" s="305" t="str">
        <f>IF(OR(B203=0,B203=""),"",IF(AND($E$3=6,'Marks Entry 6th'!F202=""),"",IF(AND($E$3=7,'Marks Entry 7th'!F202=""),"",IF(AND($E$3=6),UPPER('Marks Entry 6th'!F202),IF(AND($E$3=7),UPPER('Marks Entry 7th'!F202),"")))))</f>
        <v/>
      </c>
      <c r="H203" s="305" t="str">
        <f>IF(OR(B203=0,B203=""),"",IF(AND($E$3=6,'Marks Entry 6th'!G202=""),"",IF(AND($E$3=7,'Marks Entry 7th'!G202=""),"",IF(AND($E$3=6),UPPER('Marks Entry 6th'!G202),IF(AND($E$3=7),UPPER('Marks Entry 7th'!G202),"")))))</f>
        <v/>
      </c>
      <c r="I203" s="305" t="str">
        <f>IF(OR(B203=0,B203=""),"",IF(AND($E$3=6,'Marks Entry 6th'!H202=""),"",IF(AND($E$3=7,'Marks Entry 7th'!H202=""),"",IF(AND($E$3=6),UPPER('Marks Entry 6th'!H202),IF(AND($E$3=7),UPPER('Marks Entry 7th'!H202),"")))))</f>
        <v/>
      </c>
      <c r="J203" s="64" t="str">
        <f>IF(OR(B203=0,B203=""),"",IF(AND($E$3=6,'Marks Entry 6th'!J202=""),"",IF(AND($E$3=7,'Marks Entry 7th'!J202=""),"",IF(AND($E$3=6),'Marks Entry 6th'!J202,IF(AND($E$3=7),'Marks Entry 7th'!J202,"")))))</f>
        <v/>
      </c>
      <c r="K203" s="64" t="str">
        <f>IF(OR(B203=0,B203=""),"",IF(AND($E$3=6,'Marks Entry 6th'!K202=""),"",IF(AND($E$3=7,'Marks Entry 7th'!K202=""),"",IF(AND($E$3=6),'Marks Entry 6th'!K202,IF(AND($E$3=7),'Marks Entry 7th'!K202,"")))))</f>
        <v/>
      </c>
      <c r="L203" s="120" t="str">
        <f>IF(OR($E203="",$G203=""),"",IF(AND($E$3=6),'Marks Entry 6th'!L202,IF(AND($E$3=7),'Marks Entry 7th'!L202,"")))</f>
        <v/>
      </c>
      <c r="M203" s="120" t="str">
        <f>IF(OR($E203="",$G203=""),"",IF(AND($E$3=6),'Marks Entry 6th'!M202,IF(AND($E$3=7),'Marks Entry 7th'!M202,"")))</f>
        <v/>
      </c>
      <c r="N203" s="120" t="str">
        <f>IF(OR($E203="",$G203=""),"",IF(AND($E$3=6),'Marks Entry 6th'!N202,IF(AND($E$3=7),'Marks Entry 7th'!N202,"")))</f>
        <v/>
      </c>
      <c r="O203" s="120" t="str">
        <f>IF(OR($E203="",$G203=""),"",IF(AND($E$3=6),'Marks Entry 6th'!O202,IF(AND($E$3=7),'Marks Entry 7th'!O202,"")))</f>
        <v/>
      </c>
      <c r="P203" s="120" t="str">
        <f>IF(OR($E203="",$G203=""),"",IF(AND($E$3=6),'Marks Entry 6th'!P202,IF(AND($E$3=7),'Marks Entry 7th'!P202,"")))</f>
        <v/>
      </c>
      <c r="Q203" s="120" t="str">
        <f>IF(OR($E203="",$G203=""),"",IF(AND($E$3=6),'Marks Entry 6th'!Q202,IF(AND($E$3=7),'Marks Entry 7th'!Q202,"")))</f>
        <v/>
      </c>
      <c r="R203" s="428" t="str">
        <f t="shared" si="277"/>
        <v/>
      </c>
      <c r="S203" s="120" t="str">
        <f>IF(OR($E203="",$G203=""),"",IF(AND($E$3=6),'Marks Entry 6th'!R202,IF(AND($E$3=7),'Marks Entry 7th'!R202,"")))</f>
        <v/>
      </c>
      <c r="T203" s="120" t="str">
        <f>IF(OR($E203="",$G203=""),"",IF(AND($E$3=6),'Marks Entry 6th'!S202,IF(AND($E$3=7),'Marks Entry 7th'!S202,"")))</f>
        <v/>
      </c>
      <c r="U203" s="65" t="str">
        <f t="shared" si="278"/>
        <v/>
      </c>
      <c r="V203" s="62">
        <f t="shared" si="279"/>
        <v>0</v>
      </c>
      <c r="W203" s="67" t="str">
        <f>IF(OR($E203="",$G203=""),"",IF(AND($E$3=6),'Marks Entry 6th'!T202,IF(AND($E$3=7),'Marks Entry 7th'!T202,"")))</f>
        <v/>
      </c>
      <c r="X203" s="67" t="str">
        <f>IF(OR($E203="",$G203=""),"",IF(AND($E$3=6),'Marks Entry 6th'!U202,IF(AND($E$3=7),'Marks Entry 7th'!U202,"")))</f>
        <v/>
      </c>
      <c r="Y203" s="66" t="str">
        <f t="shared" si="280"/>
        <v/>
      </c>
      <c r="Z203" s="62" t="str">
        <f t="shared" si="281"/>
        <v/>
      </c>
      <c r="AA203" s="108">
        <f t="shared" si="282"/>
        <v>0</v>
      </c>
      <c r="AB203" s="108" t="str">
        <f t="shared" si="283"/>
        <v/>
      </c>
      <c r="AC203" s="108" t="str">
        <f t="shared" si="284"/>
        <v/>
      </c>
      <c r="AD203" s="108" t="str">
        <f t="shared" si="285"/>
        <v/>
      </c>
      <c r="AE203" s="108" t="str">
        <f t="shared" si="286"/>
        <v/>
      </c>
      <c r="AF203" s="110" t="str">
        <f t="shared" si="287"/>
        <v/>
      </c>
      <c r="AG203" s="120" t="str">
        <f>IF(OR($E203="",$G203=""),"",IF(AND($E$3=6),'Marks Entry 6th'!V202,IF(AND($E$3=7),'Marks Entry 7th'!V202,"")))</f>
        <v/>
      </c>
      <c r="AH203" s="120" t="str">
        <f>IF(OR($E203="",$G203=""),"",IF(AND($E$3=6),'Marks Entry 6th'!W202,IF(AND($E$3=7),'Marks Entry 7th'!W202,"")))</f>
        <v/>
      </c>
      <c r="AI203" s="120" t="str">
        <f>IF(OR($E203="",$G203=""),"",IF(AND($E$3=6),'Marks Entry 6th'!X202,IF(AND($E$3=7),'Marks Entry 7th'!X202,"")))</f>
        <v/>
      </c>
      <c r="AJ203" s="120" t="str">
        <f>IF(OR($E203="",$G203=""),"",IF(AND($E$3=6),'Marks Entry 6th'!Y202,IF(AND($E$3=7),'Marks Entry 7th'!Y202,"")))</f>
        <v/>
      </c>
      <c r="AK203" s="120" t="str">
        <f>IF(OR($E203="",$G203=""),"",IF(AND($E$3=6),'Marks Entry 6th'!Z202,IF(AND($E$3=7),'Marks Entry 7th'!Z202,"")))</f>
        <v/>
      </c>
      <c r="AL203" s="120" t="str">
        <f>IF(OR($E203="",$G203=""),"",IF(AND($E$3=6),'Marks Entry 6th'!AA202,IF(AND($E$3=7),'Marks Entry 7th'!AA202,"")))</f>
        <v/>
      </c>
      <c r="AM203" s="428" t="str">
        <f t="shared" si="288"/>
        <v/>
      </c>
      <c r="AN203" s="120" t="str">
        <f>IF(OR($E203="",$G203=""),"",IF(AND($E$3=6),'Marks Entry 6th'!AB202,IF(AND($E$3=7),'Marks Entry 7th'!AB202,"")))</f>
        <v/>
      </c>
      <c r="AO203" s="120" t="str">
        <f>IF(OR($E203="",$G203=""),"",IF(AND($E$3=6),'Marks Entry 6th'!AC202,IF(AND($E$3=7),'Marks Entry 7th'!AC202,"")))</f>
        <v/>
      </c>
      <c r="AP203" s="65" t="str">
        <f t="shared" si="289"/>
        <v/>
      </c>
      <c r="AQ203" s="62">
        <f t="shared" si="290"/>
        <v>0</v>
      </c>
      <c r="AR203" s="67" t="str">
        <f>IF(OR($E203="",$G203=""),"",IF(AND($E$3=6),'Marks Entry 6th'!AD202,IF(AND($E$3=7),'Marks Entry 7th'!AD202,"")))</f>
        <v/>
      </c>
      <c r="AS203" s="67" t="str">
        <f>IF(OR($E203="",$G203=""),"",IF(AND($E$3=6),'Marks Entry 6th'!AE202,IF(AND($E$3=7),'Marks Entry 7th'!AE202,"")))</f>
        <v/>
      </c>
      <c r="AT203" s="65" t="str">
        <f t="shared" si="291"/>
        <v/>
      </c>
      <c r="AU203" s="62" t="str">
        <f t="shared" si="292"/>
        <v/>
      </c>
      <c r="AV203" s="108">
        <f t="shared" si="293"/>
        <v>0</v>
      </c>
      <c r="AW203" s="108" t="str">
        <f t="shared" si="294"/>
        <v/>
      </c>
      <c r="AX203" s="108" t="str">
        <f t="shared" si="295"/>
        <v/>
      </c>
      <c r="AY203" s="108" t="str">
        <f t="shared" si="296"/>
        <v/>
      </c>
      <c r="AZ203" s="108" t="str">
        <f t="shared" si="297"/>
        <v/>
      </c>
      <c r="BA203" s="110" t="str">
        <f t="shared" si="298"/>
        <v/>
      </c>
      <c r="BB203" s="313" t="str">
        <f>IF(OR($E203="",$G203=""),"",IF(AND($E$3=6),'Marks Entry 6th'!AF202,IF(AND($E$3=7),'Marks Entry 7th'!AF202,"")))</f>
        <v/>
      </c>
      <c r="BC203" s="120" t="str">
        <f>IF(OR($E203="",$G203=""),"",IF(AND($E$3=6),'Marks Entry 6th'!AG202,IF(AND($E$3=7),'Marks Entry 7th'!AG202,"")))</f>
        <v/>
      </c>
      <c r="BD203" s="120" t="str">
        <f>IF(OR($E203="",$G203=""),"",IF(AND($E$3=6),'Marks Entry 6th'!AH202,IF(AND($E$3=7),'Marks Entry 7th'!AH202,"")))</f>
        <v/>
      </c>
      <c r="BE203" s="120" t="str">
        <f>IF(OR($E203="",$G203=""),"",IF(AND($E$3=6),'Marks Entry 6th'!AI202,IF(AND($E$3=7),'Marks Entry 7th'!AI202,"")))</f>
        <v/>
      </c>
      <c r="BF203" s="120" t="str">
        <f>IF(OR($E203="",$G203=""),"",IF(AND($E$3=6),'Marks Entry 6th'!AJ202,IF(AND($E$3=7),'Marks Entry 7th'!AJ202,"")))</f>
        <v/>
      </c>
      <c r="BG203" s="120" t="str">
        <f>IF(OR($E203="",$G203=""),"",IF(AND($E$3=6),'Marks Entry 6th'!AK202,IF(AND($E$3=7),'Marks Entry 7th'!AK202,"")))</f>
        <v/>
      </c>
      <c r="BH203" s="120" t="str">
        <f>IF(OR($E203="",$G203=""),"",IF(AND($E$3=6),'Marks Entry 6th'!AL202,IF(AND($E$3=7),'Marks Entry 7th'!AL202,"")))</f>
        <v/>
      </c>
      <c r="BI203" s="428" t="str">
        <f t="shared" si="299"/>
        <v/>
      </c>
      <c r="BJ203" s="120" t="str">
        <f>IF(OR($E203="",$G203=""),"",IF(AND($E$3=6),'Marks Entry 6th'!AM202,IF(AND($E$3=7),'Marks Entry 7th'!AM202,"")))</f>
        <v/>
      </c>
      <c r="BK203" s="120" t="str">
        <f>IF(OR($E203="",$G203=""),"",IF(AND($E$3=6),'Marks Entry 6th'!AN202,IF(AND($E$3=7),'Marks Entry 7th'!AN202,"")))</f>
        <v/>
      </c>
      <c r="BL203" s="65" t="str">
        <f t="shared" si="300"/>
        <v/>
      </c>
      <c r="BM203" s="62">
        <f t="shared" si="301"/>
        <v>0</v>
      </c>
      <c r="BN203" s="67" t="str">
        <f>IF(OR($E203="",$G203=""),"",IF(AND($E$3=6),'Marks Entry 6th'!AO202,IF(AND($E$3=7),'Marks Entry 7th'!AO202,"")))</f>
        <v/>
      </c>
      <c r="BO203" s="67" t="str">
        <f>IF(OR($E203="",$G203=""),"",IF(AND($E$3=6),'Marks Entry 6th'!AP202,IF(AND($E$3=7),'Marks Entry 7th'!AP202,"")))</f>
        <v/>
      </c>
      <c r="BP203" s="65" t="str">
        <f t="shared" si="302"/>
        <v/>
      </c>
      <c r="BQ203" s="62" t="str">
        <f t="shared" si="303"/>
        <v/>
      </c>
      <c r="BR203" s="108">
        <f t="shared" si="304"/>
        <v>0</v>
      </c>
      <c r="BS203" s="108" t="str">
        <f t="shared" si="305"/>
        <v/>
      </c>
      <c r="BT203" s="108" t="str">
        <f t="shared" si="306"/>
        <v/>
      </c>
      <c r="BU203" s="108" t="str">
        <f t="shared" si="307"/>
        <v/>
      </c>
      <c r="BV203" s="108" t="str">
        <f t="shared" si="308"/>
        <v/>
      </c>
      <c r="BW203" s="110" t="str">
        <f t="shared" si="309"/>
        <v/>
      </c>
      <c r="BX203" s="120" t="str">
        <f>IF(OR($E203="",$G203=""),"",IF(AND($E$3=6),'Marks Entry 6th'!AQ202,IF(AND($E$3=7),'Marks Entry 7th'!AQ202,"")))</f>
        <v/>
      </c>
      <c r="BY203" s="120" t="str">
        <f>IF(OR($E203="",$G203=""),"",IF(AND($E$3=6),'Marks Entry 6th'!AR202,IF(AND($E$3=7),'Marks Entry 7th'!AR202,"")))</f>
        <v/>
      </c>
      <c r="BZ203" s="120" t="str">
        <f>IF(OR($E203="",$G203=""),"",IF(AND($E$3=6),'Marks Entry 6th'!AS202,IF(AND($E$3=7),'Marks Entry 7th'!AS202,"")))</f>
        <v/>
      </c>
      <c r="CA203" s="120" t="str">
        <f>IF(OR($E203="",$G203=""),"",IF(AND($E$3=6),'Marks Entry 6th'!AT202,IF(AND($E$3=7),'Marks Entry 7th'!AT202,"")))</f>
        <v/>
      </c>
      <c r="CB203" s="120" t="str">
        <f>IF(OR($E203="",$G203=""),"",IF(AND($E$3=6),'Marks Entry 6th'!AU202,IF(AND($E$3=7),'Marks Entry 7th'!AU202,"")))</f>
        <v/>
      </c>
      <c r="CC203" s="120" t="str">
        <f>IF(OR($E203="",$G203=""),"",IF(AND($E$3=6),'Marks Entry 6th'!AV202,IF(AND($E$3=7),'Marks Entry 7th'!AV202,"")))</f>
        <v/>
      </c>
      <c r="CD203" s="428" t="str">
        <f t="shared" si="310"/>
        <v/>
      </c>
      <c r="CE203" s="120" t="str">
        <f>IF(OR($E203="",$G203=""),"",IF(AND($E$3=6),'Marks Entry 6th'!AW202,IF(AND($E$3=7),'Marks Entry 7th'!AW202,"")))</f>
        <v/>
      </c>
      <c r="CF203" s="120" t="str">
        <f>IF(OR($E203="",$G203=""),"",IF(AND($E$3=6),'Marks Entry 6th'!AX202,IF(AND($E$3=7),'Marks Entry 7th'!AX202,"")))</f>
        <v/>
      </c>
      <c r="CG203" s="65" t="str">
        <f t="shared" si="311"/>
        <v/>
      </c>
      <c r="CH203" s="62">
        <f t="shared" si="312"/>
        <v>0</v>
      </c>
      <c r="CI203" s="67" t="str">
        <f>IF(OR($E203="",$G203=""),"",IF(AND($E$3=6),'Marks Entry 6th'!AY202,IF(AND($E$3=7),'Marks Entry 7th'!AY202,"")))</f>
        <v/>
      </c>
      <c r="CJ203" s="67" t="str">
        <f>IF(OR($E203="",$G203=""),"",IF(AND($E$3=6),'Marks Entry 6th'!AZ202,IF(AND($E$3=7),'Marks Entry 7th'!AZ202,"")))</f>
        <v/>
      </c>
      <c r="CK203" s="65" t="str">
        <f t="shared" si="313"/>
        <v/>
      </c>
      <c r="CL203" s="62" t="str">
        <f t="shared" si="314"/>
        <v/>
      </c>
      <c r="CM203" s="108">
        <f t="shared" si="315"/>
        <v>0</v>
      </c>
      <c r="CN203" s="108" t="str">
        <f t="shared" si="316"/>
        <v/>
      </c>
      <c r="CO203" s="108" t="str">
        <f t="shared" si="317"/>
        <v/>
      </c>
      <c r="CP203" s="108" t="str">
        <f t="shared" si="318"/>
        <v/>
      </c>
      <c r="CQ203" s="108" t="str">
        <f t="shared" si="319"/>
        <v/>
      </c>
      <c r="CR203" s="110" t="str">
        <f t="shared" si="320"/>
        <v/>
      </c>
      <c r="CS203" s="120" t="str">
        <f>IF(OR($E203="",$G203=""),"",IF(AND($E$3=6),'Marks Entry 6th'!BA202,IF(AND($E$3=7),'Marks Entry 7th'!BA202,"")))</f>
        <v/>
      </c>
      <c r="CT203" s="120" t="str">
        <f>IF(OR($E203="",$G203=""),"",IF(AND($E$3=6),'Marks Entry 6th'!BB202,IF(AND($E$3=7),'Marks Entry 7th'!BB202,"")))</f>
        <v/>
      </c>
      <c r="CU203" s="120" t="str">
        <f>IF(OR($E203="",$G203=""),"",IF(AND($E$3=6),'Marks Entry 6th'!BC202,IF(AND($E$3=7),'Marks Entry 7th'!BC202,"")))</f>
        <v/>
      </c>
      <c r="CV203" s="120" t="str">
        <f>IF(OR($E203="",$G203=""),"",IF(AND($E$3=6),'Marks Entry 6th'!BD202,IF(AND($E$3=7),'Marks Entry 7th'!BD202,"")))</f>
        <v/>
      </c>
      <c r="CW203" s="120" t="str">
        <f>IF(OR($E203="",$G203=""),"",IF(AND($E$3=6),'Marks Entry 6th'!BE202,IF(AND($E$3=7),'Marks Entry 7th'!BE202,"")))</f>
        <v/>
      </c>
      <c r="CX203" s="120" t="str">
        <f>IF(OR($E203="",$G203=""),"",IF(AND($E$3=6),'Marks Entry 6th'!BF202,IF(AND($E$3=7),'Marks Entry 7th'!BF202,"")))</f>
        <v/>
      </c>
      <c r="CY203" s="428" t="str">
        <f t="shared" si="321"/>
        <v/>
      </c>
      <c r="CZ203" s="120" t="str">
        <f>IF(OR($E203="",$G203=""),"",IF(AND($E$3=6),'Marks Entry 6th'!BG202,IF(AND($E$3=7),'Marks Entry 7th'!BG202,"")))</f>
        <v/>
      </c>
      <c r="DA203" s="120" t="str">
        <f>IF(OR($E203="",$G203=""),"",IF(AND($E$3=6),'Marks Entry 6th'!BH202,IF(AND($E$3=7),'Marks Entry 7th'!BH202,"")))</f>
        <v/>
      </c>
      <c r="DB203" s="65" t="str">
        <f t="shared" si="322"/>
        <v/>
      </c>
      <c r="DC203" s="62">
        <f t="shared" si="323"/>
        <v>0</v>
      </c>
      <c r="DD203" s="67" t="str">
        <f>IF(OR($E203="",$G203=""),"",IF(AND($E$3=6),'Marks Entry 6th'!BI202,IF(AND($E$3=7),'Marks Entry 7th'!BI202,"")))</f>
        <v/>
      </c>
      <c r="DE203" s="67" t="str">
        <f>IF(OR($E203="",$G203=""),"",IF(AND($E$3=6),'Marks Entry 6th'!BJ202,IF(AND($E$3=7),'Marks Entry 7th'!BJ202,"")))</f>
        <v/>
      </c>
      <c r="DF203" s="65" t="str">
        <f t="shared" si="324"/>
        <v/>
      </c>
      <c r="DG203" s="62" t="str">
        <f t="shared" si="325"/>
        <v/>
      </c>
      <c r="DH203" s="108">
        <f t="shared" si="326"/>
        <v>0</v>
      </c>
      <c r="DI203" s="108" t="str">
        <f t="shared" si="327"/>
        <v/>
      </c>
      <c r="DJ203" s="108" t="str">
        <f t="shared" si="328"/>
        <v/>
      </c>
      <c r="DK203" s="108" t="str">
        <f t="shared" si="329"/>
        <v/>
      </c>
      <c r="DL203" s="108" t="str">
        <f t="shared" si="330"/>
        <v/>
      </c>
      <c r="DM203" s="110" t="str">
        <f t="shared" si="331"/>
        <v/>
      </c>
      <c r="DN203" s="120" t="str">
        <f>IF(OR($E203="",$G203=""),"",IF(AND($E$3=6),'Marks Entry 6th'!BK202,IF(AND($E$3=7),'Marks Entry 7th'!BK202,"")))</f>
        <v/>
      </c>
      <c r="DO203" s="120" t="str">
        <f>IF(OR($E203="",$G203=""),"",IF(AND($E$3=6),'Marks Entry 6th'!BL202,IF(AND($E$3=7),'Marks Entry 7th'!BL202,"")))</f>
        <v/>
      </c>
      <c r="DP203" s="120" t="str">
        <f>IF(OR($E203="",$G203=""),"",IF(AND($E$3=6),'Marks Entry 6th'!BM202,IF(AND($E$3=7),'Marks Entry 7th'!BM202,"")))</f>
        <v/>
      </c>
      <c r="DQ203" s="120" t="str">
        <f>IF(OR($E203="",$G203=""),"",IF(AND($E$3=6),'Marks Entry 6th'!BN202,IF(AND($E$3=7),'Marks Entry 7th'!BN202,"")))</f>
        <v/>
      </c>
      <c r="DR203" s="120" t="str">
        <f>IF(OR($E203="",$G203=""),"",IF(AND($E$3=6),'Marks Entry 6th'!BO202,IF(AND($E$3=7),'Marks Entry 7th'!BO202,"")))</f>
        <v/>
      </c>
      <c r="DS203" s="120" t="str">
        <f>IF(OR($E203="",$G203=""),"",IF(AND($E$3=6),'Marks Entry 6th'!BP202,IF(AND($E$3=7),'Marks Entry 7th'!BP202,"")))</f>
        <v/>
      </c>
      <c r="DT203" s="428" t="str">
        <f t="shared" si="332"/>
        <v/>
      </c>
      <c r="DU203" s="120" t="str">
        <f>IF(OR($E203="",$G203=""),"",IF(AND($E$3=6),'Marks Entry 6th'!BQ202,IF(AND($E$3=7),'Marks Entry 7th'!BQ202,"")))</f>
        <v/>
      </c>
      <c r="DV203" s="120" t="str">
        <f>IF(OR($E203="",$G203=""),"",IF(AND($E$3=6),'Marks Entry 6th'!BR202,IF(AND($E$3=7),'Marks Entry 7th'!BR202,"")))</f>
        <v/>
      </c>
      <c r="DW203" s="65" t="str">
        <f t="shared" si="333"/>
        <v/>
      </c>
      <c r="DX203" s="62">
        <f t="shared" si="334"/>
        <v>0</v>
      </c>
      <c r="DY203" s="67" t="str">
        <f>IF(OR($E203="",$G203=""),"",IF(AND($E$3=6),'Marks Entry 6th'!BS202,IF(AND($E$3=7),'Marks Entry 7th'!BS202,"")))</f>
        <v/>
      </c>
      <c r="DZ203" s="67" t="str">
        <f>IF(OR($E203="",$G203=""),"",IF(AND($E$3=6),'Marks Entry 6th'!BT202,IF(AND($E$3=7),'Marks Entry 7th'!BT202,"")))</f>
        <v/>
      </c>
      <c r="EA203" s="65" t="str">
        <f t="shared" si="335"/>
        <v/>
      </c>
      <c r="EB203" s="62" t="str">
        <f t="shared" si="336"/>
        <v/>
      </c>
      <c r="EC203" s="108">
        <f t="shared" si="337"/>
        <v>0</v>
      </c>
      <c r="ED203" s="108" t="str">
        <f t="shared" si="338"/>
        <v/>
      </c>
      <c r="EE203" s="108" t="str">
        <f t="shared" si="339"/>
        <v/>
      </c>
      <c r="EF203" s="108" t="str">
        <f t="shared" si="340"/>
        <v/>
      </c>
      <c r="EG203" s="108" t="str">
        <f t="shared" si="341"/>
        <v/>
      </c>
      <c r="EH203" s="110" t="str">
        <f t="shared" si="342"/>
        <v/>
      </c>
      <c r="EI203" s="52" t="str">
        <f>IF(OR($E203="",$G203=""),"",IF(AND($E$3=6),'Marks Entry 6th'!BU202,IF(AND($E$3=7),'Marks Entry 7th'!BU202,"")))</f>
        <v/>
      </c>
      <c r="EJ203" s="52" t="str">
        <f>IF(OR($E203="",$G203=""),"",IF(AND($E$3=6),'Marks Entry 6th'!BV202,IF(AND($E$3=7),'Marks Entry 7th'!BV202,"")))</f>
        <v/>
      </c>
      <c r="EK203" s="52" t="str">
        <f>IF(OR($E203="",$G203=""),"",IF(AND($E$3=6),'Marks Entry 6th'!BW202,IF(AND($E$3=7),'Marks Entry 7th'!BW202,"")))</f>
        <v/>
      </c>
      <c r="EL203" s="52" t="str">
        <f>IF(OR($E203="",$G203=""),"",IF(AND($E$3=6),'Marks Entry 6th'!BX202,IF(AND($E$3=7),'Marks Entry 7th'!BX202,"")))</f>
        <v/>
      </c>
      <c r="EM203" s="52" t="str">
        <f>IF(OR($E203="",$G203=""),"",IF(AND($E$3=6),'Marks Entry 6th'!BY202,IF(AND($E$3=7),'Marks Entry 7th'!BY202,"")))</f>
        <v/>
      </c>
      <c r="EN203" s="121" t="str">
        <f t="shared" si="343"/>
        <v/>
      </c>
      <c r="EO203" s="122">
        <f t="shared" si="344"/>
        <v>0</v>
      </c>
      <c r="EP203" s="122" t="str">
        <f t="shared" si="345"/>
        <v/>
      </c>
      <c r="EQ203" s="122" t="str">
        <f t="shared" si="346"/>
        <v/>
      </c>
      <c r="ER203" s="109" t="str">
        <f t="shared" si="347"/>
        <v/>
      </c>
      <c r="ES203" s="52" t="str">
        <f>IF(OR($E203="",$G203=""),"",IF(AND($E$3=6),'Marks Entry 6th'!BZ202,IF(AND($E$3=7),'Marks Entry 7th'!BZ202,"")))</f>
        <v/>
      </c>
      <c r="ET203" s="52" t="str">
        <f>IF(OR($E203="",$G203=""),"",IF(AND($E$3=6),'Marks Entry 6th'!CA202,IF(AND($E$3=7),'Marks Entry 7th'!CA202,"")))</f>
        <v/>
      </c>
      <c r="EU203" s="52" t="str">
        <f>IF(OR($E203="",$G203=""),"",IF(AND($E$3=6),'Marks Entry 6th'!CB202,IF(AND($E$3=7),'Marks Entry 7th'!CB202,"")))</f>
        <v/>
      </c>
      <c r="EV203" s="52" t="str">
        <f>IF(OR($E203="",$G203=""),"",IF(AND($E$3=6),'Marks Entry 6th'!CC202,IF(AND($E$3=7),'Marks Entry 7th'!CC202,"")))</f>
        <v/>
      </c>
      <c r="EW203" s="52" t="str">
        <f>IF(OR($E203="",$G203=""),"",IF(AND($E$3=6),'Marks Entry 6th'!CD202,IF(AND($E$3=7),'Marks Entry 7th'!CD202,"")))</f>
        <v/>
      </c>
      <c r="EX203" s="121" t="str">
        <f t="shared" si="348"/>
        <v/>
      </c>
      <c r="EY203" s="122">
        <f t="shared" si="349"/>
        <v>0</v>
      </c>
      <c r="EZ203" s="122" t="str">
        <f t="shared" si="350"/>
        <v/>
      </c>
      <c r="FA203" s="122" t="str">
        <f t="shared" si="351"/>
        <v/>
      </c>
      <c r="FB203" s="109" t="str">
        <f t="shared" si="352"/>
        <v/>
      </c>
      <c r="FC203" s="52" t="str">
        <f>IF(OR($E203="",$G203=""),"",IF(AND($E$3=6),'Marks Entry 6th'!CE202,IF(AND($E$3=7),'Marks Entry 7th'!CE202,"")))</f>
        <v/>
      </c>
      <c r="FD203" s="52" t="str">
        <f>IF(OR($E203="",$G203=""),"",IF(AND($E$3=6),'Marks Entry 6th'!CF202,IF(AND($E$3=7),'Marks Entry 7th'!CF202,"")))</f>
        <v/>
      </c>
      <c r="FE203" s="52" t="str">
        <f>IF(OR($E203="",$G203=""),"",IF(AND($E$3=6),'Marks Entry 6th'!CG202,IF(AND($E$3=7),'Marks Entry 7th'!CG202,"")))</f>
        <v/>
      </c>
      <c r="FF203" s="52" t="str">
        <f>IF(OR($E203="",$G203=""),"",IF(AND($E$3=6),'Marks Entry 6th'!CH202,IF(AND($E$3=7),'Marks Entry 7th'!CH202,"")))</f>
        <v/>
      </c>
      <c r="FG203" s="52" t="str">
        <f>IF(OR($E203="",$G203=""),"",IF(AND($E$3=6),'Marks Entry 6th'!CI202,IF(AND($E$3=7),'Marks Entry 7th'!CI202,"")))</f>
        <v/>
      </c>
      <c r="FH203" s="121" t="str">
        <f t="shared" si="353"/>
        <v/>
      </c>
      <c r="FI203" s="122">
        <f t="shared" si="354"/>
        <v>0</v>
      </c>
      <c r="FJ203" s="122" t="str">
        <f t="shared" si="355"/>
        <v/>
      </c>
      <c r="FK203" s="122" t="str">
        <f t="shared" si="356"/>
        <v/>
      </c>
      <c r="FL203" s="109" t="str">
        <f t="shared" si="357"/>
        <v/>
      </c>
      <c r="FM203" s="370" t="str">
        <f>IF(OR($E203="",$G203=""),"",IF(AND('Marks Entry 6th'!CJ202="",'Marks Entry 7th'!CJ202=""),"",IF(AND($E$3=6),'Marks Entry 6th'!CJ202,IF(AND($E$3=7),'Marks Entry 7th'!CJ202,""))))</f>
        <v/>
      </c>
      <c r="FN203" s="370" t="str">
        <f>IF(OR($E203="",$G203=""),"",IF(AND('Marks Entry 6th'!CK202="",'Marks Entry 7th'!CK202=""),"",IF(AND($E$3=6),'Marks Entry 6th'!CK202,IF(AND($E$3=7),'Marks Entry 7th'!CK202,""))))</f>
        <v/>
      </c>
      <c r="FO203" s="371" t="str">
        <f t="shared" si="358"/>
        <v/>
      </c>
      <c r="FP203" s="109" t="str">
        <f t="shared" si="359"/>
        <v/>
      </c>
      <c r="FQ203" s="370" t="str">
        <f>IF(OR($E203="",$G203=""),"",IF(AND('Marks Entry 6th'!CL202="",'Marks Entry 7th'!CL202=""),"",IF(AND($E$3=6),'Marks Entry 6th'!CL202,IF(AND($E$3=7),'Marks Entry 7th'!CL202,""))))</f>
        <v/>
      </c>
      <c r="FR203" s="370" t="str">
        <f>IF(OR($E203="",$G203=""),"",IF(AND('Marks Entry 6th'!CM202="",'Marks Entry 7th'!CM202=""),"",IF(AND($E$3=6),'Marks Entry 6th'!CM202,IF(AND($E$3=7),'Marks Entry 7th'!CM202,""))))</f>
        <v/>
      </c>
      <c r="FS203" s="371" t="str">
        <f t="shared" si="360"/>
        <v/>
      </c>
      <c r="FT203" s="109" t="str">
        <f t="shared" si="361"/>
        <v/>
      </c>
      <c r="FU203" s="78" t="str">
        <f t="shared" si="362"/>
        <v/>
      </c>
      <c r="FV203" s="332" t="str">
        <f t="shared" si="363"/>
        <v/>
      </c>
      <c r="FW203" s="84" t="str">
        <f t="shared" si="364"/>
        <v/>
      </c>
      <c r="FX203" s="225" t="str">
        <f t="shared" si="365"/>
        <v/>
      </c>
      <c r="FY203" s="85" t="str">
        <f t="shared" si="366"/>
        <v/>
      </c>
      <c r="FZ203" s="331" t="str">
        <f>IFERROR(IF(B203="NSO","NSO",IF(OR(D203="",G203="",F203=""),"",IF(AND(FV203&gt;=36,'Master sheet'!$D$11="Hindi"),"कक्षा क्रमोन्नत",IF(AND(FV203&gt;=36,'Master sheet'!$D$11="English"),"Promoted",IF(AND(FV203&lt;36,'Master sheet'!$D$11="Hindi"),"पुनः परीक्षा","Re-Exam"))))),"")</f>
        <v/>
      </c>
      <c r="GA203" s="53" t="str">
        <f>IF(OR($E203="",$G203=""),"",IF(AND($E$3=6,'Marks Entry 6th'!CN202=""),"",IF(AND($E$3=7,'Marks Entry 7th'!CN202=""),"",IF(AND($E$3=6),'Marks Entry 6th'!CN202,IF(AND($E$3=7),'Marks Entry 7th'!CN202,"")))))</f>
        <v/>
      </c>
      <c r="GB203" s="53" t="str">
        <f>IF(OR($E203="",$G203=""),"",IF(AND($E$3=6,'Marks Entry 6th'!CO202=""),"",IF(AND($E$3=7,'Marks Entry 7th'!CO202=""),"",IF(AND($E$3=6),'Marks Entry 6th'!CO202,IF(AND($E$3=7),'Marks Entry 7th'!CO202,"")))))</f>
        <v/>
      </c>
      <c r="GC203" s="54"/>
      <c r="GK203" s="56">
        <f>IF(AND($E$3=6),'Marks Entry 6th'!I202,IF(AND($E$3=7),'Marks Entry 7th'!I202,""))</f>
        <v>0</v>
      </c>
      <c r="GL203" s="56">
        <f t="shared" si="367"/>
        <v>0</v>
      </c>
    </row>
    <row r="204" spans="1:194" ht="18.95" customHeight="1">
      <c r="A204" s="68">
        <v>197</v>
      </c>
      <c r="B204" s="68" t="str">
        <f>IF(OR(GK204=0,GK204=""),"",IF(AND($E$3=6),'Marks Entry 6th'!I203,IF(AND($E$3=7),'Marks Entry 7th'!I203,"")))</f>
        <v/>
      </c>
      <c r="C204" s="69" t="str">
        <f>IF(OR(B204=0,B204=""),"",IF(AND($E$3=6,'Marks Entry 6th'!B203=""),"",IF(AND($E$3=7,'Marks Entry 7th'!B203=""),"",IF(AND($E$3=6,'Marks Entry 6th'!B203),'Marks Entry 6th'!B203,IF(AND($E$3=7),'Marks Entry 7th'!B203,"")))))</f>
        <v/>
      </c>
      <c r="D204" s="69" t="str">
        <f>IF(OR(B204=0,B204=""),"",IF(AND($E$3=6,'Marks Entry 6th'!C203=""),"",IF(AND($E$3=7,'Marks Entry 7th'!C203=""),"",IF(AND($E$3=6),'Marks Entry 6th'!C203,IF(AND($E$3=7),'Marks Entry 7th'!C203,"")))))</f>
        <v/>
      </c>
      <c r="E204" s="306" t="str">
        <f>IF(OR(B204=0,B204=""),"",IF(AND($E$3=6,'Marks Entry 6th'!E203=""),"",IF(AND($E$3=7,'Marks Entry 7th'!E203=""),"",IF(AND($E$3=6),'Marks Entry 6th'!E203,IF(AND($E$3=7),'Marks Entry 7th'!E203,"")))))</f>
        <v/>
      </c>
      <c r="F204" s="69" t="str">
        <f>IF(OR(B204=0,B204=""),"",IF(AND($E$3=6,'Marks Entry 6th'!D203=""),"",IF(AND($E$3=7,'Marks Entry 7th'!D203=""),"",IF(AND($E$3=6),'Marks Entry 6th'!D203,IF(AND($E$3=7),'Marks Entry 7th'!D203,"")))))</f>
        <v/>
      </c>
      <c r="G204" s="305" t="str">
        <f>IF(OR(B204=0,B204=""),"",IF(AND($E$3=6,'Marks Entry 6th'!F203=""),"",IF(AND($E$3=7,'Marks Entry 7th'!F203=""),"",IF(AND($E$3=6),UPPER('Marks Entry 6th'!F203),IF(AND($E$3=7),UPPER('Marks Entry 7th'!F203),"")))))</f>
        <v/>
      </c>
      <c r="H204" s="305" t="str">
        <f>IF(OR(B204=0,B204=""),"",IF(AND($E$3=6,'Marks Entry 6th'!G203=""),"",IF(AND($E$3=7,'Marks Entry 7th'!G203=""),"",IF(AND($E$3=6),UPPER('Marks Entry 6th'!G203),IF(AND($E$3=7),UPPER('Marks Entry 7th'!G203),"")))))</f>
        <v/>
      </c>
      <c r="I204" s="305" t="str">
        <f>IF(OR(B204=0,B204=""),"",IF(AND($E$3=6,'Marks Entry 6th'!H203=""),"",IF(AND($E$3=7,'Marks Entry 7th'!H203=""),"",IF(AND($E$3=6),UPPER('Marks Entry 6th'!H203),IF(AND($E$3=7),UPPER('Marks Entry 7th'!H203),"")))))</f>
        <v/>
      </c>
      <c r="J204" s="64" t="str">
        <f>IF(OR(B204=0,B204=""),"",IF(AND($E$3=6,'Marks Entry 6th'!J203=""),"",IF(AND($E$3=7,'Marks Entry 7th'!J203=""),"",IF(AND($E$3=6),'Marks Entry 6th'!J203,IF(AND($E$3=7),'Marks Entry 7th'!J203,"")))))</f>
        <v/>
      </c>
      <c r="K204" s="64" t="str">
        <f>IF(OR(B204=0,B204=""),"",IF(AND($E$3=6,'Marks Entry 6th'!K203=""),"",IF(AND($E$3=7,'Marks Entry 7th'!K203=""),"",IF(AND($E$3=6),'Marks Entry 6th'!K203,IF(AND($E$3=7),'Marks Entry 7th'!K203,"")))))</f>
        <v/>
      </c>
      <c r="L204" s="120" t="str">
        <f>IF(OR($E204="",$G204=""),"",IF(AND($E$3=6),'Marks Entry 6th'!L203,IF(AND($E$3=7),'Marks Entry 7th'!L203,"")))</f>
        <v/>
      </c>
      <c r="M204" s="120" t="str">
        <f>IF(OR($E204="",$G204=""),"",IF(AND($E$3=6),'Marks Entry 6th'!M203,IF(AND($E$3=7),'Marks Entry 7th'!M203,"")))</f>
        <v/>
      </c>
      <c r="N204" s="120" t="str">
        <f>IF(OR($E204="",$G204=""),"",IF(AND($E$3=6),'Marks Entry 6th'!N203,IF(AND($E$3=7),'Marks Entry 7th'!N203,"")))</f>
        <v/>
      </c>
      <c r="O204" s="120" t="str">
        <f>IF(OR($E204="",$G204=""),"",IF(AND($E$3=6),'Marks Entry 6th'!O203,IF(AND($E$3=7),'Marks Entry 7th'!O203,"")))</f>
        <v/>
      </c>
      <c r="P204" s="120" t="str">
        <f>IF(OR($E204="",$G204=""),"",IF(AND($E$3=6),'Marks Entry 6th'!P203,IF(AND($E$3=7),'Marks Entry 7th'!P203,"")))</f>
        <v/>
      </c>
      <c r="Q204" s="120" t="str">
        <f>IF(OR($E204="",$G204=""),"",IF(AND($E$3=6),'Marks Entry 6th'!Q203,IF(AND($E$3=7),'Marks Entry 7th'!Q203,"")))</f>
        <v/>
      </c>
      <c r="R204" s="428" t="str">
        <f t="shared" si="277"/>
        <v/>
      </c>
      <c r="S204" s="120" t="str">
        <f>IF(OR($E204="",$G204=""),"",IF(AND($E$3=6),'Marks Entry 6th'!R203,IF(AND($E$3=7),'Marks Entry 7th'!R203,"")))</f>
        <v/>
      </c>
      <c r="T204" s="120" t="str">
        <f>IF(OR($E204="",$G204=""),"",IF(AND($E$3=6),'Marks Entry 6th'!S203,IF(AND($E$3=7),'Marks Entry 7th'!S203,"")))</f>
        <v/>
      </c>
      <c r="U204" s="65" t="str">
        <f t="shared" si="278"/>
        <v/>
      </c>
      <c r="V204" s="62">
        <f t="shared" si="279"/>
        <v>0</v>
      </c>
      <c r="W204" s="67" t="str">
        <f>IF(OR($E204="",$G204=""),"",IF(AND($E$3=6),'Marks Entry 6th'!T203,IF(AND($E$3=7),'Marks Entry 7th'!T203,"")))</f>
        <v/>
      </c>
      <c r="X204" s="67" t="str">
        <f>IF(OR($E204="",$G204=""),"",IF(AND($E$3=6),'Marks Entry 6th'!U203,IF(AND($E$3=7),'Marks Entry 7th'!U203,"")))</f>
        <v/>
      </c>
      <c r="Y204" s="66" t="str">
        <f t="shared" si="280"/>
        <v/>
      </c>
      <c r="Z204" s="62" t="str">
        <f t="shared" si="281"/>
        <v/>
      </c>
      <c r="AA204" s="108">
        <f t="shared" si="282"/>
        <v>0</v>
      </c>
      <c r="AB204" s="108" t="str">
        <f t="shared" si="283"/>
        <v/>
      </c>
      <c r="AC204" s="108" t="str">
        <f t="shared" si="284"/>
        <v/>
      </c>
      <c r="AD204" s="108" t="str">
        <f t="shared" si="285"/>
        <v/>
      </c>
      <c r="AE204" s="108" t="str">
        <f t="shared" si="286"/>
        <v/>
      </c>
      <c r="AF204" s="110" t="str">
        <f t="shared" si="287"/>
        <v/>
      </c>
      <c r="AG204" s="120" t="str">
        <f>IF(OR($E204="",$G204=""),"",IF(AND($E$3=6),'Marks Entry 6th'!V203,IF(AND($E$3=7),'Marks Entry 7th'!V203,"")))</f>
        <v/>
      </c>
      <c r="AH204" s="120" t="str">
        <f>IF(OR($E204="",$G204=""),"",IF(AND($E$3=6),'Marks Entry 6th'!W203,IF(AND($E$3=7),'Marks Entry 7th'!W203,"")))</f>
        <v/>
      </c>
      <c r="AI204" s="120" t="str">
        <f>IF(OR($E204="",$G204=""),"",IF(AND($E$3=6),'Marks Entry 6th'!X203,IF(AND($E$3=7),'Marks Entry 7th'!X203,"")))</f>
        <v/>
      </c>
      <c r="AJ204" s="120" t="str">
        <f>IF(OR($E204="",$G204=""),"",IF(AND($E$3=6),'Marks Entry 6th'!Y203,IF(AND($E$3=7),'Marks Entry 7th'!Y203,"")))</f>
        <v/>
      </c>
      <c r="AK204" s="120" t="str">
        <f>IF(OR($E204="",$G204=""),"",IF(AND($E$3=6),'Marks Entry 6th'!Z203,IF(AND($E$3=7),'Marks Entry 7th'!Z203,"")))</f>
        <v/>
      </c>
      <c r="AL204" s="120" t="str">
        <f>IF(OR($E204="",$G204=""),"",IF(AND($E$3=6),'Marks Entry 6th'!AA203,IF(AND($E$3=7),'Marks Entry 7th'!AA203,"")))</f>
        <v/>
      </c>
      <c r="AM204" s="428" t="str">
        <f t="shared" si="288"/>
        <v/>
      </c>
      <c r="AN204" s="120" t="str">
        <f>IF(OR($E204="",$G204=""),"",IF(AND($E$3=6),'Marks Entry 6th'!AB203,IF(AND($E$3=7),'Marks Entry 7th'!AB203,"")))</f>
        <v/>
      </c>
      <c r="AO204" s="120" t="str">
        <f>IF(OR($E204="",$G204=""),"",IF(AND($E$3=6),'Marks Entry 6th'!AC203,IF(AND($E$3=7),'Marks Entry 7th'!AC203,"")))</f>
        <v/>
      </c>
      <c r="AP204" s="65" t="str">
        <f t="shared" si="289"/>
        <v/>
      </c>
      <c r="AQ204" s="62">
        <f t="shared" si="290"/>
        <v>0</v>
      </c>
      <c r="AR204" s="67" t="str">
        <f>IF(OR($E204="",$G204=""),"",IF(AND($E$3=6),'Marks Entry 6th'!AD203,IF(AND($E$3=7),'Marks Entry 7th'!AD203,"")))</f>
        <v/>
      </c>
      <c r="AS204" s="67" t="str">
        <f>IF(OR($E204="",$G204=""),"",IF(AND($E$3=6),'Marks Entry 6th'!AE203,IF(AND($E$3=7),'Marks Entry 7th'!AE203,"")))</f>
        <v/>
      </c>
      <c r="AT204" s="65" t="str">
        <f t="shared" si="291"/>
        <v/>
      </c>
      <c r="AU204" s="62" t="str">
        <f t="shared" si="292"/>
        <v/>
      </c>
      <c r="AV204" s="108">
        <f t="shared" si="293"/>
        <v>0</v>
      </c>
      <c r="AW204" s="108" t="str">
        <f t="shared" si="294"/>
        <v/>
      </c>
      <c r="AX204" s="108" t="str">
        <f t="shared" si="295"/>
        <v/>
      </c>
      <c r="AY204" s="108" t="str">
        <f t="shared" si="296"/>
        <v/>
      </c>
      <c r="AZ204" s="108" t="str">
        <f t="shared" si="297"/>
        <v/>
      </c>
      <c r="BA204" s="110" t="str">
        <f t="shared" si="298"/>
        <v/>
      </c>
      <c r="BB204" s="313" t="str">
        <f>IF(OR($E204="",$G204=""),"",IF(AND($E$3=6),'Marks Entry 6th'!AF203,IF(AND($E$3=7),'Marks Entry 7th'!AF203,"")))</f>
        <v/>
      </c>
      <c r="BC204" s="120" t="str">
        <f>IF(OR($E204="",$G204=""),"",IF(AND($E$3=6),'Marks Entry 6th'!AG203,IF(AND($E$3=7),'Marks Entry 7th'!AG203,"")))</f>
        <v/>
      </c>
      <c r="BD204" s="120" t="str">
        <f>IF(OR($E204="",$G204=""),"",IF(AND($E$3=6),'Marks Entry 6th'!AH203,IF(AND($E$3=7),'Marks Entry 7th'!AH203,"")))</f>
        <v/>
      </c>
      <c r="BE204" s="120" t="str">
        <f>IF(OR($E204="",$G204=""),"",IF(AND($E$3=6),'Marks Entry 6th'!AI203,IF(AND($E$3=7),'Marks Entry 7th'!AI203,"")))</f>
        <v/>
      </c>
      <c r="BF204" s="120" t="str">
        <f>IF(OR($E204="",$G204=""),"",IF(AND($E$3=6),'Marks Entry 6th'!AJ203,IF(AND($E$3=7),'Marks Entry 7th'!AJ203,"")))</f>
        <v/>
      </c>
      <c r="BG204" s="120" t="str">
        <f>IF(OR($E204="",$G204=""),"",IF(AND($E$3=6),'Marks Entry 6th'!AK203,IF(AND($E$3=7),'Marks Entry 7th'!AK203,"")))</f>
        <v/>
      </c>
      <c r="BH204" s="120" t="str">
        <f>IF(OR($E204="",$G204=""),"",IF(AND($E$3=6),'Marks Entry 6th'!AL203,IF(AND($E$3=7),'Marks Entry 7th'!AL203,"")))</f>
        <v/>
      </c>
      <c r="BI204" s="428" t="str">
        <f t="shared" si="299"/>
        <v/>
      </c>
      <c r="BJ204" s="120" t="str">
        <f>IF(OR($E204="",$G204=""),"",IF(AND($E$3=6),'Marks Entry 6th'!AM203,IF(AND($E$3=7),'Marks Entry 7th'!AM203,"")))</f>
        <v/>
      </c>
      <c r="BK204" s="120" t="str">
        <f>IF(OR($E204="",$G204=""),"",IF(AND($E$3=6),'Marks Entry 6th'!AN203,IF(AND($E$3=7),'Marks Entry 7th'!AN203,"")))</f>
        <v/>
      </c>
      <c r="BL204" s="65" t="str">
        <f t="shared" si="300"/>
        <v/>
      </c>
      <c r="BM204" s="62">
        <f t="shared" si="301"/>
        <v>0</v>
      </c>
      <c r="BN204" s="67" t="str">
        <f>IF(OR($E204="",$G204=""),"",IF(AND($E$3=6),'Marks Entry 6th'!AO203,IF(AND($E$3=7),'Marks Entry 7th'!AO203,"")))</f>
        <v/>
      </c>
      <c r="BO204" s="67" t="str">
        <f>IF(OR($E204="",$G204=""),"",IF(AND($E$3=6),'Marks Entry 6th'!AP203,IF(AND($E$3=7),'Marks Entry 7th'!AP203,"")))</f>
        <v/>
      </c>
      <c r="BP204" s="65" t="str">
        <f t="shared" si="302"/>
        <v/>
      </c>
      <c r="BQ204" s="62" t="str">
        <f t="shared" si="303"/>
        <v/>
      </c>
      <c r="BR204" s="108">
        <f t="shared" si="304"/>
        <v>0</v>
      </c>
      <c r="BS204" s="108" t="str">
        <f t="shared" si="305"/>
        <v/>
      </c>
      <c r="BT204" s="108" t="str">
        <f t="shared" si="306"/>
        <v/>
      </c>
      <c r="BU204" s="108" t="str">
        <f t="shared" si="307"/>
        <v/>
      </c>
      <c r="BV204" s="108" t="str">
        <f t="shared" si="308"/>
        <v/>
      </c>
      <c r="BW204" s="110" t="str">
        <f t="shared" si="309"/>
        <v/>
      </c>
      <c r="BX204" s="120" t="str">
        <f>IF(OR($E204="",$G204=""),"",IF(AND($E$3=6),'Marks Entry 6th'!AQ203,IF(AND($E$3=7),'Marks Entry 7th'!AQ203,"")))</f>
        <v/>
      </c>
      <c r="BY204" s="120" t="str">
        <f>IF(OR($E204="",$G204=""),"",IF(AND($E$3=6),'Marks Entry 6th'!AR203,IF(AND($E$3=7),'Marks Entry 7th'!AR203,"")))</f>
        <v/>
      </c>
      <c r="BZ204" s="120" t="str">
        <f>IF(OR($E204="",$G204=""),"",IF(AND($E$3=6),'Marks Entry 6th'!AS203,IF(AND($E$3=7),'Marks Entry 7th'!AS203,"")))</f>
        <v/>
      </c>
      <c r="CA204" s="120" t="str">
        <f>IF(OR($E204="",$G204=""),"",IF(AND($E$3=6),'Marks Entry 6th'!AT203,IF(AND($E$3=7),'Marks Entry 7th'!AT203,"")))</f>
        <v/>
      </c>
      <c r="CB204" s="120" t="str">
        <f>IF(OR($E204="",$G204=""),"",IF(AND($E$3=6),'Marks Entry 6th'!AU203,IF(AND($E$3=7),'Marks Entry 7th'!AU203,"")))</f>
        <v/>
      </c>
      <c r="CC204" s="120" t="str">
        <f>IF(OR($E204="",$G204=""),"",IF(AND($E$3=6),'Marks Entry 6th'!AV203,IF(AND($E$3=7),'Marks Entry 7th'!AV203,"")))</f>
        <v/>
      </c>
      <c r="CD204" s="428" t="str">
        <f t="shared" si="310"/>
        <v/>
      </c>
      <c r="CE204" s="120" t="str">
        <f>IF(OR($E204="",$G204=""),"",IF(AND($E$3=6),'Marks Entry 6th'!AW203,IF(AND($E$3=7),'Marks Entry 7th'!AW203,"")))</f>
        <v/>
      </c>
      <c r="CF204" s="120" t="str">
        <f>IF(OR($E204="",$G204=""),"",IF(AND($E$3=6),'Marks Entry 6th'!AX203,IF(AND($E$3=7),'Marks Entry 7th'!AX203,"")))</f>
        <v/>
      </c>
      <c r="CG204" s="65" t="str">
        <f t="shared" si="311"/>
        <v/>
      </c>
      <c r="CH204" s="62">
        <f t="shared" si="312"/>
        <v>0</v>
      </c>
      <c r="CI204" s="67" t="str">
        <f>IF(OR($E204="",$G204=""),"",IF(AND($E$3=6),'Marks Entry 6th'!AY203,IF(AND($E$3=7),'Marks Entry 7th'!AY203,"")))</f>
        <v/>
      </c>
      <c r="CJ204" s="67" t="str">
        <f>IF(OR($E204="",$G204=""),"",IF(AND($E$3=6),'Marks Entry 6th'!AZ203,IF(AND($E$3=7),'Marks Entry 7th'!AZ203,"")))</f>
        <v/>
      </c>
      <c r="CK204" s="65" t="str">
        <f t="shared" si="313"/>
        <v/>
      </c>
      <c r="CL204" s="62" t="str">
        <f t="shared" si="314"/>
        <v/>
      </c>
      <c r="CM204" s="108">
        <f t="shared" si="315"/>
        <v>0</v>
      </c>
      <c r="CN204" s="108" t="str">
        <f t="shared" si="316"/>
        <v/>
      </c>
      <c r="CO204" s="108" t="str">
        <f t="shared" si="317"/>
        <v/>
      </c>
      <c r="CP204" s="108" t="str">
        <f t="shared" si="318"/>
        <v/>
      </c>
      <c r="CQ204" s="108" t="str">
        <f t="shared" si="319"/>
        <v/>
      </c>
      <c r="CR204" s="110" t="str">
        <f t="shared" si="320"/>
        <v/>
      </c>
      <c r="CS204" s="120" t="str">
        <f>IF(OR($E204="",$G204=""),"",IF(AND($E$3=6),'Marks Entry 6th'!BA203,IF(AND($E$3=7),'Marks Entry 7th'!BA203,"")))</f>
        <v/>
      </c>
      <c r="CT204" s="120" t="str">
        <f>IF(OR($E204="",$G204=""),"",IF(AND($E$3=6),'Marks Entry 6th'!BB203,IF(AND($E$3=7),'Marks Entry 7th'!BB203,"")))</f>
        <v/>
      </c>
      <c r="CU204" s="120" t="str">
        <f>IF(OR($E204="",$G204=""),"",IF(AND($E$3=6),'Marks Entry 6th'!BC203,IF(AND($E$3=7),'Marks Entry 7th'!BC203,"")))</f>
        <v/>
      </c>
      <c r="CV204" s="120" t="str">
        <f>IF(OR($E204="",$G204=""),"",IF(AND($E$3=6),'Marks Entry 6th'!BD203,IF(AND($E$3=7),'Marks Entry 7th'!BD203,"")))</f>
        <v/>
      </c>
      <c r="CW204" s="120" t="str">
        <f>IF(OR($E204="",$G204=""),"",IF(AND($E$3=6),'Marks Entry 6th'!BE203,IF(AND($E$3=7),'Marks Entry 7th'!BE203,"")))</f>
        <v/>
      </c>
      <c r="CX204" s="120" t="str">
        <f>IF(OR($E204="",$G204=""),"",IF(AND($E$3=6),'Marks Entry 6th'!BF203,IF(AND($E$3=7),'Marks Entry 7th'!BF203,"")))</f>
        <v/>
      </c>
      <c r="CY204" s="428" t="str">
        <f t="shared" si="321"/>
        <v/>
      </c>
      <c r="CZ204" s="120" t="str">
        <f>IF(OR($E204="",$G204=""),"",IF(AND($E$3=6),'Marks Entry 6th'!BG203,IF(AND($E$3=7),'Marks Entry 7th'!BG203,"")))</f>
        <v/>
      </c>
      <c r="DA204" s="120" t="str">
        <f>IF(OR($E204="",$G204=""),"",IF(AND($E$3=6),'Marks Entry 6th'!BH203,IF(AND($E$3=7),'Marks Entry 7th'!BH203,"")))</f>
        <v/>
      </c>
      <c r="DB204" s="65" t="str">
        <f t="shared" si="322"/>
        <v/>
      </c>
      <c r="DC204" s="62">
        <f t="shared" si="323"/>
        <v>0</v>
      </c>
      <c r="DD204" s="67" t="str">
        <f>IF(OR($E204="",$G204=""),"",IF(AND($E$3=6),'Marks Entry 6th'!BI203,IF(AND($E$3=7),'Marks Entry 7th'!BI203,"")))</f>
        <v/>
      </c>
      <c r="DE204" s="67" t="str">
        <f>IF(OR($E204="",$G204=""),"",IF(AND($E$3=6),'Marks Entry 6th'!BJ203,IF(AND($E$3=7),'Marks Entry 7th'!BJ203,"")))</f>
        <v/>
      </c>
      <c r="DF204" s="65" t="str">
        <f t="shared" si="324"/>
        <v/>
      </c>
      <c r="DG204" s="62" t="str">
        <f t="shared" si="325"/>
        <v/>
      </c>
      <c r="DH204" s="108">
        <f t="shared" si="326"/>
        <v>0</v>
      </c>
      <c r="DI204" s="108" t="str">
        <f t="shared" si="327"/>
        <v/>
      </c>
      <c r="DJ204" s="108" t="str">
        <f t="shared" si="328"/>
        <v/>
      </c>
      <c r="DK204" s="108" t="str">
        <f t="shared" si="329"/>
        <v/>
      </c>
      <c r="DL204" s="108" t="str">
        <f t="shared" si="330"/>
        <v/>
      </c>
      <c r="DM204" s="110" t="str">
        <f t="shared" si="331"/>
        <v/>
      </c>
      <c r="DN204" s="120" t="str">
        <f>IF(OR($E204="",$G204=""),"",IF(AND($E$3=6),'Marks Entry 6th'!BK203,IF(AND($E$3=7),'Marks Entry 7th'!BK203,"")))</f>
        <v/>
      </c>
      <c r="DO204" s="120" t="str">
        <f>IF(OR($E204="",$G204=""),"",IF(AND($E$3=6),'Marks Entry 6th'!BL203,IF(AND($E$3=7),'Marks Entry 7th'!BL203,"")))</f>
        <v/>
      </c>
      <c r="DP204" s="120" t="str">
        <f>IF(OR($E204="",$G204=""),"",IF(AND($E$3=6),'Marks Entry 6th'!BM203,IF(AND($E$3=7),'Marks Entry 7th'!BM203,"")))</f>
        <v/>
      </c>
      <c r="DQ204" s="120" t="str">
        <f>IF(OR($E204="",$G204=""),"",IF(AND($E$3=6),'Marks Entry 6th'!BN203,IF(AND($E$3=7),'Marks Entry 7th'!BN203,"")))</f>
        <v/>
      </c>
      <c r="DR204" s="120" t="str">
        <f>IF(OR($E204="",$G204=""),"",IF(AND($E$3=6),'Marks Entry 6th'!BO203,IF(AND($E$3=7),'Marks Entry 7th'!BO203,"")))</f>
        <v/>
      </c>
      <c r="DS204" s="120" t="str">
        <f>IF(OR($E204="",$G204=""),"",IF(AND($E$3=6),'Marks Entry 6th'!BP203,IF(AND($E$3=7),'Marks Entry 7th'!BP203,"")))</f>
        <v/>
      </c>
      <c r="DT204" s="428" t="str">
        <f t="shared" si="332"/>
        <v/>
      </c>
      <c r="DU204" s="120" t="str">
        <f>IF(OR($E204="",$G204=""),"",IF(AND($E$3=6),'Marks Entry 6th'!BQ203,IF(AND($E$3=7),'Marks Entry 7th'!BQ203,"")))</f>
        <v/>
      </c>
      <c r="DV204" s="120" t="str">
        <f>IF(OR($E204="",$G204=""),"",IF(AND($E$3=6),'Marks Entry 6th'!BR203,IF(AND($E$3=7),'Marks Entry 7th'!BR203,"")))</f>
        <v/>
      </c>
      <c r="DW204" s="65" t="str">
        <f t="shared" si="333"/>
        <v/>
      </c>
      <c r="DX204" s="62">
        <f t="shared" si="334"/>
        <v>0</v>
      </c>
      <c r="DY204" s="67" t="str">
        <f>IF(OR($E204="",$G204=""),"",IF(AND($E$3=6),'Marks Entry 6th'!BS203,IF(AND($E$3=7),'Marks Entry 7th'!BS203,"")))</f>
        <v/>
      </c>
      <c r="DZ204" s="67" t="str">
        <f>IF(OR($E204="",$G204=""),"",IF(AND($E$3=6),'Marks Entry 6th'!BT203,IF(AND($E$3=7),'Marks Entry 7th'!BT203,"")))</f>
        <v/>
      </c>
      <c r="EA204" s="65" t="str">
        <f t="shared" si="335"/>
        <v/>
      </c>
      <c r="EB204" s="62" t="str">
        <f t="shared" si="336"/>
        <v/>
      </c>
      <c r="EC204" s="108">
        <f t="shared" si="337"/>
        <v>0</v>
      </c>
      <c r="ED204" s="108" t="str">
        <f t="shared" si="338"/>
        <v/>
      </c>
      <c r="EE204" s="108" t="str">
        <f t="shared" si="339"/>
        <v/>
      </c>
      <c r="EF204" s="108" t="str">
        <f t="shared" si="340"/>
        <v/>
      </c>
      <c r="EG204" s="108" t="str">
        <f t="shared" si="341"/>
        <v/>
      </c>
      <c r="EH204" s="110" t="str">
        <f t="shared" si="342"/>
        <v/>
      </c>
      <c r="EI204" s="52" t="str">
        <f>IF(OR($E204="",$G204=""),"",IF(AND($E$3=6),'Marks Entry 6th'!BU203,IF(AND($E$3=7),'Marks Entry 7th'!BU203,"")))</f>
        <v/>
      </c>
      <c r="EJ204" s="52" t="str">
        <f>IF(OR($E204="",$G204=""),"",IF(AND($E$3=6),'Marks Entry 6th'!BV203,IF(AND($E$3=7),'Marks Entry 7th'!BV203,"")))</f>
        <v/>
      </c>
      <c r="EK204" s="52" t="str">
        <f>IF(OR($E204="",$G204=""),"",IF(AND($E$3=6),'Marks Entry 6th'!BW203,IF(AND($E$3=7),'Marks Entry 7th'!BW203,"")))</f>
        <v/>
      </c>
      <c r="EL204" s="52" t="str">
        <f>IF(OR($E204="",$G204=""),"",IF(AND($E$3=6),'Marks Entry 6th'!BX203,IF(AND($E$3=7),'Marks Entry 7th'!BX203,"")))</f>
        <v/>
      </c>
      <c r="EM204" s="52" t="str">
        <f>IF(OR($E204="",$G204=""),"",IF(AND($E$3=6),'Marks Entry 6th'!BY203,IF(AND($E$3=7),'Marks Entry 7th'!BY203,"")))</f>
        <v/>
      </c>
      <c r="EN204" s="121" t="str">
        <f t="shared" si="343"/>
        <v/>
      </c>
      <c r="EO204" s="122">
        <f t="shared" si="344"/>
        <v>0</v>
      </c>
      <c r="EP204" s="122" t="str">
        <f t="shared" si="345"/>
        <v/>
      </c>
      <c r="EQ204" s="122" t="str">
        <f t="shared" si="346"/>
        <v/>
      </c>
      <c r="ER204" s="109" t="str">
        <f t="shared" si="347"/>
        <v/>
      </c>
      <c r="ES204" s="52" t="str">
        <f>IF(OR($E204="",$G204=""),"",IF(AND($E$3=6),'Marks Entry 6th'!BZ203,IF(AND($E$3=7),'Marks Entry 7th'!BZ203,"")))</f>
        <v/>
      </c>
      <c r="ET204" s="52" t="str">
        <f>IF(OR($E204="",$G204=""),"",IF(AND($E$3=6),'Marks Entry 6th'!CA203,IF(AND($E$3=7),'Marks Entry 7th'!CA203,"")))</f>
        <v/>
      </c>
      <c r="EU204" s="52" t="str">
        <f>IF(OR($E204="",$G204=""),"",IF(AND($E$3=6),'Marks Entry 6th'!CB203,IF(AND($E$3=7),'Marks Entry 7th'!CB203,"")))</f>
        <v/>
      </c>
      <c r="EV204" s="52" t="str">
        <f>IF(OR($E204="",$G204=""),"",IF(AND($E$3=6),'Marks Entry 6th'!CC203,IF(AND($E$3=7),'Marks Entry 7th'!CC203,"")))</f>
        <v/>
      </c>
      <c r="EW204" s="52" t="str">
        <f>IF(OR($E204="",$G204=""),"",IF(AND($E$3=6),'Marks Entry 6th'!CD203,IF(AND($E$3=7),'Marks Entry 7th'!CD203,"")))</f>
        <v/>
      </c>
      <c r="EX204" s="121" t="str">
        <f t="shared" si="348"/>
        <v/>
      </c>
      <c r="EY204" s="122">
        <f t="shared" si="349"/>
        <v>0</v>
      </c>
      <c r="EZ204" s="122" t="str">
        <f t="shared" si="350"/>
        <v/>
      </c>
      <c r="FA204" s="122" t="str">
        <f t="shared" si="351"/>
        <v/>
      </c>
      <c r="FB204" s="109" t="str">
        <f t="shared" si="352"/>
        <v/>
      </c>
      <c r="FC204" s="52" t="str">
        <f>IF(OR($E204="",$G204=""),"",IF(AND($E$3=6),'Marks Entry 6th'!CE203,IF(AND($E$3=7),'Marks Entry 7th'!CE203,"")))</f>
        <v/>
      </c>
      <c r="FD204" s="52" t="str">
        <f>IF(OR($E204="",$G204=""),"",IF(AND($E$3=6),'Marks Entry 6th'!CF203,IF(AND($E$3=7),'Marks Entry 7th'!CF203,"")))</f>
        <v/>
      </c>
      <c r="FE204" s="52" t="str">
        <f>IF(OR($E204="",$G204=""),"",IF(AND($E$3=6),'Marks Entry 6th'!CG203,IF(AND($E$3=7),'Marks Entry 7th'!CG203,"")))</f>
        <v/>
      </c>
      <c r="FF204" s="52" t="str">
        <f>IF(OR($E204="",$G204=""),"",IF(AND($E$3=6),'Marks Entry 6th'!CH203,IF(AND($E$3=7),'Marks Entry 7th'!CH203,"")))</f>
        <v/>
      </c>
      <c r="FG204" s="52" t="str">
        <f>IF(OR($E204="",$G204=""),"",IF(AND($E$3=6),'Marks Entry 6th'!CI203,IF(AND($E$3=7),'Marks Entry 7th'!CI203,"")))</f>
        <v/>
      </c>
      <c r="FH204" s="121" t="str">
        <f t="shared" si="353"/>
        <v/>
      </c>
      <c r="FI204" s="122">
        <f t="shared" si="354"/>
        <v>0</v>
      </c>
      <c r="FJ204" s="122" t="str">
        <f t="shared" si="355"/>
        <v/>
      </c>
      <c r="FK204" s="122" t="str">
        <f t="shared" si="356"/>
        <v/>
      </c>
      <c r="FL204" s="109" t="str">
        <f t="shared" si="357"/>
        <v/>
      </c>
      <c r="FM204" s="370" t="str">
        <f>IF(OR($E204="",$G204=""),"",IF(AND('Marks Entry 6th'!CJ203="",'Marks Entry 7th'!CJ203=""),"",IF(AND($E$3=6),'Marks Entry 6th'!CJ203,IF(AND($E$3=7),'Marks Entry 7th'!CJ203,""))))</f>
        <v/>
      </c>
      <c r="FN204" s="370" t="str">
        <f>IF(OR($E204="",$G204=""),"",IF(AND('Marks Entry 6th'!CK203="",'Marks Entry 7th'!CK203=""),"",IF(AND($E$3=6),'Marks Entry 6th'!CK203,IF(AND($E$3=7),'Marks Entry 7th'!CK203,""))))</f>
        <v/>
      </c>
      <c r="FO204" s="371" t="str">
        <f t="shared" si="358"/>
        <v/>
      </c>
      <c r="FP204" s="109" t="str">
        <f t="shared" si="359"/>
        <v/>
      </c>
      <c r="FQ204" s="370" t="str">
        <f>IF(OR($E204="",$G204=""),"",IF(AND('Marks Entry 6th'!CL203="",'Marks Entry 7th'!CL203=""),"",IF(AND($E$3=6),'Marks Entry 6th'!CL203,IF(AND($E$3=7),'Marks Entry 7th'!CL203,""))))</f>
        <v/>
      </c>
      <c r="FR204" s="370" t="str">
        <f>IF(OR($E204="",$G204=""),"",IF(AND('Marks Entry 6th'!CM203="",'Marks Entry 7th'!CM203=""),"",IF(AND($E$3=6),'Marks Entry 6th'!CM203,IF(AND($E$3=7),'Marks Entry 7th'!CM203,""))))</f>
        <v/>
      </c>
      <c r="FS204" s="371" t="str">
        <f t="shared" si="360"/>
        <v/>
      </c>
      <c r="FT204" s="109" t="str">
        <f t="shared" si="361"/>
        <v/>
      </c>
      <c r="FU204" s="78" t="str">
        <f t="shared" si="362"/>
        <v/>
      </c>
      <c r="FV204" s="332" t="str">
        <f t="shared" si="363"/>
        <v/>
      </c>
      <c r="FW204" s="84" t="str">
        <f t="shared" si="364"/>
        <v/>
      </c>
      <c r="FX204" s="225" t="str">
        <f t="shared" si="365"/>
        <v/>
      </c>
      <c r="FY204" s="85" t="str">
        <f t="shared" si="366"/>
        <v/>
      </c>
      <c r="FZ204" s="331" t="str">
        <f>IFERROR(IF(B204="NSO","NSO",IF(OR(D204="",G204="",F204=""),"",IF(AND(FV204&gt;=36,'Master sheet'!$D$11="Hindi"),"कक्षा क्रमोन्नत",IF(AND(FV204&gt;=36,'Master sheet'!$D$11="English"),"Promoted",IF(AND(FV204&lt;36,'Master sheet'!$D$11="Hindi"),"पुनः परीक्षा","Re-Exam"))))),"")</f>
        <v/>
      </c>
      <c r="GA204" s="53" t="str">
        <f>IF(OR($E204="",$G204=""),"",IF(AND($E$3=6,'Marks Entry 6th'!CN203=""),"",IF(AND($E$3=7,'Marks Entry 7th'!CN203=""),"",IF(AND($E$3=6),'Marks Entry 6th'!CN203,IF(AND($E$3=7),'Marks Entry 7th'!CN203,"")))))</f>
        <v/>
      </c>
      <c r="GB204" s="53" t="str">
        <f>IF(OR($E204="",$G204=""),"",IF(AND($E$3=6,'Marks Entry 6th'!CO203=""),"",IF(AND($E$3=7,'Marks Entry 7th'!CO203=""),"",IF(AND($E$3=6),'Marks Entry 6th'!CO203,IF(AND($E$3=7),'Marks Entry 7th'!CO203,"")))))</f>
        <v/>
      </c>
      <c r="GC204" s="54"/>
      <c r="GK204" s="56">
        <f>IF(AND($E$3=6),'Marks Entry 6th'!I203,IF(AND($E$3=7),'Marks Entry 7th'!I203,""))</f>
        <v>0</v>
      </c>
      <c r="GL204" s="56">
        <f t="shared" si="367"/>
        <v>0</v>
      </c>
    </row>
    <row r="205" spans="1:194" ht="18.95" customHeight="1">
      <c r="A205" s="68">
        <v>198</v>
      </c>
      <c r="B205" s="68" t="str">
        <f>IF(OR(GK205=0,GK205=""),"",IF(AND($E$3=6),'Marks Entry 6th'!I204,IF(AND($E$3=7),'Marks Entry 7th'!I204,"")))</f>
        <v/>
      </c>
      <c r="C205" s="69" t="str">
        <f>IF(OR(B205=0,B205=""),"",IF(AND($E$3=6,'Marks Entry 6th'!B204=""),"",IF(AND($E$3=7,'Marks Entry 7th'!B204=""),"",IF(AND($E$3=6,'Marks Entry 6th'!B204),'Marks Entry 6th'!B204,IF(AND($E$3=7),'Marks Entry 7th'!B204,"")))))</f>
        <v/>
      </c>
      <c r="D205" s="69" t="str">
        <f>IF(OR(B205=0,B205=""),"",IF(AND($E$3=6,'Marks Entry 6th'!C204=""),"",IF(AND($E$3=7,'Marks Entry 7th'!C204=""),"",IF(AND($E$3=6),'Marks Entry 6th'!C204,IF(AND($E$3=7),'Marks Entry 7th'!C204,"")))))</f>
        <v/>
      </c>
      <c r="E205" s="306" t="str">
        <f>IF(OR(B205=0,B205=""),"",IF(AND($E$3=6,'Marks Entry 6th'!E204=""),"",IF(AND($E$3=7,'Marks Entry 7th'!E204=""),"",IF(AND($E$3=6),'Marks Entry 6th'!E204,IF(AND($E$3=7),'Marks Entry 7th'!E204,"")))))</f>
        <v/>
      </c>
      <c r="F205" s="69" t="str">
        <f>IF(OR(B205=0,B205=""),"",IF(AND($E$3=6,'Marks Entry 6th'!D204=""),"",IF(AND($E$3=7,'Marks Entry 7th'!D204=""),"",IF(AND($E$3=6),'Marks Entry 6th'!D204,IF(AND($E$3=7),'Marks Entry 7th'!D204,"")))))</f>
        <v/>
      </c>
      <c r="G205" s="305" t="str">
        <f>IF(OR(B205=0,B205=""),"",IF(AND($E$3=6,'Marks Entry 6th'!F204=""),"",IF(AND($E$3=7,'Marks Entry 7th'!F204=""),"",IF(AND($E$3=6),UPPER('Marks Entry 6th'!F204),IF(AND($E$3=7),UPPER('Marks Entry 7th'!F204),"")))))</f>
        <v/>
      </c>
      <c r="H205" s="305" t="str">
        <f>IF(OR(B205=0,B205=""),"",IF(AND($E$3=6,'Marks Entry 6th'!G204=""),"",IF(AND($E$3=7,'Marks Entry 7th'!G204=""),"",IF(AND($E$3=6),UPPER('Marks Entry 6th'!G204),IF(AND($E$3=7),UPPER('Marks Entry 7th'!G204),"")))))</f>
        <v/>
      </c>
      <c r="I205" s="305" t="str">
        <f>IF(OR(B205=0,B205=""),"",IF(AND($E$3=6,'Marks Entry 6th'!H204=""),"",IF(AND($E$3=7,'Marks Entry 7th'!H204=""),"",IF(AND($E$3=6),UPPER('Marks Entry 6th'!H204),IF(AND($E$3=7),UPPER('Marks Entry 7th'!H204),"")))))</f>
        <v/>
      </c>
      <c r="J205" s="64" t="str">
        <f>IF(OR(B205=0,B205=""),"",IF(AND($E$3=6,'Marks Entry 6th'!J204=""),"",IF(AND($E$3=7,'Marks Entry 7th'!J204=""),"",IF(AND($E$3=6),'Marks Entry 6th'!J204,IF(AND($E$3=7),'Marks Entry 7th'!J204,"")))))</f>
        <v/>
      </c>
      <c r="K205" s="64" t="str">
        <f>IF(OR(B205=0,B205=""),"",IF(AND($E$3=6,'Marks Entry 6th'!K204=""),"",IF(AND($E$3=7,'Marks Entry 7th'!K204=""),"",IF(AND($E$3=6),'Marks Entry 6th'!K204,IF(AND($E$3=7),'Marks Entry 7th'!K204,"")))))</f>
        <v/>
      </c>
      <c r="L205" s="120" t="str">
        <f>IF(OR($E205="",$G205=""),"",IF(AND($E$3=6),'Marks Entry 6th'!L204,IF(AND($E$3=7),'Marks Entry 7th'!L204,"")))</f>
        <v/>
      </c>
      <c r="M205" s="120" t="str">
        <f>IF(OR($E205="",$G205=""),"",IF(AND($E$3=6),'Marks Entry 6th'!M204,IF(AND($E$3=7),'Marks Entry 7th'!M204,"")))</f>
        <v/>
      </c>
      <c r="N205" s="120" t="str">
        <f>IF(OR($E205="",$G205=""),"",IF(AND($E$3=6),'Marks Entry 6th'!N204,IF(AND($E$3=7),'Marks Entry 7th'!N204,"")))</f>
        <v/>
      </c>
      <c r="O205" s="120" t="str">
        <f>IF(OR($E205="",$G205=""),"",IF(AND($E$3=6),'Marks Entry 6th'!O204,IF(AND($E$3=7),'Marks Entry 7th'!O204,"")))</f>
        <v/>
      </c>
      <c r="P205" s="120" t="str">
        <f>IF(OR($E205="",$G205=""),"",IF(AND($E$3=6),'Marks Entry 6th'!P204,IF(AND($E$3=7),'Marks Entry 7th'!P204,"")))</f>
        <v/>
      </c>
      <c r="Q205" s="120" t="str">
        <f>IF(OR($E205="",$G205=""),"",IF(AND($E$3=6),'Marks Entry 6th'!Q204,IF(AND($E$3=7),'Marks Entry 7th'!Q204,"")))</f>
        <v/>
      </c>
      <c r="R205" s="428" t="str">
        <f t="shared" si="277"/>
        <v/>
      </c>
      <c r="S205" s="120" t="str">
        <f>IF(OR($E205="",$G205=""),"",IF(AND($E$3=6),'Marks Entry 6th'!R204,IF(AND($E$3=7),'Marks Entry 7th'!R204,"")))</f>
        <v/>
      </c>
      <c r="T205" s="120" t="str">
        <f>IF(OR($E205="",$G205=""),"",IF(AND($E$3=6),'Marks Entry 6th'!S204,IF(AND($E$3=7),'Marks Entry 7th'!S204,"")))</f>
        <v/>
      </c>
      <c r="U205" s="65" t="str">
        <f t="shared" si="278"/>
        <v/>
      </c>
      <c r="V205" s="62">
        <f t="shared" si="279"/>
        <v>0</v>
      </c>
      <c r="W205" s="67" t="str">
        <f>IF(OR($E205="",$G205=""),"",IF(AND($E$3=6),'Marks Entry 6th'!T204,IF(AND($E$3=7),'Marks Entry 7th'!T204,"")))</f>
        <v/>
      </c>
      <c r="X205" s="67" t="str">
        <f>IF(OR($E205="",$G205=""),"",IF(AND($E$3=6),'Marks Entry 6th'!U204,IF(AND($E$3=7),'Marks Entry 7th'!U204,"")))</f>
        <v/>
      </c>
      <c r="Y205" s="66" t="str">
        <f t="shared" si="280"/>
        <v/>
      </c>
      <c r="Z205" s="62" t="str">
        <f t="shared" si="281"/>
        <v/>
      </c>
      <c r="AA205" s="108">
        <f t="shared" si="282"/>
        <v>0</v>
      </c>
      <c r="AB205" s="108" t="str">
        <f t="shared" si="283"/>
        <v/>
      </c>
      <c r="AC205" s="108" t="str">
        <f t="shared" si="284"/>
        <v/>
      </c>
      <c r="AD205" s="108" t="str">
        <f t="shared" si="285"/>
        <v/>
      </c>
      <c r="AE205" s="108" t="str">
        <f t="shared" si="286"/>
        <v/>
      </c>
      <c r="AF205" s="110" t="str">
        <f t="shared" si="287"/>
        <v/>
      </c>
      <c r="AG205" s="120" t="str">
        <f>IF(OR($E205="",$G205=""),"",IF(AND($E$3=6),'Marks Entry 6th'!V204,IF(AND($E$3=7),'Marks Entry 7th'!V204,"")))</f>
        <v/>
      </c>
      <c r="AH205" s="120" t="str">
        <f>IF(OR($E205="",$G205=""),"",IF(AND($E$3=6),'Marks Entry 6th'!W204,IF(AND($E$3=7),'Marks Entry 7th'!W204,"")))</f>
        <v/>
      </c>
      <c r="AI205" s="120" t="str">
        <f>IF(OR($E205="",$G205=""),"",IF(AND($E$3=6),'Marks Entry 6th'!X204,IF(AND($E$3=7),'Marks Entry 7th'!X204,"")))</f>
        <v/>
      </c>
      <c r="AJ205" s="120" t="str">
        <f>IF(OR($E205="",$G205=""),"",IF(AND($E$3=6),'Marks Entry 6th'!Y204,IF(AND($E$3=7),'Marks Entry 7th'!Y204,"")))</f>
        <v/>
      </c>
      <c r="AK205" s="120" t="str">
        <f>IF(OR($E205="",$G205=""),"",IF(AND($E$3=6),'Marks Entry 6th'!Z204,IF(AND($E$3=7),'Marks Entry 7th'!Z204,"")))</f>
        <v/>
      </c>
      <c r="AL205" s="120" t="str">
        <f>IF(OR($E205="",$G205=""),"",IF(AND($E$3=6),'Marks Entry 6th'!AA204,IF(AND($E$3=7),'Marks Entry 7th'!AA204,"")))</f>
        <v/>
      </c>
      <c r="AM205" s="428" t="str">
        <f t="shared" si="288"/>
        <v/>
      </c>
      <c r="AN205" s="120" t="str">
        <f>IF(OR($E205="",$G205=""),"",IF(AND($E$3=6),'Marks Entry 6th'!AB204,IF(AND($E$3=7),'Marks Entry 7th'!AB204,"")))</f>
        <v/>
      </c>
      <c r="AO205" s="120" t="str">
        <f>IF(OR($E205="",$G205=""),"",IF(AND($E$3=6),'Marks Entry 6th'!AC204,IF(AND($E$3=7),'Marks Entry 7th'!AC204,"")))</f>
        <v/>
      </c>
      <c r="AP205" s="65" t="str">
        <f t="shared" si="289"/>
        <v/>
      </c>
      <c r="AQ205" s="62">
        <f t="shared" si="290"/>
        <v>0</v>
      </c>
      <c r="AR205" s="67" t="str">
        <f>IF(OR($E205="",$G205=""),"",IF(AND($E$3=6),'Marks Entry 6th'!AD204,IF(AND($E$3=7),'Marks Entry 7th'!AD204,"")))</f>
        <v/>
      </c>
      <c r="AS205" s="67" t="str">
        <f>IF(OR($E205="",$G205=""),"",IF(AND($E$3=6),'Marks Entry 6th'!AE204,IF(AND($E$3=7),'Marks Entry 7th'!AE204,"")))</f>
        <v/>
      </c>
      <c r="AT205" s="65" t="str">
        <f t="shared" si="291"/>
        <v/>
      </c>
      <c r="AU205" s="62" t="str">
        <f t="shared" si="292"/>
        <v/>
      </c>
      <c r="AV205" s="108">
        <f t="shared" si="293"/>
        <v>0</v>
      </c>
      <c r="AW205" s="108" t="str">
        <f t="shared" si="294"/>
        <v/>
      </c>
      <c r="AX205" s="108" t="str">
        <f t="shared" si="295"/>
        <v/>
      </c>
      <c r="AY205" s="108" t="str">
        <f t="shared" si="296"/>
        <v/>
      </c>
      <c r="AZ205" s="108" t="str">
        <f t="shared" si="297"/>
        <v/>
      </c>
      <c r="BA205" s="110" t="str">
        <f t="shared" si="298"/>
        <v/>
      </c>
      <c r="BB205" s="313" t="str">
        <f>IF(OR($E205="",$G205=""),"",IF(AND($E$3=6),'Marks Entry 6th'!AF204,IF(AND($E$3=7),'Marks Entry 7th'!AF204,"")))</f>
        <v/>
      </c>
      <c r="BC205" s="120" t="str">
        <f>IF(OR($E205="",$G205=""),"",IF(AND($E$3=6),'Marks Entry 6th'!AG204,IF(AND($E$3=7),'Marks Entry 7th'!AG204,"")))</f>
        <v/>
      </c>
      <c r="BD205" s="120" t="str">
        <f>IF(OR($E205="",$G205=""),"",IF(AND($E$3=6),'Marks Entry 6th'!AH204,IF(AND($E$3=7),'Marks Entry 7th'!AH204,"")))</f>
        <v/>
      </c>
      <c r="BE205" s="120" t="str">
        <f>IF(OR($E205="",$G205=""),"",IF(AND($E$3=6),'Marks Entry 6th'!AI204,IF(AND($E$3=7),'Marks Entry 7th'!AI204,"")))</f>
        <v/>
      </c>
      <c r="BF205" s="120" t="str">
        <f>IF(OR($E205="",$G205=""),"",IF(AND($E$3=6),'Marks Entry 6th'!AJ204,IF(AND($E$3=7),'Marks Entry 7th'!AJ204,"")))</f>
        <v/>
      </c>
      <c r="BG205" s="120" t="str">
        <f>IF(OR($E205="",$G205=""),"",IF(AND($E$3=6),'Marks Entry 6th'!AK204,IF(AND($E$3=7),'Marks Entry 7th'!AK204,"")))</f>
        <v/>
      </c>
      <c r="BH205" s="120" t="str">
        <f>IF(OR($E205="",$G205=""),"",IF(AND($E$3=6),'Marks Entry 6th'!AL204,IF(AND($E$3=7),'Marks Entry 7th'!AL204,"")))</f>
        <v/>
      </c>
      <c r="BI205" s="428" t="str">
        <f t="shared" si="299"/>
        <v/>
      </c>
      <c r="BJ205" s="120" t="str">
        <f>IF(OR($E205="",$G205=""),"",IF(AND($E$3=6),'Marks Entry 6th'!AM204,IF(AND($E$3=7),'Marks Entry 7th'!AM204,"")))</f>
        <v/>
      </c>
      <c r="BK205" s="120" t="str">
        <f>IF(OR($E205="",$G205=""),"",IF(AND($E$3=6),'Marks Entry 6th'!AN204,IF(AND($E$3=7),'Marks Entry 7th'!AN204,"")))</f>
        <v/>
      </c>
      <c r="BL205" s="65" t="str">
        <f t="shared" si="300"/>
        <v/>
      </c>
      <c r="BM205" s="62">
        <f t="shared" si="301"/>
        <v>0</v>
      </c>
      <c r="BN205" s="67" t="str">
        <f>IF(OR($E205="",$G205=""),"",IF(AND($E$3=6),'Marks Entry 6th'!AO204,IF(AND($E$3=7),'Marks Entry 7th'!AO204,"")))</f>
        <v/>
      </c>
      <c r="BO205" s="67" t="str">
        <f>IF(OR($E205="",$G205=""),"",IF(AND($E$3=6),'Marks Entry 6th'!AP204,IF(AND($E$3=7),'Marks Entry 7th'!AP204,"")))</f>
        <v/>
      </c>
      <c r="BP205" s="65" t="str">
        <f t="shared" si="302"/>
        <v/>
      </c>
      <c r="BQ205" s="62" t="str">
        <f t="shared" si="303"/>
        <v/>
      </c>
      <c r="BR205" s="108">
        <f t="shared" si="304"/>
        <v>0</v>
      </c>
      <c r="BS205" s="108" t="str">
        <f t="shared" si="305"/>
        <v/>
      </c>
      <c r="BT205" s="108" t="str">
        <f t="shared" si="306"/>
        <v/>
      </c>
      <c r="BU205" s="108" t="str">
        <f t="shared" si="307"/>
        <v/>
      </c>
      <c r="BV205" s="108" t="str">
        <f t="shared" si="308"/>
        <v/>
      </c>
      <c r="BW205" s="110" t="str">
        <f t="shared" si="309"/>
        <v/>
      </c>
      <c r="BX205" s="120" t="str">
        <f>IF(OR($E205="",$G205=""),"",IF(AND($E$3=6),'Marks Entry 6th'!AQ204,IF(AND($E$3=7),'Marks Entry 7th'!AQ204,"")))</f>
        <v/>
      </c>
      <c r="BY205" s="120" t="str">
        <f>IF(OR($E205="",$G205=""),"",IF(AND($E$3=6),'Marks Entry 6th'!AR204,IF(AND($E$3=7),'Marks Entry 7th'!AR204,"")))</f>
        <v/>
      </c>
      <c r="BZ205" s="120" t="str">
        <f>IF(OR($E205="",$G205=""),"",IF(AND($E$3=6),'Marks Entry 6th'!AS204,IF(AND($E$3=7),'Marks Entry 7th'!AS204,"")))</f>
        <v/>
      </c>
      <c r="CA205" s="120" t="str">
        <f>IF(OR($E205="",$G205=""),"",IF(AND($E$3=6),'Marks Entry 6th'!AT204,IF(AND($E$3=7),'Marks Entry 7th'!AT204,"")))</f>
        <v/>
      </c>
      <c r="CB205" s="120" t="str">
        <f>IF(OR($E205="",$G205=""),"",IF(AND($E$3=6),'Marks Entry 6th'!AU204,IF(AND($E$3=7),'Marks Entry 7th'!AU204,"")))</f>
        <v/>
      </c>
      <c r="CC205" s="120" t="str">
        <f>IF(OR($E205="",$G205=""),"",IF(AND($E$3=6),'Marks Entry 6th'!AV204,IF(AND($E$3=7),'Marks Entry 7th'!AV204,"")))</f>
        <v/>
      </c>
      <c r="CD205" s="428" t="str">
        <f t="shared" si="310"/>
        <v/>
      </c>
      <c r="CE205" s="120" t="str">
        <f>IF(OR($E205="",$G205=""),"",IF(AND($E$3=6),'Marks Entry 6th'!AW204,IF(AND($E$3=7),'Marks Entry 7th'!AW204,"")))</f>
        <v/>
      </c>
      <c r="CF205" s="120" t="str">
        <f>IF(OR($E205="",$G205=""),"",IF(AND($E$3=6),'Marks Entry 6th'!AX204,IF(AND($E$3=7),'Marks Entry 7th'!AX204,"")))</f>
        <v/>
      </c>
      <c r="CG205" s="65" t="str">
        <f t="shared" si="311"/>
        <v/>
      </c>
      <c r="CH205" s="62">
        <f t="shared" si="312"/>
        <v>0</v>
      </c>
      <c r="CI205" s="67" t="str">
        <f>IF(OR($E205="",$G205=""),"",IF(AND($E$3=6),'Marks Entry 6th'!AY204,IF(AND($E$3=7),'Marks Entry 7th'!AY204,"")))</f>
        <v/>
      </c>
      <c r="CJ205" s="67" t="str">
        <f>IF(OR($E205="",$G205=""),"",IF(AND($E$3=6),'Marks Entry 6th'!AZ204,IF(AND($E$3=7),'Marks Entry 7th'!AZ204,"")))</f>
        <v/>
      </c>
      <c r="CK205" s="65" t="str">
        <f t="shared" si="313"/>
        <v/>
      </c>
      <c r="CL205" s="62" t="str">
        <f t="shared" si="314"/>
        <v/>
      </c>
      <c r="CM205" s="108">
        <f t="shared" si="315"/>
        <v>0</v>
      </c>
      <c r="CN205" s="108" t="str">
        <f t="shared" si="316"/>
        <v/>
      </c>
      <c r="CO205" s="108" t="str">
        <f t="shared" si="317"/>
        <v/>
      </c>
      <c r="CP205" s="108" t="str">
        <f t="shared" si="318"/>
        <v/>
      </c>
      <c r="CQ205" s="108" t="str">
        <f t="shared" si="319"/>
        <v/>
      </c>
      <c r="CR205" s="110" t="str">
        <f t="shared" si="320"/>
        <v/>
      </c>
      <c r="CS205" s="120" t="str">
        <f>IF(OR($E205="",$G205=""),"",IF(AND($E$3=6),'Marks Entry 6th'!BA204,IF(AND($E$3=7),'Marks Entry 7th'!BA204,"")))</f>
        <v/>
      </c>
      <c r="CT205" s="120" t="str">
        <f>IF(OR($E205="",$G205=""),"",IF(AND($E$3=6),'Marks Entry 6th'!BB204,IF(AND($E$3=7),'Marks Entry 7th'!BB204,"")))</f>
        <v/>
      </c>
      <c r="CU205" s="120" t="str">
        <f>IF(OR($E205="",$G205=""),"",IF(AND($E$3=6),'Marks Entry 6th'!BC204,IF(AND($E$3=7),'Marks Entry 7th'!BC204,"")))</f>
        <v/>
      </c>
      <c r="CV205" s="120" t="str">
        <f>IF(OR($E205="",$G205=""),"",IF(AND($E$3=6),'Marks Entry 6th'!BD204,IF(AND($E$3=7),'Marks Entry 7th'!BD204,"")))</f>
        <v/>
      </c>
      <c r="CW205" s="120" t="str">
        <f>IF(OR($E205="",$G205=""),"",IF(AND($E$3=6),'Marks Entry 6th'!BE204,IF(AND($E$3=7),'Marks Entry 7th'!BE204,"")))</f>
        <v/>
      </c>
      <c r="CX205" s="120" t="str">
        <f>IF(OR($E205="",$G205=""),"",IF(AND($E$3=6),'Marks Entry 6th'!BF204,IF(AND($E$3=7),'Marks Entry 7th'!BF204,"")))</f>
        <v/>
      </c>
      <c r="CY205" s="428" t="str">
        <f t="shared" si="321"/>
        <v/>
      </c>
      <c r="CZ205" s="120" t="str">
        <f>IF(OR($E205="",$G205=""),"",IF(AND($E$3=6),'Marks Entry 6th'!BG204,IF(AND($E$3=7),'Marks Entry 7th'!BG204,"")))</f>
        <v/>
      </c>
      <c r="DA205" s="120" t="str">
        <f>IF(OR($E205="",$G205=""),"",IF(AND($E$3=6),'Marks Entry 6th'!BH204,IF(AND($E$3=7),'Marks Entry 7th'!BH204,"")))</f>
        <v/>
      </c>
      <c r="DB205" s="65" t="str">
        <f t="shared" si="322"/>
        <v/>
      </c>
      <c r="DC205" s="62">
        <f t="shared" si="323"/>
        <v>0</v>
      </c>
      <c r="DD205" s="67" t="str">
        <f>IF(OR($E205="",$G205=""),"",IF(AND($E$3=6),'Marks Entry 6th'!BI204,IF(AND($E$3=7),'Marks Entry 7th'!BI204,"")))</f>
        <v/>
      </c>
      <c r="DE205" s="67" t="str">
        <f>IF(OR($E205="",$G205=""),"",IF(AND($E$3=6),'Marks Entry 6th'!BJ204,IF(AND($E$3=7),'Marks Entry 7th'!BJ204,"")))</f>
        <v/>
      </c>
      <c r="DF205" s="65" t="str">
        <f t="shared" si="324"/>
        <v/>
      </c>
      <c r="DG205" s="62" t="str">
        <f t="shared" si="325"/>
        <v/>
      </c>
      <c r="DH205" s="108">
        <f t="shared" si="326"/>
        <v>0</v>
      </c>
      <c r="DI205" s="108" t="str">
        <f t="shared" si="327"/>
        <v/>
      </c>
      <c r="DJ205" s="108" t="str">
        <f t="shared" si="328"/>
        <v/>
      </c>
      <c r="DK205" s="108" t="str">
        <f t="shared" si="329"/>
        <v/>
      </c>
      <c r="DL205" s="108" t="str">
        <f t="shared" si="330"/>
        <v/>
      </c>
      <c r="DM205" s="110" t="str">
        <f t="shared" si="331"/>
        <v/>
      </c>
      <c r="DN205" s="120" t="str">
        <f>IF(OR($E205="",$G205=""),"",IF(AND($E$3=6),'Marks Entry 6th'!BK204,IF(AND($E$3=7),'Marks Entry 7th'!BK204,"")))</f>
        <v/>
      </c>
      <c r="DO205" s="120" t="str">
        <f>IF(OR($E205="",$G205=""),"",IF(AND($E$3=6),'Marks Entry 6th'!BL204,IF(AND($E$3=7),'Marks Entry 7th'!BL204,"")))</f>
        <v/>
      </c>
      <c r="DP205" s="120" t="str">
        <f>IF(OR($E205="",$G205=""),"",IF(AND($E$3=6),'Marks Entry 6th'!BM204,IF(AND($E$3=7),'Marks Entry 7th'!BM204,"")))</f>
        <v/>
      </c>
      <c r="DQ205" s="120" t="str">
        <f>IF(OR($E205="",$G205=""),"",IF(AND($E$3=6),'Marks Entry 6th'!BN204,IF(AND($E$3=7),'Marks Entry 7th'!BN204,"")))</f>
        <v/>
      </c>
      <c r="DR205" s="120" t="str">
        <f>IF(OR($E205="",$G205=""),"",IF(AND($E$3=6),'Marks Entry 6th'!BO204,IF(AND($E$3=7),'Marks Entry 7th'!BO204,"")))</f>
        <v/>
      </c>
      <c r="DS205" s="120" t="str">
        <f>IF(OR($E205="",$G205=""),"",IF(AND($E$3=6),'Marks Entry 6th'!BP204,IF(AND($E$3=7),'Marks Entry 7th'!BP204,"")))</f>
        <v/>
      </c>
      <c r="DT205" s="428" t="str">
        <f t="shared" si="332"/>
        <v/>
      </c>
      <c r="DU205" s="120" t="str">
        <f>IF(OR($E205="",$G205=""),"",IF(AND($E$3=6),'Marks Entry 6th'!BQ204,IF(AND($E$3=7),'Marks Entry 7th'!BQ204,"")))</f>
        <v/>
      </c>
      <c r="DV205" s="120" t="str">
        <f>IF(OR($E205="",$G205=""),"",IF(AND($E$3=6),'Marks Entry 6th'!BR204,IF(AND($E$3=7),'Marks Entry 7th'!BR204,"")))</f>
        <v/>
      </c>
      <c r="DW205" s="65" t="str">
        <f t="shared" si="333"/>
        <v/>
      </c>
      <c r="DX205" s="62">
        <f t="shared" si="334"/>
        <v>0</v>
      </c>
      <c r="DY205" s="67" t="str">
        <f>IF(OR($E205="",$G205=""),"",IF(AND($E$3=6),'Marks Entry 6th'!BS204,IF(AND($E$3=7),'Marks Entry 7th'!BS204,"")))</f>
        <v/>
      </c>
      <c r="DZ205" s="67" t="str">
        <f>IF(OR($E205="",$G205=""),"",IF(AND($E$3=6),'Marks Entry 6th'!BT204,IF(AND($E$3=7),'Marks Entry 7th'!BT204,"")))</f>
        <v/>
      </c>
      <c r="EA205" s="65" t="str">
        <f t="shared" si="335"/>
        <v/>
      </c>
      <c r="EB205" s="62" t="str">
        <f t="shared" si="336"/>
        <v/>
      </c>
      <c r="EC205" s="108">
        <f t="shared" si="337"/>
        <v>0</v>
      </c>
      <c r="ED205" s="108" t="str">
        <f t="shared" si="338"/>
        <v/>
      </c>
      <c r="EE205" s="108" t="str">
        <f t="shared" si="339"/>
        <v/>
      </c>
      <c r="EF205" s="108" t="str">
        <f t="shared" si="340"/>
        <v/>
      </c>
      <c r="EG205" s="108" t="str">
        <f t="shared" si="341"/>
        <v/>
      </c>
      <c r="EH205" s="110" t="str">
        <f t="shared" si="342"/>
        <v/>
      </c>
      <c r="EI205" s="52" t="str">
        <f>IF(OR($E205="",$G205=""),"",IF(AND($E$3=6),'Marks Entry 6th'!BU204,IF(AND($E$3=7),'Marks Entry 7th'!BU204,"")))</f>
        <v/>
      </c>
      <c r="EJ205" s="52" t="str">
        <f>IF(OR($E205="",$G205=""),"",IF(AND($E$3=6),'Marks Entry 6th'!BV204,IF(AND($E$3=7),'Marks Entry 7th'!BV204,"")))</f>
        <v/>
      </c>
      <c r="EK205" s="52" t="str">
        <f>IF(OR($E205="",$G205=""),"",IF(AND($E$3=6),'Marks Entry 6th'!BW204,IF(AND($E$3=7),'Marks Entry 7th'!BW204,"")))</f>
        <v/>
      </c>
      <c r="EL205" s="52" t="str">
        <f>IF(OR($E205="",$G205=""),"",IF(AND($E$3=6),'Marks Entry 6th'!BX204,IF(AND($E$3=7),'Marks Entry 7th'!BX204,"")))</f>
        <v/>
      </c>
      <c r="EM205" s="52" t="str">
        <f>IF(OR($E205="",$G205=""),"",IF(AND($E$3=6),'Marks Entry 6th'!BY204,IF(AND($E$3=7),'Marks Entry 7th'!BY204,"")))</f>
        <v/>
      </c>
      <c r="EN205" s="121" t="str">
        <f t="shared" si="343"/>
        <v/>
      </c>
      <c r="EO205" s="122">
        <f t="shared" si="344"/>
        <v>0</v>
      </c>
      <c r="EP205" s="122" t="str">
        <f t="shared" si="345"/>
        <v/>
      </c>
      <c r="EQ205" s="122" t="str">
        <f t="shared" si="346"/>
        <v/>
      </c>
      <c r="ER205" s="109" t="str">
        <f t="shared" si="347"/>
        <v/>
      </c>
      <c r="ES205" s="52" t="str">
        <f>IF(OR($E205="",$G205=""),"",IF(AND($E$3=6),'Marks Entry 6th'!BZ204,IF(AND($E$3=7),'Marks Entry 7th'!BZ204,"")))</f>
        <v/>
      </c>
      <c r="ET205" s="52" t="str">
        <f>IF(OR($E205="",$G205=""),"",IF(AND($E$3=6),'Marks Entry 6th'!CA204,IF(AND($E$3=7),'Marks Entry 7th'!CA204,"")))</f>
        <v/>
      </c>
      <c r="EU205" s="52" t="str">
        <f>IF(OR($E205="",$G205=""),"",IF(AND($E$3=6),'Marks Entry 6th'!CB204,IF(AND($E$3=7),'Marks Entry 7th'!CB204,"")))</f>
        <v/>
      </c>
      <c r="EV205" s="52" t="str">
        <f>IF(OR($E205="",$G205=""),"",IF(AND($E$3=6),'Marks Entry 6th'!CC204,IF(AND($E$3=7),'Marks Entry 7th'!CC204,"")))</f>
        <v/>
      </c>
      <c r="EW205" s="52" t="str">
        <f>IF(OR($E205="",$G205=""),"",IF(AND($E$3=6),'Marks Entry 6th'!CD204,IF(AND($E$3=7),'Marks Entry 7th'!CD204,"")))</f>
        <v/>
      </c>
      <c r="EX205" s="121" t="str">
        <f t="shared" si="348"/>
        <v/>
      </c>
      <c r="EY205" s="122">
        <f t="shared" si="349"/>
        <v>0</v>
      </c>
      <c r="EZ205" s="122" t="str">
        <f t="shared" si="350"/>
        <v/>
      </c>
      <c r="FA205" s="122" t="str">
        <f t="shared" si="351"/>
        <v/>
      </c>
      <c r="FB205" s="109" t="str">
        <f t="shared" si="352"/>
        <v/>
      </c>
      <c r="FC205" s="52" t="str">
        <f>IF(OR($E205="",$G205=""),"",IF(AND($E$3=6),'Marks Entry 6th'!CE204,IF(AND($E$3=7),'Marks Entry 7th'!CE204,"")))</f>
        <v/>
      </c>
      <c r="FD205" s="52" t="str">
        <f>IF(OR($E205="",$G205=""),"",IF(AND($E$3=6),'Marks Entry 6th'!CF204,IF(AND($E$3=7),'Marks Entry 7th'!CF204,"")))</f>
        <v/>
      </c>
      <c r="FE205" s="52" t="str">
        <f>IF(OR($E205="",$G205=""),"",IF(AND($E$3=6),'Marks Entry 6th'!CG204,IF(AND($E$3=7),'Marks Entry 7th'!CG204,"")))</f>
        <v/>
      </c>
      <c r="FF205" s="52" t="str">
        <f>IF(OR($E205="",$G205=""),"",IF(AND($E$3=6),'Marks Entry 6th'!CH204,IF(AND($E$3=7),'Marks Entry 7th'!CH204,"")))</f>
        <v/>
      </c>
      <c r="FG205" s="52" t="str">
        <f>IF(OR($E205="",$G205=""),"",IF(AND($E$3=6),'Marks Entry 6th'!CI204,IF(AND($E$3=7),'Marks Entry 7th'!CI204,"")))</f>
        <v/>
      </c>
      <c r="FH205" s="121" t="str">
        <f t="shared" si="353"/>
        <v/>
      </c>
      <c r="FI205" s="122">
        <f t="shared" si="354"/>
        <v>0</v>
      </c>
      <c r="FJ205" s="122" t="str">
        <f t="shared" si="355"/>
        <v/>
      </c>
      <c r="FK205" s="122" t="str">
        <f t="shared" si="356"/>
        <v/>
      </c>
      <c r="FL205" s="109" t="str">
        <f t="shared" si="357"/>
        <v/>
      </c>
      <c r="FM205" s="370" t="str">
        <f>IF(OR($E205="",$G205=""),"",IF(AND('Marks Entry 6th'!CJ204="",'Marks Entry 7th'!CJ204=""),"",IF(AND($E$3=6),'Marks Entry 6th'!CJ204,IF(AND($E$3=7),'Marks Entry 7th'!CJ204,""))))</f>
        <v/>
      </c>
      <c r="FN205" s="370" t="str">
        <f>IF(OR($E205="",$G205=""),"",IF(AND('Marks Entry 6th'!CK204="",'Marks Entry 7th'!CK204=""),"",IF(AND($E$3=6),'Marks Entry 6th'!CK204,IF(AND($E$3=7),'Marks Entry 7th'!CK204,""))))</f>
        <v/>
      </c>
      <c r="FO205" s="371" t="str">
        <f t="shared" si="358"/>
        <v/>
      </c>
      <c r="FP205" s="109" t="str">
        <f t="shared" si="359"/>
        <v/>
      </c>
      <c r="FQ205" s="370" t="str">
        <f>IF(OR($E205="",$G205=""),"",IF(AND('Marks Entry 6th'!CL204="",'Marks Entry 7th'!CL204=""),"",IF(AND($E$3=6),'Marks Entry 6th'!CL204,IF(AND($E$3=7),'Marks Entry 7th'!CL204,""))))</f>
        <v/>
      </c>
      <c r="FR205" s="370" t="str">
        <f>IF(OR($E205="",$G205=""),"",IF(AND('Marks Entry 6th'!CM204="",'Marks Entry 7th'!CM204=""),"",IF(AND($E$3=6),'Marks Entry 6th'!CM204,IF(AND($E$3=7),'Marks Entry 7th'!CM204,""))))</f>
        <v/>
      </c>
      <c r="FS205" s="371" t="str">
        <f t="shared" si="360"/>
        <v/>
      </c>
      <c r="FT205" s="109" t="str">
        <f t="shared" si="361"/>
        <v/>
      </c>
      <c r="FU205" s="78" t="str">
        <f t="shared" si="362"/>
        <v/>
      </c>
      <c r="FV205" s="332" t="str">
        <f t="shared" si="363"/>
        <v/>
      </c>
      <c r="FW205" s="84" t="str">
        <f t="shared" si="364"/>
        <v/>
      </c>
      <c r="FX205" s="225" t="str">
        <f t="shared" si="365"/>
        <v/>
      </c>
      <c r="FY205" s="85" t="str">
        <f t="shared" si="366"/>
        <v/>
      </c>
      <c r="FZ205" s="331" t="str">
        <f>IFERROR(IF(B205="NSO","NSO",IF(OR(D205="",G205="",F205=""),"",IF(AND(FV205&gt;=36,'Master sheet'!$D$11="Hindi"),"कक्षा क्रमोन्नत",IF(AND(FV205&gt;=36,'Master sheet'!$D$11="English"),"Promoted",IF(AND(FV205&lt;36,'Master sheet'!$D$11="Hindi"),"पुनः परीक्षा","Re-Exam"))))),"")</f>
        <v/>
      </c>
      <c r="GA205" s="53" t="str">
        <f>IF(OR($E205="",$G205=""),"",IF(AND($E$3=6,'Marks Entry 6th'!CN204=""),"",IF(AND($E$3=7,'Marks Entry 7th'!CN204=""),"",IF(AND($E$3=6),'Marks Entry 6th'!CN204,IF(AND($E$3=7),'Marks Entry 7th'!CN204,"")))))</f>
        <v/>
      </c>
      <c r="GB205" s="53" t="str">
        <f>IF(OR($E205="",$G205=""),"",IF(AND($E$3=6,'Marks Entry 6th'!CO204=""),"",IF(AND($E$3=7,'Marks Entry 7th'!CO204=""),"",IF(AND($E$3=6),'Marks Entry 6th'!CO204,IF(AND($E$3=7),'Marks Entry 7th'!CO204,"")))))</f>
        <v/>
      </c>
      <c r="GC205" s="54"/>
      <c r="GK205" s="56">
        <f>IF(AND($E$3=6),'Marks Entry 6th'!I204,IF(AND($E$3=7),'Marks Entry 7th'!I204,""))</f>
        <v>0</v>
      </c>
      <c r="GL205" s="56">
        <f t="shared" si="367"/>
        <v>0</v>
      </c>
    </row>
    <row r="206" spans="1:194" ht="18.95" customHeight="1">
      <c r="A206" s="68">
        <v>199</v>
      </c>
      <c r="B206" s="68" t="str">
        <f>IF(OR(GK206=0,GK206=""),"",IF(AND($E$3=6),'Marks Entry 6th'!I205,IF(AND($E$3=7),'Marks Entry 7th'!I205,"")))</f>
        <v/>
      </c>
      <c r="C206" s="69" t="str">
        <f>IF(OR(B206=0,B206=""),"",IF(AND($E$3=6,'Marks Entry 6th'!B205=""),"",IF(AND($E$3=7,'Marks Entry 7th'!B205=""),"",IF(AND($E$3=6,'Marks Entry 6th'!B205),'Marks Entry 6th'!B205,IF(AND($E$3=7),'Marks Entry 7th'!B205,"")))))</f>
        <v/>
      </c>
      <c r="D206" s="69" t="str">
        <f>IF(OR(B206=0,B206=""),"",IF(AND($E$3=6,'Marks Entry 6th'!C205=""),"",IF(AND($E$3=7,'Marks Entry 7th'!C205=""),"",IF(AND($E$3=6),'Marks Entry 6th'!C205,IF(AND($E$3=7),'Marks Entry 7th'!C205,"")))))</f>
        <v/>
      </c>
      <c r="E206" s="306" t="str">
        <f>IF(OR(B206=0,B206=""),"",IF(AND($E$3=6,'Marks Entry 6th'!E205=""),"",IF(AND($E$3=7,'Marks Entry 7th'!E205=""),"",IF(AND($E$3=6),'Marks Entry 6th'!E205,IF(AND($E$3=7),'Marks Entry 7th'!E205,"")))))</f>
        <v/>
      </c>
      <c r="F206" s="69" t="str">
        <f>IF(OR(B206=0,B206=""),"",IF(AND($E$3=6,'Marks Entry 6th'!D205=""),"",IF(AND($E$3=7,'Marks Entry 7th'!D205=""),"",IF(AND($E$3=6),'Marks Entry 6th'!D205,IF(AND($E$3=7),'Marks Entry 7th'!D205,"")))))</f>
        <v/>
      </c>
      <c r="G206" s="305" t="str">
        <f>IF(OR(B206=0,B206=""),"",IF(AND($E$3=6,'Marks Entry 6th'!F205=""),"",IF(AND($E$3=7,'Marks Entry 7th'!F205=""),"",IF(AND($E$3=6),UPPER('Marks Entry 6th'!F205),IF(AND($E$3=7),UPPER('Marks Entry 7th'!F205),"")))))</f>
        <v/>
      </c>
      <c r="H206" s="305" t="str">
        <f>IF(OR(B206=0,B206=""),"",IF(AND($E$3=6,'Marks Entry 6th'!G205=""),"",IF(AND($E$3=7,'Marks Entry 7th'!G205=""),"",IF(AND($E$3=6),UPPER('Marks Entry 6th'!G205),IF(AND($E$3=7),UPPER('Marks Entry 7th'!G205),"")))))</f>
        <v/>
      </c>
      <c r="I206" s="305" t="str">
        <f>IF(OR(B206=0,B206=""),"",IF(AND($E$3=6,'Marks Entry 6th'!H205=""),"",IF(AND($E$3=7,'Marks Entry 7th'!H205=""),"",IF(AND($E$3=6),UPPER('Marks Entry 6th'!H205),IF(AND($E$3=7),UPPER('Marks Entry 7th'!H205),"")))))</f>
        <v/>
      </c>
      <c r="J206" s="64" t="str">
        <f>IF(OR(B206=0,B206=""),"",IF(AND($E$3=6,'Marks Entry 6th'!J205=""),"",IF(AND($E$3=7,'Marks Entry 7th'!J205=""),"",IF(AND($E$3=6),'Marks Entry 6th'!J205,IF(AND($E$3=7),'Marks Entry 7th'!J205,"")))))</f>
        <v/>
      </c>
      <c r="K206" s="64" t="str">
        <f>IF(OR(B206=0,B206=""),"",IF(AND($E$3=6,'Marks Entry 6th'!K205=""),"",IF(AND($E$3=7,'Marks Entry 7th'!K205=""),"",IF(AND($E$3=6),'Marks Entry 6th'!K205,IF(AND($E$3=7),'Marks Entry 7th'!K205,"")))))</f>
        <v/>
      </c>
      <c r="L206" s="120" t="str">
        <f>IF(OR($E206="",$G206=""),"",IF(AND($E$3=6),'Marks Entry 6th'!L205,IF(AND($E$3=7),'Marks Entry 7th'!L205,"")))</f>
        <v/>
      </c>
      <c r="M206" s="120" t="str">
        <f>IF(OR($E206="",$G206=""),"",IF(AND($E$3=6),'Marks Entry 6th'!M205,IF(AND($E$3=7),'Marks Entry 7th'!M205,"")))</f>
        <v/>
      </c>
      <c r="N206" s="120" t="str">
        <f>IF(OR($E206="",$G206=""),"",IF(AND($E$3=6),'Marks Entry 6th'!N205,IF(AND($E$3=7),'Marks Entry 7th'!N205,"")))</f>
        <v/>
      </c>
      <c r="O206" s="120" t="str">
        <f>IF(OR($E206="",$G206=""),"",IF(AND($E$3=6),'Marks Entry 6th'!O205,IF(AND($E$3=7),'Marks Entry 7th'!O205,"")))</f>
        <v/>
      </c>
      <c r="P206" s="120" t="str">
        <f>IF(OR($E206="",$G206=""),"",IF(AND($E$3=6),'Marks Entry 6th'!P205,IF(AND($E$3=7),'Marks Entry 7th'!P205,"")))</f>
        <v/>
      </c>
      <c r="Q206" s="120" t="str">
        <f>IF(OR($E206="",$G206=""),"",IF(AND($E$3=6),'Marks Entry 6th'!Q205,IF(AND($E$3=7),'Marks Entry 7th'!Q205,"")))</f>
        <v/>
      </c>
      <c r="R206" s="428" t="str">
        <f t="shared" si="277"/>
        <v/>
      </c>
      <c r="S206" s="120" t="str">
        <f>IF(OR($E206="",$G206=""),"",IF(AND($E$3=6),'Marks Entry 6th'!R205,IF(AND($E$3=7),'Marks Entry 7th'!R205,"")))</f>
        <v/>
      </c>
      <c r="T206" s="120" t="str">
        <f>IF(OR($E206="",$G206=""),"",IF(AND($E$3=6),'Marks Entry 6th'!S205,IF(AND($E$3=7),'Marks Entry 7th'!S205,"")))</f>
        <v/>
      </c>
      <c r="U206" s="65" t="str">
        <f t="shared" si="278"/>
        <v/>
      </c>
      <c r="V206" s="62">
        <f t="shared" si="279"/>
        <v>0</v>
      </c>
      <c r="W206" s="67" t="str">
        <f>IF(OR($E206="",$G206=""),"",IF(AND($E$3=6),'Marks Entry 6th'!T205,IF(AND($E$3=7),'Marks Entry 7th'!T205,"")))</f>
        <v/>
      </c>
      <c r="X206" s="67" t="str">
        <f>IF(OR($E206="",$G206=""),"",IF(AND($E$3=6),'Marks Entry 6th'!U205,IF(AND($E$3=7),'Marks Entry 7th'!U205,"")))</f>
        <v/>
      </c>
      <c r="Y206" s="66" t="str">
        <f t="shared" si="280"/>
        <v/>
      </c>
      <c r="Z206" s="62" t="str">
        <f t="shared" si="281"/>
        <v/>
      </c>
      <c r="AA206" s="108">
        <f t="shared" si="282"/>
        <v>0</v>
      </c>
      <c r="AB206" s="108" t="str">
        <f t="shared" si="283"/>
        <v/>
      </c>
      <c r="AC206" s="108" t="str">
        <f t="shared" si="284"/>
        <v/>
      </c>
      <c r="AD206" s="108" t="str">
        <f t="shared" si="285"/>
        <v/>
      </c>
      <c r="AE206" s="108" t="str">
        <f t="shared" si="286"/>
        <v/>
      </c>
      <c r="AF206" s="110" t="str">
        <f t="shared" si="287"/>
        <v/>
      </c>
      <c r="AG206" s="120" t="str">
        <f>IF(OR($E206="",$G206=""),"",IF(AND($E$3=6),'Marks Entry 6th'!V205,IF(AND($E$3=7),'Marks Entry 7th'!V205,"")))</f>
        <v/>
      </c>
      <c r="AH206" s="120" t="str">
        <f>IF(OR($E206="",$G206=""),"",IF(AND($E$3=6),'Marks Entry 6th'!W205,IF(AND($E$3=7),'Marks Entry 7th'!W205,"")))</f>
        <v/>
      </c>
      <c r="AI206" s="120" t="str">
        <f>IF(OR($E206="",$G206=""),"",IF(AND($E$3=6),'Marks Entry 6th'!X205,IF(AND($E$3=7),'Marks Entry 7th'!X205,"")))</f>
        <v/>
      </c>
      <c r="AJ206" s="120" t="str">
        <f>IF(OR($E206="",$G206=""),"",IF(AND($E$3=6),'Marks Entry 6th'!Y205,IF(AND($E$3=7),'Marks Entry 7th'!Y205,"")))</f>
        <v/>
      </c>
      <c r="AK206" s="120" t="str">
        <f>IF(OR($E206="",$G206=""),"",IF(AND($E$3=6),'Marks Entry 6th'!Z205,IF(AND($E$3=7),'Marks Entry 7th'!Z205,"")))</f>
        <v/>
      </c>
      <c r="AL206" s="120" t="str">
        <f>IF(OR($E206="",$G206=""),"",IF(AND($E$3=6),'Marks Entry 6th'!AA205,IF(AND($E$3=7),'Marks Entry 7th'!AA205,"")))</f>
        <v/>
      </c>
      <c r="AM206" s="428" t="str">
        <f t="shared" si="288"/>
        <v/>
      </c>
      <c r="AN206" s="120" t="str">
        <f>IF(OR($E206="",$G206=""),"",IF(AND($E$3=6),'Marks Entry 6th'!AB205,IF(AND($E$3=7),'Marks Entry 7th'!AB205,"")))</f>
        <v/>
      </c>
      <c r="AO206" s="120" t="str">
        <f>IF(OR($E206="",$G206=""),"",IF(AND($E$3=6),'Marks Entry 6th'!AC205,IF(AND($E$3=7),'Marks Entry 7th'!AC205,"")))</f>
        <v/>
      </c>
      <c r="AP206" s="65" t="str">
        <f t="shared" si="289"/>
        <v/>
      </c>
      <c r="AQ206" s="62">
        <f t="shared" si="290"/>
        <v>0</v>
      </c>
      <c r="AR206" s="67" t="str">
        <f>IF(OR($E206="",$G206=""),"",IF(AND($E$3=6),'Marks Entry 6th'!AD205,IF(AND($E$3=7),'Marks Entry 7th'!AD205,"")))</f>
        <v/>
      </c>
      <c r="AS206" s="67" t="str">
        <f>IF(OR($E206="",$G206=""),"",IF(AND($E$3=6),'Marks Entry 6th'!AE205,IF(AND($E$3=7),'Marks Entry 7th'!AE205,"")))</f>
        <v/>
      </c>
      <c r="AT206" s="65" t="str">
        <f t="shared" si="291"/>
        <v/>
      </c>
      <c r="AU206" s="62" t="str">
        <f t="shared" si="292"/>
        <v/>
      </c>
      <c r="AV206" s="108">
        <f t="shared" si="293"/>
        <v>0</v>
      </c>
      <c r="AW206" s="108" t="str">
        <f t="shared" si="294"/>
        <v/>
      </c>
      <c r="AX206" s="108" t="str">
        <f t="shared" si="295"/>
        <v/>
      </c>
      <c r="AY206" s="108" t="str">
        <f t="shared" si="296"/>
        <v/>
      </c>
      <c r="AZ206" s="108" t="str">
        <f t="shared" si="297"/>
        <v/>
      </c>
      <c r="BA206" s="110" t="str">
        <f t="shared" si="298"/>
        <v/>
      </c>
      <c r="BB206" s="313" t="str">
        <f>IF(OR($E206="",$G206=""),"",IF(AND($E$3=6),'Marks Entry 6th'!AF205,IF(AND($E$3=7),'Marks Entry 7th'!AF205,"")))</f>
        <v/>
      </c>
      <c r="BC206" s="120" t="str">
        <f>IF(OR($E206="",$G206=""),"",IF(AND($E$3=6),'Marks Entry 6th'!AG205,IF(AND($E$3=7),'Marks Entry 7th'!AG205,"")))</f>
        <v/>
      </c>
      <c r="BD206" s="120" t="str">
        <f>IF(OR($E206="",$G206=""),"",IF(AND($E$3=6),'Marks Entry 6th'!AH205,IF(AND($E$3=7),'Marks Entry 7th'!AH205,"")))</f>
        <v/>
      </c>
      <c r="BE206" s="120" t="str">
        <f>IF(OR($E206="",$G206=""),"",IF(AND($E$3=6),'Marks Entry 6th'!AI205,IF(AND($E$3=7),'Marks Entry 7th'!AI205,"")))</f>
        <v/>
      </c>
      <c r="BF206" s="120" t="str">
        <f>IF(OR($E206="",$G206=""),"",IF(AND($E$3=6),'Marks Entry 6th'!AJ205,IF(AND($E$3=7),'Marks Entry 7th'!AJ205,"")))</f>
        <v/>
      </c>
      <c r="BG206" s="120" t="str">
        <f>IF(OR($E206="",$G206=""),"",IF(AND($E$3=6),'Marks Entry 6th'!AK205,IF(AND($E$3=7),'Marks Entry 7th'!AK205,"")))</f>
        <v/>
      </c>
      <c r="BH206" s="120" t="str">
        <f>IF(OR($E206="",$G206=""),"",IF(AND($E$3=6),'Marks Entry 6th'!AL205,IF(AND($E$3=7),'Marks Entry 7th'!AL205,"")))</f>
        <v/>
      </c>
      <c r="BI206" s="428" t="str">
        <f t="shared" si="299"/>
        <v/>
      </c>
      <c r="BJ206" s="120" t="str">
        <f>IF(OR($E206="",$G206=""),"",IF(AND($E$3=6),'Marks Entry 6th'!AM205,IF(AND($E$3=7),'Marks Entry 7th'!AM205,"")))</f>
        <v/>
      </c>
      <c r="BK206" s="120" t="str">
        <f>IF(OR($E206="",$G206=""),"",IF(AND($E$3=6),'Marks Entry 6th'!AN205,IF(AND($E$3=7),'Marks Entry 7th'!AN205,"")))</f>
        <v/>
      </c>
      <c r="BL206" s="65" t="str">
        <f t="shared" si="300"/>
        <v/>
      </c>
      <c r="BM206" s="62">
        <f t="shared" si="301"/>
        <v>0</v>
      </c>
      <c r="BN206" s="67" t="str">
        <f>IF(OR($E206="",$G206=""),"",IF(AND($E$3=6),'Marks Entry 6th'!AO205,IF(AND($E$3=7),'Marks Entry 7th'!AO205,"")))</f>
        <v/>
      </c>
      <c r="BO206" s="67" t="str">
        <f>IF(OR($E206="",$G206=""),"",IF(AND($E$3=6),'Marks Entry 6th'!AP205,IF(AND($E$3=7),'Marks Entry 7th'!AP205,"")))</f>
        <v/>
      </c>
      <c r="BP206" s="65" t="str">
        <f t="shared" si="302"/>
        <v/>
      </c>
      <c r="BQ206" s="62" t="str">
        <f t="shared" si="303"/>
        <v/>
      </c>
      <c r="BR206" s="108">
        <f t="shared" si="304"/>
        <v>0</v>
      </c>
      <c r="BS206" s="108" t="str">
        <f t="shared" si="305"/>
        <v/>
      </c>
      <c r="BT206" s="108" t="str">
        <f t="shared" si="306"/>
        <v/>
      </c>
      <c r="BU206" s="108" t="str">
        <f t="shared" si="307"/>
        <v/>
      </c>
      <c r="BV206" s="108" t="str">
        <f t="shared" si="308"/>
        <v/>
      </c>
      <c r="BW206" s="110" t="str">
        <f t="shared" si="309"/>
        <v/>
      </c>
      <c r="BX206" s="120" t="str">
        <f>IF(OR($E206="",$G206=""),"",IF(AND($E$3=6),'Marks Entry 6th'!AQ205,IF(AND($E$3=7),'Marks Entry 7th'!AQ205,"")))</f>
        <v/>
      </c>
      <c r="BY206" s="120" t="str">
        <f>IF(OR($E206="",$G206=""),"",IF(AND($E$3=6),'Marks Entry 6th'!AR205,IF(AND($E$3=7),'Marks Entry 7th'!AR205,"")))</f>
        <v/>
      </c>
      <c r="BZ206" s="120" t="str">
        <f>IF(OR($E206="",$G206=""),"",IF(AND($E$3=6),'Marks Entry 6th'!AS205,IF(AND($E$3=7),'Marks Entry 7th'!AS205,"")))</f>
        <v/>
      </c>
      <c r="CA206" s="120" t="str">
        <f>IF(OR($E206="",$G206=""),"",IF(AND($E$3=6),'Marks Entry 6th'!AT205,IF(AND($E$3=7),'Marks Entry 7th'!AT205,"")))</f>
        <v/>
      </c>
      <c r="CB206" s="120" t="str">
        <f>IF(OR($E206="",$G206=""),"",IF(AND($E$3=6),'Marks Entry 6th'!AU205,IF(AND($E$3=7),'Marks Entry 7th'!AU205,"")))</f>
        <v/>
      </c>
      <c r="CC206" s="120" t="str">
        <f>IF(OR($E206="",$G206=""),"",IF(AND($E$3=6),'Marks Entry 6th'!AV205,IF(AND($E$3=7),'Marks Entry 7th'!AV205,"")))</f>
        <v/>
      </c>
      <c r="CD206" s="428" t="str">
        <f t="shared" si="310"/>
        <v/>
      </c>
      <c r="CE206" s="120" t="str">
        <f>IF(OR($E206="",$G206=""),"",IF(AND($E$3=6),'Marks Entry 6th'!AW205,IF(AND($E$3=7),'Marks Entry 7th'!AW205,"")))</f>
        <v/>
      </c>
      <c r="CF206" s="120" t="str">
        <f>IF(OR($E206="",$G206=""),"",IF(AND($E$3=6),'Marks Entry 6th'!AX205,IF(AND($E$3=7),'Marks Entry 7th'!AX205,"")))</f>
        <v/>
      </c>
      <c r="CG206" s="65" t="str">
        <f t="shared" si="311"/>
        <v/>
      </c>
      <c r="CH206" s="62">
        <f t="shared" si="312"/>
        <v>0</v>
      </c>
      <c r="CI206" s="67" t="str">
        <f>IF(OR($E206="",$G206=""),"",IF(AND($E$3=6),'Marks Entry 6th'!AY205,IF(AND($E$3=7),'Marks Entry 7th'!AY205,"")))</f>
        <v/>
      </c>
      <c r="CJ206" s="67" t="str">
        <f>IF(OR($E206="",$G206=""),"",IF(AND($E$3=6),'Marks Entry 6th'!AZ205,IF(AND($E$3=7),'Marks Entry 7th'!AZ205,"")))</f>
        <v/>
      </c>
      <c r="CK206" s="65" t="str">
        <f t="shared" si="313"/>
        <v/>
      </c>
      <c r="CL206" s="62" t="str">
        <f t="shared" si="314"/>
        <v/>
      </c>
      <c r="CM206" s="108">
        <f t="shared" si="315"/>
        <v>0</v>
      </c>
      <c r="CN206" s="108" t="str">
        <f t="shared" si="316"/>
        <v/>
      </c>
      <c r="CO206" s="108" t="str">
        <f t="shared" si="317"/>
        <v/>
      </c>
      <c r="CP206" s="108" t="str">
        <f t="shared" si="318"/>
        <v/>
      </c>
      <c r="CQ206" s="108" t="str">
        <f t="shared" si="319"/>
        <v/>
      </c>
      <c r="CR206" s="110" t="str">
        <f t="shared" si="320"/>
        <v/>
      </c>
      <c r="CS206" s="120" t="str">
        <f>IF(OR($E206="",$G206=""),"",IF(AND($E$3=6),'Marks Entry 6th'!BA205,IF(AND($E$3=7),'Marks Entry 7th'!BA205,"")))</f>
        <v/>
      </c>
      <c r="CT206" s="120" t="str">
        <f>IF(OR($E206="",$G206=""),"",IF(AND($E$3=6),'Marks Entry 6th'!BB205,IF(AND($E$3=7),'Marks Entry 7th'!BB205,"")))</f>
        <v/>
      </c>
      <c r="CU206" s="120" t="str">
        <f>IF(OR($E206="",$G206=""),"",IF(AND($E$3=6),'Marks Entry 6th'!BC205,IF(AND($E$3=7),'Marks Entry 7th'!BC205,"")))</f>
        <v/>
      </c>
      <c r="CV206" s="120" t="str">
        <f>IF(OR($E206="",$G206=""),"",IF(AND($E$3=6),'Marks Entry 6th'!BD205,IF(AND($E$3=7),'Marks Entry 7th'!BD205,"")))</f>
        <v/>
      </c>
      <c r="CW206" s="120" t="str">
        <f>IF(OR($E206="",$G206=""),"",IF(AND($E$3=6),'Marks Entry 6th'!BE205,IF(AND($E$3=7),'Marks Entry 7th'!BE205,"")))</f>
        <v/>
      </c>
      <c r="CX206" s="120" t="str">
        <f>IF(OR($E206="",$G206=""),"",IF(AND($E$3=6),'Marks Entry 6th'!BF205,IF(AND($E$3=7),'Marks Entry 7th'!BF205,"")))</f>
        <v/>
      </c>
      <c r="CY206" s="428" t="str">
        <f t="shared" si="321"/>
        <v/>
      </c>
      <c r="CZ206" s="120" t="str">
        <f>IF(OR($E206="",$G206=""),"",IF(AND($E$3=6),'Marks Entry 6th'!BG205,IF(AND($E$3=7),'Marks Entry 7th'!BG205,"")))</f>
        <v/>
      </c>
      <c r="DA206" s="120" t="str">
        <f>IF(OR($E206="",$G206=""),"",IF(AND($E$3=6),'Marks Entry 6th'!BH205,IF(AND($E$3=7),'Marks Entry 7th'!BH205,"")))</f>
        <v/>
      </c>
      <c r="DB206" s="65" t="str">
        <f t="shared" si="322"/>
        <v/>
      </c>
      <c r="DC206" s="62">
        <f t="shared" si="323"/>
        <v>0</v>
      </c>
      <c r="DD206" s="67" t="str">
        <f>IF(OR($E206="",$G206=""),"",IF(AND($E$3=6),'Marks Entry 6th'!BI205,IF(AND($E$3=7),'Marks Entry 7th'!BI205,"")))</f>
        <v/>
      </c>
      <c r="DE206" s="67" t="str">
        <f>IF(OR($E206="",$G206=""),"",IF(AND($E$3=6),'Marks Entry 6th'!BJ205,IF(AND($E$3=7),'Marks Entry 7th'!BJ205,"")))</f>
        <v/>
      </c>
      <c r="DF206" s="65" t="str">
        <f t="shared" si="324"/>
        <v/>
      </c>
      <c r="DG206" s="62" t="str">
        <f t="shared" si="325"/>
        <v/>
      </c>
      <c r="DH206" s="108">
        <f t="shared" si="326"/>
        <v>0</v>
      </c>
      <c r="DI206" s="108" t="str">
        <f t="shared" si="327"/>
        <v/>
      </c>
      <c r="DJ206" s="108" t="str">
        <f t="shared" si="328"/>
        <v/>
      </c>
      <c r="DK206" s="108" t="str">
        <f t="shared" si="329"/>
        <v/>
      </c>
      <c r="DL206" s="108" t="str">
        <f t="shared" si="330"/>
        <v/>
      </c>
      <c r="DM206" s="110" t="str">
        <f t="shared" si="331"/>
        <v/>
      </c>
      <c r="DN206" s="120" t="str">
        <f>IF(OR($E206="",$G206=""),"",IF(AND($E$3=6),'Marks Entry 6th'!BK205,IF(AND($E$3=7),'Marks Entry 7th'!BK205,"")))</f>
        <v/>
      </c>
      <c r="DO206" s="120" t="str">
        <f>IF(OR($E206="",$G206=""),"",IF(AND($E$3=6),'Marks Entry 6th'!BL205,IF(AND($E$3=7),'Marks Entry 7th'!BL205,"")))</f>
        <v/>
      </c>
      <c r="DP206" s="120" t="str">
        <f>IF(OR($E206="",$G206=""),"",IF(AND($E$3=6),'Marks Entry 6th'!BM205,IF(AND($E$3=7),'Marks Entry 7th'!BM205,"")))</f>
        <v/>
      </c>
      <c r="DQ206" s="120" t="str">
        <f>IF(OR($E206="",$G206=""),"",IF(AND($E$3=6),'Marks Entry 6th'!BN205,IF(AND($E$3=7),'Marks Entry 7th'!BN205,"")))</f>
        <v/>
      </c>
      <c r="DR206" s="120" t="str">
        <f>IF(OR($E206="",$G206=""),"",IF(AND($E$3=6),'Marks Entry 6th'!BO205,IF(AND($E$3=7),'Marks Entry 7th'!BO205,"")))</f>
        <v/>
      </c>
      <c r="DS206" s="120" t="str">
        <f>IF(OR($E206="",$G206=""),"",IF(AND($E$3=6),'Marks Entry 6th'!BP205,IF(AND($E$3=7),'Marks Entry 7th'!BP205,"")))</f>
        <v/>
      </c>
      <c r="DT206" s="428" t="str">
        <f t="shared" si="332"/>
        <v/>
      </c>
      <c r="DU206" s="120" t="str">
        <f>IF(OR($E206="",$G206=""),"",IF(AND($E$3=6),'Marks Entry 6th'!BQ205,IF(AND($E$3=7),'Marks Entry 7th'!BQ205,"")))</f>
        <v/>
      </c>
      <c r="DV206" s="120" t="str">
        <f>IF(OR($E206="",$G206=""),"",IF(AND($E$3=6),'Marks Entry 6th'!BR205,IF(AND($E$3=7),'Marks Entry 7th'!BR205,"")))</f>
        <v/>
      </c>
      <c r="DW206" s="65" t="str">
        <f t="shared" si="333"/>
        <v/>
      </c>
      <c r="DX206" s="62">
        <f t="shared" si="334"/>
        <v>0</v>
      </c>
      <c r="DY206" s="67" t="str">
        <f>IF(OR($E206="",$G206=""),"",IF(AND($E$3=6),'Marks Entry 6th'!BS205,IF(AND($E$3=7),'Marks Entry 7th'!BS205,"")))</f>
        <v/>
      </c>
      <c r="DZ206" s="67" t="str">
        <f>IF(OR($E206="",$G206=""),"",IF(AND($E$3=6),'Marks Entry 6th'!BT205,IF(AND($E$3=7),'Marks Entry 7th'!BT205,"")))</f>
        <v/>
      </c>
      <c r="EA206" s="65" t="str">
        <f t="shared" si="335"/>
        <v/>
      </c>
      <c r="EB206" s="62" t="str">
        <f t="shared" si="336"/>
        <v/>
      </c>
      <c r="EC206" s="108">
        <f t="shared" si="337"/>
        <v>0</v>
      </c>
      <c r="ED206" s="108" t="str">
        <f t="shared" si="338"/>
        <v/>
      </c>
      <c r="EE206" s="108" t="str">
        <f t="shared" si="339"/>
        <v/>
      </c>
      <c r="EF206" s="108" t="str">
        <f t="shared" si="340"/>
        <v/>
      </c>
      <c r="EG206" s="108" t="str">
        <f t="shared" si="341"/>
        <v/>
      </c>
      <c r="EH206" s="110" t="str">
        <f t="shared" si="342"/>
        <v/>
      </c>
      <c r="EI206" s="52" t="str">
        <f>IF(OR($E206="",$G206=""),"",IF(AND($E$3=6),'Marks Entry 6th'!BU205,IF(AND($E$3=7),'Marks Entry 7th'!BU205,"")))</f>
        <v/>
      </c>
      <c r="EJ206" s="52" t="str">
        <f>IF(OR($E206="",$G206=""),"",IF(AND($E$3=6),'Marks Entry 6th'!BV205,IF(AND($E$3=7),'Marks Entry 7th'!BV205,"")))</f>
        <v/>
      </c>
      <c r="EK206" s="52" t="str">
        <f>IF(OR($E206="",$G206=""),"",IF(AND($E$3=6),'Marks Entry 6th'!BW205,IF(AND($E$3=7),'Marks Entry 7th'!BW205,"")))</f>
        <v/>
      </c>
      <c r="EL206" s="52" t="str">
        <f>IF(OR($E206="",$G206=""),"",IF(AND($E$3=6),'Marks Entry 6th'!BX205,IF(AND($E$3=7),'Marks Entry 7th'!BX205,"")))</f>
        <v/>
      </c>
      <c r="EM206" s="52" t="str">
        <f>IF(OR($E206="",$G206=""),"",IF(AND($E$3=6),'Marks Entry 6th'!BY205,IF(AND($E$3=7),'Marks Entry 7th'!BY205,"")))</f>
        <v/>
      </c>
      <c r="EN206" s="121" t="str">
        <f t="shared" si="343"/>
        <v/>
      </c>
      <c r="EO206" s="122">
        <f t="shared" si="344"/>
        <v>0</v>
      </c>
      <c r="EP206" s="122" t="str">
        <f t="shared" si="345"/>
        <v/>
      </c>
      <c r="EQ206" s="122" t="str">
        <f t="shared" si="346"/>
        <v/>
      </c>
      <c r="ER206" s="109" t="str">
        <f t="shared" si="347"/>
        <v/>
      </c>
      <c r="ES206" s="52" t="str">
        <f>IF(OR($E206="",$G206=""),"",IF(AND($E$3=6),'Marks Entry 6th'!BZ205,IF(AND($E$3=7),'Marks Entry 7th'!BZ205,"")))</f>
        <v/>
      </c>
      <c r="ET206" s="52" t="str">
        <f>IF(OR($E206="",$G206=""),"",IF(AND($E$3=6),'Marks Entry 6th'!CA205,IF(AND($E$3=7),'Marks Entry 7th'!CA205,"")))</f>
        <v/>
      </c>
      <c r="EU206" s="52" t="str">
        <f>IF(OR($E206="",$G206=""),"",IF(AND($E$3=6),'Marks Entry 6th'!CB205,IF(AND($E$3=7),'Marks Entry 7th'!CB205,"")))</f>
        <v/>
      </c>
      <c r="EV206" s="52" t="str">
        <f>IF(OR($E206="",$G206=""),"",IF(AND($E$3=6),'Marks Entry 6th'!CC205,IF(AND($E$3=7),'Marks Entry 7th'!CC205,"")))</f>
        <v/>
      </c>
      <c r="EW206" s="52" t="str">
        <f>IF(OR($E206="",$G206=""),"",IF(AND($E$3=6),'Marks Entry 6th'!CD205,IF(AND($E$3=7),'Marks Entry 7th'!CD205,"")))</f>
        <v/>
      </c>
      <c r="EX206" s="121" t="str">
        <f t="shared" si="348"/>
        <v/>
      </c>
      <c r="EY206" s="122">
        <f t="shared" si="349"/>
        <v>0</v>
      </c>
      <c r="EZ206" s="122" t="str">
        <f t="shared" si="350"/>
        <v/>
      </c>
      <c r="FA206" s="122" t="str">
        <f t="shared" si="351"/>
        <v/>
      </c>
      <c r="FB206" s="109" t="str">
        <f t="shared" si="352"/>
        <v/>
      </c>
      <c r="FC206" s="52" t="str">
        <f>IF(OR($E206="",$G206=""),"",IF(AND($E$3=6),'Marks Entry 6th'!CE205,IF(AND($E$3=7),'Marks Entry 7th'!CE205,"")))</f>
        <v/>
      </c>
      <c r="FD206" s="52" t="str">
        <f>IF(OR($E206="",$G206=""),"",IF(AND($E$3=6),'Marks Entry 6th'!CF205,IF(AND($E$3=7),'Marks Entry 7th'!CF205,"")))</f>
        <v/>
      </c>
      <c r="FE206" s="52" t="str">
        <f>IF(OR($E206="",$G206=""),"",IF(AND($E$3=6),'Marks Entry 6th'!CG205,IF(AND($E$3=7),'Marks Entry 7th'!CG205,"")))</f>
        <v/>
      </c>
      <c r="FF206" s="52" t="str">
        <f>IF(OR($E206="",$G206=""),"",IF(AND($E$3=6),'Marks Entry 6th'!CH205,IF(AND($E$3=7),'Marks Entry 7th'!CH205,"")))</f>
        <v/>
      </c>
      <c r="FG206" s="52" t="str">
        <f>IF(OR($E206="",$G206=""),"",IF(AND($E$3=6),'Marks Entry 6th'!CI205,IF(AND($E$3=7),'Marks Entry 7th'!CI205,"")))</f>
        <v/>
      </c>
      <c r="FH206" s="121" t="str">
        <f t="shared" si="353"/>
        <v/>
      </c>
      <c r="FI206" s="122">
        <f t="shared" si="354"/>
        <v>0</v>
      </c>
      <c r="FJ206" s="122" t="str">
        <f t="shared" si="355"/>
        <v/>
      </c>
      <c r="FK206" s="122" t="str">
        <f t="shared" si="356"/>
        <v/>
      </c>
      <c r="FL206" s="109" t="str">
        <f t="shared" si="357"/>
        <v/>
      </c>
      <c r="FM206" s="370" t="str">
        <f>IF(OR($E206="",$G206=""),"",IF(AND('Marks Entry 6th'!CJ205="",'Marks Entry 7th'!CJ205=""),"",IF(AND($E$3=6),'Marks Entry 6th'!CJ205,IF(AND($E$3=7),'Marks Entry 7th'!CJ205,""))))</f>
        <v/>
      </c>
      <c r="FN206" s="370" t="str">
        <f>IF(OR($E206="",$G206=""),"",IF(AND('Marks Entry 6th'!CK205="",'Marks Entry 7th'!CK205=""),"",IF(AND($E$3=6),'Marks Entry 6th'!CK205,IF(AND($E$3=7),'Marks Entry 7th'!CK205,""))))</f>
        <v/>
      </c>
      <c r="FO206" s="371" t="str">
        <f t="shared" si="358"/>
        <v/>
      </c>
      <c r="FP206" s="109" t="str">
        <f t="shared" si="359"/>
        <v/>
      </c>
      <c r="FQ206" s="370" t="str">
        <f>IF(OR($E206="",$G206=""),"",IF(AND('Marks Entry 6th'!CL205="",'Marks Entry 7th'!CL205=""),"",IF(AND($E$3=6),'Marks Entry 6th'!CL205,IF(AND($E$3=7),'Marks Entry 7th'!CL205,""))))</f>
        <v/>
      </c>
      <c r="FR206" s="370" t="str">
        <f>IF(OR($E206="",$G206=""),"",IF(AND('Marks Entry 6th'!CM205="",'Marks Entry 7th'!CM205=""),"",IF(AND($E$3=6),'Marks Entry 6th'!CM205,IF(AND($E$3=7),'Marks Entry 7th'!CM205,""))))</f>
        <v/>
      </c>
      <c r="FS206" s="371" t="str">
        <f t="shared" si="360"/>
        <v/>
      </c>
      <c r="FT206" s="109" t="str">
        <f t="shared" si="361"/>
        <v/>
      </c>
      <c r="FU206" s="78" t="str">
        <f t="shared" si="362"/>
        <v/>
      </c>
      <c r="FV206" s="332" t="str">
        <f t="shared" si="363"/>
        <v/>
      </c>
      <c r="FW206" s="84" t="str">
        <f t="shared" si="364"/>
        <v/>
      </c>
      <c r="FX206" s="225" t="str">
        <f t="shared" si="365"/>
        <v/>
      </c>
      <c r="FY206" s="85" t="str">
        <f t="shared" si="366"/>
        <v/>
      </c>
      <c r="FZ206" s="331" t="str">
        <f>IFERROR(IF(B206="NSO","NSO",IF(OR(D206="",G206="",F206=""),"",IF(AND(FV206&gt;=36,'Master sheet'!$D$11="Hindi"),"कक्षा क्रमोन्नत",IF(AND(FV206&gt;=36,'Master sheet'!$D$11="English"),"Promoted",IF(AND(FV206&lt;36,'Master sheet'!$D$11="Hindi"),"पुनः परीक्षा","Re-Exam"))))),"")</f>
        <v/>
      </c>
      <c r="GA206" s="53" t="str">
        <f>IF(OR($E206="",$G206=""),"",IF(AND($E$3=6,'Marks Entry 6th'!CN205=""),"",IF(AND($E$3=7,'Marks Entry 7th'!CN205=""),"",IF(AND($E$3=6),'Marks Entry 6th'!CN205,IF(AND($E$3=7),'Marks Entry 7th'!CN205,"")))))</f>
        <v/>
      </c>
      <c r="GB206" s="53" t="str">
        <f>IF(OR($E206="",$G206=""),"",IF(AND($E$3=6,'Marks Entry 6th'!CO205=""),"",IF(AND($E$3=7,'Marks Entry 7th'!CO205=""),"",IF(AND($E$3=6),'Marks Entry 6th'!CO205,IF(AND($E$3=7),'Marks Entry 7th'!CO205,"")))))</f>
        <v/>
      </c>
      <c r="GC206" s="54"/>
      <c r="GK206" s="56">
        <f>IF(AND($E$3=6),'Marks Entry 6th'!I205,IF(AND($E$3=7),'Marks Entry 7th'!I205,""))</f>
        <v>0</v>
      </c>
      <c r="GL206" s="56">
        <f t="shared" si="367"/>
        <v>0</v>
      </c>
    </row>
    <row r="207" spans="1:194" ht="18.95" customHeight="1">
      <c r="A207" s="68">
        <v>200</v>
      </c>
      <c r="B207" s="68" t="str">
        <f>IF(OR(GK207=0,GK207=""),"",IF(AND($E$3=6),'Marks Entry 6th'!I206,IF(AND($E$3=7),'Marks Entry 7th'!I206,"")))</f>
        <v/>
      </c>
      <c r="C207" s="69" t="str">
        <f>IF(OR(B207=0,B207=""),"",IF(AND($E$3=6,'Marks Entry 6th'!B206=""),"",IF(AND($E$3=7,'Marks Entry 7th'!B206=""),"",IF(AND($E$3=6,'Marks Entry 6th'!B206),'Marks Entry 6th'!B206,IF(AND($E$3=7),'Marks Entry 7th'!B206,"")))))</f>
        <v/>
      </c>
      <c r="D207" s="69" t="str">
        <f>IF(OR(B207=0,B207=""),"",IF(AND($E$3=6,'Marks Entry 6th'!C206=""),"",IF(AND($E$3=7,'Marks Entry 7th'!C206=""),"",IF(AND($E$3=6),'Marks Entry 6th'!C206,IF(AND($E$3=7),'Marks Entry 7th'!C206,"")))))</f>
        <v/>
      </c>
      <c r="E207" s="306" t="str">
        <f>IF(OR(B207=0,B207=""),"",IF(AND($E$3=6,'Marks Entry 6th'!E206=""),"",IF(AND($E$3=7,'Marks Entry 7th'!E206=""),"",IF(AND($E$3=6),'Marks Entry 6th'!E206,IF(AND($E$3=7),'Marks Entry 7th'!E206,"")))))</f>
        <v/>
      </c>
      <c r="F207" s="69" t="str">
        <f>IF(OR(B207=0,B207=""),"",IF(AND($E$3=6,'Marks Entry 6th'!D206=""),"",IF(AND($E$3=7,'Marks Entry 7th'!D206=""),"",IF(AND($E$3=6),'Marks Entry 6th'!D206,IF(AND($E$3=7),'Marks Entry 7th'!D206,"")))))</f>
        <v/>
      </c>
      <c r="G207" s="305" t="str">
        <f>IF(OR(B207=0,B207=""),"",IF(AND($E$3=6,'Marks Entry 6th'!F206=""),"",IF(AND($E$3=7,'Marks Entry 7th'!F206=""),"",IF(AND($E$3=6),UPPER('Marks Entry 6th'!F206),IF(AND($E$3=7),UPPER('Marks Entry 7th'!F206),"")))))</f>
        <v/>
      </c>
      <c r="H207" s="305" t="str">
        <f>IF(OR(B207=0,B207=""),"",IF(AND($E$3=6,'Marks Entry 6th'!G206=""),"",IF(AND($E$3=7,'Marks Entry 7th'!G206=""),"",IF(AND($E$3=6),UPPER('Marks Entry 6th'!G206),IF(AND($E$3=7),UPPER('Marks Entry 7th'!G206),"")))))</f>
        <v/>
      </c>
      <c r="I207" s="305" t="str">
        <f>IF(OR(B207=0,B207=""),"",IF(AND($E$3=6,'Marks Entry 6th'!H206=""),"",IF(AND($E$3=7,'Marks Entry 7th'!H206=""),"",IF(AND($E$3=6),UPPER('Marks Entry 6th'!H206),IF(AND($E$3=7),UPPER('Marks Entry 7th'!H206),"")))))</f>
        <v/>
      </c>
      <c r="J207" s="64" t="str">
        <f>IF(OR(B207=0,B207=""),"",IF(AND($E$3=6,'Marks Entry 6th'!J206=""),"",IF(AND($E$3=7,'Marks Entry 7th'!J206=""),"",IF(AND($E$3=6),'Marks Entry 6th'!J206,IF(AND($E$3=7),'Marks Entry 7th'!J206,"")))))</f>
        <v/>
      </c>
      <c r="K207" s="64" t="str">
        <f>IF(OR(B207=0,B207=""),"",IF(AND($E$3=6,'Marks Entry 6th'!K206=""),"",IF(AND($E$3=7,'Marks Entry 7th'!K206=""),"",IF(AND($E$3=6),'Marks Entry 6th'!K206,IF(AND($E$3=7),'Marks Entry 7th'!K206,"")))))</f>
        <v/>
      </c>
      <c r="L207" s="120" t="str">
        <f>IF(OR($E207="",$G207=""),"",IF(AND($E$3=6),'Marks Entry 6th'!L206,IF(AND($E$3=7),'Marks Entry 7th'!L206,"")))</f>
        <v/>
      </c>
      <c r="M207" s="120" t="str">
        <f>IF(OR($E207="",$G207=""),"",IF(AND($E$3=6),'Marks Entry 6th'!M206,IF(AND($E$3=7),'Marks Entry 7th'!M206,"")))</f>
        <v/>
      </c>
      <c r="N207" s="120" t="str">
        <f>IF(OR($E207="",$G207=""),"",IF(AND($E$3=6),'Marks Entry 6th'!N206,IF(AND($E$3=7),'Marks Entry 7th'!N206,"")))</f>
        <v/>
      </c>
      <c r="O207" s="120" t="str">
        <f>IF(OR($E207="",$G207=""),"",IF(AND($E$3=6),'Marks Entry 6th'!O206,IF(AND($E$3=7),'Marks Entry 7th'!O206,"")))</f>
        <v/>
      </c>
      <c r="P207" s="120" t="str">
        <f>IF(OR($E207="",$G207=""),"",IF(AND($E$3=6),'Marks Entry 6th'!P206,IF(AND($E$3=7),'Marks Entry 7th'!P206,"")))</f>
        <v/>
      </c>
      <c r="Q207" s="120" t="str">
        <f>IF(OR($E207="",$G207=""),"",IF(AND($E$3=6),'Marks Entry 6th'!Q206,IF(AND($E$3=7),'Marks Entry 7th'!Q206,"")))</f>
        <v/>
      </c>
      <c r="R207" s="428" t="str">
        <f t="shared" si="277"/>
        <v/>
      </c>
      <c r="S207" s="120" t="str">
        <f>IF(OR($E207="",$G207=""),"",IF(AND($E$3=6),'Marks Entry 6th'!R206,IF(AND($E$3=7),'Marks Entry 7th'!R206,"")))</f>
        <v/>
      </c>
      <c r="T207" s="120" t="str">
        <f>IF(OR($E207="",$G207=""),"",IF(AND($E$3=6),'Marks Entry 6th'!S206,IF(AND($E$3=7),'Marks Entry 7th'!S206,"")))</f>
        <v/>
      </c>
      <c r="U207" s="65" t="str">
        <f t="shared" si="278"/>
        <v/>
      </c>
      <c r="V207" s="62">
        <f t="shared" si="279"/>
        <v>0</v>
      </c>
      <c r="W207" s="67" t="str">
        <f>IF(OR($E207="",$G207=""),"",IF(AND($E$3=6),'Marks Entry 6th'!T206,IF(AND($E$3=7),'Marks Entry 7th'!T206,"")))</f>
        <v/>
      </c>
      <c r="X207" s="67" t="str">
        <f>IF(OR($E207="",$G207=""),"",IF(AND($E$3=6),'Marks Entry 6th'!U206,IF(AND($E$3=7),'Marks Entry 7th'!U206,"")))</f>
        <v/>
      </c>
      <c r="Y207" s="66" t="str">
        <f t="shared" si="280"/>
        <v/>
      </c>
      <c r="Z207" s="62" t="str">
        <f t="shared" si="281"/>
        <v/>
      </c>
      <c r="AA207" s="108">
        <f t="shared" si="282"/>
        <v>0</v>
      </c>
      <c r="AB207" s="108" t="str">
        <f t="shared" si="283"/>
        <v/>
      </c>
      <c r="AC207" s="108" t="str">
        <f t="shared" si="284"/>
        <v/>
      </c>
      <c r="AD207" s="108" t="str">
        <f t="shared" si="285"/>
        <v/>
      </c>
      <c r="AE207" s="108" t="str">
        <f t="shared" si="286"/>
        <v/>
      </c>
      <c r="AF207" s="110" t="str">
        <f t="shared" si="287"/>
        <v/>
      </c>
      <c r="AG207" s="120" t="str">
        <f>IF(OR($E207="",$G207=""),"",IF(AND($E$3=6),'Marks Entry 6th'!V206,IF(AND($E$3=7),'Marks Entry 7th'!V206,"")))</f>
        <v/>
      </c>
      <c r="AH207" s="120" t="str">
        <f>IF(OR($E207="",$G207=""),"",IF(AND($E$3=6),'Marks Entry 6th'!W206,IF(AND($E$3=7),'Marks Entry 7th'!W206,"")))</f>
        <v/>
      </c>
      <c r="AI207" s="120" t="str">
        <f>IF(OR($E207="",$G207=""),"",IF(AND($E$3=6),'Marks Entry 6th'!X206,IF(AND($E$3=7),'Marks Entry 7th'!X206,"")))</f>
        <v/>
      </c>
      <c r="AJ207" s="120" t="str">
        <f>IF(OR($E207="",$G207=""),"",IF(AND($E$3=6),'Marks Entry 6th'!Y206,IF(AND($E$3=7),'Marks Entry 7th'!Y206,"")))</f>
        <v/>
      </c>
      <c r="AK207" s="120" t="str">
        <f>IF(OR($E207="",$G207=""),"",IF(AND($E$3=6),'Marks Entry 6th'!Z206,IF(AND($E$3=7),'Marks Entry 7th'!Z206,"")))</f>
        <v/>
      </c>
      <c r="AL207" s="120" t="str">
        <f>IF(OR($E207="",$G207=""),"",IF(AND($E$3=6),'Marks Entry 6th'!AA206,IF(AND($E$3=7),'Marks Entry 7th'!AA206,"")))</f>
        <v/>
      </c>
      <c r="AM207" s="428" t="str">
        <f t="shared" si="288"/>
        <v/>
      </c>
      <c r="AN207" s="120" t="str">
        <f>IF(OR($E207="",$G207=""),"",IF(AND($E$3=6),'Marks Entry 6th'!AB206,IF(AND($E$3=7),'Marks Entry 7th'!AB206,"")))</f>
        <v/>
      </c>
      <c r="AO207" s="120" t="str">
        <f>IF(OR($E207="",$G207=""),"",IF(AND($E$3=6),'Marks Entry 6th'!AC206,IF(AND($E$3=7),'Marks Entry 7th'!AC206,"")))</f>
        <v/>
      </c>
      <c r="AP207" s="65" t="str">
        <f t="shared" si="289"/>
        <v/>
      </c>
      <c r="AQ207" s="62">
        <f t="shared" si="290"/>
        <v>0</v>
      </c>
      <c r="AR207" s="67" t="str">
        <f>IF(OR($E207="",$G207=""),"",IF(AND($E$3=6),'Marks Entry 6th'!AD206,IF(AND($E$3=7),'Marks Entry 7th'!AD206,"")))</f>
        <v/>
      </c>
      <c r="AS207" s="67" t="str">
        <f>IF(OR($E207="",$G207=""),"",IF(AND($E$3=6),'Marks Entry 6th'!AE206,IF(AND($E$3=7),'Marks Entry 7th'!AE206,"")))</f>
        <v/>
      </c>
      <c r="AT207" s="65" t="str">
        <f t="shared" si="291"/>
        <v/>
      </c>
      <c r="AU207" s="62" t="str">
        <f t="shared" si="292"/>
        <v/>
      </c>
      <c r="AV207" s="108">
        <f t="shared" si="293"/>
        <v>0</v>
      </c>
      <c r="AW207" s="108" t="str">
        <f t="shared" si="294"/>
        <v/>
      </c>
      <c r="AX207" s="108" t="str">
        <f t="shared" si="295"/>
        <v/>
      </c>
      <c r="AY207" s="108" t="str">
        <f t="shared" si="296"/>
        <v/>
      </c>
      <c r="AZ207" s="108" t="str">
        <f t="shared" si="297"/>
        <v/>
      </c>
      <c r="BA207" s="110" t="str">
        <f t="shared" si="298"/>
        <v/>
      </c>
      <c r="BB207" s="313" t="str">
        <f>IF(OR($E207="",$G207=""),"",IF(AND($E$3=6),'Marks Entry 6th'!AF206,IF(AND($E$3=7),'Marks Entry 7th'!AF206,"")))</f>
        <v/>
      </c>
      <c r="BC207" s="120" t="str">
        <f>IF(OR($E207="",$G207=""),"",IF(AND($E$3=6),'Marks Entry 6th'!AG206,IF(AND($E$3=7),'Marks Entry 7th'!AG206,"")))</f>
        <v/>
      </c>
      <c r="BD207" s="120" t="str">
        <f>IF(OR($E207="",$G207=""),"",IF(AND($E$3=6),'Marks Entry 6th'!AH206,IF(AND($E$3=7),'Marks Entry 7th'!AH206,"")))</f>
        <v/>
      </c>
      <c r="BE207" s="120" t="str">
        <f>IF(OR($E207="",$G207=""),"",IF(AND($E$3=6),'Marks Entry 6th'!AI206,IF(AND($E$3=7),'Marks Entry 7th'!AI206,"")))</f>
        <v/>
      </c>
      <c r="BF207" s="120" t="str">
        <f>IF(OR($E207="",$G207=""),"",IF(AND($E$3=6),'Marks Entry 6th'!AJ206,IF(AND($E$3=7),'Marks Entry 7th'!AJ206,"")))</f>
        <v/>
      </c>
      <c r="BG207" s="120" t="str">
        <f>IF(OR($E207="",$G207=""),"",IF(AND($E$3=6),'Marks Entry 6th'!AK206,IF(AND($E$3=7),'Marks Entry 7th'!AK206,"")))</f>
        <v/>
      </c>
      <c r="BH207" s="120" t="str">
        <f>IF(OR($E207="",$G207=""),"",IF(AND($E$3=6),'Marks Entry 6th'!AL206,IF(AND($E$3=7),'Marks Entry 7th'!AL206,"")))</f>
        <v/>
      </c>
      <c r="BI207" s="428" t="str">
        <f t="shared" si="299"/>
        <v/>
      </c>
      <c r="BJ207" s="120" t="str">
        <f>IF(OR($E207="",$G207=""),"",IF(AND($E$3=6),'Marks Entry 6th'!AM206,IF(AND($E$3=7),'Marks Entry 7th'!AM206,"")))</f>
        <v/>
      </c>
      <c r="BK207" s="120" t="str">
        <f>IF(OR($E207="",$G207=""),"",IF(AND($E$3=6),'Marks Entry 6th'!AN206,IF(AND($E$3=7),'Marks Entry 7th'!AN206,"")))</f>
        <v/>
      </c>
      <c r="BL207" s="65" t="str">
        <f t="shared" si="300"/>
        <v/>
      </c>
      <c r="BM207" s="62">
        <f t="shared" si="301"/>
        <v>0</v>
      </c>
      <c r="BN207" s="67" t="str">
        <f>IF(OR($E207="",$G207=""),"",IF(AND($E$3=6),'Marks Entry 6th'!AO206,IF(AND($E$3=7),'Marks Entry 7th'!AO206,"")))</f>
        <v/>
      </c>
      <c r="BO207" s="67" t="str">
        <f>IF(OR($E207="",$G207=""),"",IF(AND($E$3=6),'Marks Entry 6th'!AP206,IF(AND($E$3=7),'Marks Entry 7th'!AP206,"")))</f>
        <v/>
      </c>
      <c r="BP207" s="65" t="str">
        <f t="shared" si="302"/>
        <v/>
      </c>
      <c r="BQ207" s="62" t="str">
        <f t="shared" si="303"/>
        <v/>
      </c>
      <c r="BR207" s="108">
        <f t="shared" si="304"/>
        <v>0</v>
      </c>
      <c r="BS207" s="108" t="str">
        <f t="shared" si="305"/>
        <v/>
      </c>
      <c r="BT207" s="108" t="str">
        <f t="shared" si="306"/>
        <v/>
      </c>
      <c r="BU207" s="108" t="str">
        <f t="shared" si="307"/>
        <v/>
      </c>
      <c r="BV207" s="108" t="str">
        <f t="shared" si="308"/>
        <v/>
      </c>
      <c r="BW207" s="110" t="str">
        <f t="shared" si="309"/>
        <v/>
      </c>
      <c r="BX207" s="120" t="str">
        <f>IF(OR($E207="",$G207=""),"",IF(AND($E$3=6),'Marks Entry 6th'!AQ206,IF(AND($E$3=7),'Marks Entry 7th'!AQ206,"")))</f>
        <v/>
      </c>
      <c r="BY207" s="120" t="str">
        <f>IF(OR($E207="",$G207=""),"",IF(AND($E$3=6),'Marks Entry 6th'!AR206,IF(AND($E$3=7),'Marks Entry 7th'!AR206,"")))</f>
        <v/>
      </c>
      <c r="BZ207" s="120" t="str">
        <f>IF(OR($E207="",$G207=""),"",IF(AND($E$3=6),'Marks Entry 6th'!AS206,IF(AND($E$3=7),'Marks Entry 7th'!AS206,"")))</f>
        <v/>
      </c>
      <c r="CA207" s="120" t="str">
        <f>IF(OR($E207="",$G207=""),"",IF(AND($E$3=6),'Marks Entry 6th'!AT206,IF(AND($E$3=7),'Marks Entry 7th'!AT206,"")))</f>
        <v/>
      </c>
      <c r="CB207" s="120" t="str">
        <f>IF(OR($E207="",$G207=""),"",IF(AND($E$3=6),'Marks Entry 6th'!AU206,IF(AND($E$3=7),'Marks Entry 7th'!AU206,"")))</f>
        <v/>
      </c>
      <c r="CC207" s="120" t="str">
        <f>IF(OR($E207="",$G207=""),"",IF(AND($E$3=6),'Marks Entry 6th'!AV206,IF(AND($E$3=7),'Marks Entry 7th'!AV206,"")))</f>
        <v/>
      </c>
      <c r="CD207" s="428" t="str">
        <f t="shared" si="310"/>
        <v/>
      </c>
      <c r="CE207" s="120" t="str">
        <f>IF(OR($E207="",$G207=""),"",IF(AND($E$3=6),'Marks Entry 6th'!AW206,IF(AND($E$3=7),'Marks Entry 7th'!AW206,"")))</f>
        <v/>
      </c>
      <c r="CF207" s="120" t="str">
        <f>IF(OR($E207="",$G207=""),"",IF(AND($E$3=6),'Marks Entry 6th'!AX206,IF(AND($E$3=7),'Marks Entry 7th'!AX206,"")))</f>
        <v/>
      </c>
      <c r="CG207" s="65" t="str">
        <f t="shared" si="311"/>
        <v/>
      </c>
      <c r="CH207" s="62">
        <f t="shared" si="312"/>
        <v>0</v>
      </c>
      <c r="CI207" s="67" t="str">
        <f>IF(OR($E207="",$G207=""),"",IF(AND($E$3=6),'Marks Entry 6th'!AY206,IF(AND($E$3=7),'Marks Entry 7th'!AY206,"")))</f>
        <v/>
      </c>
      <c r="CJ207" s="67" t="str">
        <f>IF(OR($E207="",$G207=""),"",IF(AND($E$3=6),'Marks Entry 6th'!AZ206,IF(AND($E$3=7),'Marks Entry 7th'!AZ206,"")))</f>
        <v/>
      </c>
      <c r="CK207" s="65" t="str">
        <f t="shared" si="313"/>
        <v/>
      </c>
      <c r="CL207" s="62" t="str">
        <f t="shared" si="314"/>
        <v/>
      </c>
      <c r="CM207" s="108">
        <f t="shared" si="315"/>
        <v>0</v>
      </c>
      <c r="CN207" s="108" t="str">
        <f t="shared" si="316"/>
        <v/>
      </c>
      <c r="CO207" s="108" t="str">
        <f t="shared" si="317"/>
        <v/>
      </c>
      <c r="CP207" s="108" t="str">
        <f t="shared" si="318"/>
        <v/>
      </c>
      <c r="CQ207" s="108" t="str">
        <f t="shared" si="319"/>
        <v/>
      </c>
      <c r="CR207" s="110" t="str">
        <f t="shared" si="320"/>
        <v/>
      </c>
      <c r="CS207" s="120" t="str">
        <f>IF(OR($E207="",$G207=""),"",IF(AND($E$3=6),'Marks Entry 6th'!BA206,IF(AND($E$3=7),'Marks Entry 7th'!BA206,"")))</f>
        <v/>
      </c>
      <c r="CT207" s="120" t="str">
        <f>IF(OR($E207="",$G207=""),"",IF(AND($E$3=6),'Marks Entry 6th'!BB206,IF(AND($E$3=7),'Marks Entry 7th'!BB206,"")))</f>
        <v/>
      </c>
      <c r="CU207" s="120" t="str">
        <f>IF(OR($E207="",$G207=""),"",IF(AND($E$3=6),'Marks Entry 6th'!BC206,IF(AND($E$3=7),'Marks Entry 7th'!BC206,"")))</f>
        <v/>
      </c>
      <c r="CV207" s="120" t="str">
        <f>IF(OR($E207="",$G207=""),"",IF(AND($E$3=6),'Marks Entry 6th'!BD206,IF(AND($E$3=7),'Marks Entry 7th'!BD206,"")))</f>
        <v/>
      </c>
      <c r="CW207" s="120" t="str">
        <f>IF(OR($E207="",$G207=""),"",IF(AND($E$3=6),'Marks Entry 6th'!BE206,IF(AND($E$3=7),'Marks Entry 7th'!BE206,"")))</f>
        <v/>
      </c>
      <c r="CX207" s="120" t="str">
        <f>IF(OR($E207="",$G207=""),"",IF(AND($E$3=6),'Marks Entry 6th'!BF206,IF(AND($E$3=7),'Marks Entry 7th'!BF206,"")))</f>
        <v/>
      </c>
      <c r="CY207" s="428" t="str">
        <f t="shared" si="321"/>
        <v/>
      </c>
      <c r="CZ207" s="120" t="str">
        <f>IF(OR($E207="",$G207=""),"",IF(AND($E$3=6),'Marks Entry 6th'!BG206,IF(AND($E$3=7),'Marks Entry 7th'!BG206,"")))</f>
        <v/>
      </c>
      <c r="DA207" s="120" t="str">
        <f>IF(OR($E207="",$G207=""),"",IF(AND($E$3=6),'Marks Entry 6th'!BH206,IF(AND($E$3=7),'Marks Entry 7th'!BH206,"")))</f>
        <v/>
      </c>
      <c r="DB207" s="65" t="str">
        <f t="shared" si="322"/>
        <v/>
      </c>
      <c r="DC207" s="62">
        <f t="shared" si="323"/>
        <v>0</v>
      </c>
      <c r="DD207" s="67" t="str">
        <f>IF(OR($E207="",$G207=""),"",IF(AND($E$3=6),'Marks Entry 6th'!BI206,IF(AND($E$3=7),'Marks Entry 7th'!BI206,"")))</f>
        <v/>
      </c>
      <c r="DE207" s="67" t="str">
        <f>IF(OR($E207="",$G207=""),"",IF(AND($E$3=6),'Marks Entry 6th'!BJ206,IF(AND($E$3=7),'Marks Entry 7th'!BJ206,"")))</f>
        <v/>
      </c>
      <c r="DF207" s="65" t="str">
        <f t="shared" si="324"/>
        <v/>
      </c>
      <c r="DG207" s="62" t="str">
        <f t="shared" si="325"/>
        <v/>
      </c>
      <c r="DH207" s="108">
        <f t="shared" si="326"/>
        <v>0</v>
      </c>
      <c r="DI207" s="108" t="str">
        <f t="shared" si="327"/>
        <v/>
      </c>
      <c r="DJ207" s="108" t="str">
        <f t="shared" si="328"/>
        <v/>
      </c>
      <c r="DK207" s="108" t="str">
        <f t="shared" si="329"/>
        <v/>
      </c>
      <c r="DL207" s="108" t="str">
        <f t="shared" si="330"/>
        <v/>
      </c>
      <c r="DM207" s="110" t="str">
        <f t="shared" si="331"/>
        <v/>
      </c>
      <c r="DN207" s="120" t="str">
        <f>IF(OR($E207="",$G207=""),"",IF(AND($E$3=6),'Marks Entry 6th'!BK206,IF(AND($E$3=7),'Marks Entry 7th'!BK206,"")))</f>
        <v/>
      </c>
      <c r="DO207" s="120" t="str">
        <f>IF(OR($E207="",$G207=""),"",IF(AND($E$3=6),'Marks Entry 6th'!BL206,IF(AND($E$3=7),'Marks Entry 7th'!BL206,"")))</f>
        <v/>
      </c>
      <c r="DP207" s="120" t="str">
        <f>IF(OR($E207="",$G207=""),"",IF(AND($E$3=6),'Marks Entry 6th'!BM206,IF(AND($E$3=7),'Marks Entry 7th'!BM206,"")))</f>
        <v/>
      </c>
      <c r="DQ207" s="120" t="str">
        <f>IF(OR($E207="",$G207=""),"",IF(AND($E$3=6),'Marks Entry 6th'!BN206,IF(AND($E$3=7),'Marks Entry 7th'!BN206,"")))</f>
        <v/>
      </c>
      <c r="DR207" s="120" t="str">
        <f>IF(OR($E207="",$G207=""),"",IF(AND($E$3=6),'Marks Entry 6th'!BO206,IF(AND($E$3=7),'Marks Entry 7th'!BO206,"")))</f>
        <v/>
      </c>
      <c r="DS207" s="120" t="str">
        <f>IF(OR($E207="",$G207=""),"",IF(AND($E$3=6),'Marks Entry 6th'!BP206,IF(AND($E$3=7),'Marks Entry 7th'!BP206,"")))</f>
        <v/>
      </c>
      <c r="DT207" s="428" t="str">
        <f t="shared" si="332"/>
        <v/>
      </c>
      <c r="DU207" s="120" t="str">
        <f>IF(OR($E207="",$G207=""),"",IF(AND($E$3=6),'Marks Entry 6th'!BQ206,IF(AND($E$3=7),'Marks Entry 7th'!BQ206,"")))</f>
        <v/>
      </c>
      <c r="DV207" s="120" t="str">
        <f>IF(OR($E207="",$G207=""),"",IF(AND($E$3=6),'Marks Entry 6th'!BR206,IF(AND($E$3=7),'Marks Entry 7th'!BR206,"")))</f>
        <v/>
      </c>
      <c r="DW207" s="65" t="str">
        <f t="shared" si="333"/>
        <v/>
      </c>
      <c r="DX207" s="62">
        <f t="shared" si="334"/>
        <v>0</v>
      </c>
      <c r="DY207" s="67" t="str">
        <f>IF(OR($E207="",$G207=""),"",IF(AND($E$3=6),'Marks Entry 6th'!BS206,IF(AND($E$3=7),'Marks Entry 7th'!BS206,"")))</f>
        <v/>
      </c>
      <c r="DZ207" s="67" t="str">
        <f>IF(OR($E207="",$G207=""),"",IF(AND($E$3=6),'Marks Entry 6th'!BT206,IF(AND($E$3=7),'Marks Entry 7th'!BT206,"")))</f>
        <v/>
      </c>
      <c r="EA207" s="65" t="str">
        <f t="shared" si="335"/>
        <v/>
      </c>
      <c r="EB207" s="62" t="str">
        <f t="shared" si="336"/>
        <v/>
      </c>
      <c r="EC207" s="108">
        <f t="shared" si="337"/>
        <v>0</v>
      </c>
      <c r="ED207" s="108" t="str">
        <f t="shared" si="338"/>
        <v/>
      </c>
      <c r="EE207" s="108" t="str">
        <f t="shared" si="339"/>
        <v/>
      </c>
      <c r="EF207" s="108" t="str">
        <f t="shared" si="340"/>
        <v/>
      </c>
      <c r="EG207" s="108" t="str">
        <f t="shared" si="341"/>
        <v/>
      </c>
      <c r="EH207" s="110" t="str">
        <f t="shared" si="342"/>
        <v/>
      </c>
      <c r="EI207" s="52" t="str">
        <f>IF(OR($E207="",$G207=""),"",IF(AND($E$3=6),'Marks Entry 6th'!BU206,IF(AND($E$3=7),'Marks Entry 7th'!BU206,"")))</f>
        <v/>
      </c>
      <c r="EJ207" s="52" t="str">
        <f>IF(OR($E207="",$G207=""),"",IF(AND($E$3=6),'Marks Entry 6th'!BV206,IF(AND($E$3=7),'Marks Entry 7th'!BV206,"")))</f>
        <v/>
      </c>
      <c r="EK207" s="52" t="str">
        <f>IF(OR($E207="",$G207=""),"",IF(AND($E$3=6),'Marks Entry 6th'!BW206,IF(AND($E$3=7),'Marks Entry 7th'!BW206,"")))</f>
        <v/>
      </c>
      <c r="EL207" s="52" t="str">
        <f>IF(OR($E207="",$G207=""),"",IF(AND($E$3=6),'Marks Entry 6th'!BX206,IF(AND($E$3=7),'Marks Entry 7th'!BX206,"")))</f>
        <v/>
      </c>
      <c r="EM207" s="52" t="str">
        <f>IF(OR($E207="",$G207=""),"",IF(AND($E$3=6),'Marks Entry 6th'!BY206,IF(AND($E$3=7),'Marks Entry 7th'!BY206,"")))</f>
        <v/>
      </c>
      <c r="EN207" s="121" t="str">
        <f t="shared" si="343"/>
        <v/>
      </c>
      <c r="EO207" s="122">
        <f t="shared" si="344"/>
        <v>0</v>
      </c>
      <c r="EP207" s="122" t="str">
        <f t="shared" si="345"/>
        <v/>
      </c>
      <c r="EQ207" s="122" t="str">
        <f t="shared" si="346"/>
        <v/>
      </c>
      <c r="ER207" s="109" t="str">
        <f t="shared" si="347"/>
        <v/>
      </c>
      <c r="ES207" s="52" t="str">
        <f>IF(OR($E207="",$G207=""),"",IF(AND($E$3=6),'Marks Entry 6th'!BZ206,IF(AND($E$3=7),'Marks Entry 7th'!BZ206,"")))</f>
        <v/>
      </c>
      <c r="ET207" s="52" t="str">
        <f>IF(OR($E207="",$G207=""),"",IF(AND($E$3=6),'Marks Entry 6th'!CA206,IF(AND($E$3=7),'Marks Entry 7th'!CA206,"")))</f>
        <v/>
      </c>
      <c r="EU207" s="52" t="str">
        <f>IF(OR($E207="",$G207=""),"",IF(AND($E$3=6),'Marks Entry 6th'!CB206,IF(AND($E$3=7),'Marks Entry 7th'!CB206,"")))</f>
        <v/>
      </c>
      <c r="EV207" s="52" t="str">
        <f>IF(OR($E207="",$G207=""),"",IF(AND($E$3=6),'Marks Entry 6th'!CC206,IF(AND($E$3=7),'Marks Entry 7th'!CC206,"")))</f>
        <v/>
      </c>
      <c r="EW207" s="52" t="str">
        <f>IF(OR($E207="",$G207=""),"",IF(AND($E$3=6),'Marks Entry 6th'!CD206,IF(AND($E$3=7),'Marks Entry 7th'!CD206,"")))</f>
        <v/>
      </c>
      <c r="EX207" s="121" t="str">
        <f t="shared" si="348"/>
        <v/>
      </c>
      <c r="EY207" s="122">
        <f t="shared" si="349"/>
        <v>0</v>
      </c>
      <c r="EZ207" s="122" t="str">
        <f t="shared" si="350"/>
        <v/>
      </c>
      <c r="FA207" s="122" t="str">
        <f t="shared" si="351"/>
        <v/>
      </c>
      <c r="FB207" s="109" t="str">
        <f t="shared" si="352"/>
        <v/>
      </c>
      <c r="FC207" s="52" t="str">
        <f>IF(OR($E207="",$G207=""),"",IF(AND($E$3=6),'Marks Entry 6th'!CE206,IF(AND($E$3=7),'Marks Entry 7th'!CE206,"")))</f>
        <v/>
      </c>
      <c r="FD207" s="52" t="str">
        <f>IF(OR($E207="",$G207=""),"",IF(AND($E$3=6),'Marks Entry 6th'!CF206,IF(AND($E$3=7),'Marks Entry 7th'!CF206,"")))</f>
        <v/>
      </c>
      <c r="FE207" s="52" t="str">
        <f>IF(OR($E207="",$G207=""),"",IF(AND($E$3=6),'Marks Entry 6th'!CG206,IF(AND($E$3=7),'Marks Entry 7th'!CG206,"")))</f>
        <v/>
      </c>
      <c r="FF207" s="52" t="str">
        <f>IF(OR($E207="",$G207=""),"",IF(AND($E$3=6),'Marks Entry 6th'!CH206,IF(AND($E$3=7),'Marks Entry 7th'!CH206,"")))</f>
        <v/>
      </c>
      <c r="FG207" s="52" t="str">
        <f>IF(OR($E207="",$G207=""),"",IF(AND($E$3=6),'Marks Entry 6th'!CI206,IF(AND($E$3=7),'Marks Entry 7th'!CI206,"")))</f>
        <v/>
      </c>
      <c r="FH207" s="121" t="str">
        <f t="shared" si="353"/>
        <v/>
      </c>
      <c r="FI207" s="122">
        <f t="shared" si="354"/>
        <v>0</v>
      </c>
      <c r="FJ207" s="122" t="str">
        <f t="shared" si="355"/>
        <v/>
      </c>
      <c r="FK207" s="122" t="str">
        <f t="shared" si="356"/>
        <v/>
      </c>
      <c r="FL207" s="109" t="str">
        <f t="shared" si="357"/>
        <v/>
      </c>
      <c r="FM207" s="370" t="str">
        <f>IF(OR($E207="",$G207=""),"",IF(AND('Marks Entry 6th'!CJ206="",'Marks Entry 7th'!CJ206=""),"",IF(AND($E$3=6),'Marks Entry 6th'!CJ206,IF(AND($E$3=7),'Marks Entry 7th'!CJ206,""))))</f>
        <v/>
      </c>
      <c r="FN207" s="370" t="str">
        <f>IF(OR($E207="",$G207=""),"",IF(AND('Marks Entry 6th'!CK206="",'Marks Entry 7th'!CK206=""),"",IF(AND($E$3=6),'Marks Entry 6th'!CK206,IF(AND($E$3=7),'Marks Entry 7th'!CK206,""))))</f>
        <v/>
      </c>
      <c r="FO207" s="371" t="str">
        <f t="shared" si="358"/>
        <v/>
      </c>
      <c r="FP207" s="109" t="str">
        <f t="shared" si="359"/>
        <v/>
      </c>
      <c r="FQ207" s="370" t="str">
        <f>IF(OR($E207="",$G207=""),"",IF(AND('Marks Entry 6th'!CL206="",'Marks Entry 7th'!CL206=""),"",IF(AND($E$3=6),'Marks Entry 6th'!CL206,IF(AND($E$3=7),'Marks Entry 7th'!CL206,""))))</f>
        <v/>
      </c>
      <c r="FR207" s="370" t="str">
        <f>IF(OR($E207="",$G207=""),"",IF(AND('Marks Entry 6th'!CM206="",'Marks Entry 7th'!CM206=""),"",IF(AND($E$3=6),'Marks Entry 6th'!CM206,IF(AND($E$3=7),'Marks Entry 7th'!CM206,""))))</f>
        <v/>
      </c>
      <c r="FS207" s="371" t="str">
        <f t="shared" si="360"/>
        <v/>
      </c>
      <c r="FT207" s="109" t="str">
        <f t="shared" si="361"/>
        <v/>
      </c>
      <c r="FU207" s="78" t="str">
        <f>IF($E$3="","",IF(OR(E207="",G207=""),"",IF(AND(Z207="AB",AU207="AB",BQ207="AB",CL207="AB",DG207="AB",EB207="AB"),"AB",SUM(Z207,AU207,BQ207,CL207,DG207,EB207))))</f>
        <v/>
      </c>
      <c r="FV207" s="332" t="str">
        <f>IFERROR(IF(FU207="","",FU207*100/SUM(AB207,AW207,BS207,CN207,DI207,ED207)),"")</f>
        <v/>
      </c>
      <c r="FW207" s="84" t="str">
        <f>IFERROR(IF(FV207="","",IF(AND(FV207&gt;=60),"I",IF(AND(FV207&gt;=48),"II",IF(AND(FV207&gt;=36),"III","")))),"")</f>
        <v/>
      </c>
      <c r="FX207" s="225" t="str">
        <f t="shared" si="365"/>
        <v/>
      </c>
      <c r="FY207" s="85" t="str">
        <f>IFERROR(IF(FV207="","",SUMPRODUCT((FV207&lt;$FV$8:$FV$207)/COUNTIF($FV$8:$FV$207,$FV$8:$FV$207))),"")</f>
        <v/>
      </c>
      <c r="FZ207" s="331" t="str">
        <f>IFERROR(IF(B207="NSO","NSO",IF(OR(D207="",G207="",F207=""),"",IF(AND(FV207&gt;=36,'Master sheet'!$D$11="Hindi"),"कक्षा क्रमोन्नत",IF(AND(FV207&gt;=36,'Master sheet'!$D$11="English"),"Promoted",IF(AND(FV207&lt;36,'Master sheet'!$D$11="Hindi"),"पुनः परीक्षा","Re-Exam"))))),"")</f>
        <v/>
      </c>
      <c r="GA207" s="53" t="str">
        <f>IF(OR($E207="",$G207=""),"",IF(AND($E$3=6,'Marks Entry 6th'!CN206=""),"",IF(AND($E$3=7,'Marks Entry 7th'!CN206=""),"",IF(AND($E$3=6),'Marks Entry 6th'!CN206,IF(AND($E$3=7),'Marks Entry 7th'!CN206,"")))))</f>
        <v/>
      </c>
      <c r="GB207" s="53" t="str">
        <f>IF(OR($E207="",$G207=""),"",IF(AND($E$3=6,'Marks Entry 6th'!CO206=""),"",IF(AND($E$3=7,'Marks Entry 7th'!CO206=""),"",IF(AND($E$3=6),'Marks Entry 6th'!CO206,IF(AND($E$3=7),'Marks Entry 7th'!CO206,"")))))</f>
        <v/>
      </c>
      <c r="GC207" s="54"/>
      <c r="GK207" s="56">
        <f>IF(AND($E$3=6),'Marks Entry 6th'!I206,IF(AND($E$3=7),'Marks Entry 7th'!I206,""))</f>
        <v>0</v>
      </c>
      <c r="GL207" s="56">
        <f t="shared" si="367"/>
        <v>0</v>
      </c>
    </row>
    <row r="208" spans="1:194" s="113" customFormat="1" ht="24.75" customHeight="1">
      <c r="A208" s="794" t="str">
        <f>IF('Master sheet'!D11="Hindi","विषयवार सांख्यिकी सूचना","Subject-Wise Result Statistics")</f>
        <v>विषयवार सांख्यिकी सूचना</v>
      </c>
      <c r="B208" s="794"/>
      <c r="C208" s="794"/>
      <c r="D208" s="794"/>
      <c r="E208" s="794"/>
      <c r="F208" s="794"/>
      <c r="G208" s="794"/>
      <c r="H208" s="793" t="str">
        <f>IF('Master sheet'!D11="Hindi","विषय का नाम :","Subject Name :")</f>
        <v>विषय का नाम :</v>
      </c>
      <c r="I208" s="793"/>
      <c r="J208" s="123" t="s">
        <v>81</v>
      </c>
      <c r="K208" s="787" t="str">
        <f>L4</f>
        <v>हिंदी</v>
      </c>
      <c r="L208" s="787"/>
      <c r="M208" s="787"/>
      <c r="N208" s="787"/>
      <c r="O208" s="787"/>
      <c r="P208" s="787"/>
      <c r="Q208" s="787"/>
      <c r="R208" s="787"/>
      <c r="S208" s="787"/>
      <c r="T208" s="787"/>
      <c r="U208" s="787"/>
      <c r="V208" s="787"/>
      <c r="W208" s="787"/>
      <c r="X208" s="787"/>
      <c r="Y208" s="787"/>
      <c r="Z208" s="787"/>
      <c r="AF208" s="124"/>
      <c r="AG208" s="787" t="str">
        <f>AG4</f>
        <v>अंग्रेजी</v>
      </c>
      <c r="AH208" s="787"/>
      <c r="AI208" s="787"/>
      <c r="AJ208" s="787"/>
      <c r="AK208" s="787"/>
      <c r="AL208" s="787"/>
      <c r="AM208" s="787"/>
      <c r="AN208" s="787"/>
      <c r="AO208" s="787"/>
      <c r="AP208" s="787"/>
      <c r="AQ208" s="787"/>
      <c r="AR208" s="787"/>
      <c r="AS208" s="787"/>
      <c r="AT208" s="787"/>
      <c r="AU208" s="787"/>
      <c r="AV208" s="787"/>
      <c r="BA208" s="124"/>
      <c r="BB208" s="124"/>
      <c r="BC208" s="787" t="str">
        <f>BB4</f>
        <v>तृतीय भाषा</v>
      </c>
      <c r="BD208" s="787"/>
      <c r="BE208" s="787"/>
      <c r="BF208" s="787"/>
      <c r="BG208" s="787"/>
      <c r="BH208" s="787"/>
      <c r="BI208" s="787"/>
      <c r="BJ208" s="787"/>
      <c r="BK208" s="787"/>
      <c r="BL208" s="787"/>
      <c r="BM208" s="787"/>
      <c r="BN208" s="787"/>
      <c r="BO208" s="787"/>
      <c r="BP208" s="787"/>
      <c r="BQ208" s="787"/>
      <c r="BR208" s="787"/>
      <c r="BW208" s="124"/>
      <c r="BX208" s="787" t="str">
        <f>BX4</f>
        <v>गणित</v>
      </c>
      <c r="BY208" s="787"/>
      <c r="BZ208" s="787"/>
      <c r="CA208" s="787"/>
      <c r="CB208" s="787"/>
      <c r="CC208" s="787"/>
      <c r="CD208" s="787"/>
      <c r="CE208" s="787"/>
      <c r="CF208" s="787"/>
      <c r="CG208" s="787"/>
      <c r="CH208" s="787"/>
      <c r="CI208" s="787"/>
      <c r="CJ208" s="787"/>
      <c r="CK208" s="787"/>
      <c r="CL208" s="787"/>
      <c r="CM208" s="787"/>
      <c r="CR208" s="124"/>
      <c r="CS208" s="787" t="str">
        <f>CS4</f>
        <v>विज्ञान</v>
      </c>
      <c r="CT208" s="787"/>
      <c r="CU208" s="787"/>
      <c r="CV208" s="787"/>
      <c r="CW208" s="787"/>
      <c r="CX208" s="787"/>
      <c r="CY208" s="787"/>
      <c r="CZ208" s="787"/>
      <c r="DA208" s="787"/>
      <c r="DB208" s="787"/>
      <c r="DC208" s="787"/>
      <c r="DD208" s="787"/>
      <c r="DE208" s="787"/>
      <c r="DF208" s="787"/>
      <c r="DG208" s="787"/>
      <c r="DH208" s="787"/>
      <c r="DM208" s="124"/>
      <c r="DN208" s="787" t="str">
        <f>DN4</f>
        <v>सामाजिक विज्ञान</v>
      </c>
      <c r="DO208" s="787"/>
      <c r="DP208" s="787"/>
      <c r="DQ208" s="787"/>
      <c r="DR208" s="787"/>
      <c r="DS208" s="787"/>
      <c r="DT208" s="787"/>
      <c r="DU208" s="787"/>
      <c r="DV208" s="787"/>
      <c r="DW208" s="787"/>
      <c r="DX208" s="787"/>
      <c r="DY208" s="787"/>
      <c r="DZ208" s="787"/>
      <c r="EA208" s="787"/>
      <c r="EB208" s="787"/>
      <c r="EC208" s="787"/>
      <c r="EH208" s="124"/>
      <c r="EI208" s="697" t="str">
        <f>EI4</f>
        <v>कार्यानुभव</v>
      </c>
      <c r="EJ208" s="697"/>
      <c r="EK208" s="697"/>
      <c r="EL208" s="697"/>
      <c r="EM208" s="697"/>
      <c r="EN208" s="697"/>
      <c r="EO208" s="697"/>
      <c r="EP208" s="697"/>
      <c r="EQ208" s="697"/>
      <c r="ER208" s="697"/>
      <c r="ES208" s="697" t="str">
        <f>ES4</f>
        <v>कला शिक्षा</v>
      </c>
      <c r="ET208" s="697"/>
      <c r="EU208" s="697"/>
      <c r="EV208" s="697"/>
      <c r="EW208" s="697"/>
      <c r="EX208" s="697"/>
      <c r="EY208" s="697"/>
      <c r="EZ208" s="697"/>
      <c r="FA208" s="697"/>
      <c r="FB208" s="697"/>
      <c r="FC208" s="697" t="str">
        <f>FC4</f>
        <v>स्वा. एवं शा. शिक्षा</v>
      </c>
      <c r="FD208" s="697"/>
      <c r="FE208" s="697"/>
      <c r="FF208" s="697"/>
      <c r="FG208" s="697"/>
      <c r="FH208" s="697"/>
      <c r="FI208" s="697"/>
      <c r="FJ208" s="697"/>
      <c r="FK208" s="697"/>
      <c r="FL208" s="697"/>
      <c r="FM208" s="697" t="str">
        <f>IF(AND('Marks Entry 6th'!CJ3="",'Marks Entry 7th'!CJ3=""),"",IF(AND($E$3=6),'Marks Entry 6th'!CJ3,IF(AND($E$3=7),'Marks Entry 7th'!CJ3,"")))</f>
        <v/>
      </c>
      <c r="FN208" s="697"/>
      <c r="FO208" s="697"/>
      <c r="FP208" s="697"/>
      <c r="FQ208" s="697" t="str">
        <f>IF(AND('Marks Entry 6th'!CL3="",'Marks Entry 7th'!CL3=""),"",IF(AND($E$3=6),'Marks Entry 6th'!CL3,IF(AND($E$3=7),'Marks Entry 7th'!CL3,"")))</f>
        <v/>
      </c>
      <c r="FR208" s="697"/>
      <c r="FS208" s="697"/>
      <c r="FT208" s="697"/>
      <c r="FU208" s="815" t="str">
        <f>IF('Master sheet'!$D$11="Hindi","कुल प्रविष्ट","Total appeared")</f>
        <v>कुल प्रविष्ट</v>
      </c>
      <c r="FV208" s="816"/>
      <c r="FW208" s="809">
        <f>COUNTA(FX8:FX207)-COUNTIF(FX8:FX207,"0")-COUNTIF(FX8:FX207,"blank")-COUNTIF(FX8:FX207,"")-COUNTIF(B8:B207,"NSO")</f>
        <v>12</v>
      </c>
      <c r="FX208" s="809"/>
      <c r="FY208" s="809"/>
      <c r="FZ208" s="806" t="str">
        <f>IF('Master sheet'!$D$11="Hindi","परिणाम घोषित दिनांक","Date of result declaration")</f>
        <v>परिणाम घोषित दिनांक</v>
      </c>
      <c r="GA208" s="806"/>
      <c r="GB208" s="805">
        <f>IF('Master sheet'!D12="","",'Master sheet'!D10)</f>
        <v>45419</v>
      </c>
      <c r="GC208" s="805"/>
    </row>
    <row r="209" spans="1:185" ht="21" customHeight="1">
      <c r="A209" s="794"/>
      <c r="B209" s="794"/>
      <c r="C209" s="794"/>
      <c r="D209" s="794"/>
      <c r="E209" s="794"/>
      <c r="F209" s="794"/>
      <c r="G209" s="794"/>
      <c r="H209" s="793" t="str">
        <f>IF('Master sheet'!D11="Hindi","विषयाध्यापक का नाम :","Name Of Subject Teacher :")</f>
        <v>विषयाध्यापक का नाम :</v>
      </c>
      <c r="I209" s="793"/>
      <c r="J209" s="123" t="s">
        <v>81</v>
      </c>
      <c r="K209" s="787" t="str">
        <f>S4</f>
        <v>RADHESHYAM</v>
      </c>
      <c r="L209" s="787"/>
      <c r="M209" s="787"/>
      <c r="N209" s="787"/>
      <c r="O209" s="787"/>
      <c r="P209" s="787"/>
      <c r="Q209" s="787"/>
      <c r="R209" s="787"/>
      <c r="S209" s="787"/>
      <c r="T209" s="787"/>
      <c r="U209" s="787"/>
      <c r="V209" s="787"/>
      <c r="W209" s="787"/>
      <c r="X209" s="787"/>
      <c r="Y209" s="787"/>
      <c r="Z209" s="787"/>
      <c r="AF209" s="125"/>
      <c r="AG209" s="787" t="str">
        <f>AN4</f>
        <v>MAMTA LAWANIYA</v>
      </c>
      <c r="AH209" s="787"/>
      <c r="AI209" s="787"/>
      <c r="AJ209" s="787"/>
      <c r="AK209" s="787"/>
      <c r="AL209" s="787"/>
      <c r="AM209" s="787"/>
      <c r="AN209" s="787"/>
      <c r="AO209" s="787"/>
      <c r="AP209" s="787"/>
      <c r="AQ209" s="787"/>
      <c r="AR209" s="787"/>
      <c r="AS209" s="787"/>
      <c r="AT209" s="787"/>
      <c r="AU209" s="787"/>
      <c r="AV209" s="787"/>
      <c r="BA209" s="125"/>
      <c r="BB209" s="125"/>
      <c r="BC209" s="787" t="str">
        <f>BJ4</f>
        <v>SURESH KUMAR</v>
      </c>
      <c r="BD209" s="787"/>
      <c r="BE209" s="787"/>
      <c r="BF209" s="787"/>
      <c r="BG209" s="787"/>
      <c r="BH209" s="787"/>
      <c r="BI209" s="787"/>
      <c r="BJ209" s="787"/>
      <c r="BK209" s="787"/>
      <c r="BL209" s="787"/>
      <c r="BM209" s="787"/>
      <c r="BN209" s="787"/>
      <c r="BO209" s="787"/>
      <c r="BP209" s="787"/>
      <c r="BQ209" s="787"/>
      <c r="BR209" s="787"/>
      <c r="BW209" s="125"/>
      <c r="BX209" s="787" t="str">
        <f>CE4</f>
        <v>YOGENDRA</v>
      </c>
      <c r="BY209" s="787"/>
      <c r="BZ209" s="787"/>
      <c r="CA209" s="787"/>
      <c r="CB209" s="787"/>
      <c r="CC209" s="787"/>
      <c r="CD209" s="787"/>
      <c r="CE209" s="787"/>
      <c r="CF209" s="787"/>
      <c r="CG209" s="787"/>
      <c r="CH209" s="787"/>
      <c r="CI209" s="787"/>
      <c r="CJ209" s="787"/>
      <c r="CK209" s="787"/>
      <c r="CL209" s="787"/>
      <c r="CM209" s="787"/>
      <c r="CR209" s="125"/>
      <c r="CS209" s="787" t="str">
        <f>CZ4</f>
        <v>PRAKASH CHAND</v>
      </c>
      <c r="CT209" s="787"/>
      <c r="CU209" s="787"/>
      <c r="CV209" s="787"/>
      <c r="CW209" s="787"/>
      <c r="CX209" s="787"/>
      <c r="CY209" s="787"/>
      <c r="CZ209" s="787"/>
      <c r="DA209" s="787"/>
      <c r="DB209" s="787"/>
      <c r="DC209" s="787"/>
      <c r="DD209" s="787"/>
      <c r="DE209" s="787"/>
      <c r="DF209" s="787"/>
      <c r="DG209" s="787"/>
      <c r="DH209" s="787"/>
      <c r="DM209" s="125"/>
      <c r="DN209" s="787" t="str">
        <f>DU4</f>
        <v>SHARAD SHARMA</v>
      </c>
      <c r="DO209" s="787"/>
      <c r="DP209" s="787"/>
      <c r="DQ209" s="787"/>
      <c r="DR209" s="787"/>
      <c r="DS209" s="787"/>
      <c r="DT209" s="787"/>
      <c r="DU209" s="787"/>
      <c r="DV209" s="787"/>
      <c r="DW209" s="787"/>
      <c r="DX209" s="787"/>
      <c r="DY209" s="787"/>
      <c r="DZ209" s="787"/>
      <c r="EA209" s="787"/>
      <c r="EB209" s="787"/>
      <c r="EC209" s="787"/>
      <c r="EH209" s="125"/>
      <c r="EI209" s="703" t="str">
        <f>IF(OR(EI208="",E3=""),"",IF(AND($E$3=6),'Marks Entry 6th'!BU4,IF(AND($E$3=7),'Marks Entry 7th'!BU4,"")))</f>
        <v>Yogendra</v>
      </c>
      <c r="EJ209" s="704"/>
      <c r="EK209" s="704"/>
      <c r="EL209" s="704"/>
      <c r="EM209" s="704"/>
      <c r="EN209" s="704"/>
      <c r="EO209" s="704"/>
      <c r="EP209" s="704"/>
      <c r="EQ209" s="704"/>
      <c r="ER209" s="705"/>
      <c r="ES209" s="703" t="str">
        <f>IF(OR(ES208="",E3=""),"",IF(AND($E$3=6),'Marks Entry 6th'!BZ4,IF(AND($E$3=7),'Marks Entry 7th'!BZ4,"")))</f>
        <v>Prakash chand</v>
      </c>
      <c r="ET209" s="704"/>
      <c r="EU209" s="704"/>
      <c r="EV209" s="704"/>
      <c r="EW209" s="704"/>
      <c r="EX209" s="704"/>
      <c r="EY209" s="704"/>
      <c r="EZ209" s="704"/>
      <c r="FA209" s="704"/>
      <c r="FB209" s="705"/>
      <c r="FC209" s="703" t="str">
        <f>IF(OR(FC208="",E3=""),"",IF(AND($E$3=6),'Marks Entry 6th'!CE4,IF(AND($E$3=7),'Marks Entry 7th'!CE4,"")))</f>
        <v>Lalit Kumar</v>
      </c>
      <c r="FD209" s="704"/>
      <c r="FE209" s="704"/>
      <c r="FF209" s="704"/>
      <c r="FG209" s="704"/>
      <c r="FH209" s="704"/>
      <c r="FI209" s="704"/>
      <c r="FJ209" s="704"/>
      <c r="FK209" s="704"/>
      <c r="FL209" s="705"/>
      <c r="FM209" s="697" t="str">
        <f>IF(AND('Marks Entry 6th'!CJ4="",'Marks Entry 7th'!CJ4=""),"",IF(AND($E$3=6),'Marks Entry 6th'!CJ4,IF(AND($E$3=7),'Marks Entry 7th'!CJ4,"")))</f>
        <v/>
      </c>
      <c r="FN209" s="697"/>
      <c r="FO209" s="697"/>
      <c r="FP209" s="697"/>
      <c r="FQ209" s="697" t="str">
        <f>IF(AND('Marks Entry 6th'!CL4="",'Marks Entry 7th'!CL4=""),"",IF(AND($E$3=6),'Marks Entry 6th'!CL4,IF(AND($E$3=7),'Marks Entry 7th'!CL4,"")))</f>
        <v/>
      </c>
      <c r="FR209" s="697"/>
      <c r="FS209" s="697"/>
      <c r="FT209" s="697"/>
      <c r="FU209" s="807" t="str">
        <f>IF('Master sheet'!$D$11="Hindi","ग्रेड 'ए'","Grade 'A'")</f>
        <v>ग्रेड 'ए'</v>
      </c>
      <c r="FV209" s="808"/>
      <c r="FW209" s="788">
        <f>COUNTIF(FX8:FX207,"A")</f>
        <v>0</v>
      </c>
      <c r="FX209" s="788"/>
      <c r="FY209" s="788"/>
      <c r="FZ209" s="800" t="str">
        <f>IF('Master sheet'!$D$11="Hindi","परिणाम तैयारकर्ता","Signature of the maker")</f>
        <v>परिणाम तैयारकर्ता</v>
      </c>
      <c r="GA209" s="800"/>
      <c r="GB209" s="801" t="str">
        <f>CONCATENATE("( ",UPPER('Master sheet'!D16)," )")</f>
        <v>( YOGESH )</v>
      </c>
      <c r="GC209" s="802"/>
    </row>
    <row r="210" spans="1:185" ht="21" customHeight="1">
      <c r="A210" s="794"/>
      <c r="B210" s="794"/>
      <c r="C210" s="794"/>
      <c r="D210" s="794"/>
      <c r="E210" s="794"/>
      <c r="F210" s="794"/>
      <c r="G210" s="794"/>
      <c r="H210" s="793" t="str">
        <f>IF('Master sheet'!D11="Hindi","परीक्षा में बैठने वाले विद्यार्थियों की संख्या :","No. of students appeared :")</f>
        <v>परीक्षा में बैठने वाले विद्यार्थियों की संख्या :</v>
      </c>
      <c r="I210" s="793"/>
      <c r="J210" s="123" t="s">
        <v>81</v>
      </c>
      <c r="K210" s="788">
        <f>IF(AND(K208="",K209=""),"",COUNTA(AE8:AE207)-COUNTIF(AE8:AE207,"RE")-COUNTIF(AE8:AE207,"AB")-COUNTIF(AE8:AE207,""))</f>
        <v>12</v>
      </c>
      <c r="L210" s="788"/>
      <c r="M210" s="788"/>
      <c r="N210" s="788"/>
      <c r="O210" s="788"/>
      <c r="P210" s="788"/>
      <c r="Q210" s="788"/>
      <c r="R210" s="788"/>
      <c r="S210" s="788"/>
      <c r="T210" s="788"/>
      <c r="U210" s="788"/>
      <c r="V210" s="788"/>
      <c r="W210" s="788"/>
      <c r="X210" s="788"/>
      <c r="Y210" s="788"/>
      <c r="Z210" s="788"/>
      <c r="AF210" s="125"/>
      <c r="AG210" s="788">
        <f>IF(AND(AG208="",AG209=""),"",COUNTA(AZ8:AZ207)-COUNTIF(AZ8:AZ207,"RE")-COUNTIF(AZ8:AZ207,"AB")-COUNTIF(AZ8:AZ207,""))</f>
        <v>12</v>
      </c>
      <c r="AH210" s="788"/>
      <c r="AI210" s="788"/>
      <c r="AJ210" s="788"/>
      <c r="AK210" s="788"/>
      <c r="AL210" s="788"/>
      <c r="AM210" s="788"/>
      <c r="AN210" s="788"/>
      <c r="AO210" s="788"/>
      <c r="AP210" s="788"/>
      <c r="AQ210" s="788"/>
      <c r="AR210" s="788"/>
      <c r="AS210" s="788"/>
      <c r="AT210" s="788"/>
      <c r="AU210" s="788"/>
      <c r="AV210" s="788"/>
      <c r="BA210" s="125"/>
      <c r="BB210" s="125"/>
      <c r="BC210" s="788">
        <f>IF(AND(BC208="",BC209=""),"",COUNTA(BV8:BV207)-COUNTIF(BV8:BV207,"RE")-COUNTIF(BV8:BV207,"AB")-COUNTIF(BV8:BV207,""))</f>
        <v>12</v>
      </c>
      <c r="BD210" s="788"/>
      <c r="BE210" s="788"/>
      <c r="BF210" s="788"/>
      <c r="BG210" s="788"/>
      <c r="BH210" s="788"/>
      <c r="BI210" s="788"/>
      <c r="BJ210" s="788"/>
      <c r="BK210" s="788"/>
      <c r="BL210" s="788"/>
      <c r="BM210" s="788"/>
      <c r="BN210" s="788"/>
      <c r="BO210" s="788"/>
      <c r="BP210" s="788"/>
      <c r="BQ210" s="788"/>
      <c r="BR210" s="788"/>
      <c r="BW210" s="125"/>
      <c r="BX210" s="788">
        <f>IF(AND(BX208="",BX209=""),"",COUNTA(CQ8:CQ207)-COUNTIF(CQ8:CQ207,"RE")-COUNTIF(CQ8:CQ207,"AB")-COUNTIF(CQ8:CQ207,""))</f>
        <v>12</v>
      </c>
      <c r="BY210" s="788"/>
      <c r="BZ210" s="788"/>
      <c r="CA210" s="788"/>
      <c r="CB210" s="788"/>
      <c r="CC210" s="788"/>
      <c r="CD210" s="788"/>
      <c r="CE210" s="788"/>
      <c r="CF210" s="788"/>
      <c r="CG210" s="788"/>
      <c r="CH210" s="788"/>
      <c r="CI210" s="788"/>
      <c r="CJ210" s="788"/>
      <c r="CK210" s="788"/>
      <c r="CL210" s="788"/>
      <c r="CM210" s="788"/>
      <c r="CR210" s="125"/>
      <c r="CS210" s="788">
        <f>IF(AND(CS208="",CS209=""),"",COUNTA(DL8:DL207)-COUNTIF(DL8:DL207,"RE")-COUNTIF(DL8:DL207,"AB")-COUNTIF(DL8:DL207,""))</f>
        <v>12</v>
      </c>
      <c r="CT210" s="788"/>
      <c r="CU210" s="788"/>
      <c r="CV210" s="788"/>
      <c r="CW210" s="788"/>
      <c r="CX210" s="788"/>
      <c r="CY210" s="788"/>
      <c r="CZ210" s="788"/>
      <c r="DA210" s="788"/>
      <c r="DB210" s="788"/>
      <c r="DC210" s="788"/>
      <c r="DD210" s="788"/>
      <c r="DE210" s="788"/>
      <c r="DF210" s="788"/>
      <c r="DG210" s="788"/>
      <c r="DH210" s="788"/>
      <c r="DM210" s="125"/>
      <c r="DN210" s="788">
        <f>IF(AND(DN208="",DN209=""),"",COUNTA(EG8:EG207)-COUNTIF(EG8:EG207,"RE")-COUNTIF(EG8:EG207,"AB")-COUNTIF(EG8:EG207,""))</f>
        <v>12</v>
      </c>
      <c r="DO210" s="788"/>
      <c r="DP210" s="788"/>
      <c r="DQ210" s="788"/>
      <c r="DR210" s="788"/>
      <c r="DS210" s="788"/>
      <c r="DT210" s="788"/>
      <c r="DU210" s="788"/>
      <c r="DV210" s="788"/>
      <c r="DW210" s="788"/>
      <c r="DX210" s="788"/>
      <c r="DY210" s="788"/>
      <c r="DZ210" s="788"/>
      <c r="EA210" s="788"/>
      <c r="EB210" s="788"/>
      <c r="EC210" s="788"/>
      <c r="EH210" s="125"/>
      <c r="EI210" s="703">
        <f>IF(AND(EI208="",EI209=""),"",COUNTA(ER8:ER207)-COUNTIF(ER8:ER207,"RE")-COUNTIF(ER8:ER207,"AB")-COUNTIF(ER8:ER207,""))</f>
        <v>12</v>
      </c>
      <c r="EJ210" s="704"/>
      <c r="EK210" s="704"/>
      <c r="EL210" s="704"/>
      <c r="EM210" s="704"/>
      <c r="EN210" s="704"/>
      <c r="EO210" s="704"/>
      <c r="EP210" s="704"/>
      <c r="EQ210" s="704"/>
      <c r="ER210" s="705"/>
      <c r="ES210" s="703">
        <f>IF(AND(ES208="",ES209=""),"",COUNTA(FB8:FB207)-COUNTIF(FB8:FB207,"RE")-COUNTIF(FB8:FB207,"AB")-COUNTIF(FB8:FB207,""))</f>
        <v>12</v>
      </c>
      <c r="ET210" s="704"/>
      <c r="EU210" s="704"/>
      <c r="EV210" s="704"/>
      <c r="EW210" s="704"/>
      <c r="EX210" s="704"/>
      <c r="EY210" s="704"/>
      <c r="EZ210" s="704"/>
      <c r="FA210" s="704"/>
      <c r="FB210" s="705"/>
      <c r="FC210" s="703">
        <f>IF(AND(FC208="",FC209=""),"",COUNTA(FL8:FL207)-COUNTIF(FL8:FL207,"RE")-COUNTIF(FL8:FL207,"AB")-COUNTIF(FL8:FL207,""))</f>
        <v>12</v>
      </c>
      <c r="FD210" s="704"/>
      <c r="FE210" s="704"/>
      <c r="FF210" s="704"/>
      <c r="FG210" s="704"/>
      <c r="FH210" s="704"/>
      <c r="FI210" s="704"/>
      <c r="FJ210" s="704"/>
      <c r="FK210" s="704"/>
      <c r="FL210" s="705"/>
      <c r="FM210" s="698" t="str">
        <f>IF(AND(FM208="",FM209=""),"",COUNTA(FP8:FP207)-COUNTIF(AW8:AW207,"NSO")-COUNTIF(FP8:FP207,"AB")-COUNTIF(FP8:FP207,""))</f>
        <v/>
      </c>
      <c r="FN210" s="698"/>
      <c r="FO210" s="698"/>
      <c r="FP210" s="698"/>
      <c r="FQ210" s="698" t="str">
        <f>IF(AND(FQ208="",FQ209=""),"",COUNTA(FT8:FT207)-COUNTIF(BA8:BA207,"NSO")-COUNTIF(FT8:FT207,"AB")-COUNTIF(FT8:FT207,""))</f>
        <v/>
      </c>
      <c r="FR210" s="698"/>
      <c r="FS210" s="698"/>
      <c r="FT210" s="698"/>
      <c r="FU210" s="807" t="str">
        <f>IF('Master sheet'!$D$11="Hindi","ग्रेड 'बी'","Grade 'B'")</f>
        <v>ग्रेड 'बी'</v>
      </c>
      <c r="FV210" s="808"/>
      <c r="FW210" s="788">
        <f>COUNTIF(FX8:FX207,"B")</f>
        <v>2</v>
      </c>
      <c r="FX210" s="788"/>
      <c r="FY210" s="788"/>
      <c r="FZ210" s="800"/>
      <c r="GA210" s="800"/>
      <c r="GB210" s="803"/>
      <c r="GC210" s="804"/>
    </row>
    <row r="211" spans="1:185" ht="21" customHeight="1">
      <c r="A211" s="794"/>
      <c r="B211" s="794"/>
      <c r="C211" s="794"/>
      <c r="D211" s="794"/>
      <c r="E211" s="794"/>
      <c r="F211" s="794"/>
      <c r="G211" s="794"/>
      <c r="H211" s="795" t="str">
        <f>IF('Master sheet'!$D$11="Hindi","ग्रेड :","Grade :")</f>
        <v>ग्रेड :</v>
      </c>
      <c r="I211" s="795"/>
      <c r="J211" s="123" t="s">
        <v>81</v>
      </c>
      <c r="K211" s="706" t="s">
        <v>6</v>
      </c>
      <c r="L211" s="706"/>
      <c r="M211" s="706" t="s">
        <v>83</v>
      </c>
      <c r="N211" s="706"/>
      <c r="O211" s="706" t="s">
        <v>84</v>
      </c>
      <c r="P211" s="706"/>
      <c r="Q211" s="706"/>
      <c r="R211" s="706"/>
      <c r="S211" s="706" t="s">
        <v>85</v>
      </c>
      <c r="T211" s="706"/>
      <c r="U211" s="706" t="s">
        <v>106</v>
      </c>
      <c r="V211" s="706"/>
      <c r="W211" s="713" t="s">
        <v>82</v>
      </c>
      <c r="X211" s="714"/>
      <c r="Y211" s="714"/>
      <c r="Z211" s="715"/>
      <c r="AF211" s="125"/>
      <c r="AG211" s="706" t="s">
        <v>6</v>
      </c>
      <c r="AH211" s="706"/>
      <c r="AI211" s="719" t="s">
        <v>83</v>
      </c>
      <c r="AJ211" s="720"/>
      <c r="AK211" s="721"/>
      <c r="AL211" s="719" t="s">
        <v>84</v>
      </c>
      <c r="AM211" s="720"/>
      <c r="AN211" s="721"/>
      <c r="AO211" s="706" t="s">
        <v>85</v>
      </c>
      <c r="AP211" s="706"/>
      <c r="AQ211" s="706" t="s">
        <v>106</v>
      </c>
      <c r="AR211" s="706"/>
      <c r="AS211" s="713" t="s">
        <v>82</v>
      </c>
      <c r="AT211" s="714"/>
      <c r="AU211" s="714"/>
      <c r="AV211" s="715"/>
      <c r="BA211" s="125"/>
      <c r="BB211" s="125"/>
      <c r="BC211" s="706" t="s">
        <v>6</v>
      </c>
      <c r="BD211" s="706"/>
      <c r="BE211" s="719" t="s">
        <v>83</v>
      </c>
      <c r="BF211" s="720"/>
      <c r="BG211" s="721"/>
      <c r="BH211" s="719" t="s">
        <v>84</v>
      </c>
      <c r="BI211" s="720"/>
      <c r="BJ211" s="721"/>
      <c r="BK211" s="706" t="s">
        <v>85</v>
      </c>
      <c r="BL211" s="706"/>
      <c r="BM211" s="706" t="s">
        <v>106</v>
      </c>
      <c r="BN211" s="706"/>
      <c r="BO211" s="719" t="s">
        <v>82</v>
      </c>
      <c r="BP211" s="720"/>
      <c r="BQ211" s="720"/>
      <c r="BR211" s="721"/>
      <c r="BW211" s="125"/>
      <c r="BX211" s="706" t="s">
        <v>6</v>
      </c>
      <c r="BY211" s="706"/>
      <c r="BZ211" s="719" t="s">
        <v>83</v>
      </c>
      <c r="CA211" s="720"/>
      <c r="CB211" s="721"/>
      <c r="CC211" s="719" t="s">
        <v>84</v>
      </c>
      <c r="CD211" s="720"/>
      <c r="CE211" s="721"/>
      <c r="CF211" s="706" t="s">
        <v>85</v>
      </c>
      <c r="CG211" s="706"/>
      <c r="CH211" s="706" t="s">
        <v>106</v>
      </c>
      <c r="CI211" s="706"/>
      <c r="CJ211" s="713" t="s">
        <v>82</v>
      </c>
      <c r="CK211" s="714"/>
      <c r="CL211" s="714"/>
      <c r="CM211" s="715"/>
      <c r="CR211" s="125"/>
      <c r="CS211" s="706" t="s">
        <v>6</v>
      </c>
      <c r="CT211" s="706"/>
      <c r="CU211" s="719" t="s">
        <v>83</v>
      </c>
      <c r="CV211" s="720"/>
      <c r="CW211" s="721"/>
      <c r="CX211" s="719" t="s">
        <v>84</v>
      </c>
      <c r="CY211" s="720"/>
      <c r="CZ211" s="721"/>
      <c r="DA211" s="706" t="s">
        <v>85</v>
      </c>
      <c r="DB211" s="706"/>
      <c r="DC211" s="706" t="s">
        <v>106</v>
      </c>
      <c r="DD211" s="706"/>
      <c r="DE211" s="713" t="s">
        <v>82</v>
      </c>
      <c r="DF211" s="714"/>
      <c r="DG211" s="714"/>
      <c r="DH211" s="715"/>
      <c r="DM211" s="125"/>
      <c r="DN211" s="706" t="s">
        <v>6</v>
      </c>
      <c r="DO211" s="706"/>
      <c r="DP211" s="719" t="s">
        <v>83</v>
      </c>
      <c r="DQ211" s="720"/>
      <c r="DR211" s="721"/>
      <c r="DS211" s="719" t="s">
        <v>84</v>
      </c>
      <c r="DT211" s="720"/>
      <c r="DU211" s="721"/>
      <c r="DV211" s="706" t="s">
        <v>85</v>
      </c>
      <c r="DW211" s="706"/>
      <c r="DX211" s="706" t="s">
        <v>106</v>
      </c>
      <c r="DY211" s="706"/>
      <c r="DZ211" s="713" t="s">
        <v>82</v>
      </c>
      <c r="EA211" s="714"/>
      <c r="EB211" s="714"/>
      <c r="EC211" s="715"/>
      <c r="EH211" s="125"/>
      <c r="EI211" s="126" t="s">
        <v>216</v>
      </c>
      <c r="EJ211" s="126" t="s">
        <v>6</v>
      </c>
      <c r="EK211" s="126" t="s">
        <v>83</v>
      </c>
      <c r="EL211" s="126" t="s">
        <v>84</v>
      </c>
      <c r="EM211" s="126" t="s">
        <v>85</v>
      </c>
      <c r="EN211" s="797" t="s">
        <v>82</v>
      </c>
      <c r="EO211" s="798"/>
      <c r="EP211" s="798"/>
      <c r="EQ211" s="798"/>
      <c r="ER211" s="799"/>
      <c r="ES211" s="126" t="s">
        <v>216</v>
      </c>
      <c r="ET211" s="126" t="s">
        <v>6</v>
      </c>
      <c r="EU211" s="126" t="s">
        <v>83</v>
      </c>
      <c r="EV211" s="126" t="s">
        <v>84</v>
      </c>
      <c r="EW211" s="126" t="s">
        <v>85</v>
      </c>
      <c r="EX211" s="797" t="s">
        <v>82</v>
      </c>
      <c r="EY211" s="798"/>
      <c r="EZ211" s="798"/>
      <c r="FA211" s="798"/>
      <c r="FB211" s="799"/>
      <c r="FC211" s="126" t="s">
        <v>216</v>
      </c>
      <c r="FD211" s="126" t="s">
        <v>6</v>
      </c>
      <c r="FE211" s="126" t="s">
        <v>83</v>
      </c>
      <c r="FF211" s="126" t="s">
        <v>84</v>
      </c>
      <c r="FG211" s="126" t="s">
        <v>85</v>
      </c>
      <c r="FH211" s="797" t="s">
        <v>82</v>
      </c>
      <c r="FI211" s="798"/>
      <c r="FJ211" s="798"/>
      <c r="FK211" s="798"/>
      <c r="FL211" s="799"/>
      <c r="FM211" s="126" t="s">
        <v>216</v>
      </c>
      <c r="FN211" s="126" t="s">
        <v>6</v>
      </c>
      <c r="FO211" s="126" t="s">
        <v>83</v>
      </c>
      <c r="FP211" s="126" t="s">
        <v>84</v>
      </c>
      <c r="FQ211" s="126" t="s">
        <v>216</v>
      </c>
      <c r="FR211" s="126" t="s">
        <v>6</v>
      </c>
      <c r="FS211" s="126" t="s">
        <v>83</v>
      </c>
      <c r="FT211" s="126" t="s">
        <v>84</v>
      </c>
      <c r="FU211" s="807" t="str">
        <f>IF('Master sheet'!$D$11="Hindi","ग्रेड 'सी'","Grade 'C'")</f>
        <v>ग्रेड 'सी'</v>
      </c>
      <c r="FV211" s="808"/>
      <c r="FW211" s="788">
        <f>COUNTIF(FX8:FX207,"C")</f>
        <v>10</v>
      </c>
      <c r="FX211" s="788"/>
      <c r="FY211" s="788"/>
      <c r="FZ211" s="800" t="str">
        <f>IF('Master sheet'!$D$11="Hindi","हस्ताक्षर कक्षाध्यापक","Signature of the class teacher")</f>
        <v>हस्ताक्षर कक्षाध्यापक</v>
      </c>
      <c r="GA211" s="800"/>
      <c r="GB211" s="801" t="str">
        <f>IF(AND($E$3=6),CONCATENATE("( ",UPPER('Master sheet'!H12)," )"),IF(AND($E$3=7),CONCATENATE("( ",UPPER('Master sheet'!H21)," )"),""))</f>
        <v>( SHARAD SHARMA )</v>
      </c>
      <c r="GC211" s="802"/>
    </row>
    <row r="212" spans="1:185" ht="21" customHeight="1">
      <c r="A212" s="794"/>
      <c r="B212" s="794"/>
      <c r="C212" s="794"/>
      <c r="D212" s="794"/>
      <c r="E212" s="794"/>
      <c r="F212" s="794"/>
      <c r="G212" s="794"/>
      <c r="H212" s="793" t="str">
        <f>IF('Master sheet'!$D$11="Hindi","ग्रेडवार उत्तीर्ण विद्यार्थी :","Total Passed Grade wise :")</f>
        <v>ग्रेडवार उत्तीर्ण विद्यार्थी :</v>
      </c>
      <c r="I212" s="793"/>
      <c r="J212" s="123" t="s">
        <v>81</v>
      </c>
      <c r="K212" s="707">
        <f>IF(AND(K208="",K209=""),"",COUNTIF(AF8:AF207,"A"))</f>
        <v>0</v>
      </c>
      <c r="L212" s="707"/>
      <c r="M212" s="707">
        <f>IF(AND(K208="",K209=""),"",COUNTIF(AF8:AF207,"B"))</f>
        <v>2</v>
      </c>
      <c r="N212" s="707"/>
      <c r="O212" s="707">
        <f>IF(AND(K208="",K209=""),"",COUNTIF(AF8:AF207,"C"))</f>
        <v>10</v>
      </c>
      <c r="P212" s="707"/>
      <c r="Q212" s="707"/>
      <c r="R212" s="707"/>
      <c r="S212" s="707">
        <f>IF(AND(K208="",K209=""),"",COUNTIF(AF8:AF207,"D"))</f>
        <v>0</v>
      </c>
      <c r="T212" s="707"/>
      <c r="U212" s="707">
        <f>IF(AND(K208="",K209=""),"",COUNTIF(AF8:AF207,"E"))</f>
        <v>0</v>
      </c>
      <c r="V212" s="707"/>
      <c r="W212" s="716">
        <f>SUM(K212,M212,O212,S212,U212)</f>
        <v>12</v>
      </c>
      <c r="X212" s="717"/>
      <c r="Y212" s="717"/>
      <c r="Z212" s="718"/>
      <c r="AF212" s="125"/>
      <c r="AG212" s="707">
        <f>IF(AND(AG208="",AG209=""),"",COUNTIF(BA8:BA207,"A"))</f>
        <v>0</v>
      </c>
      <c r="AH212" s="707"/>
      <c r="AI212" s="789">
        <f>IF(AND(AG208="",AG209=""),"",COUNTIF(BA8:BA207,"B"))</f>
        <v>3</v>
      </c>
      <c r="AJ212" s="790"/>
      <c r="AK212" s="791"/>
      <c r="AL212" s="789">
        <f>IF(AND(AG208="",AG209=""),"",COUNTIF(BA8:BA207,"C"))</f>
        <v>9</v>
      </c>
      <c r="AM212" s="790"/>
      <c r="AN212" s="791"/>
      <c r="AO212" s="707">
        <f>IF(AND(AG208="",AG209=""),"",COUNTIF(BA8:BA207,"D"))</f>
        <v>0</v>
      </c>
      <c r="AP212" s="707"/>
      <c r="AQ212" s="707">
        <f>IF(AND(AG208="",AG209=""),"",COUNTIF(BA8:BA207,"E"))</f>
        <v>0</v>
      </c>
      <c r="AR212" s="707"/>
      <c r="AS212" s="716">
        <f>SUM(AG212,AI212,AL212,AO212,AQ212)</f>
        <v>12</v>
      </c>
      <c r="AT212" s="717"/>
      <c r="AU212" s="717"/>
      <c r="AV212" s="718"/>
      <c r="BA212" s="125"/>
      <c r="BB212" s="125"/>
      <c r="BC212" s="707">
        <f>IF(AND(BC208="",BC209=""),"",COUNTIF(BW8:BW207,"A"))</f>
        <v>0</v>
      </c>
      <c r="BD212" s="707"/>
      <c r="BE212" s="789">
        <f>IF(AND(BC208="",BC209=""),"",COUNTIF(BW8:BW207,"B"))</f>
        <v>6</v>
      </c>
      <c r="BF212" s="790"/>
      <c r="BG212" s="791"/>
      <c r="BH212" s="789">
        <f>IF(AND(BC208="",BC209=""),"",COUNTIF(BW8:BW207,"C"))</f>
        <v>6</v>
      </c>
      <c r="BI212" s="790"/>
      <c r="BJ212" s="791"/>
      <c r="BK212" s="707">
        <f>IF(AND(BC208="",BC209=""),"",COUNTIF(BW8:BW207,"D"))</f>
        <v>0</v>
      </c>
      <c r="BL212" s="707"/>
      <c r="BM212" s="707">
        <f>IF(AND(BC208="",BC209=""),"",COUNTIF(BW8:BW207,"E"))</f>
        <v>0</v>
      </c>
      <c r="BN212" s="707"/>
      <c r="BO212" s="716">
        <f>SUM(BC212,BE212,BH212,BK212,BM212)</f>
        <v>12</v>
      </c>
      <c r="BP212" s="717"/>
      <c r="BQ212" s="717"/>
      <c r="BR212" s="718"/>
      <c r="BW212" s="125"/>
      <c r="BX212" s="707">
        <f>IF(AND(BX208="",BX209=""),"",COUNTIF(CR8:CR207,"A"))</f>
        <v>0</v>
      </c>
      <c r="BY212" s="707"/>
      <c r="BZ212" s="789">
        <f>IF(AND(BX208="",BX209=""),"",COUNTIF(CR8:CR207,"B"))</f>
        <v>0</v>
      </c>
      <c r="CA212" s="790"/>
      <c r="CB212" s="791"/>
      <c r="CC212" s="789">
        <f>IF(AND(BX208="",BX209=""),"",COUNTIF(CR8:CR207,"C"))</f>
        <v>11</v>
      </c>
      <c r="CD212" s="790"/>
      <c r="CE212" s="791"/>
      <c r="CF212" s="707">
        <f>IF(AND(BX208="",BX209=""),"",COUNTIF(CR8:CR207,"D"))</f>
        <v>1</v>
      </c>
      <c r="CG212" s="707"/>
      <c r="CH212" s="707">
        <f>IF(AND(BX208="",BX209=""),"",COUNTIF(CR8:CR207,"E"))</f>
        <v>0</v>
      </c>
      <c r="CI212" s="707"/>
      <c r="CJ212" s="716">
        <f>SUM(BX212,BZ212,CC212,CF212,CH212)</f>
        <v>12</v>
      </c>
      <c r="CK212" s="717"/>
      <c r="CL212" s="717"/>
      <c r="CM212" s="718"/>
      <c r="CR212" s="125"/>
      <c r="CS212" s="707">
        <f>IF(AND(CS208="",CS209=""),"",COUNTIF(DM8:DM207,"A"))</f>
        <v>0</v>
      </c>
      <c r="CT212" s="707"/>
      <c r="CU212" s="789">
        <f>IF(AND(CS208="",CS209=""),"",COUNTIF(DM8:DM207,"B"))</f>
        <v>4</v>
      </c>
      <c r="CV212" s="790"/>
      <c r="CW212" s="791"/>
      <c r="CX212" s="789">
        <f>IF(AND(CS208="",CS209=""),"",COUNTIF(DM8:DM207,"C"))</f>
        <v>7</v>
      </c>
      <c r="CY212" s="790"/>
      <c r="CZ212" s="791"/>
      <c r="DA212" s="707">
        <f>IF(AND(CS208="",CS209=""),"",COUNTIF(DM8:DM207,"D"))</f>
        <v>1</v>
      </c>
      <c r="DB212" s="707"/>
      <c r="DC212" s="707">
        <f>IF(AND(CS208="",CS209=""),"",COUNTIF(DM8:DM207,"E"))</f>
        <v>0</v>
      </c>
      <c r="DD212" s="707"/>
      <c r="DE212" s="716">
        <f>SUM(CS212,CU212,CX212,DA212,DC212)</f>
        <v>12</v>
      </c>
      <c r="DF212" s="717"/>
      <c r="DG212" s="717"/>
      <c r="DH212" s="718"/>
      <c r="DM212" s="125"/>
      <c r="DN212" s="707">
        <f>IF(AND(DN208="",DN209=""),"",COUNTIF(EH8:EH207,"A"))</f>
        <v>0</v>
      </c>
      <c r="DO212" s="707"/>
      <c r="DP212" s="789">
        <f>IF(AND(DN208="",DN209=""),"",COUNTIF(EH8:EH207,"B"))</f>
        <v>12</v>
      </c>
      <c r="DQ212" s="790"/>
      <c r="DR212" s="791"/>
      <c r="DS212" s="789">
        <f>IF(AND(DN208="",DN209=""),"",COUNTIF(EH8:EH207,"C"))</f>
        <v>0</v>
      </c>
      <c r="DT212" s="790"/>
      <c r="DU212" s="791"/>
      <c r="DV212" s="707">
        <f>IF(AND(DN208="",DN209=""),"",COUNTIF(EH8:EH207,"D"))</f>
        <v>0</v>
      </c>
      <c r="DW212" s="707"/>
      <c r="DX212" s="707">
        <f>IF(AND(DN208="",DN209=""),"",COUNTIF(EH8:EH207,"E"))</f>
        <v>0</v>
      </c>
      <c r="DY212" s="707"/>
      <c r="DZ212" s="716">
        <f>SUM(DN212,DP212,DS212,DV212,DX212)</f>
        <v>12</v>
      </c>
      <c r="EA212" s="717"/>
      <c r="EB212" s="717"/>
      <c r="EC212" s="718"/>
      <c r="EH212" s="125"/>
      <c r="EI212" s="127">
        <f>IF(AND(EI208="",EI209=""),"",COUNTIF(ER8:ER207,"A+"))</f>
        <v>12</v>
      </c>
      <c r="EJ212" s="127">
        <f>IF(AND(EI208="",EI209=""),"",COUNTIF(ER8:ER207,"A"))</f>
        <v>0</v>
      </c>
      <c r="EK212" s="127">
        <f>IF(AND(EI208="",EI209=""),"",COUNTIF(ER8:ER207,"B"))</f>
        <v>0</v>
      </c>
      <c r="EL212" s="127">
        <f>IF(AND(EI208="",EI209=""),"",COUNTIF(ER8:ER207,"C"))</f>
        <v>0</v>
      </c>
      <c r="EM212" s="127">
        <f>IF(AND(EI208="",EI209=""),"",COUNTIF(ER8:ER207,"D"))</f>
        <v>0</v>
      </c>
      <c r="EN212" s="688">
        <f>IF(AND(EI208="",EI209=""),"",SUM(EI212,EJ212,EK212,EL212,EM212))</f>
        <v>12</v>
      </c>
      <c r="EO212" s="689"/>
      <c r="EP212" s="689"/>
      <c r="EQ212" s="689"/>
      <c r="ER212" s="690"/>
      <c r="ES212" s="127">
        <f>IF(AND(ES208="",ES209=""),"",COUNTIF(FB8:FB207,"A+"))</f>
        <v>0</v>
      </c>
      <c r="ET212" s="127">
        <f>IF(AND(ES208="",ES209=""),"",COUNTIF(FB8:FB207,"A"))</f>
        <v>11</v>
      </c>
      <c r="EU212" s="127">
        <f>IF(AND(ES208="",ES209=""),"",COUNTIF(FB8:FB207,"B"))</f>
        <v>1</v>
      </c>
      <c r="EV212" s="127">
        <f>IF(AND(ES208="",ES209=""),"",COUNTIF(FB8:FB207,"C"))</f>
        <v>0</v>
      </c>
      <c r="EW212" s="127">
        <f>IF(AND(ES208="",ES209=""),"",COUNTIF(FB8:FB207,"D"))</f>
        <v>0</v>
      </c>
      <c r="EX212" s="688">
        <f>IF(AND(ES208="",ES209=""),"",SUM(ES212,ET212,EU212,EV212,EW212))</f>
        <v>12</v>
      </c>
      <c r="EY212" s="689"/>
      <c r="EZ212" s="689"/>
      <c r="FA212" s="689"/>
      <c r="FB212" s="690"/>
      <c r="FC212" s="127">
        <f>IF(AND(FC208="",FC209=""),"",COUNTIF(FL8:FL207,"A+"))</f>
        <v>3</v>
      </c>
      <c r="FD212" s="127">
        <f>IF(AND(FC208="",FC209=""),"",COUNTIF(FL8:FL207,"A"))</f>
        <v>9</v>
      </c>
      <c r="FE212" s="127">
        <f>IF(AND(FC208="",FC209=""),"",COUNTIF(FL8:FL207,"B"))</f>
        <v>0</v>
      </c>
      <c r="FF212" s="127">
        <f>IF(AND(FC208="",FC209=""),"",COUNTIF(FL8:FL207,"C"))</f>
        <v>0</v>
      </c>
      <c r="FG212" s="127">
        <f>IF(AND(FC208="",FC209=""),"",COUNTIF(FL8:FL207,"D"))</f>
        <v>0</v>
      </c>
      <c r="FH212" s="688">
        <f>IF(AND(FC208="",FC209=""),"",SUM(FC212,FD212,FE212,FF212,FG212))</f>
        <v>12</v>
      </c>
      <c r="FI212" s="689"/>
      <c r="FJ212" s="689"/>
      <c r="FK212" s="689"/>
      <c r="FL212" s="690"/>
      <c r="FM212" s="314" t="str">
        <f>IF(AND(FM208="",FM209=""),"",COUNTIF(FP8:FP207,"A+"))</f>
        <v/>
      </c>
      <c r="FN212" s="314" t="str">
        <f>IF(AND(FM208="",FM209=""),"",COUNTIF(FP8:FP207,"A"))</f>
        <v/>
      </c>
      <c r="FO212" s="314" t="str">
        <f>IF(AND(FM208="",FM209=""),"",COUNTIF(FP8:FP207,"B"))</f>
        <v/>
      </c>
      <c r="FP212" s="314" t="str">
        <f>IF(AND(FM208="",FM209=""),"",COUNTIF(FP8:FP207,"C"))</f>
        <v/>
      </c>
      <c r="FQ212" s="314" t="str">
        <f>IF(AND(FQ208="",FQ209=""),"",COUNTIF(FT8:FT207,"A+"))</f>
        <v/>
      </c>
      <c r="FR212" s="314" t="str">
        <f>IF(AND(FQ208="",FQ209=""),"",COUNTIF(FT8:FT207,"A"))</f>
        <v/>
      </c>
      <c r="FS212" s="314" t="str">
        <f>IF(AND(FQ208="",FQ209=""),"",COUNTIF(FT8:FT207,"B"))</f>
        <v/>
      </c>
      <c r="FT212" s="314" t="str">
        <f>IF(AND(FQ208="",FQ209=""),"",COUNTIF(FT8:FT207,"C"))</f>
        <v/>
      </c>
      <c r="FU212" s="807" t="str">
        <f>IF('Master sheet'!$D$11="Hindi","ग्रेड 'डी'","Grade 'D'")</f>
        <v>ग्रेड 'डी'</v>
      </c>
      <c r="FV212" s="808"/>
      <c r="FW212" s="787">
        <f>COUNTIF(FX8:FX207,"D")</f>
        <v>0</v>
      </c>
      <c r="FX212" s="787"/>
      <c r="FY212" s="787"/>
      <c r="FZ212" s="800"/>
      <c r="GA212" s="800"/>
      <c r="GB212" s="803"/>
      <c r="GC212" s="804"/>
    </row>
    <row r="213" spans="1:185" ht="21" customHeight="1">
      <c r="A213" s="794"/>
      <c r="B213" s="794"/>
      <c r="C213" s="794"/>
      <c r="D213" s="794"/>
      <c r="E213" s="794"/>
      <c r="F213" s="794"/>
      <c r="G213" s="794"/>
      <c r="H213" s="793" t="str">
        <f>IF('Master sheet'!$D$11="Hindi","कुल उत्तीर्ण प्रतिशत में  :","Total Pass  %  :")</f>
        <v>कुल उत्तीर्ण प्रतिशत में  :</v>
      </c>
      <c r="I213" s="793"/>
      <c r="J213" s="123" t="s">
        <v>81</v>
      </c>
      <c r="K213" s="786">
        <f>IF(AND(K208="",K209=""),"",IF(K210=0,0,W212/K210*100))</f>
        <v>100</v>
      </c>
      <c r="L213" s="786"/>
      <c r="M213" s="786"/>
      <c r="N213" s="786"/>
      <c r="O213" s="786"/>
      <c r="P213" s="786"/>
      <c r="Q213" s="786"/>
      <c r="R213" s="786"/>
      <c r="S213" s="786"/>
      <c r="T213" s="786"/>
      <c r="U213" s="786"/>
      <c r="V213" s="786"/>
      <c r="W213" s="786"/>
      <c r="X213" s="786"/>
      <c r="Y213" s="786"/>
      <c r="Z213" s="786"/>
      <c r="AF213" s="125"/>
      <c r="AG213" s="786">
        <f>IF(AND(AG208="",AG209=""),"",IF(AG210=0,0,AS212/AG210*100))</f>
        <v>100</v>
      </c>
      <c r="AH213" s="786"/>
      <c r="AI213" s="786"/>
      <c r="AJ213" s="786"/>
      <c r="AK213" s="786"/>
      <c r="AL213" s="786"/>
      <c r="AM213" s="786"/>
      <c r="AN213" s="786"/>
      <c r="AO213" s="786"/>
      <c r="AP213" s="786"/>
      <c r="AQ213" s="786"/>
      <c r="AR213" s="786"/>
      <c r="AS213" s="786"/>
      <c r="AT213" s="786"/>
      <c r="AU213" s="786"/>
      <c r="AV213" s="786"/>
      <c r="BA213" s="125"/>
      <c r="BB213" s="125"/>
      <c r="BC213" s="786">
        <f>IF(AND(BC208="",BC209=""),"",IF(BC210=0,0,BO212/BC210*100))</f>
        <v>100</v>
      </c>
      <c r="BD213" s="786"/>
      <c r="BE213" s="786"/>
      <c r="BF213" s="786"/>
      <c r="BG213" s="786"/>
      <c r="BH213" s="786"/>
      <c r="BI213" s="786"/>
      <c r="BJ213" s="786"/>
      <c r="BK213" s="786"/>
      <c r="BL213" s="786"/>
      <c r="BM213" s="786"/>
      <c r="BN213" s="786"/>
      <c r="BO213" s="786"/>
      <c r="BP213" s="786"/>
      <c r="BQ213" s="786"/>
      <c r="BR213" s="786"/>
      <c r="BW213" s="125"/>
      <c r="BX213" s="786">
        <f>IF(AND(BX208="",BX209=""),"",IF(BX210=0,0,CJ212/BX210*100))</f>
        <v>100</v>
      </c>
      <c r="BY213" s="786"/>
      <c r="BZ213" s="786"/>
      <c r="CA213" s="786"/>
      <c r="CB213" s="786"/>
      <c r="CC213" s="786"/>
      <c r="CD213" s="786"/>
      <c r="CE213" s="786"/>
      <c r="CF213" s="786"/>
      <c r="CG213" s="786"/>
      <c r="CH213" s="786"/>
      <c r="CI213" s="786"/>
      <c r="CJ213" s="786"/>
      <c r="CK213" s="786"/>
      <c r="CL213" s="786"/>
      <c r="CM213" s="786"/>
      <c r="CR213" s="125"/>
      <c r="CS213" s="786">
        <f>IF(AND(CS208="",CS209=""),"",IF(CS210=0,0,DE212/CS210*100))</f>
        <v>100</v>
      </c>
      <c r="CT213" s="786"/>
      <c r="CU213" s="786"/>
      <c r="CV213" s="786"/>
      <c r="CW213" s="786"/>
      <c r="CX213" s="786"/>
      <c r="CY213" s="786"/>
      <c r="CZ213" s="786"/>
      <c r="DA213" s="786"/>
      <c r="DB213" s="786"/>
      <c r="DC213" s="786"/>
      <c r="DD213" s="786"/>
      <c r="DE213" s="786"/>
      <c r="DF213" s="786"/>
      <c r="DG213" s="786"/>
      <c r="DH213" s="786"/>
      <c r="DM213" s="125"/>
      <c r="DN213" s="786">
        <f>IF(AND(DN208="",DN209=""),"",IF(DN210=0,0,DZ212/DN210*100))</f>
        <v>100</v>
      </c>
      <c r="DO213" s="786"/>
      <c r="DP213" s="786"/>
      <c r="DQ213" s="786"/>
      <c r="DR213" s="786"/>
      <c r="DS213" s="786"/>
      <c r="DT213" s="786"/>
      <c r="DU213" s="786"/>
      <c r="DV213" s="786"/>
      <c r="DW213" s="786"/>
      <c r="DX213" s="786"/>
      <c r="DY213" s="786"/>
      <c r="DZ213" s="786"/>
      <c r="EA213" s="786"/>
      <c r="EB213" s="786"/>
      <c r="EC213" s="786"/>
      <c r="EH213" s="125"/>
      <c r="EI213" s="685">
        <f>IF(AND(EI208="",EI209=""),"",IF(EN212=0,0,EN212/EI210*100))</f>
        <v>100</v>
      </c>
      <c r="EJ213" s="686"/>
      <c r="EK213" s="686"/>
      <c r="EL213" s="686"/>
      <c r="EM213" s="686"/>
      <c r="EN213" s="686"/>
      <c r="EO213" s="686"/>
      <c r="EP213" s="686"/>
      <c r="EQ213" s="686"/>
      <c r="ER213" s="687"/>
      <c r="ES213" s="685">
        <f>IF(AND(ES208="",ES209=""),"",IF(EX212=0,0,EX212/ES210*100))</f>
        <v>100</v>
      </c>
      <c r="ET213" s="686"/>
      <c r="EU213" s="686"/>
      <c r="EV213" s="686"/>
      <c r="EW213" s="686"/>
      <c r="EX213" s="686"/>
      <c r="EY213" s="686"/>
      <c r="EZ213" s="686"/>
      <c r="FA213" s="686"/>
      <c r="FB213" s="687"/>
      <c r="FC213" s="685">
        <f>IF(AND(FC208="",FC209=""),"",IF(FH212=0,0,FH212/FC210*100))</f>
        <v>100</v>
      </c>
      <c r="FD213" s="686"/>
      <c r="FE213" s="686"/>
      <c r="FF213" s="686"/>
      <c r="FG213" s="686"/>
      <c r="FH213" s="686"/>
      <c r="FI213" s="686"/>
      <c r="FJ213" s="686"/>
      <c r="FK213" s="686"/>
      <c r="FL213" s="687"/>
      <c r="FM213" s="685" t="str">
        <f>IF(AND(FM209="",FM210=""),"",SUM(FM212:FP212)/FM210*100)</f>
        <v/>
      </c>
      <c r="FN213" s="686"/>
      <c r="FO213" s="686"/>
      <c r="FP213" s="686"/>
      <c r="FQ213" s="685" t="str">
        <f>IF(AND(FQ209="",FQ210=""),"",SUM(FQ212:FT212)/FQ210*100)</f>
        <v/>
      </c>
      <c r="FR213" s="686"/>
      <c r="FS213" s="686"/>
      <c r="FT213" s="686"/>
      <c r="FU213" s="807" t="str">
        <f>IF('Master sheet'!$D$11="Hindi","कुल उत्तीर्ण","Total Pass")</f>
        <v>कुल उत्तीर्ण</v>
      </c>
      <c r="FV213" s="808"/>
      <c r="FW213" s="810">
        <f>SUM(FW209:FY212)</f>
        <v>12</v>
      </c>
      <c r="FX213" s="810"/>
      <c r="FY213" s="810"/>
      <c r="FZ213" s="800" t="str">
        <f>IF('Master sheet'!$D$11="Hindi","हस्ताक्षर जांचकर्ता","Signature of the checker")</f>
        <v>हस्ताक्षर जांचकर्ता</v>
      </c>
      <c r="GA213" s="800"/>
      <c r="GB213" s="801" t="str">
        <f>CONCATENATE("( ",UPPER('Master sheet'!D15)," )")</f>
        <v>( HEERALAL JAT )</v>
      </c>
      <c r="GC213" s="802"/>
    </row>
    <row r="214" spans="1:185" ht="21" customHeight="1">
      <c r="A214" s="794"/>
      <c r="B214" s="794"/>
      <c r="C214" s="794"/>
      <c r="D214" s="794"/>
      <c r="E214" s="794"/>
      <c r="F214" s="794"/>
      <c r="G214" s="794"/>
      <c r="H214" s="793" t="str">
        <f>IF('Master sheet'!$D$11="Hindi","पूरक परीक्षा  :","Supplementary  :")</f>
        <v>पूरक परीक्षा  :</v>
      </c>
      <c r="I214" s="793"/>
      <c r="J214" s="123" t="s">
        <v>81</v>
      </c>
      <c r="K214" s="792">
        <f>IF(AND(K208="",K209=""),"",COUNTIF(AE8:AE207,"S"))</f>
        <v>0</v>
      </c>
      <c r="L214" s="792"/>
      <c r="M214" s="792"/>
      <c r="N214" s="792"/>
      <c r="O214" s="792"/>
      <c r="P214" s="792"/>
      <c r="Q214" s="792"/>
      <c r="R214" s="792"/>
      <c r="S214" s="792"/>
      <c r="T214" s="792"/>
      <c r="U214" s="792"/>
      <c r="V214" s="792"/>
      <c r="W214" s="792"/>
      <c r="X214" s="792"/>
      <c r="Y214" s="792"/>
      <c r="Z214" s="792"/>
      <c r="AF214" s="125"/>
      <c r="AG214" s="792">
        <f>IF(AND(AG208="",AG209=""),"",COUNTIF(AZ8:AZ207,"S"))</f>
        <v>0</v>
      </c>
      <c r="AH214" s="792"/>
      <c r="AI214" s="792"/>
      <c r="AJ214" s="792"/>
      <c r="AK214" s="792"/>
      <c r="AL214" s="792"/>
      <c r="AM214" s="792"/>
      <c r="AN214" s="792"/>
      <c r="AO214" s="792"/>
      <c r="AP214" s="792"/>
      <c r="AQ214" s="792"/>
      <c r="AR214" s="792"/>
      <c r="AS214" s="792"/>
      <c r="AT214" s="792"/>
      <c r="AU214" s="792"/>
      <c r="AV214" s="792"/>
      <c r="BA214" s="125"/>
      <c r="BB214" s="125"/>
      <c r="BC214" s="792">
        <f>IF(AND(BC208="",BC209=""),"",COUNTIF(BV8:BV207,"S"))</f>
        <v>0</v>
      </c>
      <c r="BD214" s="792"/>
      <c r="BE214" s="792"/>
      <c r="BF214" s="792"/>
      <c r="BG214" s="792"/>
      <c r="BH214" s="792"/>
      <c r="BI214" s="792"/>
      <c r="BJ214" s="792"/>
      <c r="BK214" s="792"/>
      <c r="BL214" s="792"/>
      <c r="BM214" s="792"/>
      <c r="BN214" s="792"/>
      <c r="BO214" s="792"/>
      <c r="BP214" s="792"/>
      <c r="BQ214" s="792"/>
      <c r="BR214" s="792"/>
      <c r="BW214" s="125"/>
      <c r="BX214" s="792">
        <f>IF(AND(BX208="",BX209=""),"",COUNTIF(CQ8:CQ207,"S"))</f>
        <v>0</v>
      </c>
      <c r="BY214" s="792"/>
      <c r="BZ214" s="792"/>
      <c r="CA214" s="792"/>
      <c r="CB214" s="792"/>
      <c r="CC214" s="792"/>
      <c r="CD214" s="792"/>
      <c r="CE214" s="792"/>
      <c r="CF214" s="792"/>
      <c r="CG214" s="792"/>
      <c r="CH214" s="792"/>
      <c r="CI214" s="792"/>
      <c r="CJ214" s="792"/>
      <c r="CK214" s="792"/>
      <c r="CL214" s="792"/>
      <c r="CM214" s="792"/>
      <c r="CR214" s="125"/>
      <c r="CS214" s="792">
        <f>IF(AND(CS208="",CS209=""),"",COUNTIF(DL8:DL207,"S"))</f>
        <v>0</v>
      </c>
      <c r="CT214" s="792"/>
      <c r="CU214" s="792"/>
      <c r="CV214" s="792"/>
      <c r="CW214" s="792"/>
      <c r="CX214" s="792"/>
      <c r="CY214" s="792"/>
      <c r="CZ214" s="792"/>
      <c r="DA214" s="792"/>
      <c r="DB214" s="792"/>
      <c r="DC214" s="792"/>
      <c r="DD214" s="792"/>
      <c r="DE214" s="792"/>
      <c r="DF214" s="792"/>
      <c r="DG214" s="792"/>
      <c r="DH214" s="792"/>
      <c r="DM214" s="125"/>
      <c r="DN214" s="792">
        <f>IF(AND(DN208="",DN209=""),"",COUNTIF(EG8:EG207,"S"))</f>
        <v>0</v>
      </c>
      <c r="DO214" s="792"/>
      <c r="DP214" s="792"/>
      <c r="DQ214" s="792"/>
      <c r="DR214" s="792"/>
      <c r="DS214" s="792"/>
      <c r="DT214" s="792"/>
      <c r="DU214" s="792"/>
      <c r="DV214" s="792"/>
      <c r="DW214" s="792"/>
      <c r="DX214" s="792"/>
      <c r="DY214" s="792"/>
      <c r="DZ214" s="792"/>
      <c r="EA214" s="792"/>
      <c r="EB214" s="792"/>
      <c r="EC214" s="792"/>
      <c r="EH214" s="125"/>
      <c r="EI214" s="698">
        <f>IF(AND(EI208="",EI209=""),"",COUNTIF(ER8:ER207,"S"))</f>
        <v>0</v>
      </c>
      <c r="EJ214" s="698"/>
      <c r="EK214" s="698"/>
      <c r="EL214" s="698"/>
      <c r="EM214" s="698"/>
      <c r="EN214" s="698"/>
      <c r="EO214" s="698"/>
      <c r="EP214" s="698"/>
      <c r="EQ214" s="698"/>
      <c r="ER214" s="698"/>
      <c r="ES214" s="698">
        <f>IF(AND(ES208="",ES209=""),"",COUNTIF(FB8:FB207,"S"))</f>
        <v>0</v>
      </c>
      <c r="ET214" s="698"/>
      <c r="EU214" s="698"/>
      <c r="EV214" s="698"/>
      <c r="EW214" s="698"/>
      <c r="EX214" s="698"/>
      <c r="EY214" s="698"/>
      <c r="EZ214" s="698"/>
      <c r="FA214" s="698"/>
      <c r="FB214" s="698"/>
      <c r="FC214" s="698">
        <f>IF(AND(FC208="",FC209=""),"",COUNTIF(FL8:FL207,"S"))</f>
        <v>0</v>
      </c>
      <c r="FD214" s="698"/>
      <c r="FE214" s="698"/>
      <c r="FF214" s="698"/>
      <c r="FG214" s="698"/>
      <c r="FH214" s="698"/>
      <c r="FI214" s="698"/>
      <c r="FJ214" s="698"/>
      <c r="FK214" s="698"/>
      <c r="FL214" s="698"/>
      <c r="FM214" s="684"/>
      <c r="FN214" s="684"/>
      <c r="FO214" s="684"/>
      <c r="FP214" s="684"/>
      <c r="FQ214" s="685"/>
      <c r="FR214" s="686"/>
      <c r="FS214" s="686"/>
      <c r="FT214" s="687"/>
      <c r="FU214" s="807" t="str">
        <f>IF('Master sheet'!$D$11="Hindi","अनुपस्थिति","Absence")</f>
        <v>अनुपस्थिति</v>
      </c>
      <c r="FV214" s="808"/>
      <c r="FW214" s="809">
        <f>COUNTIF(FU8:FU207,"AB")</f>
        <v>0</v>
      </c>
      <c r="FX214" s="809"/>
      <c r="FY214" s="809"/>
      <c r="FZ214" s="800"/>
      <c r="GA214" s="800"/>
      <c r="GB214" s="803"/>
      <c r="GC214" s="804"/>
    </row>
    <row r="215" spans="1:185" ht="21" customHeight="1">
      <c r="A215" s="794"/>
      <c r="B215" s="794"/>
      <c r="C215" s="794"/>
      <c r="D215" s="794"/>
      <c r="E215" s="794"/>
      <c r="F215" s="794"/>
      <c r="G215" s="794"/>
      <c r="H215" s="796" t="str">
        <f>IF('Master sheet'!$D$11="Hindi","अनुतीर्ण  :","Failed  :")</f>
        <v>अनुतीर्ण  :</v>
      </c>
      <c r="I215" s="796"/>
      <c r="J215" s="123" t="s">
        <v>81</v>
      </c>
      <c r="K215" s="792">
        <f>IF(AND(K208="",K209=""),"",COUNTIF(AE8:AE207,"F"))</f>
        <v>0</v>
      </c>
      <c r="L215" s="792"/>
      <c r="M215" s="792"/>
      <c r="N215" s="792"/>
      <c r="O215" s="792"/>
      <c r="P215" s="792"/>
      <c r="Q215" s="792"/>
      <c r="R215" s="792"/>
      <c r="S215" s="792"/>
      <c r="T215" s="792"/>
      <c r="U215" s="792"/>
      <c r="V215" s="792"/>
      <c r="W215" s="792"/>
      <c r="X215" s="792"/>
      <c r="Y215" s="792"/>
      <c r="Z215" s="792"/>
      <c r="AF215" s="125"/>
      <c r="AG215" s="792">
        <f>IF(AND(AG208="",AG209=""),"",COUNTIF(AZ8:AZ207,"F"))</f>
        <v>0</v>
      </c>
      <c r="AH215" s="792"/>
      <c r="AI215" s="792"/>
      <c r="AJ215" s="792"/>
      <c r="AK215" s="792"/>
      <c r="AL215" s="792"/>
      <c r="AM215" s="792"/>
      <c r="AN215" s="792"/>
      <c r="AO215" s="792"/>
      <c r="AP215" s="792"/>
      <c r="AQ215" s="792"/>
      <c r="AR215" s="792"/>
      <c r="AS215" s="792"/>
      <c r="AT215" s="792"/>
      <c r="AU215" s="792"/>
      <c r="AV215" s="792"/>
      <c r="BA215" s="125"/>
      <c r="BB215" s="125"/>
      <c r="BC215" s="792">
        <f>IF(AND(BC208="",BC209=""),"",COUNTIF(BV8:BV207,"F"))</f>
        <v>0</v>
      </c>
      <c r="BD215" s="792"/>
      <c r="BE215" s="792"/>
      <c r="BF215" s="792"/>
      <c r="BG215" s="792"/>
      <c r="BH215" s="792"/>
      <c r="BI215" s="792"/>
      <c r="BJ215" s="792"/>
      <c r="BK215" s="792"/>
      <c r="BL215" s="792"/>
      <c r="BM215" s="792"/>
      <c r="BN215" s="792"/>
      <c r="BO215" s="792"/>
      <c r="BP215" s="792"/>
      <c r="BQ215" s="792"/>
      <c r="BR215" s="792"/>
      <c r="BW215" s="125"/>
      <c r="BX215" s="792">
        <f>IF(AND(BX208="",BX209=""),"",COUNTIF(CQ8:CQ207,"F"))</f>
        <v>0</v>
      </c>
      <c r="BY215" s="792"/>
      <c r="BZ215" s="792"/>
      <c r="CA215" s="792"/>
      <c r="CB215" s="792"/>
      <c r="CC215" s="792"/>
      <c r="CD215" s="792"/>
      <c r="CE215" s="792"/>
      <c r="CF215" s="792"/>
      <c r="CG215" s="792"/>
      <c r="CH215" s="792"/>
      <c r="CI215" s="792"/>
      <c r="CJ215" s="792"/>
      <c r="CK215" s="792"/>
      <c r="CL215" s="792"/>
      <c r="CM215" s="792"/>
      <c r="CR215" s="125"/>
      <c r="CS215" s="792">
        <f>IF(AND(CS208="",CS209=""),"",COUNTIF(DL8:DL207,"F"))</f>
        <v>0</v>
      </c>
      <c r="CT215" s="792"/>
      <c r="CU215" s="792"/>
      <c r="CV215" s="792"/>
      <c r="CW215" s="792"/>
      <c r="CX215" s="792"/>
      <c r="CY215" s="792"/>
      <c r="CZ215" s="792"/>
      <c r="DA215" s="792"/>
      <c r="DB215" s="792"/>
      <c r="DC215" s="792"/>
      <c r="DD215" s="792"/>
      <c r="DE215" s="792"/>
      <c r="DF215" s="792"/>
      <c r="DG215" s="792"/>
      <c r="DH215" s="792"/>
      <c r="DM215" s="125"/>
      <c r="DN215" s="792">
        <f>IF(AND(DN208="",DN209=""),"",COUNTIF(EG8:EG207,"F"))</f>
        <v>0</v>
      </c>
      <c r="DO215" s="792"/>
      <c r="DP215" s="792"/>
      <c r="DQ215" s="792"/>
      <c r="DR215" s="792"/>
      <c r="DS215" s="792"/>
      <c r="DT215" s="792"/>
      <c r="DU215" s="792"/>
      <c r="DV215" s="792"/>
      <c r="DW215" s="792"/>
      <c r="DX215" s="792"/>
      <c r="DY215" s="792"/>
      <c r="DZ215" s="792"/>
      <c r="EA215" s="792"/>
      <c r="EB215" s="792"/>
      <c r="EC215" s="792"/>
      <c r="EH215" s="125"/>
      <c r="EI215" s="698">
        <f>IF(AND(EI208="",EI209=""),"",COUNTIF(ER8:ER207,"F"))</f>
        <v>0</v>
      </c>
      <c r="EJ215" s="698"/>
      <c r="EK215" s="698"/>
      <c r="EL215" s="698"/>
      <c r="EM215" s="698"/>
      <c r="EN215" s="698"/>
      <c r="EO215" s="698"/>
      <c r="EP215" s="698"/>
      <c r="EQ215" s="698"/>
      <c r="ER215" s="698"/>
      <c r="ES215" s="698">
        <f>IF(AND(ES208="",ES209=""),"",COUNTIF(FB8:FB207,"F"))</f>
        <v>0</v>
      </c>
      <c r="ET215" s="698"/>
      <c r="EU215" s="698"/>
      <c r="EV215" s="698"/>
      <c r="EW215" s="698"/>
      <c r="EX215" s="698"/>
      <c r="EY215" s="698"/>
      <c r="EZ215" s="698"/>
      <c r="FA215" s="698"/>
      <c r="FB215" s="698"/>
      <c r="FC215" s="698">
        <f>IF(AND(FC208="",FC209=""),"",COUNTIF(FL8:FL207,"F"))</f>
        <v>0</v>
      </c>
      <c r="FD215" s="698"/>
      <c r="FE215" s="698"/>
      <c r="FF215" s="698"/>
      <c r="FG215" s="698"/>
      <c r="FH215" s="698"/>
      <c r="FI215" s="698"/>
      <c r="FJ215" s="698"/>
      <c r="FK215" s="698"/>
      <c r="FL215" s="698"/>
      <c r="FM215" s="684"/>
      <c r="FN215" s="684"/>
      <c r="FO215" s="684"/>
      <c r="FP215" s="684"/>
      <c r="FQ215" s="685"/>
      <c r="FR215" s="686"/>
      <c r="FS215" s="686"/>
      <c r="FT215" s="687"/>
      <c r="FU215" s="807" t="str">
        <f>IF('Master sheet'!$D$11="Hindi","उत्तीर्ण %","Pass %")</f>
        <v>उत्तीर्ण %</v>
      </c>
      <c r="FV215" s="808"/>
      <c r="FW215" s="811">
        <f>IF(FW208=0,0,FW213/FW208*100)</f>
        <v>100</v>
      </c>
      <c r="FX215" s="811"/>
      <c r="FY215" s="811"/>
      <c r="FZ215" s="800" t="str">
        <f>IF('Master sheet'!$D$11="Hindi","हस्ताक्षर परीक्षा प्रभारी","Signature of the exam. Incharge")</f>
        <v>हस्ताक्षर परीक्षा प्रभारी</v>
      </c>
      <c r="GA215" s="800"/>
      <c r="GB215" s="801" t="str">
        <f>CONCATENATE("( ",UPPER('Master sheet'!D14)," )")</f>
        <v>( SURESH CHAND )</v>
      </c>
      <c r="GC215" s="802"/>
    </row>
    <row r="216" spans="1:185" ht="21" customHeight="1">
      <c r="A216" s="794"/>
      <c r="B216" s="794"/>
      <c r="C216" s="794"/>
      <c r="D216" s="794"/>
      <c r="E216" s="794"/>
      <c r="F216" s="794"/>
      <c r="G216" s="794"/>
      <c r="H216" s="796" t="str">
        <f>IF('Master sheet'!$D$11="Hindi","पुनः परीक्षा तक परिणाम रोका गया  :","Result with held until re-exam  :")</f>
        <v>पुनः परीक्षा तक परिणाम रोका गया  :</v>
      </c>
      <c r="I216" s="796"/>
      <c r="J216" s="123" t="s">
        <v>81</v>
      </c>
      <c r="K216" s="792">
        <f>IF(AND(K208="",K209=""),"",COUNTIF(AE8:AE207,"RW"))</f>
        <v>0</v>
      </c>
      <c r="L216" s="792"/>
      <c r="M216" s="792"/>
      <c r="N216" s="792"/>
      <c r="O216" s="792"/>
      <c r="P216" s="792"/>
      <c r="Q216" s="792"/>
      <c r="R216" s="792"/>
      <c r="S216" s="792"/>
      <c r="T216" s="792"/>
      <c r="U216" s="792"/>
      <c r="V216" s="792"/>
      <c r="W216" s="792"/>
      <c r="X216" s="792"/>
      <c r="Y216" s="792"/>
      <c r="Z216" s="792"/>
      <c r="AF216" s="125"/>
      <c r="AG216" s="792">
        <f>IF(AND(AG208="",AG209=""),"",COUNTIF(AZ8:AZ207,"RW"))</f>
        <v>0</v>
      </c>
      <c r="AH216" s="792"/>
      <c r="AI216" s="792"/>
      <c r="AJ216" s="792"/>
      <c r="AK216" s="792"/>
      <c r="AL216" s="792"/>
      <c r="AM216" s="792"/>
      <c r="AN216" s="792"/>
      <c r="AO216" s="792"/>
      <c r="AP216" s="792"/>
      <c r="AQ216" s="792"/>
      <c r="AR216" s="792"/>
      <c r="AS216" s="792"/>
      <c r="AT216" s="792"/>
      <c r="AU216" s="792"/>
      <c r="AV216" s="792"/>
      <c r="BA216" s="125"/>
      <c r="BB216" s="125"/>
      <c r="BC216" s="792">
        <f>IF(AND(BC208="",BC209=""),"",COUNTIF(BV8:BV207,"RW"))</f>
        <v>0</v>
      </c>
      <c r="BD216" s="792"/>
      <c r="BE216" s="792"/>
      <c r="BF216" s="792"/>
      <c r="BG216" s="792"/>
      <c r="BH216" s="792"/>
      <c r="BI216" s="792"/>
      <c r="BJ216" s="792"/>
      <c r="BK216" s="792"/>
      <c r="BL216" s="792"/>
      <c r="BM216" s="792"/>
      <c r="BN216" s="792"/>
      <c r="BO216" s="792"/>
      <c r="BP216" s="792"/>
      <c r="BQ216" s="792"/>
      <c r="BR216" s="792"/>
      <c r="BW216" s="125"/>
      <c r="BX216" s="792">
        <f>IF(AND(BX208="",BX209=""),"",COUNTIF(CQ8:CQ207,"RW"))</f>
        <v>0</v>
      </c>
      <c r="BY216" s="792"/>
      <c r="BZ216" s="792"/>
      <c r="CA216" s="792"/>
      <c r="CB216" s="792"/>
      <c r="CC216" s="792"/>
      <c r="CD216" s="792"/>
      <c r="CE216" s="792"/>
      <c r="CF216" s="792"/>
      <c r="CG216" s="792"/>
      <c r="CH216" s="792"/>
      <c r="CI216" s="792"/>
      <c r="CJ216" s="792"/>
      <c r="CK216" s="792"/>
      <c r="CL216" s="792"/>
      <c r="CM216" s="792"/>
      <c r="CR216" s="125"/>
      <c r="CS216" s="792">
        <f>IF(AND(CS208="",CS209=""),"",COUNTIF(DL8:DL207,"RW"))</f>
        <v>0</v>
      </c>
      <c r="CT216" s="792"/>
      <c r="CU216" s="792"/>
      <c r="CV216" s="792"/>
      <c r="CW216" s="792"/>
      <c r="CX216" s="792"/>
      <c r="CY216" s="792"/>
      <c r="CZ216" s="792"/>
      <c r="DA216" s="792"/>
      <c r="DB216" s="792"/>
      <c r="DC216" s="792"/>
      <c r="DD216" s="792"/>
      <c r="DE216" s="792"/>
      <c r="DF216" s="792"/>
      <c r="DG216" s="792"/>
      <c r="DH216" s="792"/>
      <c r="DM216" s="125"/>
      <c r="DN216" s="792">
        <f>IF(AND(DN208="",DN209=""),"",COUNTIF(EG8:EG207,"RW"))</f>
        <v>0</v>
      </c>
      <c r="DO216" s="792"/>
      <c r="DP216" s="792"/>
      <c r="DQ216" s="792"/>
      <c r="DR216" s="792"/>
      <c r="DS216" s="792"/>
      <c r="DT216" s="792"/>
      <c r="DU216" s="792"/>
      <c r="DV216" s="792"/>
      <c r="DW216" s="792"/>
      <c r="DX216" s="792"/>
      <c r="DY216" s="792"/>
      <c r="DZ216" s="792"/>
      <c r="EA216" s="792"/>
      <c r="EB216" s="792"/>
      <c r="EC216" s="792"/>
      <c r="EH216" s="125"/>
      <c r="EI216" s="698">
        <f>IF(AND(EI208="",EI209=""),"",COUNTIF(ER8:ER207,"RW"))</f>
        <v>0</v>
      </c>
      <c r="EJ216" s="698"/>
      <c r="EK216" s="698"/>
      <c r="EL216" s="698"/>
      <c r="EM216" s="698"/>
      <c r="EN216" s="698"/>
      <c r="EO216" s="698"/>
      <c r="EP216" s="698"/>
      <c r="EQ216" s="698"/>
      <c r="ER216" s="698"/>
      <c r="ES216" s="698">
        <f>IF(AND(ES208="",ES209=""),"",COUNTIF(FB8:FB207,"RW"))</f>
        <v>0</v>
      </c>
      <c r="ET216" s="698"/>
      <c r="EU216" s="698"/>
      <c r="EV216" s="698"/>
      <c r="EW216" s="698"/>
      <c r="EX216" s="698"/>
      <c r="EY216" s="698"/>
      <c r="EZ216" s="698"/>
      <c r="FA216" s="698"/>
      <c r="FB216" s="698"/>
      <c r="FC216" s="698">
        <f>IF(AND(FC208="",FC209=""),"",COUNTIF(FL8:FL207,"RW"))</f>
        <v>0</v>
      </c>
      <c r="FD216" s="698"/>
      <c r="FE216" s="698"/>
      <c r="FF216" s="698"/>
      <c r="FG216" s="698"/>
      <c r="FH216" s="698"/>
      <c r="FI216" s="698"/>
      <c r="FJ216" s="698"/>
      <c r="FK216" s="698"/>
      <c r="FL216" s="698"/>
      <c r="FM216" s="684"/>
      <c r="FN216" s="684"/>
      <c r="FO216" s="684"/>
      <c r="FP216" s="684"/>
      <c r="FQ216" s="685"/>
      <c r="FR216" s="686"/>
      <c r="FS216" s="686"/>
      <c r="FT216" s="687"/>
      <c r="FU216" s="807" t="str">
        <f>IF('Master sheet'!$D$11="Hindi","पुनः परीक्षा","Re-Exam")</f>
        <v>पुनः परीक्षा</v>
      </c>
      <c r="FV216" s="808"/>
      <c r="FW216" s="812">
        <f>COUNTIF(FZ8:FZ207,"पुनः परीक्षा")+COUNTIF(FZ8:FZ207,"Re-Exam")</f>
        <v>0</v>
      </c>
      <c r="FX216" s="812"/>
      <c r="FY216" s="812"/>
      <c r="FZ216" s="800"/>
      <c r="GA216" s="800"/>
      <c r="GB216" s="803"/>
      <c r="GC216" s="804"/>
    </row>
    <row r="217" spans="1:185" ht="21" customHeight="1">
      <c r="A217" s="794"/>
      <c r="B217" s="794"/>
      <c r="C217" s="794"/>
      <c r="D217" s="794"/>
      <c r="E217" s="794"/>
      <c r="F217" s="794"/>
      <c r="G217" s="794"/>
      <c r="H217" s="793" t="str">
        <f>IF('Master sheet'!$D$11="Hindi","अनुपस्थिति  :","Absence  :")</f>
        <v>अनुपस्थिति  :</v>
      </c>
      <c r="I217" s="793"/>
      <c r="J217" s="123" t="s">
        <v>81</v>
      </c>
      <c r="K217" s="792">
        <f>IF(AND(K208="",K209=""),"",COUNTIF(AE8:AE207,"AB"))</f>
        <v>0</v>
      </c>
      <c r="L217" s="792"/>
      <c r="M217" s="792"/>
      <c r="N217" s="792"/>
      <c r="O217" s="792"/>
      <c r="P217" s="792"/>
      <c r="Q217" s="792"/>
      <c r="R217" s="792"/>
      <c r="S217" s="792"/>
      <c r="T217" s="792"/>
      <c r="U217" s="792"/>
      <c r="V217" s="792"/>
      <c r="W217" s="792"/>
      <c r="X217" s="792"/>
      <c r="Y217" s="792"/>
      <c r="Z217" s="792"/>
      <c r="AF217" s="125"/>
      <c r="AG217" s="792">
        <f>IF(AND(AG208="",AG209=""),"",COUNTIF(AZ8:AZ207,"AB"))</f>
        <v>0</v>
      </c>
      <c r="AH217" s="792"/>
      <c r="AI217" s="792"/>
      <c r="AJ217" s="792"/>
      <c r="AK217" s="792"/>
      <c r="AL217" s="792"/>
      <c r="AM217" s="792"/>
      <c r="AN217" s="792"/>
      <c r="AO217" s="792"/>
      <c r="AP217" s="792"/>
      <c r="AQ217" s="792"/>
      <c r="AR217" s="792"/>
      <c r="AS217" s="792"/>
      <c r="AT217" s="792"/>
      <c r="AU217" s="792"/>
      <c r="AV217" s="792"/>
      <c r="BA217" s="125"/>
      <c r="BB217" s="125"/>
      <c r="BC217" s="792">
        <f>IF(AND(BC208="",BC209=""),"",COUNTIF(BV8:BV207,"AB"))</f>
        <v>0</v>
      </c>
      <c r="BD217" s="792"/>
      <c r="BE217" s="792"/>
      <c r="BF217" s="792"/>
      <c r="BG217" s="792"/>
      <c r="BH217" s="792"/>
      <c r="BI217" s="792"/>
      <c r="BJ217" s="792"/>
      <c r="BK217" s="792"/>
      <c r="BL217" s="792"/>
      <c r="BM217" s="792"/>
      <c r="BN217" s="792"/>
      <c r="BO217" s="792"/>
      <c r="BP217" s="792"/>
      <c r="BQ217" s="792"/>
      <c r="BR217" s="792"/>
      <c r="BW217" s="125"/>
      <c r="BX217" s="792">
        <f>IF(AND(BX208="",BX209=""),"",COUNTIF(CQ8:CQ207,"AB"))</f>
        <v>0</v>
      </c>
      <c r="BY217" s="792"/>
      <c r="BZ217" s="792"/>
      <c r="CA217" s="792"/>
      <c r="CB217" s="792"/>
      <c r="CC217" s="792"/>
      <c r="CD217" s="792"/>
      <c r="CE217" s="792"/>
      <c r="CF217" s="792"/>
      <c r="CG217" s="792"/>
      <c r="CH217" s="792"/>
      <c r="CI217" s="792"/>
      <c r="CJ217" s="792"/>
      <c r="CK217" s="792"/>
      <c r="CL217" s="792"/>
      <c r="CM217" s="792"/>
      <c r="CR217" s="125"/>
      <c r="CS217" s="792">
        <f>IF(AND(CS208="",CS209=""),"",COUNTIF(DL8:DL207,"AB"))</f>
        <v>0</v>
      </c>
      <c r="CT217" s="792"/>
      <c r="CU217" s="792"/>
      <c r="CV217" s="792"/>
      <c r="CW217" s="792"/>
      <c r="CX217" s="792"/>
      <c r="CY217" s="792"/>
      <c r="CZ217" s="792"/>
      <c r="DA217" s="792"/>
      <c r="DB217" s="792"/>
      <c r="DC217" s="792"/>
      <c r="DD217" s="792"/>
      <c r="DE217" s="792"/>
      <c r="DF217" s="792"/>
      <c r="DG217" s="792"/>
      <c r="DH217" s="792"/>
      <c r="DM217" s="125"/>
      <c r="DN217" s="792">
        <f>IF(AND(DN208="",DN209=""),"",COUNTIF(EG8:EG207,"AB"))</f>
        <v>0</v>
      </c>
      <c r="DO217" s="792"/>
      <c r="DP217" s="792"/>
      <c r="DQ217" s="792"/>
      <c r="DR217" s="792"/>
      <c r="DS217" s="792"/>
      <c r="DT217" s="792"/>
      <c r="DU217" s="792"/>
      <c r="DV217" s="792"/>
      <c r="DW217" s="792"/>
      <c r="DX217" s="792"/>
      <c r="DY217" s="792"/>
      <c r="DZ217" s="792"/>
      <c r="EA217" s="792"/>
      <c r="EB217" s="792"/>
      <c r="EC217" s="792"/>
      <c r="EH217" s="125"/>
      <c r="EI217" s="698">
        <f>IF(AND(EI208="",EI209=""),"",COUNTIF(ER8:ER207,"AB"))</f>
        <v>0</v>
      </c>
      <c r="EJ217" s="698"/>
      <c r="EK217" s="698"/>
      <c r="EL217" s="698"/>
      <c r="EM217" s="698"/>
      <c r="EN217" s="698"/>
      <c r="EO217" s="698"/>
      <c r="EP217" s="698"/>
      <c r="EQ217" s="698"/>
      <c r="ER217" s="698"/>
      <c r="ES217" s="698">
        <f>IF(AND(ES208="",ES209=""),"",COUNTIF(FB8:FB207,"AB"))</f>
        <v>0</v>
      </c>
      <c r="ET217" s="698"/>
      <c r="EU217" s="698"/>
      <c r="EV217" s="698"/>
      <c r="EW217" s="698"/>
      <c r="EX217" s="698"/>
      <c r="EY217" s="698"/>
      <c r="EZ217" s="698"/>
      <c r="FA217" s="698"/>
      <c r="FB217" s="698"/>
      <c r="FC217" s="698">
        <f>IF(AND(FC208="",FC209=""),"",COUNTIF(FL8:FL207,"AB"))</f>
        <v>0</v>
      </c>
      <c r="FD217" s="698"/>
      <c r="FE217" s="698"/>
      <c r="FF217" s="698"/>
      <c r="FG217" s="698"/>
      <c r="FH217" s="698"/>
      <c r="FI217" s="698"/>
      <c r="FJ217" s="698"/>
      <c r="FK217" s="698"/>
      <c r="FL217" s="698"/>
      <c r="FM217" s="684"/>
      <c r="FN217" s="684"/>
      <c r="FO217" s="684"/>
      <c r="FP217" s="684"/>
      <c r="FQ217" s="685"/>
      <c r="FR217" s="686"/>
      <c r="FS217" s="686"/>
      <c r="FT217" s="687"/>
      <c r="FU217" s="807" t="str">
        <f>IF('Master sheet'!$D$11="Hindi","नाम पृथक","NSO")</f>
        <v>नाम पृथक</v>
      </c>
      <c r="FV217" s="808"/>
      <c r="FW217" s="813">
        <f>COUNTIF(B8:B207,"nso")</f>
        <v>0</v>
      </c>
      <c r="FX217" s="813"/>
      <c r="FY217" s="813"/>
      <c r="FZ217" s="800" t="str">
        <f>IF('Master sheet'!$D$11="Hindi","हस्ताक्षर संस्था प्रधान","Head of Institute's Signature")</f>
        <v>हस्ताक्षर संस्था प्रधान</v>
      </c>
      <c r="GA217" s="800"/>
      <c r="GB217" s="801" t="str">
        <f>CONCATENATE("( ",UPPER('Master sheet'!D12)," )")</f>
        <v>( USHA PALIYA )</v>
      </c>
      <c r="GC217" s="802"/>
    </row>
    <row r="218" spans="1:185" ht="21" customHeight="1">
      <c r="A218" s="794"/>
      <c r="B218" s="794"/>
      <c r="C218" s="794"/>
      <c r="D218" s="794"/>
      <c r="E218" s="794"/>
      <c r="F218" s="794"/>
      <c r="G218" s="794"/>
      <c r="H218" s="793" t="str">
        <f>IF('Master sheet'!$D$11="Hindi","पुनः परीक्षा वाले विद्यार्थियों की संख्या  :","No. of students for re-exam. :")</f>
        <v>पुनः परीक्षा वाले विद्यार्थियों की संख्या  :</v>
      </c>
      <c r="I218" s="793"/>
      <c r="J218" s="123" t="s">
        <v>81</v>
      </c>
      <c r="K218" s="792">
        <f>IF(AND(K208="",K209=""),"",COUNTIF(AE8:AE207,"RE"))</f>
        <v>0</v>
      </c>
      <c r="L218" s="792"/>
      <c r="M218" s="792"/>
      <c r="N218" s="792"/>
      <c r="O218" s="792"/>
      <c r="P218" s="792"/>
      <c r="Q218" s="792"/>
      <c r="R218" s="792"/>
      <c r="S218" s="792"/>
      <c r="T218" s="792"/>
      <c r="U218" s="792"/>
      <c r="V218" s="792"/>
      <c r="W218" s="792"/>
      <c r="X218" s="792"/>
      <c r="Y218" s="792"/>
      <c r="Z218" s="792"/>
      <c r="AF218" s="128"/>
      <c r="AG218" s="792">
        <f>IF(AND(AG208="",AG209=""),"",COUNTIF(AZ8:AZ207,"RE"))</f>
        <v>0</v>
      </c>
      <c r="AH218" s="792"/>
      <c r="AI218" s="792"/>
      <c r="AJ218" s="792"/>
      <c r="AK218" s="792"/>
      <c r="AL218" s="792"/>
      <c r="AM218" s="792"/>
      <c r="AN218" s="792"/>
      <c r="AO218" s="792"/>
      <c r="AP218" s="792"/>
      <c r="AQ218" s="792"/>
      <c r="AR218" s="792"/>
      <c r="AS218" s="792"/>
      <c r="AT218" s="792"/>
      <c r="AU218" s="792"/>
      <c r="AV218" s="792"/>
      <c r="BA218" s="128"/>
      <c r="BB218" s="128"/>
      <c r="BC218" s="792">
        <f>IF(AND(BC208="",BC209=""),"",COUNTIF(BV8:BV207,"RE"))</f>
        <v>0</v>
      </c>
      <c r="BD218" s="792"/>
      <c r="BE218" s="792"/>
      <c r="BF218" s="792"/>
      <c r="BG218" s="792"/>
      <c r="BH218" s="792"/>
      <c r="BI218" s="792"/>
      <c r="BJ218" s="792"/>
      <c r="BK218" s="792"/>
      <c r="BL218" s="792"/>
      <c r="BM218" s="792"/>
      <c r="BN218" s="792"/>
      <c r="BO218" s="792"/>
      <c r="BP218" s="792"/>
      <c r="BQ218" s="792"/>
      <c r="BR218" s="792"/>
      <c r="BW218" s="128"/>
      <c r="BX218" s="792">
        <f>IF(AND(BX208="",BX209=""),"",COUNTIF(CQ8:CQ207,"RE"))</f>
        <v>0</v>
      </c>
      <c r="BY218" s="792"/>
      <c r="BZ218" s="792"/>
      <c r="CA218" s="792"/>
      <c r="CB218" s="792"/>
      <c r="CC218" s="792"/>
      <c r="CD218" s="792"/>
      <c r="CE218" s="792"/>
      <c r="CF218" s="792"/>
      <c r="CG218" s="792"/>
      <c r="CH218" s="792"/>
      <c r="CI218" s="792"/>
      <c r="CJ218" s="792"/>
      <c r="CK218" s="792"/>
      <c r="CL218" s="792"/>
      <c r="CM218" s="792"/>
      <c r="CR218" s="128"/>
      <c r="CS218" s="792">
        <f>IF(AND(CS208="",CS209=""),"",COUNTIF(DL8:DL207,"RE"))</f>
        <v>0</v>
      </c>
      <c r="CT218" s="792"/>
      <c r="CU218" s="792"/>
      <c r="CV218" s="792"/>
      <c r="CW218" s="792"/>
      <c r="CX218" s="792"/>
      <c r="CY218" s="792"/>
      <c r="CZ218" s="792"/>
      <c r="DA218" s="792"/>
      <c r="DB218" s="792"/>
      <c r="DC218" s="792"/>
      <c r="DD218" s="792"/>
      <c r="DE218" s="792"/>
      <c r="DF218" s="792"/>
      <c r="DG218" s="792"/>
      <c r="DH218" s="792"/>
      <c r="DM218" s="128"/>
      <c r="DN218" s="792">
        <f>IF(AND(DN208="",DN209=""),"",COUNTIF(EG8:EG207,"RE"))</f>
        <v>0</v>
      </c>
      <c r="DO218" s="792"/>
      <c r="DP218" s="792"/>
      <c r="DQ218" s="792"/>
      <c r="DR218" s="792"/>
      <c r="DS218" s="792"/>
      <c r="DT218" s="792"/>
      <c r="DU218" s="792"/>
      <c r="DV218" s="792"/>
      <c r="DW218" s="792"/>
      <c r="DX218" s="792"/>
      <c r="DY218" s="792"/>
      <c r="DZ218" s="792"/>
      <c r="EA218" s="792"/>
      <c r="EB218" s="792"/>
      <c r="EC218" s="792"/>
      <c r="EH218" s="128"/>
      <c r="EI218" s="698">
        <f>IF(AND(EI208="",EI209=""),"",COUNTIF(ER8:ER207,"RE"))</f>
        <v>0</v>
      </c>
      <c r="EJ218" s="698"/>
      <c r="EK218" s="698"/>
      <c r="EL218" s="698"/>
      <c r="EM218" s="698"/>
      <c r="EN218" s="698"/>
      <c r="EO218" s="698"/>
      <c r="EP218" s="698"/>
      <c r="EQ218" s="698"/>
      <c r="ER218" s="698"/>
      <c r="ES218" s="698">
        <f>IF(AND(ES208="",ES209=""),"",COUNTIF(FB8:FB207,"RE"))</f>
        <v>0</v>
      </c>
      <c r="ET218" s="698"/>
      <c r="EU218" s="698"/>
      <c r="EV218" s="698"/>
      <c r="EW218" s="698"/>
      <c r="EX218" s="698"/>
      <c r="EY218" s="698"/>
      <c r="EZ218" s="698"/>
      <c r="FA218" s="698"/>
      <c r="FB218" s="698"/>
      <c r="FC218" s="698">
        <f>IF(AND(FC208="",FC209=""),"",COUNTIF(FL8:FL207,"RE"))</f>
        <v>0</v>
      </c>
      <c r="FD218" s="698"/>
      <c r="FE218" s="698"/>
      <c r="FF218" s="698"/>
      <c r="FG218" s="698"/>
      <c r="FH218" s="698"/>
      <c r="FI218" s="698"/>
      <c r="FJ218" s="698"/>
      <c r="FK218" s="698"/>
      <c r="FL218" s="698"/>
      <c r="FM218" s="684"/>
      <c r="FN218" s="684"/>
      <c r="FO218" s="684"/>
      <c r="FP218" s="684"/>
      <c r="FQ218" s="685"/>
      <c r="FR218" s="686"/>
      <c r="FS218" s="686"/>
      <c r="FT218" s="687"/>
      <c r="FU218" s="807" t="str">
        <f>IF('Master sheet'!$D$11="Hindi","कुल योग","Total")</f>
        <v>कुल योग</v>
      </c>
      <c r="FV218" s="808"/>
      <c r="FW218" s="814">
        <f>SUM(FW213,FW214,FW217)</f>
        <v>12</v>
      </c>
      <c r="FX218" s="814"/>
      <c r="FY218" s="814"/>
      <c r="FZ218" s="800"/>
      <c r="GA218" s="800"/>
      <c r="GB218" s="803"/>
      <c r="GC218" s="804"/>
    </row>
  </sheetData>
  <sheetProtection password="D49E" sheet="1" objects="1" scenarios="1" formatColumns="0" formatRows="0"/>
  <protectedRanges>
    <protectedRange sqref="E3" name="Range1"/>
    <protectedRange password="EA02" sqref="DI6:DL6 DH5:DL5 ED6:EG6 EC5:EG5 EP6 EO5:EP5 FA5:FA6 EZ6 EY5:EZ5 FK5:FK6 FJ6 FI5:FJ5 R5:U5 AB6:AE6 V5:V6 EQ5:EQ6 W5:AE5 AW6:AZ6 AV5:AZ5 BS6:BV6 BR5:BV5 CN6:CQ6 CM5:CQ5 S6:U6 W6:Z6 AM5:AP5 AN6:AP6 AQ5:AU6 BJ5:BQ6 CE5:CL6 CD5 CZ5:DG6 CY5 DU5:EB6 DT5 BC5:BI5 BC6:BH6 CS5:CX6 AG5:AL6 L5:Q6 BX5:CC6 DN5:DS6 L7:AE7 AG7:AZ7 BC7:BV7 AP8:AQ207 AM8:AM207 U8:V207 R8:R207 BL8:BM207 BI8:BI207 BX7:CQ7 CG8:CH207 CD8:CD207 CS7:DL7 DB8:DC207 CY8:CY207 DN7:EG7 DW8:DX207 DT8:DT207 EX7:FA207 FH7:FK207 AT8:AZ207 Y8:AE207 BP8:BV207 CK8:CQ207 DF8:DL207 EA8:EG207 EN7:EQ207" name="mark sheet"/>
    <protectedRange password="DC77" sqref="K211:M211 A209:J218 K209:Z210 A208:Z208 AG208:AV210 AG213:AV218 BC208:BR210 BC213:BR218 BX208:CM210 BX213:CM218 CS208:DH210 CS213:DH218 DN208:EC210 DN213:EC218 O211:Q211 S211 U211 Y211 K212:V218 Y212:Z218 W213:X218 AG211:AI211 AL211 AO211 AQ211 AU211 AU212:AV212 BC211:BE211 BH211 BK211 BM211 BQ211 BO211:BO212 BQ212:BR212 BX211:BZ211 CC211 CF211 CH211 CL211 CL212:CM212 CS211:CU211 CX211 DA211 DC211 DG211 DG212:DH212 W211:W212 AS211:AS212 DE211:DE212 CJ211:CJ212 DN211:DP211 DS211 DV211 DX211 EB211 EB212:EC212 DZ211:DZ212 BC212:BH212 BJ212:BN212 AG212:AL212 AN212:AR212 BX212:CC212 CE212:CI212 CS212:CX212 CZ212:DD212 DN212:DS212 DU212:DY212" name="Range1_1"/>
    <protectedRange password="DC77" sqref="EI212:EQ212 ES212:FA212 FC212:FK212" name="Range1_2"/>
    <protectedRange password="DC77" sqref="GB208:GC218 FU208:FY218" name="Range1_3"/>
    <protectedRange password="DC77" sqref="FZ208:GA218" name="Range1_4"/>
  </protectedRanges>
  <mergeCells count="394">
    <mergeCell ref="DN208:EC208"/>
    <mergeCell ref="CS208:DH208"/>
    <mergeCell ref="CS211:CT211"/>
    <mergeCell ref="CS209:DH209"/>
    <mergeCell ref="CS210:DH210"/>
    <mergeCell ref="DA211:DB211"/>
    <mergeCell ref="DC211:DD211"/>
    <mergeCell ref="DE211:DH211"/>
    <mergeCell ref="DN212:DO212"/>
    <mergeCell ref="DZ212:EC212"/>
    <mergeCell ref="FU217:FV217"/>
    <mergeCell ref="FU218:FV218"/>
    <mergeCell ref="FW208:FY208"/>
    <mergeCell ref="FW209:FY209"/>
    <mergeCell ref="FW210:FY210"/>
    <mergeCell ref="FW211:FY211"/>
    <mergeCell ref="FW212:FY212"/>
    <mergeCell ref="FW213:FY213"/>
    <mergeCell ref="FW214:FY214"/>
    <mergeCell ref="FW215:FY215"/>
    <mergeCell ref="FW216:FY216"/>
    <mergeCell ref="FW217:FY217"/>
    <mergeCell ref="FW218:FY218"/>
    <mergeCell ref="FU208:FV208"/>
    <mergeCell ref="FU209:FV209"/>
    <mergeCell ref="FU210:FV210"/>
    <mergeCell ref="FU211:FV211"/>
    <mergeCell ref="FU212:FV212"/>
    <mergeCell ref="FU213:FV213"/>
    <mergeCell ref="FU214:FV214"/>
    <mergeCell ref="FU215:FV215"/>
    <mergeCell ref="FU216:FV216"/>
    <mergeCell ref="ES218:FB218"/>
    <mergeCell ref="FC208:FL208"/>
    <mergeCell ref="FC209:FL209"/>
    <mergeCell ref="FC210:FL210"/>
    <mergeCell ref="FC213:FL213"/>
    <mergeCell ref="FC214:FL214"/>
    <mergeCell ref="FC215:FL215"/>
    <mergeCell ref="FC216:FL216"/>
    <mergeCell ref="FC217:FL217"/>
    <mergeCell ref="FC218:FL218"/>
    <mergeCell ref="ES209:FB209"/>
    <mergeCell ref="ES213:FB213"/>
    <mergeCell ref="ES214:FB214"/>
    <mergeCell ref="ES215:FB215"/>
    <mergeCell ref="ES208:FB208"/>
    <mergeCell ref="EX211:FB211"/>
    <mergeCell ref="EX212:FB212"/>
    <mergeCell ref="FH211:FL211"/>
    <mergeCell ref="FH212:FL212"/>
    <mergeCell ref="ES217:FB217"/>
    <mergeCell ref="ES216:FB216"/>
    <mergeCell ref="FZ213:GA214"/>
    <mergeCell ref="FZ215:GA216"/>
    <mergeCell ref="FZ217:GA218"/>
    <mergeCell ref="GB213:GC214"/>
    <mergeCell ref="GB215:GC216"/>
    <mergeCell ref="GB217:GC218"/>
    <mergeCell ref="GB208:GC208"/>
    <mergeCell ref="FZ208:GA208"/>
    <mergeCell ref="FZ209:GA210"/>
    <mergeCell ref="FZ211:GA212"/>
    <mergeCell ref="GB209:GC210"/>
    <mergeCell ref="GB211:GC212"/>
    <mergeCell ref="DN217:EC217"/>
    <mergeCell ref="DN218:EC218"/>
    <mergeCell ref="EI208:ER208"/>
    <mergeCell ref="EI209:ER209"/>
    <mergeCell ref="EI210:ER210"/>
    <mergeCell ref="EI213:ER213"/>
    <mergeCell ref="EI214:ER214"/>
    <mergeCell ref="EI215:ER215"/>
    <mergeCell ref="EI216:ER216"/>
    <mergeCell ref="EI217:ER217"/>
    <mergeCell ref="EI218:ER218"/>
    <mergeCell ref="DN209:EC209"/>
    <mergeCell ref="DN210:EC210"/>
    <mergeCell ref="DV211:DW211"/>
    <mergeCell ref="DX211:DY211"/>
    <mergeCell ref="DV212:DW212"/>
    <mergeCell ref="DX212:DY212"/>
    <mergeCell ref="DN213:EC213"/>
    <mergeCell ref="DN214:EC214"/>
    <mergeCell ref="DN215:EC215"/>
    <mergeCell ref="DN216:EC216"/>
    <mergeCell ref="DN211:DO211"/>
    <mergeCell ref="DZ211:EC211"/>
    <mergeCell ref="EN211:ER211"/>
    <mergeCell ref="AG216:AV216"/>
    <mergeCell ref="AG217:AV217"/>
    <mergeCell ref="AG218:AV218"/>
    <mergeCell ref="BC208:BR208"/>
    <mergeCell ref="BC209:BR209"/>
    <mergeCell ref="BC210:BR210"/>
    <mergeCell ref="BK211:BL211"/>
    <mergeCell ref="BM211:BN211"/>
    <mergeCell ref="BK212:BL212"/>
    <mergeCell ref="BM212:BN212"/>
    <mergeCell ref="BC213:BR213"/>
    <mergeCell ref="BC214:BR214"/>
    <mergeCell ref="BC215:BR215"/>
    <mergeCell ref="BC216:BR216"/>
    <mergeCell ref="BC217:BR217"/>
    <mergeCell ref="BC218:BR218"/>
    <mergeCell ref="AG215:AV215"/>
    <mergeCell ref="AG211:AH211"/>
    <mergeCell ref="AQ212:AR212"/>
    <mergeCell ref="AG210:AV210"/>
    <mergeCell ref="AO211:AP211"/>
    <mergeCell ref="AG213:AV213"/>
    <mergeCell ref="AG214:AV214"/>
    <mergeCell ref="AG208:AV208"/>
    <mergeCell ref="H218:I218"/>
    <mergeCell ref="A208:G218"/>
    <mergeCell ref="K208:Z208"/>
    <mergeCell ref="K209:Z209"/>
    <mergeCell ref="K210:Z210"/>
    <mergeCell ref="K213:Z213"/>
    <mergeCell ref="K214:Z214"/>
    <mergeCell ref="K215:Z215"/>
    <mergeCell ref="K216:Z216"/>
    <mergeCell ref="K217:Z217"/>
    <mergeCell ref="K218:Z218"/>
    <mergeCell ref="H208:I208"/>
    <mergeCell ref="H209:I209"/>
    <mergeCell ref="H210:I210"/>
    <mergeCell ref="H211:I211"/>
    <mergeCell ref="U211:V211"/>
    <mergeCell ref="H216:I216"/>
    <mergeCell ref="H217:I217"/>
    <mergeCell ref="H215:I215"/>
    <mergeCell ref="H212:I212"/>
    <mergeCell ref="U212:V212"/>
    <mergeCell ref="H213:I213"/>
    <mergeCell ref="H214:I214"/>
    <mergeCell ref="K211:L211"/>
    <mergeCell ref="AG209:AV209"/>
    <mergeCell ref="BE211:BG211"/>
    <mergeCell ref="BE212:BG212"/>
    <mergeCell ref="BH211:BJ211"/>
    <mergeCell ref="BH212:BJ212"/>
    <mergeCell ref="AI211:AK211"/>
    <mergeCell ref="AI212:AK212"/>
    <mergeCell ref="AL211:AN211"/>
    <mergeCell ref="AL212:AN212"/>
    <mergeCell ref="BX214:CM214"/>
    <mergeCell ref="CF212:CG212"/>
    <mergeCell ref="CH212:CI212"/>
    <mergeCell ref="BX217:CM217"/>
    <mergeCell ref="CS216:DH216"/>
    <mergeCell ref="CS217:DH217"/>
    <mergeCell ref="BX218:CM218"/>
    <mergeCell ref="CS215:DH215"/>
    <mergeCell ref="CS218:DH218"/>
    <mergeCell ref="CS214:DH214"/>
    <mergeCell ref="CS213:DH213"/>
    <mergeCell ref="BX215:CM215"/>
    <mergeCell ref="BX216:CM216"/>
    <mergeCell ref="BX212:BY212"/>
    <mergeCell ref="DA212:DB212"/>
    <mergeCell ref="DE212:DH212"/>
    <mergeCell ref="CJ212:CM212"/>
    <mergeCell ref="DC212:DD212"/>
    <mergeCell ref="CS212:CT212"/>
    <mergeCell ref="BZ212:CB212"/>
    <mergeCell ref="CC212:CE212"/>
    <mergeCell ref="CU212:CW212"/>
    <mergeCell ref="CX212:CZ212"/>
    <mergeCell ref="EB5:EB6"/>
    <mergeCell ref="CS5:CT5"/>
    <mergeCell ref="CU5:CV5"/>
    <mergeCell ref="CY5:CY6"/>
    <mergeCell ref="DN5:DO5"/>
    <mergeCell ref="DP5:DQ5"/>
    <mergeCell ref="DT5:DT6"/>
    <mergeCell ref="DR5:DS5"/>
    <mergeCell ref="BX213:CM213"/>
    <mergeCell ref="BX209:CM209"/>
    <mergeCell ref="BX210:CM210"/>
    <mergeCell ref="CF211:CG211"/>
    <mergeCell ref="CH211:CI211"/>
    <mergeCell ref="BZ211:CB211"/>
    <mergeCell ref="CC211:CE211"/>
    <mergeCell ref="BX211:BY211"/>
    <mergeCell ref="CJ211:CM211"/>
    <mergeCell ref="BX208:CM208"/>
    <mergeCell ref="CU211:CW211"/>
    <mergeCell ref="CX211:CZ211"/>
    <mergeCell ref="DP211:DR211"/>
    <mergeCell ref="DP212:DR212"/>
    <mergeCell ref="DS211:DU211"/>
    <mergeCell ref="DS212:DU212"/>
    <mergeCell ref="DM5:DM6"/>
    <mergeCell ref="DU5:DW5"/>
    <mergeCell ref="DH5:DH6"/>
    <mergeCell ref="DI5:DI6"/>
    <mergeCell ref="DJ5:DJ6"/>
    <mergeCell ref="DK5:DK6"/>
    <mergeCell ref="DL5:DL6"/>
    <mergeCell ref="DX5:DX6"/>
    <mergeCell ref="DY5:EA5"/>
    <mergeCell ref="GC4:GC7"/>
    <mergeCell ref="EN5:EN6"/>
    <mergeCell ref="ER5:ER6"/>
    <mergeCell ref="ES5:ES6"/>
    <mergeCell ref="ET5:ET6"/>
    <mergeCell ref="FD5:FD6"/>
    <mergeCell ref="FG5:FG6"/>
    <mergeCell ref="FH5:FH6"/>
    <mergeCell ref="FL5:FL6"/>
    <mergeCell ref="EW5:EW6"/>
    <mergeCell ref="EX5:EX6"/>
    <mergeCell ref="FB5:FB6"/>
    <mergeCell ref="FY4:FY6"/>
    <mergeCell ref="FZ4:FZ7"/>
    <mergeCell ref="FC4:FH4"/>
    <mergeCell ref="FU4:FU6"/>
    <mergeCell ref="FW4:FW6"/>
    <mergeCell ref="GA4:GB5"/>
    <mergeCell ref="FK5:FK6"/>
    <mergeCell ref="EV5:EV6"/>
    <mergeCell ref="FX4:FX6"/>
    <mergeCell ref="EU5:EU6"/>
    <mergeCell ref="EP5:EP6"/>
    <mergeCell ref="EQ5:EQ6"/>
    <mergeCell ref="BK3:BL3"/>
    <mergeCell ref="L4:R4"/>
    <mergeCell ref="AG4:AM4"/>
    <mergeCell ref="FV4:FV6"/>
    <mergeCell ref="EY5:EY6"/>
    <mergeCell ref="EZ5:EZ6"/>
    <mergeCell ref="FA5:FA6"/>
    <mergeCell ref="FJ5:FJ6"/>
    <mergeCell ref="J3:S3"/>
    <mergeCell ref="DN4:DT4"/>
    <mergeCell ref="BX4:CD4"/>
    <mergeCell ref="CS4:CY4"/>
    <mergeCell ref="BJ5:BL5"/>
    <mergeCell ref="CH5:CH6"/>
    <mergeCell ref="CI5:CK5"/>
    <mergeCell ref="BM5:BM6"/>
    <mergeCell ref="BN5:BP5"/>
    <mergeCell ref="CP5:CP6"/>
    <mergeCell ref="FI5:FI6"/>
    <mergeCell ref="CR5:CR6"/>
    <mergeCell ref="CZ5:DB5"/>
    <mergeCell ref="EH5:EH6"/>
    <mergeCell ref="EJ5:EJ6"/>
    <mergeCell ref="EM5:EM6"/>
    <mergeCell ref="J5:J7"/>
    <mergeCell ref="K5:K7"/>
    <mergeCell ref="L5:M5"/>
    <mergeCell ref="N5:O5"/>
    <mergeCell ref="R5:R6"/>
    <mergeCell ref="AK5:AL5"/>
    <mergeCell ref="P5:Q5"/>
    <mergeCell ref="A2:E2"/>
    <mergeCell ref="F2:S2"/>
    <mergeCell ref="C5:C7"/>
    <mergeCell ref="B5:B7"/>
    <mergeCell ref="A3:D3"/>
    <mergeCell ref="G3:I3"/>
    <mergeCell ref="AO2:BJ2"/>
    <mergeCell ref="BK2:BL2"/>
    <mergeCell ref="A5:A7"/>
    <mergeCell ref="D5:D7"/>
    <mergeCell ref="BA5:BA6"/>
    <mergeCell ref="F5:F7"/>
    <mergeCell ref="G5:G7"/>
    <mergeCell ref="H5:H7"/>
    <mergeCell ref="I5:I7"/>
    <mergeCell ref="A4:K4"/>
    <mergeCell ref="AQ5:AQ6"/>
    <mergeCell ref="AR5:AT5"/>
    <mergeCell ref="AU5:AU6"/>
    <mergeCell ref="AA5:AA6"/>
    <mergeCell ref="AB5:AB6"/>
    <mergeCell ref="AC5:AC6"/>
    <mergeCell ref="AD5:AD6"/>
    <mergeCell ref="AE5:AE6"/>
    <mergeCell ref="S4:Z4"/>
    <mergeCell ref="BC5:BD5"/>
    <mergeCell ref="V5:V6"/>
    <mergeCell ref="W5:Y5"/>
    <mergeCell ref="Z5:Z6"/>
    <mergeCell ref="E5:E7"/>
    <mergeCell ref="CZ4:DG4"/>
    <mergeCell ref="DU4:EB4"/>
    <mergeCell ref="EI4:EN4"/>
    <mergeCell ref="EO5:EO6"/>
    <mergeCell ref="DD5:DF5"/>
    <mergeCell ref="DC5:DC6"/>
    <mergeCell ref="EL5:EL6"/>
    <mergeCell ref="EI5:EI6"/>
    <mergeCell ref="BE5:BF5"/>
    <mergeCell ref="BI5:BI6"/>
    <mergeCell ref="EC5:EC6"/>
    <mergeCell ref="ED5:ED6"/>
    <mergeCell ref="EE5:EE6"/>
    <mergeCell ref="EF5:EF6"/>
    <mergeCell ref="EG5:EG6"/>
    <mergeCell ref="EK5:EK6"/>
    <mergeCell ref="CQ5:CQ6"/>
    <mergeCell ref="BZ5:CA5"/>
    <mergeCell ref="CD5:CD6"/>
    <mergeCell ref="BB4:BI4"/>
    <mergeCell ref="BB5:BB6"/>
    <mergeCell ref="BG5:BH5"/>
    <mergeCell ref="CB5:CC5"/>
    <mergeCell ref="DG5:DG6"/>
    <mergeCell ref="G1:AN1"/>
    <mergeCell ref="BT5:BT6"/>
    <mergeCell ref="BU5:BU6"/>
    <mergeCell ref="BV5:BV6"/>
    <mergeCell ref="BJ4:BQ4"/>
    <mergeCell ref="CM5:CM6"/>
    <mergeCell ref="CN5:CN6"/>
    <mergeCell ref="CO5:CO6"/>
    <mergeCell ref="CE4:CL4"/>
    <mergeCell ref="AN4:AU4"/>
    <mergeCell ref="AX5:AX6"/>
    <mergeCell ref="AY5:AY6"/>
    <mergeCell ref="AZ5:AZ6"/>
    <mergeCell ref="BR5:BR6"/>
    <mergeCell ref="BS5:BS6"/>
    <mergeCell ref="BM2:BW2"/>
    <mergeCell ref="CE5:CG5"/>
    <mergeCell ref="CL5:CL6"/>
    <mergeCell ref="AG5:AH5"/>
    <mergeCell ref="AI5:AJ5"/>
    <mergeCell ref="AM5:AM6"/>
    <mergeCell ref="AO3:BJ3"/>
    <mergeCell ref="S5:U5"/>
    <mergeCell ref="AN5:AP5"/>
    <mergeCell ref="M211:N211"/>
    <mergeCell ref="O211:R211"/>
    <mergeCell ref="S211:T211"/>
    <mergeCell ref="K212:L212"/>
    <mergeCell ref="M212:N212"/>
    <mergeCell ref="O212:R212"/>
    <mergeCell ref="S212:T212"/>
    <mergeCell ref="BX5:BY5"/>
    <mergeCell ref="BQ5:BQ6"/>
    <mergeCell ref="BW5:BW6"/>
    <mergeCell ref="BC212:BD212"/>
    <mergeCell ref="BC211:BD211"/>
    <mergeCell ref="W211:Z211"/>
    <mergeCell ref="W212:Z212"/>
    <mergeCell ref="AS211:AV211"/>
    <mergeCell ref="AS212:AV212"/>
    <mergeCell ref="BO211:BR211"/>
    <mergeCell ref="BO212:BR212"/>
    <mergeCell ref="AG212:AH212"/>
    <mergeCell ref="AF5:AF6"/>
    <mergeCell ref="AV5:AV6"/>
    <mergeCell ref="AW5:AW6"/>
    <mergeCell ref="AQ211:AR211"/>
    <mergeCell ref="AO212:AP212"/>
    <mergeCell ref="EN212:ER212"/>
    <mergeCell ref="FM3:FT3"/>
    <mergeCell ref="FM4:FP4"/>
    <mergeCell ref="FQ4:FT4"/>
    <mergeCell ref="FM5:FM6"/>
    <mergeCell ref="FN5:FN6"/>
    <mergeCell ref="FO5:FO6"/>
    <mergeCell ref="FP5:FP6"/>
    <mergeCell ref="FQ5:FQ6"/>
    <mergeCell ref="FR5:FR6"/>
    <mergeCell ref="FS5:FS6"/>
    <mergeCell ref="FT5:FT6"/>
    <mergeCell ref="FM208:FP208"/>
    <mergeCell ref="FQ208:FT208"/>
    <mergeCell ref="FM209:FP209"/>
    <mergeCell ref="FQ209:FT209"/>
    <mergeCell ref="FM210:FP210"/>
    <mergeCell ref="FQ210:FT210"/>
    <mergeCell ref="FF5:FF6"/>
    <mergeCell ref="ES4:EX4"/>
    <mergeCell ref="FC5:FC6"/>
    <mergeCell ref="FE5:FE6"/>
    <mergeCell ref="ES210:FB210"/>
    <mergeCell ref="FM218:FP218"/>
    <mergeCell ref="FQ218:FT218"/>
    <mergeCell ref="FM213:FP213"/>
    <mergeCell ref="FQ213:FT213"/>
    <mergeCell ref="FM214:FP214"/>
    <mergeCell ref="FQ214:FT214"/>
    <mergeCell ref="FM215:FP215"/>
    <mergeCell ref="FQ215:FT215"/>
    <mergeCell ref="FM216:FP216"/>
    <mergeCell ref="FQ216:FT216"/>
    <mergeCell ref="FM217:FP217"/>
    <mergeCell ref="FQ217:FT217"/>
  </mergeCells>
  <conditionalFormatting sqref="AP7:AQ207 AM7:AM207 U7:V207 R7:R207 BL7:BM207 BI7:BI207 CG7:CH207 CD7:CD207 DB7:DC207 CY7:CY207 DW7:DX207 DT7:DT207 EX7:FA207 FH7:FK207 FO7 FS7 AT7:AZ207 Y7:AE207 BP7:BV207 CK7:CQ207 DF7:DL207 EA7:EG207 EN7:EQ207">
    <cfRule type="cellIs" dxfId="198" priority="33" operator="equal">
      <formula>0</formula>
    </cfRule>
  </conditionalFormatting>
  <conditionalFormatting sqref="FZ8:FZ207">
    <cfRule type="expression" dxfId="197" priority="10" stopIfTrue="1">
      <formula>$FZ8="promoted"</formula>
    </cfRule>
    <cfRule type="expression" dxfId="196" priority="29" stopIfTrue="1">
      <formula>$FZ8="कक्षा क्रमोन्नत"</formula>
    </cfRule>
  </conditionalFormatting>
  <conditionalFormatting sqref="GB209 FW209:FX209 GB211 GB213 GB215 GB217 FZ209">
    <cfRule type="containsText" dxfId="195" priority="26" operator="containsText" text="jk">
      <formula>NOT(ISERROR(SEARCH("jk",FW209)))</formula>
    </cfRule>
    <cfRule type="containsText" dxfId="194" priority="27" operator="containsText" text="fo">
      <formula>NOT(ISERROR(SEARCH("fo",FW209)))</formula>
    </cfRule>
    <cfRule type="containsText" dxfId="193" priority="28" operator="containsText" text="f'k">
      <formula>NOT(ISERROR(SEARCH("f'k",FW209)))</formula>
    </cfRule>
  </conditionalFormatting>
  <conditionalFormatting sqref="FY8:FY207">
    <cfRule type="top10" dxfId="192" priority="6" stopIfTrue="1" bottom="1" rank="3"/>
  </conditionalFormatting>
  <dataValidations count="1">
    <dataValidation type="list" allowBlank="1" showInputMessage="1" showErrorMessage="1" sqref="E3">
      <formula1>"6, 7"</formula1>
    </dataValidation>
  </dataValidations>
  <pageMargins left="0.45"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Q220"/>
  <sheetViews>
    <sheetView showGridLines="0" view="pageBreakPreview" zoomScaleSheetLayoutView="100" workbookViewId="0">
      <selection activeCell="AF3" sqref="AF3"/>
    </sheetView>
  </sheetViews>
  <sheetFormatPr defaultRowHeight="15"/>
  <cols>
    <col min="1" max="1" width="5" style="56" customWidth="1"/>
    <col min="2" max="2" width="7.25" style="56" customWidth="1"/>
    <col min="3" max="3" width="7.875" style="56" customWidth="1"/>
    <col min="4" max="4" width="10.875" style="56" customWidth="1"/>
    <col min="5" max="5" width="18.25" style="56" customWidth="1"/>
    <col min="6" max="6" width="18.75" style="56" customWidth="1"/>
    <col min="7" max="7" width="16.75" style="56" customWidth="1"/>
    <col min="8" max="8" width="6.625" style="56" customWidth="1"/>
    <col min="9" max="13" width="5.375" style="56" customWidth="1"/>
    <col min="14" max="24" width="4.625" style="56" customWidth="1"/>
    <col min="25" max="27" width="4.625" style="56" hidden="1" customWidth="1"/>
    <col min="28" max="30" width="4.625" style="56" customWidth="1"/>
    <col min="31" max="42" width="9" style="56"/>
    <col min="43" max="43" width="9" style="56" hidden="1" customWidth="1"/>
    <col min="44" max="16384" width="9" style="56"/>
  </cols>
  <sheetData>
    <row r="1" spans="1:43" ht="34.5" customHeight="1">
      <c r="A1" s="822" t="str">
        <f>IF('Master sheet'!D11="Hindi",CONCATENATE("विद्यालय का नाम :-","  ",'Master sheet'!D8),CONCATENATE("School Name :-","  ",'Master sheet'!D7))</f>
        <v xml:space="preserve">विद्यालय का नाम :-  महात्मा गाँधी राजकीय विद्यालय (अंग्रेजी माध्यम) बर, पाली </v>
      </c>
      <c r="B1" s="822"/>
      <c r="C1" s="822"/>
      <c r="D1" s="822"/>
      <c r="E1" s="822"/>
      <c r="F1" s="822"/>
      <c r="G1" s="822"/>
      <c r="H1" s="822"/>
      <c r="I1" s="822"/>
      <c r="J1" s="822"/>
      <c r="K1" s="822"/>
      <c r="L1" s="822"/>
      <c r="M1" s="822"/>
      <c r="N1" s="822"/>
      <c r="O1" s="822"/>
      <c r="P1" s="822"/>
      <c r="Q1" s="822"/>
      <c r="R1" s="822"/>
      <c r="S1" s="822"/>
      <c r="T1" s="822"/>
      <c r="U1" s="822"/>
      <c r="V1" s="822"/>
      <c r="W1" s="822"/>
      <c r="X1" s="822"/>
      <c r="Y1" s="822"/>
      <c r="Z1" s="822"/>
      <c r="AA1" s="822"/>
      <c r="AB1" s="822"/>
      <c r="AC1" s="822"/>
      <c r="AD1" s="822"/>
    </row>
    <row r="2" spans="1:43" ht="23.25" customHeight="1">
      <c r="A2" s="823" t="s">
        <v>205</v>
      </c>
      <c r="B2" s="823"/>
      <c r="C2" s="823"/>
      <c r="D2" s="823"/>
      <c r="E2" s="823"/>
      <c r="F2" s="823"/>
      <c r="G2" s="823"/>
      <c r="H2" s="823"/>
      <c r="I2" s="823"/>
      <c r="J2" s="823"/>
      <c r="K2" s="823"/>
      <c r="L2" s="823"/>
      <c r="M2" s="823"/>
      <c r="N2" s="823"/>
      <c r="O2" s="823"/>
      <c r="P2" s="823"/>
      <c r="Q2" s="823"/>
      <c r="R2" s="823"/>
      <c r="S2" s="823"/>
      <c r="T2" s="823"/>
      <c r="U2" s="823"/>
      <c r="V2" s="823"/>
      <c r="W2" s="823"/>
      <c r="X2" s="823"/>
      <c r="Y2" s="823"/>
      <c r="Z2" s="823"/>
      <c r="AA2" s="823"/>
      <c r="AB2" s="823"/>
      <c r="AC2" s="823"/>
      <c r="AD2" s="823"/>
    </row>
    <row r="3" spans="1:43" ht="23.25" customHeight="1">
      <c r="A3" s="486"/>
      <c r="B3" s="824" t="str">
        <f>IF('Master sheet'!D11="Hindi","कक्षा  :-","CLASS :- ")</f>
        <v>कक्षा  :-</v>
      </c>
      <c r="C3" s="824"/>
      <c r="D3" s="442">
        <f>IF('Result Sheet'!E3="","",'Result Sheet'!E3)</f>
        <v>7</v>
      </c>
      <c r="E3" s="486"/>
      <c r="F3" s="483"/>
      <c r="G3" s="443" t="str">
        <f>IF('Master sheet'!D11="Hindi","सत्र :- ","Session :- ")</f>
        <v xml:space="preserve">सत्र :- </v>
      </c>
      <c r="H3" s="825" t="str">
        <f>IF('Result Sheet'!J3="","",'Result Sheet'!J3)</f>
        <v xml:space="preserve"> 2023-2024</v>
      </c>
      <c r="I3" s="825"/>
      <c r="J3" s="825"/>
      <c r="K3" s="825"/>
      <c r="L3" s="483"/>
      <c r="M3" s="483"/>
      <c r="N3" s="824" t="str">
        <f>IF('Master sheet'!$D$11="Hindi","विषय :-","Subject :-")</f>
        <v>विषय :-</v>
      </c>
      <c r="O3" s="824"/>
      <c r="P3" s="824"/>
      <c r="Q3" s="824"/>
      <c r="R3" s="826" t="s">
        <v>22</v>
      </c>
      <c r="S3" s="826"/>
      <c r="T3" s="826"/>
      <c r="U3" s="826"/>
      <c r="V3" s="826"/>
      <c r="W3" s="826"/>
      <c r="X3" s="826"/>
      <c r="Y3" s="826"/>
      <c r="Z3" s="826"/>
      <c r="AA3" s="826"/>
      <c r="AB3" s="826"/>
      <c r="AC3" s="826"/>
      <c r="AD3" s="826"/>
    </row>
    <row r="4" spans="1:43" ht="9.75" customHeight="1">
      <c r="A4" s="486"/>
      <c r="B4" s="444"/>
      <c r="C4" s="444"/>
      <c r="D4" s="486"/>
      <c r="E4" s="486"/>
      <c r="F4" s="445"/>
      <c r="G4" s="484"/>
      <c r="H4" s="486"/>
      <c r="I4" s="483"/>
      <c r="J4" s="483"/>
      <c r="K4" s="483"/>
      <c r="L4" s="483"/>
      <c r="M4" s="483"/>
      <c r="N4" s="483"/>
      <c r="O4" s="483"/>
      <c r="P4" s="483"/>
      <c r="Q4" s="483"/>
      <c r="R4" s="446"/>
      <c r="S4" s="446"/>
      <c r="T4" s="446"/>
      <c r="U4" s="446"/>
      <c r="V4" s="446"/>
      <c r="W4" s="446"/>
      <c r="X4" s="446"/>
      <c r="Y4" s="446"/>
      <c r="Z4" s="446"/>
      <c r="AA4" s="446"/>
      <c r="AB4" s="446"/>
      <c r="AC4" s="446"/>
      <c r="AD4" s="446"/>
    </row>
    <row r="5" spans="1:43" ht="26.25" customHeight="1">
      <c r="A5" s="839" t="str">
        <f>IF('Master sheet'!D11="Hindi","क्र. स.","Sr. No. ")</f>
        <v>क्र. स.</v>
      </c>
      <c r="B5" s="839" t="str">
        <f>IF('Master sheet'!D11="Hindi","नामांक","Roll No.")</f>
        <v>नामांक</v>
      </c>
      <c r="C5" s="839" t="str">
        <f>IF('Master sheet'!D11="Hindi","प्रवेशांक","SR. NO.")</f>
        <v>प्रवेशांक</v>
      </c>
      <c r="D5" s="821" t="str">
        <f>IF('Master sheet'!D11="Hindi","जन्म दिनांक","Date of Birth")</f>
        <v>जन्म दिनांक</v>
      </c>
      <c r="E5" s="821" t="str">
        <f>IF('Master sheet'!D11="Hindi","विद्यार्थी का नाम","Student's Name")</f>
        <v>विद्यार्थी का नाम</v>
      </c>
      <c r="F5" s="821" t="str">
        <f>IF('Master sheet'!D11="Hindi","पिता का नाम","Father's Name")</f>
        <v>पिता का नाम</v>
      </c>
      <c r="G5" s="821" t="str">
        <f>IF('Master sheet'!D11="Hindi","माता का नाम ","Mother's Name")</f>
        <v xml:space="preserve">माता का नाम </v>
      </c>
      <c r="H5" s="833" t="str">
        <f>IF('Master sheet'!D11="Hindi","वर्ग  ","Category")</f>
        <v xml:space="preserve">वर्ग  </v>
      </c>
      <c r="I5" s="836" t="str">
        <f>IF('Master sheet'!D11="Hindi","लिंग ","Gender")</f>
        <v xml:space="preserve">लिंग </v>
      </c>
      <c r="J5" s="708" t="str">
        <f>IF('Master sheet'!$D$11="Hindi","प्रथम परख ","First Test")</f>
        <v xml:space="preserve">प्रथम परख </v>
      </c>
      <c r="K5" s="709"/>
      <c r="L5" s="708" t="str">
        <f>IF('Master sheet'!$D$11="Hindi","द्वितीय परख","Second Test")</f>
        <v>द्वितीय परख</v>
      </c>
      <c r="M5" s="709"/>
      <c r="N5" s="729" t="str">
        <f>IF('Master sheet'!$D$11="Hindi","तृतीय परख","Third Test")</f>
        <v>तृतीय परख</v>
      </c>
      <c r="O5" s="730"/>
      <c r="P5" s="722" t="str">
        <f>IF('Master sheet'!$D$11="Hindi","सा. परख योग","Test Total")</f>
        <v>सा. परख योग</v>
      </c>
      <c r="Q5" s="708" t="str">
        <f>IF('Master sheet'!$D$11="Hindi","अर्द्धवार्षिक","Half Yearly")</f>
        <v>अर्द्धवार्षिक</v>
      </c>
      <c r="R5" s="728"/>
      <c r="S5" s="709"/>
      <c r="T5" s="735" t="str">
        <f>IF('Master sheet'!$D$11="Hindi","अर्द्ध वा. तक योग","Total Till H.Y.")</f>
        <v>अर्द्ध वा. तक योग</v>
      </c>
      <c r="U5" s="708" t="str">
        <f>IF('Master sheet'!$D$11="Hindi","वार्षिक","Yearly")</f>
        <v>वार्षिक</v>
      </c>
      <c r="V5" s="728"/>
      <c r="W5" s="709"/>
      <c r="X5" s="832" t="str">
        <f>IF('Master sheet'!$D$11="Hindi","विषय कुल योग ","Subject Total")</f>
        <v xml:space="preserve">विषय कुल योग </v>
      </c>
      <c r="Y5" s="827" t="s">
        <v>76</v>
      </c>
      <c r="Z5" s="827" t="s">
        <v>77</v>
      </c>
      <c r="AA5" s="827" t="s">
        <v>78</v>
      </c>
      <c r="AB5" s="827" t="s">
        <v>79</v>
      </c>
      <c r="AC5" s="827" t="s">
        <v>80</v>
      </c>
      <c r="AD5" s="828" t="str">
        <f>IF('Master sheet'!$D$11="Hindi","ग्रेड","Grade")</f>
        <v>ग्रेड</v>
      </c>
      <c r="AG5" s="842" t="s">
        <v>206</v>
      </c>
      <c r="AH5" s="842"/>
      <c r="AI5" s="842"/>
      <c r="AJ5" s="842"/>
      <c r="AK5" s="842"/>
    </row>
    <row r="6" spans="1:43" ht="73.5" customHeight="1">
      <c r="A6" s="840"/>
      <c r="B6" s="840"/>
      <c r="C6" s="840"/>
      <c r="D6" s="821"/>
      <c r="E6" s="821"/>
      <c r="F6" s="821"/>
      <c r="G6" s="821"/>
      <c r="H6" s="834"/>
      <c r="I6" s="837"/>
      <c r="J6" s="312" t="str">
        <f>IF('Master sheet'!$D$11="Hindi","लिखित परीक्षा","Written")</f>
        <v>लिखित परीक्षा</v>
      </c>
      <c r="K6" s="312" t="str">
        <f>IF('Master sheet'!$D$11="Hindi","गतिविधि, मौखिक, प्रोजेक्ट, प्रायोगिक","Act, Oral, Project, Prac.")</f>
        <v>गतिविधि, मौखिक, प्रोजेक्ट, प्रायोगिक</v>
      </c>
      <c r="L6" s="312" t="str">
        <f>IF('Master sheet'!$D$11="Hindi","लिखित परीक्षा","Written")</f>
        <v>लिखित परीक्षा</v>
      </c>
      <c r="M6" s="312" t="str">
        <f>IF('Master sheet'!$D$11="Hindi","गतिविधि, मौखिक, प्रोजेक्ट, प्रायोगिक","Act, Oral, Project, Prac.")</f>
        <v>गतिविधि, मौखिक, प्रोजेक्ट, प्रायोगिक</v>
      </c>
      <c r="N6" s="312" t="str">
        <f>IF('Master sheet'!$D$11="Hindi","लिखित परीक्षा","Written")</f>
        <v>लिखित परीक्षा</v>
      </c>
      <c r="O6" s="312" t="str">
        <f>IF('Master sheet'!$D$11="Hindi","गतिविधि, मौखिक, प्रोजेक्ट, प्रायोगिक","Act, Oral, Project, Prac.")</f>
        <v>गतिविधि, मौखिक, प्रोजेक्ट, प्रायोगिक</v>
      </c>
      <c r="P6" s="723"/>
      <c r="Q6" s="312" t="str">
        <f>IF('Master sheet'!$D$11="Hindi","लिखित परीक्षा","Written")</f>
        <v>लिखित परीक्षा</v>
      </c>
      <c r="R6" s="312" t="str">
        <f>IF('Master sheet'!$D$11="Hindi","गतिविधि, मौखिक, प्रोजेक्ट, प्रायोगिक","Act, Oral, Project, Prac.")</f>
        <v>गतिविधि, मौखिक, प्रोजेक्ट, प्रायोगिक</v>
      </c>
      <c r="S6" s="312" t="str">
        <f>IF('Master sheet'!$D$11="Hindi","अर्द्ध वा. योग","H.Y. Total")</f>
        <v>अर्द्ध वा. योग</v>
      </c>
      <c r="T6" s="735"/>
      <c r="U6" s="312" t="str">
        <f>IF('Master sheet'!$D$11="Hindi","लिखित परीक्षा","Written")</f>
        <v>लिखित परीक्षा</v>
      </c>
      <c r="V6" s="312" t="str">
        <f>IF('Master sheet'!$D$11="Hindi","गतिविधि, मौखिक, प्रोजेक्ट, प्रायोगिक","Act, Oral, Project, Prac.")</f>
        <v>गतिविधि, मौखिक, प्रोजेक्ट, प्रायोगिक</v>
      </c>
      <c r="W6" s="312" t="str">
        <f>IF('Master sheet'!$D$11="Hindi","वार्षिक योग","Yearly Total")</f>
        <v>वार्षिक योग</v>
      </c>
      <c r="X6" s="832"/>
      <c r="Y6" s="827"/>
      <c r="Z6" s="827"/>
      <c r="AA6" s="827"/>
      <c r="AB6" s="827"/>
      <c r="AC6" s="827"/>
      <c r="AD6" s="829">
        <v>0</v>
      </c>
      <c r="AG6" s="842"/>
      <c r="AH6" s="842"/>
      <c r="AI6" s="842"/>
      <c r="AJ6" s="842"/>
      <c r="AK6" s="842"/>
    </row>
    <row r="7" spans="1:43" ht="17.25" customHeight="1">
      <c r="A7" s="841"/>
      <c r="B7" s="841"/>
      <c r="C7" s="841"/>
      <c r="D7" s="821"/>
      <c r="E7" s="821"/>
      <c r="F7" s="821"/>
      <c r="G7" s="821"/>
      <c r="H7" s="835"/>
      <c r="I7" s="838"/>
      <c r="J7" s="114">
        <f>IF($R$3=$AQ$8,'Result Sheet'!L7,IF($R$3=$AQ$9,'Result Sheet'!AG7,IF($R$3=$AQ$10,'Result Sheet'!BC7,IF($R$3=$AQ$11,'Result Sheet'!BX7,IF($R$3=$AQ$12,'Result Sheet'!CS7,IF($R$3=$AQ$13,'Result Sheet'!DN7,""))))))</f>
        <v>5</v>
      </c>
      <c r="K7" s="114">
        <f>IF($R$3=$AQ$8,'Result Sheet'!M7,IF($R$3=$AQ$9,'Result Sheet'!AH7,IF($R$3=$AQ$10,'Result Sheet'!BD7,IF($R$3=$AQ$11,'Result Sheet'!BY7,IF($R$3=$AQ$12,'Result Sheet'!CT7,IF($R$3=$AQ$13,'Result Sheet'!DO7,IF($R$3=$AQ$14,'Result Sheet'!EI7,IF($R$3=$AQ$15,'Result Sheet'!ES7,IF($R$3=$AQ$16,'Result Sheet'!FC7,"")))))))))</f>
        <v>5</v>
      </c>
      <c r="L7" s="114">
        <f>IF($R$3=$AQ$8,'Result Sheet'!N7,IF($R$3=$AQ$9,'Result Sheet'!AI7,IF($R$3=$AQ$10,'Result Sheet'!BE7,IF($R$3=$AQ$11,'Result Sheet'!BZ7,IF($R$3=$AQ$12,'Result Sheet'!CU7,IF($R$3=$AQ$13,'Result Sheet'!DP7,""))))))</f>
        <v>5</v>
      </c>
      <c r="M7" s="114">
        <f>IF($R$3=$AQ$8,'Result Sheet'!O7,IF($R$3=$AQ$9,'Result Sheet'!AJ7,IF($R$3=$AQ$10,'Result Sheet'!BF7,IF($R$3=$AQ$11,'Result Sheet'!CA7,IF($R$3=$AQ$12,'Result Sheet'!CV7,IF($R$3=$AQ$13,'Result Sheet'!DQ7,IF($R$3=$AQ$14,'Result Sheet'!EJ7,IF($R$3=$AQ$15,'Result Sheet'!ET7,IF($R$3=$AQ$16,'Result Sheet'!FD7,"")))))))))</f>
        <v>5</v>
      </c>
      <c r="N7" s="114">
        <f>IF($R$3=$AQ$8,'Result Sheet'!P7,IF($R$3=$AQ$9,'Result Sheet'!AK7,IF($R$3=$AQ$10,'Result Sheet'!BG7,IF($R$3=$AQ$11,'Result Sheet'!CB7,IF($R$3=$AQ$12,'Result Sheet'!CW7,IF($R$3=$AQ$13,'Result Sheet'!DR7,""))))))</f>
        <v>5</v>
      </c>
      <c r="O7" s="114">
        <f>IF($R$3=$AQ$8,'Result Sheet'!Q7,IF($R$3=$AQ$9,'Result Sheet'!AL7,IF($R$3=$AQ$10,'Result Sheet'!BH7,IF($R$3=$AQ$11,'Result Sheet'!CC7,IF($R$3=$AQ$12,'Result Sheet'!CX7,IF($R$3=$AQ$13,'Result Sheet'!DS7,IF($R$3=$AQ$14,'Result Sheet'!EK7,IF($R$3=$AQ$15,'Result Sheet'!EU7,IF($R$3=$AQ$16,'Result Sheet'!FE7,"")))))))))</f>
        <v>5</v>
      </c>
      <c r="P7" s="115">
        <f>IF(AND(J7="",K7="",L7="",M7="",N7="",O7=""),"",IF(OR($R$3=$AQ$14,$R$3=$AQ$15,$R$3=$AQ$16),"",SUM(J7:O7)))</f>
        <v>30</v>
      </c>
      <c r="Q7" s="114">
        <f>IF($R$3=$AQ$8,'Result Sheet'!S7,IF($R$3=$AQ$9,'Result Sheet'!AN7,IF($R$3=$AQ$10,'Result Sheet'!BJ7,IF($R$3=$AQ$11,'Result Sheet'!CE7,IF($R$3=$AQ$12,'Result Sheet'!CZ7,IF($R$3=$AQ$13,'Result Sheet'!DU7,""))))))</f>
        <v>50</v>
      </c>
      <c r="R7" s="114">
        <f>IF($R$3=$AQ$8,'Result Sheet'!T7,IF($R$3=$AQ$9,'Result Sheet'!AO7,IF($R$3=$AQ$10,'Result Sheet'!BK7,IF($R$3=$AQ$11,'Result Sheet'!CF7,IF($R$3=$AQ$12,'Result Sheet'!DA7,IF($R$3=$AQ$13,'Result Sheet'!DV7,IF($R$3=$AQ$14,'Result Sheet'!EL7,IF($R$3=$AQ$15,'Result Sheet'!EV7,IF($R$3=$AQ$16,'Result Sheet'!FF7,"")))))))))</f>
        <v>20</v>
      </c>
      <c r="S7" s="116">
        <f>IF(AND(Q7="",R7=""),"",IF(OR($R$3=$AQ$14,$R$3=$AQ$15,$R$3=$AQ$16),"",SUM(Q7:R7)))</f>
        <v>70</v>
      </c>
      <c r="T7" s="115">
        <f>IF(AND(P7="NA",S7="NA"),"NA",SUM(P7,S7))</f>
        <v>100</v>
      </c>
      <c r="U7" s="114">
        <f>IF($R$3=$AQ$8,'Result Sheet'!W7,IF($R$3=$AQ$9,'Result Sheet'!AR7,IF($R$3=$AQ$10,'Result Sheet'!BN7,IF($R$3=$AQ$11,'Result Sheet'!CI7,IF($R$3=$AQ$12,'Result Sheet'!DD7,IF($R$3=$AQ$13,'Result Sheet'!DY7,""))))))</f>
        <v>70</v>
      </c>
      <c r="V7" s="114">
        <f>IF($R$3=$AQ$8,'Result Sheet'!X7,IF($R$3=$AQ$9,'Result Sheet'!AS7,IF($R$3=$AQ$10,'Result Sheet'!BO7,IF($R$3=$AQ$11,'Result Sheet'!CJ7,IF($R$3=$AQ$12,'Result Sheet'!DE7,IF($R$3=$AQ$13,'Result Sheet'!DZ7,IF($R$3=$AQ$14,'Result Sheet'!EM7,IF($R$3=$AQ$15,'Result Sheet'!EW7,IF($R$3=$AQ$16,'Result Sheet'!FG7,"")))))))))</f>
        <v>30</v>
      </c>
      <c r="W7" s="289">
        <f>IF(AND(U7="",V7=""),"",IF(OR($R$3=$AQ$14,$R$3=$AQ$15,$R$3=$AQ$16),"",SUM(U7:V7)))</f>
        <v>100</v>
      </c>
      <c r="X7" s="447">
        <f>IF(T7="","",IF(OR($R$3=$AQ$14,$R$3=$AQ$15,$R$3=$AQ$16),SUM(K7,M7,O7,R7,V7),SUM(W7,T7)))</f>
        <v>200</v>
      </c>
      <c r="Y7" s="447"/>
      <c r="Z7" s="447"/>
      <c r="AA7" s="447"/>
      <c r="AB7" s="447"/>
      <c r="AC7" s="447"/>
      <c r="AD7" s="448"/>
    </row>
    <row r="8" spans="1:43" ht="18" customHeight="1">
      <c r="A8" s="485">
        <f>IF('Result Sheet'!A8="","",'Result Sheet'!A8)</f>
        <v>1</v>
      </c>
      <c r="B8" s="449">
        <f>IF(OR($D$3="",$R$3=""),"",IF('Result Sheet'!B8="","",'Result Sheet'!B8))</f>
        <v>701</v>
      </c>
      <c r="C8" s="450">
        <f>IF(OR($D$3="",$R$3=""),"",IF('Result Sheet'!F8="","",'Result Sheet'!F8))</f>
        <v>936</v>
      </c>
      <c r="D8" s="451" t="str">
        <f>IF(OR($D$3="",$R$3=""),"",IF('Result Sheet'!E8="","",'Result Sheet'!E8))</f>
        <v>28-10-2014</v>
      </c>
      <c r="E8" s="452" t="str">
        <f>IF(OR($D$3="",$R$3=""),"",IF('Result Sheet'!G8="","",'Result Sheet'!G8))</f>
        <v>AAKIFA BANO</v>
      </c>
      <c r="F8" s="452" t="str">
        <f>IF(OR($D$3="",$R$3=""),"",IF('Result Sheet'!H8="","",'Result Sheet'!H8))</f>
        <v>SHABBIR MOHAMMAD</v>
      </c>
      <c r="G8" s="452" t="str">
        <f>IF(OR($D$3="",$R$3=""),"",IF('Result Sheet'!I8="","",'Result Sheet'!I8))</f>
        <v>HEENA KOUSER</v>
      </c>
      <c r="H8" s="453" t="str">
        <f>IF(OR($D$3="",$R$3=""),"",IF('Result Sheet'!K8="","",'Result Sheet'!K8))</f>
        <v>OBC</v>
      </c>
      <c r="I8" s="454" t="str">
        <f>IF(OR($D$3="",$R$3=""),"",IF('Result Sheet'!J8="","",'Result Sheet'!J8))</f>
        <v>F</v>
      </c>
      <c r="J8" s="120">
        <f>IF($R$3=$AQ$8,'Result Sheet'!L8,IF($R$3=$AQ$9,'Result Sheet'!AG8,IF($R$3=$AQ$10,'Result Sheet'!BC8,IF($R$3=$AQ$11,'Result Sheet'!BX8,IF($R$3=$AQ$12,'Result Sheet'!CS8,IF($R$3=$AQ$13,'Result Sheet'!DN8,""))))))</f>
        <v>1</v>
      </c>
      <c r="K8" s="120">
        <f>IF($R$3=$AQ$8,'Result Sheet'!M8,IF($R$3=$AQ$9,'Result Sheet'!AH8,IF($R$3=$AQ$10,'Result Sheet'!BD8,IF($R$3=$AQ$11,'Result Sheet'!BY8,IF($R$3=$AQ$12,'Result Sheet'!CT8,IF($R$3=$AQ$13,'Result Sheet'!DO8,IF($R$3=$AQ$14,'Result Sheet'!EI8,IF($R$3=$AQ$15,'Result Sheet'!ES8,IF($R$3=$AQ$16,'Result Sheet'!FC8,"")))))))))</f>
        <v>5</v>
      </c>
      <c r="L8" s="120">
        <f>IF($R$3=$AQ$8,'Result Sheet'!N8,IF($R$3=$AQ$9,'Result Sheet'!AI8,IF($R$3=$AQ$10,'Result Sheet'!BE8,IF($R$3=$AQ$11,'Result Sheet'!BZ8,IF($R$3=$AQ$12,'Result Sheet'!CU8,IF($R$3=$AQ$13,'Result Sheet'!DP8,""))))))</f>
        <v>2</v>
      </c>
      <c r="M8" s="120">
        <f>IF($R$3=$AQ$8,'Result Sheet'!O8,IF($R$3=$AQ$9,'Result Sheet'!AJ8,IF($R$3=$AQ$10,'Result Sheet'!BF8,IF($R$3=$AQ$11,'Result Sheet'!CA8,IF($R$3=$AQ$12,'Result Sheet'!CV8,IF($R$3=$AQ$13,'Result Sheet'!DQ8,IF($R$3=$AQ$14,'Result Sheet'!EJ8,IF($R$3=$AQ$15,'Result Sheet'!ET8,IF($R$3=$AQ$16,'Result Sheet'!FD8,"")))))))))</f>
        <v>5</v>
      </c>
      <c r="N8" s="120">
        <f>IF($R$3=$AQ$8,'Result Sheet'!P8,IF($R$3=$AQ$9,'Result Sheet'!AK8,IF($R$3=$AQ$10,'Result Sheet'!BG8,IF($R$3=$AQ$11,'Result Sheet'!CB8,IF($R$3=$AQ$12,'Result Sheet'!CW8,IF($R$3=$AQ$13,'Result Sheet'!DR8,""))))))</f>
        <v>4</v>
      </c>
      <c r="O8" s="120">
        <f>IF($R$3=$AQ$8,'Result Sheet'!Q8,IF($R$3=$AQ$9,'Result Sheet'!AL8,IF($R$3=$AQ$10,'Result Sheet'!BH8,IF($R$3=$AQ$11,'Result Sheet'!CC8,IF($R$3=$AQ$12,'Result Sheet'!CX8,IF($R$3=$AQ$13,'Result Sheet'!DS8,IF($R$3=$AQ$14,'Result Sheet'!EK8,IF($R$3=$AQ$15,'Result Sheet'!EU8,IF($R$3=$AQ$16,'Result Sheet'!FE8,"")))))))))</f>
        <v>5</v>
      </c>
      <c r="P8" s="482">
        <f>IF(AND(J8="",K8="",L8="",M8="",N8="",O8=""),"",IF(OR($R$3=$AQ$14,$R$3=$AQ$15,$R$3=$AQ$16),"",SUM(J8:O8)))</f>
        <v>22</v>
      </c>
      <c r="Q8" s="120">
        <f>IF($R$3=$AQ$8,'Result Sheet'!S8,IF($R$3=$AQ$9,'Result Sheet'!AN8,IF($R$3=$AQ$10,'Result Sheet'!BJ8,IF($R$3=$AQ$11,'Result Sheet'!CE8,IF($R$3=$AQ$12,'Result Sheet'!CZ8,IF($R$3=$AQ$13,'Result Sheet'!DU8,""))))))</f>
        <v>39</v>
      </c>
      <c r="R8" s="120">
        <f>IF($R$3=$AQ$8,'Result Sheet'!T8,IF($R$3=$AQ$9,'Result Sheet'!AO8,IF($R$3=$AQ$10,'Result Sheet'!BK8,IF($R$3=$AQ$11,'Result Sheet'!CF8,IF($R$3=$AQ$12,'Result Sheet'!DA8,IF($R$3=$AQ$13,'Result Sheet'!DV8,IF($R$3=$AQ$14,'Result Sheet'!EL8,IF($R$3=$AQ$15,'Result Sheet'!EV8,IF($R$3=$AQ$16,'Result Sheet'!FF8,"")))))))))</f>
        <v>11</v>
      </c>
      <c r="S8" s="65">
        <f>IF(AND(Q8="",R8=""),"",IF(AND(Q8="NA",R8="NA"),"NA",IF(AND(Q8="AB",R8="AB"),"AB",IF(AND(Q8="ML",R8="ML"),"ML",IF(OR($R$3=$AQ$14,$R$3=$AQ$15,$R$3=$AQ$16),"",SUM(Q8:R8))))))</f>
        <v>50</v>
      </c>
      <c r="T8" s="62">
        <f>IF(AND(P8="NA",S8="NA"),"NA",IF(AND(P8="AB",S8="AB"),"AB",IF(AND(P8="ML",S8="ML"),"ML",SUM(P8,S8))))</f>
        <v>72</v>
      </c>
      <c r="U8" s="120">
        <f>IF($R$3=$AQ$8,'Result Sheet'!W8,IF($R$3=$AQ$9,'Result Sheet'!AR8,IF($R$3=$AQ$10,'Result Sheet'!BN8,IF($R$3=$AQ$11,'Result Sheet'!CI8,IF($R$3=$AQ$12,'Result Sheet'!DD8,IF($R$3=$AQ$13,'Result Sheet'!DY8,""))))))</f>
        <v>50</v>
      </c>
      <c r="V8" s="120">
        <f>IF($R$3=$AQ$8,'Result Sheet'!X8,IF($R$3=$AQ$9,'Result Sheet'!AS8,IF($R$3=$AQ$10,'Result Sheet'!BO8,IF($R$3=$AQ$11,'Result Sheet'!CJ8,IF($R$3=$AQ$12,'Result Sheet'!DE8,IF($R$3=$AQ$13,'Result Sheet'!DZ8,IF($R$3=$AQ$14,'Result Sheet'!EM8,IF($R$3=$AQ$15,'Result Sheet'!EW8,IF($R$3=$AQ$16,'Result Sheet'!FG8,"")))))))))</f>
        <v>10</v>
      </c>
      <c r="W8" s="66">
        <f>IF(AND(U8="",V8=""),"",IF(AND(U8="AB",V8="AB"),"AB",IF(AND(U8="ML",V8="ML"),"ML",IF(OR($R$3=$AQ$14,$R$3=$AQ$15,$R$3=$AQ$16),"",SUM(U8:V8)))))</f>
        <v>60</v>
      </c>
      <c r="X8" s="455">
        <f>IF($R$3="","",IF(B8="","",IF(AND(T8="",W8=""),"",IF(AND(T8="AB",W8="AB"),"AB",IF(OR($R$3=$AQ$14,$R$3=$AQ$15,$R$3=$AQ$16),SUM(K8,M8,O8,R8,V8),SUM(W8,T8))))))</f>
        <v>132</v>
      </c>
      <c r="Y8" s="456">
        <f>IF(OR($R$3=$AQ$14,$R$3=$AQ$15,$R$3=$AQ$16),COUNTIF(K8,"NA")*$K$7+(COUNTIF(K8,"ML")*$K$7)+(COUNTIF(M8,"ML")*$M$7)+(COUNTIF(O8,"ML")*$O$7)+(COUNTIF(R8,"ML")*$R$7)+(COUNTIF(V8,"ML")*$V$7),COUNTIF(J8:L8,"NA")*$J$7+(COUNTIF(J8:O8,"ML")*$J$7)+(COUNTIF(Q8,"ML")*$Q$7)+(COUNTIF(R8,"ML")*$R$7)+(COUNTIF(U8,"ML")*$U$7)+(COUNTIF(V8,"ML")*$V$7))</f>
        <v>0</v>
      </c>
      <c r="Z8" s="456">
        <f t="shared" ref="Z8:Z39" si="0">IF(OR(B8="NSO",B8=0,B8=""),"",IF(OR($R$3=$AQ$12,$R$3=$AQ$13,$R$3=$AQ$14,$R$3=$AQ$15,$R$3=$AQ$16),$X$7,IF($R$3=$AQ$9,IF(AND(J8="",K8="",L8=""),15-Y8,IF(AND(J8="NA",K8="NA",L8="NA"),15-Y8,IF(AND(N8="",O8=""),35-Y8,IF(AND(R8="",S8=""),50-Y8,100-Y8)))),IF(AND(J8="",K8="",L8=""),30-Y8,IF(AND(J8="NA",K8="NA",L8="NA"),30-Y8,IF(AND(N8="",O8=""),70-Y8,IF(AND(R8="",S8=""),100-Y8,200-Y8)))))))</f>
        <v>100</v>
      </c>
      <c r="AA8" s="456" t="str">
        <f>IF(AND(OR(J8="ab",J8="ml"),OR(K8="ab",K8="ml"),OR(L8="ab",L8="ml"),OR(M8="ab",M8="ml"),OR(Q8="ab",Q8="ml"),OR(R8="ab",R8="ml")),"AB",IF(AND(OR(L8="ab",L8="ml"),OR(M8="ab",M8="ml"),OR(N8="ab",N8="ml"),OR(O8="ab",O8="ml"),OR(U8="ab",U8="ml"),OR(V8="ab",V8="ml")),"AB",IF(AND(OR(N8="ab",N8="ml"),OR(O8="ab",O8="ml"),OR(Q8="ab",Q8="ml"),OR(R8="ab",R8="ml"),OR(U8="ab",U8="ml"),OR(V8="ab",V8="ml")),"AB",IF(AND(OR(M8="ab",M8="ml"),OR(L8="ab",L8="ml"),OR(Q8="ab",Q8="ml"),OR(R8="ab",R8="ml"),OR(U8="ab",U8="ml"),OR(V8="ab",V8="ml")),"AB",""))))</f>
        <v/>
      </c>
      <c r="AB8" s="456" t="str">
        <f>IF(OR(B8="",$R$3=""),"",IF(X8=0,"",IF(B8="NSO","NSO",IF(OR($R$3=$AQ$12,$R$3=$AQ$13,$R$3=$AQ$14,$R$3=$AQ$15,$R$3=$AQ$16),"P",IF(OR(AA8="AB",U8="ab"),"AB",IF(U8="ML","RE",IF(V8="ML","RE",IF(AND(X8&gt;=36%*Z8,U8&gt;=$U$7*20%),"P",IF(AND(X8&gt;=34%*Z8,U8&gt;=$U$7*20%),"G2",IF(AND(X8&gt;=31%*Z8,U8&gt;=$U$7*20%),"G1",IF(AND(X8&gt;=25%*Z8,U8&gt;=$U$7*20%),"S","F")))))))))))</f>
        <v>P</v>
      </c>
      <c r="AC8" s="456" t="str">
        <f>IF(OR(AB8="",AB8=0,AB8="S",AB8="RE",AB8="F",AB8="AB",B8="NSO"),"",IF(X8&gt;=75%*Z8,"I",IF(X8&gt;=60%*Z8,"I",IF(X8&gt;=48%*Z8,"II",IF(X8&gt;=36%*Z8,"III","")))))</f>
        <v>I</v>
      </c>
      <c r="AD8" s="457" t="str">
        <f>IF(X8="","",IF(OR(AB8="",AB8=0,AB8="RE",AB8="AB",B8="NSO"),"",IF(OR($R$3=$AQ$14,$R$3=$AQ$15,$R$3=$AQ$16),IF(X8&gt;90%*Z8,"A+",IF(X8&gt;75%*Z8,"A",IF(X8&gt;=60%*Z8,"B",IF(X8&gt;=40%*Z8,"C","D")))),IF(X8&gt;85%*Z8,"A",IF(X8&gt;70%*Z8,"B",IF(X8&gt;=50%*Z8,"C",IF(X8&gt;=30%*Z8,"D","E")))))))</f>
        <v>A</v>
      </c>
      <c r="AG8" s="843" t="s">
        <v>207</v>
      </c>
      <c r="AH8" s="843"/>
      <c r="AI8" s="843"/>
      <c r="AJ8" s="843"/>
      <c r="AK8" s="843"/>
      <c r="AL8" s="843"/>
      <c r="AQ8" s="56" t="str">
        <f>'Result Sheet'!L4</f>
        <v>हिंदी</v>
      </c>
    </row>
    <row r="9" spans="1:43" ht="18" customHeight="1">
      <c r="A9" s="485">
        <f>IF('Result Sheet'!A9="","",'Result Sheet'!A9)</f>
        <v>2</v>
      </c>
      <c r="B9" s="449">
        <f>IF(OR($D$3="",$R$3=""),"",IF('Result Sheet'!B9="","",'Result Sheet'!B9))</f>
        <v>702</v>
      </c>
      <c r="C9" s="450">
        <f>IF(OR($D$3="",$R$3=""),"",IF('Result Sheet'!F9="","",'Result Sheet'!F9))</f>
        <v>944</v>
      </c>
      <c r="D9" s="451">
        <f>IF(OR($D$3="",$R$3=""),"",IF('Result Sheet'!E9="","",'Result Sheet'!E9))</f>
        <v>42005</v>
      </c>
      <c r="E9" s="452" t="str">
        <f>IF(OR($D$3="",$R$3=""),"",IF('Result Sheet'!G9="","",'Result Sheet'!G9))</f>
        <v>ANUJ GIRI</v>
      </c>
      <c r="F9" s="452" t="str">
        <f>IF(OR($D$3="",$R$3=""),"",IF('Result Sheet'!H9="","",'Result Sheet'!H9))</f>
        <v>BHAGWAT GIRI</v>
      </c>
      <c r="G9" s="452" t="str">
        <f>IF(OR($D$3="",$R$3=""),"",IF('Result Sheet'!I9="","",'Result Sheet'!I9))</f>
        <v>KANTA DEVI</v>
      </c>
      <c r="H9" s="453" t="str">
        <f>IF(OR($D$3="",$R$3=""),"",IF('Result Sheet'!K9="","",'Result Sheet'!K9))</f>
        <v>OBC</v>
      </c>
      <c r="I9" s="454" t="str">
        <f>IF(OR($D$3="",$R$3=""),"",IF('Result Sheet'!J9="","",'Result Sheet'!J9))</f>
        <v>M</v>
      </c>
      <c r="J9" s="120">
        <f>IF($R$3=$AQ$8,'Result Sheet'!L9,IF($R$3=$AQ$9,'Result Sheet'!AG9,IF($R$3=$AQ$10,'Result Sheet'!BC9,IF($R$3=$AQ$11,'Result Sheet'!BX9,IF($R$3=$AQ$12,'Result Sheet'!CS9,IF($R$3=$AQ$13,'Result Sheet'!DN9,""))))))</f>
        <v>2</v>
      </c>
      <c r="K9" s="120">
        <f>IF($R$3=$AQ$8,'Result Sheet'!M9,IF($R$3=$AQ$9,'Result Sheet'!AH9,IF($R$3=$AQ$10,'Result Sheet'!BD9,IF($R$3=$AQ$11,'Result Sheet'!BY9,IF($R$3=$AQ$12,'Result Sheet'!CT9,IF($R$3=$AQ$13,'Result Sheet'!DO9,IF($R$3=$AQ$14,'Result Sheet'!EI9,IF($R$3=$AQ$15,'Result Sheet'!ES9,IF($R$3=$AQ$16,'Result Sheet'!FC9,"")))))))))</f>
        <v>4</v>
      </c>
      <c r="L9" s="120">
        <f>IF($R$3=$AQ$8,'Result Sheet'!N9,IF($R$3=$AQ$9,'Result Sheet'!AI9,IF($R$3=$AQ$10,'Result Sheet'!BE9,IF($R$3=$AQ$11,'Result Sheet'!BZ9,IF($R$3=$AQ$12,'Result Sheet'!CU9,IF($R$3=$AQ$13,'Result Sheet'!DP9,""))))))</f>
        <v>2</v>
      </c>
      <c r="M9" s="120">
        <f>IF($R$3=$AQ$8,'Result Sheet'!O9,IF($R$3=$AQ$9,'Result Sheet'!AJ9,IF($R$3=$AQ$10,'Result Sheet'!BF9,IF($R$3=$AQ$11,'Result Sheet'!CA9,IF($R$3=$AQ$12,'Result Sheet'!CV9,IF($R$3=$AQ$13,'Result Sheet'!DQ9,IF($R$3=$AQ$14,'Result Sheet'!EJ9,IF($R$3=$AQ$15,'Result Sheet'!ET9,IF($R$3=$AQ$16,'Result Sheet'!FD9,"")))))))))</f>
        <v>5</v>
      </c>
      <c r="N9" s="120">
        <f>IF($R$3=$AQ$8,'Result Sheet'!P9,IF($R$3=$AQ$9,'Result Sheet'!AK9,IF($R$3=$AQ$10,'Result Sheet'!BG9,IF($R$3=$AQ$11,'Result Sheet'!CB9,IF($R$3=$AQ$12,'Result Sheet'!CW9,IF($R$3=$AQ$13,'Result Sheet'!DR9,""))))))</f>
        <v>4</v>
      </c>
      <c r="O9" s="120">
        <f>IF($R$3=$AQ$8,'Result Sheet'!Q9,IF($R$3=$AQ$9,'Result Sheet'!AL9,IF($R$3=$AQ$10,'Result Sheet'!BH9,IF($R$3=$AQ$11,'Result Sheet'!CC9,IF($R$3=$AQ$12,'Result Sheet'!CX9,IF($R$3=$AQ$13,'Result Sheet'!DS9,IF($R$3=$AQ$14,'Result Sheet'!EK9,IF($R$3=$AQ$15,'Result Sheet'!EU9,IF($R$3=$AQ$16,'Result Sheet'!FE9,"")))))))))</f>
        <v>5</v>
      </c>
      <c r="P9" s="482">
        <f t="shared" ref="P9:P72" si="1">IF(AND(J9="",K9="",L9="",M9="",N9="",O9=""),"",IF(OR($R$3=$AQ$14,$R$3=$AQ$15,$R$3=$AQ$16),"",SUM(J9:O9)))</f>
        <v>22</v>
      </c>
      <c r="Q9" s="120">
        <f>IF($R$3=$AQ$8,'Result Sheet'!S9,IF($R$3=$AQ$9,'Result Sheet'!AN9,IF($R$3=$AQ$10,'Result Sheet'!BJ9,IF($R$3=$AQ$11,'Result Sheet'!CE9,IF($R$3=$AQ$12,'Result Sheet'!CZ9,IF($R$3=$AQ$13,'Result Sheet'!DU9,""))))))</f>
        <v>37</v>
      </c>
      <c r="R9" s="120">
        <f>IF($R$3=$AQ$8,'Result Sheet'!T9,IF($R$3=$AQ$9,'Result Sheet'!AO9,IF($R$3=$AQ$10,'Result Sheet'!BK9,IF($R$3=$AQ$11,'Result Sheet'!CF9,IF($R$3=$AQ$12,'Result Sheet'!DA9,IF($R$3=$AQ$13,'Result Sheet'!DV9,IF($R$3=$AQ$14,'Result Sheet'!EL9,IF($R$3=$AQ$15,'Result Sheet'!EV9,IF($R$3=$AQ$16,'Result Sheet'!FF9,"")))))))))</f>
        <v>12</v>
      </c>
      <c r="S9" s="65">
        <f t="shared" ref="S9:S72" si="2">IF(AND(Q9="",R9=""),"",IF(AND(Q9="NA",R9="NA"),"NA",IF(AND(Q9="AB",R9="AB"),"AB",IF(AND(Q9="ML",R9="ML"),"ML",IF(OR($R$3=$AQ$14,$R$3=$AQ$15,$R$3=$AQ$16),"",SUM(Q9:R9))))))</f>
        <v>49</v>
      </c>
      <c r="T9" s="62">
        <f t="shared" ref="T9:T72" si="3">IF(AND(P9="NA",S9="NA"),"NA",IF(AND(P9="AB",S9="AB"),"AB",IF(AND(P9="ML",S9="ML"),"ML",SUM(P9,S9))))</f>
        <v>71</v>
      </c>
      <c r="U9" s="120">
        <f>IF($R$3=$AQ$8,'Result Sheet'!W9,IF($R$3=$AQ$9,'Result Sheet'!AR9,IF($R$3=$AQ$10,'Result Sheet'!BN9,IF($R$3=$AQ$11,'Result Sheet'!CI9,IF($R$3=$AQ$12,'Result Sheet'!DD9,IF($R$3=$AQ$13,'Result Sheet'!DY9,""))))))</f>
        <v>37</v>
      </c>
      <c r="V9" s="120">
        <f>IF($R$3=$AQ$8,'Result Sheet'!X9,IF($R$3=$AQ$9,'Result Sheet'!AS9,IF($R$3=$AQ$10,'Result Sheet'!BO9,IF($R$3=$AQ$11,'Result Sheet'!CJ9,IF($R$3=$AQ$12,'Result Sheet'!DE9,IF($R$3=$AQ$13,'Result Sheet'!DZ9,IF($R$3=$AQ$14,'Result Sheet'!EM9,IF($R$3=$AQ$15,'Result Sheet'!EW9,IF($R$3=$AQ$16,'Result Sheet'!FG9,"")))))))))</f>
        <v>9</v>
      </c>
      <c r="W9" s="66">
        <f t="shared" ref="W9:W72" si="4">IF(AND(U9="",V9=""),"",IF(AND(U9="AB",V9="AB"),"AB",IF(AND(U9="ML",V9="ML"),"ML",IF(OR($R$3=$AQ$14,$R$3=$AQ$15,$R$3=$AQ$16),"",SUM(U9:V9)))))</f>
        <v>46</v>
      </c>
      <c r="X9" s="455">
        <f t="shared" ref="X9:X72" si="5">IF($R$3="","",IF(B9="","",IF(AND(T9="",W9=""),"",IF(AND(T9="AB",W9="AB"),"AB",IF(OR($R$3=$AQ$14,$R$3=$AQ$15,$R$3=$AQ$16),SUM(K9,M9,O9,R9,V9),SUM(W9,T9))))))</f>
        <v>117</v>
      </c>
      <c r="Y9" s="456">
        <f t="shared" ref="Y9:Y72" si="6">IF(OR($R$3=$AQ$14,$R$3=$AQ$15,$R$3=$AQ$16),COUNTIF(K9,"NA")*$K$7+(COUNTIF(K9,"ML")*$K$7)+(COUNTIF(M9,"ML")*$M$7)+(COUNTIF(O9,"ML")*$O$7)+(COUNTIF(R9,"ML")*$R$7)+(COUNTIF(V9,"ML")*$V$7),COUNTIF(J9:L9,"NA")*$J$7+(COUNTIF(J9:O9,"ML")*$J$7)+(COUNTIF(Q9,"ML")*$Q$7)+(COUNTIF(R9,"ML")*$R$7)+(COUNTIF(U9,"ML")*$U$7)+(COUNTIF(V9,"ML")*$V$7))</f>
        <v>0</v>
      </c>
      <c r="Z9" s="456">
        <f t="shared" si="0"/>
        <v>100</v>
      </c>
      <c r="AA9" s="456" t="str">
        <f t="shared" ref="AA9:AA72" si="7">IF(AND(OR(J9="ab",J9="ml"),OR(K9="ab",K9="ml"),OR(L9="ab",L9="ml"),OR(M9="ab",M9="ml"),OR(Q9="ab",Q9="ml"),OR(R9="ab",R9="ml")),"AB",IF(AND(OR(L9="ab",L9="ml"),OR(M9="ab",M9="ml"),OR(N9="ab",N9="ml"),OR(O9="ab",O9="ml"),OR(U9="ab",U9="ml"),OR(V9="ab",V9="ml")),"AB",IF(AND(OR(N9="ab",N9="ml"),OR(O9="ab",O9="ml"),OR(Q9="ab",Q9="ml"),OR(R9="ab",R9="ml"),OR(U9="ab",U9="ml"),OR(V9="ab",V9="ml")),"AB",IF(AND(OR(M9="ab",M9="ml"),OR(L9="ab",L9="ml"),OR(Q9="ab",Q9="ml"),OR(R9="ab",R9="ml"),OR(U9="ab",U9="ml"),OR(V9="ab",V9="ml")),"AB",""))))</f>
        <v/>
      </c>
      <c r="AB9" s="456" t="str">
        <f t="shared" ref="AB9:AB72" si="8">IF(OR(B9="",$R$3=""),"",IF(X9=0,"",IF(B9="NSO","NSO",IF(OR($R$3=$AQ$12,$R$3=$AQ$13,$R$3=$AQ$14,$R$3=$AQ$15,$R$3=$AQ$16),"P",IF(OR(AA9="AB",U9="ab"),"AB",IF(U9="ML","RE",IF(V9="ML","RE",IF(AND(X9&gt;=36%*Z9,U9&gt;=$U$7*20%),"P",IF(AND(X9&gt;=34%*Z9,U9&gt;=$U$7*20%),"G2",IF(AND(X9&gt;=31%*Z9,U9&gt;=$U$7*20%),"G1",IF(AND(X9&gt;=25%*Z9,U9&gt;=$U$7*20%),"S","F")))))))))))</f>
        <v>P</v>
      </c>
      <c r="AC9" s="456" t="str">
        <f t="shared" ref="AC9:AC72" si="9">IF(OR(AB9="",AB9=0,AB9="S",AB9="RE",AB9="F",AB9="AB",B9="NSO"),"",IF(X9&gt;=75%*Z9,"I",IF(X9&gt;=60%*Z9,"I",IF(X9&gt;=48%*Z9,"II",IF(X9&gt;=36%*Z9,"III","")))))</f>
        <v>I</v>
      </c>
      <c r="AD9" s="457" t="str">
        <f t="shared" ref="AD9:AD72" si="10">IF(X9="","",IF(OR(AB9="",AB9=0,AB9="RE",AB9="AB",B9="NSO"),"",IF(OR($R$3=$AQ$14,$R$3=$AQ$15,$R$3=$AQ$16),IF(X9&gt;90%*Z9,"A+",IF(X9&gt;75%*Z9,"A",IF(X9&gt;=60%*Z9,"B",IF(X9&gt;=40%*Z9,"C","D")))),IF(X9&gt;85%*Z9,"A",IF(X9&gt;70%*Z9,"B",IF(X9&gt;=50%*Z9,"C",IF(X9&gt;=30%*Z9,"D","E")))))))</f>
        <v>A</v>
      </c>
      <c r="AG9" s="843"/>
      <c r="AH9" s="843"/>
      <c r="AI9" s="843"/>
      <c r="AJ9" s="843"/>
      <c r="AK9" s="843"/>
      <c r="AL9" s="843"/>
      <c r="AQ9" s="56" t="str">
        <f>'Result Sheet'!AG4</f>
        <v>अंग्रेजी</v>
      </c>
    </row>
    <row r="10" spans="1:43" ht="18" customHeight="1">
      <c r="A10" s="485">
        <f>IF('Result Sheet'!A10="","",'Result Sheet'!A10)</f>
        <v>3</v>
      </c>
      <c r="B10" s="449">
        <f>IF(OR($D$3="",$R$3=""),"",IF('Result Sheet'!B10="","",'Result Sheet'!B10))</f>
        <v>703</v>
      </c>
      <c r="C10" s="450">
        <f>IF(OR($D$3="",$R$3=""),"",IF('Result Sheet'!F10="","",'Result Sheet'!F10))</f>
        <v>934</v>
      </c>
      <c r="D10" s="451">
        <f>IF(OR($D$3="",$R$3=""),"",IF('Result Sheet'!E10="","",'Result Sheet'!E10))</f>
        <v>42348</v>
      </c>
      <c r="E10" s="452" t="str">
        <f>IF(OR($D$3="",$R$3=""),"",IF('Result Sheet'!G10="","",'Result Sheet'!G10))</f>
        <v>ARMAN HUSSAIN</v>
      </c>
      <c r="F10" s="452" t="str">
        <f>IF(OR($D$3="",$R$3=""),"",IF('Result Sheet'!H10="","",'Result Sheet'!H10))</f>
        <v>AARIF HUSSAIN</v>
      </c>
      <c r="G10" s="452" t="str">
        <f>IF(OR($D$3="",$R$3=""),"",IF('Result Sheet'!I10="","",'Result Sheet'!I10))</f>
        <v>SALMA BANO</v>
      </c>
      <c r="H10" s="453" t="str">
        <f>IF(OR($D$3="",$R$3=""),"",IF('Result Sheet'!K10="","",'Result Sheet'!K10))</f>
        <v>OBC</v>
      </c>
      <c r="I10" s="454" t="str">
        <f>IF(OR($D$3="",$R$3=""),"",IF('Result Sheet'!J10="","",'Result Sheet'!J10))</f>
        <v>M</v>
      </c>
      <c r="J10" s="120">
        <f>IF($R$3=$AQ$8,'Result Sheet'!L10,IF($R$3=$AQ$9,'Result Sheet'!AG10,IF($R$3=$AQ$10,'Result Sheet'!BC10,IF($R$3=$AQ$11,'Result Sheet'!BX10,IF($R$3=$AQ$12,'Result Sheet'!CS10,IF($R$3=$AQ$13,'Result Sheet'!DN10,""))))))</f>
        <v>3</v>
      </c>
      <c r="K10" s="120">
        <f>IF($R$3=$AQ$8,'Result Sheet'!M10,IF($R$3=$AQ$9,'Result Sheet'!AH10,IF($R$3=$AQ$10,'Result Sheet'!BD10,IF($R$3=$AQ$11,'Result Sheet'!BY10,IF($R$3=$AQ$12,'Result Sheet'!CT10,IF($R$3=$AQ$13,'Result Sheet'!DO10,IF($R$3=$AQ$14,'Result Sheet'!EI10,IF($R$3=$AQ$15,'Result Sheet'!ES10,IF($R$3=$AQ$16,'Result Sheet'!FC10,"")))))))))</f>
        <v>4</v>
      </c>
      <c r="L10" s="120">
        <f>IF($R$3=$AQ$8,'Result Sheet'!N10,IF($R$3=$AQ$9,'Result Sheet'!AI10,IF($R$3=$AQ$10,'Result Sheet'!BE10,IF($R$3=$AQ$11,'Result Sheet'!BZ10,IF($R$3=$AQ$12,'Result Sheet'!CU10,IF($R$3=$AQ$13,'Result Sheet'!DP10,""))))))</f>
        <v>2</v>
      </c>
      <c r="M10" s="120">
        <f>IF($R$3=$AQ$8,'Result Sheet'!O10,IF($R$3=$AQ$9,'Result Sheet'!AJ10,IF($R$3=$AQ$10,'Result Sheet'!BF10,IF($R$3=$AQ$11,'Result Sheet'!CA10,IF($R$3=$AQ$12,'Result Sheet'!CV10,IF($R$3=$AQ$13,'Result Sheet'!DQ10,IF($R$3=$AQ$14,'Result Sheet'!EJ10,IF($R$3=$AQ$15,'Result Sheet'!ET10,IF($R$3=$AQ$16,'Result Sheet'!FD10,"")))))))))</f>
        <v>5</v>
      </c>
      <c r="N10" s="120">
        <f>IF($R$3=$AQ$8,'Result Sheet'!P10,IF($R$3=$AQ$9,'Result Sheet'!AK10,IF($R$3=$AQ$10,'Result Sheet'!BG10,IF($R$3=$AQ$11,'Result Sheet'!CB10,IF($R$3=$AQ$12,'Result Sheet'!CW10,IF($R$3=$AQ$13,'Result Sheet'!DR10,""))))))</f>
        <v>4</v>
      </c>
      <c r="O10" s="120">
        <f>IF($R$3=$AQ$8,'Result Sheet'!Q10,IF($R$3=$AQ$9,'Result Sheet'!AL10,IF($R$3=$AQ$10,'Result Sheet'!BH10,IF($R$3=$AQ$11,'Result Sheet'!CC10,IF($R$3=$AQ$12,'Result Sheet'!CX10,IF($R$3=$AQ$13,'Result Sheet'!DS10,IF($R$3=$AQ$14,'Result Sheet'!EK10,IF($R$3=$AQ$15,'Result Sheet'!EU10,IF($R$3=$AQ$16,'Result Sheet'!FE10,"")))))))))</f>
        <v>5</v>
      </c>
      <c r="P10" s="482">
        <f t="shared" si="1"/>
        <v>23</v>
      </c>
      <c r="Q10" s="120">
        <f>IF($R$3=$AQ$8,'Result Sheet'!S10,IF($R$3=$AQ$9,'Result Sheet'!AN10,IF($R$3=$AQ$10,'Result Sheet'!BJ10,IF($R$3=$AQ$11,'Result Sheet'!CE10,IF($R$3=$AQ$12,'Result Sheet'!CZ10,IF($R$3=$AQ$13,'Result Sheet'!DU10,""))))))</f>
        <v>40</v>
      </c>
      <c r="R10" s="120">
        <f>IF($R$3=$AQ$8,'Result Sheet'!T10,IF($R$3=$AQ$9,'Result Sheet'!AO10,IF($R$3=$AQ$10,'Result Sheet'!BK10,IF($R$3=$AQ$11,'Result Sheet'!CF10,IF($R$3=$AQ$12,'Result Sheet'!DA10,IF($R$3=$AQ$13,'Result Sheet'!DV10,IF($R$3=$AQ$14,'Result Sheet'!EL10,IF($R$3=$AQ$15,'Result Sheet'!EV10,IF($R$3=$AQ$16,'Result Sheet'!FF10,"")))))))))</f>
        <v>11</v>
      </c>
      <c r="S10" s="65">
        <f t="shared" si="2"/>
        <v>51</v>
      </c>
      <c r="T10" s="62">
        <f t="shared" si="3"/>
        <v>74</v>
      </c>
      <c r="U10" s="120">
        <f>IF($R$3=$AQ$8,'Result Sheet'!W10,IF($R$3=$AQ$9,'Result Sheet'!AR10,IF($R$3=$AQ$10,'Result Sheet'!BN10,IF($R$3=$AQ$11,'Result Sheet'!CI10,IF($R$3=$AQ$12,'Result Sheet'!DD10,IF($R$3=$AQ$13,'Result Sheet'!DY10,""))))))</f>
        <v>37</v>
      </c>
      <c r="V10" s="120">
        <f>IF($R$3=$AQ$8,'Result Sheet'!X10,IF($R$3=$AQ$9,'Result Sheet'!AS10,IF($R$3=$AQ$10,'Result Sheet'!BO10,IF($R$3=$AQ$11,'Result Sheet'!CJ10,IF($R$3=$AQ$12,'Result Sheet'!DE10,IF($R$3=$AQ$13,'Result Sheet'!DZ10,IF($R$3=$AQ$14,'Result Sheet'!EM10,IF($R$3=$AQ$15,'Result Sheet'!EW10,IF($R$3=$AQ$16,'Result Sheet'!FG10,"")))))))))</f>
        <v>8</v>
      </c>
      <c r="W10" s="66">
        <f t="shared" si="4"/>
        <v>45</v>
      </c>
      <c r="X10" s="455">
        <f t="shared" si="5"/>
        <v>119</v>
      </c>
      <c r="Y10" s="456">
        <f t="shared" si="6"/>
        <v>0</v>
      </c>
      <c r="Z10" s="456">
        <f t="shared" si="0"/>
        <v>100</v>
      </c>
      <c r="AA10" s="456" t="str">
        <f t="shared" si="7"/>
        <v/>
      </c>
      <c r="AB10" s="456" t="str">
        <f t="shared" si="8"/>
        <v>P</v>
      </c>
      <c r="AC10" s="456" t="str">
        <f t="shared" si="9"/>
        <v>I</v>
      </c>
      <c r="AD10" s="457" t="str">
        <f t="shared" si="10"/>
        <v>A</v>
      </c>
      <c r="AG10" s="844" t="s">
        <v>208</v>
      </c>
      <c r="AH10" s="844"/>
      <c r="AI10" s="844"/>
      <c r="AJ10" s="844"/>
      <c r="AK10" s="844"/>
      <c r="AL10" s="844"/>
      <c r="AQ10" s="56" t="str">
        <f>'Result Sheet'!BB4</f>
        <v>तृतीय भाषा</v>
      </c>
    </row>
    <row r="11" spans="1:43" ht="18" customHeight="1">
      <c r="A11" s="485">
        <f>IF('Result Sheet'!A11="","",'Result Sheet'!A11)</f>
        <v>4</v>
      </c>
      <c r="B11" s="449">
        <f>IF(OR($D$3="",$R$3=""),"",IF('Result Sheet'!B11="","",'Result Sheet'!B11))</f>
        <v>704</v>
      </c>
      <c r="C11" s="450">
        <f>IF(OR($D$3="",$R$3=""),"",IF('Result Sheet'!F11="","",'Result Sheet'!F11))</f>
        <v>926</v>
      </c>
      <c r="D11" s="451">
        <f>IF(OR($D$3="",$R$3=""),"",IF('Result Sheet'!E11="","",'Result Sheet'!E11))</f>
        <v>42491</v>
      </c>
      <c r="E11" s="452" t="str">
        <f>IF(OR($D$3="",$R$3=""),"",IF('Result Sheet'!G11="","",'Result Sheet'!G11))</f>
        <v>ARMAN SHAH</v>
      </c>
      <c r="F11" s="452" t="str">
        <f>IF(OR($D$3="",$R$3=""),"",IF('Result Sheet'!H11="","",'Result Sheet'!H11))</f>
        <v>JAKIR SHAH</v>
      </c>
      <c r="G11" s="452" t="str">
        <f>IF(OR($D$3="",$R$3=""),"",IF('Result Sheet'!I11="","",'Result Sheet'!I11))</f>
        <v>HEENA BANU</v>
      </c>
      <c r="H11" s="453" t="str">
        <f>IF(OR($D$3="",$R$3=""),"",IF('Result Sheet'!K11="","",'Result Sheet'!K11))</f>
        <v>OBC</v>
      </c>
      <c r="I11" s="454" t="str">
        <f>IF(OR($D$3="",$R$3=""),"",IF('Result Sheet'!J11="","",'Result Sheet'!J11))</f>
        <v>M</v>
      </c>
      <c r="J11" s="120">
        <f>IF($R$3=$AQ$8,'Result Sheet'!L11,IF($R$3=$AQ$9,'Result Sheet'!AG11,IF($R$3=$AQ$10,'Result Sheet'!BC11,IF($R$3=$AQ$11,'Result Sheet'!BX11,IF($R$3=$AQ$12,'Result Sheet'!CS11,IF($R$3=$AQ$13,'Result Sheet'!DN11,""))))))</f>
        <v>4</v>
      </c>
      <c r="K11" s="120">
        <f>IF($R$3=$AQ$8,'Result Sheet'!M11,IF($R$3=$AQ$9,'Result Sheet'!AH11,IF($R$3=$AQ$10,'Result Sheet'!BD11,IF($R$3=$AQ$11,'Result Sheet'!BY11,IF($R$3=$AQ$12,'Result Sheet'!CT11,IF($R$3=$AQ$13,'Result Sheet'!DO11,IF($R$3=$AQ$14,'Result Sheet'!EI11,IF($R$3=$AQ$15,'Result Sheet'!ES11,IF($R$3=$AQ$16,'Result Sheet'!FC11,"")))))))))</f>
        <v>4</v>
      </c>
      <c r="L11" s="120" t="str">
        <f>IF($R$3=$AQ$8,'Result Sheet'!N11,IF($R$3=$AQ$9,'Result Sheet'!AI11,IF($R$3=$AQ$10,'Result Sheet'!BE11,IF($R$3=$AQ$11,'Result Sheet'!BZ11,IF($R$3=$AQ$12,'Result Sheet'!CU11,IF($R$3=$AQ$13,'Result Sheet'!DP11,""))))))</f>
        <v>AB</v>
      </c>
      <c r="M11" s="120">
        <f>IF($R$3=$AQ$8,'Result Sheet'!O11,IF($R$3=$AQ$9,'Result Sheet'!AJ11,IF($R$3=$AQ$10,'Result Sheet'!BF11,IF($R$3=$AQ$11,'Result Sheet'!CA11,IF($R$3=$AQ$12,'Result Sheet'!CV11,IF($R$3=$AQ$13,'Result Sheet'!DQ11,IF($R$3=$AQ$14,'Result Sheet'!EJ11,IF($R$3=$AQ$15,'Result Sheet'!ET11,IF($R$3=$AQ$16,'Result Sheet'!FD11,"")))))))))</f>
        <v>5</v>
      </c>
      <c r="N11" s="120">
        <f>IF($R$3=$AQ$8,'Result Sheet'!P11,IF($R$3=$AQ$9,'Result Sheet'!AK11,IF($R$3=$AQ$10,'Result Sheet'!BG11,IF($R$3=$AQ$11,'Result Sheet'!CB11,IF($R$3=$AQ$12,'Result Sheet'!CW11,IF($R$3=$AQ$13,'Result Sheet'!DR11,""))))))</f>
        <v>4</v>
      </c>
      <c r="O11" s="120">
        <f>IF($R$3=$AQ$8,'Result Sheet'!Q11,IF($R$3=$AQ$9,'Result Sheet'!AL11,IF($R$3=$AQ$10,'Result Sheet'!BH11,IF($R$3=$AQ$11,'Result Sheet'!CC11,IF($R$3=$AQ$12,'Result Sheet'!CX11,IF($R$3=$AQ$13,'Result Sheet'!DS11,IF($R$3=$AQ$14,'Result Sheet'!EK11,IF($R$3=$AQ$15,'Result Sheet'!EU11,IF($R$3=$AQ$16,'Result Sheet'!FE11,"")))))))))</f>
        <v>5</v>
      </c>
      <c r="P11" s="482">
        <f t="shared" si="1"/>
        <v>22</v>
      </c>
      <c r="Q11" s="120">
        <f>IF($R$3=$AQ$8,'Result Sheet'!S11,IF($R$3=$AQ$9,'Result Sheet'!AN11,IF($R$3=$AQ$10,'Result Sheet'!BJ11,IF($R$3=$AQ$11,'Result Sheet'!CE11,IF($R$3=$AQ$12,'Result Sheet'!CZ11,IF($R$3=$AQ$13,'Result Sheet'!DU11,""))))))</f>
        <v>41</v>
      </c>
      <c r="R11" s="120">
        <f>IF($R$3=$AQ$8,'Result Sheet'!T11,IF($R$3=$AQ$9,'Result Sheet'!AO11,IF($R$3=$AQ$10,'Result Sheet'!BK11,IF($R$3=$AQ$11,'Result Sheet'!CF11,IF($R$3=$AQ$12,'Result Sheet'!DA11,IF($R$3=$AQ$13,'Result Sheet'!DV11,IF($R$3=$AQ$14,'Result Sheet'!EL11,IF($R$3=$AQ$15,'Result Sheet'!EV11,IF($R$3=$AQ$16,'Result Sheet'!FF11,"")))))))))</f>
        <v>10</v>
      </c>
      <c r="S11" s="65">
        <f t="shared" si="2"/>
        <v>51</v>
      </c>
      <c r="T11" s="62">
        <f t="shared" si="3"/>
        <v>73</v>
      </c>
      <c r="U11" s="120">
        <f>IF($R$3=$AQ$8,'Result Sheet'!W11,IF($R$3=$AQ$9,'Result Sheet'!AR11,IF($R$3=$AQ$10,'Result Sheet'!BN11,IF($R$3=$AQ$11,'Result Sheet'!CI11,IF($R$3=$AQ$12,'Result Sheet'!DD11,IF($R$3=$AQ$13,'Result Sheet'!DY11,""))))))</f>
        <v>37</v>
      </c>
      <c r="V11" s="120">
        <f>IF($R$3=$AQ$8,'Result Sheet'!X11,IF($R$3=$AQ$9,'Result Sheet'!AS11,IF($R$3=$AQ$10,'Result Sheet'!BO11,IF($R$3=$AQ$11,'Result Sheet'!CJ11,IF($R$3=$AQ$12,'Result Sheet'!DE11,IF($R$3=$AQ$13,'Result Sheet'!DZ11,IF($R$3=$AQ$14,'Result Sheet'!EM11,IF($R$3=$AQ$15,'Result Sheet'!EW11,IF($R$3=$AQ$16,'Result Sheet'!FG11,"")))))))))</f>
        <v>7</v>
      </c>
      <c r="W11" s="66">
        <f t="shared" si="4"/>
        <v>44</v>
      </c>
      <c r="X11" s="455">
        <f t="shared" si="5"/>
        <v>117</v>
      </c>
      <c r="Y11" s="456">
        <f t="shared" si="6"/>
        <v>0</v>
      </c>
      <c r="Z11" s="456">
        <f t="shared" si="0"/>
        <v>100</v>
      </c>
      <c r="AA11" s="456" t="str">
        <f t="shared" si="7"/>
        <v/>
      </c>
      <c r="AB11" s="456" t="str">
        <f t="shared" si="8"/>
        <v>P</v>
      </c>
      <c r="AC11" s="456" t="str">
        <f t="shared" si="9"/>
        <v>I</v>
      </c>
      <c r="AD11" s="457" t="str">
        <f t="shared" si="10"/>
        <v>A</v>
      </c>
      <c r="AQ11" s="56" t="str">
        <f>'Result Sheet'!BX4</f>
        <v>गणित</v>
      </c>
    </row>
    <row r="12" spans="1:43" ht="18" customHeight="1">
      <c r="A12" s="485">
        <f>IF('Result Sheet'!A12="","",'Result Sheet'!A12)</f>
        <v>5</v>
      </c>
      <c r="B12" s="449">
        <f>IF(OR($D$3="",$R$3=""),"",IF('Result Sheet'!B12="","",'Result Sheet'!B12))</f>
        <v>705</v>
      </c>
      <c r="C12" s="450">
        <f>IF(OR($D$3="",$R$3=""),"",IF('Result Sheet'!F12="","",'Result Sheet'!F12))</f>
        <v>951</v>
      </c>
      <c r="D12" s="451" t="str">
        <f>IF(OR($D$3="",$R$3=""),"",IF('Result Sheet'!E12="","",'Result Sheet'!E12))</f>
        <v>25-08-2015</v>
      </c>
      <c r="E12" s="452" t="str">
        <f>IF(OR($D$3="",$R$3=""),"",IF('Result Sheet'!G12="","",'Result Sheet'!G12))</f>
        <v>BHAVYANSH SINGH CHOUHAN</v>
      </c>
      <c r="F12" s="452" t="str">
        <f>IF(OR($D$3="",$R$3=""),"",IF('Result Sheet'!H12="","",'Result Sheet'!H12))</f>
        <v>AJIT SINGH</v>
      </c>
      <c r="G12" s="452" t="str">
        <f>IF(OR($D$3="",$R$3=""),"",IF('Result Sheet'!I12="","",'Result Sheet'!I12))</f>
        <v>MEENA</v>
      </c>
      <c r="H12" s="453" t="str">
        <f>IF(OR($D$3="",$R$3=""),"",IF('Result Sheet'!K12="","",'Result Sheet'!K12))</f>
        <v>GEN</v>
      </c>
      <c r="I12" s="454" t="str">
        <f>IF(OR($D$3="",$R$3=""),"",IF('Result Sheet'!J12="","",'Result Sheet'!J12))</f>
        <v>M</v>
      </c>
      <c r="J12" s="120">
        <f>IF($R$3=$AQ$8,'Result Sheet'!L12,IF($R$3=$AQ$9,'Result Sheet'!AG12,IF($R$3=$AQ$10,'Result Sheet'!BC12,IF($R$3=$AQ$11,'Result Sheet'!BX12,IF($R$3=$AQ$12,'Result Sheet'!CS12,IF($R$3=$AQ$13,'Result Sheet'!DN12,""))))))</f>
        <v>5</v>
      </c>
      <c r="K12" s="120">
        <f>IF($R$3=$AQ$8,'Result Sheet'!M12,IF($R$3=$AQ$9,'Result Sheet'!AH12,IF($R$3=$AQ$10,'Result Sheet'!BD12,IF($R$3=$AQ$11,'Result Sheet'!BY12,IF($R$3=$AQ$12,'Result Sheet'!CT12,IF($R$3=$AQ$13,'Result Sheet'!DO12,IF($R$3=$AQ$14,'Result Sheet'!EI12,IF($R$3=$AQ$15,'Result Sheet'!ES12,IF($R$3=$AQ$16,'Result Sheet'!FC12,"")))))))))</f>
        <v>3</v>
      </c>
      <c r="L12" s="120">
        <f>IF($R$3=$AQ$8,'Result Sheet'!N12,IF($R$3=$AQ$9,'Result Sheet'!AI12,IF($R$3=$AQ$10,'Result Sheet'!BE12,IF($R$3=$AQ$11,'Result Sheet'!BZ12,IF($R$3=$AQ$12,'Result Sheet'!CU12,IF($R$3=$AQ$13,'Result Sheet'!DP12,""))))))</f>
        <v>3</v>
      </c>
      <c r="M12" s="120">
        <f>IF($R$3=$AQ$8,'Result Sheet'!O12,IF($R$3=$AQ$9,'Result Sheet'!AJ12,IF($R$3=$AQ$10,'Result Sheet'!BF12,IF($R$3=$AQ$11,'Result Sheet'!CA12,IF($R$3=$AQ$12,'Result Sheet'!CV12,IF($R$3=$AQ$13,'Result Sheet'!DQ12,IF($R$3=$AQ$14,'Result Sheet'!EJ12,IF($R$3=$AQ$15,'Result Sheet'!ET12,IF($R$3=$AQ$16,'Result Sheet'!FD12,"")))))))))</f>
        <v>5</v>
      </c>
      <c r="N12" s="120">
        <f>IF($R$3=$AQ$8,'Result Sheet'!P12,IF($R$3=$AQ$9,'Result Sheet'!AK12,IF($R$3=$AQ$10,'Result Sheet'!BG12,IF($R$3=$AQ$11,'Result Sheet'!CB12,IF($R$3=$AQ$12,'Result Sheet'!CW12,IF($R$3=$AQ$13,'Result Sheet'!DR12,""))))))</f>
        <v>4</v>
      </c>
      <c r="O12" s="120">
        <f>IF($R$3=$AQ$8,'Result Sheet'!Q12,IF($R$3=$AQ$9,'Result Sheet'!AL12,IF($R$3=$AQ$10,'Result Sheet'!BH12,IF($R$3=$AQ$11,'Result Sheet'!CC12,IF($R$3=$AQ$12,'Result Sheet'!CX12,IF($R$3=$AQ$13,'Result Sheet'!DS12,IF($R$3=$AQ$14,'Result Sheet'!EK12,IF($R$3=$AQ$15,'Result Sheet'!EU12,IF($R$3=$AQ$16,'Result Sheet'!FE12,"")))))))))</f>
        <v>5</v>
      </c>
      <c r="P12" s="482">
        <f t="shared" si="1"/>
        <v>25</v>
      </c>
      <c r="Q12" s="120">
        <f>IF($R$3=$AQ$8,'Result Sheet'!S12,IF($R$3=$AQ$9,'Result Sheet'!AN12,IF($R$3=$AQ$10,'Result Sheet'!BJ12,IF($R$3=$AQ$11,'Result Sheet'!CE12,IF($R$3=$AQ$12,'Result Sheet'!CZ12,IF($R$3=$AQ$13,'Result Sheet'!DU12,""))))))</f>
        <v>40</v>
      </c>
      <c r="R12" s="120">
        <f>IF($R$3=$AQ$8,'Result Sheet'!T12,IF($R$3=$AQ$9,'Result Sheet'!AO12,IF($R$3=$AQ$10,'Result Sheet'!BK12,IF($R$3=$AQ$11,'Result Sheet'!CF12,IF($R$3=$AQ$12,'Result Sheet'!DA12,IF($R$3=$AQ$13,'Result Sheet'!DV12,IF($R$3=$AQ$14,'Result Sheet'!EL12,IF($R$3=$AQ$15,'Result Sheet'!EV12,IF($R$3=$AQ$16,'Result Sheet'!FF12,"")))))))))</f>
        <v>10</v>
      </c>
      <c r="S12" s="65">
        <f t="shared" si="2"/>
        <v>50</v>
      </c>
      <c r="T12" s="62">
        <f t="shared" si="3"/>
        <v>75</v>
      </c>
      <c r="U12" s="120">
        <f>IF($R$3=$AQ$8,'Result Sheet'!W12,IF($R$3=$AQ$9,'Result Sheet'!AR12,IF($R$3=$AQ$10,'Result Sheet'!BN12,IF($R$3=$AQ$11,'Result Sheet'!CI12,IF($R$3=$AQ$12,'Result Sheet'!DD12,IF($R$3=$AQ$13,'Result Sheet'!DY12,""))))))</f>
        <v>37</v>
      </c>
      <c r="V12" s="120">
        <f>IF($R$3=$AQ$8,'Result Sheet'!X12,IF($R$3=$AQ$9,'Result Sheet'!AS12,IF($R$3=$AQ$10,'Result Sheet'!BO12,IF($R$3=$AQ$11,'Result Sheet'!CJ12,IF($R$3=$AQ$12,'Result Sheet'!DE12,IF($R$3=$AQ$13,'Result Sheet'!DZ12,IF($R$3=$AQ$14,'Result Sheet'!EM12,IF($R$3=$AQ$15,'Result Sheet'!EW12,IF($R$3=$AQ$16,'Result Sheet'!FG12,"")))))))))</f>
        <v>6</v>
      </c>
      <c r="W12" s="66">
        <f t="shared" si="4"/>
        <v>43</v>
      </c>
      <c r="X12" s="455">
        <f t="shared" si="5"/>
        <v>118</v>
      </c>
      <c r="Y12" s="456">
        <f t="shared" si="6"/>
        <v>0</v>
      </c>
      <c r="Z12" s="456">
        <f t="shared" si="0"/>
        <v>100</v>
      </c>
      <c r="AA12" s="456" t="str">
        <f t="shared" si="7"/>
        <v/>
      </c>
      <c r="AB12" s="456" t="str">
        <f t="shared" si="8"/>
        <v>P</v>
      </c>
      <c r="AC12" s="456" t="str">
        <f t="shared" si="9"/>
        <v>I</v>
      </c>
      <c r="AD12" s="457" t="str">
        <f t="shared" si="10"/>
        <v>A</v>
      </c>
      <c r="AQ12" s="56" t="str">
        <f>'Result Sheet'!CS4</f>
        <v>विज्ञान</v>
      </c>
    </row>
    <row r="13" spans="1:43" ht="18" customHeight="1">
      <c r="A13" s="485">
        <f>IF('Result Sheet'!A13="","",'Result Sheet'!A13)</f>
        <v>6</v>
      </c>
      <c r="B13" s="449">
        <f>IF(OR($D$3="",$R$3=""),"",IF('Result Sheet'!B13="","",'Result Sheet'!B13))</f>
        <v>706</v>
      </c>
      <c r="C13" s="450">
        <f>IF(OR($D$3="",$R$3=""),"",IF('Result Sheet'!F13="","",'Result Sheet'!F13))</f>
        <v>939</v>
      </c>
      <c r="D13" s="451" t="str">
        <f>IF(OR($D$3="",$R$3=""),"",IF('Result Sheet'!E13="","",'Result Sheet'!E13))</f>
        <v>16-06-2014</v>
      </c>
      <c r="E13" s="452" t="str">
        <f>IF(OR($D$3="",$R$3=""),"",IF('Result Sheet'!G13="","",'Result Sheet'!G13))</f>
        <v>BHUMIKA BAGRI</v>
      </c>
      <c r="F13" s="452" t="str">
        <f>IF(OR($D$3="",$R$3=""),"",IF('Result Sheet'!H13="","",'Result Sheet'!H13))</f>
        <v>MUKESH BAGRI</v>
      </c>
      <c r="G13" s="452" t="str">
        <f>IF(OR($D$3="",$R$3=""),"",IF('Result Sheet'!I13="","",'Result Sheet'!I13))</f>
        <v>SEEMA BAGRI</v>
      </c>
      <c r="H13" s="453" t="str">
        <f>IF(OR($D$3="",$R$3=""),"",IF('Result Sheet'!K13="","",'Result Sheet'!K13))</f>
        <v>OBC</v>
      </c>
      <c r="I13" s="454" t="str">
        <f>IF(OR($D$3="",$R$3=""),"",IF('Result Sheet'!J13="","",'Result Sheet'!J13))</f>
        <v>F</v>
      </c>
      <c r="J13" s="120">
        <f>IF($R$3=$AQ$8,'Result Sheet'!L13,IF($R$3=$AQ$9,'Result Sheet'!AG13,IF($R$3=$AQ$10,'Result Sheet'!BC13,IF($R$3=$AQ$11,'Result Sheet'!BX13,IF($R$3=$AQ$12,'Result Sheet'!CS13,IF($R$3=$AQ$13,'Result Sheet'!DN13,""))))))</f>
        <v>4</v>
      </c>
      <c r="K13" s="120">
        <f>IF($R$3=$AQ$8,'Result Sheet'!M13,IF($R$3=$AQ$9,'Result Sheet'!AH13,IF($R$3=$AQ$10,'Result Sheet'!BD13,IF($R$3=$AQ$11,'Result Sheet'!BY13,IF($R$3=$AQ$12,'Result Sheet'!CT13,IF($R$3=$AQ$13,'Result Sheet'!DO13,IF($R$3=$AQ$14,'Result Sheet'!EI13,IF($R$3=$AQ$15,'Result Sheet'!ES13,IF($R$3=$AQ$16,'Result Sheet'!FC13,"")))))))))</f>
        <v>3</v>
      </c>
      <c r="L13" s="120">
        <f>IF($R$3=$AQ$8,'Result Sheet'!N13,IF($R$3=$AQ$9,'Result Sheet'!AI13,IF($R$3=$AQ$10,'Result Sheet'!BE13,IF($R$3=$AQ$11,'Result Sheet'!BZ13,IF($R$3=$AQ$12,'Result Sheet'!CU13,IF($R$3=$AQ$13,'Result Sheet'!DP13,""))))))</f>
        <v>3</v>
      </c>
      <c r="M13" s="120">
        <f>IF($R$3=$AQ$8,'Result Sheet'!O13,IF($R$3=$AQ$9,'Result Sheet'!AJ13,IF($R$3=$AQ$10,'Result Sheet'!BF13,IF($R$3=$AQ$11,'Result Sheet'!CA13,IF($R$3=$AQ$12,'Result Sheet'!CV13,IF($R$3=$AQ$13,'Result Sheet'!DQ13,IF($R$3=$AQ$14,'Result Sheet'!EJ13,IF($R$3=$AQ$15,'Result Sheet'!ET13,IF($R$3=$AQ$16,'Result Sheet'!FD13,"")))))))))</f>
        <v>5</v>
      </c>
      <c r="N13" s="120">
        <f>IF($R$3=$AQ$8,'Result Sheet'!P13,IF($R$3=$AQ$9,'Result Sheet'!AK13,IF($R$3=$AQ$10,'Result Sheet'!BG13,IF($R$3=$AQ$11,'Result Sheet'!CB13,IF($R$3=$AQ$12,'Result Sheet'!CW13,IF($R$3=$AQ$13,'Result Sheet'!DR13,""))))))</f>
        <v>4</v>
      </c>
      <c r="O13" s="120">
        <f>IF($R$3=$AQ$8,'Result Sheet'!Q13,IF($R$3=$AQ$9,'Result Sheet'!AL13,IF($R$3=$AQ$10,'Result Sheet'!BH13,IF($R$3=$AQ$11,'Result Sheet'!CC13,IF($R$3=$AQ$12,'Result Sheet'!CX13,IF($R$3=$AQ$13,'Result Sheet'!DS13,IF($R$3=$AQ$14,'Result Sheet'!EK13,IF($R$3=$AQ$15,'Result Sheet'!EU13,IF($R$3=$AQ$16,'Result Sheet'!FE13,"")))))))))</f>
        <v>5</v>
      </c>
      <c r="P13" s="482">
        <f t="shared" si="1"/>
        <v>24</v>
      </c>
      <c r="Q13" s="120">
        <f>IF($R$3=$AQ$8,'Result Sheet'!S13,IF($R$3=$AQ$9,'Result Sheet'!AN13,IF($R$3=$AQ$10,'Result Sheet'!BJ13,IF($R$3=$AQ$11,'Result Sheet'!CE13,IF($R$3=$AQ$12,'Result Sheet'!CZ13,IF($R$3=$AQ$13,'Result Sheet'!DU13,""))))))</f>
        <v>33</v>
      </c>
      <c r="R13" s="120">
        <f>IF($R$3=$AQ$8,'Result Sheet'!T13,IF($R$3=$AQ$9,'Result Sheet'!AO13,IF($R$3=$AQ$10,'Result Sheet'!BK13,IF($R$3=$AQ$11,'Result Sheet'!CF13,IF($R$3=$AQ$12,'Result Sheet'!DA13,IF($R$3=$AQ$13,'Result Sheet'!DV13,IF($R$3=$AQ$14,'Result Sheet'!EL13,IF($R$3=$AQ$15,'Result Sheet'!EV13,IF($R$3=$AQ$16,'Result Sheet'!FF13,"")))))))))</f>
        <v>11</v>
      </c>
      <c r="S13" s="65">
        <f t="shared" si="2"/>
        <v>44</v>
      </c>
      <c r="T13" s="62">
        <f t="shared" si="3"/>
        <v>68</v>
      </c>
      <c r="U13" s="120">
        <f>IF($R$3=$AQ$8,'Result Sheet'!W13,IF($R$3=$AQ$9,'Result Sheet'!AR13,IF($R$3=$AQ$10,'Result Sheet'!BN13,IF($R$3=$AQ$11,'Result Sheet'!CI13,IF($R$3=$AQ$12,'Result Sheet'!DD13,IF($R$3=$AQ$13,'Result Sheet'!DY13,""))))))</f>
        <v>37</v>
      </c>
      <c r="V13" s="120">
        <f>IF($R$3=$AQ$8,'Result Sheet'!X13,IF($R$3=$AQ$9,'Result Sheet'!AS13,IF($R$3=$AQ$10,'Result Sheet'!BO13,IF($R$3=$AQ$11,'Result Sheet'!CJ13,IF($R$3=$AQ$12,'Result Sheet'!DE13,IF($R$3=$AQ$13,'Result Sheet'!DZ13,IF($R$3=$AQ$14,'Result Sheet'!EM13,IF($R$3=$AQ$15,'Result Sheet'!EW13,IF($R$3=$AQ$16,'Result Sheet'!FG13,"")))))))))</f>
        <v>9</v>
      </c>
      <c r="W13" s="66">
        <f t="shared" si="4"/>
        <v>46</v>
      </c>
      <c r="X13" s="455">
        <f t="shared" si="5"/>
        <v>114</v>
      </c>
      <c r="Y13" s="456">
        <f t="shared" si="6"/>
        <v>0</v>
      </c>
      <c r="Z13" s="456">
        <f t="shared" si="0"/>
        <v>100</v>
      </c>
      <c r="AA13" s="456" t="str">
        <f t="shared" si="7"/>
        <v/>
      </c>
      <c r="AB13" s="456" t="str">
        <f t="shared" si="8"/>
        <v>P</v>
      </c>
      <c r="AC13" s="456" t="str">
        <f t="shared" si="9"/>
        <v>I</v>
      </c>
      <c r="AD13" s="457" t="str">
        <f t="shared" si="10"/>
        <v>A</v>
      </c>
      <c r="AQ13" s="56" t="str">
        <f>'Result Sheet'!DN4</f>
        <v>सामाजिक विज्ञान</v>
      </c>
    </row>
    <row r="14" spans="1:43" ht="18" customHeight="1">
      <c r="A14" s="485">
        <f>IF('Result Sheet'!A14="","",'Result Sheet'!A14)</f>
        <v>7</v>
      </c>
      <c r="B14" s="449">
        <f>IF(OR($D$3="",$R$3=""),"",IF('Result Sheet'!B14="","",'Result Sheet'!B14))</f>
        <v>707</v>
      </c>
      <c r="C14" s="450">
        <f>IF(OR($D$3="",$R$3=""),"",IF('Result Sheet'!F14="","",'Result Sheet'!F14))</f>
        <v>942</v>
      </c>
      <c r="D14" s="451" t="str">
        <f>IF(OR($D$3="",$R$3=""),"",IF('Result Sheet'!E14="","",'Result Sheet'!E14))</f>
        <v>28-09-2015</v>
      </c>
      <c r="E14" s="452" t="str">
        <f>IF(OR($D$3="",$R$3=""),"",IF('Result Sheet'!G14="","",'Result Sheet'!G14))</f>
        <v>DAKSH PRAJAPAT</v>
      </c>
      <c r="F14" s="452" t="str">
        <f>IF(OR($D$3="",$R$3=""),"",IF('Result Sheet'!H14="","",'Result Sheet'!H14))</f>
        <v>PRAKASH PRAJAPAT</v>
      </c>
      <c r="G14" s="452" t="str">
        <f>IF(OR($D$3="",$R$3=""),"",IF('Result Sheet'!I14="","",'Result Sheet'!I14))</f>
        <v>REKHA PRAJAPATI</v>
      </c>
      <c r="H14" s="453" t="str">
        <f>IF(OR($D$3="",$R$3=""),"",IF('Result Sheet'!K14="","",'Result Sheet'!K14))</f>
        <v>OBC</v>
      </c>
      <c r="I14" s="454" t="str">
        <f>IF(OR($D$3="",$R$3=""),"",IF('Result Sheet'!J14="","",'Result Sheet'!J14))</f>
        <v>M</v>
      </c>
      <c r="J14" s="120">
        <f>IF($R$3=$AQ$8,'Result Sheet'!L14,IF($R$3=$AQ$9,'Result Sheet'!AG14,IF($R$3=$AQ$10,'Result Sheet'!BC14,IF($R$3=$AQ$11,'Result Sheet'!BX14,IF($R$3=$AQ$12,'Result Sheet'!CS14,IF($R$3=$AQ$13,'Result Sheet'!DN14,""))))))</f>
        <v>4</v>
      </c>
      <c r="K14" s="120">
        <f>IF($R$3=$AQ$8,'Result Sheet'!M14,IF($R$3=$AQ$9,'Result Sheet'!AH14,IF($R$3=$AQ$10,'Result Sheet'!BD14,IF($R$3=$AQ$11,'Result Sheet'!BY14,IF($R$3=$AQ$12,'Result Sheet'!CT14,IF($R$3=$AQ$13,'Result Sheet'!DO14,IF($R$3=$AQ$14,'Result Sheet'!EI14,IF($R$3=$AQ$15,'Result Sheet'!ES14,IF($R$3=$AQ$16,'Result Sheet'!FC14,"")))))))))</f>
        <v>3</v>
      </c>
      <c r="L14" s="120">
        <f>IF($R$3=$AQ$8,'Result Sheet'!N14,IF($R$3=$AQ$9,'Result Sheet'!AI14,IF($R$3=$AQ$10,'Result Sheet'!BE14,IF($R$3=$AQ$11,'Result Sheet'!BZ14,IF($R$3=$AQ$12,'Result Sheet'!CU14,IF($R$3=$AQ$13,'Result Sheet'!DP14,""))))))</f>
        <v>3</v>
      </c>
      <c r="M14" s="120">
        <f>IF($R$3=$AQ$8,'Result Sheet'!O14,IF($R$3=$AQ$9,'Result Sheet'!AJ14,IF($R$3=$AQ$10,'Result Sheet'!BF14,IF($R$3=$AQ$11,'Result Sheet'!CA14,IF($R$3=$AQ$12,'Result Sheet'!CV14,IF($R$3=$AQ$13,'Result Sheet'!DQ14,IF($R$3=$AQ$14,'Result Sheet'!EJ14,IF($R$3=$AQ$15,'Result Sheet'!ET14,IF($R$3=$AQ$16,'Result Sheet'!FD14,"")))))))))</f>
        <v>5</v>
      </c>
      <c r="N14" s="120">
        <f>IF($R$3=$AQ$8,'Result Sheet'!P14,IF($R$3=$AQ$9,'Result Sheet'!AK14,IF($R$3=$AQ$10,'Result Sheet'!BG14,IF($R$3=$AQ$11,'Result Sheet'!CB14,IF($R$3=$AQ$12,'Result Sheet'!CW14,IF($R$3=$AQ$13,'Result Sheet'!DR14,""))))))</f>
        <v>5</v>
      </c>
      <c r="O14" s="120">
        <f>IF($R$3=$AQ$8,'Result Sheet'!Q14,IF($R$3=$AQ$9,'Result Sheet'!AL14,IF($R$3=$AQ$10,'Result Sheet'!BH14,IF($R$3=$AQ$11,'Result Sheet'!CC14,IF($R$3=$AQ$12,'Result Sheet'!CX14,IF($R$3=$AQ$13,'Result Sheet'!DS14,IF($R$3=$AQ$14,'Result Sheet'!EK14,IF($R$3=$AQ$15,'Result Sheet'!EU14,IF($R$3=$AQ$16,'Result Sheet'!FE14,"")))))))))</f>
        <v>5</v>
      </c>
      <c r="P14" s="482">
        <f t="shared" si="1"/>
        <v>25</v>
      </c>
      <c r="Q14" s="120">
        <f>IF($R$3=$AQ$8,'Result Sheet'!S14,IF($R$3=$AQ$9,'Result Sheet'!AN14,IF($R$3=$AQ$10,'Result Sheet'!BJ14,IF($R$3=$AQ$11,'Result Sheet'!CE14,IF($R$3=$AQ$12,'Result Sheet'!CZ14,IF($R$3=$AQ$13,'Result Sheet'!DU14,""))))))</f>
        <v>39</v>
      </c>
      <c r="R14" s="120">
        <f>IF($R$3=$AQ$8,'Result Sheet'!T14,IF($R$3=$AQ$9,'Result Sheet'!AO14,IF($R$3=$AQ$10,'Result Sheet'!BK14,IF($R$3=$AQ$11,'Result Sheet'!CF14,IF($R$3=$AQ$12,'Result Sheet'!DA14,IF($R$3=$AQ$13,'Result Sheet'!DV14,IF($R$3=$AQ$14,'Result Sheet'!EL14,IF($R$3=$AQ$15,'Result Sheet'!EV14,IF($R$3=$AQ$16,'Result Sheet'!FF14,"")))))))))</f>
        <v>12</v>
      </c>
      <c r="S14" s="65">
        <f t="shared" si="2"/>
        <v>51</v>
      </c>
      <c r="T14" s="62">
        <f t="shared" si="3"/>
        <v>76</v>
      </c>
      <c r="U14" s="120">
        <f>IF($R$3=$AQ$8,'Result Sheet'!W14,IF($R$3=$AQ$9,'Result Sheet'!AR14,IF($R$3=$AQ$10,'Result Sheet'!BN14,IF($R$3=$AQ$11,'Result Sheet'!CI14,IF($R$3=$AQ$12,'Result Sheet'!DD14,IF($R$3=$AQ$13,'Result Sheet'!DY14,""))))))</f>
        <v>37</v>
      </c>
      <c r="V14" s="120">
        <f>IF($R$3=$AQ$8,'Result Sheet'!X14,IF($R$3=$AQ$9,'Result Sheet'!AS14,IF($R$3=$AQ$10,'Result Sheet'!BO14,IF($R$3=$AQ$11,'Result Sheet'!CJ14,IF($R$3=$AQ$12,'Result Sheet'!DE14,IF($R$3=$AQ$13,'Result Sheet'!DZ14,IF($R$3=$AQ$14,'Result Sheet'!EM14,IF($R$3=$AQ$15,'Result Sheet'!EW14,IF($R$3=$AQ$16,'Result Sheet'!FG14,"")))))))))</f>
        <v>8</v>
      </c>
      <c r="W14" s="66">
        <f t="shared" si="4"/>
        <v>45</v>
      </c>
      <c r="X14" s="455">
        <f t="shared" si="5"/>
        <v>121</v>
      </c>
      <c r="Y14" s="456">
        <f t="shared" si="6"/>
        <v>0</v>
      </c>
      <c r="Z14" s="456">
        <f t="shared" si="0"/>
        <v>100</v>
      </c>
      <c r="AA14" s="456" t="str">
        <f t="shared" si="7"/>
        <v/>
      </c>
      <c r="AB14" s="456" t="str">
        <f t="shared" si="8"/>
        <v>P</v>
      </c>
      <c r="AC14" s="456" t="str">
        <f t="shared" si="9"/>
        <v>I</v>
      </c>
      <c r="AD14" s="457" t="str">
        <f t="shared" si="10"/>
        <v>A</v>
      </c>
      <c r="AQ14" s="56" t="str">
        <f>'Result Sheet'!EI4</f>
        <v>कार्यानुभव</v>
      </c>
    </row>
    <row r="15" spans="1:43" ht="18" customHeight="1">
      <c r="A15" s="485">
        <f>IF('Result Sheet'!A15="","",'Result Sheet'!A15)</f>
        <v>8</v>
      </c>
      <c r="B15" s="449">
        <f>IF(OR($D$3="",$R$3=""),"",IF('Result Sheet'!B15="","",'Result Sheet'!B15))</f>
        <v>708</v>
      </c>
      <c r="C15" s="450">
        <f>IF(OR($D$3="",$R$3=""),"",IF('Result Sheet'!F15="","",'Result Sheet'!F15))</f>
        <v>925</v>
      </c>
      <c r="D15" s="451" t="str">
        <f>IF(OR($D$3="",$R$3=""),"",IF('Result Sheet'!E15="","",'Result Sheet'!E15))</f>
        <v>26-10-2015</v>
      </c>
      <c r="E15" s="452" t="str">
        <f>IF(OR($D$3="",$R$3=""),"",IF('Result Sheet'!G15="","",'Result Sheet'!G15))</f>
        <v>DIVYA BAGRI</v>
      </c>
      <c r="F15" s="452" t="str">
        <f>IF(OR($D$3="",$R$3=""),"",IF('Result Sheet'!H15="","",'Result Sheet'!H15))</f>
        <v>MUKESH</v>
      </c>
      <c r="G15" s="452" t="str">
        <f>IF(OR($D$3="",$R$3=""),"",IF('Result Sheet'!I15="","",'Result Sheet'!I15))</f>
        <v>SEEMA</v>
      </c>
      <c r="H15" s="453" t="str">
        <f>IF(OR($D$3="",$R$3=""),"",IF('Result Sheet'!K15="","",'Result Sheet'!K15))</f>
        <v>OBC</v>
      </c>
      <c r="I15" s="454" t="str">
        <f>IF(OR($D$3="",$R$3=""),"",IF('Result Sheet'!J15="","",'Result Sheet'!J15))</f>
        <v>F</v>
      </c>
      <c r="J15" s="120">
        <f>IF($R$3=$AQ$8,'Result Sheet'!L15,IF($R$3=$AQ$9,'Result Sheet'!AG15,IF($R$3=$AQ$10,'Result Sheet'!BC15,IF($R$3=$AQ$11,'Result Sheet'!BX15,IF($R$3=$AQ$12,'Result Sheet'!CS15,IF($R$3=$AQ$13,'Result Sheet'!DN15,""))))))</f>
        <v>4</v>
      </c>
      <c r="K15" s="120">
        <f>IF($R$3=$AQ$8,'Result Sheet'!M15,IF($R$3=$AQ$9,'Result Sheet'!AH15,IF($R$3=$AQ$10,'Result Sheet'!BD15,IF($R$3=$AQ$11,'Result Sheet'!BY15,IF($R$3=$AQ$12,'Result Sheet'!CT15,IF($R$3=$AQ$13,'Result Sheet'!DO15,IF($R$3=$AQ$14,'Result Sheet'!EI15,IF($R$3=$AQ$15,'Result Sheet'!ES15,IF($R$3=$AQ$16,'Result Sheet'!FC15,"")))))))))</f>
        <v>3</v>
      </c>
      <c r="L15" s="120">
        <f>IF($R$3=$AQ$8,'Result Sheet'!N15,IF($R$3=$AQ$9,'Result Sheet'!AI15,IF($R$3=$AQ$10,'Result Sheet'!BE15,IF($R$3=$AQ$11,'Result Sheet'!BZ15,IF($R$3=$AQ$12,'Result Sheet'!CU15,IF($R$3=$AQ$13,'Result Sheet'!DP15,""))))))</f>
        <v>3</v>
      </c>
      <c r="M15" s="120">
        <f>IF($R$3=$AQ$8,'Result Sheet'!O15,IF($R$3=$AQ$9,'Result Sheet'!AJ15,IF($R$3=$AQ$10,'Result Sheet'!BF15,IF($R$3=$AQ$11,'Result Sheet'!CA15,IF($R$3=$AQ$12,'Result Sheet'!CV15,IF($R$3=$AQ$13,'Result Sheet'!DQ15,IF($R$3=$AQ$14,'Result Sheet'!EJ15,IF($R$3=$AQ$15,'Result Sheet'!ET15,IF($R$3=$AQ$16,'Result Sheet'!FD15,"")))))))))</f>
        <v>5</v>
      </c>
      <c r="N15" s="120">
        <f>IF($R$3=$AQ$8,'Result Sheet'!P15,IF($R$3=$AQ$9,'Result Sheet'!AK15,IF($R$3=$AQ$10,'Result Sheet'!BG15,IF($R$3=$AQ$11,'Result Sheet'!CB15,IF($R$3=$AQ$12,'Result Sheet'!CW15,IF($R$3=$AQ$13,'Result Sheet'!DR15,""))))))</f>
        <v>5</v>
      </c>
      <c r="O15" s="120">
        <f>IF($R$3=$AQ$8,'Result Sheet'!Q15,IF($R$3=$AQ$9,'Result Sheet'!AL15,IF($R$3=$AQ$10,'Result Sheet'!BH15,IF($R$3=$AQ$11,'Result Sheet'!CC15,IF($R$3=$AQ$12,'Result Sheet'!CX15,IF($R$3=$AQ$13,'Result Sheet'!DS15,IF($R$3=$AQ$14,'Result Sheet'!EK15,IF($R$3=$AQ$15,'Result Sheet'!EU15,IF($R$3=$AQ$16,'Result Sheet'!FE15,"")))))))))</f>
        <v>5</v>
      </c>
      <c r="P15" s="482">
        <f t="shared" si="1"/>
        <v>25</v>
      </c>
      <c r="Q15" s="120">
        <f>IF($R$3=$AQ$8,'Result Sheet'!S15,IF($R$3=$AQ$9,'Result Sheet'!AN15,IF($R$3=$AQ$10,'Result Sheet'!BJ15,IF($R$3=$AQ$11,'Result Sheet'!CE15,IF($R$3=$AQ$12,'Result Sheet'!CZ15,IF($R$3=$AQ$13,'Result Sheet'!DU15,""))))))</f>
        <v>45</v>
      </c>
      <c r="R15" s="120">
        <f>IF($R$3=$AQ$8,'Result Sheet'!T15,IF($R$3=$AQ$9,'Result Sheet'!AO15,IF($R$3=$AQ$10,'Result Sheet'!BK15,IF($R$3=$AQ$11,'Result Sheet'!CF15,IF($R$3=$AQ$12,'Result Sheet'!DA15,IF($R$3=$AQ$13,'Result Sheet'!DV15,IF($R$3=$AQ$14,'Result Sheet'!EL15,IF($R$3=$AQ$15,'Result Sheet'!EV15,IF($R$3=$AQ$16,'Result Sheet'!FF15,"")))))))))</f>
        <v>10</v>
      </c>
      <c r="S15" s="65">
        <f t="shared" si="2"/>
        <v>55</v>
      </c>
      <c r="T15" s="62">
        <f t="shared" si="3"/>
        <v>80</v>
      </c>
      <c r="U15" s="120">
        <f>IF($R$3=$AQ$8,'Result Sheet'!W15,IF($R$3=$AQ$9,'Result Sheet'!AR15,IF($R$3=$AQ$10,'Result Sheet'!BN15,IF($R$3=$AQ$11,'Result Sheet'!CI15,IF($R$3=$AQ$12,'Result Sheet'!DD15,IF($R$3=$AQ$13,'Result Sheet'!DY15,""))))))</f>
        <v>37</v>
      </c>
      <c r="V15" s="120">
        <f>IF($R$3=$AQ$8,'Result Sheet'!X15,IF($R$3=$AQ$9,'Result Sheet'!AS15,IF($R$3=$AQ$10,'Result Sheet'!BO15,IF($R$3=$AQ$11,'Result Sheet'!CJ15,IF($R$3=$AQ$12,'Result Sheet'!DE15,IF($R$3=$AQ$13,'Result Sheet'!DZ15,IF($R$3=$AQ$14,'Result Sheet'!EM15,IF($R$3=$AQ$15,'Result Sheet'!EW15,IF($R$3=$AQ$16,'Result Sheet'!FG15,"")))))))))</f>
        <v>7</v>
      </c>
      <c r="W15" s="66">
        <f t="shared" si="4"/>
        <v>44</v>
      </c>
      <c r="X15" s="455">
        <f t="shared" si="5"/>
        <v>124</v>
      </c>
      <c r="Y15" s="456">
        <f t="shared" si="6"/>
        <v>0</v>
      </c>
      <c r="Z15" s="456">
        <f t="shared" si="0"/>
        <v>100</v>
      </c>
      <c r="AA15" s="456" t="str">
        <f t="shared" si="7"/>
        <v/>
      </c>
      <c r="AB15" s="456" t="str">
        <f t="shared" si="8"/>
        <v>P</v>
      </c>
      <c r="AC15" s="456" t="str">
        <f t="shared" si="9"/>
        <v>I</v>
      </c>
      <c r="AD15" s="457" t="str">
        <f t="shared" si="10"/>
        <v>A</v>
      </c>
      <c r="AQ15" s="56" t="str">
        <f>'Result Sheet'!ES4</f>
        <v>कला शिक्षा</v>
      </c>
    </row>
    <row r="16" spans="1:43" ht="18" customHeight="1">
      <c r="A16" s="485">
        <f>IF('Result Sheet'!A16="","",'Result Sheet'!A16)</f>
        <v>9</v>
      </c>
      <c r="B16" s="449">
        <f>IF(OR($D$3="",$R$3=""),"",IF('Result Sheet'!B16="","",'Result Sheet'!B16))</f>
        <v>709</v>
      </c>
      <c r="C16" s="450">
        <f>IF(OR($D$3="",$R$3=""),"",IF('Result Sheet'!F16="","",'Result Sheet'!F16))</f>
        <v>952</v>
      </c>
      <c r="D16" s="451">
        <f>IF(OR($D$3="",$R$3=""),"",IF('Result Sheet'!E16="","",'Result Sheet'!E16))</f>
        <v>42047</v>
      </c>
      <c r="E16" s="452" t="str">
        <f>IF(OR($D$3="",$R$3=""),"",IF('Result Sheet'!G16="","",'Result Sheet'!G16))</f>
        <v>DUSHYANT DAYAMA</v>
      </c>
      <c r="F16" s="452" t="str">
        <f>IF(OR($D$3="",$R$3=""),"",IF('Result Sheet'!H16="","",'Result Sheet'!H16))</f>
        <v>BASANT KUMAR DAYAMA</v>
      </c>
      <c r="G16" s="452" t="str">
        <f>IF(OR($D$3="",$R$3=""),"",IF('Result Sheet'!I16="","",'Result Sheet'!I16))</f>
        <v>PUSHPA DAYAMA</v>
      </c>
      <c r="H16" s="453" t="str">
        <f>IF(OR($D$3="",$R$3=""),"",IF('Result Sheet'!K16="","",'Result Sheet'!K16))</f>
        <v>SC</v>
      </c>
      <c r="I16" s="454" t="str">
        <f>IF(OR($D$3="",$R$3=""),"",IF('Result Sheet'!J16="","",'Result Sheet'!J16))</f>
        <v>M</v>
      </c>
      <c r="J16" s="120">
        <f>IF($R$3=$AQ$8,'Result Sheet'!L16,IF($R$3=$AQ$9,'Result Sheet'!AG16,IF($R$3=$AQ$10,'Result Sheet'!BC16,IF($R$3=$AQ$11,'Result Sheet'!BX16,IF($R$3=$AQ$12,'Result Sheet'!CS16,IF($R$3=$AQ$13,'Result Sheet'!DN16,""))))))</f>
        <v>4</v>
      </c>
      <c r="K16" s="120">
        <f>IF($R$3=$AQ$8,'Result Sheet'!M16,IF($R$3=$AQ$9,'Result Sheet'!AH16,IF($R$3=$AQ$10,'Result Sheet'!BD16,IF($R$3=$AQ$11,'Result Sheet'!BY16,IF($R$3=$AQ$12,'Result Sheet'!CT16,IF($R$3=$AQ$13,'Result Sheet'!DO16,IF($R$3=$AQ$14,'Result Sheet'!EI16,IF($R$3=$AQ$15,'Result Sheet'!ES16,IF($R$3=$AQ$16,'Result Sheet'!FC16,"")))))))))</f>
        <v>3</v>
      </c>
      <c r="L16" s="120">
        <f>IF($R$3=$AQ$8,'Result Sheet'!N16,IF($R$3=$AQ$9,'Result Sheet'!AI16,IF($R$3=$AQ$10,'Result Sheet'!BE16,IF($R$3=$AQ$11,'Result Sheet'!BZ16,IF($R$3=$AQ$12,'Result Sheet'!CU16,IF($R$3=$AQ$13,'Result Sheet'!DP16,""))))))</f>
        <v>4</v>
      </c>
      <c r="M16" s="120">
        <f>IF($R$3=$AQ$8,'Result Sheet'!O16,IF($R$3=$AQ$9,'Result Sheet'!AJ16,IF($R$3=$AQ$10,'Result Sheet'!BF16,IF($R$3=$AQ$11,'Result Sheet'!CA16,IF($R$3=$AQ$12,'Result Sheet'!CV16,IF($R$3=$AQ$13,'Result Sheet'!DQ16,IF($R$3=$AQ$14,'Result Sheet'!EJ16,IF($R$3=$AQ$15,'Result Sheet'!ET16,IF($R$3=$AQ$16,'Result Sheet'!FD16,"")))))))))</f>
        <v>5</v>
      </c>
      <c r="N16" s="120">
        <f>IF($R$3=$AQ$8,'Result Sheet'!P16,IF($R$3=$AQ$9,'Result Sheet'!AK16,IF($R$3=$AQ$10,'Result Sheet'!BG16,IF($R$3=$AQ$11,'Result Sheet'!CB16,IF($R$3=$AQ$12,'Result Sheet'!CW16,IF($R$3=$AQ$13,'Result Sheet'!DR16,""))))))</f>
        <v>5</v>
      </c>
      <c r="O16" s="120">
        <f>IF($R$3=$AQ$8,'Result Sheet'!Q16,IF($R$3=$AQ$9,'Result Sheet'!AL16,IF($R$3=$AQ$10,'Result Sheet'!BH16,IF($R$3=$AQ$11,'Result Sheet'!CC16,IF($R$3=$AQ$12,'Result Sheet'!CX16,IF($R$3=$AQ$13,'Result Sheet'!DS16,IF($R$3=$AQ$14,'Result Sheet'!EK16,IF($R$3=$AQ$15,'Result Sheet'!EU16,IF($R$3=$AQ$16,'Result Sheet'!FE16,"")))))))))</f>
        <v>5</v>
      </c>
      <c r="P16" s="482">
        <f t="shared" si="1"/>
        <v>26</v>
      </c>
      <c r="Q16" s="120">
        <f>IF($R$3=$AQ$8,'Result Sheet'!S16,IF($R$3=$AQ$9,'Result Sheet'!AN16,IF($R$3=$AQ$10,'Result Sheet'!BJ16,IF($R$3=$AQ$11,'Result Sheet'!CE16,IF($R$3=$AQ$12,'Result Sheet'!CZ16,IF($R$3=$AQ$13,'Result Sheet'!DU16,""))))))</f>
        <v>46</v>
      </c>
      <c r="R16" s="120">
        <f>IF($R$3=$AQ$8,'Result Sheet'!T16,IF($R$3=$AQ$9,'Result Sheet'!AO16,IF($R$3=$AQ$10,'Result Sheet'!BK16,IF($R$3=$AQ$11,'Result Sheet'!CF16,IF($R$3=$AQ$12,'Result Sheet'!DA16,IF($R$3=$AQ$13,'Result Sheet'!DV16,IF($R$3=$AQ$14,'Result Sheet'!EL16,IF($R$3=$AQ$15,'Result Sheet'!EV16,IF($R$3=$AQ$16,'Result Sheet'!FF16,"")))))))))</f>
        <v>9</v>
      </c>
      <c r="S16" s="65">
        <f t="shared" si="2"/>
        <v>55</v>
      </c>
      <c r="T16" s="62">
        <f t="shared" si="3"/>
        <v>81</v>
      </c>
      <c r="U16" s="120">
        <f>IF($R$3=$AQ$8,'Result Sheet'!W16,IF($R$3=$AQ$9,'Result Sheet'!AR16,IF($R$3=$AQ$10,'Result Sheet'!BN16,IF($R$3=$AQ$11,'Result Sheet'!CI16,IF($R$3=$AQ$12,'Result Sheet'!DD16,IF($R$3=$AQ$13,'Result Sheet'!DY16,""))))))</f>
        <v>37</v>
      </c>
      <c r="V16" s="120">
        <f>IF($R$3=$AQ$8,'Result Sheet'!X16,IF($R$3=$AQ$9,'Result Sheet'!AS16,IF($R$3=$AQ$10,'Result Sheet'!BO16,IF($R$3=$AQ$11,'Result Sheet'!CJ16,IF($R$3=$AQ$12,'Result Sheet'!DE16,IF($R$3=$AQ$13,'Result Sheet'!DZ16,IF($R$3=$AQ$14,'Result Sheet'!EM16,IF($R$3=$AQ$15,'Result Sheet'!EW16,IF($R$3=$AQ$16,'Result Sheet'!FG16,"")))))))))</f>
        <v>9</v>
      </c>
      <c r="W16" s="66">
        <f t="shared" si="4"/>
        <v>46</v>
      </c>
      <c r="X16" s="455">
        <f t="shared" si="5"/>
        <v>127</v>
      </c>
      <c r="Y16" s="456">
        <f t="shared" si="6"/>
        <v>0</v>
      </c>
      <c r="Z16" s="456">
        <f t="shared" si="0"/>
        <v>100</v>
      </c>
      <c r="AA16" s="456" t="str">
        <f t="shared" si="7"/>
        <v/>
      </c>
      <c r="AB16" s="456" t="str">
        <f t="shared" si="8"/>
        <v>P</v>
      </c>
      <c r="AC16" s="456" t="str">
        <f t="shared" si="9"/>
        <v>I</v>
      </c>
      <c r="AD16" s="457" t="str">
        <f t="shared" si="10"/>
        <v>A</v>
      </c>
      <c r="AQ16" s="56" t="str">
        <f>'Result Sheet'!FC4</f>
        <v>स्वा. एवं शा. शिक्षा</v>
      </c>
    </row>
    <row r="17" spans="1:43">
      <c r="A17" s="485">
        <f>IF('Result Sheet'!A17="","",'Result Sheet'!A17)</f>
        <v>10</v>
      </c>
      <c r="B17" s="449">
        <f>IF(OR($D$3="",$R$3=""),"",IF('Result Sheet'!B17="","",'Result Sheet'!B17))</f>
        <v>710</v>
      </c>
      <c r="C17" s="450">
        <f>IF(OR($D$3="",$R$3=""),"",IF('Result Sheet'!F17="","",'Result Sheet'!F17))</f>
        <v>931</v>
      </c>
      <c r="D17" s="451" t="str">
        <f>IF(OR($D$3="",$R$3=""),"",IF('Result Sheet'!E17="","",'Result Sheet'!E17))</f>
        <v>23-10-2015</v>
      </c>
      <c r="E17" s="452" t="str">
        <f>IF(OR($D$3="",$R$3=""),"",IF('Result Sheet'!G17="","",'Result Sheet'!G17))</f>
        <v>GUNEET CHOUHAN</v>
      </c>
      <c r="F17" s="452" t="str">
        <f>IF(OR($D$3="",$R$3=""),"",IF('Result Sheet'!H17="","",'Result Sheet'!H17))</f>
        <v>KAILASH CHOUHAN</v>
      </c>
      <c r="G17" s="452" t="str">
        <f>IF(OR($D$3="",$R$3=""),"",IF('Result Sheet'!I17="","",'Result Sheet'!I17))</f>
        <v>PUSHPA DEVI</v>
      </c>
      <c r="H17" s="453" t="str">
        <f>IF(OR($D$3="",$R$3=""),"",IF('Result Sheet'!K17="","",'Result Sheet'!K17))</f>
        <v>OBC</v>
      </c>
      <c r="I17" s="454" t="str">
        <f>IF(OR($D$3="",$R$3=""),"",IF('Result Sheet'!J17="","",'Result Sheet'!J17))</f>
        <v>M</v>
      </c>
      <c r="J17" s="120">
        <f>IF($R$3=$AQ$8,'Result Sheet'!L17,IF($R$3=$AQ$9,'Result Sheet'!AG17,IF($R$3=$AQ$10,'Result Sheet'!BC17,IF($R$3=$AQ$11,'Result Sheet'!BX17,IF($R$3=$AQ$12,'Result Sheet'!CS17,IF($R$3=$AQ$13,'Result Sheet'!DN17,""))))))</f>
        <v>5</v>
      </c>
      <c r="K17" s="120">
        <f>IF($R$3=$AQ$8,'Result Sheet'!M17,IF($R$3=$AQ$9,'Result Sheet'!AH17,IF($R$3=$AQ$10,'Result Sheet'!BD17,IF($R$3=$AQ$11,'Result Sheet'!BY17,IF($R$3=$AQ$12,'Result Sheet'!CT17,IF($R$3=$AQ$13,'Result Sheet'!DO17,IF($R$3=$AQ$14,'Result Sheet'!EI17,IF($R$3=$AQ$15,'Result Sheet'!ES17,IF($R$3=$AQ$16,'Result Sheet'!FC17,"")))))))))</f>
        <v>5</v>
      </c>
      <c r="L17" s="120">
        <f>IF($R$3=$AQ$8,'Result Sheet'!N17,IF($R$3=$AQ$9,'Result Sheet'!AI17,IF($R$3=$AQ$10,'Result Sheet'!BE17,IF($R$3=$AQ$11,'Result Sheet'!BZ17,IF($R$3=$AQ$12,'Result Sheet'!CU17,IF($R$3=$AQ$13,'Result Sheet'!DP17,""))))))</f>
        <v>5</v>
      </c>
      <c r="M17" s="120">
        <f>IF($R$3=$AQ$8,'Result Sheet'!O17,IF($R$3=$AQ$9,'Result Sheet'!AJ17,IF($R$3=$AQ$10,'Result Sheet'!BF17,IF($R$3=$AQ$11,'Result Sheet'!CA17,IF($R$3=$AQ$12,'Result Sheet'!CV17,IF($R$3=$AQ$13,'Result Sheet'!DQ17,IF($R$3=$AQ$14,'Result Sheet'!EJ17,IF($R$3=$AQ$15,'Result Sheet'!ET17,IF($R$3=$AQ$16,'Result Sheet'!FD17,"")))))))))</f>
        <v>5</v>
      </c>
      <c r="N17" s="120">
        <f>IF($R$3=$AQ$8,'Result Sheet'!P17,IF($R$3=$AQ$9,'Result Sheet'!AK17,IF($R$3=$AQ$10,'Result Sheet'!BG17,IF($R$3=$AQ$11,'Result Sheet'!CB17,IF($R$3=$AQ$12,'Result Sheet'!CW17,IF($R$3=$AQ$13,'Result Sheet'!DR17,""))))))</f>
        <v>5</v>
      </c>
      <c r="O17" s="120">
        <f>IF($R$3=$AQ$8,'Result Sheet'!Q17,IF($R$3=$AQ$9,'Result Sheet'!AL17,IF($R$3=$AQ$10,'Result Sheet'!BH17,IF($R$3=$AQ$11,'Result Sheet'!CC17,IF($R$3=$AQ$12,'Result Sheet'!CX17,IF($R$3=$AQ$13,'Result Sheet'!DS17,IF($R$3=$AQ$14,'Result Sheet'!EK17,IF($R$3=$AQ$15,'Result Sheet'!EU17,IF($R$3=$AQ$16,'Result Sheet'!FE17,"")))))))))</f>
        <v>5</v>
      </c>
      <c r="P17" s="482">
        <f t="shared" si="1"/>
        <v>30</v>
      </c>
      <c r="Q17" s="120">
        <f>IF($R$3=$AQ$8,'Result Sheet'!S17,IF($R$3=$AQ$9,'Result Sheet'!AN17,IF($R$3=$AQ$10,'Result Sheet'!BJ17,IF($R$3=$AQ$11,'Result Sheet'!CE17,IF($R$3=$AQ$12,'Result Sheet'!CZ17,IF($R$3=$AQ$13,'Result Sheet'!DU17,""))))))</f>
        <v>47</v>
      </c>
      <c r="R17" s="120">
        <f>IF($R$3=$AQ$8,'Result Sheet'!T17,IF($R$3=$AQ$9,'Result Sheet'!AO17,IF($R$3=$AQ$10,'Result Sheet'!BK17,IF($R$3=$AQ$11,'Result Sheet'!CF17,IF($R$3=$AQ$12,'Result Sheet'!DA17,IF($R$3=$AQ$13,'Result Sheet'!DV17,IF($R$3=$AQ$14,'Result Sheet'!EL17,IF($R$3=$AQ$15,'Result Sheet'!EV17,IF($R$3=$AQ$16,'Result Sheet'!FF17,"")))))))))</f>
        <v>16</v>
      </c>
      <c r="S17" s="65">
        <f t="shared" si="2"/>
        <v>63</v>
      </c>
      <c r="T17" s="62">
        <f t="shared" si="3"/>
        <v>93</v>
      </c>
      <c r="U17" s="120">
        <f>IF($R$3=$AQ$8,'Result Sheet'!W17,IF($R$3=$AQ$9,'Result Sheet'!AR17,IF($R$3=$AQ$10,'Result Sheet'!BN17,IF($R$3=$AQ$11,'Result Sheet'!CI17,IF($R$3=$AQ$12,'Result Sheet'!DD17,IF($R$3=$AQ$13,'Result Sheet'!DY17,""))))))</f>
        <v>45</v>
      </c>
      <c r="V17" s="120">
        <f>IF($R$3=$AQ$8,'Result Sheet'!X17,IF($R$3=$AQ$9,'Result Sheet'!AS17,IF($R$3=$AQ$10,'Result Sheet'!BO17,IF($R$3=$AQ$11,'Result Sheet'!CJ17,IF($R$3=$AQ$12,'Result Sheet'!DE17,IF($R$3=$AQ$13,'Result Sheet'!DZ17,IF($R$3=$AQ$14,'Result Sheet'!EM17,IF($R$3=$AQ$15,'Result Sheet'!EW17,IF($R$3=$AQ$16,'Result Sheet'!FG17,"")))))))))</f>
        <v>25</v>
      </c>
      <c r="W17" s="66">
        <f t="shared" si="4"/>
        <v>70</v>
      </c>
      <c r="X17" s="455">
        <f t="shared" si="5"/>
        <v>163</v>
      </c>
      <c r="Y17" s="456">
        <f t="shared" si="6"/>
        <v>0</v>
      </c>
      <c r="Z17" s="456">
        <f>IF(OR(B17="NSO",B17=0,B17=""),"",IF(OR($R$3=$AQ$12,$R$3=$AQ$13,$R$3=$AQ$14,$R$3=$AQ$15,$R$3=$AQ$16),$X$7,IF($R$3=$AQ$9,IF(AND(J17="",K17="",L17=""),15-Y17,IF(AND(J17="NA",K17="NA",L17="NA"),15-Y17,IF(AND(N17="",O17=""),35-Y17,IF(AND(R17="",S17=""),50-Y17,100-Y17)))),IF(AND(J17="",K17="",L17=""),30-Y17,IF(AND(J17="NA",K17="NA",L17="NA"),30-Y17,IF(AND(N17="",O17=""),70-Y17,IF(AND(R17="",S17=""),100-Y17,200-Y17)))))))</f>
        <v>100</v>
      </c>
      <c r="AA17" s="456" t="str">
        <f t="shared" si="7"/>
        <v/>
      </c>
      <c r="AB17" s="456" t="str">
        <f t="shared" si="8"/>
        <v>P</v>
      </c>
      <c r="AC17" s="456" t="str">
        <f t="shared" si="9"/>
        <v>I</v>
      </c>
      <c r="AD17" s="457" t="str">
        <f t="shared" si="10"/>
        <v>A</v>
      </c>
      <c r="AQ17" s="56" t="str">
        <f>IF('Result Sheet'!FM4="","",'Result Sheet'!FM4)</f>
        <v/>
      </c>
    </row>
    <row r="18" spans="1:43">
      <c r="A18" s="485">
        <f>IF('Result Sheet'!A18="","",'Result Sheet'!A18)</f>
        <v>11</v>
      </c>
      <c r="B18" s="449">
        <f>IF(OR($D$3="",$R$3=""),"",IF('Result Sheet'!B18="","",'Result Sheet'!B18))</f>
        <v>711</v>
      </c>
      <c r="C18" s="450">
        <f>IF(OR($D$3="",$R$3=""),"",IF('Result Sheet'!F18="","",'Result Sheet'!F18))</f>
        <v>932</v>
      </c>
      <c r="D18" s="451">
        <f>IF(OR($D$3="",$R$3=""),"",IF('Result Sheet'!E18="","",'Result Sheet'!E18))</f>
        <v>42319</v>
      </c>
      <c r="E18" s="452" t="str">
        <f>IF(OR($D$3="",$R$3=""),"",IF('Result Sheet'!G18="","",'Result Sheet'!G18))</f>
        <v xml:space="preserve">रमेश चन्द्र </v>
      </c>
      <c r="F18" s="452" t="str">
        <f>IF(OR($D$3="",$R$3=""),"",IF('Result Sheet'!H18="","",'Result Sheet'!H18))</f>
        <v xml:space="preserve">दिनेश चन्द्र </v>
      </c>
      <c r="G18" s="452" t="str">
        <f>IF(OR($D$3="",$R$3=""),"",IF('Result Sheet'!I18="","",'Result Sheet'!I18))</f>
        <v xml:space="preserve">चंद्रा </v>
      </c>
      <c r="H18" s="453" t="str">
        <f>IF(OR($D$3="",$R$3=""),"",IF('Result Sheet'!K18="","",'Result Sheet'!K18))</f>
        <v>GEN</v>
      </c>
      <c r="I18" s="454" t="str">
        <f>IF(OR($D$3="",$R$3=""),"",IF('Result Sheet'!J18="","",'Result Sheet'!J18))</f>
        <v>M</v>
      </c>
      <c r="J18" s="120">
        <f>IF($R$3=$AQ$8,'Result Sheet'!L18,IF($R$3=$AQ$9,'Result Sheet'!AG18,IF($R$3=$AQ$10,'Result Sheet'!BC18,IF($R$3=$AQ$11,'Result Sheet'!BX18,IF($R$3=$AQ$12,'Result Sheet'!CS18,IF($R$3=$AQ$13,'Result Sheet'!DN18,""))))))</f>
        <v>5</v>
      </c>
      <c r="K18" s="120">
        <f>IF($R$3=$AQ$8,'Result Sheet'!M18,IF($R$3=$AQ$9,'Result Sheet'!AH18,IF($R$3=$AQ$10,'Result Sheet'!BD18,IF($R$3=$AQ$11,'Result Sheet'!BY18,IF($R$3=$AQ$12,'Result Sheet'!CT18,IF($R$3=$AQ$13,'Result Sheet'!DO18,IF($R$3=$AQ$14,'Result Sheet'!EI18,IF($R$3=$AQ$15,'Result Sheet'!ES18,IF($R$3=$AQ$16,'Result Sheet'!FC18,"")))))))))</f>
        <v>5</v>
      </c>
      <c r="L18" s="120">
        <f>IF($R$3=$AQ$8,'Result Sheet'!N18,IF($R$3=$AQ$9,'Result Sheet'!AI18,IF($R$3=$AQ$10,'Result Sheet'!BE18,IF($R$3=$AQ$11,'Result Sheet'!BZ18,IF($R$3=$AQ$12,'Result Sheet'!CU18,IF($R$3=$AQ$13,'Result Sheet'!DP18,""))))))</f>
        <v>5</v>
      </c>
      <c r="M18" s="120">
        <f>IF($R$3=$AQ$8,'Result Sheet'!O18,IF($R$3=$AQ$9,'Result Sheet'!AJ18,IF($R$3=$AQ$10,'Result Sheet'!BF18,IF($R$3=$AQ$11,'Result Sheet'!CA18,IF($R$3=$AQ$12,'Result Sheet'!CV18,IF($R$3=$AQ$13,'Result Sheet'!DQ18,IF($R$3=$AQ$14,'Result Sheet'!EJ18,IF($R$3=$AQ$15,'Result Sheet'!ET18,IF($R$3=$AQ$16,'Result Sheet'!FD18,"")))))))))</f>
        <v>5</v>
      </c>
      <c r="N18" s="120">
        <f>IF($R$3=$AQ$8,'Result Sheet'!P18,IF($R$3=$AQ$9,'Result Sheet'!AK18,IF($R$3=$AQ$10,'Result Sheet'!BG18,IF($R$3=$AQ$11,'Result Sheet'!CB18,IF($R$3=$AQ$12,'Result Sheet'!CW18,IF($R$3=$AQ$13,'Result Sheet'!DR18,""))))))</f>
        <v>5</v>
      </c>
      <c r="O18" s="120">
        <f>IF($R$3=$AQ$8,'Result Sheet'!Q18,IF($R$3=$AQ$9,'Result Sheet'!AL18,IF($R$3=$AQ$10,'Result Sheet'!BH18,IF($R$3=$AQ$11,'Result Sheet'!CC18,IF($R$3=$AQ$12,'Result Sheet'!CX18,IF($R$3=$AQ$13,'Result Sheet'!DS18,IF($R$3=$AQ$14,'Result Sheet'!EK18,IF($R$3=$AQ$15,'Result Sheet'!EU18,IF($R$3=$AQ$16,'Result Sheet'!FE18,"")))))))))</f>
        <v>5</v>
      </c>
      <c r="P18" s="482">
        <f t="shared" si="1"/>
        <v>30</v>
      </c>
      <c r="Q18" s="120">
        <f>IF($R$3=$AQ$8,'Result Sheet'!S18,IF($R$3=$AQ$9,'Result Sheet'!AN18,IF($R$3=$AQ$10,'Result Sheet'!BJ18,IF($R$3=$AQ$11,'Result Sheet'!CE18,IF($R$3=$AQ$12,'Result Sheet'!CZ18,IF($R$3=$AQ$13,'Result Sheet'!DU18,""))))))</f>
        <v>47</v>
      </c>
      <c r="R18" s="120">
        <f>IF($R$3=$AQ$8,'Result Sheet'!T18,IF($R$3=$AQ$9,'Result Sheet'!AO18,IF($R$3=$AQ$10,'Result Sheet'!BK18,IF($R$3=$AQ$11,'Result Sheet'!CF18,IF($R$3=$AQ$12,'Result Sheet'!DA18,IF($R$3=$AQ$13,'Result Sheet'!DV18,IF($R$3=$AQ$14,'Result Sheet'!EL18,IF($R$3=$AQ$15,'Result Sheet'!EV18,IF($R$3=$AQ$16,'Result Sheet'!FF18,"")))))))))</f>
        <v>16</v>
      </c>
      <c r="S18" s="65">
        <f t="shared" si="2"/>
        <v>63</v>
      </c>
      <c r="T18" s="62">
        <f t="shared" si="3"/>
        <v>93</v>
      </c>
      <c r="U18" s="120">
        <f>IF($R$3=$AQ$8,'Result Sheet'!W18,IF($R$3=$AQ$9,'Result Sheet'!AR18,IF($R$3=$AQ$10,'Result Sheet'!BN18,IF($R$3=$AQ$11,'Result Sheet'!CI18,IF($R$3=$AQ$12,'Result Sheet'!DD18,IF($R$3=$AQ$13,'Result Sheet'!DY18,""))))))</f>
        <v>45</v>
      </c>
      <c r="V18" s="120">
        <f>IF($R$3=$AQ$8,'Result Sheet'!X18,IF($R$3=$AQ$9,'Result Sheet'!AS18,IF($R$3=$AQ$10,'Result Sheet'!BO18,IF($R$3=$AQ$11,'Result Sheet'!CJ18,IF($R$3=$AQ$12,'Result Sheet'!DE18,IF($R$3=$AQ$13,'Result Sheet'!DZ18,IF($R$3=$AQ$14,'Result Sheet'!EM18,IF($R$3=$AQ$15,'Result Sheet'!EW18,IF($R$3=$AQ$16,'Result Sheet'!FG18,"")))))))))</f>
        <v>25</v>
      </c>
      <c r="W18" s="66">
        <f t="shared" si="4"/>
        <v>70</v>
      </c>
      <c r="X18" s="455">
        <f t="shared" si="5"/>
        <v>163</v>
      </c>
      <c r="Y18" s="456">
        <f t="shared" si="6"/>
        <v>0</v>
      </c>
      <c r="Z18" s="456">
        <f t="shared" si="0"/>
        <v>100</v>
      </c>
      <c r="AA18" s="456" t="str">
        <f t="shared" si="7"/>
        <v/>
      </c>
      <c r="AB18" s="456" t="str">
        <f t="shared" si="8"/>
        <v>P</v>
      </c>
      <c r="AC18" s="456" t="str">
        <f t="shared" si="9"/>
        <v>I</v>
      </c>
      <c r="AD18" s="457" t="str">
        <f t="shared" si="10"/>
        <v>A</v>
      </c>
      <c r="AQ18" s="56" t="str">
        <f>IF('Result Sheet'!FQ4="","",'Result Sheet'!FQ4)</f>
        <v/>
      </c>
    </row>
    <row r="19" spans="1:43">
      <c r="A19" s="485">
        <f>IF('Result Sheet'!A19="","",'Result Sheet'!A19)</f>
        <v>12</v>
      </c>
      <c r="B19" s="449">
        <f>IF(OR($D$3="",$R$3=""),"",IF('Result Sheet'!B19="","",'Result Sheet'!B19))</f>
        <v>712</v>
      </c>
      <c r="C19" s="450">
        <f>IF(OR($D$3="",$R$3=""),"",IF('Result Sheet'!F19="","",'Result Sheet'!F19))</f>
        <v>933</v>
      </c>
      <c r="D19" s="451">
        <f>IF(OR($D$3="",$R$3=""),"",IF('Result Sheet'!E19="","",'Result Sheet'!E19))</f>
        <v>42287</v>
      </c>
      <c r="E19" s="452" t="str">
        <f>IF(OR($D$3="",$R$3=""),"",IF('Result Sheet'!G19="","",'Result Sheet'!G19))</f>
        <v xml:space="preserve">राहुल </v>
      </c>
      <c r="F19" s="452" t="str">
        <f>IF(OR($D$3="",$R$3=""),"",IF('Result Sheet'!H19="","",'Result Sheet'!H19))</f>
        <v xml:space="preserve">रोहित </v>
      </c>
      <c r="G19" s="452" t="str">
        <f>IF(OR($D$3="",$R$3=""),"",IF('Result Sheet'!I19="","",'Result Sheet'!I19))</f>
        <v xml:space="preserve">मोहिनी </v>
      </c>
      <c r="H19" s="453" t="str">
        <f>IF(OR($D$3="",$R$3=""),"",IF('Result Sheet'!K19="","",'Result Sheet'!K19))</f>
        <v>OBC</v>
      </c>
      <c r="I19" s="454" t="str">
        <f>IF(OR($D$3="",$R$3=""),"",IF('Result Sheet'!J19="","",'Result Sheet'!J19))</f>
        <v>M</v>
      </c>
      <c r="J19" s="120">
        <f>IF($R$3=$AQ$8,'Result Sheet'!L19,IF($R$3=$AQ$9,'Result Sheet'!AG19,IF($R$3=$AQ$10,'Result Sheet'!BC19,IF($R$3=$AQ$11,'Result Sheet'!BX19,IF($R$3=$AQ$12,'Result Sheet'!CS19,IF($R$3=$AQ$13,'Result Sheet'!DN19,""))))))</f>
        <v>5</v>
      </c>
      <c r="K19" s="120">
        <f>IF($R$3=$AQ$8,'Result Sheet'!M19,IF($R$3=$AQ$9,'Result Sheet'!AH19,IF($R$3=$AQ$10,'Result Sheet'!BD19,IF($R$3=$AQ$11,'Result Sheet'!BY19,IF($R$3=$AQ$12,'Result Sheet'!CT19,IF($R$3=$AQ$13,'Result Sheet'!DO19,IF($R$3=$AQ$14,'Result Sheet'!EI19,IF($R$3=$AQ$15,'Result Sheet'!ES19,IF($R$3=$AQ$16,'Result Sheet'!FC19,"")))))))))</f>
        <v>5</v>
      </c>
      <c r="L19" s="120">
        <f>IF($R$3=$AQ$8,'Result Sheet'!N19,IF($R$3=$AQ$9,'Result Sheet'!AI19,IF($R$3=$AQ$10,'Result Sheet'!BE19,IF($R$3=$AQ$11,'Result Sheet'!BZ19,IF($R$3=$AQ$12,'Result Sheet'!CU19,IF($R$3=$AQ$13,'Result Sheet'!DP19,""))))))</f>
        <v>5</v>
      </c>
      <c r="M19" s="120">
        <f>IF($R$3=$AQ$8,'Result Sheet'!O19,IF($R$3=$AQ$9,'Result Sheet'!AJ19,IF($R$3=$AQ$10,'Result Sheet'!BF19,IF($R$3=$AQ$11,'Result Sheet'!CA19,IF($R$3=$AQ$12,'Result Sheet'!CV19,IF($R$3=$AQ$13,'Result Sheet'!DQ19,IF($R$3=$AQ$14,'Result Sheet'!EJ19,IF($R$3=$AQ$15,'Result Sheet'!ET19,IF($R$3=$AQ$16,'Result Sheet'!FD19,"")))))))))</f>
        <v>5</v>
      </c>
      <c r="N19" s="120">
        <f>IF($R$3=$AQ$8,'Result Sheet'!P19,IF($R$3=$AQ$9,'Result Sheet'!AK19,IF($R$3=$AQ$10,'Result Sheet'!BG19,IF($R$3=$AQ$11,'Result Sheet'!CB19,IF($R$3=$AQ$12,'Result Sheet'!CW19,IF($R$3=$AQ$13,'Result Sheet'!DR19,""))))))</f>
        <v>5</v>
      </c>
      <c r="O19" s="120">
        <f>IF($R$3=$AQ$8,'Result Sheet'!Q19,IF($R$3=$AQ$9,'Result Sheet'!AL19,IF($R$3=$AQ$10,'Result Sheet'!BH19,IF($R$3=$AQ$11,'Result Sheet'!CC19,IF($R$3=$AQ$12,'Result Sheet'!CX19,IF($R$3=$AQ$13,'Result Sheet'!DS19,IF($R$3=$AQ$14,'Result Sheet'!EK19,IF($R$3=$AQ$15,'Result Sheet'!EU19,IF($R$3=$AQ$16,'Result Sheet'!FE19,"")))))))))</f>
        <v>5</v>
      </c>
      <c r="P19" s="482">
        <f t="shared" si="1"/>
        <v>30</v>
      </c>
      <c r="Q19" s="120">
        <f>IF($R$3=$AQ$8,'Result Sheet'!S19,IF($R$3=$AQ$9,'Result Sheet'!AN19,IF($R$3=$AQ$10,'Result Sheet'!BJ19,IF($R$3=$AQ$11,'Result Sheet'!CE19,IF($R$3=$AQ$12,'Result Sheet'!CZ19,IF($R$3=$AQ$13,'Result Sheet'!DU19,""))))))</f>
        <v>47</v>
      </c>
      <c r="R19" s="120">
        <f>IF($R$3=$AQ$8,'Result Sheet'!T19,IF($R$3=$AQ$9,'Result Sheet'!AO19,IF($R$3=$AQ$10,'Result Sheet'!BK19,IF($R$3=$AQ$11,'Result Sheet'!CF19,IF($R$3=$AQ$12,'Result Sheet'!DA19,IF($R$3=$AQ$13,'Result Sheet'!DV19,IF($R$3=$AQ$14,'Result Sheet'!EL19,IF($R$3=$AQ$15,'Result Sheet'!EV19,IF($R$3=$AQ$16,'Result Sheet'!FF19,"")))))))))</f>
        <v>16</v>
      </c>
      <c r="S19" s="65">
        <f t="shared" si="2"/>
        <v>63</v>
      </c>
      <c r="T19" s="62">
        <f t="shared" si="3"/>
        <v>93</v>
      </c>
      <c r="U19" s="120">
        <f>IF($R$3=$AQ$8,'Result Sheet'!W19,IF($R$3=$AQ$9,'Result Sheet'!AR19,IF($R$3=$AQ$10,'Result Sheet'!BN19,IF($R$3=$AQ$11,'Result Sheet'!CI19,IF($R$3=$AQ$12,'Result Sheet'!DD19,IF($R$3=$AQ$13,'Result Sheet'!DY19,""))))))</f>
        <v>45</v>
      </c>
      <c r="V19" s="120">
        <f>IF($R$3=$AQ$8,'Result Sheet'!X19,IF($R$3=$AQ$9,'Result Sheet'!AS19,IF($R$3=$AQ$10,'Result Sheet'!BO19,IF($R$3=$AQ$11,'Result Sheet'!CJ19,IF($R$3=$AQ$12,'Result Sheet'!DE19,IF($R$3=$AQ$13,'Result Sheet'!DZ19,IF($R$3=$AQ$14,'Result Sheet'!EM19,IF($R$3=$AQ$15,'Result Sheet'!EW19,IF($R$3=$AQ$16,'Result Sheet'!FG19,"")))))))))</f>
        <v>25</v>
      </c>
      <c r="W19" s="66">
        <f t="shared" si="4"/>
        <v>70</v>
      </c>
      <c r="X19" s="455">
        <f t="shared" si="5"/>
        <v>163</v>
      </c>
      <c r="Y19" s="456">
        <f t="shared" si="6"/>
        <v>0</v>
      </c>
      <c r="Z19" s="456">
        <f t="shared" si="0"/>
        <v>100</v>
      </c>
      <c r="AA19" s="456" t="str">
        <f t="shared" si="7"/>
        <v/>
      </c>
      <c r="AB19" s="456" t="str">
        <f t="shared" si="8"/>
        <v>P</v>
      </c>
      <c r="AC19" s="456" t="str">
        <f t="shared" si="9"/>
        <v>I</v>
      </c>
      <c r="AD19" s="457" t="str">
        <f t="shared" si="10"/>
        <v>A</v>
      </c>
    </row>
    <row r="20" spans="1:43">
      <c r="A20" s="485">
        <f>IF('Result Sheet'!A20="","",'Result Sheet'!A20)</f>
        <v>13</v>
      </c>
      <c r="B20" s="449" t="str">
        <f>IF(OR($D$3="",$R$3=""),"",IF('Result Sheet'!B20="","",'Result Sheet'!B20))</f>
        <v/>
      </c>
      <c r="C20" s="450" t="str">
        <f>IF(OR($D$3="",$R$3=""),"",IF('Result Sheet'!F20="","",'Result Sheet'!F20))</f>
        <v/>
      </c>
      <c r="D20" s="451" t="str">
        <f>IF(OR($D$3="",$R$3=""),"",IF('Result Sheet'!E20="","",'Result Sheet'!E20))</f>
        <v/>
      </c>
      <c r="E20" s="452" t="str">
        <f>IF(OR($D$3="",$R$3=""),"",IF('Result Sheet'!G20="","",'Result Sheet'!G20))</f>
        <v/>
      </c>
      <c r="F20" s="452" t="str">
        <f>IF(OR($D$3="",$R$3=""),"",IF('Result Sheet'!H20="","",'Result Sheet'!H20))</f>
        <v/>
      </c>
      <c r="G20" s="452" t="str">
        <f>IF(OR($D$3="",$R$3=""),"",IF('Result Sheet'!I20="","",'Result Sheet'!I20))</f>
        <v/>
      </c>
      <c r="H20" s="453" t="str">
        <f>IF(OR($D$3="",$R$3=""),"",IF('Result Sheet'!K20="","",'Result Sheet'!K20))</f>
        <v/>
      </c>
      <c r="I20" s="454" t="str">
        <f>IF(OR($D$3="",$R$3=""),"",IF('Result Sheet'!J20="","",'Result Sheet'!J20))</f>
        <v/>
      </c>
      <c r="J20" s="120" t="str">
        <f>IF($R$3=$AQ$8,'Result Sheet'!L20,IF($R$3=$AQ$9,'Result Sheet'!AG20,IF($R$3=$AQ$10,'Result Sheet'!BC20,IF($R$3=$AQ$11,'Result Sheet'!BX20,IF($R$3=$AQ$12,'Result Sheet'!CS20,IF($R$3=$AQ$13,'Result Sheet'!DN20,""))))))</f>
        <v/>
      </c>
      <c r="K20" s="120" t="str">
        <f>IF($R$3=$AQ$8,'Result Sheet'!M20,IF($R$3=$AQ$9,'Result Sheet'!AH20,IF($R$3=$AQ$10,'Result Sheet'!BD20,IF($R$3=$AQ$11,'Result Sheet'!BY20,IF($R$3=$AQ$12,'Result Sheet'!CT20,IF($R$3=$AQ$13,'Result Sheet'!DO20,IF($R$3=$AQ$14,'Result Sheet'!EI20,IF($R$3=$AQ$15,'Result Sheet'!ES20,IF($R$3=$AQ$16,'Result Sheet'!FC20,"")))))))))</f>
        <v/>
      </c>
      <c r="L20" s="120" t="str">
        <f>IF($R$3=$AQ$8,'Result Sheet'!N20,IF($R$3=$AQ$9,'Result Sheet'!AI20,IF($R$3=$AQ$10,'Result Sheet'!BE20,IF($R$3=$AQ$11,'Result Sheet'!BZ20,IF($R$3=$AQ$12,'Result Sheet'!CU20,IF($R$3=$AQ$13,'Result Sheet'!DP20,""))))))</f>
        <v/>
      </c>
      <c r="M20" s="120" t="str">
        <f>IF($R$3=$AQ$8,'Result Sheet'!O20,IF($R$3=$AQ$9,'Result Sheet'!AJ20,IF($R$3=$AQ$10,'Result Sheet'!BF20,IF($R$3=$AQ$11,'Result Sheet'!CA20,IF($R$3=$AQ$12,'Result Sheet'!CV20,IF($R$3=$AQ$13,'Result Sheet'!DQ20,IF($R$3=$AQ$14,'Result Sheet'!EJ20,IF($R$3=$AQ$15,'Result Sheet'!ET20,IF($R$3=$AQ$16,'Result Sheet'!FD20,"")))))))))</f>
        <v/>
      </c>
      <c r="N20" s="120" t="str">
        <f>IF($R$3=$AQ$8,'Result Sheet'!P20,IF($R$3=$AQ$9,'Result Sheet'!AK20,IF($R$3=$AQ$10,'Result Sheet'!BG20,IF($R$3=$AQ$11,'Result Sheet'!CB20,IF($R$3=$AQ$12,'Result Sheet'!CW20,IF($R$3=$AQ$13,'Result Sheet'!DR20,""))))))</f>
        <v/>
      </c>
      <c r="O20" s="120" t="str">
        <f>IF($R$3=$AQ$8,'Result Sheet'!Q20,IF($R$3=$AQ$9,'Result Sheet'!AL20,IF($R$3=$AQ$10,'Result Sheet'!BH20,IF($R$3=$AQ$11,'Result Sheet'!CC20,IF($R$3=$AQ$12,'Result Sheet'!CX20,IF($R$3=$AQ$13,'Result Sheet'!DS20,IF($R$3=$AQ$14,'Result Sheet'!EK20,IF($R$3=$AQ$15,'Result Sheet'!EU20,IF($R$3=$AQ$16,'Result Sheet'!FE20,"")))))))))</f>
        <v/>
      </c>
      <c r="P20" s="482" t="str">
        <f t="shared" si="1"/>
        <v/>
      </c>
      <c r="Q20" s="120" t="str">
        <f>IF($R$3=$AQ$8,'Result Sheet'!S20,IF($R$3=$AQ$9,'Result Sheet'!AN20,IF($R$3=$AQ$10,'Result Sheet'!BJ20,IF($R$3=$AQ$11,'Result Sheet'!CE20,IF($R$3=$AQ$12,'Result Sheet'!CZ20,IF($R$3=$AQ$13,'Result Sheet'!DU20,""))))))</f>
        <v/>
      </c>
      <c r="R20" s="120" t="str">
        <f>IF($R$3=$AQ$8,'Result Sheet'!T20,IF($R$3=$AQ$9,'Result Sheet'!AO20,IF($R$3=$AQ$10,'Result Sheet'!BK20,IF($R$3=$AQ$11,'Result Sheet'!CF20,IF($R$3=$AQ$12,'Result Sheet'!DA20,IF($R$3=$AQ$13,'Result Sheet'!DV20,IF($R$3=$AQ$14,'Result Sheet'!EL20,IF($R$3=$AQ$15,'Result Sheet'!EV20,IF($R$3=$AQ$16,'Result Sheet'!FF20,"")))))))))</f>
        <v/>
      </c>
      <c r="S20" s="65" t="str">
        <f t="shared" si="2"/>
        <v/>
      </c>
      <c r="T20" s="62">
        <f t="shared" si="3"/>
        <v>0</v>
      </c>
      <c r="U20" s="120" t="str">
        <f>IF($R$3=$AQ$8,'Result Sheet'!W20,IF($R$3=$AQ$9,'Result Sheet'!AR20,IF($R$3=$AQ$10,'Result Sheet'!BN20,IF($R$3=$AQ$11,'Result Sheet'!CI20,IF($R$3=$AQ$12,'Result Sheet'!DD20,IF($R$3=$AQ$13,'Result Sheet'!DY20,""))))))</f>
        <v/>
      </c>
      <c r="V20" s="120" t="str">
        <f>IF($R$3=$AQ$8,'Result Sheet'!X20,IF($R$3=$AQ$9,'Result Sheet'!AS20,IF($R$3=$AQ$10,'Result Sheet'!BO20,IF($R$3=$AQ$11,'Result Sheet'!CJ20,IF($R$3=$AQ$12,'Result Sheet'!DE20,IF($R$3=$AQ$13,'Result Sheet'!DZ20,IF($R$3=$AQ$14,'Result Sheet'!EM20,IF($R$3=$AQ$15,'Result Sheet'!EW20,IF($R$3=$AQ$16,'Result Sheet'!FG20,"")))))))))</f>
        <v/>
      </c>
      <c r="W20" s="66" t="str">
        <f t="shared" si="4"/>
        <v/>
      </c>
      <c r="X20" s="455" t="str">
        <f t="shared" si="5"/>
        <v/>
      </c>
      <c r="Y20" s="456">
        <f t="shared" si="6"/>
        <v>0</v>
      </c>
      <c r="Z20" s="456" t="str">
        <f t="shared" si="0"/>
        <v/>
      </c>
      <c r="AA20" s="456" t="str">
        <f t="shared" si="7"/>
        <v/>
      </c>
      <c r="AB20" s="456" t="str">
        <f t="shared" si="8"/>
        <v/>
      </c>
      <c r="AC20" s="456" t="str">
        <f t="shared" si="9"/>
        <v/>
      </c>
      <c r="AD20" s="457" t="str">
        <f t="shared" si="10"/>
        <v/>
      </c>
    </row>
    <row r="21" spans="1:43">
      <c r="A21" s="485">
        <f>IF('Result Sheet'!A21="","",'Result Sheet'!A21)</f>
        <v>14</v>
      </c>
      <c r="B21" s="449" t="str">
        <f>IF(OR($D$3="",$R$3=""),"",IF('Result Sheet'!B21="","",'Result Sheet'!B21))</f>
        <v/>
      </c>
      <c r="C21" s="450" t="str">
        <f>IF(OR($D$3="",$R$3=""),"",IF('Result Sheet'!F21="","",'Result Sheet'!F21))</f>
        <v/>
      </c>
      <c r="D21" s="451" t="str">
        <f>IF(OR($D$3="",$R$3=""),"",IF('Result Sheet'!E21="","",'Result Sheet'!E21))</f>
        <v/>
      </c>
      <c r="E21" s="452" t="str">
        <f>IF(OR($D$3="",$R$3=""),"",IF('Result Sheet'!G21="","",'Result Sheet'!G21))</f>
        <v/>
      </c>
      <c r="F21" s="452" t="str">
        <f>IF(OR($D$3="",$R$3=""),"",IF('Result Sheet'!H21="","",'Result Sheet'!H21))</f>
        <v/>
      </c>
      <c r="G21" s="452" t="str">
        <f>IF(OR($D$3="",$R$3=""),"",IF('Result Sheet'!I21="","",'Result Sheet'!I21))</f>
        <v/>
      </c>
      <c r="H21" s="453" t="str">
        <f>IF(OR($D$3="",$R$3=""),"",IF('Result Sheet'!K21="","",'Result Sheet'!K21))</f>
        <v/>
      </c>
      <c r="I21" s="454" t="str">
        <f>IF(OR($D$3="",$R$3=""),"",IF('Result Sheet'!J21="","",'Result Sheet'!J21))</f>
        <v/>
      </c>
      <c r="J21" s="120" t="str">
        <f>IF($R$3=$AQ$8,'Result Sheet'!L21,IF($R$3=$AQ$9,'Result Sheet'!AG21,IF($R$3=$AQ$10,'Result Sheet'!BC21,IF($R$3=$AQ$11,'Result Sheet'!BX21,IF($R$3=$AQ$12,'Result Sheet'!CS21,IF($R$3=$AQ$13,'Result Sheet'!DN21,""))))))</f>
        <v/>
      </c>
      <c r="K21" s="120" t="str">
        <f>IF($R$3=$AQ$8,'Result Sheet'!M21,IF($R$3=$AQ$9,'Result Sheet'!AH21,IF($R$3=$AQ$10,'Result Sheet'!BD21,IF($R$3=$AQ$11,'Result Sheet'!BY21,IF($R$3=$AQ$12,'Result Sheet'!CT21,IF($R$3=$AQ$13,'Result Sheet'!DO21,IF($R$3=$AQ$14,'Result Sheet'!EI21,IF($R$3=$AQ$15,'Result Sheet'!ES21,IF($R$3=$AQ$16,'Result Sheet'!FC21,"")))))))))</f>
        <v/>
      </c>
      <c r="L21" s="120" t="str">
        <f>IF($R$3=$AQ$8,'Result Sheet'!N21,IF($R$3=$AQ$9,'Result Sheet'!AI21,IF($R$3=$AQ$10,'Result Sheet'!BE21,IF($R$3=$AQ$11,'Result Sheet'!BZ21,IF($R$3=$AQ$12,'Result Sheet'!CU21,IF($R$3=$AQ$13,'Result Sheet'!DP21,""))))))</f>
        <v/>
      </c>
      <c r="M21" s="120" t="str">
        <f>IF($R$3=$AQ$8,'Result Sheet'!O21,IF($R$3=$AQ$9,'Result Sheet'!AJ21,IF($R$3=$AQ$10,'Result Sheet'!BF21,IF($R$3=$AQ$11,'Result Sheet'!CA21,IF($R$3=$AQ$12,'Result Sheet'!CV21,IF($R$3=$AQ$13,'Result Sheet'!DQ21,IF($R$3=$AQ$14,'Result Sheet'!EJ21,IF($R$3=$AQ$15,'Result Sheet'!ET21,IF($R$3=$AQ$16,'Result Sheet'!FD21,"")))))))))</f>
        <v/>
      </c>
      <c r="N21" s="120" t="str">
        <f>IF($R$3=$AQ$8,'Result Sheet'!P21,IF($R$3=$AQ$9,'Result Sheet'!AK21,IF($R$3=$AQ$10,'Result Sheet'!BG21,IF($R$3=$AQ$11,'Result Sheet'!CB21,IF($R$3=$AQ$12,'Result Sheet'!CW21,IF($R$3=$AQ$13,'Result Sheet'!DR21,""))))))</f>
        <v/>
      </c>
      <c r="O21" s="120" t="str">
        <f>IF($R$3=$AQ$8,'Result Sheet'!Q21,IF($R$3=$AQ$9,'Result Sheet'!AL21,IF($R$3=$AQ$10,'Result Sheet'!BH21,IF($R$3=$AQ$11,'Result Sheet'!CC21,IF($R$3=$AQ$12,'Result Sheet'!CX21,IF($R$3=$AQ$13,'Result Sheet'!DS21,IF($R$3=$AQ$14,'Result Sheet'!EK21,IF($R$3=$AQ$15,'Result Sheet'!EU21,IF($R$3=$AQ$16,'Result Sheet'!FE21,"")))))))))</f>
        <v/>
      </c>
      <c r="P21" s="482" t="str">
        <f t="shared" si="1"/>
        <v/>
      </c>
      <c r="Q21" s="120" t="str">
        <f>IF($R$3=$AQ$8,'Result Sheet'!S21,IF($R$3=$AQ$9,'Result Sheet'!AN21,IF($R$3=$AQ$10,'Result Sheet'!BJ21,IF($R$3=$AQ$11,'Result Sheet'!CE21,IF($R$3=$AQ$12,'Result Sheet'!CZ21,IF($R$3=$AQ$13,'Result Sheet'!DU21,""))))))</f>
        <v/>
      </c>
      <c r="R21" s="120" t="str">
        <f>IF($R$3=$AQ$8,'Result Sheet'!T21,IF($R$3=$AQ$9,'Result Sheet'!AO21,IF($R$3=$AQ$10,'Result Sheet'!BK21,IF($R$3=$AQ$11,'Result Sheet'!CF21,IF($R$3=$AQ$12,'Result Sheet'!DA21,IF($R$3=$AQ$13,'Result Sheet'!DV21,IF($R$3=$AQ$14,'Result Sheet'!EL21,IF($R$3=$AQ$15,'Result Sheet'!EV21,IF($R$3=$AQ$16,'Result Sheet'!FF21,"")))))))))</f>
        <v/>
      </c>
      <c r="S21" s="65" t="str">
        <f t="shared" si="2"/>
        <v/>
      </c>
      <c r="T21" s="62">
        <f t="shared" si="3"/>
        <v>0</v>
      </c>
      <c r="U21" s="120" t="str">
        <f>IF($R$3=$AQ$8,'Result Sheet'!W21,IF($R$3=$AQ$9,'Result Sheet'!AR21,IF($R$3=$AQ$10,'Result Sheet'!BN21,IF($R$3=$AQ$11,'Result Sheet'!CI21,IF($R$3=$AQ$12,'Result Sheet'!DD21,IF($R$3=$AQ$13,'Result Sheet'!DY21,""))))))</f>
        <v/>
      </c>
      <c r="V21" s="120" t="str">
        <f>IF($R$3=$AQ$8,'Result Sheet'!X21,IF($R$3=$AQ$9,'Result Sheet'!AS21,IF($R$3=$AQ$10,'Result Sheet'!BO21,IF($R$3=$AQ$11,'Result Sheet'!CJ21,IF($R$3=$AQ$12,'Result Sheet'!DE21,IF($R$3=$AQ$13,'Result Sheet'!DZ21,IF($R$3=$AQ$14,'Result Sheet'!EM21,IF($R$3=$AQ$15,'Result Sheet'!EW21,IF($R$3=$AQ$16,'Result Sheet'!FG21,"")))))))))</f>
        <v/>
      </c>
      <c r="W21" s="66" t="str">
        <f t="shared" si="4"/>
        <v/>
      </c>
      <c r="X21" s="455" t="str">
        <f t="shared" si="5"/>
        <v/>
      </c>
      <c r="Y21" s="456">
        <f t="shared" si="6"/>
        <v>0</v>
      </c>
      <c r="Z21" s="456" t="str">
        <f>IF(OR(B21="NSO",B21=0,B21=""),"",IF(OR($R$3=$AQ$12,$R$3=$AQ$13,$R$3=$AQ$14,$R$3=$AQ$15,$R$3=$AQ$16),$X$7,IF($R$3=$AQ$9,IF(AND(J21="",K21="",L21=""),15-Y21,IF(AND(J21="NA",K21="NA",L21="NA"),15-Y21,IF(AND(N21="",O21=""),35-Y21,IF(AND(R21="",S21=""),50-Y21,100-Y21)))),IF(AND(J21="",K21="",L21=""),30-Y21,IF(AND(J21="NA",K21="NA",L21="NA"),30-Y21,IF(AND(N21="",O21=""),70-Y21,IF(AND(R21="",S21=""),100-Y21,200-Y21)))))))</f>
        <v/>
      </c>
      <c r="AA21" s="456" t="str">
        <f t="shared" si="7"/>
        <v/>
      </c>
      <c r="AB21" s="456" t="str">
        <f t="shared" si="8"/>
        <v/>
      </c>
      <c r="AC21" s="456" t="str">
        <f t="shared" si="9"/>
        <v/>
      </c>
      <c r="AD21" s="457" t="str">
        <f t="shared" si="10"/>
        <v/>
      </c>
    </row>
    <row r="22" spans="1:43">
      <c r="A22" s="485">
        <f>IF('Result Sheet'!A22="","",'Result Sheet'!A22)</f>
        <v>15</v>
      </c>
      <c r="B22" s="449" t="str">
        <f>IF(OR($D$3="",$R$3=""),"",IF('Result Sheet'!B22="","",'Result Sheet'!B22))</f>
        <v/>
      </c>
      <c r="C22" s="450" t="str">
        <f>IF(OR($D$3="",$R$3=""),"",IF('Result Sheet'!F22="","",'Result Sheet'!F22))</f>
        <v/>
      </c>
      <c r="D22" s="451" t="str">
        <f>IF(OR($D$3="",$R$3=""),"",IF('Result Sheet'!E22="","",'Result Sheet'!E22))</f>
        <v/>
      </c>
      <c r="E22" s="452" t="str">
        <f>IF(OR($D$3="",$R$3=""),"",IF('Result Sheet'!G22="","",'Result Sheet'!G22))</f>
        <v/>
      </c>
      <c r="F22" s="452" t="str">
        <f>IF(OR($D$3="",$R$3=""),"",IF('Result Sheet'!H22="","",'Result Sheet'!H22))</f>
        <v/>
      </c>
      <c r="G22" s="452" t="str">
        <f>IF(OR($D$3="",$R$3=""),"",IF('Result Sheet'!I22="","",'Result Sheet'!I22))</f>
        <v/>
      </c>
      <c r="H22" s="453" t="str">
        <f>IF(OR($D$3="",$R$3=""),"",IF('Result Sheet'!K22="","",'Result Sheet'!K22))</f>
        <v/>
      </c>
      <c r="I22" s="454" t="str">
        <f>IF(OR($D$3="",$R$3=""),"",IF('Result Sheet'!J22="","",'Result Sheet'!J22))</f>
        <v/>
      </c>
      <c r="J22" s="120" t="str">
        <f>IF($R$3=$AQ$8,'Result Sheet'!L22,IF($R$3=$AQ$9,'Result Sheet'!AG22,IF($R$3=$AQ$10,'Result Sheet'!BC22,IF($R$3=$AQ$11,'Result Sheet'!BX22,IF($R$3=$AQ$12,'Result Sheet'!CS22,IF($R$3=$AQ$13,'Result Sheet'!DN22,""))))))</f>
        <v/>
      </c>
      <c r="K22" s="120" t="str">
        <f>IF($R$3=$AQ$8,'Result Sheet'!M22,IF($R$3=$AQ$9,'Result Sheet'!AH22,IF($R$3=$AQ$10,'Result Sheet'!BD22,IF($R$3=$AQ$11,'Result Sheet'!BY22,IF($R$3=$AQ$12,'Result Sheet'!CT22,IF($R$3=$AQ$13,'Result Sheet'!DO22,IF($R$3=$AQ$14,'Result Sheet'!EI22,IF($R$3=$AQ$15,'Result Sheet'!ES22,IF($R$3=$AQ$16,'Result Sheet'!FC22,"")))))))))</f>
        <v/>
      </c>
      <c r="L22" s="120" t="str">
        <f>IF($R$3=$AQ$8,'Result Sheet'!N22,IF($R$3=$AQ$9,'Result Sheet'!AI22,IF($R$3=$AQ$10,'Result Sheet'!BE22,IF($R$3=$AQ$11,'Result Sheet'!BZ22,IF($R$3=$AQ$12,'Result Sheet'!CU22,IF($R$3=$AQ$13,'Result Sheet'!DP22,""))))))</f>
        <v/>
      </c>
      <c r="M22" s="120" t="str">
        <f>IF($R$3=$AQ$8,'Result Sheet'!O22,IF($R$3=$AQ$9,'Result Sheet'!AJ22,IF($R$3=$AQ$10,'Result Sheet'!BF22,IF($R$3=$AQ$11,'Result Sheet'!CA22,IF($R$3=$AQ$12,'Result Sheet'!CV22,IF($R$3=$AQ$13,'Result Sheet'!DQ22,IF($R$3=$AQ$14,'Result Sheet'!EJ22,IF($R$3=$AQ$15,'Result Sheet'!ET22,IF($R$3=$AQ$16,'Result Sheet'!FD22,"")))))))))</f>
        <v/>
      </c>
      <c r="N22" s="120" t="str">
        <f>IF($R$3=$AQ$8,'Result Sheet'!P22,IF($R$3=$AQ$9,'Result Sheet'!AK22,IF($R$3=$AQ$10,'Result Sheet'!BG22,IF($R$3=$AQ$11,'Result Sheet'!CB22,IF($R$3=$AQ$12,'Result Sheet'!CW22,IF($R$3=$AQ$13,'Result Sheet'!DR22,""))))))</f>
        <v/>
      </c>
      <c r="O22" s="120" t="str">
        <f>IF($R$3=$AQ$8,'Result Sheet'!Q22,IF($R$3=$AQ$9,'Result Sheet'!AL22,IF($R$3=$AQ$10,'Result Sheet'!BH22,IF($R$3=$AQ$11,'Result Sheet'!CC22,IF($R$3=$AQ$12,'Result Sheet'!CX22,IF($R$3=$AQ$13,'Result Sheet'!DS22,IF($R$3=$AQ$14,'Result Sheet'!EK22,IF($R$3=$AQ$15,'Result Sheet'!EU22,IF($R$3=$AQ$16,'Result Sheet'!FE22,"")))))))))</f>
        <v/>
      </c>
      <c r="P22" s="482" t="str">
        <f t="shared" si="1"/>
        <v/>
      </c>
      <c r="Q22" s="120" t="str">
        <f>IF($R$3=$AQ$8,'Result Sheet'!S22,IF($R$3=$AQ$9,'Result Sheet'!AN22,IF($R$3=$AQ$10,'Result Sheet'!BJ22,IF($R$3=$AQ$11,'Result Sheet'!CE22,IF($R$3=$AQ$12,'Result Sheet'!CZ22,IF($R$3=$AQ$13,'Result Sheet'!DU22,""))))))</f>
        <v/>
      </c>
      <c r="R22" s="120" t="str">
        <f>IF($R$3=$AQ$8,'Result Sheet'!T22,IF($R$3=$AQ$9,'Result Sheet'!AO22,IF($R$3=$AQ$10,'Result Sheet'!BK22,IF($R$3=$AQ$11,'Result Sheet'!CF22,IF($R$3=$AQ$12,'Result Sheet'!DA22,IF($R$3=$AQ$13,'Result Sheet'!DV22,IF($R$3=$AQ$14,'Result Sheet'!EL22,IF($R$3=$AQ$15,'Result Sheet'!EV22,IF($R$3=$AQ$16,'Result Sheet'!FF22,"")))))))))</f>
        <v/>
      </c>
      <c r="S22" s="65" t="str">
        <f t="shared" si="2"/>
        <v/>
      </c>
      <c r="T22" s="62">
        <f t="shared" si="3"/>
        <v>0</v>
      </c>
      <c r="U22" s="120" t="str">
        <f>IF($R$3=$AQ$8,'Result Sheet'!W22,IF($R$3=$AQ$9,'Result Sheet'!AR22,IF($R$3=$AQ$10,'Result Sheet'!BN22,IF($R$3=$AQ$11,'Result Sheet'!CI22,IF($R$3=$AQ$12,'Result Sheet'!DD22,IF($R$3=$AQ$13,'Result Sheet'!DY22,""))))))</f>
        <v/>
      </c>
      <c r="V22" s="120" t="str">
        <f>IF($R$3=$AQ$8,'Result Sheet'!X22,IF($R$3=$AQ$9,'Result Sheet'!AS22,IF($R$3=$AQ$10,'Result Sheet'!BO22,IF($R$3=$AQ$11,'Result Sheet'!CJ22,IF($R$3=$AQ$12,'Result Sheet'!DE22,IF($R$3=$AQ$13,'Result Sheet'!DZ22,IF($R$3=$AQ$14,'Result Sheet'!EM22,IF($R$3=$AQ$15,'Result Sheet'!EW22,IF($R$3=$AQ$16,'Result Sheet'!FG22,"")))))))))</f>
        <v/>
      </c>
      <c r="W22" s="66" t="str">
        <f t="shared" si="4"/>
        <v/>
      </c>
      <c r="X22" s="455" t="str">
        <f t="shared" si="5"/>
        <v/>
      </c>
      <c r="Y22" s="456">
        <f t="shared" si="6"/>
        <v>0</v>
      </c>
      <c r="Z22" s="456" t="str">
        <f t="shared" si="0"/>
        <v/>
      </c>
      <c r="AA22" s="456" t="str">
        <f t="shared" si="7"/>
        <v/>
      </c>
      <c r="AB22" s="456" t="str">
        <f t="shared" si="8"/>
        <v/>
      </c>
      <c r="AC22" s="456" t="str">
        <f t="shared" si="9"/>
        <v/>
      </c>
      <c r="AD22" s="457" t="str">
        <f t="shared" si="10"/>
        <v/>
      </c>
    </row>
    <row r="23" spans="1:43">
      <c r="A23" s="485">
        <f>IF('Result Sheet'!A23="","",'Result Sheet'!A23)</f>
        <v>16</v>
      </c>
      <c r="B23" s="449" t="str">
        <f>IF(OR($D$3="",$R$3=""),"",IF('Result Sheet'!B23="","",'Result Sheet'!B23))</f>
        <v/>
      </c>
      <c r="C23" s="450" t="str">
        <f>IF(OR($D$3="",$R$3=""),"",IF('Result Sheet'!F23="","",'Result Sheet'!F23))</f>
        <v/>
      </c>
      <c r="D23" s="451" t="str">
        <f>IF(OR($D$3="",$R$3=""),"",IF('Result Sheet'!E23="","",'Result Sheet'!E23))</f>
        <v/>
      </c>
      <c r="E23" s="452" t="str">
        <f>IF(OR($D$3="",$R$3=""),"",IF('Result Sheet'!G23="","",'Result Sheet'!G23))</f>
        <v/>
      </c>
      <c r="F23" s="452" t="str">
        <f>IF(OR($D$3="",$R$3=""),"",IF('Result Sheet'!H23="","",'Result Sheet'!H23))</f>
        <v/>
      </c>
      <c r="G23" s="452" t="str">
        <f>IF(OR($D$3="",$R$3=""),"",IF('Result Sheet'!I23="","",'Result Sheet'!I23))</f>
        <v/>
      </c>
      <c r="H23" s="453" t="str">
        <f>IF(OR($D$3="",$R$3=""),"",IF('Result Sheet'!K23="","",'Result Sheet'!K23))</f>
        <v/>
      </c>
      <c r="I23" s="454" t="str">
        <f>IF(OR($D$3="",$R$3=""),"",IF('Result Sheet'!J23="","",'Result Sheet'!J23))</f>
        <v/>
      </c>
      <c r="J23" s="120" t="str">
        <f>IF($R$3=$AQ$8,'Result Sheet'!L23,IF($R$3=$AQ$9,'Result Sheet'!AG23,IF($R$3=$AQ$10,'Result Sheet'!BC23,IF($R$3=$AQ$11,'Result Sheet'!BX23,IF($R$3=$AQ$12,'Result Sheet'!CS23,IF($R$3=$AQ$13,'Result Sheet'!DN23,""))))))</f>
        <v/>
      </c>
      <c r="K23" s="120" t="str">
        <f>IF($R$3=$AQ$8,'Result Sheet'!M23,IF($R$3=$AQ$9,'Result Sheet'!AH23,IF($R$3=$AQ$10,'Result Sheet'!BD23,IF($R$3=$AQ$11,'Result Sheet'!BY23,IF($R$3=$AQ$12,'Result Sheet'!CT23,IF($R$3=$AQ$13,'Result Sheet'!DO23,IF($R$3=$AQ$14,'Result Sheet'!EI23,IF($R$3=$AQ$15,'Result Sheet'!ES23,IF($R$3=$AQ$16,'Result Sheet'!FC23,"")))))))))</f>
        <v/>
      </c>
      <c r="L23" s="120" t="str">
        <f>IF($R$3=$AQ$8,'Result Sheet'!N23,IF($R$3=$AQ$9,'Result Sheet'!AI23,IF($R$3=$AQ$10,'Result Sheet'!BE23,IF($R$3=$AQ$11,'Result Sheet'!BZ23,IF($R$3=$AQ$12,'Result Sheet'!CU23,IF($R$3=$AQ$13,'Result Sheet'!DP23,""))))))</f>
        <v/>
      </c>
      <c r="M23" s="120" t="str">
        <f>IF($R$3=$AQ$8,'Result Sheet'!O23,IF($R$3=$AQ$9,'Result Sheet'!AJ23,IF($R$3=$AQ$10,'Result Sheet'!BF23,IF($R$3=$AQ$11,'Result Sheet'!CA23,IF($R$3=$AQ$12,'Result Sheet'!CV23,IF($R$3=$AQ$13,'Result Sheet'!DQ23,IF($R$3=$AQ$14,'Result Sheet'!EJ23,IF($R$3=$AQ$15,'Result Sheet'!ET23,IF($R$3=$AQ$16,'Result Sheet'!FD23,"")))))))))</f>
        <v/>
      </c>
      <c r="N23" s="120" t="str">
        <f>IF($R$3=$AQ$8,'Result Sheet'!P23,IF($R$3=$AQ$9,'Result Sheet'!AK23,IF($R$3=$AQ$10,'Result Sheet'!BG23,IF($R$3=$AQ$11,'Result Sheet'!CB23,IF($R$3=$AQ$12,'Result Sheet'!CW23,IF($R$3=$AQ$13,'Result Sheet'!DR23,""))))))</f>
        <v/>
      </c>
      <c r="O23" s="120" t="str">
        <f>IF($R$3=$AQ$8,'Result Sheet'!Q23,IF($R$3=$AQ$9,'Result Sheet'!AL23,IF($R$3=$AQ$10,'Result Sheet'!BH23,IF($R$3=$AQ$11,'Result Sheet'!CC23,IF($R$3=$AQ$12,'Result Sheet'!CX23,IF($R$3=$AQ$13,'Result Sheet'!DS23,IF($R$3=$AQ$14,'Result Sheet'!EK23,IF($R$3=$AQ$15,'Result Sheet'!EU23,IF($R$3=$AQ$16,'Result Sheet'!FE23,"")))))))))</f>
        <v/>
      </c>
      <c r="P23" s="482" t="str">
        <f t="shared" si="1"/>
        <v/>
      </c>
      <c r="Q23" s="120" t="str">
        <f>IF($R$3=$AQ$8,'Result Sheet'!S23,IF($R$3=$AQ$9,'Result Sheet'!AN23,IF($R$3=$AQ$10,'Result Sheet'!BJ23,IF($R$3=$AQ$11,'Result Sheet'!CE23,IF($R$3=$AQ$12,'Result Sheet'!CZ23,IF($R$3=$AQ$13,'Result Sheet'!DU23,""))))))</f>
        <v/>
      </c>
      <c r="R23" s="120" t="str">
        <f>IF($R$3=$AQ$8,'Result Sheet'!T23,IF($R$3=$AQ$9,'Result Sheet'!AO23,IF($R$3=$AQ$10,'Result Sheet'!BK23,IF($R$3=$AQ$11,'Result Sheet'!CF23,IF($R$3=$AQ$12,'Result Sheet'!DA23,IF($R$3=$AQ$13,'Result Sheet'!DV23,IF($R$3=$AQ$14,'Result Sheet'!EL23,IF($R$3=$AQ$15,'Result Sheet'!EV23,IF($R$3=$AQ$16,'Result Sheet'!FF23,"")))))))))</f>
        <v/>
      </c>
      <c r="S23" s="65" t="str">
        <f t="shared" si="2"/>
        <v/>
      </c>
      <c r="T23" s="62">
        <f t="shared" si="3"/>
        <v>0</v>
      </c>
      <c r="U23" s="120" t="str">
        <f>IF($R$3=$AQ$8,'Result Sheet'!W23,IF($R$3=$AQ$9,'Result Sheet'!AR23,IF($R$3=$AQ$10,'Result Sheet'!BN23,IF($R$3=$AQ$11,'Result Sheet'!CI23,IF($R$3=$AQ$12,'Result Sheet'!DD23,IF($R$3=$AQ$13,'Result Sheet'!DY23,""))))))</f>
        <v/>
      </c>
      <c r="V23" s="120" t="str">
        <f>IF($R$3=$AQ$8,'Result Sheet'!X23,IF($R$3=$AQ$9,'Result Sheet'!AS23,IF($R$3=$AQ$10,'Result Sheet'!BO23,IF($R$3=$AQ$11,'Result Sheet'!CJ23,IF($R$3=$AQ$12,'Result Sheet'!DE23,IF($R$3=$AQ$13,'Result Sheet'!DZ23,IF($R$3=$AQ$14,'Result Sheet'!EM23,IF($R$3=$AQ$15,'Result Sheet'!EW23,IF($R$3=$AQ$16,'Result Sheet'!FG23,"")))))))))</f>
        <v/>
      </c>
      <c r="W23" s="66" t="str">
        <f t="shared" si="4"/>
        <v/>
      </c>
      <c r="X23" s="455" t="str">
        <f t="shared" si="5"/>
        <v/>
      </c>
      <c r="Y23" s="456">
        <f t="shared" si="6"/>
        <v>0</v>
      </c>
      <c r="Z23" s="456" t="str">
        <f t="shared" si="0"/>
        <v/>
      </c>
      <c r="AA23" s="456" t="str">
        <f t="shared" si="7"/>
        <v/>
      </c>
      <c r="AB23" s="456" t="str">
        <f t="shared" si="8"/>
        <v/>
      </c>
      <c r="AC23" s="456" t="str">
        <f t="shared" si="9"/>
        <v/>
      </c>
      <c r="AD23" s="457" t="str">
        <f t="shared" si="10"/>
        <v/>
      </c>
    </row>
    <row r="24" spans="1:43">
      <c r="A24" s="485">
        <f>IF('Result Sheet'!A24="","",'Result Sheet'!A24)</f>
        <v>17</v>
      </c>
      <c r="B24" s="449" t="str">
        <f>IF(OR($D$3="",$R$3=""),"",IF('Result Sheet'!B24="","",'Result Sheet'!B24))</f>
        <v/>
      </c>
      <c r="C24" s="450" t="str">
        <f>IF(OR($D$3="",$R$3=""),"",IF('Result Sheet'!F24="","",'Result Sheet'!F24))</f>
        <v/>
      </c>
      <c r="D24" s="451" t="str">
        <f>IF(OR($D$3="",$R$3=""),"",IF('Result Sheet'!E24="","",'Result Sheet'!E24))</f>
        <v/>
      </c>
      <c r="E24" s="452" t="str">
        <f>IF(OR($D$3="",$R$3=""),"",IF('Result Sheet'!G24="","",'Result Sheet'!G24))</f>
        <v/>
      </c>
      <c r="F24" s="452" t="str">
        <f>IF(OR($D$3="",$R$3=""),"",IF('Result Sheet'!H24="","",'Result Sheet'!H24))</f>
        <v/>
      </c>
      <c r="G24" s="452" t="str">
        <f>IF(OR($D$3="",$R$3=""),"",IF('Result Sheet'!I24="","",'Result Sheet'!I24))</f>
        <v/>
      </c>
      <c r="H24" s="453" t="str">
        <f>IF(OR($D$3="",$R$3=""),"",IF('Result Sheet'!K24="","",'Result Sheet'!K24))</f>
        <v/>
      </c>
      <c r="I24" s="454" t="str">
        <f>IF(OR($D$3="",$R$3=""),"",IF('Result Sheet'!J24="","",'Result Sheet'!J24))</f>
        <v/>
      </c>
      <c r="J24" s="120" t="str">
        <f>IF($R$3=$AQ$8,'Result Sheet'!L24,IF($R$3=$AQ$9,'Result Sheet'!AG24,IF($R$3=$AQ$10,'Result Sheet'!BC24,IF($R$3=$AQ$11,'Result Sheet'!BX24,IF($R$3=$AQ$12,'Result Sheet'!CS24,IF($R$3=$AQ$13,'Result Sheet'!DN24,""))))))</f>
        <v/>
      </c>
      <c r="K24" s="120" t="str">
        <f>IF($R$3=$AQ$8,'Result Sheet'!M24,IF($R$3=$AQ$9,'Result Sheet'!AH24,IF($R$3=$AQ$10,'Result Sheet'!BD24,IF($R$3=$AQ$11,'Result Sheet'!BY24,IF($R$3=$AQ$12,'Result Sheet'!CT24,IF($R$3=$AQ$13,'Result Sheet'!DO24,IF($R$3=$AQ$14,'Result Sheet'!EI24,IF($R$3=$AQ$15,'Result Sheet'!ES24,IF($R$3=$AQ$16,'Result Sheet'!FC24,"")))))))))</f>
        <v/>
      </c>
      <c r="L24" s="120" t="str">
        <f>IF($R$3=$AQ$8,'Result Sheet'!N24,IF($R$3=$AQ$9,'Result Sheet'!AI24,IF($R$3=$AQ$10,'Result Sheet'!BE24,IF($R$3=$AQ$11,'Result Sheet'!BZ24,IF($R$3=$AQ$12,'Result Sheet'!CU24,IF($R$3=$AQ$13,'Result Sheet'!DP24,""))))))</f>
        <v/>
      </c>
      <c r="M24" s="120" t="str">
        <f>IF($R$3=$AQ$8,'Result Sheet'!O24,IF($R$3=$AQ$9,'Result Sheet'!AJ24,IF($R$3=$AQ$10,'Result Sheet'!BF24,IF($R$3=$AQ$11,'Result Sheet'!CA24,IF($R$3=$AQ$12,'Result Sheet'!CV24,IF($R$3=$AQ$13,'Result Sheet'!DQ24,IF($R$3=$AQ$14,'Result Sheet'!EJ24,IF($R$3=$AQ$15,'Result Sheet'!ET24,IF($R$3=$AQ$16,'Result Sheet'!FD24,"")))))))))</f>
        <v/>
      </c>
      <c r="N24" s="120" t="str">
        <f>IF($R$3=$AQ$8,'Result Sheet'!P24,IF($R$3=$AQ$9,'Result Sheet'!AK24,IF($R$3=$AQ$10,'Result Sheet'!BG24,IF($R$3=$AQ$11,'Result Sheet'!CB24,IF($R$3=$AQ$12,'Result Sheet'!CW24,IF($R$3=$AQ$13,'Result Sheet'!DR24,""))))))</f>
        <v/>
      </c>
      <c r="O24" s="120" t="str">
        <f>IF($R$3=$AQ$8,'Result Sheet'!Q24,IF($R$3=$AQ$9,'Result Sheet'!AL24,IF($R$3=$AQ$10,'Result Sheet'!BH24,IF($R$3=$AQ$11,'Result Sheet'!CC24,IF($R$3=$AQ$12,'Result Sheet'!CX24,IF($R$3=$AQ$13,'Result Sheet'!DS24,IF($R$3=$AQ$14,'Result Sheet'!EK24,IF($R$3=$AQ$15,'Result Sheet'!EU24,IF($R$3=$AQ$16,'Result Sheet'!FE24,"")))))))))</f>
        <v/>
      </c>
      <c r="P24" s="482" t="str">
        <f t="shared" si="1"/>
        <v/>
      </c>
      <c r="Q24" s="120" t="str">
        <f>IF($R$3=$AQ$8,'Result Sheet'!S24,IF($R$3=$AQ$9,'Result Sheet'!AN24,IF($R$3=$AQ$10,'Result Sheet'!BJ24,IF($R$3=$AQ$11,'Result Sheet'!CE24,IF($R$3=$AQ$12,'Result Sheet'!CZ24,IF($R$3=$AQ$13,'Result Sheet'!DU24,""))))))</f>
        <v/>
      </c>
      <c r="R24" s="120" t="str">
        <f>IF($R$3=$AQ$8,'Result Sheet'!T24,IF($R$3=$AQ$9,'Result Sheet'!AO24,IF($R$3=$AQ$10,'Result Sheet'!BK24,IF($R$3=$AQ$11,'Result Sheet'!CF24,IF($R$3=$AQ$12,'Result Sheet'!DA24,IF($R$3=$AQ$13,'Result Sheet'!DV24,IF($R$3=$AQ$14,'Result Sheet'!EL24,IF($R$3=$AQ$15,'Result Sheet'!EV24,IF($R$3=$AQ$16,'Result Sheet'!FF24,"")))))))))</f>
        <v/>
      </c>
      <c r="S24" s="65" t="str">
        <f t="shared" si="2"/>
        <v/>
      </c>
      <c r="T24" s="62">
        <f t="shared" si="3"/>
        <v>0</v>
      </c>
      <c r="U24" s="120" t="str">
        <f>IF($R$3=$AQ$8,'Result Sheet'!W24,IF($R$3=$AQ$9,'Result Sheet'!AR24,IF($R$3=$AQ$10,'Result Sheet'!BN24,IF($R$3=$AQ$11,'Result Sheet'!CI24,IF($R$3=$AQ$12,'Result Sheet'!DD24,IF($R$3=$AQ$13,'Result Sheet'!DY24,""))))))</f>
        <v/>
      </c>
      <c r="V24" s="120" t="str">
        <f>IF($R$3=$AQ$8,'Result Sheet'!X24,IF($R$3=$AQ$9,'Result Sheet'!AS24,IF($R$3=$AQ$10,'Result Sheet'!BO24,IF($R$3=$AQ$11,'Result Sheet'!CJ24,IF($R$3=$AQ$12,'Result Sheet'!DE24,IF($R$3=$AQ$13,'Result Sheet'!DZ24,IF($R$3=$AQ$14,'Result Sheet'!EM24,IF($R$3=$AQ$15,'Result Sheet'!EW24,IF($R$3=$AQ$16,'Result Sheet'!FG24,"")))))))))</f>
        <v/>
      </c>
      <c r="W24" s="66" t="str">
        <f t="shared" si="4"/>
        <v/>
      </c>
      <c r="X24" s="455" t="str">
        <f t="shared" si="5"/>
        <v/>
      </c>
      <c r="Y24" s="456">
        <f t="shared" si="6"/>
        <v>0</v>
      </c>
      <c r="Z24" s="456" t="str">
        <f t="shared" si="0"/>
        <v/>
      </c>
      <c r="AA24" s="456" t="str">
        <f t="shared" si="7"/>
        <v/>
      </c>
      <c r="AB24" s="456" t="str">
        <f t="shared" si="8"/>
        <v/>
      </c>
      <c r="AC24" s="456" t="str">
        <f t="shared" si="9"/>
        <v/>
      </c>
      <c r="AD24" s="457" t="str">
        <f t="shared" si="10"/>
        <v/>
      </c>
    </row>
    <row r="25" spans="1:43">
      <c r="A25" s="485">
        <f>IF('Result Sheet'!A25="","",'Result Sheet'!A25)</f>
        <v>18</v>
      </c>
      <c r="B25" s="449" t="str">
        <f>IF(OR($D$3="",$R$3=""),"",IF('Result Sheet'!B25="","",'Result Sheet'!B25))</f>
        <v/>
      </c>
      <c r="C25" s="450" t="str">
        <f>IF(OR($D$3="",$R$3=""),"",IF('Result Sheet'!F25="","",'Result Sheet'!F25))</f>
        <v/>
      </c>
      <c r="D25" s="451" t="str">
        <f>IF(OR($D$3="",$R$3=""),"",IF('Result Sheet'!E25="","",'Result Sheet'!E25))</f>
        <v/>
      </c>
      <c r="E25" s="452" t="str">
        <f>IF(OR($D$3="",$R$3=""),"",IF('Result Sheet'!G25="","",'Result Sheet'!G25))</f>
        <v/>
      </c>
      <c r="F25" s="452" t="str">
        <f>IF(OR($D$3="",$R$3=""),"",IF('Result Sheet'!H25="","",'Result Sheet'!H25))</f>
        <v/>
      </c>
      <c r="G25" s="452" t="str">
        <f>IF(OR($D$3="",$R$3=""),"",IF('Result Sheet'!I25="","",'Result Sheet'!I25))</f>
        <v/>
      </c>
      <c r="H25" s="453" t="str">
        <f>IF(OR($D$3="",$R$3=""),"",IF('Result Sheet'!K25="","",'Result Sheet'!K25))</f>
        <v/>
      </c>
      <c r="I25" s="454" t="str">
        <f>IF(OR($D$3="",$R$3=""),"",IF('Result Sheet'!J25="","",'Result Sheet'!J25))</f>
        <v/>
      </c>
      <c r="J25" s="120" t="str">
        <f>IF($R$3=$AQ$8,'Result Sheet'!L25,IF($R$3=$AQ$9,'Result Sheet'!AG25,IF($R$3=$AQ$10,'Result Sheet'!BC25,IF($R$3=$AQ$11,'Result Sheet'!BX25,IF($R$3=$AQ$12,'Result Sheet'!CS25,IF($R$3=$AQ$13,'Result Sheet'!DN25,""))))))</f>
        <v/>
      </c>
      <c r="K25" s="120" t="str">
        <f>IF($R$3=$AQ$8,'Result Sheet'!M25,IF($R$3=$AQ$9,'Result Sheet'!AH25,IF($R$3=$AQ$10,'Result Sheet'!BD25,IF($R$3=$AQ$11,'Result Sheet'!BY25,IF($R$3=$AQ$12,'Result Sheet'!CT25,IF($R$3=$AQ$13,'Result Sheet'!DO25,IF($R$3=$AQ$14,'Result Sheet'!EI25,IF($R$3=$AQ$15,'Result Sheet'!ES25,IF($R$3=$AQ$16,'Result Sheet'!FC25,"")))))))))</f>
        <v/>
      </c>
      <c r="L25" s="120" t="str">
        <f>IF($R$3=$AQ$8,'Result Sheet'!N25,IF($R$3=$AQ$9,'Result Sheet'!AI25,IF($R$3=$AQ$10,'Result Sheet'!BE25,IF($R$3=$AQ$11,'Result Sheet'!BZ25,IF($R$3=$AQ$12,'Result Sheet'!CU25,IF($R$3=$AQ$13,'Result Sheet'!DP25,""))))))</f>
        <v/>
      </c>
      <c r="M25" s="120" t="str">
        <f>IF($R$3=$AQ$8,'Result Sheet'!O25,IF($R$3=$AQ$9,'Result Sheet'!AJ25,IF($R$3=$AQ$10,'Result Sheet'!BF25,IF($R$3=$AQ$11,'Result Sheet'!CA25,IF($R$3=$AQ$12,'Result Sheet'!CV25,IF($R$3=$AQ$13,'Result Sheet'!DQ25,IF($R$3=$AQ$14,'Result Sheet'!EJ25,IF($R$3=$AQ$15,'Result Sheet'!ET25,IF($R$3=$AQ$16,'Result Sheet'!FD25,"")))))))))</f>
        <v/>
      </c>
      <c r="N25" s="120" t="str">
        <f>IF($R$3=$AQ$8,'Result Sheet'!P25,IF($R$3=$AQ$9,'Result Sheet'!AK25,IF($R$3=$AQ$10,'Result Sheet'!BG25,IF($R$3=$AQ$11,'Result Sheet'!CB25,IF($R$3=$AQ$12,'Result Sheet'!CW25,IF($R$3=$AQ$13,'Result Sheet'!DR25,""))))))</f>
        <v/>
      </c>
      <c r="O25" s="120" t="str">
        <f>IF($R$3=$AQ$8,'Result Sheet'!Q25,IF($R$3=$AQ$9,'Result Sheet'!AL25,IF($R$3=$AQ$10,'Result Sheet'!BH25,IF($R$3=$AQ$11,'Result Sheet'!CC25,IF($R$3=$AQ$12,'Result Sheet'!CX25,IF($R$3=$AQ$13,'Result Sheet'!DS25,IF($R$3=$AQ$14,'Result Sheet'!EK25,IF($R$3=$AQ$15,'Result Sheet'!EU25,IF($R$3=$AQ$16,'Result Sheet'!FE25,"")))))))))</f>
        <v/>
      </c>
      <c r="P25" s="482" t="str">
        <f t="shared" si="1"/>
        <v/>
      </c>
      <c r="Q25" s="120" t="str">
        <f>IF($R$3=$AQ$8,'Result Sheet'!S25,IF($R$3=$AQ$9,'Result Sheet'!AN25,IF($R$3=$AQ$10,'Result Sheet'!BJ25,IF($R$3=$AQ$11,'Result Sheet'!CE25,IF($R$3=$AQ$12,'Result Sheet'!CZ25,IF($R$3=$AQ$13,'Result Sheet'!DU25,""))))))</f>
        <v/>
      </c>
      <c r="R25" s="120" t="str">
        <f>IF($R$3=$AQ$8,'Result Sheet'!T25,IF($R$3=$AQ$9,'Result Sheet'!AO25,IF($R$3=$AQ$10,'Result Sheet'!BK25,IF($R$3=$AQ$11,'Result Sheet'!CF25,IF($R$3=$AQ$12,'Result Sheet'!DA25,IF($R$3=$AQ$13,'Result Sheet'!DV25,IF($R$3=$AQ$14,'Result Sheet'!EL25,IF($R$3=$AQ$15,'Result Sheet'!EV25,IF($R$3=$AQ$16,'Result Sheet'!FF25,"")))))))))</f>
        <v/>
      </c>
      <c r="S25" s="65" t="str">
        <f t="shared" si="2"/>
        <v/>
      </c>
      <c r="T25" s="62">
        <f t="shared" si="3"/>
        <v>0</v>
      </c>
      <c r="U25" s="120" t="str">
        <f>IF($R$3=$AQ$8,'Result Sheet'!W25,IF($R$3=$AQ$9,'Result Sheet'!AR25,IF($R$3=$AQ$10,'Result Sheet'!BN25,IF($R$3=$AQ$11,'Result Sheet'!CI25,IF($R$3=$AQ$12,'Result Sheet'!DD25,IF($R$3=$AQ$13,'Result Sheet'!DY25,""))))))</f>
        <v/>
      </c>
      <c r="V25" s="120" t="str">
        <f>IF($R$3=$AQ$8,'Result Sheet'!X25,IF($R$3=$AQ$9,'Result Sheet'!AS25,IF($R$3=$AQ$10,'Result Sheet'!BO25,IF($R$3=$AQ$11,'Result Sheet'!CJ25,IF($R$3=$AQ$12,'Result Sheet'!DE25,IF($R$3=$AQ$13,'Result Sheet'!DZ25,IF($R$3=$AQ$14,'Result Sheet'!EM25,IF($R$3=$AQ$15,'Result Sheet'!EW25,IF($R$3=$AQ$16,'Result Sheet'!FG25,"")))))))))</f>
        <v/>
      </c>
      <c r="W25" s="66" t="str">
        <f t="shared" si="4"/>
        <v/>
      </c>
      <c r="X25" s="455" t="str">
        <f t="shared" si="5"/>
        <v/>
      </c>
      <c r="Y25" s="456">
        <f t="shared" si="6"/>
        <v>0</v>
      </c>
      <c r="Z25" s="456" t="str">
        <f t="shared" si="0"/>
        <v/>
      </c>
      <c r="AA25" s="456" t="str">
        <f t="shared" si="7"/>
        <v/>
      </c>
      <c r="AB25" s="456" t="str">
        <f t="shared" si="8"/>
        <v/>
      </c>
      <c r="AC25" s="456" t="str">
        <f t="shared" si="9"/>
        <v/>
      </c>
      <c r="AD25" s="457" t="str">
        <f t="shared" si="10"/>
        <v/>
      </c>
    </row>
    <row r="26" spans="1:43">
      <c r="A26" s="485">
        <f>IF('Result Sheet'!A26="","",'Result Sheet'!A26)</f>
        <v>19</v>
      </c>
      <c r="B26" s="449" t="str">
        <f>IF(OR($D$3="",$R$3=""),"",IF('Result Sheet'!B26="","",'Result Sheet'!B26))</f>
        <v/>
      </c>
      <c r="C26" s="450" t="str">
        <f>IF(OR($D$3="",$R$3=""),"",IF('Result Sheet'!F26="","",'Result Sheet'!F26))</f>
        <v/>
      </c>
      <c r="D26" s="451" t="str">
        <f>IF(OR($D$3="",$R$3=""),"",IF('Result Sheet'!E26="","",'Result Sheet'!E26))</f>
        <v/>
      </c>
      <c r="E26" s="452" t="str">
        <f>IF(OR($D$3="",$R$3=""),"",IF('Result Sheet'!G26="","",'Result Sheet'!G26))</f>
        <v/>
      </c>
      <c r="F26" s="452" t="str">
        <f>IF(OR($D$3="",$R$3=""),"",IF('Result Sheet'!H26="","",'Result Sheet'!H26))</f>
        <v/>
      </c>
      <c r="G26" s="452" t="str">
        <f>IF(OR($D$3="",$R$3=""),"",IF('Result Sheet'!I26="","",'Result Sheet'!I26))</f>
        <v/>
      </c>
      <c r="H26" s="453" t="str">
        <f>IF(OR($D$3="",$R$3=""),"",IF('Result Sheet'!K26="","",'Result Sheet'!K26))</f>
        <v/>
      </c>
      <c r="I26" s="454" t="str">
        <f>IF(OR($D$3="",$R$3=""),"",IF('Result Sheet'!J26="","",'Result Sheet'!J26))</f>
        <v/>
      </c>
      <c r="J26" s="120" t="str">
        <f>IF($R$3=$AQ$8,'Result Sheet'!L26,IF($R$3=$AQ$9,'Result Sheet'!AG26,IF($R$3=$AQ$10,'Result Sheet'!BC26,IF($R$3=$AQ$11,'Result Sheet'!BX26,IF($R$3=$AQ$12,'Result Sheet'!CS26,IF($R$3=$AQ$13,'Result Sheet'!DN26,""))))))</f>
        <v/>
      </c>
      <c r="K26" s="120" t="str">
        <f>IF($R$3=$AQ$8,'Result Sheet'!M26,IF($R$3=$AQ$9,'Result Sheet'!AH26,IF($R$3=$AQ$10,'Result Sheet'!BD26,IF($R$3=$AQ$11,'Result Sheet'!BY26,IF($R$3=$AQ$12,'Result Sheet'!CT26,IF($R$3=$AQ$13,'Result Sheet'!DO26,IF($R$3=$AQ$14,'Result Sheet'!EI26,IF($R$3=$AQ$15,'Result Sheet'!ES26,IF($R$3=$AQ$16,'Result Sheet'!FC26,"")))))))))</f>
        <v/>
      </c>
      <c r="L26" s="120" t="str">
        <f>IF($R$3=$AQ$8,'Result Sheet'!N26,IF($R$3=$AQ$9,'Result Sheet'!AI26,IF($R$3=$AQ$10,'Result Sheet'!BE26,IF($R$3=$AQ$11,'Result Sheet'!BZ26,IF($R$3=$AQ$12,'Result Sheet'!CU26,IF($R$3=$AQ$13,'Result Sheet'!DP26,""))))))</f>
        <v/>
      </c>
      <c r="M26" s="120" t="str">
        <f>IF($R$3=$AQ$8,'Result Sheet'!O26,IF($R$3=$AQ$9,'Result Sheet'!AJ26,IF($R$3=$AQ$10,'Result Sheet'!BF26,IF($R$3=$AQ$11,'Result Sheet'!CA26,IF($R$3=$AQ$12,'Result Sheet'!CV26,IF($R$3=$AQ$13,'Result Sheet'!DQ26,IF($R$3=$AQ$14,'Result Sheet'!EJ26,IF($R$3=$AQ$15,'Result Sheet'!ET26,IF($R$3=$AQ$16,'Result Sheet'!FD26,"")))))))))</f>
        <v/>
      </c>
      <c r="N26" s="120" t="str">
        <f>IF($R$3=$AQ$8,'Result Sheet'!P26,IF($R$3=$AQ$9,'Result Sheet'!AK26,IF($R$3=$AQ$10,'Result Sheet'!BG26,IF($R$3=$AQ$11,'Result Sheet'!CB26,IF($R$3=$AQ$12,'Result Sheet'!CW26,IF($R$3=$AQ$13,'Result Sheet'!DR26,""))))))</f>
        <v/>
      </c>
      <c r="O26" s="120" t="str">
        <f>IF($R$3=$AQ$8,'Result Sheet'!Q26,IF($R$3=$AQ$9,'Result Sheet'!AL26,IF($R$3=$AQ$10,'Result Sheet'!BH26,IF($R$3=$AQ$11,'Result Sheet'!CC26,IF($R$3=$AQ$12,'Result Sheet'!CX26,IF($R$3=$AQ$13,'Result Sheet'!DS26,IF($R$3=$AQ$14,'Result Sheet'!EK26,IF($R$3=$AQ$15,'Result Sheet'!EU26,IF($R$3=$AQ$16,'Result Sheet'!FE26,"")))))))))</f>
        <v/>
      </c>
      <c r="P26" s="482" t="str">
        <f t="shared" si="1"/>
        <v/>
      </c>
      <c r="Q26" s="120" t="str">
        <f>IF($R$3=$AQ$8,'Result Sheet'!S26,IF($R$3=$AQ$9,'Result Sheet'!AN26,IF($R$3=$AQ$10,'Result Sheet'!BJ26,IF($R$3=$AQ$11,'Result Sheet'!CE26,IF($R$3=$AQ$12,'Result Sheet'!CZ26,IF($R$3=$AQ$13,'Result Sheet'!DU26,""))))))</f>
        <v/>
      </c>
      <c r="R26" s="120" t="str">
        <f>IF($R$3=$AQ$8,'Result Sheet'!T26,IF($R$3=$AQ$9,'Result Sheet'!AO26,IF($R$3=$AQ$10,'Result Sheet'!BK26,IF($R$3=$AQ$11,'Result Sheet'!CF26,IF($R$3=$AQ$12,'Result Sheet'!DA26,IF($R$3=$AQ$13,'Result Sheet'!DV26,IF($R$3=$AQ$14,'Result Sheet'!EL26,IF($R$3=$AQ$15,'Result Sheet'!EV26,IF($R$3=$AQ$16,'Result Sheet'!FF26,"")))))))))</f>
        <v/>
      </c>
      <c r="S26" s="65" t="str">
        <f t="shared" si="2"/>
        <v/>
      </c>
      <c r="T26" s="62">
        <f t="shared" si="3"/>
        <v>0</v>
      </c>
      <c r="U26" s="120" t="str">
        <f>IF($R$3=$AQ$8,'Result Sheet'!W26,IF($R$3=$AQ$9,'Result Sheet'!AR26,IF($R$3=$AQ$10,'Result Sheet'!BN26,IF($R$3=$AQ$11,'Result Sheet'!CI26,IF($R$3=$AQ$12,'Result Sheet'!DD26,IF($R$3=$AQ$13,'Result Sheet'!DY26,""))))))</f>
        <v/>
      </c>
      <c r="V26" s="120" t="str">
        <f>IF($R$3=$AQ$8,'Result Sheet'!X26,IF($R$3=$AQ$9,'Result Sheet'!AS26,IF($R$3=$AQ$10,'Result Sheet'!BO26,IF($R$3=$AQ$11,'Result Sheet'!CJ26,IF($R$3=$AQ$12,'Result Sheet'!DE26,IF($R$3=$AQ$13,'Result Sheet'!DZ26,IF($R$3=$AQ$14,'Result Sheet'!EM26,IF($R$3=$AQ$15,'Result Sheet'!EW26,IF($R$3=$AQ$16,'Result Sheet'!FG26,"")))))))))</f>
        <v/>
      </c>
      <c r="W26" s="66" t="str">
        <f t="shared" si="4"/>
        <v/>
      </c>
      <c r="X26" s="455" t="str">
        <f t="shared" si="5"/>
        <v/>
      </c>
      <c r="Y26" s="456">
        <f t="shared" si="6"/>
        <v>0</v>
      </c>
      <c r="Z26" s="456" t="str">
        <f t="shared" si="0"/>
        <v/>
      </c>
      <c r="AA26" s="456" t="str">
        <f t="shared" si="7"/>
        <v/>
      </c>
      <c r="AB26" s="456" t="str">
        <f t="shared" si="8"/>
        <v/>
      </c>
      <c r="AC26" s="456" t="str">
        <f t="shared" si="9"/>
        <v/>
      </c>
      <c r="AD26" s="457" t="str">
        <f t="shared" si="10"/>
        <v/>
      </c>
    </row>
    <row r="27" spans="1:43">
      <c r="A27" s="485">
        <f>IF('Result Sheet'!A27="","",'Result Sheet'!A27)</f>
        <v>20</v>
      </c>
      <c r="B27" s="449" t="str">
        <f>IF(OR($D$3="",$R$3=""),"",IF('Result Sheet'!B27="","",'Result Sheet'!B27))</f>
        <v/>
      </c>
      <c r="C27" s="450" t="str">
        <f>IF(OR($D$3="",$R$3=""),"",IF('Result Sheet'!F27="","",'Result Sheet'!F27))</f>
        <v/>
      </c>
      <c r="D27" s="451" t="str">
        <f>IF(OR($D$3="",$R$3=""),"",IF('Result Sheet'!E27="","",'Result Sheet'!E27))</f>
        <v/>
      </c>
      <c r="E27" s="452" t="str">
        <f>IF(OR($D$3="",$R$3=""),"",IF('Result Sheet'!G27="","",'Result Sheet'!G27))</f>
        <v/>
      </c>
      <c r="F27" s="452" t="str">
        <f>IF(OR($D$3="",$R$3=""),"",IF('Result Sheet'!H27="","",'Result Sheet'!H27))</f>
        <v/>
      </c>
      <c r="G27" s="452" t="str">
        <f>IF(OR($D$3="",$R$3=""),"",IF('Result Sheet'!I27="","",'Result Sheet'!I27))</f>
        <v/>
      </c>
      <c r="H27" s="453" t="str">
        <f>IF(OR($D$3="",$R$3=""),"",IF('Result Sheet'!K27="","",'Result Sheet'!K27))</f>
        <v/>
      </c>
      <c r="I27" s="454" t="str">
        <f>IF(OR($D$3="",$R$3=""),"",IF('Result Sheet'!J27="","",'Result Sheet'!J27))</f>
        <v/>
      </c>
      <c r="J27" s="120" t="str">
        <f>IF($R$3=$AQ$8,'Result Sheet'!L27,IF($R$3=$AQ$9,'Result Sheet'!AG27,IF($R$3=$AQ$10,'Result Sheet'!BC27,IF($R$3=$AQ$11,'Result Sheet'!BX27,IF($R$3=$AQ$12,'Result Sheet'!CS27,IF($R$3=$AQ$13,'Result Sheet'!DN27,""))))))</f>
        <v/>
      </c>
      <c r="K27" s="120" t="str">
        <f>IF($R$3=$AQ$8,'Result Sheet'!M27,IF($R$3=$AQ$9,'Result Sheet'!AH27,IF($R$3=$AQ$10,'Result Sheet'!BD27,IF($R$3=$AQ$11,'Result Sheet'!BY27,IF($R$3=$AQ$12,'Result Sheet'!CT27,IF($R$3=$AQ$13,'Result Sheet'!DO27,IF($R$3=$AQ$14,'Result Sheet'!EI27,IF($R$3=$AQ$15,'Result Sheet'!ES27,IF($R$3=$AQ$16,'Result Sheet'!FC27,"")))))))))</f>
        <v/>
      </c>
      <c r="L27" s="120" t="str">
        <f>IF($R$3=$AQ$8,'Result Sheet'!N27,IF($R$3=$AQ$9,'Result Sheet'!AI27,IF($R$3=$AQ$10,'Result Sheet'!BE27,IF($R$3=$AQ$11,'Result Sheet'!BZ27,IF($R$3=$AQ$12,'Result Sheet'!CU27,IF($R$3=$AQ$13,'Result Sheet'!DP27,""))))))</f>
        <v/>
      </c>
      <c r="M27" s="120" t="str">
        <f>IF($R$3=$AQ$8,'Result Sheet'!O27,IF($R$3=$AQ$9,'Result Sheet'!AJ27,IF($R$3=$AQ$10,'Result Sheet'!BF27,IF($R$3=$AQ$11,'Result Sheet'!CA27,IF($R$3=$AQ$12,'Result Sheet'!CV27,IF($R$3=$AQ$13,'Result Sheet'!DQ27,IF($R$3=$AQ$14,'Result Sheet'!EJ27,IF($R$3=$AQ$15,'Result Sheet'!ET27,IF($R$3=$AQ$16,'Result Sheet'!FD27,"")))))))))</f>
        <v/>
      </c>
      <c r="N27" s="120" t="str">
        <f>IF($R$3=$AQ$8,'Result Sheet'!P27,IF($R$3=$AQ$9,'Result Sheet'!AK27,IF($R$3=$AQ$10,'Result Sheet'!BG27,IF($R$3=$AQ$11,'Result Sheet'!CB27,IF($R$3=$AQ$12,'Result Sheet'!CW27,IF($R$3=$AQ$13,'Result Sheet'!DR27,""))))))</f>
        <v/>
      </c>
      <c r="O27" s="120" t="str">
        <f>IF($R$3=$AQ$8,'Result Sheet'!Q27,IF($R$3=$AQ$9,'Result Sheet'!AL27,IF($R$3=$AQ$10,'Result Sheet'!BH27,IF($R$3=$AQ$11,'Result Sheet'!CC27,IF($R$3=$AQ$12,'Result Sheet'!CX27,IF($R$3=$AQ$13,'Result Sheet'!DS27,IF($R$3=$AQ$14,'Result Sheet'!EK27,IF($R$3=$AQ$15,'Result Sheet'!EU27,IF($R$3=$AQ$16,'Result Sheet'!FE27,"")))))))))</f>
        <v/>
      </c>
      <c r="P27" s="482" t="str">
        <f t="shared" si="1"/>
        <v/>
      </c>
      <c r="Q27" s="120" t="str">
        <f>IF($R$3=$AQ$8,'Result Sheet'!S27,IF($R$3=$AQ$9,'Result Sheet'!AN27,IF($R$3=$AQ$10,'Result Sheet'!BJ27,IF($R$3=$AQ$11,'Result Sheet'!CE27,IF($R$3=$AQ$12,'Result Sheet'!CZ27,IF($R$3=$AQ$13,'Result Sheet'!DU27,""))))))</f>
        <v/>
      </c>
      <c r="R27" s="120" t="str">
        <f>IF($R$3=$AQ$8,'Result Sheet'!T27,IF($R$3=$AQ$9,'Result Sheet'!AO27,IF($R$3=$AQ$10,'Result Sheet'!BK27,IF($R$3=$AQ$11,'Result Sheet'!CF27,IF($R$3=$AQ$12,'Result Sheet'!DA27,IF($R$3=$AQ$13,'Result Sheet'!DV27,IF($R$3=$AQ$14,'Result Sheet'!EL27,IF($R$3=$AQ$15,'Result Sheet'!EV27,IF($R$3=$AQ$16,'Result Sheet'!FF27,"")))))))))</f>
        <v/>
      </c>
      <c r="S27" s="65" t="str">
        <f t="shared" si="2"/>
        <v/>
      </c>
      <c r="T27" s="62">
        <f t="shared" si="3"/>
        <v>0</v>
      </c>
      <c r="U27" s="120" t="str">
        <f>IF($R$3=$AQ$8,'Result Sheet'!W27,IF($R$3=$AQ$9,'Result Sheet'!AR27,IF($R$3=$AQ$10,'Result Sheet'!BN27,IF($R$3=$AQ$11,'Result Sheet'!CI27,IF($R$3=$AQ$12,'Result Sheet'!DD27,IF($R$3=$AQ$13,'Result Sheet'!DY27,""))))))</f>
        <v/>
      </c>
      <c r="V27" s="120" t="str">
        <f>IF($R$3=$AQ$8,'Result Sheet'!X27,IF($R$3=$AQ$9,'Result Sheet'!AS27,IF($R$3=$AQ$10,'Result Sheet'!BO27,IF($R$3=$AQ$11,'Result Sheet'!CJ27,IF($R$3=$AQ$12,'Result Sheet'!DE27,IF($R$3=$AQ$13,'Result Sheet'!DZ27,IF($R$3=$AQ$14,'Result Sheet'!EM27,IF($R$3=$AQ$15,'Result Sheet'!EW27,IF($R$3=$AQ$16,'Result Sheet'!FG27,"")))))))))</f>
        <v/>
      </c>
      <c r="W27" s="66" t="str">
        <f t="shared" si="4"/>
        <v/>
      </c>
      <c r="X27" s="455" t="str">
        <f t="shared" si="5"/>
        <v/>
      </c>
      <c r="Y27" s="456">
        <f t="shared" si="6"/>
        <v>0</v>
      </c>
      <c r="Z27" s="456" t="str">
        <f t="shared" si="0"/>
        <v/>
      </c>
      <c r="AA27" s="456" t="str">
        <f t="shared" si="7"/>
        <v/>
      </c>
      <c r="AB27" s="456" t="str">
        <f t="shared" si="8"/>
        <v/>
      </c>
      <c r="AC27" s="456" t="str">
        <f t="shared" si="9"/>
        <v/>
      </c>
      <c r="AD27" s="457" t="str">
        <f t="shared" si="10"/>
        <v/>
      </c>
    </row>
    <row r="28" spans="1:43">
      <c r="A28" s="485">
        <f>IF('Result Sheet'!A28="","",'Result Sheet'!A28)</f>
        <v>21</v>
      </c>
      <c r="B28" s="449" t="str">
        <f>IF(OR($D$3="",$R$3=""),"",IF('Result Sheet'!B28="","",'Result Sheet'!B28))</f>
        <v/>
      </c>
      <c r="C28" s="450" t="str">
        <f>IF(OR($D$3="",$R$3=""),"",IF('Result Sheet'!F28="","",'Result Sheet'!F28))</f>
        <v/>
      </c>
      <c r="D28" s="451" t="str">
        <f>IF(OR($D$3="",$R$3=""),"",IF('Result Sheet'!E28="","",'Result Sheet'!E28))</f>
        <v/>
      </c>
      <c r="E28" s="452" t="str">
        <f>IF(OR($D$3="",$R$3=""),"",IF('Result Sheet'!G28="","",'Result Sheet'!G28))</f>
        <v/>
      </c>
      <c r="F28" s="452" t="str">
        <f>IF(OR($D$3="",$R$3=""),"",IF('Result Sheet'!H28="","",'Result Sheet'!H28))</f>
        <v/>
      </c>
      <c r="G28" s="452" t="str">
        <f>IF(OR($D$3="",$R$3=""),"",IF('Result Sheet'!I28="","",'Result Sheet'!I28))</f>
        <v/>
      </c>
      <c r="H28" s="453" t="str">
        <f>IF(OR($D$3="",$R$3=""),"",IF('Result Sheet'!K28="","",'Result Sheet'!K28))</f>
        <v/>
      </c>
      <c r="I28" s="454" t="str">
        <f>IF(OR($D$3="",$R$3=""),"",IF('Result Sheet'!J28="","",'Result Sheet'!J28))</f>
        <v/>
      </c>
      <c r="J28" s="120" t="str">
        <f>IF($R$3=$AQ$8,'Result Sheet'!L28,IF($R$3=$AQ$9,'Result Sheet'!AG28,IF($R$3=$AQ$10,'Result Sheet'!BC28,IF($R$3=$AQ$11,'Result Sheet'!BX28,IF($R$3=$AQ$12,'Result Sheet'!CS28,IF($R$3=$AQ$13,'Result Sheet'!DN28,""))))))</f>
        <v/>
      </c>
      <c r="K28" s="120" t="str">
        <f>IF($R$3=$AQ$8,'Result Sheet'!M28,IF($R$3=$AQ$9,'Result Sheet'!AH28,IF($R$3=$AQ$10,'Result Sheet'!BD28,IF($R$3=$AQ$11,'Result Sheet'!BY28,IF($R$3=$AQ$12,'Result Sheet'!CT28,IF($R$3=$AQ$13,'Result Sheet'!DO28,IF($R$3=$AQ$14,'Result Sheet'!EI28,IF($R$3=$AQ$15,'Result Sheet'!ES28,IF($R$3=$AQ$16,'Result Sheet'!FC28,"")))))))))</f>
        <v/>
      </c>
      <c r="L28" s="120" t="str">
        <f>IF($R$3=$AQ$8,'Result Sheet'!N28,IF($R$3=$AQ$9,'Result Sheet'!AI28,IF($R$3=$AQ$10,'Result Sheet'!BE28,IF($R$3=$AQ$11,'Result Sheet'!BZ28,IF($R$3=$AQ$12,'Result Sheet'!CU28,IF($R$3=$AQ$13,'Result Sheet'!DP28,""))))))</f>
        <v/>
      </c>
      <c r="M28" s="120" t="str">
        <f>IF($R$3=$AQ$8,'Result Sheet'!O28,IF($R$3=$AQ$9,'Result Sheet'!AJ28,IF($R$3=$AQ$10,'Result Sheet'!BF28,IF($R$3=$AQ$11,'Result Sheet'!CA28,IF($R$3=$AQ$12,'Result Sheet'!CV28,IF($R$3=$AQ$13,'Result Sheet'!DQ28,IF($R$3=$AQ$14,'Result Sheet'!EJ28,IF($R$3=$AQ$15,'Result Sheet'!ET28,IF($R$3=$AQ$16,'Result Sheet'!FD28,"")))))))))</f>
        <v/>
      </c>
      <c r="N28" s="120" t="str">
        <f>IF($R$3=$AQ$8,'Result Sheet'!P28,IF($R$3=$AQ$9,'Result Sheet'!AK28,IF($R$3=$AQ$10,'Result Sheet'!BG28,IF($R$3=$AQ$11,'Result Sheet'!CB28,IF($R$3=$AQ$12,'Result Sheet'!CW28,IF($R$3=$AQ$13,'Result Sheet'!DR28,""))))))</f>
        <v/>
      </c>
      <c r="O28" s="120" t="str">
        <f>IF($R$3=$AQ$8,'Result Sheet'!Q28,IF($R$3=$AQ$9,'Result Sheet'!AL28,IF($R$3=$AQ$10,'Result Sheet'!BH28,IF($R$3=$AQ$11,'Result Sheet'!CC28,IF($R$3=$AQ$12,'Result Sheet'!CX28,IF($R$3=$AQ$13,'Result Sheet'!DS28,IF($R$3=$AQ$14,'Result Sheet'!EK28,IF($R$3=$AQ$15,'Result Sheet'!EU28,IF($R$3=$AQ$16,'Result Sheet'!FE28,"")))))))))</f>
        <v/>
      </c>
      <c r="P28" s="482" t="str">
        <f t="shared" si="1"/>
        <v/>
      </c>
      <c r="Q28" s="120" t="str">
        <f>IF($R$3=$AQ$8,'Result Sheet'!S28,IF($R$3=$AQ$9,'Result Sheet'!AN28,IF($R$3=$AQ$10,'Result Sheet'!BJ28,IF($R$3=$AQ$11,'Result Sheet'!CE28,IF($R$3=$AQ$12,'Result Sheet'!CZ28,IF($R$3=$AQ$13,'Result Sheet'!DU28,""))))))</f>
        <v/>
      </c>
      <c r="R28" s="120" t="str">
        <f>IF($R$3=$AQ$8,'Result Sheet'!T28,IF($R$3=$AQ$9,'Result Sheet'!AO28,IF($R$3=$AQ$10,'Result Sheet'!BK28,IF($R$3=$AQ$11,'Result Sheet'!CF28,IF($R$3=$AQ$12,'Result Sheet'!DA28,IF($R$3=$AQ$13,'Result Sheet'!DV28,IF($R$3=$AQ$14,'Result Sheet'!EL28,IF($R$3=$AQ$15,'Result Sheet'!EV28,IF($R$3=$AQ$16,'Result Sheet'!FF28,"")))))))))</f>
        <v/>
      </c>
      <c r="S28" s="65" t="str">
        <f t="shared" si="2"/>
        <v/>
      </c>
      <c r="T28" s="62">
        <f t="shared" si="3"/>
        <v>0</v>
      </c>
      <c r="U28" s="120" t="str">
        <f>IF($R$3=$AQ$8,'Result Sheet'!W28,IF($R$3=$AQ$9,'Result Sheet'!AR28,IF($R$3=$AQ$10,'Result Sheet'!BN28,IF($R$3=$AQ$11,'Result Sheet'!CI28,IF($R$3=$AQ$12,'Result Sheet'!DD28,IF($R$3=$AQ$13,'Result Sheet'!DY28,""))))))</f>
        <v/>
      </c>
      <c r="V28" s="120" t="str">
        <f>IF($R$3=$AQ$8,'Result Sheet'!X28,IF($R$3=$AQ$9,'Result Sheet'!AS28,IF($R$3=$AQ$10,'Result Sheet'!BO28,IF($R$3=$AQ$11,'Result Sheet'!CJ28,IF($R$3=$AQ$12,'Result Sheet'!DE28,IF($R$3=$AQ$13,'Result Sheet'!DZ28,IF($R$3=$AQ$14,'Result Sheet'!EM28,IF($R$3=$AQ$15,'Result Sheet'!EW28,IF($R$3=$AQ$16,'Result Sheet'!FG28,"")))))))))</f>
        <v/>
      </c>
      <c r="W28" s="66" t="str">
        <f t="shared" si="4"/>
        <v/>
      </c>
      <c r="X28" s="455" t="str">
        <f t="shared" si="5"/>
        <v/>
      </c>
      <c r="Y28" s="456">
        <f t="shared" si="6"/>
        <v>0</v>
      </c>
      <c r="Z28" s="456" t="str">
        <f t="shared" si="0"/>
        <v/>
      </c>
      <c r="AA28" s="456" t="str">
        <f t="shared" si="7"/>
        <v/>
      </c>
      <c r="AB28" s="456" t="str">
        <f t="shared" si="8"/>
        <v/>
      </c>
      <c r="AC28" s="456" t="str">
        <f t="shared" si="9"/>
        <v/>
      </c>
      <c r="AD28" s="457" t="str">
        <f t="shared" si="10"/>
        <v/>
      </c>
    </row>
    <row r="29" spans="1:43">
      <c r="A29" s="485">
        <f>IF('Result Sheet'!A29="","",'Result Sheet'!A29)</f>
        <v>22</v>
      </c>
      <c r="B29" s="449" t="str">
        <f>IF(OR($D$3="",$R$3=""),"",IF('Result Sheet'!B29="","",'Result Sheet'!B29))</f>
        <v/>
      </c>
      <c r="C29" s="450" t="str">
        <f>IF(OR($D$3="",$R$3=""),"",IF('Result Sheet'!F29="","",'Result Sheet'!F29))</f>
        <v/>
      </c>
      <c r="D29" s="451" t="str">
        <f>IF(OR($D$3="",$R$3=""),"",IF('Result Sheet'!E29="","",'Result Sheet'!E29))</f>
        <v/>
      </c>
      <c r="E29" s="452" t="str">
        <f>IF(OR($D$3="",$R$3=""),"",IF('Result Sheet'!G29="","",'Result Sheet'!G29))</f>
        <v/>
      </c>
      <c r="F29" s="452" t="str">
        <f>IF(OR($D$3="",$R$3=""),"",IF('Result Sheet'!H29="","",'Result Sheet'!H29))</f>
        <v/>
      </c>
      <c r="G29" s="452" t="str">
        <f>IF(OR($D$3="",$R$3=""),"",IF('Result Sheet'!I29="","",'Result Sheet'!I29))</f>
        <v/>
      </c>
      <c r="H29" s="453" t="str">
        <f>IF(OR($D$3="",$R$3=""),"",IF('Result Sheet'!K29="","",'Result Sheet'!K29))</f>
        <v/>
      </c>
      <c r="I29" s="454" t="str">
        <f>IF(OR($D$3="",$R$3=""),"",IF('Result Sheet'!J29="","",'Result Sheet'!J29))</f>
        <v/>
      </c>
      <c r="J29" s="120" t="str">
        <f>IF($R$3=$AQ$8,'Result Sheet'!L29,IF($R$3=$AQ$9,'Result Sheet'!AG29,IF($R$3=$AQ$10,'Result Sheet'!BC29,IF($R$3=$AQ$11,'Result Sheet'!BX29,IF($R$3=$AQ$12,'Result Sheet'!CS29,IF($R$3=$AQ$13,'Result Sheet'!DN29,""))))))</f>
        <v/>
      </c>
      <c r="K29" s="120" t="str">
        <f>IF($R$3=$AQ$8,'Result Sheet'!M29,IF($R$3=$AQ$9,'Result Sheet'!AH29,IF($R$3=$AQ$10,'Result Sheet'!BD29,IF($R$3=$AQ$11,'Result Sheet'!BY29,IF($R$3=$AQ$12,'Result Sheet'!CT29,IF($R$3=$AQ$13,'Result Sheet'!DO29,IF($R$3=$AQ$14,'Result Sheet'!EI29,IF($R$3=$AQ$15,'Result Sheet'!ES29,IF($R$3=$AQ$16,'Result Sheet'!FC29,"")))))))))</f>
        <v/>
      </c>
      <c r="L29" s="120" t="str">
        <f>IF($R$3=$AQ$8,'Result Sheet'!N29,IF($R$3=$AQ$9,'Result Sheet'!AI29,IF($R$3=$AQ$10,'Result Sheet'!BE29,IF($R$3=$AQ$11,'Result Sheet'!BZ29,IF($R$3=$AQ$12,'Result Sheet'!CU29,IF($R$3=$AQ$13,'Result Sheet'!DP29,""))))))</f>
        <v/>
      </c>
      <c r="M29" s="120" t="str">
        <f>IF($R$3=$AQ$8,'Result Sheet'!O29,IF($R$3=$AQ$9,'Result Sheet'!AJ29,IF($R$3=$AQ$10,'Result Sheet'!BF29,IF($R$3=$AQ$11,'Result Sheet'!CA29,IF($R$3=$AQ$12,'Result Sheet'!CV29,IF($R$3=$AQ$13,'Result Sheet'!DQ29,IF($R$3=$AQ$14,'Result Sheet'!EJ29,IF($R$3=$AQ$15,'Result Sheet'!ET29,IF($R$3=$AQ$16,'Result Sheet'!FD29,"")))))))))</f>
        <v/>
      </c>
      <c r="N29" s="120" t="str">
        <f>IF($R$3=$AQ$8,'Result Sheet'!P29,IF($R$3=$AQ$9,'Result Sheet'!AK29,IF($R$3=$AQ$10,'Result Sheet'!BG29,IF($R$3=$AQ$11,'Result Sheet'!CB29,IF($R$3=$AQ$12,'Result Sheet'!CW29,IF($R$3=$AQ$13,'Result Sheet'!DR29,""))))))</f>
        <v/>
      </c>
      <c r="O29" s="120" t="str">
        <f>IF($R$3=$AQ$8,'Result Sheet'!Q29,IF($R$3=$AQ$9,'Result Sheet'!AL29,IF($R$3=$AQ$10,'Result Sheet'!BH29,IF($R$3=$AQ$11,'Result Sheet'!CC29,IF($R$3=$AQ$12,'Result Sheet'!CX29,IF($R$3=$AQ$13,'Result Sheet'!DS29,IF($R$3=$AQ$14,'Result Sheet'!EK29,IF($R$3=$AQ$15,'Result Sheet'!EU29,IF($R$3=$AQ$16,'Result Sheet'!FE29,"")))))))))</f>
        <v/>
      </c>
      <c r="P29" s="482" t="str">
        <f t="shared" si="1"/>
        <v/>
      </c>
      <c r="Q29" s="120" t="str">
        <f>IF($R$3=$AQ$8,'Result Sheet'!S29,IF($R$3=$AQ$9,'Result Sheet'!AN29,IF($R$3=$AQ$10,'Result Sheet'!BJ29,IF($R$3=$AQ$11,'Result Sheet'!CE29,IF($R$3=$AQ$12,'Result Sheet'!CZ29,IF($R$3=$AQ$13,'Result Sheet'!DU29,""))))))</f>
        <v/>
      </c>
      <c r="R29" s="120" t="str">
        <f>IF($R$3=$AQ$8,'Result Sheet'!T29,IF($R$3=$AQ$9,'Result Sheet'!AO29,IF($R$3=$AQ$10,'Result Sheet'!BK29,IF($R$3=$AQ$11,'Result Sheet'!CF29,IF($R$3=$AQ$12,'Result Sheet'!DA29,IF($R$3=$AQ$13,'Result Sheet'!DV29,IF($R$3=$AQ$14,'Result Sheet'!EL29,IF($R$3=$AQ$15,'Result Sheet'!EV29,IF($R$3=$AQ$16,'Result Sheet'!FF29,"")))))))))</f>
        <v/>
      </c>
      <c r="S29" s="65" t="str">
        <f t="shared" si="2"/>
        <v/>
      </c>
      <c r="T29" s="62">
        <f t="shared" si="3"/>
        <v>0</v>
      </c>
      <c r="U29" s="120" t="str">
        <f>IF($R$3=$AQ$8,'Result Sheet'!W29,IF($R$3=$AQ$9,'Result Sheet'!AR29,IF($R$3=$AQ$10,'Result Sheet'!BN29,IF($R$3=$AQ$11,'Result Sheet'!CI29,IF($R$3=$AQ$12,'Result Sheet'!DD29,IF($R$3=$AQ$13,'Result Sheet'!DY29,""))))))</f>
        <v/>
      </c>
      <c r="V29" s="120" t="str">
        <f>IF($R$3=$AQ$8,'Result Sheet'!X29,IF($R$3=$AQ$9,'Result Sheet'!AS29,IF($R$3=$AQ$10,'Result Sheet'!BO29,IF($R$3=$AQ$11,'Result Sheet'!CJ29,IF($R$3=$AQ$12,'Result Sheet'!DE29,IF($R$3=$AQ$13,'Result Sheet'!DZ29,IF($R$3=$AQ$14,'Result Sheet'!EM29,IF($R$3=$AQ$15,'Result Sheet'!EW29,IF($R$3=$AQ$16,'Result Sheet'!FG29,"")))))))))</f>
        <v/>
      </c>
      <c r="W29" s="66" t="str">
        <f t="shared" si="4"/>
        <v/>
      </c>
      <c r="X29" s="455" t="str">
        <f t="shared" si="5"/>
        <v/>
      </c>
      <c r="Y29" s="456">
        <f t="shared" si="6"/>
        <v>0</v>
      </c>
      <c r="Z29" s="456" t="str">
        <f t="shared" si="0"/>
        <v/>
      </c>
      <c r="AA29" s="456" t="str">
        <f t="shared" si="7"/>
        <v/>
      </c>
      <c r="AB29" s="456" t="str">
        <f t="shared" si="8"/>
        <v/>
      </c>
      <c r="AC29" s="456" t="str">
        <f t="shared" si="9"/>
        <v/>
      </c>
      <c r="AD29" s="457" t="str">
        <f t="shared" si="10"/>
        <v/>
      </c>
    </row>
    <row r="30" spans="1:43">
      <c r="A30" s="485">
        <f>IF('Result Sheet'!A30="","",'Result Sheet'!A30)</f>
        <v>23</v>
      </c>
      <c r="B30" s="449" t="str">
        <f>IF(OR($D$3="",$R$3=""),"",IF('Result Sheet'!B30="","",'Result Sheet'!B30))</f>
        <v/>
      </c>
      <c r="C30" s="450" t="str">
        <f>IF(OR($D$3="",$R$3=""),"",IF('Result Sheet'!F30="","",'Result Sheet'!F30))</f>
        <v/>
      </c>
      <c r="D30" s="451" t="str">
        <f>IF(OR($D$3="",$R$3=""),"",IF('Result Sheet'!E30="","",'Result Sheet'!E30))</f>
        <v/>
      </c>
      <c r="E30" s="452" t="str">
        <f>IF(OR($D$3="",$R$3=""),"",IF('Result Sheet'!G30="","",'Result Sheet'!G30))</f>
        <v/>
      </c>
      <c r="F30" s="452" t="str">
        <f>IF(OR($D$3="",$R$3=""),"",IF('Result Sheet'!H30="","",'Result Sheet'!H30))</f>
        <v/>
      </c>
      <c r="G30" s="452" t="str">
        <f>IF(OR($D$3="",$R$3=""),"",IF('Result Sheet'!I30="","",'Result Sheet'!I30))</f>
        <v/>
      </c>
      <c r="H30" s="453" t="str">
        <f>IF(OR($D$3="",$R$3=""),"",IF('Result Sheet'!K30="","",'Result Sheet'!K30))</f>
        <v/>
      </c>
      <c r="I30" s="454" t="str">
        <f>IF(OR($D$3="",$R$3=""),"",IF('Result Sheet'!J30="","",'Result Sheet'!J30))</f>
        <v/>
      </c>
      <c r="J30" s="120" t="str">
        <f>IF($R$3=$AQ$8,'Result Sheet'!L30,IF($R$3=$AQ$9,'Result Sheet'!AG30,IF($R$3=$AQ$10,'Result Sheet'!BC30,IF($R$3=$AQ$11,'Result Sheet'!BX30,IF($R$3=$AQ$12,'Result Sheet'!CS30,IF($R$3=$AQ$13,'Result Sheet'!DN30,""))))))</f>
        <v/>
      </c>
      <c r="K30" s="120" t="str">
        <f>IF($R$3=$AQ$8,'Result Sheet'!M30,IF($R$3=$AQ$9,'Result Sheet'!AH30,IF($R$3=$AQ$10,'Result Sheet'!BD30,IF($R$3=$AQ$11,'Result Sheet'!BY30,IF($R$3=$AQ$12,'Result Sheet'!CT30,IF($R$3=$AQ$13,'Result Sheet'!DO30,IF($R$3=$AQ$14,'Result Sheet'!EI30,IF($R$3=$AQ$15,'Result Sheet'!ES30,IF($R$3=$AQ$16,'Result Sheet'!FC30,"")))))))))</f>
        <v/>
      </c>
      <c r="L30" s="120" t="str">
        <f>IF($R$3=$AQ$8,'Result Sheet'!N30,IF($R$3=$AQ$9,'Result Sheet'!AI30,IF($R$3=$AQ$10,'Result Sheet'!BE30,IF($R$3=$AQ$11,'Result Sheet'!BZ30,IF($R$3=$AQ$12,'Result Sheet'!CU30,IF($R$3=$AQ$13,'Result Sheet'!DP30,""))))))</f>
        <v/>
      </c>
      <c r="M30" s="120" t="str">
        <f>IF($R$3=$AQ$8,'Result Sheet'!O30,IF($R$3=$AQ$9,'Result Sheet'!AJ30,IF($R$3=$AQ$10,'Result Sheet'!BF30,IF($R$3=$AQ$11,'Result Sheet'!CA30,IF($R$3=$AQ$12,'Result Sheet'!CV30,IF($R$3=$AQ$13,'Result Sheet'!DQ30,IF($R$3=$AQ$14,'Result Sheet'!EJ30,IF($R$3=$AQ$15,'Result Sheet'!ET30,IF($R$3=$AQ$16,'Result Sheet'!FD30,"")))))))))</f>
        <v/>
      </c>
      <c r="N30" s="120" t="str">
        <f>IF($R$3=$AQ$8,'Result Sheet'!P30,IF($R$3=$AQ$9,'Result Sheet'!AK30,IF($R$3=$AQ$10,'Result Sheet'!BG30,IF($R$3=$AQ$11,'Result Sheet'!CB30,IF($R$3=$AQ$12,'Result Sheet'!CW30,IF($R$3=$AQ$13,'Result Sheet'!DR30,""))))))</f>
        <v/>
      </c>
      <c r="O30" s="120" t="str">
        <f>IF($R$3=$AQ$8,'Result Sheet'!Q30,IF($R$3=$AQ$9,'Result Sheet'!AL30,IF($R$3=$AQ$10,'Result Sheet'!BH30,IF($R$3=$AQ$11,'Result Sheet'!CC30,IF($R$3=$AQ$12,'Result Sheet'!CX30,IF($R$3=$AQ$13,'Result Sheet'!DS30,IF($R$3=$AQ$14,'Result Sheet'!EK30,IF($R$3=$AQ$15,'Result Sheet'!EU30,IF($R$3=$AQ$16,'Result Sheet'!FE30,"")))))))))</f>
        <v/>
      </c>
      <c r="P30" s="482" t="str">
        <f t="shared" si="1"/>
        <v/>
      </c>
      <c r="Q30" s="120" t="str">
        <f>IF($R$3=$AQ$8,'Result Sheet'!S30,IF($R$3=$AQ$9,'Result Sheet'!AN30,IF($R$3=$AQ$10,'Result Sheet'!BJ30,IF($R$3=$AQ$11,'Result Sheet'!CE30,IF($R$3=$AQ$12,'Result Sheet'!CZ30,IF($R$3=$AQ$13,'Result Sheet'!DU30,""))))))</f>
        <v/>
      </c>
      <c r="R30" s="120" t="str">
        <f>IF($R$3=$AQ$8,'Result Sheet'!T30,IF($R$3=$AQ$9,'Result Sheet'!AO30,IF($R$3=$AQ$10,'Result Sheet'!BK30,IF($R$3=$AQ$11,'Result Sheet'!CF30,IF($R$3=$AQ$12,'Result Sheet'!DA30,IF($R$3=$AQ$13,'Result Sheet'!DV30,IF($R$3=$AQ$14,'Result Sheet'!EL30,IF($R$3=$AQ$15,'Result Sheet'!EV30,IF($R$3=$AQ$16,'Result Sheet'!FF30,"")))))))))</f>
        <v/>
      </c>
      <c r="S30" s="65" t="str">
        <f t="shared" si="2"/>
        <v/>
      </c>
      <c r="T30" s="62">
        <f t="shared" si="3"/>
        <v>0</v>
      </c>
      <c r="U30" s="120" t="str">
        <f>IF($R$3=$AQ$8,'Result Sheet'!W30,IF($R$3=$AQ$9,'Result Sheet'!AR30,IF($R$3=$AQ$10,'Result Sheet'!BN30,IF($R$3=$AQ$11,'Result Sheet'!CI30,IF($R$3=$AQ$12,'Result Sheet'!DD30,IF($R$3=$AQ$13,'Result Sheet'!DY30,""))))))</f>
        <v/>
      </c>
      <c r="V30" s="120" t="str">
        <f>IF($R$3=$AQ$8,'Result Sheet'!X30,IF($R$3=$AQ$9,'Result Sheet'!AS30,IF($R$3=$AQ$10,'Result Sheet'!BO30,IF($R$3=$AQ$11,'Result Sheet'!CJ30,IF($R$3=$AQ$12,'Result Sheet'!DE30,IF($R$3=$AQ$13,'Result Sheet'!DZ30,IF($R$3=$AQ$14,'Result Sheet'!EM30,IF($R$3=$AQ$15,'Result Sheet'!EW30,IF($R$3=$AQ$16,'Result Sheet'!FG30,"")))))))))</f>
        <v/>
      </c>
      <c r="W30" s="66" t="str">
        <f t="shared" si="4"/>
        <v/>
      </c>
      <c r="X30" s="455" t="str">
        <f t="shared" si="5"/>
        <v/>
      </c>
      <c r="Y30" s="456">
        <f t="shared" si="6"/>
        <v>0</v>
      </c>
      <c r="Z30" s="456" t="str">
        <f t="shared" si="0"/>
        <v/>
      </c>
      <c r="AA30" s="456" t="str">
        <f t="shared" si="7"/>
        <v/>
      </c>
      <c r="AB30" s="456" t="str">
        <f t="shared" si="8"/>
        <v/>
      </c>
      <c r="AC30" s="456" t="str">
        <f t="shared" si="9"/>
        <v/>
      </c>
      <c r="AD30" s="457" t="str">
        <f t="shared" si="10"/>
        <v/>
      </c>
    </row>
    <row r="31" spans="1:43">
      <c r="A31" s="485">
        <f>IF('Result Sheet'!A31="","",'Result Sheet'!A31)</f>
        <v>24</v>
      </c>
      <c r="B31" s="449" t="str">
        <f>IF(OR($D$3="",$R$3=""),"",IF('Result Sheet'!B31="","",'Result Sheet'!B31))</f>
        <v/>
      </c>
      <c r="C31" s="450" t="str">
        <f>IF(OR($D$3="",$R$3=""),"",IF('Result Sheet'!F31="","",'Result Sheet'!F31))</f>
        <v/>
      </c>
      <c r="D31" s="451" t="str">
        <f>IF(OR($D$3="",$R$3=""),"",IF('Result Sheet'!E31="","",'Result Sheet'!E31))</f>
        <v/>
      </c>
      <c r="E31" s="452" t="str">
        <f>IF(OR($D$3="",$R$3=""),"",IF('Result Sheet'!G31="","",'Result Sheet'!G31))</f>
        <v/>
      </c>
      <c r="F31" s="452" t="str">
        <f>IF(OR($D$3="",$R$3=""),"",IF('Result Sheet'!H31="","",'Result Sheet'!H31))</f>
        <v/>
      </c>
      <c r="G31" s="452" t="str">
        <f>IF(OR($D$3="",$R$3=""),"",IF('Result Sheet'!I31="","",'Result Sheet'!I31))</f>
        <v/>
      </c>
      <c r="H31" s="453" t="str">
        <f>IF(OR($D$3="",$R$3=""),"",IF('Result Sheet'!K31="","",'Result Sheet'!K31))</f>
        <v/>
      </c>
      <c r="I31" s="454" t="str">
        <f>IF(OR($D$3="",$R$3=""),"",IF('Result Sheet'!J31="","",'Result Sheet'!J31))</f>
        <v/>
      </c>
      <c r="J31" s="120" t="str">
        <f>IF($R$3=$AQ$8,'Result Sheet'!L31,IF($R$3=$AQ$9,'Result Sheet'!AG31,IF($R$3=$AQ$10,'Result Sheet'!BC31,IF($R$3=$AQ$11,'Result Sheet'!BX31,IF($R$3=$AQ$12,'Result Sheet'!CS31,IF($R$3=$AQ$13,'Result Sheet'!DN31,""))))))</f>
        <v/>
      </c>
      <c r="K31" s="120" t="str">
        <f>IF($R$3=$AQ$8,'Result Sheet'!M31,IF($R$3=$AQ$9,'Result Sheet'!AH31,IF($R$3=$AQ$10,'Result Sheet'!BD31,IF($R$3=$AQ$11,'Result Sheet'!BY31,IF($R$3=$AQ$12,'Result Sheet'!CT31,IF($R$3=$AQ$13,'Result Sheet'!DO31,IF($R$3=$AQ$14,'Result Sheet'!EI31,IF($R$3=$AQ$15,'Result Sheet'!ES31,IF($R$3=$AQ$16,'Result Sheet'!FC31,"")))))))))</f>
        <v/>
      </c>
      <c r="L31" s="120" t="str">
        <f>IF($R$3=$AQ$8,'Result Sheet'!N31,IF($R$3=$AQ$9,'Result Sheet'!AI31,IF($R$3=$AQ$10,'Result Sheet'!BE31,IF($R$3=$AQ$11,'Result Sheet'!BZ31,IF($R$3=$AQ$12,'Result Sheet'!CU31,IF($R$3=$AQ$13,'Result Sheet'!DP31,""))))))</f>
        <v/>
      </c>
      <c r="M31" s="120" t="str">
        <f>IF($R$3=$AQ$8,'Result Sheet'!O31,IF($R$3=$AQ$9,'Result Sheet'!AJ31,IF($R$3=$AQ$10,'Result Sheet'!BF31,IF($R$3=$AQ$11,'Result Sheet'!CA31,IF($R$3=$AQ$12,'Result Sheet'!CV31,IF($R$3=$AQ$13,'Result Sheet'!DQ31,IF($R$3=$AQ$14,'Result Sheet'!EJ31,IF($R$3=$AQ$15,'Result Sheet'!ET31,IF($R$3=$AQ$16,'Result Sheet'!FD31,"")))))))))</f>
        <v/>
      </c>
      <c r="N31" s="120" t="str">
        <f>IF($R$3=$AQ$8,'Result Sheet'!P31,IF($R$3=$AQ$9,'Result Sheet'!AK31,IF($R$3=$AQ$10,'Result Sheet'!BG31,IF($R$3=$AQ$11,'Result Sheet'!CB31,IF($R$3=$AQ$12,'Result Sheet'!CW31,IF($R$3=$AQ$13,'Result Sheet'!DR31,""))))))</f>
        <v/>
      </c>
      <c r="O31" s="120" t="str">
        <f>IF($R$3=$AQ$8,'Result Sheet'!Q31,IF($R$3=$AQ$9,'Result Sheet'!AL31,IF($R$3=$AQ$10,'Result Sheet'!BH31,IF($R$3=$AQ$11,'Result Sheet'!CC31,IF($R$3=$AQ$12,'Result Sheet'!CX31,IF($R$3=$AQ$13,'Result Sheet'!DS31,IF($R$3=$AQ$14,'Result Sheet'!EK31,IF($R$3=$AQ$15,'Result Sheet'!EU31,IF($R$3=$AQ$16,'Result Sheet'!FE31,"")))))))))</f>
        <v/>
      </c>
      <c r="P31" s="482" t="str">
        <f t="shared" si="1"/>
        <v/>
      </c>
      <c r="Q31" s="120" t="str">
        <f>IF($R$3=$AQ$8,'Result Sheet'!S31,IF($R$3=$AQ$9,'Result Sheet'!AN31,IF($R$3=$AQ$10,'Result Sheet'!BJ31,IF($R$3=$AQ$11,'Result Sheet'!CE31,IF($R$3=$AQ$12,'Result Sheet'!CZ31,IF($R$3=$AQ$13,'Result Sheet'!DU31,""))))))</f>
        <v/>
      </c>
      <c r="R31" s="120" t="str">
        <f>IF($R$3=$AQ$8,'Result Sheet'!T31,IF($R$3=$AQ$9,'Result Sheet'!AO31,IF($R$3=$AQ$10,'Result Sheet'!BK31,IF($R$3=$AQ$11,'Result Sheet'!CF31,IF($R$3=$AQ$12,'Result Sheet'!DA31,IF($R$3=$AQ$13,'Result Sheet'!DV31,IF($R$3=$AQ$14,'Result Sheet'!EL31,IF($R$3=$AQ$15,'Result Sheet'!EV31,IF($R$3=$AQ$16,'Result Sheet'!FF31,"")))))))))</f>
        <v/>
      </c>
      <c r="S31" s="65" t="str">
        <f t="shared" si="2"/>
        <v/>
      </c>
      <c r="T31" s="62">
        <f t="shared" si="3"/>
        <v>0</v>
      </c>
      <c r="U31" s="120" t="str">
        <f>IF($R$3=$AQ$8,'Result Sheet'!W31,IF($R$3=$AQ$9,'Result Sheet'!AR31,IF($R$3=$AQ$10,'Result Sheet'!BN31,IF($R$3=$AQ$11,'Result Sheet'!CI31,IF($R$3=$AQ$12,'Result Sheet'!DD31,IF($R$3=$AQ$13,'Result Sheet'!DY31,""))))))</f>
        <v/>
      </c>
      <c r="V31" s="120" t="str">
        <f>IF($R$3=$AQ$8,'Result Sheet'!X31,IF($R$3=$AQ$9,'Result Sheet'!AS31,IF($R$3=$AQ$10,'Result Sheet'!BO31,IF($R$3=$AQ$11,'Result Sheet'!CJ31,IF($R$3=$AQ$12,'Result Sheet'!DE31,IF($R$3=$AQ$13,'Result Sheet'!DZ31,IF($R$3=$AQ$14,'Result Sheet'!EM31,IF($R$3=$AQ$15,'Result Sheet'!EW31,IF($R$3=$AQ$16,'Result Sheet'!FG31,"")))))))))</f>
        <v/>
      </c>
      <c r="W31" s="66" t="str">
        <f t="shared" si="4"/>
        <v/>
      </c>
      <c r="X31" s="455" t="str">
        <f t="shared" si="5"/>
        <v/>
      </c>
      <c r="Y31" s="456">
        <f t="shared" si="6"/>
        <v>0</v>
      </c>
      <c r="Z31" s="456" t="str">
        <f t="shared" si="0"/>
        <v/>
      </c>
      <c r="AA31" s="456" t="str">
        <f t="shared" si="7"/>
        <v/>
      </c>
      <c r="AB31" s="456" t="str">
        <f t="shared" si="8"/>
        <v/>
      </c>
      <c r="AC31" s="456" t="str">
        <f t="shared" si="9"/>
        <v/>
      </c>
      <c r="AD31" s="457" t="str">
        <f t="shared" si="10"/>
        <v/>
      </c>
    </row>
    <row r="32" spans="1:43">
      <c r="A32" s="485">
        <f>IF('Result Sheet'!A32="","",'Result Sheet'!A32)</f>
        <v>25</v>
      </c>
      <c r="B32" s="449" t="str">
        <f>IF(OR($D$3="",$R$3=""),"",IF('Result Sheet'!B32="","",'Result Sheet'!B32))</f>
        <v/>
      </c>
      <c r="C32" s="450" t="str">
        <f>IF(OR($D$3="",$R$3=""),"",IF('Result Sheet'!F32="","",'Result Sheet'!F32))</f>
        <v/>
      </c>
      <c r="D32" s="451" t="str">
        <f>IF(OR($D$3="",$R$3=""),"",IF('Result Sheet'!E32="","",'Result Sheet'!E32))</f>
        <v/>
      </c>
      <c r="E32" s="452" t="str">
        <f>IF(OR($D$3="",$R$3=""),"",IF('Result Sheet'!G32="","",'Result Sheet'!G32))</f>
        <v/>
      </c>
      <c r="F32" s="452" t="str">
        <f>IF(OR($D$3="",$R$3=""),"",IF('Result Sheet'!H32="","",'Result Sheet'!H32))</f>
        <v/>
      </c>
      <c r="G32" s="452" t="str">
        <f>IF(OR($D$3="",$R$3=""),"",IF('Result Sheet'!I32="","",'Result Sheet'!I32))</f>
        <v/>
      </c>
      <c r="H32" s="453" t="str">
        <f>IF(OR($D$3="",$R$3=""),"",IF('Result Sheet'!K32="","",'Result Sheet'!K32))</f>
        <v/>
      </c>
      <c r="I32" s="454" t="str">
        <f>IF(OR($D$3="",$R$3=""),"",IF('Result Sheet'!J32="","",'Result Sheet'!J32))</f>
        <v/>
      </c>
      <c r="J32" s="120" t="str">
        <f>IF($R$3=$AQ$8,'Result Sheet'!L32,IF($R$3=$AQ$9,'Result Sheet'!AG32,IF($R$3=$AQ$10,'Result Sheet'!BC32,IF($R$3=$AQ$11,'Result Sheet'!BX32,IF($R$3=$AQ$12,'Result Sheet'!CS32,IF($R$3=$AQ$13,'Result Sheet'!DN32,""))))))</f>
        <v/>
      </c>
      <c r="K32" s="120" t="str">
        <f>IF($R$3=$AQ$8,'Result Sheet'!M32,IF($R$3=$AQ$9,'Result Sheet'!AH32,IF($R$3=$AQ$10,'Result Sheet'!BD32,IF($R$3=$AQ$11,'Result Sheet'!BY32,IF($R$3=$AQ$12,'Result Sheet'!CT32,IF($R$3=$AQ$13,'Result Sheet'!DO32,IF($R$3=$AQ$14,'Result Sheet'!EI32,IF($R$3=$AQ$15,'Result Sheet'!ES32,IF($R$3=$AQ$16,'Result Sheet'!FC32,"")))))))))</f>
        <v/>
      </c>
      <c r="L32" s="120" t="str">
        <f>IF($R$3=$AQ$8,'Result Sheet'!N32,IF($R$3=$AQ$9,'Result Sheet'!AI32,IF($R$3=$AQ$10,'Result Sheet'!BE32,IF($R$3=$AQ$11,'Result Sheet'!BZ32,IF($R$3=$AQ$12,'Result Sheet'!CU32,IF($R$3=$AQ$13,'Result Sheet'!DP32,""))))))</f>
        <v/>
      </c>
      <c r="M32" s="120" t="str">
        <f>IF($R$3=$AQ$8,'Result Sheet'!O32,IF($R$3=$AQ$9,'Result Sheet'!AJ32,IF($R$3=$AQ$10,'Result Sheet'!BF32,IF($R$3=$AQ$11,'Result Sheet'!CA32,IF($R$3=$AQ$12,'Result Sheet'!CV32,IF($R$3=$AQ$13,'Result Sheet'!DQ32,IF($R$3=$AQ$14,'Result Sheet'!EJ32,IF($R$3=$AQ$15,'Result Sheet'!ET32,IF($R$3=$AQ$16,'Result Sheet'!FD32,"")))))))))</f>
        <v/>
      </c>
      <c r="N32" s="120" t="str">
        <f>IF($R$3=$AQ$8,'Result Sheet'!P32,IF($R$3=$AQ$9,'Result Sheet'!AK32,IF($R$3=$AQ$10,'Result Sheet'!BG32,IF($R$3=$AQ$11,'Result Sheet'!CB32,IF($R$3=$AQ$12,'Result Sheet'!CW32,IF($R$3=$AQ$13,'Result Sheet'!DR32,""))))))</f>
        <v/>
      </c>
      <c r="O32" s="120" t="str">
        <f>IF($R$3=$AQ$8,'Result Sheet'!Q32,IF($R$3=$AQ$9,'Result Sheet'!AL32,IF($R$3=$AQ$10,'Result Sheet'!BH32,IF($R$3=$AQ$11,'Result Sheet'!CC32,IF($R$3=$AQ$12,'Result Sheet'!CX32,IF($R$3=$AQ$13,'Result Sheet'!DS32,IF($R$3=$AQ$14,'Result Sheet'!EK32,IF($R$3=$AQ$15,'Result Sheet'!EU32,IF($R$3=$AQ$16,'Result Sheet'!FE32,"")))))))))</f>
        <v/>
      </c>
      <c r="P32" s="482" t="str">
        <f t="shared" si="1"/>
        <v/>
      </c>
      <c r="Q32" s="120" t="str">
        <f>IF($R$3=$AQ$8,'Result Sheet'!S32,IF($R$3=$AQ$9,'Result Sheet'!AN32,IF($R$3=$AQ$10,'Result Sheet'!BJ32,IF($R$3=$AQ$11,'Result Sheet'!CE32,IF($R$3=$AQ$12,'Result Sheet'!CZ32,IF($R$3=$AQ$13,'Result Sheet'!DU32,""))))))</f>
        <v/>
      </c>
      <c r="R32" s="120" t="str">
        <f>IF($R$3=$AQ$8,'Result Sheet'!T32,IF($R$3=$AQ$9,'Result Sheet'!AO32,IF($R$3=$AQ$10,'Result Sheet'!BK32,IF($R$3=$AQ$11,'Result Sheet'!CF32,IF($R$3=$AQ$12,'Result Sheet'!DA32,IF($R$3=$AQ$13,'Result Sheet'!DV32,IF($R$3=$AQ$14,'Result Sheet'!EL32,IF($R$3=$AQ$15,'Result Sheet'!EV32,IF($R$3=$AQ$16,'Result Sheet'!FF32,"")))))))))</f>
        <v/>
      </c>
      <c r="S32" s="65" t="str">
        <f t="shared" si="2"/>
        <v/>
      </c>
      <c r="T32" s="62">
        <f t="shared" si="3"/>
        <v>0</v>
      </c>
      <c r="U32" s="120" t="str">
        <f>IF($R$3=$AQ$8,'Result Sheet'!W32,IF($R$3=$AQ$9,'Result Sheet'!AR32,IF($R$3=$AQ$10,'Result Sheet'!BN32,IF($R$3=$AQ$11,'Result Sheet'!CI32,IF($R$3=$AQ$12,'Result Sheet'!DD32,IF($R$3=$AQ$13,'Result Sheet'!DY32,""))))))</f>
        <v/>
      </c>
      <c r="V32" s="120" t="str">
        <f>IF($R$3=$AQ$8,'Result Sheet'!X32,IF($R$3=$AQ$9,'Result Sheet'!AS32,IF($R$3=$AQ$10,'Result Sheet'!BO32,IF($R$3=$AQ$11,'Result Sheet'!CJ32,IF($R$3=$AQ$12,'Result Sheet'!DE32,IF($R$3=$AQ$13,'Result Sheet'!DZ32,IF($R$3=$AQ$14,'Result Sheet'!EM32,IF($R$3=$AQ$15,'Result Sheet'!EW32,IF($R$3=$AQ$16,'Result Sheet'!FG32,"")))))))))</f>
        <v/>
      </c>
      <c r="W32" s="66" t="str">
        <f t="shared" si="4"/>
        <v/>
      </c>
      <c r="X32" s="455" t="str">
        <f t="shared" si="5"/>
        <v/>
      </c>
      <c r="Y32" s="456">
        <f t="shared" si="6"/>
        <v>0</v>
      </c>
      <c r="Z32" s="456" t="str">
        <f t="shared" si="0"/>
        <v/>
      </c>
      <c r="AA32" s="456" t="str">
        <f t="shared" si="7"/>
        <v/>
      </c>
      <c r="AB32" s="456" t="str">
        <f t="shared" si="8"/>
        <v/>
      </c>
      <c r="AC32" s="456" t="str">
        <f t="shared" si="9"/>
        <v/>
      </c>
      <c r="AD32" s="457" t="str">
        <f t="shared" si="10"/>
        <v/>
      </c>
    </row>
    <row r="33" spans="1:30">
      <c r="A33" s="485">
        <f>IF('Result Sheet'!A33="","",'Result Sheet'!A33)</f>
        <v>26</v>
      </c>
      <c r="B33" s="449" t="str">
        <f>IF(OR($D$3="",$R$3=""),"",IF('Result Sheet'!B33="","",'Result Sheet'!B33))</f>
        <v/>
      </c>
      <c r="C33" s="450" t="str">
        <f>IF(OR($D$3="",$R$3=""),"",IF('Result Sheet'!F33="","",'Result Sheet'!F33))</f>
        <v/>
      </c>
      <c r="D33" s="451" t="str">
        <f>IF(OR($D$3="",$R$3=""),"",IF('Result Sheet'!E33="","",'Result Sheet'!E33))</f>
        <v/>
      </c>
      <c r="E33" s="452" t="str">
        <f>IF(OR($D$3="",$R$3=""),"",IF('Result Sheet'!G33="","",'Result Sheet'!G33))</f>
        <v/>
      </c>
      <c r="F33" s="452" t="str">
        <f>IF(OR($D$3="",$R$3=""),"",IF('Result Sheet'!H33="","",'Result Sheet'!H33))</f>
        <v/>
      </c>
      <c r="G33" s="452" t="str">
        <f>IF(OR($D$3="",$R$3=""),"",IF('Result Sheet'!I33="","",'Result Sheet'!I33))</f>
        <v/>
      </c>
      <c r="H33" s="453" t="str">
        <f>IF(OR($D$3="",$R$3=""),"",IF('Result Sheet'!K33="","",'Result Sheet'!K33))</f>
        <v/>
      </c>
      <c r="I33" s="454" t="str">
        <f>IF(OR($D$3="",$R$3=""),"",IF('Result Sheet'!J33="","",'Result Sheet'!J33))</f>
        <v/>
      </c>
      <c r="J33" s="120" t="str">
        <f>IF($R$3=$AQ$8,'Result Sheet'!L33,IF($R$3=$AQ$9,'Result Sheet'!AG33,IF($R$3=$AQ$10,'Result Sheet'!BC33,IF($R$3=$AQ$11,'Result Sheet'!BX33,IF($R$3=$AQ$12,'Result Sheet'!CS33,IF($R$3=$AQ$13,'Result Sheet'!DN33,""))))))</f>
        <v/>
      </c>
      <c r="K33" s="120" t="str">
        <f>IF($R$3=$AQ$8,'Result Sheet'!M33,IF($R$3=$AQ$9,'Result Sheet'!AH33,IF($R$3=$AQ$10,'Result Sheet'!BD33,IF($R$3=$AQ$11,'Result Sheet'!BY33,IF($R$3=$AQ$12,'Result Sheet'!CT33,IF($R$3=$AQ$13,'Result Sheet'!DO33,IF($R$3=$AQ$14,'Result Sheet'!EI33,IF($R$3=$AQ$15,'Result Sheet'!ES33,IF($R$3=$AQ$16,'Result Sheet'!FC33,"")))))))))</f>
        <v/>
      </c>
      <c r="L33" s="120" t="str">
        <f>IF($R$3=$AQ$8,'Result Sheet'!N33,IF($R$3=$AQ$9,'Result Sheet'!AI33,IF($R$3=$AQ$10,'Result Sheet'!BE33,IF($R$3=$AQ$11,'Result Sheet'!BZ33,IF($R$3=$AQ$12,'Result Sheet'!CU33,IF($R$3=$AQ$13,'Result Sheet'!DP33,""))))))</f>
        <v/>
      </c>
      <c r="M33" s="120" t="str">
        <f>IF($R$3=$AQ$8,'Result Sheet'!O33,IF($R$3=$AQ$9,'Result Sheet'!AJ33,IF($R$3=$AQ$10,'Result Sheet'!BF33,IF($R$3=$AQ$11,'Result Sheet'!CA33,IF($R$3=$AQ$12,'Result Sheet'!CV33,IF($R$3=$AQ$13,'Result Sheet'!DQ33,IF($R$3=$AQ$14,'Result Sheet'!EJ33,IF($R$3=$AQ$15,'Result Sheet'!ET33,IF($R$3=$AQ$16,'Result Sheet'!FD33,"")))))))))</f>
        <v/>
      </c>
      <c r="N33" s="120" t="str">
        <f>IF($R$3=$AQ$8,'Result Sheet'!P33,IF($R$3=$AQ$9,'Result Sheet'!AK33,IF($R$3=$AQ$10,'Result Sheet'!BG33,IF($R$3=$AQ$11,'Result Sheet'!CB33,IF($R$3=$AQ$12,'Result Sheet'!CW33,IF($R$3=$AQ$13,'Result Sheet'!DR33,""))))))</f>
        <v/>
      </c>
      <c r="O33" s="120" t="str">
        <f>IF($R$3=$AQ$8,'Result Sheet'!Q33,IF($R$3=$AQ$9,'Result Sheet'!AL33,IF($R$3=$AQ$10,'Result Sheet'!BH33,IF($R$3=$AQ$11,'Result Sheet'!CC33,IF($R$3=$AQ$12,'Result Sheet'!CX33,IF($R$3=$AQ$13,'Result Sheet'!DS33,IF($R$3=$AQ$14,'Result Sheet'!EK33,IF($R$3=$AQ$15,'Result Sheet'!EU33,IF($R$3=$AQ$16,'Result Sheet'!FE33,"")))))))))</f>
        <v/>
      </c>
      <c r="P33" s="482" t="str">
        <f t="shared" si="1"/>
        <v/>
      </c>
      <c r="Q33" s="120" t="str">
        <f>IF($R$3=$AQ$8,'Result Sheet'!S33,IF($R$3=$AQ$9,'Result Sheet'!AN33,IF($R$3=$AQ$10,'Result Sheet'!BJ33,IF($R$3=$AQ$11,'Result Sheet'!CE33,IF($R$3=$AQ$12,'Result Sheet'!CZ33,IF($R$3=$AQ$13,'Result Sheet'!DU33,""))))))</f>
        <v/>
      </c>
      <c r="R33" s="120" t="str">
        <f>IF($R$3=$AQ$8,'Result Sheet'!T33,IF($R$3=$AQ$9,'Result Sheet'!AO33,IF($R$3=$AQ$10,'Result Sheet'!BK33,IF($R$3=$AQ$11,'Result Sheet'!CF33,IF($R$3=$AQ$12,'Result Sheet'!DA33,IF($R$3=$AQ$13,'Result Sheet'!DV33,IF($R$3=$AQ$14,'Result Sheet'!EL33,IF($R$3=$AQ$15,'Result Sheet'!EV33,IF($R$3=$AQ$16,'Result Sheet'!FF33,"")))))))))</f>
        <v/>
      </c>
      <c r="S33" s="65" t="str">
        <f t="shared" si="2"/>
        <v/>
      </c>
      <c r="T33" s="62">
        <f t="shared" si="3"/>
        <v>0</v>
      </c>
      <c r="U33" s="120" t="str">
        <f>IF($R$3=$AQ$8,'Result Sheet'!W33,IF($R$3=$AQ$9,'Result Sheet'!AR33,IF($R$3=$AQ$10,'Result Sheet'!BN33,IF($R$3=$AQ$11,'Result Sheet'!CI33,IF($R$3=$AQ$12,'Result Sheet'!DD33,IF($R$3=$AQ$13,'Result Sheet'!DY33,""))))))</f>
        <v/>
      </c>
      <c r="V33" s="120" t="str">
        <f>IF($R$3=$AQ$8,'Result Sheet'!X33,IF($R$3=$AQ$9,'Result Sheet'!AS33,IF($R$3=$AQ$10,'Result Sheet'!BO33,IF($R$3=$AQ$11,'Result Sheet'!CJ33,IF($R$3=$AQ$12,'Result Sheet'!DE33,IF($R$3=$AQ$13,'Result Sheet'!DZ33,IF($R$3=$AQ$14,'Result Sheet'!EM33,IF($R$3=$AQ$15,'Result Sheet'!EW33,IF($R$3=$AQ$16,'Result Sheet'!FG33,"")))))))))</f>
        <v/>
      </c>
      <c r="W33" s="66" t="str">
        <f t="shared" si="4"/>
        <v/>
      </c>
      <c r="X33" s="455" t="str">
        <f t="shared" si="5"/>
        <v/>
      </c>
      <c r="Y33" s="456">
        <f t="shared" si="6"/>
        <v>0</v>
      </c>
      <c r="Z33" s="456" t="str">
        <f t="shared" si="0"/>
        <v/>
      </c>
      <c r="AA33" s="456" t="str">
        <f t="shared" si="7"/>
        <v/>
      </c>
      <c r="AB33" s="456" t="str">
        <f t="shared" si="8"/>
        <v/>
      </c>
      <c r="AC33" s="456" t="str">
        <f t="shared" si="9"/>
        <v/>
      </c>
      <c r="AD33" s="457" t="str">
        <f t="shared" si="10"/>
        <v/>
      </c>
    </row>
    <row r="34" spans="1:30">
      <c r="A34" s="485">
        <f>IF('Result Sheet'!A34="","",'Result Sheet'!A34)</f>
        <v>27</v>
      </c>
      <c r="B34" s="449" t="str">
        <f>IF(OR($D$3="",$R$3=""),"",IF('Result Sheet'!B34="","",'Result Sheet'!B34))</f>
        <v/>
      </c>
      <c r="C34" s="450" t="str">
        <f>IF(OR($D$3="",$R$3=""),"",IF('Result Sheet'!F34="","",'Result Sheet'!F34))</f>
        <v/>
      </c>
      <c r="D34" s="451" t="str">
        <f>IF(OR($D$3="",$R$3=""),"",IF('Result Sheet'!E34="","",'Result Sheet'!E34))</f>
        <v/>
      </c>
      <c r="E34" s="452" t="str">
        <f>IF(OR($D$3="",$R$3=""),"",IF('Result Sheet'!G34="","",'Result Sheet'!G34))</f>
        <v/>
      </c>
      <c r="F34" s="452" t="str">
        <f>IF(OR($D$3="",$R$3=""),"",IF('Result Sheet'!H34="","",'Result Sheet'!H34))</f>
        <v/>
      </c>
      <c r="G34" s="452" t="str">
        <f>IF(OR($D$3="",$R$3=""),"",IF('Result Sheet'!I34="","",'Result Sheet'!I34))</f>
        <v/>
      </c>
      <c r="H34" s="453" t="str">
        <f>IF(OR($D$3="",$R$3=""),"",IF('Result Sheet'!K34="","",'Result Sheet'!K34))</f>
        <v/>
      </c>
      <c r="I34" s="454" t="str">
        <f>IF(OR($D$3="",$R$3=""),"",IF('Result Sheet'!J34="","",'Result Sheet'!J34))</f>
        <v/>
      </c>
      <c r="J34" s="120" t="str">
        <f>IF($R$3=$AQ$8,'Result Sheet'!L34,IF($R$3=$AQ$9,'Result Sheet'!AG34,IF($R$3=$AQ$10,'Result Sheet'!BC34,IF($R$3=$AQ$11,'Result Sheet'!BX34,IF($R$3=$AQ$12,'Result Sheet'!CS34,IF($R$3=$AQ$13,'Result Sheet'!DN34,""))))))</f>
        <v/>
      </c>
      <c r="K34" s="120" t="str">
        <f>IF($R$3=$AQ$8,'Result Sheet'!M34,IF($R$3=$AQ$9,'Result Sheet'!AH34,IF($R$3=$AQ$10,'Result Sheet'!BD34,IF($R$3=$AQ$11,'Result Sheet'!BY34,IF($R$3=$AQ$12,'Result Sheet'!CT34,IF($R$3=$AQ$13,'Result Sheet'!DO34,IF($R$3=$AQ$14,'Result Sheet'!EI34,IF($R$3=$AQ$15,'Result Sheet'!ES34,IF($R$3=$AQ$16,'Result Sheet'!FC34,"")))))))))</f>
        <v/>
      </c>
      <c r="L34" s="120" t="str">
        <f>IF($R$3=$AQ$8,'Result Sheet'!N34,IF($R$3=$AQ$9,'Result Sheet'!AI34,IF($R$3=$AQ$10,'Result Sheet'!BE34,IF($R$3=$AQ$11,'Result Sheet'!BZ34,IF($R$3=$AQ$12,'Result Sheet'!CU34,IF($R$3=$AQ$13,'Result Sheet'!DP34,""))))))</f>
        <v/>
      </c>
      <c r="M34" s="120" t="str">
        <f>IF($R$3=$AQ$8,'Result Sheet'!O34,IF($R$3=$AQ$9,'Result Sheet'!AJ34,IF($R$3=$AQ$10,'Result Sheet'!BF34,IF($R$3=$AQ$11,'Result Sheet'!CA34,IF($R$3=$AQ$12,'Result Sheet'!CV34,IF($R$3=$AQ$13,'Result Sheet'!DQ34,IF($R$3=$AQ$14,'Result Sheet'!EJ34,IF($R$3=$AQ$15,'Result Sheet'!ET34,IF($R$3=$AQ$16,'Result Sheet'!FD34,"")))))))))</f>
        <v/>
      </c>
      <c r="N34" s="120" t="str">
        <f>IF($R$3=$AQ$8,'Result Sheet'!P34,IF($R$3=$AQ$9,'Result Sheet'!AK34,IF($R$3=$AQ$10,'Result Sheet'!BG34,IF($R$3=$AQ$11,'Result Sheet'!CB34,IF($R$3=$AQ$12,'Result Sheet'!CW34,IF($R$3=$AQ$13,'Result Sheet'!DR34,""))))))</f>
        <v/>
      </c>
      <c r="O34" s="120" t="str">
        <f>IF($R$3=$AQ$8,'Result Sheet'!Q34,IF($R$3=$AQ$9,'Result Sheet'!AL34,IF($R$3=$AQ$10,'Result Sheet'!BH34,IF($R$3=$AQ$11,'Result Sheet'!CC34,IF($R$3=$AQ$12,'Result Sheet'!CX34,IF($R$3=$AQ$13,'Result Sheet'!DS34,IF($R$3=$AQ$14,'Result Sheet'!EK34,IF($R$3=$AQ$15,'Result Sheet'!EU34,IF($R$3=$AQ$16,'Result Sheet'!FE34,"")))))))))</f>
        <v/>
      </c>
      <c r="P34" s="482" t="str">
        <f t="shared" si="1"/>
        <v/>
      </c>
      <c r="Q34" s="120" t="str">
        <f>IF($R$3=$AQ$8,'Result Sheet'!S34,IF($R$3=$AQ$9,'Result Sheet'!AN34,IF($R$3=$AQ$10,'Result Sheet'!BJ34,IF($R$3=$AQ$11,'Result Sheet'!CE34,IF($R$3=$AQ$12,'Result Sheet'!CZ34,IF($R$3=$AQ$13,'Result Sheet'!DU34,""))))))</f>
        <v/>
      </c>
      <c r="R34" s="120" t="str">
        <f>IF($R$3=$AQ$8,'Result Sheet'!T34,IF($R$3=$AQ$9,'Result Sheet'!AO34,IF($R$3=$AQ$10,'Result Sheet'!BK34,IF($R$3=$AQ$11,'Result Sheet'!CF34,IF($R$3=$AQ$12,'Result Sheet'!DA34,IF($R$3=$AQ$13,'Result Sheet'!DV34,IF($R$3=$AQ$14,'Result Sheet'!EL34,IF($R$3=$AQ$15,'Result Sheet'!EV34,IF($R$3=$AQ$16,'Result Sheet'!FF34,"")))))))))</f>
        <v/>
      </c>
      <c r="S34" s="65" t="str">
        <f t="shared" si="2"/>
        <v/>
      </c>
      <c r="T34" s="62">
        <f t="shared" si="3"/>
        <v>0</v>
      </c>
      <c r="U34" s="120" t="str">
        <f>IF($R$3=$AQ$8,'Result Sheet'!W34,IF($R$3=$AQ$9,'Result Sheet'!AR34,IF($R$3=$AQ$10,'Result Sheet'!BN34,IF($R$3=$AQ$11,'Result Sheet'!CI34,IF($R$3=$AQ$12,'Result Sheet'!DD34,IF($R$3=$AQ$13,'Result Sheet'!DY34,""))))))</f>
        <v/>
      </c>
      <c r="V34" s="120" t="str">
        <f>IF($R$3=$AQ$8,'Result Sheet'!X34,IF($R$3=$AQ$9,'Result Sheet'!AS34,IF($R$3=$AQ$10,'Result Sheet'!BO34,IF($R$3=$AQ$11,'Result Sheet'!CJ34,IF($R$3=$AQ$12,'Result Sheet'!DE34,IF($R$3=$AQ$13,'Result Sheet'!DZ34,IF($R$3=$AQ$14,'Result Sheet'!EM34,IF($R$3=$AQ$15,'Result Sheet'!EW34,IF($R$3=$AQ$16,'Result Sheet'!FG34,"")))))))))</f>
        <v/>
      </c>
      <c r="W34" s="66" t="str">
        <f t="shared" si="4"/>
        <v/>
      </c>
      <c r="X34" s="455" t="str">
        <f t="shared" si="5"/>
        <v/>
      </c>
      <c r="Y34" s="456">
        <f t="shared" si="6"/>
        <v>0</v>
      </c>
      <c r="Z34" s="456" t="str">
        <f t="shared" si="0"/>
        <v/>
      </c>
      <c r="AA34" s="456" t="str">
        <f t="shared" si="7"/>
        <v/>
      </c>
      <c r="AB34" s="456" t="str">
        <f t="shared" si="8"/>
        <v/>
      </c>
      <c r="AC34" s="456" t="str">
        <f t="shared" si="9"/>
        <v/>
      </c>
      <c r="AD34" s="457" t="str">
        <f t="shared" si="10"/>
        <v/>
      </c>
    </row>
    <row r="35" spans="1:30">
      <c r="A35" s="485">
        <f>IF('Result Sheet'!A35="","",'Result Sheet'!A35)</f>
        <v>28</v>
      </c>
      <c r="B35" s="449" t="str">
        <f>IF(OR($D$3="",$R$3=""),"",IF('Result Sheet'!B35="","",'Result Sheet'!B35))</f>
        <v/>
      </c>
      <c r="C35" s="450" t="str">
        <f>IF(OR($D$3="",$R$3=""),"",IF('Result Sheet'!F35="","",'Result Sheet'!F35))</f>
        <v/>
      </c>
      <c r="D35" s="451" t="str">
        <f>IF(OR($D$3="",$R$3=""),"",IF('Result Sheet'!E35="","",'Result Sheet'!E35))</f>
        <v/>
      </c>
      <c r="E35" s="452" t="str">
        <f>IF(OR($D$3="",$R$3=""),"",IF('Result Sheet'!G35="","",'Result Sheet'!G35))</f>
        <v/>
      </c>
      <c r="F35" s="452" t="str">
        <f>IF(OR($D$3="",$R$3=""),"",IF('Result Sheet'!H35="","",'Result Sheet'!H35))</f>
        <v/>
      </c>
      <c r="G35" s="452" t="str">
        <f>IF(OR($D$3="",$R$3=""),"",IF('Result Sheet'!I35="","",'Result Sheet'!I35))</f>
        <v/>
      </c>
      <c r="H35" s="453" t="str">
        <f>IF(OR($D$3="",$R$3=""),"",IF('Result Sheet'!K35="","",'Result Sheet'!K35))</f>
        <v/>
      </c>
      <c r="I35" s="454" t="str">
        <f>IF(OR($D$3="",$R$3=""),"",IF('Result Sheet'!J35="","",'Result Sheet'!J35))</f>
        <v/>
      </c>
      <c r="J35" s="120" t="str">
        <f>IF($R$3=$AQ$8,'Result Sheet'!L35,IF($R$3=$AQ$9,'Result Sheet'!AG35,IF($R$3=$AQ$10,'Result Sheet'!BC35,IF($R$3=$AQ$11,'Result Sheet'!BX35,IF($R$3=$AQ$12,'Result Sheet'!CS35,IF($R$3=$AQ$13,'Result Sheet'!DN35,""))))))</f>
        <v/>
      </c>
      <c r="K35" s="120" t="str">
        <f>IF($R$3=$AQ$8,'Result Sheet'!M35,IF($R$3=$AQ$9,'Result Sheet'!AH35,IF($R$3=$AQ$10,'Result Sheet'!BD35,IF($R$3=$AQ$11,'Result Sheet'!BY35,IF($R$3=$AQ$12,'Result Sheet'!CT35,IF($R$3=$AQ$13,'Result Sheet'!DO35,IF($R$3=$AQ$14,'Result Sheet'!EI35,IF($R$3=$AQ$15,'Result Sheet'!ES35,IF($R$3=$AQ$16,'Result Sheet'!FC35,"")))))))))</f>
        <v/>
      </c>
      <c r="L35" s="120" t="str">
        <f>IF($R$3=$AQ$8,'Result Sheet'!N35,IF($R$3=$AQ$9,'Result Sheet'!AI35,IF($R$3=$AQ$10,'Result Sheet'!BE35,IF($R$3=$AQ$11,'Result Sheet'!BZ35,IF($R$3=$AQ$12,'Result Sheet'!CU35,IF($R$3=$AQ$13,'Result Sheet'!DP35,""))))))</f>
        <v/>
      </c>
      <c r="M35" s="120" t="str">
        <f>IF($R$3=$AQ$8,'Result Sheet'!O35,IF($R$3=$AQ$9,'Result Sheet'!AJ35,IF($R$3=$AQ$10,'Result Sheet'!BF35,IF($R$3=$AQ$11,'Result Sheet'!CA35,IF($R$3=$AQ$12,'Result Sheet'!CV35,IF($R$3=$AQ$13,'Result Sheet'!DQ35,IF($R$3=$AQ$14,'Result Sheet'!EJ35,IF($R$3=$AQ$15,'Result Sheet'!ET35,IF($R$3=$AQ$16,'Result Sheet'!FD35,"")))))))))</f>
        <v/>
      </c>
      <c r="N35" s="120" t="str">
        <f>IF($R$3=$AQ$8,'Result Sheet'!P35,IF($R$3=$AQ$9,'Result Sheet'!AK35,IF($R$3=$AQ$10,'Result Sheet'!BG35,IF($R$3=$AQ$11,'Result Sheet'!CB35,IF($R$3=$AQ$12,'Result Sheet'!CW35,IF($R$3=$AQ$13,'Result Sheet'!DR35,""))))))</f>
        <v/>
      </c>
      <c r="O35" s="120" t="str">
        <f>IF($R$3=$AQ$8,'Result Sheet'!Q35,IF($R$3=$AQ$9,'Result Sheet'!AL35,IF($R$3=$AQ$10,'Result Sheet'!BH35,IF($R$3=$AQ$11,'Result Sheet'!CC35,IF($R$3=$AQ$12,'Result Sheet'!CX35,IF($R$3=$AQ$13,'Result Sheet'!DS35,IF($R$3=$AQ$14,'Result Sheet'!EK35,IF($R$3=$AQ$15,'Result Sheet'!EU35,IF($R$3=$AQ$16,'Result Sheet'!FE35,"")))))))))</f>
        <v/>
      </c>
      <c r="P35" s="482" t="str">
        <f t="shared" si="1"/>
        <v/>
      </c>
      <c r="Q35" s="120" t="str">
        <f>IF($R$3=$AQ$8,'Result Sheet'!S35,IF($R$3=$AQ$9,'Result Sheet'!AN35,IF($R$3=$AQ$10,'Result Sheet'!BJ35,IF($R$3=$AQ$11,'Result Sheet'!CE35,IF($R$3=$AQ$12,'Result Sheet'!CZ35,IF($R$3=$AQ$13,'Result Sheet'!DU35,""))))))</f>
        <v/>
      </c>
      <c r="R35" s="120" t="str">
        <f>IF($R$3=$AQ$8,'Result Sheet'!T35,IF($R$3=$AQ$9,'Result Sheet'!AO35,IF($R$3=$AQ$10,'Result Sheet'!BK35,IF($R$3=$AQ$11,'Result Sheet'!CF35,IF($R$3=$AQ$12,'Result Sheet'!DA35,IF($R$3=$AQ$13,'Result Sheet'!DV35,IF($R$3=$AQ$14,'Result Sheet'!EL35,IF($R$3=$AQ$15,'Result Sheet'!EV35,IF($R$3=$AQ$16,'Result Sheet'!FF35,"")))))))))</f>
        <v/>
      </c>
      <c r="S35" s="65" t="str">
        <f t="shared" si="2"/>
        <v/>
      </c>
      <c r="T35" s="62">
        <f t="shared" si="3"/>
        <v>0</v>
      </c>
      <c r="U35" s="120" t="str">
        <f>IF($R$3=$AQ$8,'Result Sheet'!W35,IF($R$3=$AQ$9,'Result Sheet'!AR35,IF($R$3=$AQ$10,'Result Sheet'!BN35,IF($R$3=$AQ$11,'Result Sheet'!CI35,IF($R$3=$AQ$12,'Result Sheet'!DD35,IF($R$3=$AQ$13,'Result Sheet'!DY35,""))))))</f>
        <v/>
      </c>
      <c r="V35" s="120" t="str">
        <f>IF($R$3=$AQ$8,'Result Sheet'!X35,IF($R$3=$AQ$9,'Result Sheet'!AS35,IF($R$3=$AQ$10,'Result Sheet'!BO35,IF($R$3=$AQ$11,'Result Sheet'!CJ35,IF($R$3=$AQ$12,'Result Sheet'!DE35,IF($R$3=$AQ$13,'Result Sheet'!DZ35,IF($R$3=$AQ$14,'Result Sheet'!EM35,IF($R$3=$AQ$15,'Result Sheet'!EW35,IF($R$3=$AQ$16,'Result Sheet'!FG35,"")))))))))</f>
        <v/>
      </c>
      <c r="W35" s="66" t="str">
        <f t="shared" si="4"/>
        <v/>
      </c>
      <c r="X35" s="455" t="str">
        <f t="shared" si="5"/>
        <v/>
      </c>
      <c r="Y35" s="456">
        <f t="shared" si="6"/>
        <v>0</v>
      </c>
      <c r="Z35" s="456" t="str">
        <f t="shared" si="0"/>
        <v/>
      </c>
      <c r="AA35" s="456" t="str">
        <f t="shared" si="7"/>
        <v/>
      </c>
      <c r="AB35" s="456" t="str">
        <f t="shared" si="8"/>
        <v/>
      </c>
      <c r="AC35" s="456" t="str">
        <f t="shared" si="9"/>
        <v/>
      </c>
      <c r="AD35" s="457" t="str">
        <f t="shared" si="10"/>
        <v/>
      </c>
    </row>
    <row r="36" spans="1:30">
      <c r="A36" s="485">
        <f>IF('Result Sheet'!A36="","",'Result Sheet'!A36)</f>
        <v>29</v>
      </c>
      <c r="B36" s="449" t="str">
        <f>IF(OR($D$3="",$R$3=""),"",IF('Result Sheet'!B36="","",'Result Sheet'!B36))</f>
        <v/>
      </c>
      <c r="C36" s="450" t="str">
        <f>IF(OR($D$3="",$R$3=""),"",IF('Result Sheet'!F36="","",'Result Sheet'!F36))</f>
        <v/>
      </c>
      <c r="D36" s="451" t="str">
        <f>IF(OR($D$3="",$R$3=""),"",IF('Result Sheet'!E36="","",'Result Sheet'!E36))</f>
        <v/>
      </c>
      <c r="E36" s="452" t="str">
        <f>IF(OR($D$3="",$R$3=""),"",IF('Result Sheet'!G36="","",'Result Sheet'!G36))</f>
        <v/>
      </c>
      <c r="F36" s="452" t="str">
        <f>IF(OR($D$3="",$R$3=""),"",IF('Result Sheet'!H36="","",'Result Sheet'!H36))</f>
        <v/>
      </c>
      <c r="G36" s="452" t="str">
        <f>IF(OR($D$3="",$R$3=""),"",IF('Result Sheet'!I36="","",'Result Sheet'!I36))</f>
        <v/>
      </c>
      <c r="H36" s="453" t="str">
        <f>IF(OR($D$3="",$R$3=""),"",IF('Result Sheet'!K36="","",'Result Sheet'!K36))</f>
        <v/>
      </c>
      <c r="I36" s="454" t="str">
        <f>IF(OR($D$3="",$R$3=""),"",IF('Result Sheet'!J36="","",'Result Sheet'!J36))</f>
        <v/>
      </c>
      <c r="J36" s="120" t="str">
        <f>IF($R$3=$AQ$8,'Result Sheet'!L36,IF($R$3=$AQ$9,'Result Sheet'!AG36,IF($R$3=$AQ$10,'Result Sheet'!BC36,IF($R$3=$AQ$11,'Result Sheet'!BX36,IF($R$3=$AQ$12,'Result Sheet'!CS36,IF($R$3=$AQ$13,'Result Sheet'!DN36,""))))))</f>
        <v/>
      </c>
      <c r="K36" s="120" t="str">
        <f>IF($R$3=$AQ$8,'Result Sheet'!M36,IF($R$3=$AQ$9,'Result Sheet'!AH36,IF($R$3=$AQ$10,'Result Sheet'!BD36,IF($R$3=$AQ$11,'Result Sheet'!BY36,IF($R$3=$AQ$12,'Result Sheet'!CT36,IF($R$3=$AQ$13,'Result Sheet'!DO36,IF($R$3=$AQ$14,'Result Sheet'!EI36,IF($R$3=$AQ$15,'Result Sheet'!ES36,IF($R$3=$AQ$16,'Result Sheet'!FC36,"")))))))))</f>
        <v/>
      </c>
      <c r="L36" s="120" t="str">
        <f>IF($R$3=$AQ$8,'Result Sheet'!N36,IF($R$3=$AQ$9,'Result Sheet'!AI36,IF($R$3=$AQ$10,'Result Sheet'!BE36,IF($R$3=$AQ$11,'Result Sheet'!BZ36,IF($R$3=$AQ$12,'Result Sheet'!CU36,IF($R$3=$AQ$13,'Result Sheet'!DP36,""))))))</f>
        <v/>
      </c>
      <c r="M36" s="120" t="str">
        <f>IF($R$3=$AQ$8,'Result Sheet'!O36,IF($R$3=$AQ$9,'Result Sheet'!AJ36,IF($R$3=$AQ$10,'Result Sheet'!BF36,IF($R$3=$AQ$11,'Result Sheet'!CA36,IF($R$3=$AQ$12,'Result Sheet'!CV36,IF($R$3=$AQ$13,'Result Sheet'!DQ36,IF($R$3=$AQ$14,'Result Sheet'!EJ36,IF($R$3=$AQ$15,'Result Sheet'!ET36,IF($R$3=$AQ$16,'Result Sheet'!FD36,"")))))))))</f>
        <v/>
      </c>
      <c r="N36" s="120" t="str">
        <f>IF($R$3=$AQ$8,'Result Sheet'!P36,IF($R$3=$AQ$9,'Result Sheet'!AK36,IF($R$3=$AQ$10,'Result Sheet'!BG36,IF($R$3=$AQ$11,'Result Sheet'!CB36,IF($R$3=$AQ$12,'Result Sheet'!CW36,IF($R$3=$AQ$13,'Result Sheet'!DR36,""))))))</f>
        <v/>
      </c>
      <c r="O36" s="120" t="str">
        <f>IF($R$3=$AQ$8,'Result Sheet'!Q36,IF($R$3=$AQ$9,'Result Sheet'!AL36,IF($R$3=$AQ$10,'Result Sheet'!BH36,IF($R$3=$AQ$11,'Result Sheet'!CC36,IF($R$3=$AQ$12,'Result Sheet'!CX36,IF($R$3=$AQ$13,'Result Sheet'!DS36,IF($R$3=$AQ$14,'Result Sheet'!EK36,IF($R$3=$AQ$15,'Result Sheet'!EU36,IF($R$3=$AQ$16,'Result Sheet'!FE36,"")))))))))</f>
        <v/>
      </c>
      <c r="P36" s="482" t="str">
        <f t="shared" si="1"/>
        <v/>
      </c>
      <c r="Q36" s="120" t="str">
        <f>IF($R$3=$AQ$8,'Result Sheet'!S36,IF($R$3=$AQ$9,'Result Sheet'!AN36,IF($R$3=$AQ$10,'Result Sheet'!BJ36,IF($R$3=$AQ$11,'Result Sheet'!CE36,IF($R$3=$AQ$12,'Result Sheet'!CZ36,IF($R$3=$AQ$13,'Result Sheet'!DU36,""))))))</f>
        <v/>
      </c>
      <c r="R36" s="120" t="str">
        <f>IF($R$3=$AQ$8,'Result Sheet'!T36,IF($R$3=$AQ$9,'Result Sheet'!AO36,IF($R$3=$AQ$10,'Result Sheet'!BK36,IF($R$3=$AQ$11,'Result Sheet'!CF36,IF($R$3=$AQ$12,'Result Sheet'!DA36,IF($R$3=$AQ$13,'Result Sheet'!DV36,IF($R$3=$AQ$14,'Result Sheet'!EL36,IF($R$3=$AQ$15,'Result Sheet'!EV36,IF($R$3=$AQ$16,'Result Sheet'!FF36,"")))))))))</f>
        <v/>
      </c>
      <c r="S36" s="65" t="str">
        <f t="shared" si="2"/>
        <v/>
      </c>
      <c r="T36" s="62">
        <f t="shared" si="3"/>
        <v>0</v>
      </c>
      <c r="U36" s="120" t="str">
        <f>IF($R$3=$AQ$8,'Result Sheet'!W36,IF($R$3=$AQ$9,'Result Sheet'!AR36,IF($R$3=$AQ$10,'Result Sheet'!BN36,IF($R$3=$AQ$11,'Result Sheet'!CI36,IF($R$3=$AQ$12,'Result Sheet'!DD36,IF($R$3=$AQ$13,'Result Sheet'!DY36,""))))))</f>
        <v/>
      </c>
      <c r="V36" s="120" t="str">
        <f>IF($R$3=$AQ$8,'Result Sheet'!X36,IF($R$3=$AQ$9,'Result Sheet'!AS36,IF($R$3=$AQ$10,'Result Sheet'!BO36,IF($R$3=$AQ$11,'Result Sheet'!CJ36,IF($R$3=$AQ$12,'Result Sheet'!DE36,IF($R$3=$AQ$13,'Result Sheet'!DZ36,IF($R$3=$AQ$14,'Result Sheet'!EM36,IF($R$3=$AQ$15,'Result Sheet'!EW36,IF($R$3=$AQ$16,'Result Sheet'!FG36,"")))))))))</f>
        <v/>
      </c>
      <c r="W36" s="66" t="str">
        <f t="shared" si="4"/>
        <v/>
      </c>
      <c r="X36" s="455" t="str">
        <f t="shared" si="5"/>
        <v/>
      </c>
      <c r="Y36" s="456">
        <f t="shared" si="6"/>
        <v>0</v>
      </c>
      <c r="Z36" s="456" t="str">
        <f t="shared" si="0"/>
        <v/>
      </c>
      <c r="AA36" s="456" t="str">
        <f t="shared" si="7"/>
        <v/>
      </c>
      <c r="AB36" s="456" t="str">
        <f t="shared" si="8"/>
        <v/>
      </c>
      <c r="AC36" s="456" t="str">
        <f t="shared" si="9"/>
        <v/>
      </c>
      <c r="AD36" s="457" t="str">
        <f t="shared" si="10"/>
        <v/>
      </c>
    </row>
    <row r="37" spans="1:30">
      <c r="A37" s="485">
        <f>IF('Result Sheet'!A37="","",'Result Sheet'!A37)</f>
        <v>30</v>
      </c>
      <c r="B37" s="449" t="str">
        <f>IF(OR($D$3="",$R$3=""),"",IF('Result Sheet'!B37="","",'Result Sheet'!B37))</f>
        <v/>
      </c>
      <c r="C37" s="450" t="str">
        <f>IF(OR($D$3="",$R$3=""),"",IF('Result Sheet'!F37="","",'Result Sheet'!F37))</f>
        <v/>
      </c>
      <c r="D37" s="451" t="str">
        <f>IF(OR($D$3="",$R$3=""),"",IF('Result Sheet'!E37="","",'Result Sheet'!E37))</f>
        <v/>
      </c>
      <c r="E37" s="452" t="str">
        <f>IF(OR($D$3="",$R$3=""),"",IF('Result Sheet'!G37="","",'Result Sheet'!G37))</f>
        <v/>
      </c>
      <c r="F37" s="452" t="str">
        <f>IF(OR($D$3="",$R$3=""),"",IF('Result Sheet'!H37="","",'Result Sheet'!H37))</f>
        <v/>
      </c>
      <c r="G37" s="452" t="str">
        <f>IF(OR($D$3="",$R$3=""),"",IF('Result Sheet'!I37="","",'Result Sheet'!I37))</f>
        <v/>
      </c>
      <c r="H37" s="453" t="str">
        <f>IF(OR($D$3="",$R$3=""),"",IF('Result Sheet'!K37="","",'Result Sheet'!K37))</f>
        <v/>
      </c>
      <c r="I37" s="454" t="str">
        <f>IF(OR($D$3="",$R$3=""),"",IF('Result Sheet'!J37="","",'Result Sheet'!J37))</f>
        <v/>
      </c>
      <c r="J37" s="120" t="str">
        <f>IF($R$3=$AQ$8,'Result Sheet'!L37,IF($R$3=$AQ$9,'Result Sheet'!AG37,IF($R$3=$AQ$10,'Result Sheet'!BC37,IF($R$3=$AQ$11,'Result Sheet'!BX37,IF($R$3=$AQ$12,'Result Sheet'!CS37,IF($R$3=$AQ$13,'Result Sheet'!DN37,""))))))</f>
        <v/>
      </c>
      <c r="K37" s="120" t="str">
        <f>IF($R$3=$AQ$8,'Result Sheet'!M37,IF($R$3=$AQ$9,'Result Sheet'!AH37,IF($R$3=$AQ$10,'Result Sheet'!BD37,IF($R$3=$AQ$11,'Result Sheet'!BY37,IF($R$3=$AQ$12,'Result Sheet'!CT37,IF($R$3=$AQ$13,'Result Sheet'!DO37,IF($R$3=$AQ$14,'Result Sheet'!EI37,IF($R$3=$AQ$15,'Result Sheet'!ES37,IF($R$3=$AQ$16,'Result Sheet'!FC37,"")))))))))</f>
        <v/>
      </c>
      <c r="L37" s="120" t="str">
        <f>IF($R$3=$AQ$8,'Result Sheet'!N37,IF($R$3=$AQ$9,'Result Sheet'!AI37,IF($R$3=$AQ$10,'Result Sheet'!BE37,IF($R$3=$AQ$11,'Result Sheet'!BZ37,IF($R$3=$AQ$12,'Result Sheet'!CU37,IF($R$3=$AQ$13,'Result Sheet'!DP37,""))))))</f>
        <v/>
      </c>
      <c r="M37" s="120" t="str">
        <f>IF($R$3=$AQ$8,'Result Sheet'!O37,IF($R$3=$AQ$9,'Result Sheet'!AJ37,IF($R$3=$AQ$10,'Result Sheet'!BF37,IF($R$3=$AQ$11,'Result Sheet'!CA37,IF($R$3=$AQ$12,'Result Sheet'!CV37,IF($R$3=$AQ$13,'Result Sheet'!DQ37,IF($R$3=$AQ$14,'Result Sheet'!EJ37,IF($R$3=$AQ$15,'Result Sheet'!ET37,IF($R$3=$AQ$16,'Result Sheet'!FD37,"")))))))))</f>
        <v/>
      </c>
      <c r="N37" s="120" t="str">
        <f>IF($R$3=$AQ$8,'Result Sheet'!P37,IF($R$3=$AQ$9,'Result Sheet'!AK37,IF($R$3=$AQ$10,'Result Sheet'!BG37,IF($R$3=$AQ$11,'Result Sheet'!CB37,IF($R$3=$AQ$12,'Result Sheet'!CW37,IF($R$3=$AQ$13,'Result Sheet'!DR37,""))))))</f>
        <v/>
      </c>
      <c r="O37" s="120" t="str">
        <f>IF($R$3=$AQ$8,'Result Sheet'!Q37,IF($R$3=$AQ$9,'Result Sheet'!AL37,IF($R$3=$AQ$10,'Result Sheet'!BH37,IF($R$3=$AQ$11,'Result Sheet'!CC37,IF($R$3=$AQ$12,'Result Sheet'!CX37,IF($R$3=$AQ$13,'Result Sheet'!DS37,IF($R$3=$AQ$14,'Result Sheet'!EK37,IF($R$3=$AQ$15,'Result Sheet'!EU37,IF($R$3=$AQ$16,'Result Sheet'!FE37,"")))))))))</f>
        <v/>
      </c>
      <c r="P37" s="482" t="str">
        <f t="shared" si="1"/>
        <v/>
      </c>
      <c r="Q37" s="120" t="str">
        <f>IF($R$3=$AQ$8,'Result Sheet'!S37,IF($R$3=$AQ$9,'Result Sheet'!AN37,IF($R$3=$AQ$10,'Result Sheet'!BJ37,IF($R$3=$AQ$11,'Result Sheet'!CE37,IF($R$3=$AQ$12,'Result Sheet'!CZ37,IF($R$3=$AQ$13,'Result Sheet'!DU37,""))))))</f>
        <v/>
      </c>
      <c r="R37" s="120" t="str">
        <f>IF($R$3=$AQ$8,'Result Sheet'!T37,IF($R$3=$AQ$9,'Result Sheet'!AO37,IF($R$3=$AQ$10,'Result Sheet'!BK37,IF($R$3=$AQ$11,'Result Sheet'!CF37,IF($R$3=$AQ$12,'Result Sheet'!DA37,IF($R$3=$AQ$13,'Result Sheet'!DV37,IF($R$3=$AQ$14,'Result Sheet'!EL37,IF($R$3=$AQ$15,'Result Sheet'!EV37,IF($R$3=$AQ$16,'Result Sheet'!FF37,"")))))))))</f>
        <v/>
      </c>
      <c r="S37" s="65" t="str">
        <f t="shared" si="2"/>
        <v/>
      </c>
      <c r="T37" s="62">
        <f t="shared" si="3"/>
        <v>0</v>
      </c>
      <c r="U37" s="120" t="str">
        <f>IF($R$3=$AQ$8,'Result Sheet'!W37,IF($R$3=$AQ$9,'Result Sheet'!AR37,IF($R$3=$AQ$10,'Result Sheet'!BN37,IF($R$3=$AQ$11,'Result Sheet'!CI37,IF($R$3=$AQ$12,'Result Sheet'!DD37,IF($R$3=$AQ$13,'Result Sheet'!DY37,""))))))</f>
        <v/>
      </c>
      <c r="V37" s="120" t="str">
        <f>IF($R$3=$AQ$8,'Result Sheet'!X37,IF($R$3=$AQ$9,'Result Sheet'!AS37,IF($R$3=$AQ$10,'Result Sheet'!BO37,IF($R$3=$AQ$11,'Result Sheet'!CJ37,IF($R$3=$AQ$12,'Result Sheet'!DE37,IF($R$3=$AQ$13,'Result Sheet'!DZ37,IF($R$3=$AQ$14,'Result Sheet'!EM37,IF($R$3=$AQ$15,'Result Sheet'!EW37,IF($R$3=$AQ$16,'Result Sheet'!FG37,"")))))))))</f>
        <v/>
      </c>
      <c r="W37" s="66" t="str">
        <f t="shared" si="4"/>
        <v/>
      </c>
      <c r="X37" s="455" t="str">
        <f t="shared" si="5"/>
        <v/>
      </c>
      <c r="Y37" s="456">
        <f t="shared" si="6"/>
        <v>0</v>
      </c>
      <c r="Z37" s="456" t="str">
        <f t="shared" si="0"/>
        <v/>
      </c>
      <c r="AA37" s="456" t="str">
        <f t="shared" si="7"/>
        <v/>
      </c>
      <c r="AB37" s="456" t="str">
        <f t="shared" si="8"/>
        <v/>
      </c>
      <c r="AC37" s="456" t="str">
        <f t="shared" si="9"/>
        <v/>
      </c>
      <c r="AD37" s="457" t="str">
        <f t="shared" si="10"/>
        <v/>
      </c>
    </row>
    <row r="38" spans="1:30">
      <c r="A38" s="485">
        <f>IF('Result Sheet'!A38="","",'Result Sheet'!A38)</f>
        <v>31</v>
      </c>
      <c r="B38" s="449" t="str">
        <f>IF(OR($D$3="",$R$3=""),"",IF('Result Sheet'!B38="","",'Result Sheet'!B38))</f>
        <v/>
      </c>
      <c r="C38" s="450" t="str">
        <f>IF(OR($D$3="",$R$3=""),"",IF('Result Sheet'!F38="","",'Result Sheet'!F38))</f>
        <v/>
      </c>
      <c r="D38" s="451" t="str">
        <f>IF(OR($D$3="",$R$3=""),"",IF('Result Sheet'!E38="","",'Result Sheet'!E38))</f>
        <v/>
      </c>
      <c r="E38" s="452" t="str">
        <f>IF(OR($D$3="",$R$3=""),"",IF('Result Sheet'!G38="","",'Result Sheet'!G38))</f>
        <v/>
      </c>
      <c r="F38" s="452" t="str">
        <f>IF(OR($D$3="",$R$3=""),"",IF('Result Sheet'!H38="","",'Result Sheet'!H38))</f>
        <v/>
      </c>
      <c r="G38" s="452" t="str">
        <f>IF(OR($D$3="",$R$3=""),"",IF('Result Sheet'!I38="","",'Result Sheet'!I38))</f>
        <v/>
      </c>
      <c r="H38" s="453" t="str">
        <f>IF(OR($D$3="",$R$3=""),"",IF('Result Sheet'!K38="","",'Result Sheet'!K38))</f>
        <v/>
      </c>
      <c r="I38" s="454" t="str">
        <f>IF(OR($D$3="",$R$3=""),"",IF('Result Sheet'!J38="","",'Result Sheet'!J38))</f>
        <v/>
      </c>
      <c r="J38" s="120" t="str">
        <f>IF($R$3=$AQ$8,'Result Sheet'!L38,IF($R$3=$AQ$9,'Result Sheet'!AG38,IF($R$3=$AQ$10,'Result Sheet'!BC38,IF($R$3=$AQ$11,'Result Sheet'!BX38,IF($R$3=$AQ$12,'Result Sheet'!CS38,IF($R$3=$AQ$13,'Result Sheet'!DN38,""))))))</f>
        <v/>
      </c>
      <c r="K38" s="120" t="str">
        <f>IF($R$3=$AQ$8,'Result Sheet'!M38,IF($R$3=$AQ$9,'Result Sheet'!AH38,IF($R$3=$AQ$10,'Result Sheet'!BD38,IF($R$3=$AQ$11,'Result Sheet'!BY38,IF($R$3=$AQ$12,'Result Sheet'!CT38,IF($R$3=$AQ$13,'Result Sheet'!DO38,IF($R$3=$AQ$14,'Result Sheet'!EI38,IF($R$3=$AQ$15,'Result Sheet'!ES38,IF($R$3=$AQ$16,'Result Sheet'!FC38,"")))))))))</f>
        <v/>
      </c>
      <c r="L38" s="120" t="str">
        <f>IF($R$3=$AQ$8,'Result Sheet'!N38,IF($R$3=$AQ$9,'Result Sheet'!AI38,IF($R$3=$AQ$10,'Result Sheet'!BE38,IF($R$3=$AQ$11,'Result Sheet'!BZ38,IF($R$3=$AQ$12,'Result Sheet'!CU38,IF($R$3=$AQ$13,'Result Sheet'!DP38,""))))))</f>
        <v/>
      </c>
      <c r="M38" s="120" t="str">
        <f>IF($R$3=$AQ$8,'Result Sheet'!O38,IF($R$3=$AQ$9,'Result Sheet'!AJ38,IF($R$3=$AQ$10,'Result Sheet'!BF38,IF($R$3=$AQ$11,'Result Sheet'!CA38,IF($R$3=$AQ$12,'Result Sheet'!CV38,IF($R$3=$AQ$13,'Result Sheet'!DQ38,IF($R$3=$AQ$14,'Result Sheet'!EJ38,IF($R$3=$AQ$15,'Result Sheet'!ET38,IF($R$3=$AQ$16,'Result Sheet'!FD38,"")))))))))</f>
        <v/>
      </c>
      <c r="N38" s="120" t="str">
        <f>IF($R$3=$AQ$8,'Result Sheet'!P38,IF($R$3=$AQ$9,'Result Sheet'!AK38,IF($R$3=$AQ$10,'Result Sheet'!BG38,IF($R$3=$AQ$11,'Result Sheet'!CB38,IF($R$3=$AQ$12,'Result Sheet'!CW38,IF($R$3=$AQ$13,'Result Sheet'!DR38,""))))))</f>
        <v/>
      </c>
      <c r="O38" s="120" t="str">
        <f>IF($R$3=$AQ$8,'Result Sheet'!Q38,IF($R$3=$AQ$9,'Result Sheet'!AL38,IF($R$3=$AQ$10,'Result Sheet'!BH38,IF($R$3=$AQ$11,'Result Sheet'!CC38,IF($R$3=$AQ$12,'Result Sheet'!CX38,IF($R$3=$AQ$13,'Result Sheet'!DS38,IF($R$3=$AQ$14,'Result Sheet'!EK38,IF($R$3=$AQ$15,'Result Sheet'!EU38,IF($R$3=$AQ$16,'Result Sheet'!FE38,"")))))))))</f>
        <v/>
      </c>
      <c r="P38" s="482" t="str">
        <f t="shared" si="1"/>
        <v/>
      </c>
      <c r="Q38" s="120" t="str">
        <f>IF($R$3=$AQ$8,'Result Sheet'!S38,IF($R$3=$AQ$9,'Result Sheet'!AN38,IF($R$3=$AQ$10,'Result Sheet'!BJ38,IF($R$3=$AQ$11,'Result Sheet'!CE38,IF($R$3=$AQ$12,'Result Sheet'!CZ38,IF($R$3=$AQ$13,'Result Sheet'!DU38,""))))))</f>
        <v/>
      </c>
      <c r="R38" s="120" t="str">
        <f>IF($R$3=$AQ$8,'Result Sheet'!T38,IF($R$3=$AQ$9,'Result Sheet'!AO38,IF($R$3=$AQ$10,'Result Sheet'!BK38,IF($R$3=$AQ$11,'Result Sheet'!CF38,IF($R$3=$AQ$12,'Result Sheet'!DA38,IF($R$3=$AQ$13,'Result Sheet'!DV38,IF($R$3=$AQ$14,'Result Sheet'!EL38,IF($R$3=$AQ$15,'Result Sheet'!EV38,IF($R$3=$AQ$16,'Result Sheet'!FF38,"")))))))))</f>
        <v/>
      </c>
      <c r="S38" s="65" t="str">
        <f t="shared" si="2"/>
        <v/>
      </c>
      <c r="T38" s="62">
        <f t="shared" si="3"/>
        <v>0</v>
      </c>
      <c r="U38" s="120" t="str">
        <f>IF($R$3=$AQ$8,'Result Sheet'!W38,IF($R$3=$AQ$9,'Result Sheet'!AR38,IF($R$3=$AQ$10,'Result Sheet'!BN38,IF($R$3=$AQ$11,'Result Sheet'!CI38,IF($R$3=$AQ$12,'Result Sheet'!DD38,IF($R$3=$AQ$13,'Result Sheet'!DY38,""))))))</f>
        <v/>
      </c>
      <c r="V38" s="120" t="str">
        <f>IF($R$3=$AQ$8,'Result Sheet'!X38,IF($R$3=$AQ$9,'Result Sheet'!AS38,IF($R$3=$AQ$10,'Result Sheet'!BO38,IF($R$3=$AQ$11,'Result Sheet'!CJ38,IF($R$3=$AQ$12,'Result Sheet'!DE38,IF($R$3=$AQ$13,'Result Sheet'!DZ38,IF($R$3=$AQ$14,'Result Sheet'!EM38,IF($R$3=$AQ$15,'Result Sheet'!EW38,IF($R$3=$AQ$16,'Result Sheet'!FG38,"")))))))))</f>
        <v/>
      </c>
      <c r="W38" s="66" t="str">
        <f t="shared" si="4"/>
        <v/>
      </c>
      <c r="X38" s="455" t="str">
        <f t="shared" si="5"/>
        <v/>
      </c>
      <c r="Y38" s="456">
        <f t="shared" si="6"/>
        <v>0</v>
      </c>
      <c r="Z38" s="456" t="str">
        <f t="shared" si="0"/>
        <v/>
      </c>
      <c r="AA38" s="456" t="str">
        <f t="shared" si="7"/>
        <v/>
      </c>
      <c r="AB38" s="456" t="str">
        <f t="shared" si="8"/>
        <v/>
      </c>
      <c r="AC38" s="456" t="str">
        <f t="shared" si="9"/>
        <v/>
      </c>
      <c r="AD38" s="457" t="str">
        <f t="shared" si="10"/>
        <v/>
      </c>
    </row>
    <row r="39" spans="1:30">
      <c r="A39" s="485">
        <f>IF('Result Sheet'!A39="","",'Result Sheet'!A39)</f>
        <v>32</v>
      </c>
      <c r="B39" s="449" t="str">
        <f>IF(OR($D$3="",$R$3=""),"",IF('Result Sheet'!B39="","",'Result Sheet'!B39))</f>
        <v/>
      </c>
      <c r="C39" s="450" t="str">
        <f>IF(OR($D$3="",$R$3=""),"",IF('Result Sheet'!F39="","",'Result Sheet'!F39))</f>
        <v/>
      </c>
      <c r="D39" s="451" t="str">
        <f>IF(OR($D$3="",$R$3=""),"",IF('Result Sheet'!E39="","",'Result Sheet'!E39))</f>
        <v/>
      </c>
      <c r="E39" s="452" t="str">
        <f>IF(OR($D$3="",$R$3=""),"",IF('Result Sheet'!G39="","",'Result Sheet'!G39))</f>
        <v/>
      </c>
      <c r="F39" s="452" t="str">
        <f>IF(OR($D$3="",$R$3=""),"",IF('Result Sheet'!H39="","",'Result Sheet'!H39))</f>
        <v/>
      </c>
      <c r="G39" s="452" t="str">
        <f>IF(OR($D$3="",$R$3=""),"",IF('Result Sheet'!I39="","",'Result Sheet'!I39))</f>
        <v/>
      </c>
      <c r="H39" s="453" t="str">
        <f>IF(OR($D$3="",$R$3=""),"",IF('Result Sheet'!K39="","",'Result Sheet'!K39))</f>
        <v/>
      </c>
      <c r="I39" s="454" t="str">
        <f>IF(OR($D$3="",$R$3=""),"",IF('Result Sheet'!J39="","",'Result Sheet'!J39))</f>
        <v/>
      </c>
      <c r="J39" s="120" t="str">
        <f>IF($R$3=$AQ$8,'Result Sheet'!L39,IF($R$3=$AQ$9,'Result Sheet'!AG39,IF($R$3=$AQ$10,'Result Sheet'!BC39,IF($R$3=$AQ$11,'Result Sheet'!BX39,IF($R$3=$AQ$12,'Result Sheet'!CS39,IF($R$3=$AQ$13,'Result Sheet'!DN39,""))))))</f>
        <v/>
      </c>
      <c r="K39" s="120" t="str">
        <f>IF($R$3=$AQ$8,'Result Sheet'!M39,IF($R$3=$AQ$9,'Result Sheet'!AH39,IF($R$3=$AQ$10,'Result Sheet'!BD39,IF($R$3=$AQ$11,'Result Sheet'!BY39,IF($R$3=$AQ$12,'Result Sheet'!CT39,IF($R$3=$AQ$13,'Result Sheet'!DO39,IF($R$3=$AQ$14,'Result Sheet'!EI39,IF($R$3=$AQ$15,'Result Sheet'!ES39,IF($R$3=$AQ$16,'Result Sheet'!FC39,"")))))))))</f>
        <v/>
      </c>
      <c r="L39" s="120" t="str">
        <f>IF($R$3=$AQ$8,'Result Sheet'!N39,IF($R$3=$AQ$9,'Result Sheet'!AI39,IF($R$3=$AQ$10,'Result Sheet'!BE39,IF($R$3=$AQ$11,'Result Sheet'!BZ39,IF($R$3=$AQ$12,'Result Sheet'!CU39,IF($R$3=$AQ$13,'Result Sheet'!DP39,""))))))</f>
        <v/>
      </c>
      <c r="M39" s="120" t="str">
        <f>IF($R$3=$AQ$8,'Result Sheet'!O39,IF($R$3=$AQ$9,'Result Sheet'!AJ39,IF($R$3=$AQ$10,'Result Sheet'!BF39,IF($R$3=$AQ$11,'Result Sheet'!CA39,IF($R$3=$AQ$12,'Result Sheet'!CV39,IF($R$3=$AQ$13,'Result Sheet'!DQ39,IF($R$3=$AQ$14,'Result Sheet'!EJ39,IF($R$3=$AQ$15,'Result Sheet'!ET39,IF($R$3=$AQ$16,'Result Sheet'!FD39,"")))))))))</f>
        <v/>
      </c>
      <c r="N39" s="120" t="str">
        <f>IF($R$3=$AQ$8,'Result Sheet'!P39,IF($R$3=$AQ$9,'Result Sheet'!AK39,IF($R$3=$AQ$10,'Result Sheet'!BG39,IF($R$3=$AQ$11,'Result Sheet'!CB39,IF($R$3=$AQ$12,'Result Sheet'!CW39,IF($R$3=$AQ$13,'Result Sheet'!DR39,""))))))</f>
        <v/>
      </c>
      <c r="O39" s="120" t="str">
        <f>IF($R$3=$AQ$8,'Result Sheet'!Q39,IF($R$3=$AQ$9,'Result Sheet'!AL39,IF($R$3=$AQ$10,'Result Sheet'!BH39,IF($R$3=$AQ$11,'Result Sheet'!CC39,IF($R$3=$AQ$12,'Result Sheet'!CX39,IF($R$3=$AQ$13,'Result Sheet'!DS39,IF($R$3=$AQ$14,'Result Sheet'!EK39,IF($R$3=$AQ$15,'Result Sheet'!EU39,IF($R$3=$AQ$16,'Result Sheet'!FE39,"")))))))))</f>
        <v/>
      </c>
      <c r="P39" s="482" t="str">
        <f t="shared" si="1"/>
        <v/>
      </c>
      <c r="Q39" s="120" t="str">
        <f>IF($R$3=$AQ$8,'Result Sheet'!S39,IF($R$3=$AQ$9,'Result Sheet'!AN39,IF($R$3=$AQ$10,'Result Sheet'!BJ39,IF($R$3=$AQ$11,'Result Sheet'!CE39,IF($R$3=$AQ$12,'Result Sheet'!CZ39,IF($R$3=$AQ$13,'Result Sheet'!DU39,""))))))</f>
        <v/>
      </c>
      <c r="R39" s="120" t="str">
        <f>IF($R$3=$AQ$8,'Result Sheet'!T39,IF($R$3=$AQ$9,'Result Sheet'!AO39,IF($R$3=$AQ$10,'Result Sheet'!BK39,IF($R$3=$AQ$11,'Result Sheet'!CF39,IF($R$3=$AQ$12,'Result Sheet'!DA39,IF($R$3=$AQ$13,'Result Sheet'!DV39,IF($R$3=$AQ$14,'Result Sheet'!EL39,IF($R$3=$AQ$15,'Result Sheet'!EV39,IF($R$3=$AQ$16,'Result Sheet'!FF39,"")))))))))</f>
        <v/>
      </c>
      <c r="S39" s="65" t="str">
        <f t="shared" si="2"/>
        <v/>
      </c>
      <c r="T39" s="62">
        <f t="shared" si="3"/>
        <v>0</v>
      </c>
      <c r="U39" s="120" t="str">
        <f>IF($R$3=$AQ$8,'Result Sheet'!W39,IF($R$3=$AQ$9,'Result Sheet'!AR39,IF($R$3=$AQ$10,'Result Sheet'!BN39,IF($R$3=$AQ$11,'Result Sheet'!CI39,IF($R$3=$AQ$12,'Result Sheet'!DD39,IF($R$3=$AQ$13,'Result Sheet'!DY39,""))))))</f>
        <v/>
      </c>
      <c r="V39" s="120" t="str">
        <f>IF($R$3=$AQ$8,'Result Sheet'!X39,IF($R$3=$AQ$9,'Result Sheet'!AS39,IF($R$3=$AQ$10,'Result Sheet'!BO39,IF($R$3=$AQ$11,'Result Sheet'!CJ39,IF($R$3=$AQ$12,'Result Sheet'!DE39,IF($R$3=$AQ$13,'Result Sheet'!DZ39,IF($R$3=$AQ$14,'Result Sheet'!EM39,IF($R$3=$AQ$15,'Result Sheet'!EW39,IF($R$3=$AQ$16,'Result Sheet'!FG39,"")))))))))</f>
        <v/>
      </c>
      <c r="W39" s="66" t="str">
        <f t="shared" si="4"/>
        <v/>
      </c>
      <c r="X39" s="455" t="str">
        <f t="shared" si="5"/>
        <v/>
      </c>
      <c r="Y39" s="456">
        <f t="shared" si="6"/>
        <v>0</v>
      </c>
      <c r="Z39" s="456" t="str">
        <f t="shared" si="0"/>
        <v/>
      </c>
      <c r="AA39" s="456" t="str">
        <f t="shared" si="7"/>
        <v/>
      </c>
      <c r="AB39" s="456" t="str">
        <f t="shared" si="8"/>
        <v/>
      </c>
      <c r="AC39" s="456" t="str">
        <f t="shared" si="9"/>
        <v/>
      </c>
      <c r="AD39" s="457" t="str">
        <f t="shared" si="10"/>
        <v/>
      </c>
    </row>
    <row r="40" spans="1:30">
      <c r="A40" s="485">
        <f>IF('Result Sheet'!A40="","",'Result Sheet'!A40)</f>
        <v>33</v>
      </c>
      <c r="B40" s="449" t="str">
        <f>IF(OR($D$3="",$R$3=""),"",IF('Result Sheet'!B40="","",'Result Sheet'!B40))</f>
        <v/>
      </c>
      <c r="C40" s="450" t="str">
        <f>IF(OR($D$3="",$R$3=""),"",IF('Result Sheet'!F40="","",'Result Sheet'!F40))</f>
        <v/>
      </c>
      <c r="D40" s="451" t="str">
        <f>IF(OR($D$3="",$R$3=""),"",IF('Result Sheet'!E40="","",'Result Sheet'!E40))</f>
        <v/>
      </c>
      <c r="E40" s="452" t="str">
        <f>IF(OR($D$3="",$R$3=""),"",IF('Result Sheet'!G40="","",'Result Sheet'!G40))</f>
        <v/>
      </c>
      <c r="F40" s="452" t="str">
        <f>IF(OR($D$3="",$R$3=""),"",IF('Result Sheet'!H40="","",'Result Sheet'!H40))</f>
        <v/>
      </c>
      <c r="G40" s="452" t="str">
        <f>IF(OR($D$3="",$R$3=""),"",IF('Result Sheet'!I40="","",'Result Sheet'!I40))</f>
        <v/>
      </c>
      <c r="H40" s="453" t="str">
        <f>IF(OR($D$3="",$R$3=""),"",IF('Result Sheet'!K40="","",'Result Sheet'!K40))</f>
        <v/>
      </c>
      <c r="I40" s="454" t="str">
        <f>IF(OR($D$3="",$R$3=""),"",IF('Result Sheet'!J40="","",'Result Sheet'!J40))</f>
        <v/>
      </c>
      <c r="J40" s="120" t="str">
        <f>IF($R$3=$AQ$8,'Result Sheet'!L40,IF($R$3=$AQ$9,'Result Sheet'!AG40,IF($R$3=$AQ$10,'Result Sheet'!BC40,IF($R$3=$AQ$11,'Result Sheet'!BX40,IF($R$3=$AQ$12,'Result Sheet'!CS40,IF($R$3=$AQ$13,'Result Sheet'!DN40,""))))))</f>
        <v/>
      </c>
      <c r="K40" s="120" t="str">
        <f>IF($R$3=$AQ$8,'Result Sheet'!M40,IF($R$3=$AQ$9,'Result Sheet'!AH40,IF($R$3=$AQ$10,'Result Sheet'!BD40,IF($R$3=$AQ$11,'Result Sheet'!BY40,IF($R$3=$AQ$12,'Result Sheet'!CT40,IF($R$3=$AQ$13,'Result Sheet'!DO40,IF($R$3=$AQ$14,'Result Sheet'!EI40,IF($R$3=$AQ$15,'Result Sheet'!ES40,IF($R$3=$AQ$16,'Result Sheet'!FC40,"")))))))))</f>
        <v/>
      </c>
      <c r="L40" s="120" t="str">
        <f>IF($R$3=$AQ$8,'Result Sheet'!N40,IF($R$3=$AQ$9,'Result Sheet'!AI40,IF($R$3=$AQ$10,'Result Sheet'!BE40,IF($R$3=$AQ$11,'Result Sheet'!BZ40,IF($R$3=$AQ$12,'Result Sheet'!CU40,IF($R$3=$AQ$13,'Result Sheet'!DP40,""))))))</f>
        <v/>
      </c>
      <c r="M40" s="120" t="str">
        <f>IF($R$3=$AQ$8,'Result Sheet'!O40,IF($R$3=$AQ$9,'Result Sheet'!AJ40,IF($R$3=$AQ$10,'Result Sheet'!BF40,IF($R$3=$AQ$11,'Result Sheet'!CA40,IF($R$3=$AQ$12,'Result Sheet'!CV40,IF($R$3=$AQ$13,'Result Sheet'!DQ40,IF($R$3=$AQ$14,'Result Sheet'!EJ40,IF($R$3=$AQ$15,'Result Sheet'!ET40,IF($R$3=$AQ$16,'Result Sheet'!FD40,"")))))))))</f>
        <v/>
      </c>
      <c r="N40" s="120" t="str">
        <f>IF($R$3=$AQ$8,'Result Sheet'!P40,IF($R$3=$AQ$9,'Result Sheet'!AK40,IF($R$3=$AQ$10,'Result Sheet'!BG40,IF($R$3=$AQ$11,'Result Sheet'!CB40,IF($R$3=$AQ$12,'Result Sheet'!CW40,IF($R$3=$AQ$13,'Result Sheet'!DR40,""))))))</f>
        <v/>
      </c>
      <c r="O40" s="120" t="str">
        <f>IF($R$3=$AQ$8,'Result Sheet'!Q40,IF($R$3=$AQ$9,'Result Sheet'!AL40,IF($R$3=$AQ$10,'Result Sheet'!BH40,IF($R$3=$AQ$11,'Result Sheet'!CC40,IF($R$3=$AQ$12,'Result Sheet'!CX40,IF($R$3=$AQ$13,'Result Sheet'!DS40,IF($R$3=$AQ$14,'Result Sheet'!EK40,IF($R$3=$AQ$15,'Result Sheet'!EU40,IF($R$3=$AQ$16,'Result Sheet'!FE40,"")))))))))</f>
        <v/>
      </c>
      <c r="P40" s="482" t="str">
        <f t="shared" si="1"/>
        <v/>
      </c>
      <c r="Q40" s="120" t="str">
        <f>IF($R$3=$AQ$8,'Result Sheet'!S40,IF($R$3=$AQ$9,'Result Sheet'!AN40,IF($R$3=$AQ$10,'Result Sheet'!BJ40,IF($R$3=$AQ$11,'Result Sheet'!CE40,IF($R$3=$AQ$12,'Result Sheet'!CZ40,IF($R$3=$AQ$13,'Result Sheet'!DU40,""))))))</f>
        <v/>
      </c>
      <c r="R40" s="120" t="str">
        <f>IF($R$3=$AQ$8,'Result Sheet'!T40,IF($R$3=$AQ$9,'Result Sheet'!AO40,IF($R$3=$AQ$10,'Result Sheet'!BK40,IF($R$3=$AQ$11,'Result Sheet'!CF40,IF($R$3=$AQ$12,'Result Sheet'!DA40,IF($R$3=$AQ$13,'Result Sheet'!DV40,IF($R$3=$AQ$14,'Result Sheet'!EL40,IF($R$3=$AQ$15,'Result Sheet'!EV40,IF($R$3=$AQ$16,'Result Sheet'!FF40,"")))))))))</f>
        <v/>
      </c>
      <c r="S40" s="65" t="str">
        <f t="shared" si="2"/>
        <v/>
      </c>
      <c r="T40" s="62">
        <f t="shared" si="3"/>
        <v>0</v>
      </c>
      <c r="U40" s="120" t="str">
        <f>IF($R$3=$AQ$8,'Result Sheet'!W40,IF($R$3=$AQ$9,'Result Sheet'!AR40,IF($R$3=$AQ$10,'Result Sheet'!BN40,IF($R$3=$AQ$11,'Result Sheet'!CI40,IF($R$3=$AQ$12,'Result Sheet'!DD40,IF($R$3=$AQ$13,'Result Sheet'!DY40,""))))))</f>
        <v/>
      </c>
      <c r="V40" s="120" t="str">
        <f>IF($R$3=$AQ$8,'Result Sheet'!X40,IF($R$3=$AQ$9,'Result Sheet'!AS40,IF($R$3=$AQ$10,'Result Sheet'!BO40,IF($R$3=$AQ$11,'Result Sheet'!CJ40,IF($R$3=$AQ$12,'Result Sheet'!DE40,IF($R$3=$AQ$13,'Result Sheet'!DZ40,IF($R$3=$AQ$14,'Result Sheet'!EM40,IF($R$3=$AQ$15,'Result Sheet'!EW40,IF($R$3=$AQ$16,'Result Sheet'!FG40,"")))))))))</f>
        <v/>
      </c>
      <c r="W40" s="66" t="str">
        <f t="shared" si="4"/>
        <v/>
      </c>
      <c r="X40" s="455" t="str">
        <f t="shared" si="5"/>
        <v/>
      </c>
      <c r="Y40" s="456">
        <f t="shared" si="6"/>
        <v>0</v>
      </c>
      <c r="Z40" s="456" t="str">
        <f t="shared" ref="Z40:Z71" si="11">IF(OR(B40="NSO",B40=0,B40=""),"",IF(OR($R$3=$AQ$12,$R$3=$AQ$13,$R$3=$AQ$14,$R$3=$AQ$15,$R$3=$AQ$16),$X$7,IF($R$3=$AQ$9,IF(AND(J40="",K40="",L40=""),15-Y40,IF(AND(J40="NA",K40="NA",L40="NA"),15-Y40,IF(AND(N40="",O40=""),35-Y40,IF(AND(R40="",S40=""),50-Y40,100-Y40)))),IF(AND(J40="",K40="",L40=""),30-Y40,IF(AND(J40="NA",K40="NA",L40="NA"),30-Y40,IF(AND(N40="",O40=""),70-Y40,IF(AND(R40="",S40=""),100-Y40,200-Y40)))))))</f>
        <v/>
      </c>
      <c r="AA40" s="456" t="str">
        <f t="shared" si="7"/>
        <v/>
      </c>
      <c r="AB40" s="456" t="str">
        <f t="shared" si="8"/>
        <v/>
      </c>
      <c r="AC40" s="456" t="str">
        <f t="shared" si="9"/>
        <v/>
      </c>
      <c r="AD40" s="457" t="str">
        <f t="shared" si="10"/>
        <v/>
      </c>
    </row>
    <row r="41" spans="1:30">
      <c r="A41" s="485">
        <f>IF('Result Sheet'!A41="","",'Result Sheet'!A41)</f>
        <v>34</v>
      </c>
      <c r="B41" s="449" t="str">
        <f>IF(OR($D$3="",$R$3=""),"",IF('Result Sheet'!B41="","",'Result Sheet'!B41))</f>
        <v/>
      </c>
      <c r="C41" s="450" t="str">
        <f>IF(OR($D$3="",$R$3=""),"",IF('Result Sheet'!F41="","",'Result Sheet'!F41))</f>
        <v/>
      </c>
      <c r="D41" s="451" t="str">
        <f>IF(OR($D$3="",$R$3=""),"",IF('Result Sheet'!E41="","",'Result Sheet'!E41))</f>
        <v/>
      </c>
      <c r="E41" s="452" t="str">
        <f>IF(OR($D$3="",$R$3=""),"",IF('Result Sheet'!G41="","",'Result Sheet'!G41))</f>
        <v/>
      </c>
      <c r="F41" s="452" t="str">
        <f>IF(OR($D$3="",$R$3=""),"",IF('Result Sheet'!H41="","",'Result Sheet'!H41))</f>
        <v/>
      </c>
      <c r="G41" s="452" t="str">
        <f>IF(OR($D$3="",$R$3=""),"",IF('Result Sheet'!I41="","",'Result Sheet'!I41))</f>
        <v/>
      </c>
      <c r="H41" s="453" t="str">
        <f>IF(OR($D$3="",$R$3=""),"",IF('Result Sheet'!K41="","",'Result Sheet'!K41))</f>
        <v/>
      </c>
      <c r="I41" s="454" t="str">
        <f>IF(OR($D$3="",$R$3=""),"",IF('Result Sheet'!J41="","",'Result Sheet'!J41))</f>
        <v/>
      </c>
      <c r="J41" s="120" t="str">
        <f>IF($R$3=$AQ$8,'Result Sheet'!L41,IF($R$3=$AQ$9,'Result Sheet'!AG41,IF($R$3=$AQ$10,'Result Sheet'!BC41,IF($R$3=$AQ$11,'Result Sheet'!BX41,IF($R$3=$AQ$12,'Result Sheet'!CS41,IF($R$3=$AQ$13,'Result Sheet'!DN41,""))))))</f>
        <v/>
      </c>
      <c r="K41" s="120" t="str">
        <f>IF($R$3=$AQ$8,'Result Sheet'!M41,IF($R$3=$AQ$9,'Result Sheet'!AH41,IF($R$3=$AQ$10,'Result Sheet'!BD41,IF($R$3=$AQ$11,'Result Sheet'!BY41,IF($R$3=$AQ$12,'Result Sheet'!CT41,IF($R$3=$AQ$13,'Result Sheet'!DO41,IF($R$3=$AQ$14,'Result Sheet'!EI41,IF($R$3=$AQ$15,'Result Sheet'!ES41,IF($R$3=$AQ$16,'Result Sheet'!FC41,"")))))))))</f>
        <v/>
      </c>
      <c r="L41" s="120" t="str">
        <f>IF($R$3=$AQ$8,'Result Sheet'!N41,IF($R$3=$AQ$9,'Result Sheet'!AI41,IF($R$3=$AQ$10,'Result Sheet'!BE41,IF($R$3=$AQ$11,'Result Sheet'!BZ41,IF($R$3=$AQ$12,'Result Sheet'!CU41,IF($R$3=$AQ$13,'Result Sheet'!DP41,""))))))</f>
        <v/>
      </c>
      <c r="M41" s="120" t="str">
        <f>IF($R$3=$AQ$8,'Result Sheet'!O41,IF($R$3=$AQ$9,'Result Sheet'!AJ41,IF($R$3=$AQ$10,'Result Sheet'!BF41,IF($R$3=$AQ$11,'Result Sheet'!CA41,IF($R$3=$AQ$12,'Result Sheet'!CV41,IF($R$3=$AQ$13,'Result Sheet'!DQ41,IF($R$3=$AQ$14,'Result Sheet'!EJ41,IF($R$3=$AQ$15,'Result Sheet'!ET41,IF($R$3=$AQ$16,'Result Sheet'!FD41,"")))))))))</f>
        <v/>
      </c>
      <c r="N41" s="120" t="str">
        <f>IF($R$3=$AQ$8,'Result Sheet'!P41,IF($R$3=$AQ$9,'Result Sheet'!AK41,IF($R$3=$AQ$10,'Result Sheet'!BG41,IF($R$3=$AQ$11,'Result Sheet'!CB41,IF($R$3=$AQ$12,'Result Sheet'!CW41,IF($R$3=$AQ$13,'Result Sheet'!DR41,""))))))</f>
        <v/>
      </c>
      <c r="O41" s="120" t="str">
        <f>IF($R$3=$AQ$8,'Result Sheet'!Q41,IF($R$3=$AQ$9,'Result Sheet'!AL41,IF($R$3=$AQ$10,'Result Sheet'!BH41,IF($R$3=$AQ$11,'Result Sheet'!CC41,IF($R$3=$AQ$12,'Result Sheet'!CX41,IF($R$3=$AQ$13,'Result Sheet'!DS41,IF($R$3=$AQ$14,'Result Sheet'!EK41,IF($R$3=$AQ$15,'Result Sheet'!EU41,IF($R$3=$AQ$16,'Result Sheet'!FE41,"")))))))))</f>
        <v/>
      </c>
      <c r="P41" s="482" t="str">
        <f t="shared" si="1"/>
        <v/>
      </c>
      <c r="Q41" s="120" t="str">
        <f>IF($R$3=$AQ$8,'Result Sheet'!S41,IF($R$3=$AQ$9,'Result Sheet'!AN41,IF($R$3=$AQ$10,'Result Sheet'!BJ41,IF($R$3=$AQ$11,'Result Sheet'!CE41,IF($R$3=$AQ$12,'Result Sheet'!CZ41,IF($R$3=$AQ$13,'Result Sheet'!DU41,""))))))</f>
        <v/>
      </c>
      <c r="R41" s="120" t="str">
        <f>IF($R$3=$AQ$8,'Result Sheet'!T41,IF($R$3=$AQ$9,'Result Sheet'!AO41,IF($R$3=$AQ$10,'Result Sheet'!BK41,IF($R$3=$AQ$11,'Result Sheet'!CF41,IF($R$3=$AQ$12,'Result Sheet'!DA41,IF($R$3=$AQ$13,'Result Sheet'!DV41,IF($R$3=$AQ$14,'Result Sheet'!EL41,IF($R$3=$AQ$15,'Result Sheet'!EV41,IF($R$3=$AQ$16,'Result Sheet'!FF41,"")))))))))</f>
        <v/>
      </c>
      <c r="S41" s="65" t="str">
        <f t="shared" si="2"/>
        <v/>
      </c>
      <c r="T41" s="62">
        <f t="shared" si="3"/>
        <v>0</v>
      </c>
      <c r="U41" s="120" t="str">
        <f>IF($R$3=$AQ$8,'Result Sheet'!W41,IF($R$3=$AQ$9,'Result Sheet'!AR41,IF($R$3=$AQ$10,'Result Sheet'!BN41,IF($R$3=$AQ$11,'Result Sheet'!CI41,IF($R$3=$AQ$12,'Result Sheet'!DD41,IF($R$3=$AQ$13,'Result Sheet'!DY41,""))))))</f>
        <v/>
      </c>
      <c r="V41" s="120" t="str">
        <f>IF($R$3=$AQ$8,'Result Sheet'!X41,IF($R$3=$AQ$9,'Result Sheet'!AS41,IF($R$3=$AQ$10,'Result Sheet'!BO41,IF($R$3=$AQ$11,'Result Sheet'!CJ41,IF($R$3=$AQ$12,'Result Sheet'!DE41,IF($R$3=$AQ$13,'Result Sheet'!DZ41,IF($R$3=$AQ$14,'Result Sheet'!EM41,IF($R$3=$AQ$15,'Result Sheet'!EW41,IF($R$3=$AQ$16,'Result Sheet'!FG41,"")))))))))</f>
        <v/>
      </c>
      <c r="W41" s="66" t="str">
        <f t="shared" si="4"/>
        <v/>
      </c>
      <c r="X41" s="455" t="str">
        <f t="shared" si="5"/>
        <v/>
      </c>
      <c r="Y41" s="456">
        <f t="shared" si="6"/>
        <v>0</v>
      </c>
      <c r="Z41" s="456" t="str">
        <f t="shared" si="11"/>
        <v/>
      </c>
      <c r="AA41" s="456" t="str">
        <f t="shared" si="7"/>
        <v/>
      </c>
      <c r="AB41" s="456" t="str">
        <f t="shared" si="8"/>
        <v/>
      </c>
      <c r="AC41" s="456" t="str">
        <f t="shared" si="9"/>
        <v/>
      </c>
      <c r="AD41" s="457" t="str">
        <f t="shared" si="10"/>
        <v/>
      </c>
    </row>
    <row r="42" spans="1:30">
      <c r="A42" s="485">
        <f>IF('Result Sheet'!A42="","",'Result Sheet'!A42)</f>
        <v>35</v>
      </c>
      <c r="B42" s="449" t="str">
        <f>IF(OR($D$3="",$R$3=""),"",IF('Result Sheet'!B42="","",'Result Sheet'!B42))</f>
        <v/>
      </c>
      <c r="C42" s="450" t="str">
        <f>IF(OR($D$3="",$R$3=""),"",IF('Result Sheet'!F42="","",'Result Sheet'!F42))</f>
        <v/>
      </c>
      <c r="D42" s="451" t="str">
        <f>IF(OR($D$3="",$R$3=""),"",IF('Result Sheet'!E42="","",'Result Sheet'!E42))</f>
        <v/>
      </c>
      <c r="E42" s="452" t="str">
        <f>IF(OR($D$3="",$R$3=""),"",IF('Result Sheet'!G42="","",'Result Sheet'!G42))</f>
        <v/>
      </c>
      <c r="F42" s="452" t="str">
        <f>IF(OR($D$3="",$R$3=""),"",IF('Result Sheet'!H42="","",'Result Sheet'!H42))</f>
        <v/>
      </c>
      <c r="G42" s="452" t="str">
        <f>IF(OR($D$3="",$R$3=""),"",IF('Result Sheet'!I42="","",'Result Sheet'!I42))</f>
        <v/>
      </c>
      <c r="H42" s="453" t="str">
        <f>IF(OR($D$3="",$R$3=""),"",IF('Result Sheet'!K42="","",'Result Sheet'!K42))</f>
        <v/>
      </c>
      <c r="I42" s="454" t="str">
        <f>IF(OR($D$3="",$R$3=""),"",IF('Result Sheet'!J42="","",'Result Sheet'!J42))</f>
        <v/>
      </c>
      <c r="J42" s="120" t="str">
        <f>IF($R$3=$AQ$8,'Result Sheet'!L42,IF($R$3=$AQ$9,'Result Sheet'!AG42,IF($R$3=$AQ$10,'Result Sheet'!BC42,IF($R$3=$AQ$11,'Result Sheet'!BX42,IF($R$3=$AQ$12,'Result Sheet'!CS42,IF($R$3=$AQ$13,'Result Sheet'!DN42,""))))))</f>
        <v/>
      </c>
      <c r="K42" s="120" t="str">
        <f>IF($R$3=$AQ$8,'Result Sheet'!M42,IF($R$3=$AQ$9,'Result Sheet'!AH42,IF($R$3=$AQ$10,'Result Sheet'!BD42,IF($R$3=$AQ$11,'Result Sheet'!BY42,IF($R$3=$AQ$12,'Result Sheet'!CT42,IF($R$3=$AQ$13,'Result Sheet'!DO42,IF($R$3=$AQ$14,'Result Sheet'!EI42,IF($R$3=$AQ$15,'Result Sheet'!ES42,IF($R$3=$AQ$16,'Result Sheet'!FC42,"")))))))))</f>
        <v/>
      </c>
      <c r="L42" s="120" t="str">
        <f>IF($R$3=$AQ$8,'Result Sheet'!N42,IF($R$3=$AQ$9,'Result Sheet'!AI42,IF($R$3=$AQ$10,'Result Sheet'!BE42,IF($R$3=$AQ$11,'Result Sheet'!BZ42,IF($R$3=$AQ$12,'Result Sheet'!CU42,IF($R$3=$AQ$13,'Result Sheet'!DP42,""))))))</f>
        <v/>
      </c>
      <c r="M42" s="120" t="str">
        <f>IF($R$3=$AQ$8,'Result Sheet'!O42,IF($R$3=$AQ$9,'Result Sheet'!AJ42,IF($R$3=$AQ$10,'Result Sheet'!BF42,IF($R$3=$AQ$11,'Result Sheet'!CA42,IF($R$3=$AQ$12,'Result Sheet'!CV42,IF($R$3=$AQ$13,'Result Sheet'!DQ42,IF($R$3=$AQ$14,'Result Sheet'!EJ42,IF($R$3=$AQ$15,'Result Sheet'!ET42,IF($R$3=$AQ$16,'Result Sheet'!FD42,"")))))))))</f>
        <v/>
      </c>
      <c r="N42" s="120" t="str">
        <f>IF($R$3=$AQ$8,'Result Sheet'!P42,IF($R$3=$AQ$9,'Result Sheet'!AK42,IF($R$3=$AQ$10,'Result Sheet'!BG42,IF($R$3=$AQ$11,'Result Sheet'!CB42,IF($R$3=$AQ$12,'Result Sheet'!CW42,IF($R$3=$AQ$13,'Result Sheet'!DR42,""))))))</f>
        <v/>
      </c>
      <c r="O42" s="120" t="str">
        <f>IF($R$3=$AQ$8,'Result Sheet'!Q42,IF($R$3=$AQ$9,'Result Sheet'!AL42,IF($R$3=$AQ$10,'Result Sheet'!BH42,IF($R$3=$AQ$11,'Result Sheet'!CC42,IF($R$3=$AQ$12,'Result Sheet'!CX42,IF($R$3=$AQ$13,'Result Sheet'!DS42,IF($R$3=$AQ$14,'Result Sheet'!EK42,IF($R$3=$AQ$15,'Result Sheet'!EU42,IF($R$3=$AQ$16,'Result Sheet'!FE42,"")))))))))</f>
        <v/>
      </c>
      <c r="P42" s="482" t="str">
        <f t="shared" si="1"/>
        <v/>
      </c>
      <c r="Q42" s="120" t="str">
        <f>IF($R$3=$AQ$8,'Result Sheet'!S42,IF($R$3=$AQ$9,'Result Sheet'!AN42,IF($R$3=$AQ$10,'Result Sheet'!BJ42,IF($R$3=$AQ$11,'Result Sheet'!CE42,IF($R$3=$AQ$12,'Result Sheet'!CZ42,IF($R$3=$AQ$13,'Result Sheet'!DU42,""))))))</f>
        <v/>
      </c>
      <c r="R42" s="120" t="str">
        <f>IF($R$3=$AQ$8,'Result Sheet'!T42,IF($R$3=$AQ$9,'Result Sheet'!AO42,IF($R$3=$AQ$10,'Result Sheet'!BK42,IF($R$3=$AQ$11,'Result Sheet'!CF42,IF($R$3=$AQ$12,'Result Sheet'!DA42,IF($R$3=$AQ$13,'Result Sheet'!DV42,IF($R$3=$AQ$14,'Result Sheet'!EL42,IF($R$3=$AQ$15,'Result Sheet'!EV42,IF($R$3=$AQ$16,'Result Sheet'!FF42,"")))))))))</f>
        <v/>
      </c>
      <c r="S42" s="65" t="str">
        <f t="shared" si="2"/>
        <v/>
      </c>
      <c r="T42" s="62">
        <f t="shared" si="3"/>
        <v>0</v>
      </c>
      <c r="U42" s="120" t="str">
        <f>IF($R$3=$AQ$8,'Result Sheet'!W42,IF($R$3=$AQ$9,'Result Sheet'!AR42,IF($R$3=$AQ$10,'Result Sheet'!BN42,IF($R$3=$AQ$11,'Result Sheet'!CI42,IF($R$3=$AQ$12,'Result Sheet'!DD42,IF($R$3=$AQ$13,'Result Sheet'!DY42,""))))))</f>
        <v/>
      </c>
      <c r="V42" s="120" t="str">
        <f>IF($R$3=$AQ$8,'Result Sheet'!X42,IF($R$3=$AQ$9,'Result Sheet'!AS42,IF($R$3=$AQ$10,'Result Sheet'!BO42,IF($R$3=$AQ$11,'Result Sheet'!CJ42,IF($R$3=$AQ$12,'Result Sheet'!DE42,IF($R$3=$AQ$13,'Result Sheet'!DZ42,IF($R$3=$AQ$14,'Result Sheet'!EM42,IF($R$3=$AQ$15,'Result Sheet'!EW42,IF($R$3=$AQ$16,'Result Sheet'!FG42,"")))))))))</f>
        <v/>
      </c>
      <c r="W42" s="66" t="str">
        <f t="shared" si="4"/>
        <v/>
      </c>
      <c r="X42" s="455" t="str">
        <f t="shared" si="5"/>
        <v/>
      </c>
      <c r="Y42" s="456">
        <f t="shared" si="6"/>
        <v>0</v>
      </c>
      <c r="Z42" s="456" t="str">
        <f t="shared" si="11"/>
        <v/>
      </c>
      <c r="AA42" s="456" t="str">
        <f t="shared" si="7"/>
        <v/>
      </c>
      <c r="AB42" s="456" t="str">
        <f t="shared" si="8"/>
        <v/>
      </c>
      <c r="AC42" s="456" t="str">
        <f t="shared" si="9"/>
        <v/>
      </c>
      <c r="AD42" s="457" t="str">
        <f t="shared" si="10"/>
        <v/>
      </c>
    </row>
    <row r="43" spans="1:30">
      <c r="A43" s="485">
        <f>IF('Result Sheet'!A43="","",'Result Sheet'!A43)</f>
        <v>36</v>
      </c>
      <c r="B43" s="449" t="str">
        <f>IF(OR($D$3="",$R$3=""),"",IF('Result Sheet'!B43="","",'Result Sheet'!B43))</f>
        <v/>
      </c>
      <c r="C43" s="450" t="str">
        <f>IF(OR($D$3="",$R$3=""),"",IF('Result Sheet'!F43="","",'Result Sheet'!F43))</f>
        <v/>
      </c>
      <c r="D43" s="451" t="str">
        <f>IF(OR($D$3="",$R$3=""),"",IF('Result Sheet'!E43="","",'Result Sheet'!E43))</f>
        <v/>
      </c>
      <c r="E43" s="452" t="str">
        <f>IF(OR($D$3="",$R$3=""),"",IF('Result Sheet'!G43="","",'Result Sheet'!G43))</f>
        <v/>
      </c>
      <c r="F43" s="452" t="str">
        <f>IF(OR($D$3="",$R$3=""),"",IF('Result Sheet'!H43="","",'Result Sheet'!H43))</f>
        <v/>
      </c>
      <c r="G43" s="452" t="str">
        <f>IF(OR($D$3="",$R$3=""),"",IF('Result Sheet'!I43="","",'Result Sheet'!I43))</f>
        <v/>
      </c>
      <c r="H43" s="453" t="str">
        <f>IF(OR($D$3="",$R$3=""),"",IF('Result Sheet'!K43="","",'Result Sheet'!K43))</f>
        <v/>
      </c>
      <c r="I43" s="454" t="str">
        <f>IF(OR($D$3="",$R$3=""),"",IF('Result Sheet'!J43="","",'Result Sheet'!J43))</f>
        <v/>
      </c>
      <c r="J43" s="120" t="str">
        <f>IF($R$3=$AQ$8,'Result Sheet'!L43,IF($R$3=$AQ$9,'Result Sheet'!AG43,IF($R$3=$AQ$10,'Result Sheet'!BC43,IF($R$3=$AQ$11,'Result Sheet'!BX43,IF($R$3=$AQ$12,'Result Sheet'!CS43,IF($R$3=$AQ$13,'Result Sheet'!DN43,""))))))</f>
        <v/>
      </c>
      <c r="K43" s="120" t="str">
        <f>IF($R$3=$AQ$8,'Result Sheet'!M43,IF($R$3=$AQ$9,'Result Sheet'!AH43,IF($R$3=$AQ$10,'Result Sheet'!BD43,IF($R$3=$AQ$11,'Result Sheet'!BY43,IF($R$3=$AQ$12,'Result Sheet'!CT43,IF($R$3=$AQ$13,'Result Sheet'!DO43,IF($R$3=$AQ$14,'Result Sheet'!EI43,IF($R$3=$AQ$15,'Result Sheet'!ES43,IF($R$3=$AQ$16,'Result Sheet'!FC43,"")))))))))</f>
        <v/>
      </c>
      <c r="L43" s="120" t="str">
        <f>IF($R$3=$AQ$8,'Result Sheet'!N43,IF($R$3=$AQ$9,'Result Sheet'!AI43,IF($R$3=$AQ$10,'Result Sheet'!BE43,IF($R$3=$AQ$11,'Result Sheet'!BZ43,IF($R$3=$AQ$12,'Result Sheet'!CU43,IF($R$3=$AQ$13,'Result Sheet'!DP43,""))))))</f>
        <v/>
      </c>
      <c r="M43" s="120" t="str">
        <f>IF($R$3=$AQ$8,'Result Sheet'!O43,IF($R$3=$AQ$9,'Result Sheet'!AJ43,IF($R$3=$AQ$10,'Result Sheet'!BF43,IF($R$3=$AQ$11,'Result Sheet'!CA43,IF($R$3=$AQ$12,'Result Sheet'!CV43,IF($R$3=$AQ$13,'Result Sheet'!DQ43,IF($R$3=$AQ$14,'Result Sheet'!EJ43,IF($R$3=$AQ$15,'Result Sheet'!ET43,IF($R$3=$AQ$16,'Result Sheet'!FD43,"")))))))))</f>
        <v/>
      </c>
      <c r="N43" s="120" t="str">
        <f>IF($R$3=$AQ$8,'Result Sheet'!P43,IF($R$3=$AQ$9,'Result Sheet'!AK43,IF($R$3=$AQ$10,'Result Sheet'!BG43,IF($R$3=$AQ$11,'Result Sheet'!CB43,IF($R$3=$AQ$12,'Result Sheet'!CW43,IF($R$3=$AQ$13,'Result Sheet'!DR43,""))))))</f>
        <v/>
      </c>
      <c r="O43" s="120" t="str">
        <f>IF($R$3=$AQ$8,'Result Sheet'!Q43,IF($R$3=$AQ$9,'Result Sheet'!AL43,IF($R$3=$AQ$10,'Result Sheet'!BH43,IF($R$3=$AQ$11,'Result Sheet'!CC43,IF($R$3=$AQ$12,'Result Sheet'!CX43,IF($R$3=$AQ$13,'Result Sheet'!DS43,IF($R$3=$AQ$14,'Result Sheet'!EK43,IF($R$3=$AQ$15,'Result Sheet'!EU43,IF($R$3=$AQ$16,'Result Sheet'!FE43,"")))))))))</f>
        <v/>
      </c>
      <c r="P43" s="482" t="str">
        <f t="shared" si="1"/>
        <v/>
      </c>
      <c r="Q43" s="120" t="str">
        <f>IF($R$3=$AQ$8,'Result Sheet'!S43,IF($R$3=$AQ$9,'Result Sheet'!AN43,IF($R$3=$AQ$10,'Result Sheet'!BJ43,IF($R$3=$AQ$11,'Result Sheet'!CE43,IF($R$3=$AQ$12,'Result Sheet'!CZ43,IF($R$3=$AQ$13,'Result Sheet'!DU43,""))))))</f>
        <v/>
      </c>
      <c r="R43" s="120" t="str">
        <f>IF($R$3=$AQ$8,'Result Sheet'!T43,IF($R$3=$AQ$9,'Result Sheet'!AO43,IF($R$3=$AQ$10,'Result Sheet'!BK43,IF($R$3=$AQ$11,'Result Sheet'!CF43,IF($R$3=$AQ$12,'Result Sheet'!DA43,IF($R$3=$AQ$13,'Result Sheet'!DV43,IF($R$3=$AQ$14,'Result Sheet'!EL43,IF($R$3=$AQ$15,'Result Sheet'!EV43,IF($R$3=$AQ$16,'Result Sheet'!FF43,"")))))))))</f>
        <v/>
      </c>
      <c r="S43" s="65" t="str">
        <f t="shared" si="2"/>
        <v/>
      </c>
      <c r="T43" s="62">
        <f t="shared" si="3"/>
        <v>0</v>
      </c>
      <c r="U43" s="120" t="str">
        <f>IF($R$3=$AQ$8,'Result Sheet'!W43,IF($R$3=$AQ$9,'Result Sheet'!AR43,IF($R$3=$AQ$10,'Result Sheet'!BN43,IF($R$3=$AQ$11,'Result Sheet'!CI43,IF($R$3=$AQ$12,'Result Sheet'!DD43,IF($R$3=$AQ$13,'Result Sheet'!DY43,""))))))</f>
        <v/>
      </c>
      <c r="V43" s="120" t="str">
        <f>IF($R$3=$AQ$8,'Result Sheet'!X43,IF($R$3=$AQ$9,'Result Sheet'!AS43,IF($R$3=$AQ$10,'Result Sheet'!BO43,IF($R$3=$AQ$11,'Result Sheet'!CJ43,IF($R$3=$AQ$12,'Result Sheet'!DE43,IF($R$3=$AQ$13,'Result Sheet'!DZ43,IF($R$3=$AQ$14,'Result Sheet'!EM43,IF($R$3=$AQ$15,'Result Sheet'!EW43,IF($R$3=$AQ$16,'Result Sheet'!FG43,"")))))))))</f>
        <v/>
      </c>
      <c r="W43" s="66" t="str">
        <f t="shared" si="4"/>
        <v/>
      </c>
      <c r="X43" s="455" t="str">
        <f t="shared" si="5"/>
        <v/>
      </c>
      <c r="Y43" s="456">
        <f t="shared" si="6"/>
        <v>0</v>
      </c>
      <c r="Z43" s="456" t="str">
        <f t="shared" si="11"/>
        <v/>
      </c>
      <c r="AA43" s="456" t="str">
        <f t="shared" si="7"/>
        <v/>
      </c>
      <c r="AB43" s="456" t="str">
        <f t="shared" si="8"/>
        <v/>
      </c>
      <c r="AC43" s="456" t="str">
        <f t="shared" si="9"/>
        <v/>
      </c>
      <c r="AD43" s="457" t="str">
        <f t="shared" si="10"/>
        <v/>
      </c>
    </row>
    <row r="44" spans="1:30">
      <c r="A44" s="485">
        <f>IF('Result Sheet'!A44="","",'Result Sheet'!A44)</f>
        <v>37</v>
      </c>
      <c r="B44" s="449" t="str">
        <f>IF(OR($D$3="",$R$3=""),"",IF('Result Sheet'!B44="","",'Result Sheet'!B44))</f>
        <v/>
      </c>
      <c r="C44" s="450" t="str">
        <f>IF(OR($D$3="",$R$3=""),"",IF('Result Sheet'!F44="","",'Result Sheet'!F44))</f>
        <v/>
      </c>
      <c r="D44" s="451" t="str">
        <f>IF(OR($D$3="",$R$3=""),"",IF('Result Sheet'!E44="","",'Result Sheet'!E44))</f>
        <v/>
      </c>
      <c r="E44" s="452" t="str">
        <f>IF(OR($D$3="",$R$3=""),"",IF('Result Sheet'!G44="","",'Result Sheet'!G44))</f>
        <v/>
      </c>
      <c r="F44" s="452" t="str">
        <f>IF(OR($D$3="",$R$3=""),"",IF('Result Sheet'!H44="","",'Result Sheet'!H44))</f>
        <v/>
      </c>
      <c r="G44" s="452" t="str">
        <f>IF(OR($D$3="",$R$3=""),"",IF('Result Sheet'!I44="","",'Result Sheet'!I44))</f>
        <v/>
      </c>
      <c r="H44" s="453" t="str">
        <f>IF(OR($D$3="",$R$3=""),"",IF('Result Sheet'!K44="","",'Result Sheet'!K44))</f>
        <v/>
      </c>
      <c r="I44" s="454" t="str">
        <f>IF(OR($D$3="",$R$3=""),"",IF('Result Sheet'!J44="","",'Result Sheet'!J44))</f>
        <v/>
      </c>
      <c r="J44" s="120" t="str">
        <f>IF($R$3=$AQ$8,'Result Sheet'!L44,IF($R$3=$AQ$9,'Result Sheet'!AG44,IF($R$3=$AQ$10,'Result Sheet'!BC44,IF($R$3=$AQ$11,'Result Sheet'!BX44,IF($R$3=$AQ$12,'Result Sheet'!CS44,IF($R$3=$AQ$13,'Result Sheet'!DN44,""))))))</f>
        <v/>
      </c>
      <c r="K44" s="120" t="str">
        <f>IF($R$3=$AQ$8,'Result Sheet'!M44,IF($R$3=$AQ$9,'Result Sheet'!AH44,IF($R$3=$AQ$10,'Result Sheet'!BD44,IF($R$3=$AQ$11,'Result Sheet'!BY44,IF($R$3=$AQ$12,'Result Sheet'!CT44,IF($R$3=$AQ$13,'Result Sheet'!DO44,IF($R$3=$AQ$14,'Result Sheet'!EI44,IF($R$3=$AQ$15,'Result Sheet'!ES44,IF($R$3=$AQ$16,'Result Sheet'!FC44,"")))))))))</f>
        <v/>
      </c>
      <c r="L44" s="120" t="str">
        <f>IF($R$3=$AQ$8,'Result Sheet'!N44,IF($R$3=$AQ$9,'Result Sheet'!AI44,IF($R$3=$AQ$10,'Result Sheet'!BE44,IF($R$3=$AQ$11,'Result Sheet'!BZ44,IF($R$3=$AQ$12,'Result Sheet'!CU44,IF($R$3=$AQ$13,'Result Sheet'!DP44,""))))))</f>
        <v/>
      </c>
      <c r="M44" s="120" t="str">
        <f>IF($R$3=$AQ$8,'Result Sheet'!O44,IF($R$3=$AQ$9,'Result Sheet'!AJ44,IF($R$3=$AQ$10,'Result Sheet'!BF44,IF($R$3=$AQ$11,'Result Sheet'!CA44,IF($R$3=$AQ$12,'Result Sheet'!CV44,IF($R$3=$AQ$13,'Result Sheet'!DQ44,IF($R$3=$AQ$14,'Result Sheet'!EJ44,IF($R$3=$AQ$15,'Result Sheet'!ET44,IF($R$3=$AQ$16,'Result Sheet'!FD44,"")))))))))</f>
        <v/>
      </c>
      <c r="N44" s="120" t="str">
        <f>IF($R$3=$AQ$8,'Result Sheet'!P44,IF($R$3=$AQ$9,'Result Sheet'!AK44,IF($R$3=$AQ$10,'Result Sheet'!BG44,IF($R$3=$AQ$11,'Result Sheet'!CB44,IF($R$3=$AQ$12,'Result Sheet'!CW44,IF($R$3=$AQ$13,'Result Sheet'!DR44,""))))))</f>
        <v/>
      </c>
      <c r="O44" s="120" t="str">
        <f>IF($R$3=$AQ$8,'Result Sheet'!Q44,IF($R$3=$AQ$9,'Result Sheet'!AL44,IF($R$3=$AQ$10,'Result Sheet'!BH44,IF($R$3=$AQ$11,'Result Sheet'!CC44,IF($R$3=$AQ$12,'Result Sheet'!CX44,IF($R$3=$AQ$13,'Result Sheet'!DS44,IF($R$3=$AQ$14,'Result Sheet'!EK44,IF($R$3=$AQ$15,'Result Sheet'!EU44,IF($R$3=$AQ$16,'Result Sheet'!FE44,"")))))))))</f>
        <v/>
      </c>
      <c r="P44" s="482" t="str">
        <f t="shared" si="1"/>
        <v/>
      </c>
      <c r="Q44" s="120" t="str">
        <f>IF($R$3=$AQ$8,'Result Sheet'!S44,IF($R$3=$AQ$9,'Result Sheet'!AN44,IF($R$3=$AQ$10,'Result Sheet'!BJ44,IF($R$3=$AQ$11,'Result Sheet'!CE44,IF($R$3=$AQ$12,'Result Sheet'!CZ44,IF($R$3=$AQ$13,'Result Sheet'!DU44,""))))))</f>
        <v/>
      </c>
      <c r="R44" s="120" t="str">
        <f>IF($R$3=$AQ$8,'Result Sheet'!T44,IF($R$3=$AQ$9,'Result Sheet'!AO44,IF($R$3=$AQ$10,'Result Sheet'!BK44,IF($R$3=$AQ$11,'Result Sheet'!CF44,IF($R$3=$AQ$12,'Result Sheet'!DA44,IF($R$3=$AQ$13,'Result Sheet'!DV44,IF($R$3=$AQ$14,'Result Sheet'!EL44,IF($R$3=$AQ$15,'Result Sheet'!EV44,IF($R$3=$AQ$16,'Result Sheet'!FF44,"")))))))))</f>
        <v/>
      </c>
      <c r="S44" s="65" t="str">
        <f t="shared" si="2"/>
        <v/>
      </c>
      <c r="T44" s="62">
        <f t="shared" si="3"/>
        <v>0</v>
      </c>
      <c r="U44" s="120" t="str">
        <f>IF($R$3=$AQ$8,'Result Sheet'!W44,IF($R$3=$AQ$9,'Result Sheet'!AR44,IF($R$3=$AQ$10,'Result Sheet'!BN44,IF($R$3=$AQ$11,'Result Sheet'!CI44,IF($R$3=$AQ$12,'Result Sheet'!DD44,IF($R$3=$AQ$13,'Result Sheet'!DY44,""))))))</f>
        <v/>
      </c>
      <c r="V44" s="120" t="str">
        <f>IF($R$3=$AQ$8,'Result Sheet'!X44,IF($R$3=$AQ$9,'Result Sheet'!AS44,IF($R$3=$AQ$10,'Result Sheet'!BO44,IF($R$3=$AQ$11,'Result Sheet'!CJ44,IF($R$3=$AQ$12,'Result Sheet'!DE44,IF($R$3=$AQ$13,'Result Sheet'!DZ44,IF($R$3=$AQ$14,'Result Sheet'!EM44,IF($R$3=$AQ$15,'Result Sheet'!EW44,IF($R$3=$AQ$16,'Result Sheet'!FG44,"")))))))))</f>
        <v/>
      </c>
      <c r="W44" s="66" t="str">
        <f t="shared" si="4"/>
        <v/>
      </c>
      <c r="X44" s="455" t="str">
        <f t="shared" si="5"/>
        <v/>
      </c>
      <c r="Y44" s="456">
        <f t="shared" si="6"/>
        <v>0</v>
      </c>
      <c r="Z44" s="456" t="str">
        <f t="shared" si="11"/>
        <v/>
      </c>
      <c r="AA44" s="456" t="str">
        <f t="shared" si="7"/>
        <v/>
      </c>
      <c r="AB44" s="456" t="str">
        <f t="shared" si="8"/>
        <v/>
      </c>
      <c r="AC44" s="456" t="str">
        <f t="shared" si="9"/>
        <v/>
      </c>
      <c r="AD44" s="457" t="str">
        <f t="shared" si="10"/>
        <v/>
      </c>
    </row>
    <row r="45" spans="1:30">
      <c r="A45" s="485">
        <f>IF('Result Sheet'!A45="","",'Result Sheet'!A45)</f>
        <v>38</v>
      </c>
      <c r="B45" s="449" t="str">
        <f>IF(OR($D$3="",$R$3=""),"",IF('Result Sheet'!B45="","",'Result Sheet'!B45))</f>
        <v/>
      </c>
      <c r="C45" s="450" t="str">
        <f>IF(OR($D$3="",$R$3=""),"",IF('Result Sheet'!F45="","",'Result Sheet'!F45))</f>
        <v/>
      </c>
      <c r="D45" s="451" t="str">
        <f>IF(OR($D$3="",$R$3=""),"",IF('Result Sheet'!E45="","",'Result Sheet'!E45))</f>
        <v/>
      </c>
      <c r="E45" s="452" t="str">
        <f>IF(OR($D$3="",$R$3=""),"",IF('Result Sheet'!G45="","",'Result Sheet'!G45))</f>
        <v/>
      </c>
      <c r="F45" s="452" t="str">
        <f>IF(OR($D$3="",$R$3=""),"",IF('Result Sheet'!H45="","",'Result Sheet'!H45))</f>
        <v/>
      </c>
      <c r="G45" s="452" t="str">
        <f>IF(OR($D$3="",$R$3=""),"",IF('Result Sheet'!I45="","",'Result Sheet'!I45))</f>
        <v/>
      </c>
      <c r="H45" s="453" t="str">
        <f>IF(OR($D$3="",$R$3=""),"",IF('Result Sheet'!K45="","",'Result Sheet'!K45))</f>
        <v/>
      </c>
      <c r="I45" s="454" t="str">
        <f>IF(OR($D$3="",$R$3=""),"",IF('Result Sheet'!J45="","",'Result Sheet'!J45))</f>
        <v/>
      </c>
      <c r="J45" s="120" t="str">
        <f>IF($R$3=$AQ$8,'Result Sheet'!L45,IF($R$3=$AQ$9,'Result Sheet'!AG45,IF($R$3=$AQ$10,'Result Sheet'!BC45,IF($R$3=$AQ$11,'Result Sheet'!BX45,IF($R$3=$AQ$12,'Result Sheet'!CS45,IF($R$3=$AQ$13,'Result Sheet'!DN45,""))))))</f>
        <v/>
      </c>
      <c r="K45" s="120" t="str">
        <f>IF($R$3=$AQ$8,'Result Sheet'!M45,IF($R$3=$AQ$9,'Result Sheet'!AH45,IF($R$3=$AQ$10,'Result Sheet'!BD45,IF($R$3=$AQ$11,'Result Sheet'!BY45,IF($R$3=$AQ$12,'Result Sheet'!CT45,IF($R$3=$AQ$13,'Result Sheet'!DO45,IF($R$3=$AQ$14,'Result Sheet'!EI45,IF($R$3=$AQ$15,'Result Sheet'!ES45,IF($R$3=$AQ$16,'Result Sheet'!FC45,"")))))))))</f>
        <v/>
      </c>
      <c r="L45" s="120" t="str">
        <f>IF($R$3=$AQ$8,'Result Sheet'!N45,IF($R$3=$AQ$9,'Result Sheet'!AI45,IF($R$3=$AQ$10,'Result Sheet'!BE45,IF($R$3=$AQ$11,'Result Sheet'!BZ45,IF($R$3=$AQ$12,'Result Sheet'!CU45,IF($R$3=$AQ$13,'Result Sheet'!DP45,""))))))</f>
        <v/>
      </c>
      <c r="M45" s="120" t="str">
        <f>IF($R$3=$AQ$8,'Result Sheet'!O45,IF($R$3=$AQ$9,'Result Sheet'!AJ45,IF($R$3=$AQ$10,'Result Sheet'!BF45,IF($R$3=$AQ$11,'Result Sheet'!CA45,IF($R$3=$AQ$12,'Result Sheet'!CV45,IF($R$3=$AQ$13,'Result Sheet'!DQ45,IF($R$3=$AQ$14,'Result Sheet'!EJ45,IF($R$3=$AQ$15,'Result Sheet'!ET45,IF($R$3=$AQ$16,'Result Sheet'!FD45,"")))))))))</f>
        <v/>
      </c>
      <c r="N45" s="120" t="str">
        <f>IF($R$3=$AQ$8,'Result Sheet'!P45,IF($R$3=$AQ$9,'Result Sheet'!AK45,IF($R$3=$AQ$10,'Result Sheet'!BG45,IF($R$3=$AQ$11,'Result Sheet'!CB45,IF($R$3=$AQ$12,'Result Sheet'!CW45,IF($R$3=$AQ$13,'Result Sheet'!DR45,""))))))</f>
        <v/>
      </c>
      <c r="O45" s="120" t="str">
        <f>IF($R$3=$AQ$8,'Result Sheet'!Q45,IF($R$3=$AQ$9,'Result Sheet'!AL45,IF($R$3=$AQ$10,'Result Sheet'!BH45,IF($R$3=$AQ$11,'Result Sheet'!CC45,IF($R$3=$AQ$12,'Result Sheet'!CX45,IF($R$3=$AQ$13,'Result Sheet'!DS45,IF($R$3=$AQ$14,'Result Sheet'!EK45,IF($R$3=$AQ$15,'Result Sheet'!EU45,IF($R$3=$AQ$16,'Result Sheet'!FE45,"")))))))))</f>
        <v/>
      </c>
      <c r="P45" s="482" t="str">
        <f t="shared" si="1"/>
        <v/>
      </c>
      <c r="Q45" s="120" t="str">
        <f>IF($R$3=$AQ$8,'Result Sheet'!S45,IF($R$3=$AQ$9,'Result Sheet'!AN45,IF($R$3=$AQ$10,'Result Sheet'!BJ45,IF($R$3=$AQ$11,'Result Sheet'!CE45,IF($R$3=$AQ$12,'Result Sheet'!CZ45,IF($R$3=$AQ$13,'Result Sheet'!DU45,""))))))</f>
        <v/>
      </c>
      <c r="R45" s="120" t="str">
        <f>IF($R$3=$AQ$8,'Result Sheet'!T45,IF($R$3=$AQ$9,'Result Sheet'!AO45,IF($R$3=$AQ$10,'Result Sheet'!BK45,IF($R$3=$AQ$11,'Result Sheet'!CF45,IF($R$3=$AQ$12,'Result Sheet'!DA45,IF($R$3=$AQ$13,'Result Sheet'!DV45,IF($R$3=$AQ$14,'Result Sheet'!EL45,IF($R$3=$AQ$15,'Result Sheet'!EV45,IF($R$3=$AQ$16,'Result Sheet'!FF45,"")))))))))</f>
        <v/>
      </c>
      <c r="S45" s="65" t="str">
        <f t="shared" si="2"/>
        <v/>
      </c>
      <c r="T45" s="62">
        <f t="shared" si="3"/>
        <v>0</v>
      </c>
      <c r="U45" s="120" t="str">
        <f>IF($R$3=$AQ$8,'Result Sheet'!W45,IF($R$3=$AQ$9,'Result Sheet'!AR45,IF($R$3=$AQ$10,'Result Sheet'!BN45,IF($R$3=$AQ$11,'Result Sheet'!CI45,IF($R$3=$AQ$12,'Result Sheet'!DD45,IF($R$3=$AQ$13,'Result Sheet'!DY45,""))))))</f>
        <v/>
      </c>
      <c r="V45" s="120" t="str">
        <f>IF($R$3=$AQ$8,'Result Sheet'!X45,IF($R$3=$AQ$9,'Result Sheet'!AS45,IF($R$3=$AQ$10,'Result Sheet'!BO45,IF($R$3=$AQ$11,'Result Sheet'!CJ45,IF($R$3=$AQ$12,'Result Sheet'!DE45,IF($R$3=$AQ$13,'Result Sheet'!DZ45,IF($R$3=$AQ$14,'Result Sheet'!EM45,IF($R$3=$AQ$15,'Result Sheet'!EW45,IF($R$3=$AQ$16,'Result Sheet'!FG45,"")))))))))</f>
        <v/>
      </c>
      <c r="W45" s="66" t="str">
        <f t="shared" si="4"/>
        <v/>
      </c>
      <c r="X45" s="455" t="str">
        <f t="shared" si="5"/>
        <v/>
      </c>
      <c r="Y45" s="456">
        <f t="shared" si="6"/>
        <v>0</v>
      </c>
      <c r="Z45" s="456" t="str">
        <f t="shared" si="11"/>
        <v/>
      </c>
      <c r="AA45" s="456" t="str">
        <f t="shared" si="7"/>
        <v/>
      </c>
      <c r="AB45" s="456" t="str">
        <f t="shared" si="8"/>
        <v/>
      </c>
      <c r="AC45" s="456" t="str">
        <f t="shared" si="9"/>
        <v/>
      </c>
      <c r="AD45" s="457" t="str">
        <f t="shared" si="10"/>
        <v/>
      </c>
    </row>
    <row r="46" spans="1:30">
      <c r="A46" s="485">
        <f>IF('Result Sheet'!A46="","",'Result Sheet'!A46)</f>
        <v>39</v>
      </c>
      <c r="B46" s="449" t="str">
        <f>IF(OR($D$3="",$R$3=""),"",IF('Result Sheet'!B46="","",'Result Sheet'!B46))</f>
        <v/>
      </c>
      <c r="C46" s="450" t="str">
        <f>IF(OR($D$3="",$R$3=""),"",IF('Result Sheet'!F46="","",'Result Sheet'!F46))</f>
        <v/>
      </c>
      <c r="D46" s="451" t="str">
        <f>IF(OR($D$3="",$R$3=""),"",IF('Result Sheet'!E46="","",'Result Sheet'!E46))</f>
        <v/>
      </c>
      <c r="E46" s="452" t="str">
        <f>IF(OR($D$3="",$R$3=""),"",IF('Result Sheet'!G46="","",'Result Sheet'!G46))</f>
        <v/>
      </c>
      <c r="F46" s="452" t="str">
        <f>IF(OR($D$3="",$R$3=""),"",IF('Result Sheet'!H46="","",'Result Sheet'!H46))</f>
        <v/>
      </c>
      <c r="G46" s="452" t="str">
        <f>IF(OR($D$3="",$R$3=""),"",IF('Result Sheet'!I46="","",'Result Sheet'!I46))</f>
        <v/>
      </c>
      <c r="H46" s="453" t="str">
        <f>IF(OR($D$3="",$R$3=""),"",IF('Result Sheet'!K46="","",'Result Sheet'!K46))</f>
        <v/>
      </c>
      <c r="I46" s="454" t="str">
        <f>IF(OR($D$3="",$R$3=""),"",IF('Result Sheet'!J46="","",'Result Sheet'!J46))</f>
        <v/>
      </c>
      <c r="J46" s="120" t="str">
        <f>IF($R$3=$AQ$8,'Result Sheet'!L46,IF($R$3=$AQ$9,'Result Sheet'!AG46,IF($R$3=$AQ$10,'Result Sheet'!BC46,IF($R$3=$AQ$11,'Result Sheet'!BX46,IF($R$3=$AQ$12,'Result Sheet'!CS46,IF($R$3=$AQ$13,'Result Sheet'!DN46,""))))))</f>
        <v/>
      </c>
      <c r="K46" s="120" t="str">
        <f>IF($R$3=$AQ$8,'Result Sheet'!M46,IF($R$3=$AQ$9,'Result Sheet'!AH46,IF($R$3=$AQ$10,'Result Sheet'!BD46,IF($R$3=$AQ$11,'Result Sheet'!BY46,IF($R$3=$AQ$12,'Result Sheet'!CT46,IF($R$3=$AQ$13,'Result Sheet'!DO46,IF($R$3=$AQ$14,'Result Sheet'!EI46,IF($R$3=$AQ$15,'Result Sheet'!ES46,IF($R$3=$AQ$16,'Result Sheet'!FC46,"")))))))))</f>
        <v/>
      </c>
      <c r="L46" s="120" t="str">
        <f>IF($R$3=$AQ$8,'Result Sheet'!N46,IF($R$3=$AQ$9,'Result Sheet'!AI46,IF($R$3=$AQ$10,'Result Sheet'!BE46,IF($R$3=$AQ$11,'Result Sheet'!BZ46,IF($R$3=$AQ$12,'Result Sheet'!CU46,IF($R$3=$AQ$13,'Result Sheet'!DP46,""))))))</f>
        <v/>
      </c>
      <c r="M46" s="120" t="str">
        <f>IF($R$3=$AQ$8,'Result Sheet'!O46,IF($R$3=$AQ$9,'Result Sheet'!AJ46,IF($R$3=$AQ$10,'Result Sheet'!BF46,IF($R$3=$AQ$11,'Result Sheet'!CA46,IF($R$3=$AQ$12,'Result Sheet'!CV46,IF($R$3=$AQ$13,'Result Sheet'!DQ46,IF($R$3=$AQ$14,'Result Sheet'!EJ46,IF($R$3=$AQ$15,'Result Sheet'!ET46,IF($R$3=$AQ$16,'Result Sheet'!FD46,"")))))))))</f>
        <v/>
      </c>
      <c r="N46" s="120" t="str">
        <f>IF($R$3=$AQ$8,'Result Sheet'!P46,IF($R$3=$AQ$9,'Result Sheet'!AK46,IF($R$3=$AQ$10,'Result Sheet'!BG46,IF($R$3=$AQ$11,'Result Sheet'!CB46,IF($R$3=$AQ$12,'Result Sheet'!CW46,IF($R$3=$AQ$13,'Result Sheet'!DR46,""))))))</f>
        <v/>
      </c>
      <c r="O46" s="120" t="str">
        <f>IF($R$3=$AQ$8,'Result Sheet'!Q46,IF($R$3=$AQ$9,'Result Sheet'!AL46,IF($R$3=$AQ$10,'Result Sheet'!BH46,IF($R$3=$AQ$11,'Result Sheet'!CC46,IF($R$3=$AQ$12,'Result Sheet'!CX46,IF($R$3=$AQ$13,'Result Sheet'!DS46,IF($R$3=$AQ$14,'Result Sheet'!EK46,IF($R$3=$AQ$15,'Result Sheet'!EU46,IF($R$3=$AQ$16,'Result Sheet'!FE46,"")))))))))</f>
        <v/>
      </c>
      <c r="P46" s="482" t="str">
        <f t="shared" si="1"/>
        <v/>
      </c>
      <c r="Q46" s="120" t="str">
        <f>IF($R$3=$AQ$8,'Result Sheet'!S46,IF($R$3=$AQ$9,'Result Sheet'!AN46,IF($R$3=$AQ$10,'Result Sheet'!BJ46,IF($R$3=$AQ$11,'Result Sheet'!CE46,IF($R$3=$AQ$12,'Result Sheet'!CZ46,IF($R$3=$AQ$13,'Result Sheet'!DU46,""))))))</f>
        <v/>
      </c>
      <c r="R46" s="120" t="str">
        <f>IF($R$3=$AQ$8,'Result Sheet'!T46,IF($R$3=$AQ$9,'Result Sheet'!AO46,IF($R$3=$AQ$10,'Result Sheet'!BK46,IF($R$3=$AQ$11,'Result Sheet'!CF46,IF($R$3=$AQ$12,'Result Sheet'!DA46,IF($R$3=$AQ$13,'Result Sheet'!DV46,IF($R$3=$AQ$14,'Result Sheet'!EL46,IF($R$3=$AQ$15,'Result Sheet'!EV46,IF($R$3=$AQ$16,'Result Sheet'!FF46,"")))))))))</f>
        <v/>
      </c>
      <c r="S46" s="65" t="str">
        <f t="shared" si="2"/>
        <v/>
      </c>
      <c r="T46" s="62">
        <f t="shared" si="3"/>
        <v>0</v>
      </c>
      <c r="U46" s="120" t="str">
        <f>IF($R$3=$AQ$8,'Result Sheet'!W46,IF($R$3=$AQ$9,'Result Sheet'!AR46,IF($R$3=$AQ$10,'Result Sheet'!BN46,IF($R$3=$AQ$11,'Result Sheet'!CI46,IF($R$3=$AQ$12,'Result Sheet'!DD46,IF($R$3=$AQ$13,'Result Sheet'!DY46,""))))))</f>
        <v/>
      </c>
      <c r="V46" s="120" t="str">
        <f>IF($R$3=$AQ$8,'Result Sheet'!X46,IF($R$3=$AQ$9,'Result Sheet'!AS46,IF($R$3=$AQ$10,'Result Sheet'!BO46,IF($R$3=$AQ$11,'Result Sheet'!CJ46,IF($R$3=$AQ$12,'Result Sheet'!DE46,IF($R$3=$AQ$13,'Result Sheet'!DZ46,IF($R$3=$AQ$14,'Result Sheet'!EM46,IF($R$3=$AQ$15,'Result Sheet'!EW46,IF($R$3=$AQ$16,'Result Sheet'!FG46,"")))))))))</f>
        <v/>
      </c>
      <c r="W46" s="66" t="str">
        <f t="shared" si="4"/>
        <v/>
      </c>
      <c r="X46" s="455" t="str">
        <f t="shared" si="5"/>
        <v/>
      </c>
      <c r="Y46" s="456">
        <f t="shared" si="6"/>
        <v>0</v>
      </c>
      <c r="Z46" s="456" t="str">
        <f t="shared" si="11"/>
        <v/>
      </c>
      <c r="AA46" s="456" t="str">
        <f t="shared" si="7"/>
        <v/>
      </c>
      <c r="AB46" s="456" t="str">
        <f t="shared" si="8"/>
        <v/>
      </c>
      <c r="AC46" s="456" t="str">
        <f t="shared" si="9"/>
        <v/>
      </c>
      <c r="AD46" s="457" t="str">
        <f t="shared" si="10"/>
        <v/>
      </c>
    </row>
    <row r="47" spans="1:30">
      <c r="A47" s="485">
        <f>IF('Result Sheet'!A47="","",'Result Sheet'!A47)</f>
        <v>40</v>
      </c>
      <c r="B47" s="449" t="str">
        <f>IF(OR($D$3="",$R$3=""),"",IF('Result Sheet'!B47="","",'Result Sheet'!B47))</f>
        <v/>
      </c>
      <c r="C47" s="450" t="str">
        <f>IF(OR($D$3="",$R$3=""),"",IF('Result Sheet'!F47="","",'Result Sheet'!F47))</f>
        <v/>
      </c>
      <c r="D47" s="451" t="str">
        <f>IF(OR($D$3="",$R$3=""),"",IF('Result Sheet'!E47="","",'Result Sheet'!E47))</f>
        <v/>
      </c>
      <c r="E47" s="452" t="str">
        <f>IF(OR($D$3="",$R$3=""),"",IF('Result Sheet'!G47="","",'Result Sheet'!G47))</f>
        <v/>
      </c>
      <c r="F47" s="452" t="str">
        <f>IF(OR($D$3="",$R$3=""),"",IF('Result Sheet'!H47="","",'Result Sheet'!H47))</f>
        <v/>
      </c>
      <c r="G47" s="452" t="str">
        <f>IF(OR($D$3="",$R$3=""),"",IF('Result Sheet'!I47="","",'Result Sheet'!I47))</f>
        <v/>
      </c>
      <c r="H47" s="453" t="str">
        <f>IF(OR($D$3="",$R$3=""),"",IF('Result Sheet'!K47="","",'Result Sheet'!K47))</f>
        <v/>
      </c>
      <c r="I47" s="454" t="str">
        <f>IF(OR($D$3="",$R$3=""),"",IF('Result Sheet'!J47="","",'Result Sheet'!J47))</f>
        <v/>
      </c>
      <c r="J47" s="120" t="str">
        <f>IF($R$3=$AQ$8,'Result Sheet'!L47,IF($R$3=$AQ$9,'Result Sheet'!AG47,IF($R$3=$AQ$10,'Result Sheet'!BC47,IF($R$3=$AQ$11,'Result Sheet'!BX47,IF($R$3=$AQ$12,'Result Sheet'!CS47,IF($R$3=$AQ$13,'Result Sheet'!DN47,""))))))</f>
        <v/>
      </c>
      <c r="K47" s="120" t="str">
        <f>IF($R$3=$AQ$8,'Result Sheet'!M47,IF($R$3=$AQ$9,'Result Sheet'!AH47,IF($R$3=$AQ$10,'Result Sheet'!BD47,IF($R$3=$AQ$11,'Result Sheet'!BY47,IF($R$3=$AQ$12,'Result Sheet'!CT47,IF($R$3=$AQ$13,'Result Sheet'!DO47,IF($R$3=$AQ$14,'Result Sheet'!EI47,IF($R$3=$AQ$15,'Result Sheet'!ES47,IF($R$3=$AQ$16,'Result Sheet'!FC47,"")))))))))</f>
        <v/>
      </c>
      <c r="L47" s="120" t="str">
        <f>IF($R$3=$AQ$8,'Result Sheet'!N47,IF($R$3=$AQ$9,'Result Sheet'!AI47,IF($R$3=$AQ$10,'Result Sheet'!BE47,IF($R$3=$AQ$11,'Result Sheet'!BZ47,IF($R$3=$AQ$12,'Result Sheet'!CU47,IF($R$3=$AQ$13,'Result Sheet'!DP47,""))))))</f>
        <v/>
      </c>
      <c r="M47" s="120" t="str">
        <f>IF($R$3=$AQ$8,'Result Sheet'!O47,IF($R$3=$AQ$9,'Result Sheet'!AJ47,IF($R$3=$AQ$10,'Result Sheet'!BF47,IF($R$3=$AQ$11,'Result Sheet'!CA47,IF($R$3=$AQ$12,'Result Sheet'!CV47,IF($R$3=$AQ$13,'Result Sheet'!DQ47,IF($R$3=$AQ$14,'Result Sheet'!EJ47,IF($R$3=$AQ$15,'Result Sheet'!ET47,IF($R$3=$AQ$16,'Result Sheet'!FD47,"")))))))))</f>
        <v/>
      </c>
      <c r="N47" s="120" t="str">
        <f>IF($R$3=$AQ$8,'Result Sheet'!P47,IF($R$3=$AQ$9,'Result Sheet'!AK47,IF($R$3=$AQ$10,'Result Sheet'!BG47,IF($R$3=$AQ$11,'Result Sheet'!CB47,IF($R$3=$AQ$12,'Result Sheet'!CW47,IF($R$3=$AQ$13,'Result Sheet'!DR47,""))))))</f>
        <v/>
      </c>
      <c r="O47" s="120" t="str">
        <f>IF($R$3=$AQ$8,'Result Sheet'!Q47,IF($R$3=$AQ$9,'Result Sheet'!AL47,IF($R$3=$AQ$10,'Result Sheet'!BH47,IF($R$3=$AQ$11,'Result Sheet'!CC47,IF($R$3=$AQ$12,'Result Sheet'!CX47,IF($R$3=$AQ$13,'Result Sheet'!DS47,IF($R$3=$AQ$14,'Result Sheet'!EK47,IF($R$3=$AQ$15,'Result Sheet'!EU47,IF($R$3=$AQ$16,'Result Sheet'!FE47,"")))))))))</f>
        <v/>
      </c>
      <c r="P47" s="482" t="str">
        <f t="shared" si="1"/>
        <v/>
      </c>
      <c r="Q47" s="120" t="str">
        <f>IF($R$3=$AQ$8,'Result Sheet'!S47,IF($R$3=$AQ$9,'Result Sheet'!AN47,IF($R$3=$AQ$10,'Result Sheet'!BJ47,IF($R$3=$AQ$11,'Result Sheet'!CE47,IF($R$3=$AQ$12,'Result Sheet'!CZ47,IF($R$3=$AQ$13,'Result Sheet'!DU47,""))))))</f>
        <v/>
      </c>
      <c r="R47" s="120" t="str">
        <f>IF($R$3=$AQ$8,'Result Sheet'!T47,IF($R$3=$AQ$9,'Result Sheet'!AO47,IF($R$3=$AQ$10,'Result Sheet'!BK47,IF($R$3=$AQ$11,'Result Sheet'!CF47,IF($R$3=$AQ$12,'Result Sheet'!DA47,IF($R$3=$AQ$13,'Result Sheet'!DV47,IF($R$3=$AQ$14,'Result Sheet'!EL47,IF($R$3=$AQ$15,'Result Sheet'!EV47,IF($R$3=$AQ$16,'Result Sheet'!FF47,"")))))))))</f>
        <v/>
      </c>
      <c r="S47" s="65" t="str">
        <f t="shared" si="2"/>
        <v/>
      </c>
      <c r="T47" s="62">
        <f t="shared" si="3"/>
        <v>0</v>
      </c>
      <c r="U47" s="120" t="str">
        <f>IF($R$3=$AQ$8,'Result Sheet'!W47,IF($R$3=$AQ$9,'Result Sheet'!AR47,IF($R$3=$AQ$10,'Result Sheet'!BN47,IF($R$3=$AQ$11,'Result Sheet'!CI47,IF($R$3=$AQ$12,'Result Sheet'!DD47,IF($R$3=$AQ$13,'Result Sheet'!DY47,""))))))</f>
        <v/>
      </c>
      <c r="V47" s="120" t="str">
        <f>IF($R$3=$AQ$8,'Result Sheet'!X47,IF($R$3=$AQ$9,'Result Sheet'!AS47,IF($R$3=$AQ$10,'Result Sheet'!BO47,IF($R$3=$AQ$11,'Result Sheet'!CJ47,IF($R$3=$AQ$12,'Result Sheet'!DE47,IF($R$3=$AQ$13,'Result Sheet'!DZ47,IF($R$3=$AQ$14,'Result Sheet'!EM47,IF($R$3=$AQ$15,'Result Sheet'!EW47,IF($R$3=$AQ$16,'Result Sheet'!FG47,"")))))))))</f>
        <v/>
      </c>
      <c r="W47" s="66" t="str">
        <f t="shared" si="4"/>
        <v/>
      </c>
      <c r="X47" s="455" t="str">
        <f t="shared" si="5"/>
        <v/>
      </c>
      <c r="Y47" s="456">
        <f t="shared" si="6"/>
        <v>0</v>
      </c>
      <c r="Z47" s="456" t="str">
        <f t="shared" si="11"/>
        <v/>
      </c>
      <c r="AA47" s="456" t="str">
        <f t="shared" si="7"/>
        <v/>
      </c>
      <c r="AB47" s="456" t="str">
        <f t="shared" si="8"/>
        <v/>
      </c>
      <c r="AC47" s="456" t="str">
        <f t="shared" si="9"/>
        <v/>
      </c>
      <c r="AD47" s="457" t="str">
        <f t="shared" si="10"/>
        <v/>
      </c>
    </row>
    <row r="48" spans="1:30">
      <c r="A48" s="485">
        <f>IF('Result Sheet'!A48="","",'Result Sheet'!A48)</f>
        <v>41</v>
      </c>
      <c r="B48" s="449" t="str">
        <f>IF(OR($D$3="",$R$3=""),"",IF('Result Sheet'!B48="","",'Result Sheet'!B48))</f>
        <v/>
      </c>
      <c r="C48" s="450" t="str">
        <f>IF(OR($D$3="",$R$3=""),"",IF('Result Sheet'!F48="","",'Result Sheet'!F48))</f>
        <v/>
      </c>
      <c r="D48" s="451" t="str">
        <f>IF(OR($D$3="",$R$3=""),"",IF('Result Sheet'!E48="","",'Result Sheet'!E48))</f>
        <v/>
      </c>
      <c r="E48" s="452" t="str">
        <f>IF(OR($D$3="",$R$3=""),"",IF('Result Sheet'!G48="","",'Result Sheet'!G48))</f>
        <v/>
      </c>
      <c r="F48" s="452" t="str">
        <f>IF(OR($D$3="",$R$3=""),"",IF('Result Sheet'!H48="","",'Result Sheet'!H48))</f>
        <v/>
      </c>
      <c r="G48" s="452" t="str">
        <f>IF(OR($D$3="",$R$3=""),"",IF('Result Sheet'!I48="","",'Result Sheet'!I48))</f>
        <v/>
      </c>
      <c r="H48" s="453" t="str">
        <f>IF(OR($D$3="",$R$3=""),"",IF('Result Sheet'!K48="","",'Result Sheet'!K48))</f>
        <v/>
      </c>
      <c r="I48" s="454" t="str">
        <f>IF(OR($D$3="",$R$3=""),"",IF('Result Sheet'!J48="","",'Result Sheet'!J48))</f>
        <v/>
      </c>
      <c r="J48" s="120" t="str">
        <f>IF($R$3=$AQ$8,'Result Sheet'!L48,IF($R$3=$AQ$9,'Result Sheet'!AG48,IF($R$3=$AQ$10,'Result Sheet'!BC48,IF($R$3=$AQ$11,'Result Sheet'!BX48,IF($R$3=$AQ$12,'Result Sheet'!CS48,IF($R$3=$AQ$13,'Result Sheet'!DN48,""))))))</f>
        <v/>
      </c>
      <c r="K48" s="120" t="str">
        <f>IF($R$3=$AQ$8,'Result Sheet'!M48,IF($R$3=$AQ$9,'Result Sheet'!AH48,IF($R$3=$AQ$10,'Result Sheet'!BD48,IF($R$3=$AQ$11,'Result Sheet'!BY48,IF($R$3=$AQ$12,'Result Sheet'!CT48,IF($R$3=$AQ$13,'Result Sheet'!DO48,IF($R$3=$AQ$14,'Result Sheet'!EI48,IF($R$3=$AQ$15,'Result Sheet'!ES48,IF($R$3=$AQ$16,'Result Sheet'!FC48,"")))))))))</f>
        <v/>
      </c>
      <c r="L48" s="120" t="str">
        <f>IF($R$3=$AQ$8,'Result Sheet'!N48,IF($R$3=$AQ$9,'Result Sheet'!AI48,IF($R$3=$AQ$10,'Result Sheet'!BE48,IF($R$3=$AQ$11,'Result Sheet'!BZ48,IF($R$3=$AQ$12,'Result Sheet'!CU48,IF($R$3=$AQ$13,'Result Sheet'!DP48,""))))))</f>
        <v/>
      </c>
      <c r="M48" s="120" t="str">
        <f>IF($R$3=$AQ$8,'Result Sheet'!O48,IF($R$3=$AQ$9,'Result Sheet'!AJ48,IF($R$3=$AQ$10,'Result Sheet'!BF48,IF($R$3=$AQ$11,'Result Sheet'!CA48,IF($R$3=$AQ$12,'Result Sheet'!CV48,IF($R$3=$AQ$13,'Result Sheet'!DQ48,IF($R$3=$AQ$14,'Result Sheet'!EJ48,IF($R$3=$AQ$15,'Result Sheet'!ET48,IF($R$3=$AQ$16,'Result Sheet'!FD48,"")))))))))</f>
        <v/>
      </c>
      <c r="N48" s="120" t="str">
        <f>IF($R$3=$AQ$8,'Result Sheet'!P48,IF($R$3=$AQ$9,'Result Sheet'!AK48,IF($R$3=$AQ$10,'Result Sheet'!BG48,IF($R$3=$AQ$11,'Result Sheet'!CB48,IF($R$3=$AQ$12,'Result Sheet'!CW48,IF($R$3=$AQ$13,'Result Sheet'!DR48,""))))))</f>
        <v/>
      </c>
      <c r="O48" s="120" t="str">
        <f>IF($R$3=$AQ$8,'Result Sheet'!Q48,IF($R$3=$AQ$9,'Result Sheet'!AL48,IF($R$3=$AQ$10,'Result Sheet'!BH48,IF($R$3=$AQ$11,'Result Sheet'!CC48,IF($R$3=$AQ$12,'Result Sheet'!CX48,IF($R$3=$AQ$13,'Result Sheet'!DS48,IF($R$3=$AQ$14,'Result Sheet'!EK48,IF($R$3=$AQ$15,'Result Sheet'!EU48,IF($R$3=$AQ$16,'Result Sheet'!FE48,"")))))))))</f>
        <v/>
      </c>
      <c r="P48" s="482" t="str">
        <f t="shared" si="1"/>
        <v/>
      </c>
      <c r="Q48" s="120" t="str">
        <f>IF($R$3=$AQ$8,'Result Sheet'!S48,IF($R$3=$AQ$9,'Result Sheet'!AN48,IF($R$3=$AQ$10,'Result Sheet'!BJ48,IF($R$3=$AQ$11,'Result Sheet'!CE48,IF($R$3=$AQ$12,'Result Sheet'!CZ48,IF($R$3=$AQ$13,'Result Sheet'!DU48,""))))))</f>
        <v/>
      </c>
      <c r="R48" s="120" t="str">
        <f>IF($R$3=$AQ$8,'Result Sheet'!T48,IF($R$3=$AQ$9,'Result Sheet'!AO48,IF($R$3=$AQ$10,'Result Sheet'!BK48,IF($R$3=$AQ$11,'Result Sheet'!CF48,IF($R$3=$AQ$12,'Result Sheet'!DA48,IF($R$3=$AQ$13,'Result Sheet'!DV48,IF($R$3=$AQ$14,'Result Sheet'!EL48,IF($R$3=$AQ$15,'Result Sheet'!EV48,IF($R$3=$AQ$16,'Result Sheet'!FF48,"")))))))))</f>
        <v/>
      </c>
      <c r="S48" s="65" t="str">
        <f t="shared" si="2"/>
        <v/>
      </c>
      <c r="T48" s="62">
        <f t="shared" si="3"/>
        <v>0</v>
      </c>
      <c r="U48" s="120" t="str">
        <f>IF($R$3=$AQ$8,'Result Sheet'!W48,IF($R$3=$AQ$9,'Result Sheet'!AR48,IF($R$3=$AQ$10,'Result Sheet'!BN48,IF($R$3=$AQ$11,'Result Sheet'!CI48,IF($R$3=$AQ$12,'Result Sheet'!DD48,IF($R$3=$AQ$13,'Result Sheet'!DY48,""))))))</f>
        <v/>
      </c>
      <c r="V48" s="120" t="str">
        <f>IF($R$3=$AQ$8,'Result Sheet'!X48,IF($R$3=$AQ$9,'Result Sheet'!AS48,IF($R$3=$AQ$10,'Result Sheet'!BO48,IF($R$3=$AQ$11,'Result Sheet'!CJ48,IF($R$3=$AQ$12,'Result Sheet'!DE48,IF($R$3=$AQ$13,'Result Sheet'!DZ48,IF($R$3=$AQ$14,'Result Sheet'!EM48,IF($R$3=$AQ$15,'Result Sheet'!EW48,IF($R$3=$AQ$16,'Result Sheet'!FG48,"")))))))))</f>
        <v/>
      </c>
      <c r="W48" s="66" t="str">
        <f t="shared" si="4"/>
        <v/>
      </c>
      <c r="X48" s="455" t="str">
        <f t="shared" si="5"/>
        <v/>
      </c>
      <c r="Y48" s="456">
        <f t="shared" si="6"/>
        <v>0</v>
      </c>
      <c r="Z48" s="456" t="str">
        <f t="shared" si="11"/>
        <v/>
      </c>
      <c r="AA48" s="456" t="str">
        <f t="shared" si="7"/>
        <v/>
      </c>
      <c r="AB48" s="456" t="str">
        <f t="shared" si="8"/>
        <v/>
      </c>
      <c r="AC48" s="456" t="str">
        <f t="shared" si="9"/>
        <v/>
      </c>
      <c r="AD48" s="457" t="str">
        <f t="shared" si="10"/>
        <v/>
      </c>
    </row>
    <row r="49" spans="1:30">
      <c r="A49" s="485">
        <f>IF('Result Sheet'!A49="","",'Result Sheet'!A49)</f>
        <v>42</v>
      </c>
      <c r="B49" s="449" t="str">
        <f>IF(OR($D$3="",$R$3=""),"",IF('Result Sheet'!B49="","",'Result Sheet'!B49))</f>
        <v/>
      </c>
      <c r="C49" s="450" t="str">
        <f>IF(OR($D$3="",$R$3=""),"",IF('Result Sheet'!F49="","",'Result Sheet'!F49))</f>
        <v/>
      </c>
      <c r="D49" s="451" t="str">
        <f>IF(OR($D$3="",$R$3=""),"",IF('Result Sheet'!E49="","",'Result Sheet'!E49))</f>
        <v/>
      </c>
      <c r="E49" s="452" t="str">
        <f>IF(OR($D$3="",$R$3=""),"",IF('Result Sheet'!G49="","",'Result Sheet'!G49))</f>
        <v/>
      </c>
      <c r="F49" s="452" t="str">
        <f>IF(OR($D$3="",$R$3=""),"",IF('Result Sheet'!H49="","",'Result Sheet'!H49))</f>
        <v/>
      </c>
      <c r="G49" s="452" t="str">
        <f>IF(OR($D$3="",$R$3=""),"",IF('Result Sheet'!I49="","",'Result Sheet'!I49))</f>
        <v/>
      </c>
      <c r="H49" s="453" t="str">
        <f>IF(OR($D$3="",$R$3=""),"",IF('Result Sheet'!K49="","",'Result Sheet'!K49))</f>
        <v/>
      </c>
      <c r="I49" s="454" t="str">
        <f>IF(OR($D$3="",$R$3=""),"",IF('Result Sheet'!J49="","",'Result Sheet'!J49))</f>
        <v/>
      </c>
      <c r="J49" s="120" t="str">
        <f>IF($R$3=$AQ$8,'Result Sheet'!L49,IF($R$3=$AQ$9,'Result Sheet'!AG49,IF($R$3=$AQ$10,'Result Sheet'!BC49,IF($R$3=$AQ$11,'Result Sheet'!BX49,IF($R$3=$AQ$12,'Result Sheet'!CS49,IF($R$3=$AQ$13,'Result Sheet'!DN49,""))))))</f>
        <v/>
      </c>
      <c r="K49" s="120" t="str">
        <f>IF($R$3=$AQ$8,'Result Sheet'!M49,IF($R$3=$AQ$9,'Result Sheet'!AH49,IF($R$3=$AQ$10,'Result Sheet'!BD49,IF($R$3=$AQ$11,'Result Sheet'!BY49,IF($R$3=$AQ$12,'Result Sheet'!CT49,IF($R$3=$AQ$13,'Result Sheet'!DO49,IF($R$3=$AQ$14,'Result Sheet'!EI49,IF($R$3=$AQ$15,'Result Sheet'!ES49,IF($R$3=$AQ$16,'Result Sheet'!FC49,"")))))))))</f>
        <v/>
      </c>
      <c r="L49" s="120" t="str">
        <f>IF($R$3=$AQ$8,'Result Sheet'!N49,IF($R$3=$AQ$9,'Result Sheet'!AI49,IF($R$3=$AQ$10,'Result Sheet'!BE49,IF($R$3=$AQ$11,'Result Sheet'!BZ49,IF($R$3=$AQ$12,'Result Sheet'!CU49,IF($R$3=$AQ$13,'Result Sheet'!DP49,""))))))</f>
        <v/>
      </c>
      <c r="M49" s="120" t="str">
        <f>IF($R$3=$AQ$8,'Result Sheet'!O49,IF($R$3=$AQ$9,'Result Sheet'!AJ49,IF($R$3=$AQ$10,'Result Sheet'!BF49,IF($R$3=$AQ$11,'Result Sheet'!CA49,IF($R$3=$AQ$12,'Result Sheet'!CV49,IF($R$3=$AQ$13,'Result Sheet'!DQ49,IF($R$3=$AQ$14,'Result Sheet'!EJ49,IF($R$3=$AQ$15,'Result Sheet'!ET49,IF($R$3=$AQ$16,'Result Sheet'!FD49,"")))))))))</f>
        <v/>
      </c>
      <c r="N49" s="120" t="str">
        <f>IF($R$3=$AQ$8,'Result Sheet'!P49,IF($R$3=$AQ$9,'Result Sheet'!AK49,IF($R$3=$AQ$10,'Result Sheet'!BG49,IF($R$3=$AQ$11,'Result Sheet'!CB49,IF($R$3=$AQ$12,'Result Sheet'!CW49,IF($R$3=$AQ$13,'Result Sheet'!DR49,""))))))</f>
        <v/>
      </c>
      <c r="O49" s="120" t="str">
        <f>IF($R$3=$AQ$8,'Result Sheet'!Q49,IF($R$3=$AQ$9,'Result Sheet'!AL49,IF($R$3=$AQ$10,'Result Sheet'!BH49,IF($R$3=$AQ$11,'Result Sheet'!CC49,IF($R$3=$AQ$12,'Result Sheet'!CX49,IF($R$3=$AQ$13,'Result Sheet'!DS49,IF($R$3=$AQ$14,'Result Sheet'!EK49,IF($R$3=$AQ$15,'Result Sheet'!EU49,IF($R$3=$AQ$16,'Result Sheet'!FE49,"")))))))))</f>
        <v/>
      </c>
      <c r="P49" s="482" t="str">
        <f t="shared" si="1"/>
        <v/>
      </c>
      <c r="Q49" s="120" t="str">
        <f>IF($R$3=$AQ$8,'Result Sheet'!S49,IF($R$3=$AQ$9,'Result Sheet'!AN49,IF($R$3=$AQ$10,'Result Sheet'!BJ49,IF($R$3=$AQ$11,'Result Sheet'!CE49,IF($R$3=$AQ$12,'Result Sheet'!CZ49,IF($R$3=$AQ$13,'Result Sheet'!DU49,""))))))</f>
        <v/>
      </c>
      <c r="R49" s="120" t="str">
        <f>IF($R$3=$AQ$8,'Result Sheet'!T49,IF($R$3=$AQ$9,'Result Sheet'!AO49,IF($R$3=$AQ$10,'Result Sheet'!BK49,IF($R$3=$AQ$11,'Result Sheet'!CF49,IF($R$3=$AQ$12,'Result Sheet'!DA49,IF($R$3=$AQ$13,'Result Sheet'!DV49,IF($R$3=$AQ$14,'Result Sheet'!EL49,IF($R$3=$AQ$15,'Result Sheet'!EV49,IF($R$3=$AQ$16,'Result Sheet'!FF49,"")))))))))</f>
        <v/>
      </c>
      <c r="S49" s="65" t="str">
        <f t="shared" si="2"/>
        <v/>
      </c>
      <c r="T49" s="62">
        <f t="shared" si="3"/>
        <v>0</v>
      </c>
      <c r="U49" s="120" t="str">
        <f>IF($R$3=$AQ$8,'Result Sheet'!W49,IF($R$3=$AQ$9,'Result Sheet'!AR49,IF($R$3=$AQ$10,'Result Sheet'!BN49,IF($R$3=$AQ$11,'Result Sheet'!CI49,IF($R$3=$AQ$12,'Result Sheet'!DD49,IF($R$3=$AQ$13,'Result Sheet'!DY49,""))))))</f>
        <v/>
      </c>
      <c r="V49" s="120" t="str">
        <f>IF($R$3=$AQ$8,'Result Sheet'!X49,IF($R$3=$AQ$9,'Result Sheet'!AS49,IF($R$3=$AQ$10,'Result Sheet'!BO49,IF($R$3=$AQ$11,'Result Sheet'!CJ49,IF($R$3=$AQ$12,'Result Sheet'!DE49,IF($R$3=$AQ$13,'Result Sheet'!DZ49,IF($R$3=$AQ$14,'Result Sheet'!EM49,IF($R$3=$AQ$15,'Result Sheet'!EW49,IF($R$3=$AQ$16,'Result Sheet'!FG49,"")))))))))</f>
        <v/>
      </c>
      <c r="W49" s="66" t="str">
        <f t="shared" si="4"/>
        <v/>
      </c>
      <c r="X49" s="455" t="str">
        <f t="shared" si="5"/>
        <v/>
      </c>
      <c r="Y49" s="456">
        <f t="shared" si="6"/>
        <v>0</v>
      </c>
      <c r="Z49" s="456" t="str">
        <f t="shared" si="11"/>
        <v/>
      </c>
      <c r="AA49" s="456" t="str">
        <f t="shared" si="7"/>
        <v/>
      </c>
      <c r="AB49" s="456" t="str">
        <f t="shared" si="8"/>
        <v/>
      </c>
      <c r="AC49" s="456" t="str">
        <f t="shared" si="9"/>
        <v/>
      </c>
      <c r="AD49" s="457" t="str">
        <f t="shared" si="10"/>
        <v/>
      </c>
    </row>
    <row r="50" spans="1:30">
      <c r="A50" s="485">
        <f>IF('Result Sheet'!A50="","",'Result Sheet'!A50)</f>
        <v>43</v>
      </c>
      <c r="B50" s="449" t="str">
        <f>IF(OR($D$3="",$R$3=""),"",IF('Result Sheet'!B50="","",'Result Sheet'!B50))</f>
        <v/>
      </c>
      <c r="C50" s="450" t="str">
        <f>IF(OR($D$3="",$R$3=""),"",IF('Result Sheet'!F50="","",'Result Sheet'!F50))</f>
        <v/>
      </c>
      <c r="D50" s="451" t="str">
        <f>IF(OR($D$3="",$R$3=""),"",IF('Result Sheet'!E50="","",'Result Sheet'!E50))</f>
        <v/>
      </c>
      <c r="E50" s="452" t="str">
        <f>IF(OR($D$3="",$R$3=""),"",IF('Result Sheet'!G50="","",'Result Sheet'!G50))</f>
        <v/>
      </c>
      <c r="F50" s="452" t="str">
        <f>IF(OR($D$3="",$R$3=""),"",IF('Result Sheet'!H50="","",'Result Sheet'!H50))</f>
        <v/>
      </c>
      <c r="G50" s="452" t="str">
        <f>IF(OR($D$3="",$R$3=""),"",IF('Result Sheet'!I50="","",'Result Sheet'!I50))</f>
        <v/>
      </c>
      <c r="H50" s="453" t="str">
        <f>IF(OR($D$3="",$R$3=""),"",IF('Result Sheet'!K50="","",'Result Sheet'!K50))</f>
        <v/>
      </c>
      <c r="I50" s="454" t="str">
        <f>IF(OR($D$3="",$R$3=""),"",IF('Result Sheet'!J50="","",'Result Sheet'!J50))</f>
        <v/>
      </c>
      <c r="J50" s="120" t="str">
        <f>IF($R$3=$AQ$8,'Result Sheet'!L50,IF($R$3=$AQ$9,'Result Sheet'!AG50,IF($R$3=$AQ$10,'Result Sheet'!BC50,IF($R$3=$AQ$11,'Result Sheet'!BX50,IF($R$3=$AQ$12,'Result Sheet'!CS50,IF($R$3=$AQ$13,'Result Sheet'!DN50,""))))))</f>
        <v/>
      </c>
      <c r="K50" s="120" t="str">
        <f>IF($R$3=$AQ$8,'Result Sheet'!M50,IF($R$3=$AQ$9,'Result Sheet'!AH50,IF($R$3=$AQ$10,'Result Sheet'!BD50,IF($R$3=$AQ$11,'Result Sheet'!BY50,IF($R$3=$AQ$12,'Result Sheet'!CT50,IF($R$3=$AQ$13,'Result Sheet'!DO50,IF($R$3=$AQ$14,'Result Sheet'!EI50,IF($R$3=$AQ$15,'Result Sheet'!ES50,IF($R$3=$AQ$16,'Result Sheet'!FC50,"")))))))))</f>
        <v/>
      </c>
      <c r="L50" s="120" t="str">
        <f>IF($R$3=$AQ$8,'Result Sheet'!N50,IF($R$3=$AQ$9,'Result Sheet'!AI50,IF($R$3=$AQ$10,'Result Sheet'!BE50,IF($R$3=$AQ$11,'Result Sheet'!BZ50,IF($R$3=$AQ$12,'Result Sheet'!CU50,IF($R$3=$AQ$13,'Result Sheet'!DP50,""))))))</f>
        <v/>
      </c>
      <c r="M50" s="120" t="str">
        <f>IF($R$3=$AQ$8,'Result Sheet'!O50,IF($R$3=$AQ$9,'Result Sheet'!AJ50,IF($R$3=$AQ$10,'Result Sheet'!BF50,IF($R$3=$AQ$11,'Result Sheet'!CA50,IF($R$3=$AQ$12,'Result Sheet'!CV50,IF($R$3=$AQ$13,'Result Sheet'!DQ50,IF($R$3=$AQ$14,'Result Sheet'!EJ50,IF($R$3=$AQ$15,'Result Sheet'!ET50,IF($R$3=$AQ$16,'Result Sheet'!FD50,"")))))))))</f>
        <v/>
      </c>
      <c r="N50" s="120" t="str">
        <f>IF($R$3=$AQ$8,'Result Sheet'!P50,IF($R$3=$AQ$9,'Result Sheet'!AK50,IF($R$3=$AQ$10,'Result Sheet'!BG50,IF($R$3=$AQ$11,'Result Sheet'!CB50,IF($R$3=$AQ$12,'Result Sheet'!CW50,IF($R$3=$AQ$13,'Result Sheet'!DR50,""))))))</f>
        <v/>
      </c>
      <c r="O50" s="120" t="str">
        <f>IF($R$3=$AQ$8,'Result Sheet'!Q50,IF($R$3=$AQ$9,'Result Sheet'!AL50,IF($R$3=$AQ$10,'Result Sheet'!BH50,IF($R$3=$AQ$11,'Result Sheet'!CC50,IF($R$3=$AQ$12,'Result Sheet'!CX50,IF($R$3=$AQ$13,'Result Sheet'!DS50,IF($R$3=$AQ$14,'Result Sheet'!EK50,IF($R$3=$AQ$15,'Result Sheet'!EU50,IF($R$3=$AQ$16,'Result Sheet'!FE50,"")))))))))</f>
        <v/>
      </c>
      <c r="P50" s="482" t="str">
        <f t="shared" si="1"/>
        <v/>
      </c>
      <c r="Q50" s="120" t="str">
        <f>IF($R$3=$AQ$8,'Result Sheet'!S50,IF($R$3=$AQ$9,'Result Sheet'!AN50,IF($R$3=$AQ$10,'Result Sheet'!BJ50,IF($R$3=$AQ$11,'Result Sheet'!CE50,IF($R$3=$AQ$12,'Result Sheet'!CZ50,IF($R$3=$AQ$13,'Result Sheet'!DU50,""))))))</f>
        <v/>
      </c>
      <c r="R50" s="120" t="str">
        <f>IF($R$3=$AQ$8,'Result Sheet'!T50,IF($R$3=$AQ$9,'Result Sheet'!AO50,IF($R$3=$AQ$10,'Result Sheet'!BK50,IF($R$3=$AQ$11,'Result Sheet'!CF50,IF($R$3=$AQ$12,'Result Sheet'!DA50,IF($R$3=$AQ$13,'Result Sheet'!DV50,IF($R$3=$AQ$14,'Result Sheet'!EL50,IF($R$3=$AQ$15,'Result Sheet'!EV50,IF($R$3=$AQ$16,'Result Sheet'!FF50,"")))))))))</f>
        <v/>
      </c>
      <c r="S50" s="65" t="str">
        <f t="shared" si="2"/>
        <v/>
      </c>
      <c r="T50" s="62">
        <f t="shared" si="3"/>
        <v>0</v>
      </c>
      <c r="U50" s="120" t="str">
        <f>IF($R$3=$AQ$8,'Result Sheet'!W50,IF($R$3=$AQ$9,'Result Sheet'!AR50,IF($R$3=$AQ$10,'Result Sheet'!BN50,IF($R$3=$AQ$11,'Result Sheet'!CI50,IF($R$3=$AQ$12,'Result Sheet'!DD50,IF($R$3=$AQ$13,'Result Sheet'!DY50,""))))))</f>
        <v/>
      </c>
      <c r="V50" s="120" t="str">
        <f>IF($R$3=$AQ$8,'Result Sheet'!X50,IF($R$3=$AQ$9,'Result Sheet'!AS50,IF($R$3=$AQ$10,'Result Sheet'!BO50,IF($R$3=$AQ$11,'Result Sheet'!CJ50,IF($R$3=$AQ$12,'Result Sheet'!DE50,IF($R$3=$AQ$13,'Result Sheet'!DZ50,IF($R$3=$AQ$14,'Result Sheet'!EM50,IF($R$3=$AQ$15,'Result Sheet'!EW50,IF($R$3=$AQ$16,'Result Sheet'!FG50,"")))))))))</f>
        <v/>
      </c>
      <c r="W50" s="66" t="str">
        <f t="shared" si="4"/>
        <v/>
      </c>
      <c r="X50" s="455" t="str">
        <f t="shared" si="5"/>
        <v/>
      </c>
      <c r="Y50" s="456">
        <f t="shared" si="6"/>
        <v>0</v>
      </c>
      <c r="Z50" s="456" t="str">
        <f t="shared" si="11"/>
        <v/>
      </c>
      <c r="AA50" s="456" t="str">
        <f t="shared" si="7"/>
        <v/>
      </c>
      <c r="AB50" s="456" t="str">
        <f t="shared" si="8"/>
        <v/>
      </c>
      <c r="AC50" s="456" t="str">
        <f t="shared" si="9"/>
        <v/>
      </c>
      <c r="AD50" s="457" t="str">
        <f t="shared" si="10"/>
        <v/>
      </c>
    </row>
    <row r="51" spans="1:30">
      <c r="A51" s="485">
        <f>IF('Result Sheet'!A51="","",'Result Sheet'!A51)</f>
        <v>44</v>
      </c>
      <c r="B51" s="449" t="str">
        <f>IF(OR($D$3="",$R$3=""),"",IF('Result Sheet'!B51="","",'Result Sheet'!B51))</f>
        <v/>
      </c>
      <c r="C51" s="450" t="str">
        <f>IF(OR($D$3="",$R$3=""),"",IF('Result Sheet'!F51="","",'Result Sheet'!F51))</f>
        <v/>
      </c>
      <c r="D51" s="451" t="str">
        <f>IF(OR($D$3="",$R$3=""),"",IF('Result Sheet'!E51="","",'Result Sheet'!E51))</f>
        <v/>
      </c>
      <c r="E51" s="452" t="str">
        <f>IF(OR($D$3="",$R$3=""),"",IF('Result Sheet'!G51="","",'Result Sheet'!G51))</f>
        <v/>
      </c>
      <c r="F51" s="452" t="str">
        <f>IF(OR($D$3="",$R$3=""),"",IF('Result Sheet'!H51="","",'Result Sheet'!H51))</f>
        <v/>
      </c>
      <c r="G51" s="452" t="str">
        <f>IF(OR($D$3="",$R$3=""),"",IF('Result Sheet'!I51="","",'Result Sheet'!I51))</f>
        <v/>
      </c>
      <c r="H51" s="453" t="str">
        <f>IF(OR($D$3="",$R$3=""),"",IF('Result Sheet'!K51="","",'Result Sheet'!K51))</f>
        <v/>
      </c>
      <c r="I51" s="454" t="str">
        <f>IF(OR($D$3="",$R$3=""),"",IF('Result Sheet'!J51="","",'Result Sheet'!J51))</f>
        <v/>
      </c>
      <c r="J51" s="120" t="str">
        <f>IF($R$3=$AQ$8,'Result Sheet'!L51,IF($R$3=$AQ$9,'Result Sheet'!AG51,IF($R$3=$AQ$10,'Result Sheet'!BC51,IF($R$3=$AQ$11,'Result Sheet'!BX51,IF($R$3=$AQ$12,'Result Sheet'!CS51,IF($R$3=$AQ$13,'Result Sheet'!DN51,""))))))</f>
        <v/>
      </c>
      <c r="K51" s="120" t="str">
        <f>IF($R$3=$AQ$8,'Result Sheet'!M51,IF($R$3=$AQ$9,'Result Sheet'!AH51,IF($R$3=$AQ$10,'Result Sheet'!BD51,IF($R$3=$AQ$11,'Result Sheet'!BY51,IF($R$3=$AQ$12,'Result Sheet'!CT51,IF($R$3=$AQ$13,'Result Sheet'!DO51,IF($R$3=$AQ$14,'Result Sheet'!EI51,IF($R$3=$AQ$15,'Result Sheet'!ES51,IF($R$3=$AQ$16,'Result Sheet'!FC51,"")))))))))</f>
        <v/>
      </c>
      <c r="L51" s="120" t="str">
        <f>IF($R$3=$AQ$8,'Result Sheet'!N51,IF($R$3=$AQ$9,'Result Sheet'!AI51,IF($R$3=$AQ$10,'Result Sheet'!BE51,IF($R$3=$AQ$11,'Result Sheet'!BZ51,IF($R$3=$AQ$12,'Result Sheet'!CU51,IF($R$3=$AQ$13,'Result Sheet'!DP51,""))))))</f>
        <v/>
      </c>
      <c r="M51" s="120" t="str">
        <f>IF($R$3=$AQ$8,'Result Sheet'!O51,IF($R$3=$AQ$9,'Result Sheet'!AJ51,IF($R$3=$AQ$10,'Result Sheet'!BF51,IF($R$3=$AQ$11,'Result Sheet'!CA51,IF($R$3=$AQ$12,'Result Sheet'!CV51,IF($R$3=$AQ$13,'Result Sheet'!DQ51,IF($R$3=$AQ$14,'Result Sheet'!EJ51,IF($R$3=$AQ$15,'Result Sheet'!ET51,IF($R$3=$AQ$16,'Result Sheet'!FD51,"")))))))))</f>
        <v/>
      </c>
      <c r="N51" s="120" t="str">
        <f>IF($R$3=$AQ$8,'Result Sheet'!P51,IF($R$3=$AQ$9,'Result Sheet'!AK51,IF($R$3=$AQ$10,'Result Sheet'!BG51,IF($R$3=$AQ$11,'Result Sheet'!CB51,IF($R$3=$AQ$12,'Result Sheet'!CW51,IF($R$3=$AQ$13,'Result Sheet'!DR51,""))))))</f>
        <v/>
      </c>
      <c r="O51" s="120" t="str">
        <f>IF($R$3=$AQ$8,'Result Sheet'!Q51,IF($R$3=$AQ$9,'Result Sheet'!AL51,IF($R$3=$AQ$10,'Result Sheet'!BH51,IF($R$3=$AQ$11,'Result Sheet'!CC51,IF($R$3=$AQ$12,'Result Sheet'!CX51,IF($R$3=$AQ$13,'Result Sheet'!DS51,IF($R$3=$AQ$14,'Result Sheet'!EK51,IF($R$3=$AQ$15,'Result Sheet'!EU51,IF($R$3=$AQ$16,'Result Sheet'!FE51,"")))))))))</f>
        <v/>
      </c>
      <c r="P51" s="482" t="str">
        <f t="shared" si="1"/>
        <v/>
      </c>
      <c r="Q51" s="120" t="str">
        <f>IF($R$3=$AQ$8,'Result Sheet'!S51,IF($R$3=$AQ$9,'Result Sheet'!AN51,IF($R$3=$AQ$10,'Result Sheet'!BJ51,IF($R$3=$AQ$11,'Result Sheet'!CE51,IF($R$3=$AQ$12,'Result Sheet'!CZ51,IF($R$3=$AQ$13,'Result Sheet'!DU51,""))))))</f>
        <v/>
      </c>
      <c r="R51" s="120" t="str">
        <f>IF($R$3=$AQ$8,'Result Sheet'!T51,IF($R$3=$AQ$9,'Result Sheet'!AO51,IF($R$3=$AQ$10,'Result Sheet'!BK51,IF($R$3=$AQ$11,'Result Sheet'!CF51,IF($R$3=$AQ$12,'Result Sheet'!DA51,IF($R$3=$AQ$13,'Result Sheet'!DV51,IF($R$3=$AQ$14,'Result Sheet'!EL51,IF($R$3=$AQ$15,'Result Sheet'!EV51,IF($R$3=$AQ$16,'Result Sheet'!FF51,"")))))))))</f>
        <v/>
      </c>
      <c r="S51" s="65" t="str">
        <f t="shared" si="2"/>
        <v/>
      </c>
      <c r="T51" s="62">
        <f t="shared" si="3"/>
        <v>0</v>
      </c>
      <c r="U51" s="120" t="str">
        <f>IF($R$3=$AQ$8,'Result Sheet'!W51,IF($R$3=$AQ$9,'Result Sheet'!AR51,IF($R$3=$AQ$10,'Result Sheet'!BN51,IF($R$3=$AQ$11,'Result Sheet'!CI51,IF($R$3=$AQ$12,'Result Sheet'!DD51,IF($R$3=$AQ$13,'Result Sheet'!DY51,""))))))</f>
        <v/>
      </c>
      <c r="V51" s="120" t="str">
        <f>IF($R$3=$AQ$8,'Result Sheet'!X51,IF($R$3=$AQ$9,'Result Sheet'!AS51,IF($R$3=$AQ$10,'Result Sheet'!BO51,IF($R$3=$AQ$11,'Result Sheet'!CJ51,IF($R$3=$AQ$12,'Result Sheet'!DE51,IF($R$3=$AQ$13,'Result Sheet'!DZ51,IF($R$3=$AQ$14,'Result Sheet'!EM51,IF($R$3=$AQ$15,'Result Sheet'!EW51,IF($R$3=$AQ$16,'Result Sheet'!FG51,"")))))))))</f>
        <v/>
      </c>
      <c r="W51" s="66" t="str">
        <f t="shared" si="4"/>
        <v/>
      </c>
      <c r="X51" s="455" t="str">
        <f t="shared" si="5"/>
        <v/>
      </c>
      <c r="Y51" s="456">
        <f t="shared" si="6"/>
        <v>0</v>
      </c>
      <c r="Z51" s="456" t="str">
        <f t="shared" si="11"/>
        <v/>
      </c>
      <c r="AA51" s="456" t="str">
        <f t="shared" si="7"/>
        <v/>
      </c>
      <c r="AB51" s="456" t="str">
        <f t="shared" si="8"/>
        <v/>
      </c>
      <c r="AC51" s="456" t="str">
        <f t="shared" si="9"/>
        <v/>
      </c>
      <c r="AD51" s="457" t="str">
        <f t="shared" si="10"/>
        <v/>
      </c>
    </row>
    <row r="52" spans="1:30">
      <c r="A52" s="485">
        <f>IF('Result Sheet'!A52="","",'Result Sheet'!A52)</f>
        <v>45</v>
      </c>
      <c r="B52" s="449" t="str">
        <f>IF(OR($D$3="",$R$3=""),"",IF('Result Sheet'!B52="","",'Result Sheet'!B52))</f>
        <v/>
      </c>
      <c r="C52" s="450" t="str">
        <f>IF(OR($D$3="",$R$3=""),"",IF('Result Sheet'!F52="","",'Result Sheet'!F52))</f>
        <v/>
      </c>
      <c r="D52" s="451" t="str">
        <f>IF(OR($D$3="",$R$3=""),"",IF('Result Sheet'!E52="","",'Result Sheet'!E52))</f>
        <v/>
      </c>
      <c r="E52" s="452" t="str">
        <f>IF(OR($D$3="",$R$3=""),"",IF('Result Sheet'!G52="","",'Result Sheet'!G52))</f>
        <v/>
      </c>
      <c r="F52" s="452" t="str">
        <f>IF(OR($D$3="",$R$3=""),"",IF('Result Sheet'!H52="","",'Result Sheet'!H52))</f>
        <v/>
      </c>
      <c r="G52" s="452" t="str">
        <f>IF(OR($D$3="",$R$3=""),"",IF('Result Sheet'!I52="","",'Result Sheet'!I52))</f>
        <v/>
      </c>
      <c r="H52" s="453" t="str">
        <f>IF(OR($D$3="",$R$3=""),"",IF('Result Sheet'!K52="","",'Result Sheet'!K52))</f>
        <v/>
      </c>
      <c r="I52" s="454" t="str">
        <f>IF(OR($D$3="",$R$3=""),"",IF('Result Sheet'!J52="","",'Result Sheet'!J52))</f>
        <v/>
      </c>
      <c r="J52" s="120" t="str">
        <f>IF($R$3=$AQ$8,'Result Sheet'!L52,IF($R$3=$AQ$9,'Result Sheet'!AG52,IF($R$3=$AQ$10,'Result Sheet'!BC52,IF($R$3=$AQ$11,'Result Sheet'!BX52,IF($R$3=$AQ$12,'Result Sheet'!CS52,IF($R$3=$AQ$13,'Result Sheet'!DN52,""))))))</f>
        <v/>
      </c>
      <c r="K52" s="120" t="str">
        <f>IF($R$3=$AQ$8,'Result Sheet'!M52,IF($R$3=$AQ$9,'Result Sheet'!AH52,IF($R$3=$AQ$10,'Result Sheet'!BD52,IF($R$3=$AQ$11,'Result Sheet'!BY52,IF($R$3=$AQ$12,'Result Sheet'!CT52,IF($R$3=$AQ$13,'Result Sheet'!DO52,IF($R$3=$AQ$14,'Result Sheet'!EI52,IF($R$3=$AQ$15,'Result Sheet'!ES52,IF($R$3=$AQ$16,'Result Sheet'!FC52,"")))))))))</f>
        <v/>
      </c>
      <c r="L52" s="120" t="str">
        <f>IF($R$3=$AQ$8,'Result Sheet'!N52,IF($R$3=$AQ$9,'Result Sheet'!AI52,IF($R$3=$AQ$10,'Result Sheet'!BE52,IF($R$3=$AQ$11,'Result Sheet'!BZ52,IF($R$3=$AQ$12,'Result Sheet'!CU52,IF($R$3=$AQ$13,'Result Sheet'!DP52,""))))))</f>
        <v/>
      </c>
      <c r="M52" s="120" t="str">
        <f>IF($R$3=$AQ$8,'Result Sheet'!O52,IF($R$3=$AQ$9,'Result Sheet'!AJ52,IF($R$3=$AQ$10,'Result Sheet'!BF52,IF($R$3=$AQ$11,'Result Sheet'!CA52,IF($R$3=$AQ$12,'Result Sheet'!CV52,IF($R$3=$AQ$13,'Result Sheet'!DQ52,IF($R$3=$AQ$14,'Result Sheet'!EJ52,IF($R$3=$AQ$15,'Result Sheet'!ET52,IF($R$3=$AQ$16,'Result Sheet'!FD52,"")))))))))</f>
        <v/>
      </c>
      <c r="N52" s="120" t="str">
        <f>IF($R$3=$AQ$8,'Result Sheet'!P52,IF($R$3=$AQ$9,'Result Sheet'!AK52,IF($R$3=$AQ$10,'Result Sheet'!BG52,IF($R$3=$AQ$11,'Result Sheet'!CB52,IF($R$3=$AQ$12,'Result Sheet'!CW52,IF($R$3=$AQ$13,'Result Sheet'!DR52,""))))))</f>
        <v/>
      </c>
      <c r="O52" s="120" t="str">
        <f>IF($R$3=$AQ$8,'Result Sheet'!Q52,IF($R$3=$AQ$9,'Result Sheet'!AL52,IF($R$3=$AQ$10,'Result Sheet'!BH52,IF($R$3=$AQ$11,'Result Sheet'!CC52,IF($R$3=$AQ$12,'Result Sheet'!CX52,IF($R$3=$AQ$13,'Result Sheet'!DS52,IF($R$3=$AQ$14,'Result Sheet'!EK52,IF($R$3=$AQ$15,'Result Sheet'!EU52,IF($R$3=$AQ$16,'Result Sheet'!FE52,"")))))))))</f>
        <v/>
      </c>
      <c r="P52" s="482" t="str">
        <f t="shared" si="1"/>
        <v/>
      </c>
      <c r="Q52" s="120" t="str">
        <f>IF($R$3=$AQ$8,'Result Sheet'!S52,IF($R$3=$AQ$9,'Result Sheet'!AN52,IF($R$3=$AQ$10,'Result Sheet'!BJ52,IF($R$3=$AQ$11,'Result Sheet'!CE52,IF($R$3=$AQ$12,'Result Sheet'!CZ52,IF($R$3=$AQ$13,'Result Sheet'!DU52,""))))))</f>
        <v/>
      </c>
      <c r="R52" s="120" t="str">
        <f>IF($R$3=$AQ$8,'Result Sheet'!T52,IF($R$3=$AQ$9,'Result Sheet'!AO52,IF($R$3=$AQ$10,'Result Sheet'!BK52,IF($R$3=$AQ$11,'Result Sheet'!CF52,IF($R$3=$AQ$12,'Result Sheet'!DA52,IF($R$3=$AQ$13,'Result Sheet'!DV52,IF($R$3=$AQ$14,'Result Sheet'!EL52,IF($R$3=$AQ$15,'Result Sheet'!EV52,IF($R$3=$AQ$16,'Result Sheet'!FF52,"")))))))))</f>
        <v/>
      </c>
      <c r="S52" s="65" t="str">
        <f t="shared" si="2"/>
        <v/>
      </c>
      <c r="T52" s="62">
        <f t="shared" si="3"/>
        <v>0</v>
      </c>
      <c r="U52" s="120" t="str">
        <f>IF($R$3=$AQ$8,'Result Sheet'!W52,IF($R$3=$AQ$9,'Result Sheet'!AR52,IF($R$3=$AQ$10,'Result Sheet'!BN52,IF($R$3=$AQ$11,'Result Sheet'!CI52,IF($R$3=$AQ$12,'Result Sheet'!DD52,IF($R$3=$AQ$13,'Result Sheet'!DY52,""))))))</f>
        <v/>
      </c>
      <c r="V52" s="120" t="str">
        <f>IF($R$3=$AQ$8,'Result Sheet'!X52,IF($R$3=$AQ$9,'Result Sheet'!AS52,IF($R$3=$AQ$10,'Result Sheet'!BO52,IF($R$3=$AQ$11,'Result Sheet'!CJ52,IF($R$3=$AQ$12,'Result Sheet'!DE52,IF($R$3=$AQ$13,'Result Sheet'!DZ52,IF($R$3=$AQ$14,'Result Sheet'!EM52,IF($R$3=$AQ$15,'Result Sheet'!EW52,IF($R$3=$AQ$16,'Result Sheet'!FG52,"")))))))))</f>
        <v/>
      </c>
      <c r="W52" s="66" t="str">
        <f t="shared" si="4"/>
        <v/>
      </c>
      <c r="X52" s="455" t="str">
        <f t="shared" si="5"/>
        <v/>
      </c>
      <c r="Y52" s="456">
        <f t="shared" si="6"/>
        <v>0</v>
      </c>
      <c r="Z52" s="456" t="str">
        <f t="shared" si="11"/>
        <v/>
      </c>
      <c r="AA52" s="456" t="str">
        <f t="shared" si="7"/>
        <v/>
      </c>
      <c r="AB52" s="456" t="str">
        <f t="shared" si="8"/>
        <v/>
      </c>
      <c r="AC52" s="456" t="str">
        <f t="shared" si="9"/>
        <v/>
      </c>
      <c r="AD52" s="457" t="str">
        <f t="shared" si="10"/>
        <v/>
      </c>
    </row>
    <row r="53" spans="1:30">
      <c r="A53" s="485">
        <f>IF('Result Sheet'!A53="","",'Result Sheet'!A53)</f>
        <v>46</v>
      </c>
      <c r="B53" s="449" t="str">
        <f>IF(OR($D$3="",$R$3=""),"",IF('Result Sheet'!B53="","",'Result Sheet'!B53))</f>
        <v/>
      </c>
      <c r="C53" s="450" t="str">
        <f>IF(OR($D$3="",$R$3=""),"",IF('Result Sheet'!F53="","",'Result Sheet'!F53))</f>
        <v/>
      </c>
      <c r="D53" s="451" t="str">
        <f>IF(OR($D$3="",$R$3=""),"",IF('Result Sheet'!E53="","",'Result Sheet'!E53))</f>
        <v/>
      </c>
      <c r="E53" s="452" t="str">
        <f>IF(OR($D$3="",$R$3=""),"",IF('Result Sheet'!G53="","",'Result Sheet'!G53))</f>
        <v/>
      </c>
      <c r="F53" s="452" t="str">
        <f>IF(OR($D$3="",$R$3=""),"",IF('Result Sheet'!H53="","",'Result Sheet'!H53))</f>
        <v/>
      </c>
      <c r="G53" s="452" t="str">
        <f>IF(OR($D$3="",$R$3=""),"",IF('Result Sheet'!I53="","",'Result Sheet'!I53))</f>
        <v/>
      </c>
      <c r="H53" s="453" t="str">
        <f>IF(OR($D$3="",$R$3=""),"",IF('Result Sheet'!K53="","",'Result Sheet'!K53))</f>
        <v/>
      </c>
      <c r="I53" s="454" t="str">
        <f>IF(OR($D$3="",$R$3=""),"",IF('Result Sheet'!J53="","",'Result Sheet'!J53))</f>
        <v/>
      </c>
      <c r="J53" s="120" t="str">
        <f>IF($R$3=$AQ$8,'Result Sheet'!L53,IF($R$3=$AQ$9,'Result Sheet'!AG53,IF($R$3=$AQ$10,'Result Sheet'!BC53,IF($R$3=$AQ$11,'Result Sheet'!BX53,IF($R$3=$AQ$12,'Result Sheet'!CS53,IF($R$3=$AQ$13,'Result Sheet'!DN53,""))))))</f>
        <v/>
      </c>
      <c r="K53" s="120" t="str">
        <f>IF($R$3=$AQ$8,'Result Sheet'!M53,IF($R$3=$AQ$9,'Result Sheet'!AH53,IF($R$3=$AQ$10,'Result Sheet'!BD53,IF($R$3=$AQ$11,'Result Sheet'!BY53,IF($R$3=$AQ$12,'Result Sheet'!CT53,IF($R$3=$AQ$13,'Result Sheet'!DO53,IF($R$3=$AQ$14,'Result Sheet'!EI53,IF($R$3=$AQ$15,'Result Sheet'!ES53,IF($R$3=$AQ$16,'Result Sheet'!FC53,"")))))))))</f>
        <v/>
      </c>
      <c r="L53" s="120" t="str">
        <f>IF($R$3=$AQ$8,'Result Sheet'!N53,IF($R$3=$AQ$9,'Result Sheet'!AI53,IF($R$3=$AQ$10,'Result Sheet'!BE53,IF($R$3=$AQ$11,'Result Sheet'!BZ53,IF($R$3=$AQ$12,'Result Sheet'!CU53,IF($R$3=$AQ$13,'Result Sheet'!DP53,""))))))</f>
        <v/>
      </c>
      <c r="M53" s="120" t="str">
        <f>IF($R$3=$AQ$8,'Result Sheet'!O53,IF($R$3=$AQ$9,'Result Sheet'!AJ53,IF($R$3=$AQ$10,'Result Sheet'!BF53,IF($R$3=$AQ$11,'Result Sheet'!CA53,IF($R$3=$AQ$12,'Result Sheet'!CV53,IF($R$3=$AQ$13,'Result Sheet'!DQ53,IF($R$3=$AQ$14,'Result Sheet'!EJ53,IF($R$3=$AQ$15,'Result Sheet'!ET53,IF($R$3=$AQ$16,'Result Sheet'!FD53,"")))))))))</f>
        <v/>
      </c>
      <c r="N53" s="120" t="str">
        <f>IF($R$3=$AQ$8,'Result Sheet'!P53,IF($R$3=$AQ$9,'Result Sheet'!AK53,IF($R$3=$AQ$10,'Result Sheet'!BG53,IF($R$3=$AQ$11,'Result Sheet'!CB53,IF($R$3=$AQ$12,'Result Sheet'!CW53,IF($R$3=$AQ$13,'Result Sheet'!DR53,""))))))</f>
        <v/>
      </c>
      <c r="O53" s="120" t="str">
        <f>IF($R$3=$AQ$8,'Result Sheet'!Q53,IF($R$3=$AQ$9,'Result Sheet'!AL53,IF($R$3=$AQ$10,'Result Sheet'!BH53,IF($R$3=$AQ$11,'Result Sheet'!CC53,IF($R$3=$AQ$12,'Result Sheet'!CX53,IF($R$3=$AQ$13,'Result Sheet'!DS53,IF($R$3=$AQ$14,'Result Sheet'!EK53,IF($R$3=$AQ$15,'Result Sheet'!EU53,IF($R$3=$AQ$16,'Result Sheet'!FE53,"")))))))))</f>
        <v/>
      </c>
      <c r="P53" s="482" t="str">
        <f t="shared" si="1"/>
        <v/>
      </c>
      <c r="Q53" s="120" t="str">
        <f>IF($R$3=$AQ$8,'Result Sheet'!S53,IF($R$3=$AQ$9,'Result Sheet'!AN53,IF($R$3=$AQ$10,'Result Sheet'!BJ53,IF($R$3=$AQ$11,'Result Sheet'!CE53,IF($R$3=$AQ$12,'Result Sheet'!CZ53,IF($R$3=$AQ$13,'Result Sheet'!DU53,""))))))</f>
        <v/>
      </c>
      <c r="R53" s="120" t="str">
        <f>IF($R$3=$AQ$8,'Result Sheet'!T53,IF($R$3=$AQ$9,'Result Sheet'!AO53,IF($R$3=$AQ$10,'Result Sheet'!BK53,IF($R$3=$AQ$11,'Result Sheet'!CF53,IF($R$3=$AQ$12,'Result Sheet'!DA53,IF($R$3=$AQ$13,'Result Sheet'!DV53,IF($R$3=$AQ$14,'Result Sheet'!EL53,IF($R$3=$AQ$15,'Result Sheet'!EV53,IF($R$3=$AQ$16,'Result Sheet'!FF53,"")))))))))</f>
        <v/>
      </c>
      <c r="S53" s="65" t="str">
        <f t="shared" si="2"/>
        <v/>
      </c>
      <c r="T53" s="62">
        <f t="shared" si="3"/>
        <v>0</v>
      </c>
      <c r="U53" s="120" t="str">
        <f>IF($R$3=$AQ$8,'Result Sheet'!W53,IF($R$3=$AQ$9,'Result Sheet'!AR53,IF($R$3=$AQ$10,'Result Sheet'!BN53,IF($R$3=$AQ$11,'Result Sheet'!CI53,IF($R$3=$AQ$12,'Result Sheet'!DD53,IF($R$3=$AQ$13,'Result Sheet'!DY53,""))))))</f>
        <v/>
      </c>
      <c r="V53" s="120" t="str">
        <f>IF($R$3=$AQ$8,'Result Sheet'!X53,IF($R$3=$AQ$9,'Result Sheet'!AS53,IF($R$3=$AQ$10,'Result Sheet'!BO53,IF($R$3=$AQ$11,'Result Sheet'!CJ53,IF($R$3=$AQ$12,'Result Sheet'!DE53,IF($R$3=$AQ$13,'Result Sheet'!DZ53,IF($R$3=$AQ$14,'Result Sheet'!EM53,IF($R$3=$AQ$15,'Result Sheet'!EW53,IF($R$3=$AQ$16,'Result Sheet'!FG53,"")))))))))</f>
        <v/>
      </c>
      <c r="W53" s="66" t="str">
        <f t="shared" si="4"/>
        <v/>
      </c>
      <c r="X53" s="455" t="str">
        <f t="shared" si="5"/>
        <v/>
      </c>
      <c r="Y53" s="456">
        <f t="shared" si="6"/>
        <v>0</v>
      </c>
      <c r="Z53" s="456" t="str">
        <f t="shared" si="11"/>
        <v/>
      </c>
      <c r="AA53" s="456" t="str">
        <f t="shared" si="7"/>
        <v/>
      </c>
      <c r="AB53" s="456" t="str">
        <f t="shared" si="8"/>
        <v/>
      </c>
      <c r="AC53" s="456" t="str">
        <f t="shared" si="9"/>
        <v/>
      </c>
      <c r="AD53" s="457" t="str">
        <f t="shared" si="10"/>
        <v/>
      </c>
    </row>
    <row r="54" spans="1:30">
      <c r="A54" s="485">
        <f>IF('Result Sheet'!A54="","",'Result Sheet'!A54)</f>
        <v>47</v>
      </c>
      <c r="B54" s="449" t="str">
        <f>IF(OR($D$3="",$R$3=""),"",IF('Result Sheet'!B54="","",'Result Sheet'!B54))</f>
        <v/>
      </c>
      <c r="C54" s="450" t="str">
        <f>IF(OR($D$3="",$R$3=""),"",IF('Result Sheet'!F54="","",'Result Sheet'!F54))</f>
        <v/>
      </c>
      <c r="D54" s="451" t="str">
        <f>IF(OR($D$3="",$R$3=""),"",IF('Result Sheet'!E54="","",'Result Sheet'!E54))</f>
        <v/>
      </c>
      <c r="E54" s="452" t="str">
        <f>IF(OR($D$3="",$R$3=""),"",IF('Result Sheet'!G54="","",'Result Sheet'!G54))</f>
        <v/>
      </c>
      <c r="F54" s="452" t="str">
        <f>IF(OR($D$3="",$R$3=""),"",IF('Result Sheet'!H54="","",'Result Sheet'!H54))</f>
        <v/>
      </c>
      <c r="G54" s="452" t="str">
        <f>IF(OR($D$3="",$R$3=""),"",IF('Result Sheet'!I54="","",'Result Sheet'!I54))</f>
        <v/>
      </c>
      <c r="H54" s="453" t="str">
        <f>IF(OR($D$3="",$R$3=""),"",IF('Result Sheet'!K54="","",'Result Sheet'!K54))</f>
        <v/>
      </c>
      <c r="I54" s="454" t="str">
        <f>IF(OR($D$3="",$R$3=""),"",IF('Result Sheet'!J54="","",'Result Sheet'!J54))</f>
        <v/>
      </c>
      <c r="J54" s="120" t="str">
        <f>IF($R$3=$AQ$8,'Result Sheet'!L54,IF($R$3=$AQ$9,'Result Sheet'!AG54,IF($R$3=$AQ$10,'Result Sheet'!BC54,IF($R$3=$AQ$11,'Result Sheet'!BX54,IF($R$3=$AQ$12,'Result Sheet'!CS54,IF($R$3=$AQ$13,'Result Sheet'!DN54,""))))))</f>
        <v/>
      </c>
      <c r="K54" s="120" t="str">
        <f>IF($R$3=$AQ$8,'Result Sheet'!M54,IF($R$3=$AQ$9,'Result Sheet'!AH54,IF($R$3=$AQ$10,'Result Sheet'!BD54,IF($R$3=$AQ$11,'Result Sheet'!BY54,IF($R$3=$AQ$12,'Result Sheet'!CT54,IF($R$3=$AQ$13,'Result Sheet'!DO54,IF($R$3=$AQ$14,'Result Sheet'!EI54,IF($R$3=$AQ$15,'Result Sheet'!ES54,IF($R$3=$AQ$16,'Result Sheet'!FC54,"")))))))))</f>
        <v/>
      </c>
      <c r="L54" s="120" t="str">
        <f>IF($R$3=$AQ$8,'Result Sheet'!N54,IF($R$3=$AQ$9,'Result Sheet'!AI54,IF($R$3=$AQ$10,'Result Sheet'!BE54,IF($R$3=$AQ$11,'Result Sheet'!BZ54,IF($R$3=$AQ$12,'Result Sheet'!CU54,IF($R$3=$AQ$13,'Result Sheet'!DP54,""))))))</f>
        <v/>
      </c>
      <c r="M54" s="120" t="str">
        <f>IF($R$3=$AQ$8,'Result Sheet'!O54,IF($R$3=$AQ$9,'Result Sheet'!AJ54,IF($R$3=$AQ$10,'Result Sheet'!BF54,IF($R$3=$AQ$11,'Result Sheet'!CA54,IF($R$3=$AQ$12,'Result Sheet'!CV54,IF($R$3=$AQ$13,'Result Sheet'!DQ54,IF($R$3=$AQ$14,'Result Sheet'!EJ54,IF($R$3=$AQ$15,'Result Sheet'!ET54,IF($R$3=$AQ$16,'Result Sheet'!FD54,"")))))))))</f>
        <v/>
      </c>
      <c r="N54" s="120" t="str">
        <f>IF($R$3=$AQ$8,'Result Sheet'!P54,IF($R$3=$AQ$9,'Result Sheet'!AK54,IF($R$3=$AQ$10,'Result Sheet'!BG54,IF($R$3=$AQ$11,'Result Sheet'!CB54,IF($R$3=$AQ$12,'Result Sheet'!CW54,IF($R$3=$AQ$13,'Result Sheet'!DR54,""))))))</f>
        <v/>
      </c>
      <c r="O54" s="120" t="str">
        <f>IF($R$3=$AQ$8,'Result Sheet'!Q54,IF($R$3=$AQ$9,'Result Sheet'!AL54,IF($R$3=$AQ$10,'Result Sheet'!BH54,IF($R$3=$AQ$11,'Result Sheet'!CC54,IF($R$3=$AQ$12,'Result Sheet'!CX54,IF($R$3=$AQ$13,'Result Sheet'!DS54,IF($R$3=$AQ$14,'Result Sheet'!EK54,IF($R$3=$AQ$15,'Result Sheet'!EU54,IF($R$3=$AQ$16,'Result Sheet'!FE54,"")))))))))</f>
        <v/>
      </c>
      <c r="P54" s="482" t="str">
        <f t="shared" si="1"/>
        <v/>
      </c>
      <c r="Q54" s="120" t="str">
        <f>IF($R$3=$AQ$8,'Result Sheet'!S54,IF($R$3=$AQ$9,'Result Sheet'!AN54,IF($R$3=$AQ$10,'Result Sheet'!BJ54,IF($R$3=$AQ$11,'Result Sheet'!CE54,IF($R$3=$AQ$12,'Result Sheet'!CZ54,IF($R$3=$AQ$13,'Result Sheet'!DU54,""))))))</f>
        <v/>
      </c>
      <c r="R54" s="120" t="str">
        <f>IF($R$3=$AQ$8,'Result Sheet'!T54,IF($R$3=$AQ$9,'Result Sheet'!AO54,IF($R$3=$AQ$10,'Result Sheet'!BK54,IF($R$3=$AQ$11,'Result Sheet'!CF54,IF($R$3=$AQ$12,'Result Sheet'!DA54,IF($R$3=$AQ$13,'Result Sheet'!DV54,IF($R$3=$AQ$14,'Result Sheet'!EL54,IF($R$3=$AQ$15,'Result Sheet'!EV54,IF($R$3=$AQ$16,'Result Sheet'!FF54,"")))))))))</f>
        <v/>
      </c>
      <c r="S54" s="65" t="str">
        <f t="shared" si="2"/>
        <v/>
      </c>
      <c r="T54" s="62">
        <f t="shared" si="3"/>
        <v>0</v>
      </c>
      <c r="U54" s="120" t="str">
        <f>IF($R$3=$AQ$8,'Result Sheet'!W54,IF($R$3=$AQ$9,'Result Sheet'!AR54,IF($R$3=$AQ$10,'Result Sheet'!BN54,IF($R$3=$AQ$11,'Result Sheet'!CI54,IF($R$3=$AQ$12,'Result Sheet'!DD54,IF($R$3=$AQ$13,'Result Sheet'!DY54,""))))))</f>
        <v/>
      </c>
      <c r="V54" s="120" t="str">
        <f>IF($R$3=$AQ$8,'Result Sheet'!X54,IF($R$3=$AQ$9,'Result Sheet'!AS54,IF($R$3=$AQ$10,'Result Sheet'!BO54,IF($R$3=$AQ$11,'Result Sheet'!CJ54,IF($R$3=$AQ$12,'Result Sheet'!DE54,IF($R$3=$AQ$13,'Result Sheet'!DZ54,IF($R$3=$AQ$14,'Result Sheet'!EM54,IF($R$3=$AQ$15,'Result Sheet'!EW54,IF($R$3=$AQ$16,'Result Sheet'!FG54,"")))))))))</f>
        <v/>
      </c>
      <c r="W54" s="66" t="str">
        <f t="shared" si="4"/>
        <v/>
      </c>
      <c r="X54" s="455" t="str">
        <f t="shared" si="5"/>
        <v/>
      </c>
      <c r="Y54" s="456">
        <f t="shared" si="6"/>
        <v>0</v>
      </c>
      <c r="Z54" s="456" t="str">
        <f t="shared" si="11"/>
        <v/>
      </c>
      <c r="AA54" s="456" t="str">
        <f t="shared" si="7"/>
        <v/>
      </c>
      <c r="AB54" s="456" t="str">
        <f t="shared" si="8"/>
        <v/>
      </c>
      <c r="AC54" s="456" t="str">
        <f t="shared" si="9"/>
        <v/>
      </c>
      <c r="AD54" s="457" t="str">
        <f t="shared" si="10"/>
        <v/>
      </c>
    </row>
    <row r="55" spans="1:30">
      <c r="A55" s="485">
        <f>IF('Result Sheet'!A55="","",'Result Sheet'!A55)</f>
        <v>48</v>
      </c>
      <c r="B55" s="449" t="str">
        <f>IF(OR($D$3="",$R$3=""),"",IF('Result Sheet'!B55="","",'Result Sheet'!B55))</f>
        <v/>
      </c>
      <c r="C55" s="450" t="str">
        <f>IF(OR($D$3="",$R$3=""),"",IF('Result Sheet'!F55="","",'Result Sheet'!F55))</f>
        <v/>
      </c>
      <c r="D55" s="451" t="str">
        <f>IF(OR($D$3="",$R$3=""),"",IF('Result Sheet'!E55="","",'Result Sheet'!E55))</f>
        <v/>
      </c>
      <c r="E55" s="452" t="str">
        <f>IF(OR($D$3="",$R$3=""),"",IF('Result Sheet'!G55="","",'Result Sheet'!G55))</f>
        <v/>
      </c>
      <c r="F55" s="452" t="str">
        <f>IF(OR($D$3="",$R$3=""),"",IF('Result Sheet'!H55="","",'Result Sheet'!H55))</f>
        <v/>
      </c>
      <c r="G55" s="452" t="str">
        <f>IF(OR($D$3="",$R$3=""),"",IF('Result Sheet'!I55="","",'Result Sheet'!I55))</f>
        <v/>
      </c>
      <c r="H55" s="453" t="str">
        <f>IF(OR($D$3="",$R$3=""),"",IF('Result Sheet'!K55="","",'Result Sheet'!K55))</f>
        <v/>
      </c>
      <c r="I55" s="454" t="str">
        <f>IF(OR($D$3="",$R$3=""),"",IF('Result Sheet'!J55="","",'Result Sheet'!J55))</f>
        <v/>
      </c>
      <c r="J55" s="120" t="str">
        <f>IF($R$3=$AQ$8,'Result Sheet'!L55,IF($R$3=$AQ$9,'Result Sheet'!AG55,IF($R$3=$AQ$10,'Result Sheet'!BC55,IF($R$3=$AQ$11,'Result Sheet'!BX55,IF($R$3=$AQ$12,'Result Sheet'!CS55,IF($R$3=$AQ$13,'Result Sheet'!DN55,""))))))</f>
        <v/>
      </c>
      <c r="K55" s="120" t="str">
        <f>IF($R$3=$AQ$8,'Result Sheet'!M55,IF($R$3=$AQ$9,'Result Sheet'!AH55,IF($R$3=$AQ$10,'Result Sheet'!BD55,IF($R$3=$AQ$11,'Result Sheet'!BY55,IF($R$3=$AQ$12,'Result Sheet'!CT55,IF($R$3=$AQ$13,'Result Sheet'!DO55,IF($R$3=$AQ$14,'Result Sheet'!EI55,IF($R$3=$AQ$15,'Result Sheet'!ES55,IF($R$3=$AQ$16,'Result Sheet'!FC55,"")))))))))</f>
        <v/>
      </c>
      <c r="L55" s="120" t="str">
        <f>IF($R$3=$AQ$8,'Result Sheet'!N55,IF($R$3=$AQ$9,'Result Sheet'!AI55,IF($R$3=$AQ$10,'Result Sheet'!BE55,IF($R$3=$AQ$11,'Result Sheet'!BZ55,IF($R$3=$AQ$12,'Result Sheet'!CU55,IF($R$3=$AQ$13,'Result Sheet'!DP55,""))))))</f>
        <v/>
      </c>
      <c r="M55" s="120" t="str">
        <f>IF($R$3=$AQ$8,'Result Sheet'!O55,IF($R$3=$AQ$9,'Result Sheet'!AJ55,IF($R$3=$AQ$10,'Result Sheet'!BF55,IF($R$3=$AQ$11,'Result Sheet'!CA55,IF($R$3=$AQ$12,'Result Sheet'!CV55,IF($R$3=$AQ$13,'Result Sheet'!DQ55,IF($R$3=$AQ$14,'Result Sheet'!EJ55,IF($R$3=$AQ$15,'Result Sheet'!ET55,IF($R$3=$AQ$16,'Result Sheet'!FD55,"")))))))))</f>
        <v/>
      </c>
      <c r="N55" s="120" t="str">
        <f>IF($R$3=$AQ$8,'Result Sheet'!P55,IF($R$3=$AQ$9,'Result Sheet'!AK55,IF($R$3=$AQ$10,'Result Sheet'!BG55,IF($R$3=$AQ$11,'Result Sheet'!CB55,IF($R$3=$AQ$12,'Result Sheet'!CW55,IF($R$3=$AQ$13,'Result Sheet'!DR55,""))))))</f>
        <v/>
      </c>
      <c r="O55" s="120" t="str">
        <f>IF($R$3=$AQ$8,'Result Sheet'!Q55,IF($R$3=$AQ$9,'Result Sheet'!AL55,IF($R$3=$AQ$10,'Result Sheet'!BH55,IF($R$3=$AQ$11,'Result Sheet'!CC55,IF($R$3=$AQ$12,'Result Sheet'!CX55,IF($R$3=$AQ$13,'Result Sheet'!DS55,IF($R$3=$AQ$14,'Result Sheet'!EK55,IF($R$3=$AQ$15,'Result Sheet'!EU55,IF($R$3=$AQ$16,'Result Sheet'!FE55,"")))))))))</f>
        <v/>
      </c>
      <c r="P55" s="482" t="str">
        <f t="shared" si="1"/>
        <v/>
      </c>
      <c r="Q55" s="120" t="str">
        <f>IF($R$3=$AQ$8,'Result Sheet'!S55,IF($R$3=$AQ$9,'Result Sheet'!AN55,IF($R$3=$AQ$10,'Result Sheet'!BJ55,IF($R$3=$AQ$11,'Result Sheet'!CE55,IF($R$3=$AQ$12,'Result Sheet'!CZ55,IF($R$3=$AQ$13,'Result Sheet'!DU55,""))))))</f>
        <v/>
      </c>
      <c r="R55" s="120" t="str">
        <f>IF($R$3=$AQ$8,'Result Sheet'!T55,IF($R$3=$AQ$9,'Result Sheet'!AO55,IF($R$3=$AQ$10,'Result Sheet'!BK55,IF($R$3=$AQ$11,'Result Sheet'!CF55,IF($R$3=$AQ$12,'Result Sheet'!DA55,IF($R$3=$AQ$13,'Result Sheet'!DV55,IF($R$3=$AQ$14,'Result Sheet'!EL55,IF($R$3=$AQ$15,'Result Sheet'!EV55,IF($R$3=$AQ$16,'Result Sheet'!FF55,"")))))))))</f>
        <v/>
      </c>
      <c r="S55" s="65" t="str">
        <f t="shared" si="2"/>
        <v/>
      </c>
      <c r="T55" s="62">
        <f t="shared" si="3"/>
        <v>0</v>
      </c>
      <c r="U55" s="120" t="str">
        <f>IF($R$3=$AQ$8,'Result Sheet'!W55,IF($R$3=$AQ$9,'Result Sheet'!AR55,IF($R$3=$AQ$10,'Result Sheet'!BN55,IF($R$3=$AQ$11,'Result Sheet'!CI55,IF($R$3=$AQ$12,'Result Sheet'!DD55,IF($R$3=$AQ$13,'Result Sheet'!DY55,""))))))</f>
        <v/>
      </c>
      <c r="V55" s="120" t="str">
        <f>IF($R$3=$AQ$8,'Result Sheet'!X55,IF($R$3=$AQ$9,'Result Sheet'!AS55,IF($R$3=$AQ$10,'Result Sheet'!BO55,IF($R$3=$AQ$11,'Result Sheet'!CJ55,IF($R$3=$AQ$12,'Result Sheet'!DE55,IF($R$3=$AQ$13,'Result Sheet'!DZ55,IF($R$3=$AQ$14,'Result Sheet'!EM55,IF($R$3=$AQ$15,'Result Sheet'!EW55,IF($R$3=$AQ$16,'Result Sheet'!FG55,"")))))))))</f>
        <v/>
      </c>
      <c r="W55" s="66" t="str">
        <f t="shared" si="4"/>
        <v/>
      </c>
      <c r="X55" s="455" t="str">
        <f t="shared" si="5"/>
        <v/>
      </c>
      <c r="Y55" s="456">
        <f t="shared" si="6"/>
        <v>0</v>
      </c>
      <c r="Z55" s="456" t="str">
        <f t="shared" si="11"/>
        <v/>
      </c>
      <c r="AA55" s="456" t="str">
        <f t="shared" si="7"/>
        <v/>
      </c>
      <c r="AB55" s="456" t="str">
        <f t="shared" si="8"/>
        <v/>
      </c>
      <c r="AC55" s="456" t="str">
        <f t="shared" si="9"/>
        <v/>
      </c>
      <c r="AD55" s="457" t="str">
        <f t="shared" si="10"/>
        <v/>
      </c>
    </row>
    <row r="56" spans="1:30">
      <c r="A56" s="485">
        <f>IF('Result Sheet'!A56="","",'Result Sheet'!A56)</f>
        <v>49</v>
      </c>
      <c r="B56" s="449" t="str">
        <f>IF(OR($D$3="",$R$3=""),"",IF('Result Sheet'!B56="","",'Result Sheet'!B56))</f>
        <v/>
      </c>
      <c r="C56" s="450" t="str">
        <f>IF(OR($D$3="",$R$3=""),"",IF('Result Sheet'!F56="","",'Result Sheet'!F56))</f>
        <v/>
      </c>
      <c r="D56" s="451" t="str">
        <f>IF(OR($D$3="",$R$3=""),"",IF('Result Sheet'!E56="","",'Result Sheet'!E56))</f>
        <v/>
      </c>
      <c r="E56" s="452" t="str">
        <f>IF(OR($D$3="",$R$3=""),"",IF('Result Sheet'!G56="","",'Result Sheet'!G56))</f>
        <v/>
      </c>
      <c r="F56" s="452" t="str">
        <f>IF(OR($D$3="",$R$3=""),"",IF('Result Sheet'!H56="","",'Result Sheet'!H56))</f>
        <v/>
      </c>
      <c r="G56" s="452" t="str">
        <f>IF(OR($D$3="",$R$3=""),"",IF('Result Sheet'!I56="","",'Result Sheet'!I56))</f>
        <v/>
      </c>
      <c r="H56" s="453" t="str">
        <f>IF(OR($D$3="",$R$3=""),"",IF('Result Sheet'!K56="","",'Result Sheet'!K56))</f>
        <v/>
      </c>
      <c r="I56" s="454" t="str">
        <f>IF(OR($D$3="",$R$3=""),"",IF('Result Sheet'!J56="","",'Result Sheet'!J56))</f>
        <v/>
      </c>
      <c r="J56" s="120" t="str">
        <f>IF($R$3=$AQ$8,'Result Sheet'!L56,IF($R$3=$AQ$9,'Result Sheet'!AG56,IF($R$3=$AQ$10,'Result Sheet'!BC56,IF($R$3=$AQ$11,'Result Sheet'!BX56,IF($R$3=$AQ$12,'Result Sheet'!CS56,IF($R$3=$AQ$13,'Result Sheet'!DN56,""))))))</f>
        <v/>
      </c>
      <c r="K56" s="120" t="str">
        <f>IF($R$3=$AQ$8,'Result Sheet'!M56,IF($R$3=$AQ$9,'Result Sheet'!AH56,IF($R$3=$AQ$10,'Result Sheet'!BD56,IF($R$3=$AQ$11,'Result Sheet'!BY56,IF($R$3=$AQ$12,'Result Sheet'!CT56,IF($R$3=$AQ$13,'Result Sheet'!DO56,IF($R$3=$AQ$14,'Result Sheet'!EI56,IF($R$3=$AQ$15,'Result Sheet'!ES56,IF($R$3=$AQ$16,'Result Sheet'!FC56,"")))))))))</f>
        <v/>
      </c>
      <c r="L56" s="120" t="str">
        <f>IF($R$3=$AQ$8,'Result Sheet'!N56,IF($R$3=$AQ$9,'Result Sheet'!AI56,IF($R$3=$AQ$10,'Result Sheet'!BE56,IF($R$3=$AQ$11,'Result Sheet'!BZ56,IF($R$3=$AQ$12,'Result Sheet'!CU56,IF($R$3=$AQ$13,'Result Sheet'!DP56,""))))))</f>
        <v/>
      </c>
      <c r="M56" s="120" t="str">
        <f>IF($R$3=$AQ$8,'Result Sheet'!O56,IF($R$3=$AQ$9,'Result Sheet'!AJ56,IF($R$3=$AQ$10,'Result Sheet'!BF56,IF($R$3=$AQ$11,'Result Sheet'!CA56,IF($R$3=$AQ$12,'Result Sheet'!CV56,IF($R$3=$AQ$13,'Result Sheet'!DQ56,IF($R$3=$AQ$14,'Result Sheet'!EJ56,IF($R$3=$AQ$15,'Result Sheet'!ET56,IF($R$3=$AQ$16,'Result Sheet'!FD56,"")))))))))</f>
        <v/>
      </c>
      <c r="N56" s="120" t="str">
        <f>IF($R$3=$AQ$8,'Result Sheet'!P56,IF($R$3=$AQ$9,'Result Sheet'!AK56,IF($R$3=$AQ$10,'Result Sheet'!BG56,IF($R$3=$AQ$11,'Result Sheet'!CB56,IF($R$3=$AQ$12,'Result Sheet'!CW56,IF($R$3=$AQ$13,'Result Sheet'!DR56,""))))))</f>
        <v/>
      </c>
      <c r="O56" s="120" t="str">
        <f>IF($R$3=$AQ$8,'Result Sheet'!Q56,IF($R$3=$AQ$9,'Result Sheet'!AL56,IF($R$3=$AQ$10,'Result Sheet'!BH56,IF($R$3=$AQ$11,'Result Sheet'!CC56,IF($R$3=$AQ$12,'Result Sheet'!CX56,IF($R$3=$AQ$13,'Result Sheet'!DS56,IF($R$3=$AQ$14,'Result Sheet'!EK56,IF($R$3=$AQ$15,'Result Sheet'!EU56,IF($R$3=$AQ$16,'Result Sheet'!FE56,"")))))))))</f>
        <v/>
      </c>
      <c r="P56" s="482" t="str">
        <f t="shared" si="1"/>
        <v/>
      </c>
      <c r="Q56" s="120" t="str">
        <f>IF($R$3=$AQ$8,'Result Sheet'!S56,IF($R$3=$AQ$9,'Result Sheet'!AN56,IF($R$3=$AQ$10,'Result Sheet'!BJ56,IF($R$3=$AQ$11,'Result Sheet'!CE56,IF($R$3=$AQ$12,'Result Sheet'!CZ56,IF($R$3=$AQ$13,'Result Sheet'!DU56,""))))))</f>
        <v/>
      </c>
      <c r="R56" s="120" t="str">
        <f>IF($R$3=$AQ$8,'Result Sheet'!T56,IF($R$3=$AQ$9,'Result Sheet'!AO56,IF($R$3=$AQ$10,'Result Sheet'!BK56,IF($R$3=$AQ$11,'Result Sheet'!CF56,IF($R$3=$AQ$12,'Result Sheet'!DA56,IF($R$3=$AQ$13,'Result Sheet'!DV56,IF($R$3=$AQ$14,'Result Sheet'!EL56,IF($R$3=$AQ$15,'Result Sheet'!EV56,IF($R$3=$AQ$16,'Result Sheet'!FF56,"")))))))))</f>
        <v/>
      </c>
      <c r="S56" s="65" t="str">
        <f t="shared" si="2"/>
        <v/>
      </c>
      <c r="T56" s="62">
        <f t="shared" si="3"/>
        <v>0</v>
      </c>
      <c r="U56" s="120" t="str">
        <f>IF($R$3=$AQ$8,'Result Sheet'!W56,IF($R$3=$AQ$9,'Result Sheet'!AR56,IF($R$3=$AQ$10,'Result Sheet'!BN56,IF($R$3=$AQ$11,'Result Sheet'!CI56,IF($R$3=$AQ$12,'Result Sheet'!DD56,IF($R$3=$AQ$13,'Result Sheet'!DY56,""))))))</f>
        <v/>
      </c>
      <c r="V56" s="120" t="str">
        <f>IF($R$3=$AQ$8,'Result Sheet'!X56,IF($R$3=$AQ$9,'Result Sheet'!AS56,IF($R$3=$AQ$10,'Result Sheet'!BO56,IF($R$3=$AQ$11,'Result Sheet'!CJ56,IF($R$3=$AQ$12,'Result Sheet'!DE56,IF($R$3=$AQ$13,'Result Sheet'!DZ56,IF($R$3=$AQ$14,'Result Sheet'!EM56,IF($R$3=$AQ$15,'Result Sheet'!EW56,IF($R$3=$AQ$16,'Result Sheet'!FG56,"")))))))))</f>
        <v/>
      </c>
      <c r="W56" s="66" t="str">
        <f t="shared" si="4"/>
        <v/>
      </c>
      <c r="X56" s="455" t="str">
        <f t="shared" si="5"/>
        <v/>
      </c>
      <c r="Y56" s="456">
        <f t="shared" si="6"/>
        <v>0</v>
      </c>
      <c r="Z56" s="456" t="str">
        <f t="shared" si="11"/>
        <v/>
      </c>
      <c r="AA56" s="456" t="str">
        <f t="shared" si="7"/>
        <v/>
      </c>
      <c r="AB56" s="456" t="str">
        <f t="shared" si="8"/>
        <v/>
      </c>
      <c r="AC56" s="456" t="str">
        <f t="shared" si="9"/>
        <v/>
      </c>
      <c r="AD56" s="457" t="str">
        <f t="shared" si="10"/>
        <v/>
      </c>
    </row>
    <row r="57" spans="1:30">
      <c r="A57" s="485">
        <f>IF('Result Sheet'!A57="","",'Result Sheet'!A57)</f>
        <v>50</v>
      </c>
      <c r="B57" s="449" t="str">
        <f>IF(OR($D$3="",$R$3=""),"",IF('Result Sheet'!B57="","",'Result Sheet'!B57))</f>
        <v/>
      </c>
      <c r="C57" s="450" t="str">
        <f>IF(OR($D$3="",$R$3=""),"",IF('Result Sheet'!F57="","",'Result Sheet'!F57))</f>
        <v/>
      </c>
      <c r="D57" s="451" t="str">
        <f>IF(OR($D$3="",$R$3=""),"",IF('Result Sheet'!E57="","",'Result Sheet'!E57))</f>
        <v/>
      </c>
      <c r="E57" s="452" t="str">
        <f>IF(OR($D$3="",$R$3=""),"",IF('Result Sheet'!G57="","",'Result Sheet'!G57))</f>
        <v/>
      </c>
      <c r="F57" s="452" t="str">
        <f>IF(OR($D$3="",$R$3=""),"",IF('Result Sheet'!H57="","",'Result Sheet'!H57))</f>
        <v/>
      </c>
      <c r="G57" s="452" t="str">
        <f>IF(OR($D$3="",$R$3=""),"",IF('Result Sheet'!I57="","",'Result Sheet'!I57))</f>
        <v/>
      </c>
      <c r="H57" s="453" t="str">
        <f>IF(OR($D$3="",$R$3=""),"",IF('Result Sheet'!K57="","",'Result Sheet'!K57))</f>
        <v/>
      </c>
      <c r="I57" s="454" t="str">
        <f>IF(OR($D$3="",$R$3=""),"",IF('Result Sheet'!J57="","",'Result Sheet'!J57))</f>
        <v/>
      </c>
      <c r="J57" s="120" t="str">
        <f>IF($R$3=$AQ$8,'Result Sheet'!L57,IF($R$3=$AQ$9,'Result Sheet'!AG57,IF($R$3=$AQ$10,'Result Sheet'!BC57,IF($R$3=$AQ$11,'Result Sheet'!BX57,IF($R$3=$AQ$12,'Result Sheet'!CS57,IF($R$3=$AQ$13,'Result Sheet'!DN57,""))))))</f>
        <v/>
      </c>
      <c r="K57" s="120" t="str">
        <f>IF($R$3=$AQ$8,'Result Sheet'!M57,IF($R$3=$AQ$9,'Result Sheet'!AH57,IF($R$3=$AQ$10,'Result Sheet'!BD57,IF($R$3=$AQ$11,'Result Sheet'!BY57,IF($R$3=$AQ$12,'Result Sheet'!CT57,IF($R$3=$AQ$13,'Result Sheet'!DO57,IF($R$3=$AQ$14,'Result Sheet'!EI57,IF($R$3=$AQ$15,'Result Sheet'!ES57,IF($R$3=$AQ$16,'Result Sheet'!FC57,"")))))))))</f>
        <v/>
      </c>
      <c r="L57" s="120" t="str">
        <f>IF($R$3=$AQ$8,'Result Sheet'!N57,IF($R$3=$AQ$9,'Result Sheet'!AI57,IF($R$3=$AQ$10,'Result Sheet'!BE57,IF($R$3=$AQ$11,'Result Sheet'!BZ57,IF($R$3=$AQ$12,'Result Sheet'!CU57,IF($R$3=$AQ$13,'Result Sheet'!DP57,""))))))</f>
        <v/>
      </c>
      <c r="M57" s="120" t="str">
        <f>IF($R$3=$AQ$8,'Result Sheet'!O57,IF($R$3=$AQ$9,'Result Sheet'!AJ57,IF($R$3=$AQ$10,'Result Sheet'!BF57,IF($R$3=$AQ$11,'Result Sheet'!CA57,IF($R$3=$AQ$12,'Result Sheet'!CV57,IF($R$3=$AQ$13,'Result Sheet'!DQ57,IF($R$3=$AQ$14,'Result Sheet'!EJ57,IF($R$3=$AQ$15,'Result Sheet'!ET57,IF($R$3=$AQ$16,'Result Sheet'!FD57,"")))))))))</f>
        <v/>
      </c>
      <c r="N57" s="120" t="str">
        <f>IF($R$3=$AQ$8,'Result Sheet'!P57,IF($R$3=$AQ$9,'Result Sheet'!AK57,IF($R$3=$AQ$10,'Result Sheet'!BG57,IF($R$3=$AQ$11,'Result Sheet'!CB57,IF($R$3=$AQ$12,'Result Sheet'!CW57,IF($R$3=$AQ$13,'Result Sheet'!DR57,""))))))</f>
        <v/>
      </c>
      <c r="O57" s="120" t="str">
        <f>IF($R$3=$AQ$8,'Result Sheet'!Q57,IF($R$3=$AQ$9,'Result Sheet'!AL57,IF($R$3=$AQ$10,'Result Sheet'!BH57,IF($R$3=$AQ$11,'Result Sheet'!CC57,IF($R$3=$AQ$12,'Result Sheet'!CX57,IF($R$3=$AQ$13,'Result Sheet'!DS57,IF($R$3=$AQ$14,'Result Sheet'!EK57,IF($R$3=$AQ$15,'Result Sheet'!EU57,IF($R$3=$AQ$16,'Result Sheet'!FE57,"")))))))))</f>
        <v/>
      </c>
      <c r="P57" s="482" t="str">
        <f t="shared" si="1"/>
        <v/>
      </c>
      <c r="Q57" s="120" t="str">
        <f>IF($R$3=$AQ$8,'Result Sheet'!S57,IF($R$3=$AQ$9,'Result Sheet'!AN57,IF($R$3=$AQ$10,'Result Sheet'!BJ57,IF($R$3=$AQ$11,'Result Sheet'!CE57,IF($R$3=$AQ$12,'Result Sheet'!CZ57,IF($R$3=$AQ$13,'Result Sheet'!DU57,""))))))</f>
        <v/>
      </c>
      <c r="R57" s="120" t="str">
        <f>IF($R$3=$AQ$8,'Result Sheet'!T57,IF($R$3=$AQ$9,'Result Sheet'!AO57,IF($R$3=$AQ$10,'Result Sheet'!BK57,IF($R$3=$AQ$11,'Result Sheet'!CF57,IF($R$3=$AQ$12,'Result Sheet'!DA57,IF($R$3=$AQ$13,'Result Sheet'!DV57,IF($R$3=$AQ$14,'Result Sheet'!EL57,IF($R$3=$AQ$15,'Result Sheet'!EV57,IF($R$3=$AQ$16,'Result Sheet'!FF57,"")))))))))</f>
        <v/>
      </c>
      <c r="S57" s="65" t="str">
        <f t="shared" si="2"/>
        <v/>
      </c>
      <c r="T57" s="62">
        <f t="shared" si="3"/>
        <v>0</v>
      </c>
      <c r="U57" s="120" t="str">
        <f>IF($R$3=$AQ$8,'Result Sheet'!W57,IF($R$3=$AQ$9,'Result Sheet'!AR57,IF($R$3=$AQ$10,'Result Sheet'!BN57,IF($R$3=$AQ$11,'Result Sheet'!CI57,IF($R$3=$AQ$12,'Result Sheet'!DD57,IF($R$3=$AQ$13,'Result Sheet'!DY57,""))))))</f>
        <v/>
      </c>
      <c r="V57" s="120" t="str">
        <f>IF($R$3=$AQ$8,'Result Sheet'!X57,IF($R$3=$AQ$9,'Result Sheet'!AS57,IF($R$3=$AQ$10,'Result Sheet'!BO57,IF($R$3=$AQ$11,'Result Sheet'!CJ57,IF($R$3=$AQ$12,'Result Sheet'!DE57,IF($R$3=$AQ$13,'Result Sheet'!DZ57,IF($R$3=$AQ$14,'Result Sheet'!EM57,IF($R$3=$AQ$15,'Result Sheet'!EW57,IF($R$3=$AQ$16,'Result Sheet'!FG57,"")))))))))</f>
        <v/>
      </c>
      <c r="W57" s="66" t="str">
        <f t="shared" si="4"/>
        <v/>
      </c>
      <c r="X57" s="455" t="str">
        <f t="shared" si="5"/>
        <v/>
      </c>
      <c r="Y57" s="456">
        <f t="shared" si="6"/>
        <v>0</v>
      </c>
      <c r="Z57" s="456" t="str">
        <f t="shared" si="11"/>
        <v/>
      </c>
      <c r="AA57" s="456" t="str">
        <f t="shared" si="7"/>
        <v/>
      </c>
      <c r="AB57" s="456" t="str">
        <f t="shared" si="8"/>
        <v/>
      </c>
      <c r="AC57" s="456" t="str">
        <f t="shared" si="9"/>
        <v/>
      </c>
      <c r="AD57" s="457" t="str">
        <f t="shared" si="10"/>
        <v/>
      </c>
    </row>
    <row r="58" spans="1:30">
      <c r="A58" s="485">
        <f>IF('Result Sheet'!A58="","",'Result Sheet'!A58)</f>
        <v>51</v>
      </c>
      <c r="B58" s="449" t="str">
        <f>IF(OR($D$3="",$R$3=""),"",IF('Result Sheet'!B58="","",'Result Sheet'!B58))</f>
        <v/>
      </c>
      <c r="C58" s="450" t="str">
        <f>IF(OR($D$3="",$R$3=""),"",IF('Result Sheet'!F58="","",'Result Sheet'!F58))</f>
        <v/>
      </c>
      <c r="D58" s="451" t="str">
        <f>IF(OR($D$3="",$R$3=""),"",IF('Result Sheet'!E58="","",'Result Sheet'!E58))</f>
        <v/>
      </c>
      <c r="E58" s="452" t="str">
        <f>IF(OR($D$3="",$R$3=""),"",IF('Result Sheet'!G58="","",'Result Sheet'!G58))</f>
        <v/>
      </c>
      <c r="F58" s="452" t="str">
        <f>IF(OR($D$3="",$R$3=""),"",IF('Result Sheet'!H58="","",'Result Sheet'!H58))</f>
        <v/>
      </c>
      <c r="G58" s="452" t="str">
        <f>IF(OR($D$3="",$R$3=""),"",IF('Result Sheet'!I58="","",'Result Sheet'!I58))</f>
        <v/>
      </c>
      <c r="H58" s="453" t="str">
        <f>IF(OR($D$3="",$R$3=""),"",IF('Result Sheet'!K58="","",'Result Sheet'!K58))</f>
        <v/>
      </c>
      <c r="I58" s="454" t="str">
        <f>IF(OR($D$3="",$R$3=""),"",IF('Result Sheet'!J58="","",'Result Sheet'!J58))</f>
        <v/>
      </c>
      <c r="J58" s="120" t="str">
        <f>IF($R$3=$AQ$8,'Result Sheet'!L58,IF($R$3=$AQ$9,'Result Sheet'!AG58,IF($R$3=$AQ$10,'Result Sheet'!BC58,IF($R$3=$AQ$11,'Result Sheet'!BX58,IF($R$3=$AQ$12,'Result Sheet'!CS58,IF($R$3=$AQ$13,'Result Sheet'!DN58,""))))))</f>
        <v/>
      </c>
      <c r="K58" s="120" t="str">
        <f>IF($R$3=$AQ$8,'Result Sheet'!M58,IF($R$3=$AQ$9,'Result Sheet'!AH58,IF($R$3=$AQ$10,'Result Sheet'!BD58,IF($R$3=$AQ$11,'Result Sheet'!BY58,IF($R$3=$AQ$12,'Result Sheet'!CT58,IF($R$3=$AQ$13,'Result Sheet'!DO58,IF($R$3=$AQ$14,'Result Sheet'!EI58,IF($R$3=$AQ$15,'Result Sheet'!ES58,IF($R$3=$AQ$16,'Result Sheet'!FC58,"")))))))))</f>
        <v/>
      </c>
      <c r="L58" s="120" t="str">
        <f>IF($R$3=$AQ$8,'Result Sheet'!N58,IF($R$3=$AQ$9,'Result Sheet'!AI58,IF($R$3=$AQ$10,'Result Sheet'!BE58,IF($R$3=$AQ$11,'Result Sheet'!BZ58,IF($R$3=$AQ$12,'Result Sheet'!CU58,IF($R$3=$AQ$13,'Result Sheet'!DP58,""))))))</f>
        <v/>
      </c>
      <c r="M58" s="120" t="str">
        <f>IF($R$3=$AQ$8,'Result Sheet'!O58,IF($R$3=$AQ$9,'Result Sheet'!AJ58,IF($R$3=$AQ$10,'Result Sheet'!BF58,IF($R$3=$AQ$11,'Result Sheet'!CA58,IF($R$3=$AQ$12,'Result Sheet'!CV58,IF($R$3=$AQ$13,'Result Sheet'!DQ58,IF($R$3=$AQ$14,'Result Sheet'!EJ58,IF($R$3=$AQ$15,'Result Sheet'!ET58,IF($R$3=$AQ$16,'Result Sheet'!FD58,"")))))))))</f>
        <v/>
      </c>
      <c r="N58" s="120" t="str">
        <f>IF($R$3=$AQ$8,'Result Sheet'!P58,IF($R$3=$AQ$9,'Result Sheet'!AK58,IF($R$3=$AQ$10,'Result Sheet'!BG58,IF($R$3=$AQ$11,'Result Sheet'!CB58,IF($R$3=$AQ$12,'Result Sheet'!CW58,IF($R$3=$AQ$13,'Result Sheet'!DR58,""))))))</f>
        <v/>
      </c>
      <c r="O58" s="120" t="str">
        <f>IF($R$3=$AQ$8,'Result Sheet'!Q58,IF($R$3=$AQ$9,'Result Sheet'!AL58,IF($R$3=$AQ$10,'Result Sheet'!BH58,IF($R$3=$AQ$11,'Result Sheet'!CC58,IF($R$3=$AQ$12,'Result Sheet'!CX58,IF($R$3=$AQ$13,'Result Sheet'!DS58,IF($R$3=$AQ$14,'Result Sheet'!EK58,IF($R$3=$AQ$15,'Result Sheet'!EU58,IF($R$3=$AQ$16,'Result Sheet'!FE58,"")))))))))</f>
        <v/>
      </c>
      <c r="P58" s="482" t="str">
        <f t="shared" si="1"/>
        <v/>
      </c>
      <c r="Q58" s="120" t="str">
        <f>IF($R$3=$AQ$8,'Result Sheet'!S58,IF($R$3=$AQ$9,'Result Sheet'!AN58,IF($R$3=$AQ$10,'Result Sheet'!BJ58,IF($R$3=$AQ$11,'Result Sheet'!CE58,IF($R$3=$AQ$12,'Result Sheet'!CZ58,IF($R$3=$AQ$13,'Result Sheet'!DU58,""))))))</f>
        <v/>
      </c>
      <c r="R58" s="120" t="str">
        <f>IF($R$3=$AQ$8,'Result Sheet'!T58,IF($R$3=$AQ$9,'Result Sheet'!AO58,IF($R$3=$AQ$10,'Result Sheet'!BK58,IF($R$3=$AQ$11,'Result Sheet'!CF58,IF($R$3=$AQ$12,'Result Sheet'!DA58,IF($R$3=$AQ$13,'Result Sheet'!DV58,IF($R$3=$AQ$14,'Result Sheet'!EL58,IF($R$3=$AQ$15,'Result Sheet'!EV58,IF($R$3=$AQ$16,'Result Sheet'!FF58,"")))))))))</f>
        <v/>
      </c>
      <c r="S58" s="65" t="str">
        <f t="shared" si="2"/>
        <v/>
      </c>
      <c r="T58" s="62">
        <f t="shared" si="3"/>
        <v>0</v>
      </c>
      <c r="U58" s="120" t="str">
        <f>IF($R$3=$AQ$8,'Result Sheet'!W58,IF($R$3=$AQ$9,'Result Sheet'!AR58,IF($R$3=$AQ$10,'Result Sheet'!BN58,IF($R$3=$AQ$11,'Result Sheet'!CI58,IF($R$3=$AQ$12,'Result Sheet'!DD58,IF($R$3=$AQ$13,'Result Sheet'!DY58,""))))))</f>
        <v/>
      </c>
      <c r="V58" s="120" t="str">
        <f>IF($R$3=$AQ$8,'Result Sheet'!X58,IF($R$3=$AQ$9,'Result Sheet'!AS58,IF($R$3=$AQ$10,'Result Sheet'!BO58,IF($R$3=$AQ$11,'Result Sheet'!CJ58,IF($R$3=$AQ$12,'Result Sheet'!DE58,IF($R$3=$AQ$13,'Result Sheet'!DZ58,IF($R$3=$AQ$14,'Result Sheet'!EM58,IF($R$3=$AQ$15,'Result Sheet'!EW58,IF($R$3=$AQ$16,'Result Sheet'!FG58,"")))))))))</f>
        <v/>
      </c>
      <c r="W58" s="66" t="str">
        <f t="shared" si="4"/>
        <v/>
      </c>
      <c r="X58" s="455" t="str">
        <f t="shared" si="5"/>
        <v/>
      </c>
      <c r="Y58" s="456">
        <f t="shared" si="6"/>
        <v>0</v>
      </c>
      <c r="Z58" s="456" t="str">
        <f t="shared" si="11"/>
        <v/>
      </c>
      <c r="AA58" s="456" t="str">
        <f t="shared" si="7"/>
        <v/>
      </c>
      <c r="AB58" s="456" t="str">
        <f t="shared" si="8"/>
        <v/>
      </c>
      <c r="AC58" s="456" t="str">
        <f t="shared" si="9"/>
        <v/>
      </c>
      <c r="AD58" s="457" t="str">
        <f t="shared" si="10"/>
        <v/>
      </c>
    </row>
    <row r="59" spans="1:30">
      <c r="A59" s="485">
        <f>IF('Result Sheet'!A59="","",'Result Sheet'!A59)</f>
        <v>52</v>
      </c>
      <c r="B59" s="449" t="str">
        <f>IF(OR($D$3="",$R$3=""),"",IF('Result Sheet'!B59="","",'Result Sheet'!B59))</f>
        <v/>
      </c>
      <c r="C59" s="450" t="str">
        <f>IF(OR($D$3="",$R$3=""),"",IF('Result Sheet'!F59="","",'Result Sheet'!F59))</f>
        <v/>
      </c>
      <c r="D59" s="451" t="str">
        <f>IF(OR($D$3="",$R$3=""),"",IF('Result Sheet'!E59="","",'Result Sheet'!E59))</f>
        <v/>
      </c>
      <c r="E59" s="452" t="str">
        <f>IF(OR($D$3="",$R$3=""),"",IF('Result Sheet'!G59="","",'Result Sheet'!G59))</f>
        <v/>
      </c>
      <c r="F59" s="452" t="str">
        <f>IF(OR($D$3="",$R$3=""),"",IF('Result Sheet'!H59="","",'Result Sheet'!H59))</f>
        <v/>
      </c>
      <c r="G59" s="452" t="str">
        <f>IF(OR($D$3="",$R$3=""),"",IF('Result Sheet'!I59="","",'Result Sheet'!I59))</f>
        <v/>
      </c>
      <c r="H59" s="453" t="str">
        <f>IF(OR($D$3="",$R$3=""),"",IF('Result Sheet'!K59="","",'Result Sheet'!K59))</f>
        <v/>
      </c>
      <c r="I59" s="454" t="str">
        <f>IF(OR($D$3="",$R$3=""),"",IF('Result Sheet'!J59="","",'Result Sheet'!J59))</f>
        <v/>
      </c>
      <c r="J59" s="120" t="str">
        <f>IF($R$3=$AQ$8,'Result Sheet'!L59,IF($R$3=$AQ$9,'Result Sheet'!AG59,IF($R$3=$AQ$10,'Result Sheet'!BC59,IF($R$3=$AQ$11,'Result Sheet'!BX59,IF($R$3=$AQ$12,'Result Sheet'!CS59,IF($R$3=$AQ$13,'Result Sheet'!DN59,""))))))</f>
        <v/>
      </c>
      <c r="K59" s="120" t="str">
        <f>IF($R$3=$AQ$8,'Result Sheet'!M59,IF($R$3=$AQ$9,'Result Sheet'!AH59,IF($R$3=$AQ$10,'Result Sheet'!BD59,IF($R$3=$AQ$11,'Result Sheet'!BY59,IF($R$3=$AQ$12,'Result Sheet'!CT59,IF($R$3=$AQ$13,'Result Sheet'!DO59,IF($R$3=$AQ$14,'Result Sheet'!EI59,IF($R$3=$AQ$15,'Result Sheet'!ES59,IF($R$3=$AQ$16,'Result Sheet'!FC59,"")))))))))</f>
        <v/>
      </c>
      <c r="L59" s="120" t="str">
        <f>IF($R$3=$AQ$8,'Result Sheet'!N59,IF($R$3=$AQ$9,'Result Sheet'!AI59,IF($R$3=$AQ$10,'Result Sheet'!BE59,IF($R$3=$AQ$11,'Result Sheet'!BZ59,IF($R$3=$AQ$12,'Result Sheet'!CU59,IF($R$3=$AQ$13,'Result Sheet'!DP59,""))))))</f>
        <v/>
      </c>
      <c r="M59" s="120" t="str">
        <f>IF($R$3=$AQ$8,'Result Sheet'!O59,IF($R$3=$AQ$9,'Result Sheet'!AJ59,IF($R$3=$AQ$10,'Result Sheet'!BF59,IF($R$3=$AQ$11,'Result Sheet'!CA59,IF($R$3=$AQ$12,'Result Sheet'!CV59,IF($R$3=$AQ$13,'Result Sheet'!DQ59,IF($R$3=$AQ$14,'Result Sheet'!EJ59,IF($R$3=$AQ$15,'Result Sheet'!ET59,IF($R$3=$AQ$16,'Result Sheet'!FD59,"")))))))))</f>
        <v/>
      </c>
      <c r="N59" s="120" t="str">
        <f>IF($R$3=$AQ$8,'Result Sheet'!P59,IF($R$3=$AQ$9,'Result Sheet'!AK59,IF($R$3=$AQ$10,'Result Sheet'!BG59,IF($R$3=$AQ$11,'Result Sheet'!CB59,IF($R$3=$AQ$12,'Result Sheet'!CW59,IF($R$3=$AQ$13,'Result Sheet'!DR59,""))))))</f>
        <v/>
      </c>
      <c r="O59" s="120" t="str">
        <f>IF($R$3=$AQ$8,'Result Sheet'!Q59,IF($R$3=$AQ$9,'Result Sheet'!AL59,IF($R$3=$AQ$10,'Result Sheet'!BH59,IF($R$3=$AQ$11,'Result Sheet'!CC59,IF($R$3=$AQ$12,'Result Sheet'!CX59,IF($R$3=$AQ$13,'Result Sheet'!DS59,IF($R$3=$AQ$14,'Result Sheet'!EK59,IF($R$3=$AQ$15,'Result Sheet'!EU59,IF($R$3=$AQ$16,'Result Sheet'!FE59,"")))))))))</f>
        <v/>
      </c>
      <c r="P59" s="482" t="str">
        <f t="shared" si="1"/>
        <v/>
      </c>
      <c r="Q59" s="120" t="str">
        <f>IF($R$3=$AQ$8,'Result Sheet'!S59,IF($R$3=$AQ$9,'Result Sheet'!AN59,IF($R$3=$AQ$10,'Result Sheet'!BJ59,IF($R$3=$AQ$11,'Result Sheet'!CE59,IF($R$3=$AQ$12,'Result Sheet'!CZ59,IF($R$3=$AQ$13,'Result Sheet'!DU59,""))))))</f>
        <v/>
      </c>
      <c r="R59" s="120" t="str">
        <f>IF($R$3=$AQ$8,'Result Sheet'!T59,IF($R$3=$AQ$9,'Result Sheet'!AO59,IF($R$3=$AQ$10,'Result Sheet'!BK59,IF($R$3=$AQ$11,'Result Sheet'!CF59,IF($R$3=$AQ$12,'Result Sheet'!DA59,IF($R$3=$AQ$13,'Result Sheet'!DV59,IF($R$3=$AQ$14,'Result Sheet'!EL59,IF($R$3=$AQ$15,'Result Sheet'!EV59,IF($R$3=$AQ$16,'Result Sheet'!FF59,"")))))))))</f>
        <v/>
      </c>
      <c r="S59" s="65" t="str">
        <f t="shared" si="2"/>
        <v/>
      </c>
      <c r="T59" s="62">
        <f t="shared" si="3"/>
        <v>0</v>
      </c>
      <c r="U59" s="120" t="str">
        <f>IF($R$3=$AQ$8,'Result Sheet'!W59,IF($R$3=$AQ$9,'Result Sheet'!AR59,IF($R$3=$AQ$10,'Result Sheet'!BN59,IF($R$3=$AQ$11,'Result Sheet'!CI59,IF($R$3=$AQ$12,'Result Sheet'!DD59,IF($R$3=$AQ$13,'Result Sheet'!DY59,""))))))</f>
        <v/>
      </c>
      <c r="V59" s="120" t="str">
        <f>IF($R$3=$AQ$8,'Result Sheet'!X59,IF($R$3=$AQ$9,'Result Sheet'!AS59,IF($R$3=$AQ$10,'Result Sheet'!BO59,IF($R$3=$AQ$11,'Result Sheet'!CJ59,IF($R$3=$AQ$12,'Result Sheet'!DE59,IF($R$3=$AQ$13,'Result Sheet'!DZ59,IF($R$3=$AQ$14,'Result Sheet'!EM59,IF($R$3=$AQ$15,'Result Sheet'!EW59,IF($R$3=$AQ$16,'Result Sheet'!FG59,"")))))))))</f>
        <v/>
      </c>
      <c r="W59" s="66" t="str">
        <f t="shared" si="4"/>
        <v/>
      </c>
      <c r="X59" s="455" t="str">
        <f t="shared" si="5"/>
        <v/>
      </c>
      <c r="Y59" s="456">
        <f t="shared" si="6"/>
        <v>0</v>
      </c>
      <c r="Z59" s="456" t="str">
        <f t="shared" si="11"/>
        <v/>
      </c>
      <c r="AA59" s="456" t="str">
        <f t="shared" si="7"/>
        <v/>
      </c>
      <c r="AB59" s="456" t="str">
        <f t="shared" si="8"/>
        <v/>
      </c>
      <c r="AC59" s="456" t="str">
        <f t="shared" si="9"/>
        <v/>
      </c>
      <c r="AD59" s="457" t="str">
        <f t="shared" si="10"/>
        <v/>
      </c>
    </row>
    <row r="60" spans="1:30">
      <c r="A60" s="485">
        <f>IF('Result Sheet'!A60="","",'Result Sheet'!A60)</f>
        <v>53</v>
      </c>
      <c r="B60" s="449" t="str">
        <f>IF(OR($D$3="",$R$3=""),"",IF('Result Sheet'!B60="","",'Result Sheet'!B60))</f>
        <v/>
      </c>
      <c r="C60" s="450" t="str">
        <f>IF(OR($D$3="",$R$3=""),"",IF('Result Sheet'!F60="","",'Result Sheet'!F60))</f>
        <v/>
      </c>
      <c r="D60" s="451" t="str">
        <f>IF(OR($D$3="",$R$3=""),"",IF('Result Sheet'!E60="","",'Result Sheet'!E60))</f>
        <v/>
      </c>
      <c r="E60" s="452" t="str">
        <f>IF(OR($D$3="",$R$3=""),"",IF('Result Sheet'!G60="","",'Result Sheet'!G60))</f>
        <v/>
      </c>
      <c r="F60" s="452" t="str">
        <f>IF(OR($D$3="",$R$3=""),"",IF('Result Sheet'!H60="","",'Result Sheet'!H60))</f>
        <v/>
      </c>
      <c r="G60" s="452" t="str">
        <f>IF(OR($D$3="",$R$3=""),"",IF('Result Sheet'!I60="","",'Result Sheet'!I60))</f>
        <v/>
      </c>
      <c r="H60" s="453" t="str">
        <f>IF(OR($D$3="",$R$3=""),"",IF('Result Sheet'!K60="","",'Result Sheet'!K60))</f>
        <v/>
      </c>
      <c r="I60" s="454" t="str">
        <f>IF(OR($D$3="",$R$3=""),"",IF('Result Sheet'!J60="","",'Result Sheet'!J60))</f>
        <v/>
      </c>
      <c r="J60" s="120" t="str">
        <f>IF($R$3=$AQ$8,'Result Sheet'!L60,IF($R$3=$AQ$9,'Result Sheet'!AG60,IF($R$3=$AQ$10,'Result Sheet'!BC60,IF($R$3=$AQ$11,'Result Sheet'!BX60,IF($R$3=$AQ$12,'Result Sheet'!CS60,IF($R$3=$AQ$13,'Result Sheet'!DN60,""))))))</f>
        <v/>
      </c>
      <c r="K60" s="120" t="str">
        <f>IF($R$3=$AQ$8,'Result Sheet'!M60,IF($R$3=$AQ$9,'Result Sheet'!AH60,IF($R$3=$AQ$10,'Result Sheet'!BD60,IF($R$3=$AQ$11,'Result Sheet'!BY60,IF($R$3=$AQ$12,'Result Sheet'!CT60,IF($R$3=$AQ$13,'Result Sheet'!DO60,IF($R$3=$AQ$14,'Result Sheet'!EI60,IF($R$3=$AQ$15,'Result Sheet'!ES60,IF($R$3=$AQ$16,'Result Sheet'!FC60,"")))))))))</f>
        <v/>
      </c>
      <c r="L60" s="120" t="str">
        <f>IF($R$3=$AQ$8,'Result Sheet'!N60,IF($R$3=$AQ$9,'Result Sheet'!AI60,IF($R$3=$AQ$10,'Result Sheet'!BE60,IF($R$3=$AQ$11,'Result Sheet'!BZ60,IF($R$3=$AQ$12,'Result Sheet'!CU60,IF($R$3=$AQ$13,'Result Sheet'!DP60,""))))))</f>
        <v/>
      </c>
      <c r="M60" s="120" t="str">
        <f>IF($R$3=$AQ$8,'Result Sheet'!O60,IF($R$3=$AQ$9,'Result Sheet'!AJ60,IF($R$3=$AQ$10,'Result Sheet'!BF60,IF($R$3=$AQ$11,'Result Sheet'!CA60,IF($R$3=$AQ$12,'Result Sheet'!CV60,IF($R$3=$AQ$13,'Result Sheet'!DQ60,IF($R$3=$AQ$14,'Result Sheet'!EJ60,IF($R$3=$AQ$15,'Result Sheet'!ET60,IF($R$3=$AQ$16,'Result Sheet'!FD60,"")))))))))</f>
        <v/>
      </c>
      <c r="N60" s="120" t="str">
        <f>IF($R$3=$AQ$8,'Result Sheet'!P60,IF($R$3=$AQ$9,'Result Sheet'!AK60,IF($R$3=$AQ$10,'Result Sheet'!BG60,IF($R$3=$AQ$11,'Result Sheet'!CB60,IF($R$3=$AQ$12,'Result Sheet'!CW60,IF($R$3=$AQ$13,'Result Sheet'!DR60,""))))))</f>
        <v/>
      </c>
      <c r="O60" s="120" t="str">
        <f>IF($R$3=$AQ$8,'Result Sheet'!Q60,IF($R$3=$AQ$9,'Result Sheet'!AL60,IF($R$3=$AQ$10,'Result Sheet'!BH60,IF($R$3=$AQ$11,'Result Sheet'!CC60,IF($R$3=$AQ$12,'Result Sheet'!CX60,IF($R$3=$AQ$13,'Result Sheet'!DS60,IF($R$3=$AQ$14,'Result Sheet'!EK60,IF($R$3=$AQ$15,'Result Sheet'!EU60,IF($R$3=$AQ$16,'Result Sheet'!FE60,"")))))))))</f>
        <v/>
      </c>
      <c r="P60" s="482" t="str">
        <f t="shared" si="1"/>
        <v/>
      </c>
      <c r="Q60" s="120" t="str">
        <f>IF($R$3=$AQ$8,'Result Sheet'!S60,IF($R$3=$AQ$9,'Result Sheet'!AN60,IF($R$3=$AQ$10,'Result Sheet'!BJ60,IF($R$3=$AQ$11,'Result Sheet'!CE60,IF($R$3=$AQ$12,'Result Sheet'!CZ60,IF($R$3=$AQ$13,'Result Sheet'!DU60,""))))))</f>
        <v/>
      </c>
      <c r="R60" s="120" t="str">
        <f>IF($R$3=$AQ$8,'Result Sheet'!T60,IF($R$3=$AQ$9,'Result Sheet'!AO60,IF($R$3=$AQ$10,'Result Sheet'!BK60,IF($R$3=$AQ$11,'Result Sheet'!CF60,IF($R$3=$AQ$12,'Result Sheet'!DA60,IF($R$3=$AQ$13,'Result Sheet'!DV60,IF($R$3=$AQ$14,'Result Sheet'!EL60,IF($R$3=$AQ$15,'Result Sheet'!EV60,IF($R$3=$AQ$16,'Result Sheet'!FF60,"")))))))))</f>
        <v/>
      </c>
      <c r="S60" s="65" t="str">
        <f t="shared" si="2"/>
        <v/>
      </c>
      <c r="T60" s="62">
        <f t="shared" si="3"/>
        <v>0</v>
      </c>
      <c r="U60" s="120" t="str">
        <f>IF($R$3=$AQ$8,'Result Sheet'!W60,IF($R$3=$AQ$9,'Result Sheet'!AR60,IF($R$3=$AQ$10,'Result Sheet'!BN60,IF($R$3=$AQ$11,'Result Sheet'!CI60,IF($R$3=$AQ$12,'Result Sheet'!DD60,IF($R$3=$AQ$13,'Result Sheet'!DY60,""))))))</f>
        <v/>
      </c>
      <c r="V60" s="120" t="str">
        <f>IF($R$3=$AQ$8,'Result Sheet'!X60,IF($R$3=$AQ$9,'Result Sheet'!AS60,IF($R$3=$AQ$10,'Result Sheet'!BO60,IF($R$3=$AQ$11,'Result Sheet'!CJ60,IF($R$3=$AQ$12,'Result Sheet'!DE60,IF($R$3=$AQ$13,'Result Sheet'!DZ60,IF($R$3=$AQ$14,'Result Sheet'!EM60,IF($R$3=$AQ$15,'Result Sheet'!EW60,IF($R$3=$AQ$16,'Result Sheet'!FG60,"")))))))))</f>
        <v/>
      </c>
      <c r="W60" s="66" t="str">
        <f t="shared" si="4"/>
        <v/>
      </c>
      <c r="X60" s="455" t="str">
        <f t="shared" si="5"/>
        <v/>
      </c>
      <c r="Y60" s="456">
        <f t="shared" si="6"/>
        <v>0</v>
      </c>
      <c r="Z60" s="456" t="str">
        <f t="shared" si="11"/>
        <v/>
      </c>
      <c r="AA60" s="456" t="str">
        <f t="shared" si="7"/>
        <v/>
      </c>
      <c r="AB60" s="456" t="str">
        <f t="shared" si="8"/>
        <v/>
      </c>
      <c r="AC60" s="456" t="str">
        <f t="shared" si="9"/>
        <v/>
      </c>
      <c r="AD60" s="457" t="str">
        <f t="shared" si="10"/>
        <v/>
      </c>
    </row>
    <row r="61" spans="1:30">
      <c r="A61" s="485">
        <f>IF('Result Sheet'!A61="","",'Result Sheet'!A61)</f>
        <v>54</v>
      </c>
      <c r="B61" s="449" t="str">
        <f>IF(OR($D$3="",$R$3=""),"",IF('Result Sheet'!B61="","",'Result Sheet'!B61))</f>
        <v/>
      </c>
      <c r="C61" s="450" t="str">
        <f>IF(OR($D$3="",$R$3=""),"",IF('Result Sheet'!F61="","",'Result Sheet'!F61))</f>
        <v/>
      </c>
      <c r="D61" s="451" t="str">
        <f>IF(OR($D$3="",$R$3=""),"",IF('Result Sheet'!E61="","",'Result Sheet'!E61))</f>
        <v/>
      </c>
      <c r="E61" s="452" t="str">
        <f>IF(OR($D$3="",$R$3=""),"",IF('Result Sheet'!G61="","",'Result Sheet'!G61))</f>
        <v/>
      </c>
      <c r="F61" s="452" t="str">
        <f>IF(OR($D$3="",$R$3=""),"",IF('Result Sheet'!H61="","",'Result Sheet'!H61))</f>
        <v/>
      </c>
      <c r="G61" s="452" t="str">
        <f>IF(OR($D$3="",$R$3=""),"",IF('Result Sheet'!I61="","",'Result Sheet'!I61))</f>
        <v/>
      </c>
      <c r="H61" s="453" t="str">
        <f>IF(OR($D$3="",$R$3=""),"",IF('Result Sheet'!K61="","",'Result Sheet'!K61))</f>
        <v/>
      </c>
      <c r="I61" s="454" t="str">
        <f>IF(OR($D$3="",$R$3=""),"",IF('Result Sheet'!J61="","",'Result Sheet'!J61))</f>
        <v/>
      </c>
      <c r="J61" s="120" t="str">
        <f>IF($R$3=$AQ$8,'Result Sheet'!L61,IF($R$3=$AQ$9,'Result Sheet'!AG61,IF($R$3=$AQ$10,'Result Sheet'!BC61,IF($R$3=$AQ$11,'Result Sheet'!BX61,IF($R$3=$AQ$12,'Result Sheet'!CS61,IF($R$3=$AQ$13,'Result Sheet'!DN61,""))))))</f>
        <v/>
      </c>
      <c r="K61" s="120" t="str">
        <f>IF($R$3=$AQ$8,'Result Sheet'!M61,IF($R$3=$AQ$9,'Result Sheet'!AH61,IF($R$3=$AQ$10,'Result Sheet'!BD61,IF($R$3=$AQ$11,'Result Sheet'!BY61,IF($R$3=$AQ$12,'Result Sheet'!CT61,IF($R$3=$AQ$13,'Result Sheet'!DO61,IF($R$3=$AQ$14,'Result Sheet'!EI61,IF($R$3=$AQ$15,'Result Sheet'!ES61,IF($R$3=$AQ$16,'Result Sheet'!FC61,"")))))))))</f>
        <v/>
      </c>
      <c r="L61" s="120" t="str">
        <f>IF($R$3=$AQ$8,'Result Sheet'!N61,IF($R$3=$AQ$9,'Result Sheet'!AI61,IF($R$3=$AQ$10,'Result Sheet'!BE61,IF($R$3=$AQ$11,'Result Sheet'!BZ61,IF($R$3=$AQ$12,'Result Sheet'!CU61,IF($R$3=$AQ$13,'Result Sheet'!DP61,""))))))</f>
        <v/>
      </c>
      <c r="M61" s="120" t="str">
        <f>IF($R$3=$AQ$8,'Result Sheet'!O61,IF($R$3=$AQ$9,'Result Sheet'!AJ61,IF($R$3=$AQ$10,'Result Sheet'!BF61,IF($R$3=$AQ$11,'Result Sheet'!CA61,IF($R$3=$AQ$12,'Result Sheet'!CV61,IF($R$3=$AQ$13,'Result Sheet'!DQ61,IF($R$3=$AQ$14,'Result Sheet'!EJ61,IF($R$3=$AQ$15,'Result Sheet'!ET61,IF($R$3=$AQ$16,'Result Sheet'!FD61,"")))))))))</f>
        <v/>
      </c>
      <c r="N61" s="120" t="str">
        <f>IF($R$3=$AQ$8,'Result Sheet'!P61,IF($R$3=$AQ$9,'Result Sheet'!AK61,IF($R$3=$AQ$10,'Result Sheet'!BG61,IF($R$3=$AQ$11,'Result Sheet'!CB61,IF($R$3=$AQ$12,'Result Sheet'!CW61,IF($R$3=$AQ$13,'Result Sheet'!DR61,""))))))</f>
        <v/>
      </c>
      <c r="O61" s="120" t="str">
        <f>IF($R$3=$AQ$8,'Result Sheet'!Q61,IF($R$3=$AQ$9,'Result Sheet'!AL61,IF($R$3=$AQ$10,'Result Sheet'!BH61,IF($R$3=$AQ$11,'Result Sheet'!CC61,IF($R$3=$AQ$12,'Result Sheet'!CX61,IF($R$3=$AQ$13,'Result Sheet'!DS61,IF($R$3=$AQ$14,'Result Sheet'!EK61,IF($R$3=$AQ$15,'Result Sheet'!EU61,IF($R$3=$AQ$16,'Result Sheet'!FE61,"")))))))))</f>
        <v/>
      </c>
      <c r="P61" s="482" t="str">
        <f t="shared" si="1"/>
        <v/>
      </c>
      <c r="Q61" s="120" t="str">
        <f>IF($R$3=$AQ$8,'Result Sheet'!S61,IF($R$3=$AQ$9,'Result Sheet'!AN61,IF($R$3=$AQ$10,'Result Sheet'!BJ61,IF($R$3=$AQ$11,'Result Sheet'!CE61,IF($R$3=$AQ$12,'Result Sheet'!CZ61,IF($R$3=$AQ$13,'Result Sheet'!DU61,""))))))</f>
        <v/>
      </c>
      <c r="R61" s="120" t="str">
        <f>IF($R$3=$AQ$8,'Result Sheet'!T61,IF($R$3=$AQ$9,'Result Sheet'!AO61,IF($R$3=$AQ$10,'Result Sheet'!BK61,IF($R$3=$AQ$11,'Result Sheet'!CF61,IF($R$3=$AQ$12,'Result Sheet'!DA61,IF($R$3=$AQ$13,'Result Sheet'!DV61,IF($R$3=$AQ$14,'Result Sheet'!EL61,IF($R$3=$AQ$15,'Result Sheet'!EV61,IF($R$3=$AQ$16,'Result Sheet'!FF61,"")))))))))</f>
        <v/>
      </c>
      <c r="S61" s="65" t="str">
        <f t="shared" si="2"/>
        <v/>
      </c>
      <c r="T61" s="62">
        <f t="shared" si="3"/>
        <v>0</v>
      </c>
      <c r="U61" s="120" t="str">
        <f>IF($R$3=$AQ$8,'Result Sheet'!W61,IF($R$3=$AQ$9,'Result Sheet'!AR61,IF($R$3=$AQ$10,'Result Sheet'!BN61,IF($R$3=$AQ$11,'Result Sheet'!CI61,IF($R$3=$AQ$12,'Result Sheet'!DD61,IF($R$3=$AQ$13,'Result Sheet'!DY61,""))))))</f>
        <v/>
      </c>
      <c r="V61" s="120" t="str">
        <f>IF($R$3=$AQ$8,'Result Sheet'!X61,IF($R$3=$AQ$9,'Result Sheet'!AS61,IF($R$3=$AQ$10,'Result Sheet'!BO61,IF($R$3=$AQ$11,'Result Sheet'!CJ61,IF($R$3=$AQ$12,'Result Sheet'!DE61,IF($R$3=$AQ$13,'Result Sheet'!DZ61,IF($R$3=$AQ$14,'Result Sheet'!EM61,IF($R$3=$AQ$15,'Result Sheet'!EW61,IF($R$3=$AQ$16,'Result Sheet'!FG61,"")))))))))</f>
        <v/>
      </c>
      <c r="W61" s="66" t="str">
        <f t="shared" si="4"/>
        <v/>
      </c>
      <c r="X61" s="455" t="str">
        <f t="shared" si="5"/>
        <v/>
      </c>
      <c r="Y61" s="456">
        <f t="shared" si="6"/>
        <v>0</v>
      </c>
      <c r="Z61" s="456" t="str">
        <f t="shared" si="11"/>
        <v/>
      </c>
      <c r="AA61" s="456" t="str">
        <f t="shared" si="7"/>
        <v/>
      </c>
      <c r="AB61" s="456" t="str">
        <f t="shared" si="8"/>
        <v/>
      </c>
      <c r="AC61" s="456" t="str">
        <f t="shared" si="9"/>
        <v/>
      </c>
      <c r="AD61" s="457" t="str">
        <f t="shared" si="10"/>
        <v/>
      </c>
    </row>
    <row r="62" spans="1:30">
      <c r="A62" s="485">
        <f>IF('Result Sheet'!A62="","",'Result Sheet'!A62)</f>
        <v>55</v>
      </c>
      <c r="B62" s="449" t="str">
        <f>IF(OR($D$3="",$R$3=""),"",IF('Result Sheet'!B62="","",'Result Sheet'!B62))</f>
        <v/>
      </c>
      <c r="C62" s="450" t="str">
        <f>IF(OR($D$3="",$R$3=""),"",IF('Result Sheet'!F62="","",'Result Sheet'!F62))</f>
        <v/>
      </c>
      <c r="D62" s="451" t="str">
        <f>IF(OR($D$3="",$R$3=""),"",IF('Result Sheet'!E62="","",'Result Sheet'!E62))</f>
        <v/>
      </c>
      <c r="E62" s="452" t="str">
        <f>IF(OR($D$3="",$R$3=""),"",IF('Result Sheet'!G62="","",'Result Sheet'!G62))</f>
        <v/>
      </c>
      <c r="F62" s="452" t="str">
        <f>IF(OR($D$3="",$R$3=""),"",IF('Result Sheet'!H62="","",'Result Sheet'!H62))</f>
        <v/>
      </c>
      <c r="G62" s="452" t="str">
        <f>IF(OR($D$3="",$R$3=""),"",IF('Result Sheet'!I62="","",'Result Sheet'!I62))</f>
        <v/>
      </c>
      <c r="H62" s="453" t="str">
        <f>IF(OR($D$3="",$R$3=""),"",IF('Result Sheet'!K62="","",'Result Sheet'!K62))</f>
        <v/>
      </c>
      <c r="I62" s="454" t="str">
        <f>IF(OR($D$3="",$R$3=""),"",IF('Result Sheet'!J62="","",'Result Sheet'!J62))</f>
        <v/>
      </c>
      <c r="J62" s="120" t="str">
        <f>IF($R$3=$AQ$8,'Result Sheet'!L62,IF($R$3=$AQ$9,'Result Sheet'!AG62,IF($R$3=$AQ$10,'Result Sheet'!BC62,IF($R$3=$AQ$11,'Result Sheet'!BX62,IF($R$3=$AQ$12,'Result Sheet'!CS62,IF($R$3=$AQ$13,'Result Sheet'!DN62,""))))))</f>
        <v/>
      </c>
      <c r="K62" s="120" t="str">
        <f>IF($R$3=$AQ$8,'Result Sheet'!M62,IF($R$3=$AQ$9,'Result Sheet'!AH62,IF($R$3=$AQ$10,'Result Sheet'!BD62,IF($R$3=$AQ$11,'Result Sheet'!BY62,IF($R$3=$AQ$12,'Result Sheet'!CT62,IF($R$3=$AQ$13,'Result Sheet'!DO62,IF($R$3=$AQ$14,'Result Sheet'!EI62,IF($R$3=$AQ$15,'Result Sheet'!ES62,IF($R$3=$AQ$16,'Result Sheet'!FC62,"")))))))))</f>
        <v/>
      </c>
      <c r="L62" s="120" t="str">
        <f>IF($R$3=$AQ$8,'Result Sheet'!N62,IF($R$3=$AQ$9,'Result Sheet'!AI62,IF($R$3=$AQ$10,'Result Sheet'!BE62,IF($R$3=$AQ$11,'Result Sheet'!BZ62,IF($R$3=$AQ$12,'Result Sheet'!CU62,IF($R$3=$AQ$13,'Result Sheet'!DP62,""))))))</f>
        <v/>
      </c>
      <c r="M62" s="120" t="str">
        <f>IF($R$3=$AQ$8,'Result Sheet'!O62,IF($R$3=$AQ$9,'Result Sheet'!AJ62,IF($R$3=$AQ$10,'Result Sheet'!BF62,IF($R$3=$AQ$11,'Result Sheet'!CA62,IF($R$3=$AQ$12,'Result Sheet'!CV62,IF($R$3=$AQ$13,'Result Sheet'!DQ62,IF($R$3=$AQ$14,'Result Sheet'!EJ62,IF($R$3=$AQ$15,'Result Sheet'!ET62,IF($R$3=$AQ$16,'Result Sheet'!FD62,"")))))))))</f>
        <v/>
      </c>
      <c r="N62" s="120" t="str">
        <f>IF($R$3=$AQ$8,'Result Sheet'!P62,IF($R$3=$AQ$9,'Result Sheet'!AK62,IF($R$3=$AQ$10,'Result Sheet'!BG62,IF($R$3=$AQ$11,'Result Sheet'!CB62,IF($R$3=$AQ$12,'Result Sheet'!CW62,IF($R$3=$AQ$13,'Result Sheet'!DR62,""))))))</f>
        <v/>
      </c>
      <c r="O62" s="120" t="str">
        <f>IF($R$3=$AQ$8,'Result Sheet'!Q62,IF($R$3=$AQ$9,'Result Sheet'!AL62,IF($R$3=$AQ$10,'Result Sheet'!BH62,IF($R$3=$AQ$11,'Result Sheet'!CC62,IF($R$3=$AQ$12,'Result Sheet'!CX62,IF($R$3=$AQ$13,'Result Sheet'!DS62,IF($R$3=$AQ$14,'Result Sheet'!EK62,IF($R$3=$AQ$15,'Result Sheet'!EU62,IF($R$3=$AQ$16,'Result Sheet'!FE62,"")))))))))</f>
        <v/>
      </c>
      <c r="P62" s="482" t="str">
        <f t="shared" si="1"/>
        <v/>
      </c>
      <c r="Q62" s="120" t="str">
        <f>IF($R$3=$AQ$8,'Result Sheet'!S62,IF($R$3=$AQ$9,'Result Sheet'!AN62,IF($R$3=$AQ$10,'Result Sheet'!BJ62,IF($R$3=$AQ$11,'Result Sheet'!CE62,IF($R$3=$AQ$12,'Result Sheet'!CZ62,IF($R$3=$AQ$13,'Result Sheet'!DU62,""))))))</f>
        <v/>
      </c>
      <c r="R62" s="120" t="str">
        <f>IF($R$3=$AQ$8,'Result Sheet'!T62,IF($R$3=$AQ$9,'Result Sheet'!AO62,IF($R$3=$AQ$10,'Result Sheet'!BK62,IF($R$3=$AQ$11,'Result Sheet'!CF62,IF($R$3=$AQ$12,'Result Sheet'!DA62,IF($R$3=$AQ$13,'Result Sheet'!DV62,IF($R$3=$AQ$14,'Result Sheet'!EL62,IF($R$3=$AQ$15,'Result Sheet'!EV62,IF($R$3=$AQ$16,'Result Sheet'!FF62,"")))))))))</f>
        <v/>
      </c>
      <c r="S62" s="65" t="str">
        <f t="shared" si="2"/>
        <v/>
      </c>
      <c r="T62" s="62">
        <f t="shared" si="3"/>
        <v>0</v>
      </c>
      <c r="U62" s="120" t="str">
        <f>IF($R$3=$AQ$8,'Result Sheet'!W62,IF($R$3=$AQ$9,'Result Sheet'!AR62,IF($R$3=$AQ$10,'Result Sheet'!BN62,IF($R$3=$AQ$11,'Result Sheet'!CI62,IF($R$3=$AQ$12,'Result Sheet'!DD62,IF($R$3=$AQ$13,'Result Sheet'!DY62,""))))))</f>
        <v/>
      </c>
      <c r="V62" s="120" t="str">
        <f>IF($R$3=$AQ$8,'Result Sheet'!X62,IF($R$3=$AQ$9,'Result Sheet'!AS62,IF($R$3=$AQ$10,'Result Sheet'!BO62,IF($R$3=$AQ$11,'Result Sheet'!CJ62,IF($R$3=$AQ$12,'Result Sheet'!DE62,IF($R$3=$AQ$13,'Result Sheet'!DZ62,IF($R$3=$AQ$14,'Result Sheet'!EM62,IF($R$3=$AQ$15,'Result Sheet'!EW62,IF($R$3=$AQ$16,'Result Sheet'!FG62,"")))))))))</f>
        <v/>
      </c>
      <c r="W62" s="66" t="str">
        <f t="shared" si="4"/>
        <v/>
      </c>
      <c r="X62" s="455" t="str">
        <f t="shared" si="5"/>
        <v/>
      </c>
      <c r="Y62" s="456">
        <f t="shared" si="6"/>
        <v>0</v>
      </c>
      <c r="Z62" s="456" t="str">
        <f t="shared" si="11"/>
        <v/>
      </c>
      <c r="AA62" s="456" t="str">
        <f t="shared" si="7"/>
        <v/>
      </c>
      <c r="AB62" s="456" t="str">
        <f t="shared" si="8"/>
        <v/>
      </c>
      <c r="AC62" s="456" t="str">
        <f t="shared" si="9"/>
        <v/>
      </c>
      <c r="AD62" s="457" t="str">
        <f t="shared" si="10"/>
        <v/>
      </c>
    </row>
    <row r="63" spans="1:30">
      <c r="A63" s="485">
        <f>IF('Result Sheet'!A63="","",'Result Sheet'!A63)</f>
        <v>56</v>
      </c>
      <c r="B63" s="449" t="str">
        <f>IF(OR($D$3="",$R$3=""),"",IF('Result Sheet'!B63="","",'Result Sheet'!B63))</f>
        <v/>
      </c>
      <c r="C63" s="450" t="str">
        <f>IF(OR($D$3="",$R$3=""),"",IF('Result Sheet'!F63="","",'Result Sheet'!F63))</f>
        <v/>
      </c>
      <c r="D63" s="451" t="str">
        <f>IF(OR($D$3="",$R$3=""),"",IF('Result Sheet'!E63="","",'Result Sheet'!E63))</f>
        <v/>
      </c>
      <c r="E63" s="452" t="str">
        <f>IF(OR($D$3="",$R$3=""),"",IF('Result Sheet'!G63="","",'Result Sheet'!G63))</f>
        <v/>
      </c>
      <c r="F63" s="452" t="str">
        <f>IF(OR($D$3="",$R$3=""),"",IF('Result Sheet'!H63="","",'Result Sheet'!H63))</f>
        <v/>
      </c>
      <c r="G63" s="452" t="str">
        <f>IF(OR($D$3="",$R$3=""),"",IF('Result Sheet'!I63="","",'Result Sheet'!I63))</f>
        <v/>
      </c>
      <c r="H63" s="453" t="str">
        <f>IF(OR($D$3="",$R$3=""),"",IF('Result Sheet'!K63="","",'Result Sheet'!K63))</f>
        <v/>
      </c>
      <c r="I63" s="454" t="str">
        <f>IF(OR($D$3="",$R$3=""),"",IF('Result Sheet'!J63="","",'Result Sheet'!J63))</f>
        <v/>
      </c>
      <c r="J63" s="120" t="str">
        <f>IF($R$3=$AQ$8,'Result Sheet'!L63,IF($R$3=$AQ$9,'Result Sheet'!AG63,IF($R$3=$AQ$10,'Result Sheet'!BC63,IF($R$3=$AQ$11,'Result Sheet'!BX63,IF($R$3=$AQ$12,'Result Sheet'!CS63,IF($R$3=$AQ$13,'Result Sheet'!DN63,""))))))</f>
        <v/>
      </c>
      <c r="K63" s="120" t="str">
        <f>IF($R$3=$AQ$8,'Result Sheet'!M63,IF($R$3=$AQ$9,'Result Sheet'!AH63,IF($R$3=$AQ$10,'Result Sheet'!BD63,IF($R$3=$AQ$11,'Result Sheet'!BY63,IF($R$3=$AQ$12,'Result Sheet'!CT63,IF($R$3=$AQ$13,'Result Sheet'!DO63,IF($R$3=$AQ$14,'Result Sheet'!EI63,IF($R$3=$AQ$15,'Result Sheet'!ES63,IF($R$3=$AQ$16,'Result Sheet'!FC63,"")))))))))</f>
        <v/>
      </c>
      <c r="L63" s="120" t="str">
        <f>IF($R$3=$AQ$8,'Result Sheet'!N63,IF($R$3=$AQ$9,'Result Sheet'!AI63,IF($R$3=$AQ$10,'Result Sheet'!BE63,IF($R$3=$AQ$11,'Result Sheet'!BZ63,IF($R$3=$AQ$12,'Result Sheet'!CU63,IF($R$3=$AQ$13,'Result Sheet'!DP63,""))))))</f>
        <v/>
      </c>
      <c r="M63" s="120" t="str">
        <f>IF($R$3=$AQ$8,'Result Sheet'!O63,IF($R$3=$AQ$9,'Result Sheet'!AJ63,IF($R$3=$AQ$10,'Result Sheet'!BF63,IF($R$3=$AQ$11,'Result Sheet'!CA63,IF($R$3=$AQ$12,'Result Sheet'!CV63,IF($R$3=$AQ$13,'Result Sheet'!DQ63,IF($R$3=$AQ$14,'Result Sheet'!EJ63,IF($R$3=$AQ$15,'Result Sheet'!ET63,IF($R$3=$AQ$16,'Result Sheet'!FD63,"")))))))))</f>
        <v/>
      </c>
      <c r="N63" s="120" t="str">
        <f>IF($R$3=$AQ$8,'Result Sheet'!P63,IF($R$3=$AQ$9,'Result Sheet'!AK63,IF($R$3=$AQ$10,'Result Sheet'!BG63,IF($R$3=$AQ$11,'Result Sheet'!CB63,IF($R$3=$AQ$12,'Result Sheet'!CW63,IF($R$3=$AQ$13,'Result Sheet'!DR63,""))))))</f>
        <v/>
      </c>
      <c r="O63" s="120" t="str">
        <f>IF($R$3=$AQ$8,'Result Sheet'!Q63,IF($R$3=$AQ$9,'Result Sheet'!AL63,IF($R$3=$AQ$10,'Result Sheet'!BH63,IF($R$3=$AQ$11,'Result Sheet'!CC63,IF($R$3=$AQ$12,'Result Sheet'!CX63,IF($R$3=$AQ$13,'Result Sheet'!DS63,IF($R$3=$AQ$14,'Result Sheet'!EK63,IF($R$3=$AQ$15,'Result Sheet'!EU63,IF($R$3=$AQ$16,'Result Sheet'!FE63,"")))))))))</f>
        <v/>
      </c>
      <c r="P63" s="482" t="str">
        <f t="shared" si="1"/>
        <v/>
      </c>
      <c r="Q63" s="120" t="str">
        <f>IF($R$3=$AQ$8,'Result Sheet'!S63,IF($R$3=$AQ$9,'Result Sheet'!AN63,IF($R$3=$AQ$10,'Result Sheet'!BJ63,IF($R$3=$AQ$11,'Result Sheet'!CE63,IF($R$3=$AQ$12,'Result Sheet'!CZ63,IF($R$3=$AQ$13,'Result Sheet'!DU63,""))))))</f>
        <v/>
      </c>
      <c r="R63" s="120" t="str">
        <f>IF($R$3=$AQ$8,'Result Sheet'!T63,IF($R$3=$AQ$9,'Result Sheet'!AO63,IF($R$3=$AQ$10,'Result Sheet'!BK63,IF($R$3=$AQ$11,'Result Sheet'!CF63,IF($R$3=$AQ$12,'Result Sheet'!DA63,IF($R$3=$AQ$13,'Result Sheet'!DV63,IF($R$3=$AQ$14,'Result Sheet'!EL63,IF($R$3=$AQ$15,'Result Sheet'!EV63,IF($R$3=$AQ$16,'Result Sheet'!FF63,"")))))))))</f>
        <v/>
      </c>
      <c r="S63" s="65" t="str">
        <f t="shared" si="2"/>
        <v/>
      </c>
      <c r="T63" s="62">
        <f t="shared" si="3"/>
        <v>0</v>
      </c>
      <c r="U63" s="120" t="str">
        <f>IF($R$3=$AQ$8,'Result Sheet'!W63,IF($R$3=$AQ$9,'Result Sheet'!AR63,IF($R$3=$AQ$10,'Result Sheet'!BN63,IF($R$3=$AQ$11,'Result Sheet'!CI63,IF($R$3=$AQ$12,'Result Sheet'!DD63,IF($R$3=$AQ$13,'Result Sheet'!DY63,""))))))</f>
        <v/>
      </c>
      <c r="V63" s="120" t="str">
        <f>IF($R$3=$AQ$8,'Result Sheet'!X63,IF($R$3=$AQ$9,'Result Sheet'!AS63,IF($R$3=$AQ$10,'Result Sheet'!BO63,IF($R$3=$AQ$11,'Result Sheet'!CJ63,IF($R$3=$AQ$12,'Result Sheet'!DE63,IF($R$3=$AQ$13,'Result Sheet'!DZ63,IF($R$3=$AQ$14,'Result Sheet'!EM63,IF($R$3=$AQ$15,'Result Sheet'!EW63,IF($R$3=$AQ$16,'Result Sheet'!FG63,"")))))))))</f>
        <v/>
      </c>
      <c r="W63" s="66" t="str">
        <f t="shared" si="4"/>
        <v/>
      </c>
      <c r="X63" s="455" t="str">
        <f t="shared" si="5"/>
        <v/>
      </c>
      <c r="Y63" s="456">
        <f t="shared" si="6"/>
        <v>0</v>
      </c>
      <c r="Z63" s="456" t="str">
        <f t="shared" si="11"/>
        <v/>
      </c>
      <c r="AA63" s="456" t="str">
        <f t="shared" si="7"/>
        <v/>
      </c>
      <c r="AB63" s="456" t="str">
        <f t="shared" si="8"/>
        <v/>
      </c>
      <c r="AC63" s="456" t="str">
        <f t="shared" si="9"/>
        <v/>
      </c>
      <c r="AD63" s="457" t="str">
        <f t="shared" si="10"/>
        <v/>
      </c>
    </row>
    <row r="64" spans="1:30">
      <c r="A64" s="485">
        <f>IF('Result Sheet'!A64="","",'Result Sheet'!A64)</f>
        <v>57</v>
      </c>
      <c r="B64" s="449" t="str">
        <f>IF(OR($D$3="",$R$3=""),"",IF('Result Sheet'!B64="","",'Result Sheet'!B64))</f>
        <v/>
      </c>
      <c r="C64" s="450" t="str">
        <f>IF(OR($D$3="",$R$3=""),"",IF('Result Sheet'!F64="","",'Result Sheet'!F64))</f>
        <v/>
      </c>
      <c r="D64" s="451" t="str">
        <f>IF(OR($D$3="",$R$3=""),"",IF('Result Sheet'!E64="","",'Result Sheet'!E64))</f>
        <v/>
      </c>
      <c r="E64" s="452" t="str">
        <f>IF(OR($D$3="",$R$3=""),"",IF('Result Sheet'!G64="","",'Result Sheet'!G64))</f>
        <v/>
      </c>
      <c r="F64" s="452" t="str">
        <f>IF(OR($D$3="",$R$3=""),"",IF('Result Sheet'!H64="","",'Result Sheet'!H64))</f>
        <v/>
      </c>
      <c r="G64" s="452" t="str">
        <f>IF(OR($D$3="",$R$3=""),"",IF('Result Sheet'!I64="","",'Result Sheet'!I64))</f>
        <v/>
      </c>
      <c r="H64" s="453" t="str">
        <f>IF(OR($D$3="",$R$3=""),"",IF('Result Sheet'!K64="","",'Result Sheet'!K64))</f>
        <v/>
      </c>
      <c r="I64" s="454" t="str">
        <f>IF(OR($D$3="",$R$3=""),"",IF('Result Sheet'!J64="","",'Result Sheet'!J64))</f>
        <v/>
      </c>
      <c r="J64" s="120" t="str">
        <f>IF($R$3=$AQ$8,'Result Sheet'!L64,IF($R$3=$AQ$9,'Result Sheet'!AG64,IF($R$3=$AQ$10,'Result Sheet'!BC64,IF($R$3=$AQ$11,'Result Sheet'!BX64,IF($R$3=$AQ$12,'Result Sheet'!CS64,IF($R$3=$AQ$13,'Result Sheet'!DN64,""))))))</f>
        <v/>
      </c>
      <c r="K64" s="120" t="str">
        <f>IF($R$3=$AQ$8,'Result Sheet'!M64,IF($R$3=$AQ$9,'Result Sheet'!AH64,IF($R$3=$AQ$10,'Result Sheet'!BD64,IF($R$3=$AQ$11,'Result Sheet'!BY64,IF($R$3=$AQ$12,'Result Sheet'!CT64,IF($R$3=$AQ$13,'Result Sheet'!DO64,IF($R$3=$AQ$14,'Result Sheet'!EI64,IF($R$3=$AQ$15,'Result Sheet'!ES64,IF($R$3=$AQ$16,'Result Sheet'!FC64,"")))))))))</f>
        <v/>
      </c>
      <c r="L64" s="120" t="str">
        <f>IF($R$3=$AQ$8,'Result Sheet'!N64,IF($R$3=$AQ$9,'Result Sheet'!AI64,IF($R$3=$AQ$10,'Result Sheet'!BE64,IF($R$3=$AQ$11,'Result Sheet'!BZ64,IF($R$3=$AQ$12,'Result Sheet'!CU64,IF($R$3=$AQ$13,'Result Sheet'!DP64,""))))))</f>
        <v/>
      </c>
      <c r="M64" s="120" t="str">
        <f>IF($R$3=$AQ$8,'Result Sheet'!O64,IF($R$3=$AQ$9,'Result Sheet'!AJ64,IF($R$3=$AQ$10,'Result Sheet'!BF64,IF($R$3=$AQ$11,'Result Sheet'!CA64,IF($R$3=$AQ$12,'Result Sheet'!CV64,IF($R$3=$AQ$13,'Result Sheet'!DQ64,IF($R$3=$AQ$14,'Result Sheet'!EJ64,IF($R$3=$AQ$15,'Result Sheet'!ET64,IF($R$3=$AQ$16,'Result Sheet'!FD64,"")))))))))</f>
        <v/>
      </c>
      <c r="N64" s="120" t="str">
        <f>IF($R$3=$AQ$8,'Result Sheet'!P64,IF($R$3=$AQ$9,'Result Sheet'!AK64,IF($R$3=$AQ$10,'Result Sheet'!BG64,IF($R$3=$AQ$11,'Result Sheet'!CB64,IF($R$3=$AQ$12,'Result Sheet'!CW64,IF($R$3=$AQ$13,'Result Sheet'!DR64,""))))))</f>
        <v/>
      </c>
      <c r="O64" s="120" t="str">
        <f>IF($R$3=$AQ$8,'Result Sheet'!Q64,IF($R$3=$AQ$9,'Result Sheet'!AL64,IF($R$3=$AQ$10,'Result Sheet'!BH64,IF($R$3=$AQ$11,'Result Sheet'!CC64,IF($R$3=$AQ$12,'Result Sheet'!CX64,IF($R$3=$AQ$13,'Result Sheet'!DS64,IF($R$3=$AQ$14,'Result Sheet'!EK64,IF($R$3=$AQ$15,'Result Sheet'!EU64,IF($R$3=$AQ$16,'Result Sheet'!FE64,"")))))))))</f>
        <v/>
      </c>
      <c r="P64" s="482" t="str">
        <f t="shared" si="1"/>
        <v/>
      </c>
      <c r="Q64" s="120" t="str">
        <f>IF($R$3=$AQ$8,'Result Sheet'!S64,IF($R$3=$AQ$9,'Result Sheet'!AN64,IF($R$3=$AQ$10,'Result Sheet'!BJ64,IF($R$3=$AQ$11,'Result Sheet'!CE64,IF($R$3=$AQ$12,'Result Sheet'!CZ64,IF($R$3=$AQ$13,'Result Sheet'!DU64,""))))))</f>
        <v/>
      </c>
      <c r="R64" s="120" t="str">
        <f>IF($R$3=$AQ$8,'Result Sheet'!T64,IF($R$3=$AQ$9,'Result Sheet'!AO64,IF($R$3=$AQ$10,'Result Sheet'!BK64,IF($R$3=$AQ$11,'Result Sheet'!CF64,IF($R$3=$AQ$12,'Result Sheet'!DA64,IF($R$3=$AQ$13,'Result Sheet'!DV64,IF($R$3=$AQ$14,'Result Sheet'!EL64,IF($R$3=$AQ$15,'Result Sheet'!EV64,IF($R$3=$AQ$16,'Result Sheet'!FF64,"")))))))))</f>
        <v/>
      </c>
      <c r="S64" s="65" t="str">
        <f t="shared" si="2"/>
        <v/>
      </c>
      <c r="T64" s="62">
        <f t="shared" si="3"/>
        <v>0</v>
      </c>
      <c r="U64" s="120" t="str">
        <f>IF($R$3=$AQ$8,'Result Sheet'!W64,IF($R$3=$AQ$9,'Result Sheet'!AR64,IF($R$3=$AQ$10,'Result Sheet'!BN64,IF($R$3=$AQ$11,'Result Sheet'!CI64,IF($R$3=$AQ$12,'Result Sheet'!DD64,IF($R$3=$AQ$13,'Result Sheet'!DY64,""))))))</f>
        <v/>
      </c>
      <c r="V64" s="120" t="str">
        <f>IF($R$3=$AQ$8,'Result Sheet'!X64,IF($R$3=$AQ$9,'Result Sheet'!AS64,IF($R$3=$AQ$10,'Result Sheet'!BO64,IF($R$3=$AQ$11,'Result Sheet'!CJ64,IF($R$3=$AQ$12,'Result Sheet'!DE64,IF($R$3=$AQ$13,'Result Sheet'!DZ64,IF($R$3=$AQ$14,'Result Sheet'!EM64,IF($R$3=$AQ$15,'Result Sheet'!EW64,IF($R$3=$AQ$16,'Result Sheet'!FG64,"")))))))))</f>
        <v/>
      </c>
      <c r="W64" s="66" t="str">
        <f t="shared" si="4"/>
        <v/>
      </c>
      <c r="X64" s="455" t="str">
        <f t="shared" si="5"/>
        <v/>
      </c>
      <c r="Y64" s="456">
        <f t="shared" si="6"/>
        <v>0</v>
      </c>
      <c r="Z64" s="456" t="str">
        <f t="shared" si="11"/>
        <v/>
      </c>
      <c r="AA64" s="456" t="str">
        <f t="shared" si="7"/>
        <v/>
      </c>
      <c r="AB64" s="456" t="str">
        <f t="shared" si="8"/>
        <v/>
      </c>
      <c r="AC64" s="456" t="str">
        <f t="shared" si="9"/>
        <v/>
      </c>
      <c r="AD64" s="457" t="str">
        <f t="shared" si="10"/>
        <v/>
      </c>
    </row>
    <row r="65" spans="1:30">
      <c r="A65" s="485">
        <f>IF('Result Sheet'!A65="","",'Result Sheet'!A65)</f>
        <v>58</v>
      </c>
      <c r="B65" s="449" t="str">
        <f>IF(OR($D$3="",$R$3=""),"",IF('Result Sheet'!B65="","",'Result Sheet'!B65))</f>
        <v/>
      </c>
      <c r="C65" s="450" t="str">
        <f>IF(OR($D$3="",$R$3=""),"",IF('Result Sheet'!F65="","",'Result Sheet'!F65))</f>
        <v/>
      </c>
      <c r="D65" s="451" t="str">
        <f>IF(OR($D$3="",$R$3=""),"",IF('Result Sheet'!E65="","",'Result Sheet'!E65))</f>
        <v/>
      </c>
      <c r="E65" s="452" t="str">
        <f>IF(OR($D$3="",$R$3=""),"",IF('Result Sheet'!G65="","",'Result Sheet'!G65))</f>
        <v/>
      </c>
      <c r="F65" s="452" t="str">
        <f>IF(OR($D$3="",$R$3=""),"",IF('Result Sheet'!H65="","",'Result Sheet'!H65))</f>
        <v/>
      </c>
      <c r="G65" s="452" t="str">
        <f>IF(OR($D$3="",$R$3=""),"",IF('Result Sheet'!I65="","",'Result Sheet'!I65))</f>
        <v/>
      </c>
      <c r="H65" s="453" t="str">
        <f>IF(OR($D$3="",$R$3=""),"",IF('Result Sheet'!K65="","",'Result Sheet'!K65))</f>
        <v/>
      </c>
      <c r="I65" s="454" t="str">
        <f>IF(OR($D$3="",$R$3=""),"",IF('Result Sheet'!J65="","",'Result Sheet'!J65))</f>
        <v/>
      </c>
      <c r="J65" s="120" t="str">
        <f>IF($R$3=$AQ$8,'Result Sheet'!L65,IF($R$3=$AQ$9,'Result Sheet'!AG65,IF($R$3=$AQ$10,'Result Sheet'!BC65,IF($R$3=$AQ$11,'Result Sheet'!BX65,IF($R$3=$AQ$12,'Result Sheet'!CS65,IF($R$3=$AQ$13,'Result Sheet'!DN65,""))))))</f>
        <v/>
      </c>
      <c r="K65" s="120" t="str">
        <f>IF($R$3=$AQ$8,'Result Sheet'!M65,IF($R$3=$AQ$9,'Result Sheet'!AH65,IF($R$3=$AQ$10,'Result Sheet'!BD65,IF($R$3=$AQ$11,'Result Sheet'!BY65,IF($R$3=$AQ$12,'Result Sheet'!CT65,IF($R$3=$AQ$13,'Result Sheet'!DO65,IF($R$3=$AQ$14,'Result Sheet'!EI65,IF($R$3=$AQ$15,'Result Sheet'!ES65,IF($R$3=$AQ$16,'Result Sheet'!FC65,"")))))))))</f>
        <v/>
      </c>
      <c r="L65" s="120" t="str">
        <f>IF($R$3=$AQ$8,'Result Sheet'!N65,IF($R$3=$AQ$9,'Result Sheet'!AI65,IF($R$3=$AQ$10,'Result Sheet'!BE65,IF($R$3=$AQ$11,'Result Sheet'!BZ65,IF($R$3=$AQ$12,'Result Sheet'!CU65,IF($R$3=$AQ$13,'Result Sheet'!DP65,""))))))</f>
        <v/>
      </c>
      <c r="M65" s="120" t="str">
        <f>IF($R$3=$AQ$8,'Result Sheet'!O65,IF($R$3=$AQ$9,'Result Sheet'!AJ65,IF($R$3=$AQ$10,'Result Sheet'!BF65,IF($R$3=$AQ$11,'Result Sheet'!CA65,IF($R$3=$AQ$12,'Result Sheet'!CV65,IF($R$3=$AQ$13,'Result Sheet'!DQ65,IF($R$3=$AQ$14,'Result Sheet'!EJ65,IF($R$3=$AQ$15,'Result Sheet'!ET65,IF($R$3=$AQ$16,'Result Sheet'!FD65,"")))))))))</f>
        <v/>
      </c>
      <c r="N65" s="120" t="str">
        <f>IF($R$3=$AQ$8,'Result Sheet'!P65,IF($R$3=$AQ$9,'Result Sheet'!AK65,IF($R$3=$AQ$10,'Result Sheet'!BG65,IF($R$3=$AQ$11,'Result Sheet'!CB65,IF($R$3=$AQ$12,'Result Sheet'!CW65,IF($R$3=$AQ$13,'Result Sheet'!DR65,""))))))</f>
        <v/>
      </c>
      <c r="O65" s="120" t="str">
        <f>IF($R$3=$AQ$8,'Result Sheet'!Q65,IF($R$3=$AQ$9,'Result Sheet'!AL65,IF($R$3=$AQ$10,'Result Sheet'!BH65,IF($R$3=$AQ$11,'Result Sheet'!CC65,IF($R$3=$AQ$12,'Result Sheet'!CX65,IF($R$3=$AQ$13,'Result Sheet'!DS65,IF($R$3=$AQ$14,'Result Sheet'!EK65,IF($R$3=$AQ$15,'Result Sheet'!EU65,IF($R$3=$AQ$16,'Result Sheet'!FE65,"")))))))))</f>
        <v/>
      </c>
      <c r="P65" s="482" t="str">
        <f t="shared" si="1"/>
        <v/>
      </c>
      <c r="Q65" s="120" t="str">
        <f>IF($R$3=$AQ$8,'Result Sheet'!S65,IF($R$3=$AQ$9,'Result Sheet'!AN65,IF($R$3=$AQ$10,'Result Sheet'!BJ65,IF($R$3=$AQ$11,'Result Sheet'!CE65,IF($R$3=$AQ$12,'Result Sheet'!CZ65,IF($R$3=$AQ$13,'Result Sheet'!DU65,""))))))</f>
        <v/>
      </c>
      <c r="R65" s="120" t="str">
        <f>IF($R$3=$AQ$8,'Result Sheet'!T65,IF($R$3=$AQ$9,'Result Sheet'!AO65,IF($R$3=$AQ$10,'Result Sheet'!BK65,IF($R$3=$AQ$11,'Result Sheet'!CF65,IF($R$3=$AQ$12,'Result Sheet'!DA65,IF($R$3=$AQ$13,'Result Sheet'!DV65,IF($R$3=$AQ$14,'Result Sheet'!EL65,IF($R$3=$AQ$15,'Result Sheet'!EV65,IF($R$3=$AQ$16,'Result Sheet'!FF65,"")))))))))</f>
        <v/>
      </c>
      <c r="S65" s="65" t="str">
        <f t="shared" si="2"/>
        <v/>
      </c>
      <c r="T65" s="62">
        <f t="shared" si="3"/>
        <v>0</v>
      </c>
      <c r="U65" s="120" t="str">
        <f>IF($R$3=$AQ$8,'Result Sheet'!W65,IF($R$3=$AQ$9,'Result Sheet'!AR65,IF($R$3=$AQ$10,'Result Sheet'!BN65,IF($R$3=$AQ$11,'Result Sheet'!CI65,IF($R$3=$AQ$12,'Result Sheet'!DD65,IF($R$3=$AQ$13,'Result Sheet'!DY65,""))))))</f>
        <v/>
      </c>
      <c r="V65" s="120" t="str">
        <f>IF($R$3=$AQ$8,'Result Sheet'!X65,IF($R$3=$AQ$9,'Result Sheet'!AS65,IF($R$3=$AQ$10,'Result Sheet'!BO65,IF($R$3=$AQ$11,'Result Sheet'!CJ65,IF($R$3=$AQ$12,'Result Sheet'!DE65,IF($R$3=$AQ$13,'Result Sheet'!DZ65,IF($R$3=$AQ$14,'Result Sheet'!EM65,IF($R$3=$AQ$15,'Result Sheet'!EW65,IF($R$3=$AQ$16,'Result Sheet'!FG65,"")))))))))</f>
        <v/>
      </c>
      <c r="W65" s="66" t="str">
        <f t="shared" si="4"/>
        <v/>
      </c>
      <c r="X65" s="455" t="str">
        <f t="shared" si="5"/>
        <v/>
      </c>
      <c r="Y65" s="456">
        <f t="shared" si="6"/>
        <v>0</v>
      </c>
      <c r="Z65" s="456" t="str">
        <f t="shared" si="11"/>
        <v/>
      </c>
      <c r="AA65" s="456" t="str">
        <f t="shared" si="7"/>
        <v/>
      </c>
      <c r="AB65" s="456" t="str">
        <f t="shared" si="8"/>
        <v/>
      </c>
      <c r="AC65" s="456" t="str">
        <f t="shared" si="9"/>
        <v/>
      </c>
      <c r="AD65" s="457" t="str">
        <f t="shared" si="10"/>
        <v/>
      </c>
    </row>
    <row r="66" spans="1:30">
      <c r="A66" s="485">
        <f>IF('Result Sheet'!A66="","",'Result Sheet'!A66)</f>
        <v>59</v>
      </c>
      <c r="B66" s="449" t="str">
        <f>IF(OR($D$3="",$R$3=""),"",IF('Result Sheet'!B66="","",'Result Sheet'!B66))</f>
        <v/>
      </c>
      <c r="C66" s="450" t="str">
        <f>IF(OR($D$3="",$R$3=""),"",IF('Result Sheet'!F66="","",'Result Sheet'!F66))</f>
        <v/>
      </c>
      <c r="D66" s="451" t="str">
        <f>IF(OR($D$3="",$R$3=""),"",IF('Result Sheet'!E66="","",'Result Sheet'!E66))</f>
        <v/>
      </c>
      <c r="E66" s="452" t="str">
        <f>IF(OR($D$3="",$R$3=""),"",IF('Result Sheet'!G66="","",'Result Sheet'!G66))</f>
        <v/>
      </c>
      <c r="F66" s="452" t="str">
        <f>IF(OR($D$3="",$R$3=""),"",IF('Result Sheet'!H66="","",'Result Sheet'!H66))</f>
        <v/>
      </c>
      <c r="G66" s="452" t="str">
        <f>IF(OR($D$3="",$R$3=""),"",IF('Result Sheet'!I66="","",'Result Sheet'!I66))</f>
        <v/>
      </c>
      <c r="H66" s="453" t="str">
        <f>IF(OR($D$3="",$R$3=""),"",IF('Result Sheet'!K66="","",'Result Sheet'!K66))</f>
        <v/>
      </c>
      <c r="I66" s="454" t="str">
        <f>IF(OR($D$3="",$R$3=""),"",IF('Result Sheet'!J66="","",'Result Sheet'!J66))</f>
        <v/>
      </c>
      <c r="J66" s="120" t="str">
        <f>IF($R$3=$AQ$8,'Result Sheet'!L66,IF($R$3=$AQ$9,'Result Sheet'!AG66,IF($R$3=$AQ$10,'Result Sheet'!BC66,IF($R$3=$AQ$11,'Result Sheet'!BX66,IF($R$3=$AQ$12,'Result Sheet'!CS66,IF($R$3=$AQ$13,'Result Sheet'!DN66,""))))))</f>
        <v/>
      </c>
      <c r="K66" s="120" t="str">
        <f>IF($R$3=$AQ$8,'Result Sheet'!M66,IF($R$3=$AQ$9,'Result Sheet'!AH66,IF($R$3=$AQ$10,'Result Sheet'!BD66,IF($R$3=$AQ$11,'Result Sheet'!BY66,IF($R$3=$AQ$12,'Result Sheet'!CT66,IF($R$3=$AQ$13,'Result Sheet'!DO66,IF($R$3=$AQ$14,'Result Sheet'!EI66,IF($R$3=$AQ$15,'Result Sheet'!ES66,IF($R$3=$AQ$16,'Result Sheet'!FC66,"")))))))))</f>
        <v/>
      </c>
      <c r="L66" s="120" t="str">
        <f>IF($R$3=$AQ$8,'Result Sheet'!N66,IF($R$3=$AQ$9,'Result Sheet'!AI66,IF($R$3=$AQ$10,'Result Sheet'!BE66,IF($R$3=$AQ$11,'Result Sheet'!BZ66,IF($R$3=$AQ$12,'Result Sheet'!CU66,IF($R$3=$AQ$13,'Result Sheet'!DP66,""))))))</f>
        <v/>
      </c>
      <c r="M66" s="120" t="str">
        <f>IF($R$3=$AQ$8,'Result Sheet'!O66,IF($R$3=$AQ$9,'Result Sheet'!AJ66,IF($R$3=$AQ$10,'Result Sheet'!BF66,IF($R$3=$AQ$11,'Result Sheet'!CA66,IF($R$3=$AQ$12,'Result Sheet'!CV66,IF($R$3=$AQ$13,'Result Sheet'!DQ66,IF($R$3=$AQ$14,'Result Sheet'!EJ66,IF($R$3=$AQ$15,'Result Sheet'!ET66,IF($R$3=$AQ$16,'Result Sheet'!FD66,"")))))))))</f>
        <v/>
      </c>
      <c r="N66" s="120" t="str">
        <f>IF($R$3=$AQ$8,'Result Sheet'!P66,IF($R$3=$AQ$9,'Result Sheet'!AK66,IF($R$3=$AQ$10,'Result Sheet'!BG66,IF($R$3=$AQ$11,'Result Sheet'!CB66,IF($R$3=$AQ$12,'Result Sheet'!CW66,IF($R$3=$AQ$13,'Result Sheet'!DR66,""))))))</f>
        <v/>
      </c>
      <c r="O66" s="120" t="str">
        <f>IF($R$3=$AQ$8,'Result Sheet'!Q66,IF($R$3=$AQ$9,'Result Sheet'!AL66,IF($R$3=$AQ$10,'Result Sheet'!BH66,IF($R$3=$AQ$11,'Result Sheet'!CC66,IF($R$3=$AQ$12,'Result Sheet'!CX66,IF($R$3=$AQ$13,'Result Sheet'!DS66,IF($R$3=$AQ$14,'Result Sheet'!EK66,IF($R$3=$AQ$15,'Result Sheet'!EU66,IF($R$3=$AQ$16,'Result Sheet'!FE66,"")))))))))</f>
        <v/>
      </c>
      <c r="P66" s="482" t="str">
        <f t="shared" si="1"/>
        <v/>
      </c>
      <c r="Q66" s="120" t="str">
        <f>IF($R$3=$AQ$8,'Result Sheet'!S66,IF($R$3=$AQ$9,'Result Sheet'!AN66,IF($R$3=$AQ$10,'Result Sheet'!BJ66,IF($R$3=$AQ$11,'Result Sheet'!CE66,IF($R$3=$AQ$12,'Result Sheet'!CZ66,IF($R$3=$AQ$13,'Result Sheet'!DU66,""))))))</f>
        <v/>
      </c>
      <c r="R66" s="120" t="str">
        <f>IF($R$3=$AQ$8,'Result Sheet'!T66,IF($R$3=$AQ$9,'Result Sheet'!AO66,IF($R$3=$AQ$10,'Result Sheet'!BK66,IF($R$3=$AQ$11,'Result Sheet'!CF66,IF($R$3=$AQ$12,'Result Sheet'!DA66,IF($R$3=$AQ$13,'Result Sheet'!DV66,IF($R$3=$AQ$14,'Result Sheet'!EL66,IF($R$3=$AQ$15,'Result Sheet'!EV66,IF($R$3=$AQ$16,'Result Sheet'!FF66,"")))))))))</f>
        <v/>
      </c>
      <c r="S66" s="65" t="str">
        <f t="shared" si="2"/>
        <v/>
      </c>
      <c r="T66" s="62">
        <f t="shared" si="3"/>
        <v>0</v>
      </c>
      <c r="U66" s="120" t="str">
        <f>IF($R$3=$AQ$8,'Result Sheet'!W66,IF($R$3=$AQ$9,'Result Sheet'!AR66,IF($R$3=$AQ$10,'Result Sheet'!BN66,IF($R$3=$AQ$11,'Result Sheet'!CI66,IF($R$3=$AQ$12,'Result Sheet'!DD66,IF($R$3=$AQ$13,'Result Sheet'!DY66,""))))))</f>
        <v/>
      </c>
      <c r="V66" s="120" t="str">
        <f>IF($R$3=$AQ$8,'Result Sheet'!X66,IF($R$3=$AQ$9,'Result Sheet'!AS66,IF($R$3=$AQ$10,'Result Sheet'!BO66,IF($R$3=$AQ$11,'Result Sheet'!CJ66,IF($R$3=$AQ$12,'Result Sheet'!DE66,IF($R$3=$AQ$13,'Result Sheet'!DZ66,IF($R$3=$AQ$14,'Result Sheet'!EM66,IF($R$3=$AQ$15,'Result Sheet'!EW66,IF($R$3=$AQ$16,'Result Sheet'!FG66,"")))))))))</f>
        <v/>
      </c>
      <c r="W66" s="66" t="str">
        <f t="shared" si="4"/>
        <v/>
      </c>
      <c r="X66" s="455" t="str">
        <f t="shared" si="5"/>
        <v/>
      </c>
      <c r="Y66" s="456">
        <f t="shared" si="6"/>
        <v>0</v>
      </c>
      <c r="Z66" s="456" t="str">
        <f t="shared" si="11"/>
        <v/>
      </c>
      <c r="AA66" s="456" t="str">
        <f t="shared" si="7"/>
        <v/>
      </c>
      <c r="AB66" s="456" t="str">
        <f t="shared" si="8"/>
        <v/>
      </c>
      <c r="AC66" s="456" t="str">
        <f t="shared" si="9"/>
        <v/>
      </c>
      <c r="AD66" s="457" t="str">
        <f t="shared" si="10"/>
        <v/>
      </c>
    </row>
    <row r="67" spans="1:30">
      <c r="A67" s="485">
        <f>IF('Result Sheet'!A67="","",'Result Sheet'!A67)</f>
        <v>60</v>
      </c>
      <c r="B67" s="449" t="str">
        <f>IF(OR($D$3="",$R$3=""),"",IF('Result Sheet'!B67="","",'Result Sheet'!B67))</f>
        <v/>
      </c>
      <c r="C67" s="450" t="str">
        <f>IF(OR($D$3="",$R$3=""),"",IF('Result Sheet'!F67="","",'Result Sheet'!F67))</f>
        <v/>
      </c>
      <c r="D67" s="451" t="str">
        <f>IF(OR($D$3="",$R$3=""),"",IF('Result Sheet'!E67="","",'Result Sheet'!E67))</f>
        <v/>
      </c>
      <c r="E67" s="452" t="str">
        <f>IF(OR($D$3="",$R$3=""),"",IF('Result Sheet'!G67="","",'Result Sheet'!G67))</f>
        <v/>
      </c>
      <c r="F67" s="452" t="str">
        <f>IF(OR($D$3="",$R$3=""),"",IF('Result Sheet'!H67="","",'Result Sheet'!H67))</f>
        <v/>
      </c>
      <c r="G67" s="452" t="str">
        <f>IF(OR($D$3="",$R$3=""),"",IF('Result Sheet'!I67="","",'Result Sheet'!I67))</f>
        <v/>
      </c>
      <c r="H67" s="453" t="str">
        <f>IF(OR($D$3="",$R$3=""),"",IF('Result Sheet'!K67="","",'Result Sheet'!K67))</f>
        <v/>
      </c>
      <c r="I67" s="454" t="str">
        <f>IF(OR($D$3="",$R$3=""),"",IF('Result Sheet'!J67="","",'Result Sheet'!J67))</f>
        <v/>
      </c>
      <c r="J67" s="120" t="str">
        <f>IF($R$3=$AQ$8,'Result Sheet'!L67,IF($R$3=$AQ$9,'Result Sheet'!AG67,IF($R$3=$AQ$10,'Result Sheet'!BC67,IF($R$3=$AQ$11,'Result Sheet'!BX67,IF($R$3=$AQ$12,'Result Sheet'!CS67,IF($R$3=$AQ$13,'Result Sheet'!DN67,""))))))</f>
        <v/>
      </c>
      <c r="K67" s="120" t="str">
        <f>IF($R$3=$AQ$8,'Result Sheet'!M67,IF($R$3=$AQ$9,'Result Sheet'!AH67,IF($R$3=$AQ$10,'Result Sheet'!BD67,IF($R$3=$AQ$11,'Result Sheet'!BY67,IF($R$3=$AQ$12,'Result Sheet'!CT67,IF($R$3=$AQ$13,'Result Sheet'!DO67,IF($R$3=$AQ$14,'Result Sheet'!EI67,IF($R$3=$AQ$15,'Result Sheet'!ES67,IF($R$3=$AQ$16,'Result Sheet'!FC67,"")))))))))</f>
        <v/>
      </c>
      <c r="L67" s="120" t="str">
        <f>IF($R$3=$AQ$8,'Result Sheet'!N67,IF($R$3=$AQ$9,'Result Sheet'!AI67,IF($R$3=$AQ$10,'Result Sheet'!BE67,IF($R$3=$AQ$11,'Result Sheet'!BZ67,IF($R$3=$AQ$12,'Result Sheet'!CU67,IF($R$3=$AQ$13,'Result Sheet'!DP67,""))))))</f>
        <v/>
      </c>
      <c r="M67" s="120" t="str">
        <f>IF($R$3=$AQ$8,'Result Sheet'!O67,IF($R$3=$AQ$9,'Result Sheet'!AJ67,IF($R$3=$AQ$10,'Result Sheet'!BF67,IF($R$3=$AQ$11,'Result Sheet'!CA67,IF($R$3=$AQ$12,'Result Sheet'!CV67,IF($R$3=$AQ$13,'Result Sheet'!DQ67,IF($R$3=$AQ$14,'Result Sheet'!EJ67,IF($R$3=$AQ$15,'Result Sheet'!ET67,IF($R$3=$AQ$16,'Result Sheet'!FD67,"")))))))))</f>
        <v/>
      </c>
      <c r="N67" s="120" t="str">
        <f>IF($R$3=$AQ$8,'Result Sheet'!P67,IF($R$3=$AQ$9,'Result Sheet'!AK67,IF($R$3=$AQ$10,'Result Sheet'!BG67,IF($R$3=$AQ$11,'Result Sheet'!CB67,IF($R$3=$AQ$12,'Result Sheet'!CW67,IF($R$3=$AQ$13,'Result Sheet'!DR67,""))))))</f>
        <v/>
      </c>
      <c r="O67" s="120" t="str">
        <f>IF($R$3=$AQ$8,'Result Sheet'!Q67,IF($R$3=$AQ$9,'Result Sheet'!AL67,IF($R$3=$AQ$10,'Result Sheet'!BH67,IF($R$3=$AQ$11,'Result Sheet'!CC67,IF($R$3=$AQ$12,'Result Sheet'!CX67,IF($R$3=$AQ$13,'Result Sheet'!DS67,IF($R$3=$AQ$14,'Result Sheet'!EK67,IF($R$3=$AQ$15,'Result Sheet'!EU67,IF($R$3=$AQ$16,'Result Sheet'!FE67,"")))))))))</f>
        <v/>
      </c>
      <c r="P67" s="482" t="str">
        <f t="shared" si="1"/>
        <v/>
      </c>
      <c r="Q67" s="120" t="str">
        <f>IF($R$3=$AQ$8,'Result Sheet'!S67,IF($R$3=$AQ$9,'Result Sheet'!AN67,IF($R$3=$AQ$10,'Result Sheet'!BJ67,IF($R$3=$AQ$11,'Result Sheet'!CE67,IF($R$3=$AQ$12,'Result Sheet'!CZ67,IF($R$3=$AQ$13,'Result Sheet'!DU67,""))))))</f>
        <v/>
      </c>
      <c r="R67" s="120" t="str">
        <f>IF($R$3=$AQ$8,'Result Sheet'!T67,IF($R$3=$AQ$9,'Result Sheet'!AO67,IF($R$3=$AQ$10,'Result Sheet'!BK67,IF($R$3=$AQ$11,'Result Sheet'!CF67,IF($R$3=$AQ$12,'Result Sheet'!DA67,IF($R$3=$AQ$13,'Result Sheet'!DV67,IF($R$3=$AQ$14,'Result Sheet'!EL67,IF($R$3=$AQ$15,'Result Sheet'!EV67,IF($R$3=$AQ$16,'Result Sheet'!FF67,"")))))))))</f>
        <v/>
      </c>
      <c r="S67" s="65" t="str">
        <f t="shared" si="2"/>
        <v/>
      </c>
      <c r="T67" s="62">
        <f t="shared" si="3"/>
        <v>0</v>
      </c>
      <c r="U67" s="120" t="str">
        <f>IF($R$3=$AQ$8,'Result Sheet'!W67,IF($R$3=$AQ$9,'Result Sheet'!AR67,IF($R$3=$AQ$10,'Result Sheet'!BN67,IF($R$3=$AQ$11,'Result Sheet'!CI67,IF($R$3=$AQ$12,'Result Sheet'!DD67,IF($R$3=$AQ$13,'Result Sheet'!DY67,""))))))</f>
        <v/>
      </c>
      <c r="V67" s="120" t="str">
        <f>IF($R$3=$AQ$8,'Result Sheet'!X67,IF($R$3=$AQ$9,'Result Sheet'!AS67,IF($R$3=$AQ$10,'Result Sheet'!BO67,IF($R$3=$AQ$11,'Result Sheet'!CJ67,IF($R$3=$AQ$12,'Result Sheet'!DE67,IF($R$3=$AQ$13,'Result Sheet'!DZ67,IF($R$3=$AQ$14,'Result Sheet'!EM67,IF($R$3=$AQ$15,'Result Sheet'!EW67,IF($R$3=$AQ$16,'Result Sheet'!FG67,"")))))))))</f>
        <v/>
      </c>
      <c r="W67" s="66" t="str">
        <f t="shared" si="4"/>
        <v/>
      </c>
      <c r="X67" s="455" t="str">
        <f t="shared" si="5"/>
        <v/>
      </c>
      <c r="Y67" s="456">
        <f t="shared" si="6"/>
        <v>0</v>
      </c>
      <c r="Z67" s="456" t="str">
        <f t="shared" si="11"/>
        <v/>
      </c>
      <c r="AA67" s="456" t="str">
        <f t="shared" si="7"/>
        <v/>
      </c>
      <c r="AB67" s="456" t="str">
        <f t="shared" si="8"/>
        <v/>
      </c>
      <c r="AC67" s="456" t="str">
        <f t="shared" si="9"/>
        <v/>
      </c>
      <c r="AD67" s="457" t="str">
        <f t="shared" si="10"/>
        <v/>
      </c>
    </row>
    <row r="68" spans="1:30">
      <c r="A68" s="485">
        <f>IF('Result Sheet'!A68="","",'Result Sheet'!A68)</f>
        <v>61</v>
      </c>
      <c r="B68" s="449" t="str">
        <f>IF(OR($D$3="",$R$3=""),"",IF('Result Sheet'!B68="","",'Result Sheet'!B68))</f>
        <v/>
      </c>
      <c r="C68" s="450" t="str">
        <f>IF(OR($D$3="",$R$3=""),"",IF('Result Sheet'!F68="","",'Result Sheet'!F68))</f>
        <v/>
      </c>
      <c r="D68" s="451" t="str">
        <f>IF(OR($D$3="",$R$3=""),"",IF('Result Sheet'!E68="","",'Result Sheet'!E68))</f>
        <v/>
      </c>
      <c r="E68" s="452" t="str">
        <f>IF(OR($D$3="",$R$3=""),"",IF('Result Sheet'!G68="","",'Result Sheet'!G68))</f>
        <v/>
      </c>
      <c r="F68" s="452" t="str">
        <f>IF(OR($D$3="",$R$3=""),"",IF('Result Sheet'!H68="","",'Result Sheet'!H68))</f>
        <v/>
      </c>
      <c r="G68" s="452" t="str">
        <f>IF(OR($D$3="",$R$3=""),"",IF('Result Sheet'!I68="","",'Result Sheet'!I68))</f>
        <v/>
      </c>
      <c r="H68" s="453" t="str">
        <f>IF(OR($D$3="",$R$3=""),"",IF('Result Sheet'!K68="","",'Result Sheet'!K68))</f>
        <v/>
      </c>
      <c r="I68" s="454" t="str">
        <f>IF(OR($D$3="",$R$3=""),"",IF('Result Sheet'!J68="","",'Result Sheet'!J68))</f>
        <v/>
      </c>
      <c r="J68" s="120" t="str">
        <f>IF($R$3=$AQ$8,'Result Sheet'!L68,IF($R$3=$AQ$9,'Result Sheet'!AG68,IF($R$3=$AQ$10,'Result Sheet'!BC68,IF($R$3=$AQ$11,'Result Sheet'!BX68,IF($R$3=$AQ$12,'Result Sheet'!CS68,IF($R$3=$AQ$13,'Result Sheet'!DN68,""))))))</f>
        <v/>
      </c>
      <c r="K68" s="120" t="str">
        <f>IF($R$3=$AQ$8,'Result Sheet'!M68,IF($R$3=$AQ$9,'Result Sheet'!AH68,IF($R$3=$AQ$10,'Result Sheet'!BD68,IF($R$3=$AQ$11,'Result Sheet'!BY68,IF($R$3=$AQ$12,'Result Sheet'!CT68,IF($R$3=$AQ$13,'Result Sheet'!DO68,IF($R$3=$AQ$14,'Result Sheet'!EI68,IF($R$3=$AQ$15,'Result Sheet'!ES68,IF($R$3=$AQ$16,'Result Sheet'!FC68,"")))))))))</f>
        <v/>
      </c>
      <c r="L68" s="120" t="str">
        <f>IF($R$3=$AQ$8,'Result Sheet'!N68,IF($R$3=$AQ$9,'Result Sheet'!AI68,IF($R$3=$AQ$10,'Result Sheet'!BE68,IF($R$3=$AQ$11,'Result Sheet'!BZ68,IF($R$3=$AQ$12,'Result Sheet'!CU68,IF($R$3=$AQ$13,'Result Sheet'!DP68,""))))))</f>
        <v/>
      </c>
      <c r="M68" s="120" t="str">
        <f>IF($R$3=$AQ$8,'Result Sheet'!O68,IF($R$3=$AQ$9,'Result Sheet'!AJ68,IF($R$3=$AQ$10,'Result Sheet'!BF68,IF($R$3=$AQ$11,'Result Sheet'!CA68,IF($R$3=$AQ$12,'Result Sheet'!CV68,IF($R$3=$AQ$13,'Result Sheet'!DQ68,IF($R$3=$AQ$14,'Result Sheet'!EJ68,IF($R$3=$AQ$15,'Result Sheet'!ET68,IF($R$3=$AQ$16,'Result Sheet'!FD68,"")))))))))</f>
        <v/>
      </c>
      <c r="N68" s="120" t="str">
        <f>IF($R$3=$AQ$8,'Result Sheet'!P68,IF($R$3=$AQ$9,'Result Sheet'!AK68,IF($R$3=$AQ$10,'Result Sheet'!BG68,IF($R$3=$AQ$11,'Result Sheet'!CB68,IF($R$3=$AQ$12,'Result Sheet'!CW68,IF($R$3=$AQ$13,'Result Sheet'!DR68,""))))))</f>
        <v/>
      </c>
      <c r="O68" s="120" t="str">
        <f>IF($R$3=$AQ$8,'Result Sheet'!Q68,IF($R$3=$AQ$9,'Result Sheet'!AL68,IF($R$3=$AQ$10,'Result Sheet'!BH68,IF($R$3=$AQ$11,'Result Sheet'!CC68,IF($R$3=$AQ$12,'Result Sheet'!CX68,IF($R$3=$AQ$13,'Result Sheet'!DS68,IF($R$3=$AQ$14,'Result Sheet'!EK68,IF($R$3=$AQ$15,'Result Sheet'!EU68,IF($R$3=$AQ$16,'Result Sheet'!FE68,"")))))))))</f>
        <v/>
      </c>
      <c r="P68" s="482" t="str">
        <f t="shared" si="1"/>
        <v/>
      </c>
      <c r="Q68" s="120" t="str">
        <f>IF($R$3=$AQ$8,'Result Sheet'!S68,IF($R$3=$AQ$9,'Result Sheet'!AN68,IF($R$3=$AQ$10,'Result Sheet'!BJ68,IF($R$3=$AQ$11,'Result Sheet'!CE68,IF($R$3=$AQ$12,'Result Sheet'!CZ68,IF($R$3=$AQ$13,'Result Sheet'!DU68,""))))))</f>
        <v/>
      </c>
      <c r="R68" s="120" t="str">
        <f>IF($R$3=$AQ$8,'Result Sheet'!T68,IF($R$3=$AQ$9,'Result Sheet'!AO68,IF($R$3=$AQ$10,'Result Sheet'!BK68,IF($R$3=$AQ$11,'Result Sheet'!CF68,IF($R$3=$AQ$12,'Result Sheet'!DA68,IF($R$3=$AQ$13,'Result Sheet'!DV68,IF($R$3=$AQ$14,'Result Sheet'!EL68,IF($R$3=$AQ$15,'Result Sheet'!EV68,IF($R$3=$AQ$16,'Result Sheet'!FF68,"")))))))))</f>
        <v/>
      </c>
      <c r="S68" s="65" t="str">
        <f t="shared" si="2"/>
        <v/>
      </c>
      <c r="T68" s="62">
        <f t="shared" si="3"/>
        <v>0</v>
      </c>
      <c r="U68" s="120" t="str">
        <f>IF($R$3=$AQ$8,'Result Sheet'!W68,IF($R$3=$AQ$9,'Result Sheet'!AR68,IF($R$3=$AQ$10,'Result Sheet'!BN68,IF($R$3=$AQ$11,'Result Sheet'!CI68,IF($R$3=$AQ$12,'Result Sheet'!DD68,IF($R$3=$AQ$13,'Result Sheet'!DY68,""))))))</f>
        <v/>
      </c>
      <c r="V68" s="120" t="str">
        <f>IF($R$3=$AQ$8,'Result Sheet'!X68,IF($R$3=$AQ$9,'Result Sheet'!AS68,IF($R$3=$AQ$10,'Result Sheet'!BO68,IF($R$3=$AQ$11,'Result Sheet'!CJ68,IF($R$3=$AQ$12,'Result Sheet'!DE68,IF($R$3=$AQ$13,'Result Sheet'!DZ68,IF($R$3=$AQ$14,'Result Sheet'!EM68,IF($R$3=$AQ$15,'Result Sheet'!EW68,IF($R$3=$AQ$16,'Result Sheet'!FG68,"")))))))))</f>
        <v/>
      </c>
      <c r="W68" s="66" t="str">
        <f t="shared" si="4"/>
        <v/>
      </c>
      <c r="X68" s="455" t="str">
        <f t="shared" si="5"/>
        <v/>
      </c>
      <c r="Y68" s="456">
        <f t="shared" si="6"/>
        <v>0</v>
      </c>
      <c r="Z68" s="456" t="str">
        <f t="shared" si="11"/>
        <v/>
      </c>
      <c r="AA68" s="456" t="str">
        <f t="shared" si="7"/>
        <v/>
      </c>
      <c r="AB68" s="456" t="str">
        <f t="shared" si="8"/>
        <v/>
      </c>
      <c r="AC68" s="456" t="str">
        <f t="shared" si="9"/>
        <v/>
      </c>
      <c r="AD68" s="457" t="str">
        <f t="shared" si="10"/>
        <v/>
      </c>
    </row>
    <row r="69" spans="1:30">
      <c r="A69" s="485">
        <f>IF('Result Sheet'!A69="","",'Result Sheet'!A69)</f>
        <v>62</v>
      </c>
      <c r="B69" s="449" t="str">
        <f>IF(OR($D$3="",$R$3=""),"",IF('Result Sheet'!B69="","",'Result Sheet'!B69))</f>
        <v/>
      </c>
      <c r="C69" s="450" t="str">
        <f>IF(OR($D$3="",$R$3=""),"",IF('Result Sheet'!F69="","",'Result Sheet'!F69))</f>
        <v/>
      </c>
      <c r="D69" s="451" t="str">
        <f>IF(OR($D$3="",$R$3=""),"",IF('Result Sheet'!E69="","",'Result Sheet'!E69))</f>
        <v/>
      </c>
      <c r="E69" s="452" t="str">
        <f>IF(OR($D$3="",$R$3=""),"",IF('Result Sheet'!G69="","",'Result Sheet'!G69))</f>
        <v/>
      </c>
      <c r="F69" s="452" t="str">
        <f>IF(OR($D$3="",$R$3=""),"",IF('Result Sheet'!H69="","",'Result Sheet'!H69))</f>
        <v/>
      </c>
      <c r="G69" s="452" t="str">
        <f>IF(OR($D$3="",$R$3=""),"",IF('Result Sheet'!I69="","",'Result Sheet'!I69))</f>
        <v/>
      </c>
      <c r="H69" s="453" t="str">
        <f>IF(OR($D$3="",$R$3=""),"",IF('Result Sheet'!K69="","",'Result Sheet'!K69))</f>
        <v/>
      </c>
      <c r="I69" s="454" t="str">
        <f>IF(OR($D$3="",$R$3=""),"",IF('Result Sheet'!J69="","",'Result Sheet'!J69))</f>
        <v/>
      </c>
      <c r="J69" s="120" t="str">
        <f>IF($R$3=$AQ$8,'Result Sheet'!L69,IF($R$3=$AQ$9,'Result Sheet'!AG69,IF($R$3=$AQ$10,'Result Sheet'!BC69,IF($R$3=$AQ$11,'Result Sheet'!BX69,IF($R$3=$AQ$12,'Result Sheet'!CS69,IF($R$3=$AQ$13,'Result Sheet'!DN69,""))))))</f>
        <v/>
      </c>
      <c r="K69" s="120" t="str">
        <f>IF($R$3=$AQ$8,'Result Sheet'!M69,IF($R$3=$AQ$9,'Result Sheet'!AH69,IF($R$3=$AQ$10,'Result Sheet'!BD69,IF($R$3=$AQ$11,'Result Sheet'!BY69,IF($R$3=$AQ$12,'Result Sheet'!CT69,IF($R$3=$AQ$13,'Result Sheet'!DO69,IF($R$3=$AQ$14,'Result Sheet'!EI69,IF($R$3=$AQ$15,'Result Sheet'!ES69,IF($R$3=$AQ$16,'Result Sheet'!FC69,"")))))))))</f>
        <v/>
      </c>
      <c r="L69" s="120" t="str">
        <f>IF($R$3=$AQ$8,'Result Sheet'!N69,IF($R$3=$AQ$9,'Result Sheet'!AI69,IF($R$3=$AQ$10,'Result Sheet'!BE69,IF($R$3=$AQ$11,'Result Sheet'!BZ69,IF($R$3=$AQ$12,'Result Sheet'!CU69,IF($R$3=$AQ$13,'Result Sheet'!DP69,""))))))</f>
        <v/>
      </c>
      <c r="M69" s="120" t="str">
        <f>IF($R$3=$AQ$8,'Result Sheet'!O69,IF($R$3=$AQ$9,'Result Sheet'!AJ69,IF($R$3=$AQ$10,'Result Sheet'!BF69,IF($R$3=$AQ$11,'Result Sheet'!CA69,IF($R$3=$AQ$12,'Result Sheet'!CV69,IF($R$3=$AQ$13,'Result Sheet'!DQ69,IF($R$3=$AQ$14,'Result Sheet'!EJ69,IF($R$3=$AQ$15,'Result Sheet'!ET69,IF($R$3=$AQ$16,'Result Sheet'!FD69,"")))))))))</f>
        <v/>
      </c>
      <c r="N69" s="120" t="str">
        <f>IF($R$3=$AQ$8,'Result Sheet'!P69,IF($R$3=$AQ$9,'Result Sheet'!AK69,IF($R$3=$AQ$10,'Result Sheet'!BG69,IF($R$3=$AQ$11,'Result Sheet'!CB69,IF($R$3=$AQ$12,'Result Sheet'!CW69,IF($R$3=$AQ$13,'Result Sheet'!DR69,""))))))</f>
        <v/>
      </c>
      <c r="O69" s="120" t="str">
        <f>IF($R$3=$AQ$8,'Result Sheet'!Q69,IF($R$3=$AQ$9,'Result Sheet'!AL69,IF($R$3=$AQ$10,'Result Sheet'!BH69,IF($R$3=$AQ$11,'Result Sheet'!CC69,IF($R$3=$AQ$12,'Result Sheet'!CX69,IF($R$3=$AQ$13,'Result Sheet'!DS69,IF($R$3=$AQ$14,'Result Sheet'!EK69,IF($R$3=$AQ$15,'Result Sheet'!EU69,IF($R$3=$AQ$16,'Result Sheet'!FE69,"")))))))))</f>
        <v/>
      </c>
      <c r="P69" s="482" t="str">
        <f t="shared" si="1"/>
        <v/>
      </c>
      <c r="Q69" s="120" t="str">
        <f>IF($R$3=$AQ$8,'Result Sheet'!S69,IF($R$3=$AQ$9,'Result Sheet'!AN69,IF($R$3=$AQ$10,'Result Sheet'!BJ69,IF($R$3=$AQ$11,'Result Sheet'!CE69,IF($R$3=$AQ$12,'Result Sheet'!CZ69,IF($R$3=$AQ$13,'Result Sheet'!DU69,""))))))</f>
        <v/>
      </c>
      <c r="R69" s="120" t="str">
        <f>IF($R$3=$AQ$8,'Result Sheet'!T69,IF($R$3=$AQ$9,'Result Sheet'!AO69,IF($R$3=$AQ$10,'Result Sheet'!BK69,IF($R$3=$AQ$11,'Result Sheet'!CF69,IF($R$3=$AQ$12,'Result Sheet'!DA69,IF($R$3=$AQ$13,'Result Sheet'!DV69,IF($R$3=$AQ$14,'Result Sheet'!EL69,IF($R$3=$AQ$15,'Result Sheet'!EV69,IF($R$3=$AQ$16,'Result Sheet'!FF69,"")))))))))</f>
        <v/>
      </c>
      <c r="S69" s="65" t="str">
        <f t="shared" si="2"/>
        <v/>
      </c>
      <c r="T69" s="62">
        <f t="shared" si="3"/>
        <v>0</v>
      </c>
      <c r="U69" s="120" t="str">
        <f>IF($R$3=$AQ$8,'Result Sheet'!W69,IF($R$3=$AQ$9,'Result Sheet'!AR69,IF($R$3=$AQ$10,'Result Sheet'!BN69,IF($R$3=$AQ$11,'Result Sheet'!CI69,IF($R$3=$AQ$12,'Result Sheet'!DD69,IF($R$3=$AQ$13,'Result Sheet'!DY69,""))))))</f>
        <v/>
      </c>
      <c r="V69" s="120" t="str">
        <f>IF($R$3=$AQ$8,'Result Sheet'!X69,IF($R$3=$AQ$9,'Result Sheet'!AS69,IF($R$3=$AQ$10,'Result Sheet'!BO69,IF($R$3=$AQ$11,'Result Sheet'!CJ69,IF($R$3=$AQ$12,'Result Sheet'!DE69,IF($R$3=$AQ$13,'Result Sheet'!DZ69,IF($R$3=$AQ$14,'Result Sheet'!EM69,IF($R$3=$AQ$15,'Result Sheet'!EW69,IF($R$3=$AQ$16,'Result Sheet'!FG69,"")))))))))</f>
        <v/>
      </c>
      <c r="W69" s="66" t="str">
        <f t="shared" si="4"/>
        <v/>
      </c>
      <c r="X69" s="455" t="str">
        <f t="shared" si="5"/>
        <v/>
      </c>
      <c r="Y69" s="456">
        <f t="shared" si="6"/>
        <v>0</v>
      </c>
      <c r="Z69" s="456" t="str">
        <f t="shared" si="11"/>
        <v/>
      </c>
      <c r="AA69" s="456" t="str">
        <f t="shared" si="7"/>
        <v/>
      </c>
      <c r="AB69" s="456" t="str">
        <f t="shared" si="8"/>
        <v/>
      </c>
      <c r="AC69" s="456" t="str">
        <f t="shared" si="9"/>
        <v/>
      </c>
      <c r="AD69" s="457" t="str">
        <f t="shared" si="10"/>
        <v/>
      </c>
    </row>
    <row r="70" spans="1:30">
      <c r="A70" s="485">
        <f>IF('Result Sheet'!A70="","",'Result Sheet'!A70)</f>
        <v>63</v>
      </c>
      <c r="B70" s="449" t="str">
        <f>IF(OR($D$3="",$R$3=""),"",IF('Result Sheet'!B70="","",'Result Sheet'!B70))</f>
        <v/>
      </c>
      <c r="C70" s="450" t="str">
        <f>IF(OR($D$3="",$R$3=""),"",IF('Result Sheet'!F70="","",'Result Sheet'!F70))</f>
        <v/>
      </c>
      <c r="D70" s="451" t="str">
        <f>IF(OR($D$3="",$R$3=""),"",IF('Result Sheet'!E70="","",'Result Sheet'!E70))</f>
        <v/>
      </c>
      <c r="E70" s="452" t="str">
        <f>IF(OR($D$3="",$R$3=""),"",IF('Result Sheet'!G70="","",'Result Sheet'!G70))</f>
        <v/>
      </c>
      <c r="F70" s="452" t="str">
        <f>IF(OR($D$3="",$R$3=""),"",IF('Result Sheet'!H70="","",'Result Sheet'!H70))</f>
        <v/>
      </c>
      <c r="G70" s="452" t="str">
        <f>IF(OR($D$3="",$R$3=""),"",IF('Result Sheet'!I70="","",'Result Sheet'!I70))</f>
        <v/>
      </c>
      <c r="H70" s="453" t="str">
        <f>IF(OR($D$3="",$R$3=""),"",IF('Result Sheet'!K70="","",'Result Sheet'!K70))</f>
        <v/>
      </c>
      <c r="I70" s="454" t="str">
        <f>IF(OR($D$3="",$R$3=""),"",IF('Result Sheet'!J70="","",'Result Sheet'!J70))</f>
        <v/>
      </c>
      <c r="J70" s="120" t="str">
        <f>IF($R$3=$AQ$8,'Result Sheet'!L70,IF($R$3=$AQ$9,'Result Sheet'!AG70,IF($R$3=$AQ$10,'Result Sheet'!BC70,IF($R$3=$AQ$11,'Result Sheet'!BX70,IF($R$3=$AQ$12,'Result Sheet'!CS70,IF($R$3=$AQ$13,'Result Sheet'!DN70,""))))))</f>
        <v/>
      </c>
      <c r="K70" s="120" t="str">
        <f>IF($R$3=$AQ$8,'Result Sheet'!M70,IF($R$3=$AQ$9,'Result Sheet'!AH70,IF($R$3=$AQ$10,'Result Sheet'!BD70,IF($R$3=$AQ$11,'Result Sheet'!BY70,IF($R$3=$AQ$12,'Result Sheet'!CT70,IF($R$3=$AQ$13,'Result Sheet'!DO70,IF($R$3=$AQ$14,'Result Sheet'!EI70,IF($R$3=$AQ$15,'Result Sheet'!ES70,IF($R$3=$AQ$16,'Result Sheet'!FC70,"")))))))))</f>
        <v/>
      </c>
      <c r="L70" s="120" t="str">
        <f>IF($R$3=$AQ$8,'Result Sheet'!N70,IF($R$3=$AQ$9,'Result Sheet'!AI70,IF($R$3=$AQ$10,'Result Sheet'!BE70,IF($R$3=$AQ$11,'Result Sheet'!BZ70,IF($R$3=$AQ$12,'Result Sheet'!CU70,IF($R$3=$AQ$13,'Result Sheet'!DP70,""))))))</f>
        <v/>
      </c>
      <c r="M70" s="120" t="str">
        <f>IF($R$3=$AQ$8,'Result Sheet'!O70,IF($R$3=$AQ$9,'Result Sheet'!AJ70,IF($R$3=$AQ$10,'Result Sheet'!BF70,IF($R$3=$AQ$11,'Result Sheet'!CA70,IF($R$3=$AQ$12,'Result Sheet'!CV70,IF($R$3=$AQ$13,'Result Sheet'!DQ70,IF($R$3=$AQ$14,'Result Sheet'!EJ70,IF($R$3=$AQ$15,'Result Sheet'!ET70,IF($R$3=$AQ$16,'Result Sheet'!FD70,"")))))))))</f>
        <v/>
      </c>
      <c r="N70" s="120" t="str">
        <f>IF($R$3=$AQ$8,'Result Sheet'!P70,IF($R$3=$AQ$9,'Result Sheet'!AK70,IF($R$3=$AQ$10,'Result Sheet'!BG70,IF($R$3=$AQ$11,'Result Sheet'!CB70,IF($R$3=$AQ$12,'Result Sheet'!CW70,IF($R$3=$AQ$13,'Result Sheet'!DR70,""))))))</f>
        <v/>
      </c>
      <c r="O70" s="120" t="str">
        <f>IF($R$3=$AQ$8,'Result Sheet'!Q70,IF($R$3=$AQ$9,'Result Sheet'!AL70,IF($R$3=$AQ$10,'Result Sheet'!BH70,IF($R$3=$AQ$11,'Result Sheet'!CC70,IF($R$3=$AQ$12,'Result Sheet'!CX70,IF($R$3=$AQ$13,'Result Sheet'!DS70,IF($R$3=$AQ$14,'Result Sheet'!EK70,IF($R$3=$AQ$15,'Result Sheet'!EU70,IF($R$3=$AQ$16,'Result Sheet'!FE70,"")))))))))</f>
        <v/>
      </c>
      <c r="P70" s="482" t="str">
        <f t="shared" si="1"/>
        <v/>
      </c>
      <c r="Q70" s="120" t="str">
        <f>IF($R$3=$AQ$8,'Result Sheet'!S70,IF($R$3=$AQ$9,'Result Sheet'!AN70,IF($R$3=$AQ$10,'Result Sheet'!BJ70,IF($R$3=$AQ$11,'Result Sheet'!CE70,IF($R$3=$AQ$12,'Result Sheet'!CZ70,IF($R$3=$AQ$13,'Result Sheet'!DU70,""))))))</f>
        <v/>
      </c>
      <c r="R70" s="120" t="str">
        <f>IF($R$3=$AQ$8,'Result Sheet'!T70,IF($R$3=$AQ$9,'Result Sheet'!AO70,IF($R$3=$AQ$10,'Result Sheet'!BK70,IF($R$3=$AQ$11,'Result Sheet'!CF70,IF($R$3=$AQ$12,'Result Sheet'!DA70,IF($R$3=$AQ$13,'Result Sheet'!DV70,IF($R$3=$AQ$14,'Result Sheet'!EL70,IF($R$3=$AQ$15,'Result Sheet'!EV70,IF($R$3=$AQ$16,'Result Sheet'!FF70,"")))))))))</f>
        <v/>
      </c>
      <c r="S70" s="65" t="str">
        <f t="shared" si="2"/>
        <v/>
      </c>
      <c r="T70" s="62">
        <f t="shared" si="3"/>
        <v>0</v>
      </c>
      <c r="U70" s="120" t="str">
        <f>IF($R$3=$AQ$8,'Result Sheet'!W70,IF($R$3=$AQ$9,'Result Sheet'!AR70,IF($R$3=$AQ$10,'Result Sheet'!BN70,IF($R$3=$AQ$11,'Result Sheet'!CI70,IF($R$3=$AQ$12,'Result Sheet'!DD70,IF($R$3=$AQ$13,'Result Sheet'!DY70,""))))))</f>
        <v/>
      </c>
      <c r="V70" s="120" t="str">
        <f>IF($R$3=$AQ$8,'Result Sheet'!X70,IF($R$3=$AQ$9,'Result Sheet'!AS70,IF($R$3=$AQ$10,'Result Sheet'!BO70,IF($R$3=$AQ$11,'Result Sheet'!CJ70,IF($R$3=$AQ$12,'Result Sheet'!DE70,IF($R$3=$AQ$13,'Result Sheet'!DZ70,IF($R$3=$AQ$14,'Result Sheet'!EM70,IF($R$3=$AQ$15,'Result Sheet'!EW70,IF($R$3=$AQ$16,'Result Sheet'!FG70,"")))))))))</f>
        <v/>
      </c>
      <c r="W70" s="66" t="str">
        <f t="shared" si="4"/>
        <v/>
      </c>
      <c r="X70" s="455" t="str">
        <f t="shared" si="5"/>
        <v/>
      </c>
      <c r="Y70" s="456">
        <f t="shared" si="6"/>
        <v>0</v>
      </c>
      <c r="Z70" s="456" t="str">
        <f t="shared" si="11"/>
        <v/>
      </c>
      <c r="AA70" s="456" t="str">
        <f t="shared" si="7"/>
        <v/>
      </c>
      <c r="AB70" s="456" t="str">
        <f t="shared" si="8"/>
        <v/>
      </c>
      <c r="AC70" s="456" t="str">
        <f t="shared" si="9"/>
        <v/>
      </c>
      <c r="AD70" s="457" t="str">
        <f t="shared" si="10"/>
        <v/>
      </c>
    </row>
    <row r="71" spans="1:30">
      <c r="A71" s="485">
        <f>IF('Result Sheet'!A71="","",'Result Sheet'!A71)</f>
        <v>64</v>
      </c>
      <c r="B71" s="449" t="str">
        <f>IF(OR($D$3="",$R$3=""),"",IF('Result Sheet'!B71="","",'Result Sheet'!B71))</f>
        <v/>
      </c>
      <c r="C71" s="450" t="str">
        <f>IF(OR($D$3="",$R$3=""),"",IF('Result Sheet'!F71="","",'Result Sheet'!F71))</f>
        <v/>
      </c>
      <c r="D71" s="451" t="str">
        <f>IF(OR($D$3="",$R$3=""),"",IF('Result Sheet'!E71="","",'Result Sheet'!E71))</f>
        <v/>
      </c>
      <c r="E71" s="452" t="str">
        <f>IF(OR($D$3="",$R$3=""),"",IF('Result Sheet'!G71="","",'Result Sheet'!G71))</f>
        <v/>
      </c>
      <c r="F71" s="452" t="str">
        <f>IF(OR($D$3="",$R$3=""),"",IF('Result Sheet'!H71="","",'Result Sheet'!H71))</f>
        <v/>
      </c>
      <c r="G71" s="452" t="str">
        <f>IF(OR($D$3="",$R$3=""),"",IF('Result Sheet'!I71="","",'Result Sheet'!I71))</f>
        <v/>
      </c>
      <c r="H71" s="453" t="str">
        <f>IF(OR($D$3="",$R$3=""),"",IF('Result Sheet'!K71="","",'Result Sheet'!K71))</f>
        <v/>
      </c>
      <c r="I71" s="454" t="str">
        <f>IF(OR($D$3="",$R$3=""),"",IF('Result Sheet'!J71="","",'Result Sheet'!J71))</f>
        <v/>
      </c>
      <c r="J71" s="120" t="str">
        <f>IF($R$3=$AQ$8,'Result Sheet'!L71,IF($R$3=$AQ$9,'Result Sheet'!AG71,IF($R$3=$AQ$10,'Result Sheet'!BC71,IF($R$3=$AQ$11,'Result Sheet'!BX71,IF($R$3=$AQ$12,'Result Sheet'!CS71,IF($R$3=$AQ$13,'Result Sheet'!DN71,""))))))</f>
        <v/>
      </c>
      <c r="K71" s="120" t="str">
        <f>IF($R$3=$AQ$8,'Result Sheet'!M71,IF($R$3=$AQ$9,'Result Sheet'!AH71,IF($R$3=$AQ$10,'Result Sheet'!BD71,IF($R$3=$AQ$11,'Result Sheet'!BY71,IF($R$3=$AQ$12,'Result Sheet'!CT71,IF($R$3=$AQ$13,'Result Sheet'!DO71,IF($R$3=$AQ$14,'Result Sheet'!EI71,IF($R$3=$AQ$15,'Result Sheet'!ES71,IF($R$3=$AQ$16,'Result Sheet'!FC71,"")))))))))</f>
        <v/>
      </c>
      <c r="L71" s="120" t="str">
        <f>IF($R$3=$AQ$8,'Result Sheet'!N71,IF($R$3=$AQ$9,'Result Sheet'!AI71,IF($R$3=$AQ$10,'Result Sheet'!BE71,IF($R$3=$AQ$11,'Result Sheet'!BZ71,IF($R$3=$AQ$12,'Result Sheet'!CU71,IF($R$3=$AQ$13,'Result Sheet'!DP71,""))))))</f>
        <v/>
      </c>
      <c r="M71" s="120" t="str">
        <f>IF($R$3=$AQ$8,'Result Sheet'!O71,IF($R$3=$AQ$9,'Result Sheet'!AJ71,IF($R$3=$AQ$10,'Result Sheet'!BF71,IF($R$3=$AQ$11,'Result Sheet'!CA71,IF($R$3=$AQ$12,'Result Sheet'!CV71,IF($R$3=$AQ$13,'Result Sheet'!DQ71,IF($R$3=$AQ$14,'Result Sheet'!EJ71,IF($R$3=$AQ$15,'Result Sheet'!ET71,IF($R$3=$AQ$16,'Result Sheet'!FD71,"")))))))))</f>
        <v/>
      </c>
      <c r="N71" s="120" t="str">
        <f>IF($R$3=$AQ$8,'Result Sheet'!P71,IF($R$3=$AQ$9,'Result Sheet'!AK71,IF($R$3=$AQ$10,'Result Sheet'!BG71,IF($R$3=$AQ$11,'Result Sheet'!CB71,IF($R$3=$AQ$12,'Result Sheet'!CW71,IF($R$3=$AQ$13,'Result Sheet'!DR71,""))))))</f>
        <v/>
      </c>
      <c r="O71" s="120" t="str">
        <f>IF($R$3=$AQ$8,'Result Sheet'!Q71,IF($R$3=$AQ$9,'Result Sheet'!AL71,IF($R$3=$AQ$10,'Result Sheet'!BH71,IF($R$3=$AQ$11,'Result Sheet'!CC71,IF($R$3=$AQ$12,'Result Sheet'!CX71,IF($R$3=$AQ$13,'Result Sheet'!DS71,IF($R$3=$AQ$14,'Result Sheet'!EK71,IF($R$3=$AQ$15,'Result Sheet'!EU71,IF($R$3=$AQ$16,'Result Sheet'!FE71,"")))))))))</f>
        <v/>
      </c>
      <c r="P71" s="482" t="str">
        <f t="shared" si="1"/>
        <v/>
      </c>
      <c r="Q71" s="120" t="str">
        <f>IF($R$3=$AQ$8,'Result Sheet'!S71,IF($R$3=$AQ$9,'Result Sheet'!AN71,IF($R$3=$AQ$10,'Result Sheet'!BJ71,IF($R$3=$AQ$11,'Result Sheet'!CE71,IF($R$3=$AQ$12,'Result Sheet'!CZ71,IF($R$3=$AQ$13,'Result Sheet'!DU71,""))))))</f>
        <v/>
      </c>
      <c r="R71" s="120" t="str">
        <f>IF($R$3=$AQ$8,'Result Sheet'!T71,IF($R$3=$AQ$9,'Result Sheet'!AO71,IF($R$3=$AQ$10,'Result Sheet'!BK71,IF($R$3=$AQ$11,'Result Sheet'!CF71,IF($R$3=$AQ$12,'Result Sheet'!DA71,IF($R$3=$AQ$13,'Result Sheet'!DV71,IF($R$3=$AQ$14,'Result Sheet'!EL71,IF($R$3=$AQ$15,'Result Sheet'!EV71,IF($R$3=$AQ$16,'Result Sheet'!FF71,"")))))))))</f>
        <v/>
      </c>
      <c r="S71" s="65" t="str">
        <f t="shared" si="2"/>
        <v/>
      </c>
      <c r="T71" s="62">
        <f t="shared" si="3"/>
        <v>0</v>
      </c>
      <c r="U71" s="120" t="str">
        <f>IF($R$3=$AQ$8,'Result Sheet'!W71,IF($R$3=$AQ$9,'Result Sheet'!AR71,IF($R$3=$AQ$10,'Result Sheet'!BN71,IF($R$3=$AQ$11,'Result Sheet'!CI71,IF($R$3=$AQ$12,'Result Sheet'!DD71,IF($R$3=$AQ$13,'Result Sheet'!DY71,""))))))</f>
        <v/>
      </c>
      <c r="V71" s="120" t="str">
        <f>IF($R$3=$AQ$8,'Result Sheet'!X71,IF($R$3=$AQ$9,'Result Sheet'!AS71,IF($R$3=$AQ$10,'Result Sheet'!BO71,IF($R$3=$AQ$11,'Result Sheet'!CJ71,IF($R$3=$AQ$12,'Result Sheet'!DE71,IF($R$3=$AQ$13,'Result Sheet'!DZ71,IF($R$3=$AQ$14,'Result Sheet'!EM71,IF($R$3=$AQ$15,'Result Sheet'!EW71,IF($R$3=$AQ$16,'Result Sheet'!FG71,"")))))))))</f>
        <v/>
      </c>
      <c r="W71" s="66" t="str">
        <f t="shared" si="4"/>
        <v/>
      </c>
      <c r="X71" s="455" t="str">
        <f t="shared" si="5"/>
        <v/>
      </c>
      <c r="Y71" s="456">
        <f t="shared" si="6"/>
        <v>0</v>
      </c>
      <c r="Z71" s="456" t="str">
        <f t="shared" si="11"/>
        <v/>
      </c>
      <c r="AA71" s="456" t="str">
        <f t="shared" si="7"/>
        <v/>
      </c>
      <c r="AB71" s="456" t="str">
        <f t="shared" si="8"/>
        <v/>
      </c>
      <c r="AC71" s="456" t="str">
        <f t="shared" si="9"/>
        <v/>
      </c>
      <c r="AD71" s="457" t="str">
        <f t="shared" si="10"/>
        <v/>
      </c>
    </row>
    <row r="72" spans="1:30">
      <c r="A72" s="485">
        <f>IF('Result Sheet'!A72="","",'Result Sheet'!A72)</f>
        <v>65</v>
      </c>
      <c r="B72" s="449" t="str">
        <f>IF(OR($D$3="",$R$3=""),"",IF('Result Sheet'!B72="","",'Result Sheet'!B72))</f>
        <v/>
      </c>
      <c r="C72" s="450" t="str">
        <f>IF(OR($D$3="",$R$3=""),"",IF('Result Sheet'!F72="","",'Result Sheet'!F72))</f>
        <v/>
      </c>
      <c r="D72" s="451" t="str">
        <f>IF(OR($D$3="",$R$3=""),"",IF('Result Sheet'!E72="","",'Result Sheet'!E72))</f>
        <v/>
      </c>
      <c r="E72" s="452" t="str">
        <f>IF(OR($D$3="",$R$3=""),"",IF('Result Sheet'!G72="","",'Result Sheet'!G72))</f>
        <v/>
      </c>
      <c r="F72" s="452" t="str">
        <f>IF(OR($D$3="",$R$3=""),"",IF('Result Sheet'!H72="","",'Result Sheet'!H72))</f>
        <v/>
      </c>
      <c r="G72" s="452" t="str">
        <f>IF(OR($D$3="",$R$3=""),"",IF('Result Sheet'!I72="","",'Result Sheet'!I72))</f>
        <v/>
      </c>
      <c r="H72" s="453" t="str">
        <f>IF(OR($D$3="",$R$3=""),"",IF('Result Sheet'!K72="","",'Result Sheet'!K72))</f>
        <v/>
      </c>
      <c r="I72" s="454" t="str">
        <f>IF(OR($D$3="",$R$3=""),"",IF('Result Sheet'!J72="","",'Result Sheet'!J72))</f>
        <v/>
      </c>
      <c r="J72" s="120" t="str">
        <f>IF($R$3=$AQ$8,'Result Sheet'!L72,IF($R$3=$AQ$9,'Result Sheet'!AG72,IF($R$3=$AQ$10,'Result Sheet'!BC72,IF($R$3=$AQ$11,'Result Sheet'!BX72,IF($R$3=$AQ$12,'Result Sheet'!CS72,IF($R$3=$AQ$13,'Result Sheet'!DN72,""))))))</f>
        <v/>
      </c>
      <c r="K72" s="120" t="str">
        <f>IF($R$3=$AQ$8,'Result Sheet'!M72,IF($R$3=$AQ$9,'Result Sheet'!AH72,IF($R$3=$AQ$10,'Result Sheet'!BD72,IF($R$3=$AQ$11,'Result Sheet'!BY72,IF($R$3=$AQ$12,'Result Sheet'!CT72,IF($R$3=$AQ$13,'Result Sheet'!DO72,IF($R$3=$AQ$14,'Result Sheet'!EI72,IF($R$3=$AQ$15,'Result Sheet'!ES72,IF($R$3=$AQ$16,'Result Sheet'!FC72,"")))))))))</f>
        <v/>
      </c>
      <c r="L72" s="120" t="str">
        <f>IF($R$3=$AQ$8,'Result Sheet'!N72,IF($R$3=$AQ$9,'Result Sheet'!AI72,IF($R$3=$AQ$10,'Result Sheet'!BE72,IF($R$3=$AQ$11,'Result Sheet'!BZ72,IF($R$3=$AQ$12,'Result Sheet'!CU72,IF($R$3=$AQ$13,'Result Sheet'!DP72,""))))))</f>
        <v/>
      </c>
      <c r="M72" s="120" t="str">
        <f>IF($R$3=$AQ$8,'Result Sheet'!O72,IF($R$3=$AQ$9,'Result Sheet'!AJ72,IF($R$3=$AQ$10,'Result Sheet'!BF72,IF($R$3=$AQ$11,'Result Sheet'!CA72,IF($R$3=$AQ$12,'Result Sheet'!CV72,IF($R$3=$AQ$13,'Result Sheet'!DQ72,IF($R$3=$AQ$14,'Result Sheet'!EJ72,IF($R$3=$AQ$15,'Result Sheet'!ET72,IF($R$3=$AQ$16,'Result Sheet'!FD72,"")))))))))</f>
        <v/>
      </c>
      <c r="N72" s="120" t="str">
        <f>IF($R$3=$AQ$8,'Result Sheet'!P72,IF($R$3=$AQ$9,'Result Sheet'!AK72,IF($R$3=$AQ$10,'Result Sheet'!BG72,IF($R$3=$AQ$11,'Result Sheet'!CB72,IF($R$3=$AQ$12,'Result Sheet'!CW72,IF($R$3=$AQ$13,'Result Sheet'!DR72,""))))))</f>
        <v/>
      </c>
      <c r="O72" s="120" t="str">
        <f>IF($R$3=$AQ$8,'Result Sheet'!Q72,IF($R$3=$AQ$9,'Result Sheet'!AL72,IF($R$3=$AQ$10,'Result Sheet'!BH72,IF($R$3=$AQ$11,'Result Sheet'!CC72,IF($R$3=$AQ$12,'Result Sheet'!CX72,IF($R$3=$AQ$13,'Result Sheet'!DS72,IF($R$3=$AQ$14,'Result Sheet'!EK72,IF($R$3=$AQ$15,'Result Sheet'!EU72,IF($R$3=$AQ$16,'Result Sheet'!FE72,"")))))))))</f>
        <v/>
      </c>
      <c r="P72" s="482" t="str">
        <f t="shared" si="1"/>
        <v/>
      </c>
      <c r="Q72" s="120" t="str">
        <f>IF($R$3=$AQ$8,'Result Sheet'!S72,IF($R$3=$AQ$9,'Result Sheet'!AN72,IF($R$3=$AQ$10,'Result Sheet'!BJ72,IF($R$3=$AQ$11,'Result Sheet'!CE72,IF($R$3=$AQ$12,'Result Sheet'!CZ72,IF($R$3=$AQ$13,'Result Sheet'!DU72,""))))))</f>
        <v/>
      </c>
      <c r="R72" s="120" t="str">
        <f>IF($R$3=$AQ$8,'Result Sheet'!T72,IF($R$3=$AQ$9,'Result Sheet'!AO72,IF($R$3=$AQ$10,'Result Sheet'!BK72,IF($R$3=$AQ$11,'Result Sheet'!CF72,IF($R$3=$AQ$12,'Result Sheet'!DA72,IF($R$3=$AQ$13,'Result Sheet'!DV72,IF($R$3=$AQ$14,'Result Sheet'!EL72,IF($R$3=$AQ$15,'Result Sheet'!EV72,IF($R$3=$AQ$16,'Result Sheet'!FF72,"")))))))))</f>
        <v/>
      </c>
      <c r="S72" s="65" t="str">
        <f t="shared" si="2"/>
        <v/>
      </c>
      <c r="T72" s="62">
        <f t="shared" si="3"/>
        <v>0</v>
      </c>
      <c r="U72" s="120" t="str">
        <f>IF($R$3=$AQ$8,'Result Sheet'!W72,IF($R$3=$AQ$9,'Result Sheet'!AR72,IF($R$3=$AQ$10,'Result Sheet'!BN72,IF($R$3=$AQ$11,'Result Sheet'!CI72,IF($R$3=$AQ$12,'Result Sheet'!DD72,IF($R$3=$AQ$13,'Result Sheet'!DY72,""))))))</f>
        <v/>
      </c>
      <c r="V72" s="120" t="str">
        <f>IF($R$3=$AQ$8,'Result Sheet'!X72,IF($R$3=$AQ$9,'Result Sheet'!AS72,IF($R$3=$AQ$10,'Result Sheet'!BO72,IF($R$3=$AQ$11,'Result Sheet'!CJ72,IF($R$3=$AQ$12,'Result Sheet'!DE72,IF($R$3=$AQ$13,'Result Sheet'!DZ72,IF($R$3=$AQ$14,'Result Sheet'!EM72,IF($R$3=$AQ$15,'Result Sheet'!EW72,IF($R$3=$AQ$16,'Result Sheet'!FG72,"")))))))))</f>
        <v/>
      </c>
      <c r="W72" s="66" t="str">
        <f t="shared" si="4"/>
        <v/>
      </c>
      <c r="X72" s="455" t="str">
        <f t="shared" si="5"/>
        <v/>
      </c>
      <c r="Y72" s="456">
        <f t="shared" si="6"/>
        <v>0</v>
      </c>
      <c r="Z72" s="456" t="str">
        <f t="shared" ref="Z72:Z103" si="12">IF(OR(B72="NSO",B72=0,B72=""),"",IF(OR($R$3=$AQ$12,$R$3=$AQ$13,$R$3=$AQ$14,$R$3=$AQ$15,$R$3=$AQ$16),$X$7,IF($R$3=$AQ$9,IF(AND(J72="",K72="",L72=""),15-Y72,IF(AND(J72="NA",K72="NA",L72="NA"),15-Y72,IF(AND(N72="",O72=""),35-Y72,IF(AND(R72="",S72=""),50-Y72,100-Y72)))),IF(AND(J72="",K72="",L72=""),30-Y72,IF(AND(J72="NA",K72="NA",L72="NA"),30-Y72,IF(AND(N72="",O72=""),70-Y72,IF(AND(R72="",S72=""),100-Y72,200-Y72)))))))</f>
        <v/>
      </c>
      <c r="AA72" s="456" t="str">
        <f t="shared" si="7"/>
        <v/>
      </c>
      <c r="AB72" s="456" t="str">
        <f t="shared" si="8"/>
        <v/>
      </c>
      <c r="AC72" s="456" t="str">
        <f t="shared" si="9"/>
        <v/>
      </c>
      <c r="AD72" s="457" t="str">
        <f t="shared" si="10"/>
        <v/>
      </c>
    </row>
    <row r="73" spans="1:30">
      <c r="A73" s="485">
        <f>IF('Result Sheet'!A73="","",'Result Sheet'!A73)</f>
        <v>66</v>
      </c>
      <c r="B73" s="449" t="str">
        <f>IF(OR($D$3="",$R$3=""),"",IF('Result Sheet'!B73="","",'Result Sheet'!B73))</f>
        <v/>
      </c>
      <c r="C73" s="450" t="str">
        <f>IF(OR($D$3="",$R$3=""),"",IF('Result Sheet'!F73="","",'Result Sheet'!F73))</f>
        <v/>
      </c>
      <c r="D73" s="451" t="str">
        <f>IF(OR($D$3="",$R$3=""),"",IF('Result Sheet'!E73="","",'Result Sheet'!E73))</f>
        <v/>
      </c>
      <c r="E73" s="452" t="str">
        <f>IF(OR($D$3="",$R$3=""),"",IF('Result Sheet'!G73="","",'Result Sheet'!G73))</f>
        <v/>
      </c>
      <c r="F73" s="452" t="str">
        <f>IF(OR($D$3="",$R$3=""),"",IF('Result Sheet'!H73="","",'Result Sheet'!H73))</f>
        <v/>
      </c>
      <c r="G73" s="452" t="str">
        <f>IF(OR($D$3="",$R$3=""),"",IF('Result Sheet'!I73="","",'Result Sheet'!I73))</f>
        <v/>
      </c>
      <c r="H73" s="453" t="str">
        <f>IF(OR($D$3="",$R$3=""),"",IF('Result Sheet'!K73="","",'Result Sheet'!K73))</f>
        <v/>
      </c>
      <c r="I73" s="454" t="str">
        <f>IF(OR($D$3="",$R$3=""),"",IF('Result Sheet'!J73="","",'Result Sheet'!J73))</f>
        <v/>
      </c>
      <c r="J73" s="120" t="str">
        <f>IF($R$3=$AQ$8,'Result Sheet'!L73,IF($R$3=$AQ$9,'Result Sheet'!AG73,IF($R$3=$AQ$10,'Result Sheet'!BC73,IF($R$3=$AQ$11,'Result Sheet'!BX73,IF($R$3=$AQ$12,'Result Sheet'!CS73,IF($R$3=$AQ$13,'Result Sheet'!DN73,""))))))</f>
        <v/>
      </c>
      <c r="K73" s="120" t="str">
        <f>IF($R$3=$AQ$8,'Result Sheet'!M73,IF($R$3=$AQ$9,'Result Sheet'!AH73,IF($R$3=$AQ$10,'Result Sheet'!BD73,IF($R$3=$AQ$11,'Result Sheet'!BY73,IF($R$3=$AQ$12,'Result Sheet'!CT73,IF($R$3=$AQ$13,'Result Sheet'!DO73,IF($R$3=$AQ$14,'Result Sheet'!EI73,IF($R$3=$AQ$15,'Result Sheet'!ES73,IF($R$3=$AQ$16,'Result Sheet'!FC73,"")))))))))</f>
        <v/>
      </c>
      <c r="L73" s="120" t="str">
        <f>IF($R$3=$AQ$8,'Result Sheet'!N73,IF($R$3=$AQ$9,'Result Sheet'!AI73,IF($R$3=$AQ$10,'Result Sheet'!BE73,IF($R$3=$AQ$11,'Result Sheet'!BZ73,IF($R$3=$AQ$12,'Result Sheet'!CU73,IF($R$3=$AQ$13,'Result Sheet'!DP73,""))))))</f>
        <v/>
      </c>
      <c r="M73" s="120" t="str">
        <f>IF($R$3=$AQ$8,'Result Sheet'!O73,IF($R$3=$AQ$9,'Result Sheet'!AJ73,IF($R$3=$AQ$10,'Result Sheet'!BF73,IF($R$3=$AQ$11,'Result Sheet'!CA73,IF($R$3=$AQ$12,'Result Sheet'!CV73,IF($R$3=$AQ$13,'Result Sheet'!DQ73,IF($R$3=$AQ$14,'Result Sheet'!EJ73,IF($R$3=$AQ$15,'Result Sheet'!ET73,IF($R$3=$AQ$16,'Result Sheet'!FD73,"")))))))))</f>
        <v/>
      </c>
      <c r="N73" s="120" t="str">
        <f>IF($R$3=$AQ$8,'Result Sheet'!P73,IF($R$3=$AQ$9,'Result Sheet'!AK73,IF($R$3=$AQ$10,'Result Sheet'!BG73,IF($R$3=$AQ$11,'Result Sheet'!CB73,IF($R$3=$AQ$12,'Result Sheet'!CW73,IF($R$3=$AQ$13,'Result Sheet'!DR73,""))))))</f>
        <v/>
      </c>
      <c r="O73" s="120" t="str">
        <f>IF($R$3=$AQ$8,'Result Sheet'!Q73,IF($R$3=$AQ$9,'Result Sheet'!AL73,IF($R$3=$AQ$10,'Result Sheet'!BH73,IF($R$3=$AQ$11,'Result Sheet'!CC73,IF($R$3=$AQ$12,'Result Sheet'!CX73,IF($R$3=$AQ$13,'Result Sheet'!DS73,IF($R$3=$AQ$14,'Result Sheet'!EK73,IF($R$3=$AQ$15,'Result Sheet'!EU73,IF($R$3=$AQ$16,'Result Sheet'!FE73,"")))))))))</f>
        <v/>
      </c>
      <c r="P73" s="482" t="str">
        <f t="shared" ref="P73:P136" si="13">IF(AND(J73="",K73="",L73="",M73="",N73="",O73=""),"",IF(OR($R$3=$AQ$14,$R$3=$AQ$15,$R$3=$AQ$16),"",SUM(J73:O73)))</f>
        <v/>
      </c>
      <c r="Q73" s="120" t="str">
        <f>IF($R$3=$AQ$8,'Result Sheet'!S73,IF($R$3=$AQ$9,'Result Sheet'!AN73,IF($R$3=$AQ$10,'Result Sheet'!BJ73,IF($R$3=$AQ$11,'Result Sheet'!CE73,IF($R$3=$AQ$12,'Result Sheet'!CZ73,IF($R$3=$AQ$13,'Result Sheet'!DU73,""))))))</f>
        <v/>
      </c>
      <c r="R73" s="120" t="str">
        <f>IF($R$3=$AQ$8,'Result Sheet'!T73,IF($R$3=$AQ$9,'Result Sheet'!AO73,IF($R$3=$AQ$10,'Result Sheet'!BK73,IF($R$3=$AQ$11,'Result Sheet'!CF73,IF($R$3=$AQ$12,'Result Sheet'!DA73,IF($R$3=$AQ$13,'Result Sheet'!DV73,IF($R$3=$AQ$14,'Result Sheet'!EL73,IF($R$3=$AQ$15,'Result Sheet'!EV73,IF($R$3=$AQ$16,'Result Sheet'!FF73,"")))))))))</f>
        <v/>
      </c>
      <c r="S73" s="65" t="str">
        <f t="shared" ref="S73:S136" si="14">IF(AND(Q73="",R73=""),"",IF(AND(Q73="NA",R73="NA"),"NA",IF(AND(Q73="AB",R73="AB"),"AB",IF(AND(Q73="ML",R73="ML"),"ML",IF(OR($R$3=$AQ$14,$R$3=$AQ$15,$R$3=$AQ$16),"",SUM(Q73:R73))))))</f>
        <v/>
      </c>
      <c r="T73" s="62">
        <f t="shared" ref="T73:T136" si="15">IF(AND(P73="NA",S73="NA"),"NA",IF(AND(P73="AB",S73="AB"),"AB",IF(AND(P73="ML",S73="ML"),"ML",SUM(P73,S73))))</f>
        <v>0</v>
      </c>
      <c r="U73" s="120" t="str">
        <f>IF($R$3=$AQ$8,'Result Sheet'!W73,IF($R$3=$AQ$9,'Result Sheet'!AR73,IF($R$3=$AQ$10,'Result Sheet'!BN73,IF($R$3=$AQ$11,'Result Sheet'!CI73,IF($R$3=$AQ$12,'Result Sheet'!DD73,IF($R$3=$AQ$13,'Result Sheet'!DY73,""))))))</f>
        <v/>
      </c>
      <c r="V73" s="120" t="str">
        <f>IF($R$3=$AQ$8,'Result Sheet'!X73,IF($R$3=$AQ$9,'Result Sheet'!AS73,IF($R$3=$AQ$10,'Result Sheet'!BO73,IF($R$3=$AQ$11,'Result Sheet'!CJ73,IF($R$3=$AQ$12,'Result Sheet'!DE73,IF($R$3=$AQ$13,'Result Sheet'!DZ73,IF($R$3=$AQ$14,'Result Sheet'!EM73,IF($R$3=$AQ$15,'Result Sheet'!EW73,IF($R$3=$AQ$16,'Result Sheet'!FG73,"")))))))))</f>
        <v/>
      </c>
      <c r="W73" s="66" t="str">
        <f t="shared" ref="W73:W136" si="16">IF(AND(U73="",V73=""),"",IF(AND(U73="AB",V73="AB"),"AB",IF(AND(U73="ML",V73="ML"),"ML",IF(OR($R$3=$AQ$14,$R$3=$AQ$15,$R$3=$AQ$16),"",SUM(U73:V73)))))</f>
        <v/>
      </c>
      <c r="X73" s="455" t="str">
        <f t="shared" ref="X73:X136" si="17">IF($R$3="","",IF(B73="","",IF(AND(T73="",W73=""),"",IF(AND(T73="AB",W73="AB"),"AB",IF(OR($R$3=$AQ$14,$R$3=$AQ$15,$R$3=$AQ$16),SUM(K73,M73,O73,R73,V73),SUM(W73,T73))))))</f>
        <v/>
      </c>
      <c r="Y73" s="456">
        <f t="shared" ref="Y73:Y136" si="18">IF(OR($R$3=$AQ$14,$R$3=$AQ$15,$R$3=$AQ$16),COUNTIF(K73,"NA")*$K$7+(COUNTIF(K73,"ML")*$K$7)+(COUNTIF(M73,"ML")*$M$7)+(COUNTIF(O73,"ML")*$O$7)+(COUNTIF(R73,"ML")*$R$7)+(COUNTIF(V73,"ML")*$V$7),COUNTIF(J73:L73,"NA")*$J$7+(COUNTIF(J73:O73,"ML")*$J$7)+(COUNTIF(Q73,"ML")*$Q$7)+(COUNTIF(R73,"ML")*$R$7)+(COUNTIF(U73,"ML")*$U$7)+(COUNTIF(V73,"ML")*$V$7))</f>
        <v>0</v>
      </c>
      <c r="Z73" s="456" t="str">
        <f t="shared" si="12"/>
        <v/>
      </c>
      <c r="AA73" s="456" t="str">
        <f t="shared" ref="AA73:AA136" si="19">IF(AND(OR(J73="ab",J73="ml"),OR(K73="ab",K73="ml"),OR(L73="ab",L73="ml"),OR(M73="ab",M73="ml"),OR(Q73="ab",Q73="ml"),OR(R73="ab",R73="ml")),"AB",IF(AND(OR(L73="ab",L73="ml"),OR(M73="ab",M73="ml"),OR(N73="ab",N73="ml"),OR(O73="ab",O73="ml"),OR(U73="ab",U73="ml"),OR(V73="ab",V73="ml")),"AB",IF(AND(OR(N73="ab",N73="ml"),OR(O73="ab",O73="ml"),OR(Q73="ab",Q73="ml"),OR(R73="ab",R73="ml"),OR(U73="ab",U73="ml"),OR(V73="ab",V73="ml")),"AB",IF(AND(OR(M73="ab",M73="ml"),OR(L73="ab",L73="ml"),OR(Q73="ab",Q73="ml"),OR(R73="ab",R73="ml"),OR(U73="ab",U73="ml"),OR(V73="ab",V73="ml")),"AB",""))))</f>
        <v/>
      </c>
      <c r="AB73" s="456" t="str">
        <f t="shared" ref="AB73:AB136" si="20">IF(OR(B73="",$R$3=""),"",IF(X73=0,"",IF(B73="NSO","NSO",IF(OR($R$3=$AQ$12,$R$3=$AQ$13,$R$3=$AQ$14,$R$3=$AQ$15,$R$3=$AQ$16),"P",IF(OR(AA73="AB",U73="ab"),"AB",IF(U73="ML","RE",IF(V73="ML","RE",IF(AND(X73&gt;=36%*Z73,U73&gt;=$U$7*20%),"P",IF(AND(X73&gt;=34%*Z73,U73&gt;=$U$7*20%),"G2",IF(AND(X73&gt;=31%*Z73,U73&gt;=$U$7*20%),"G1",IF(AND(X73&gt;=25%*Z73,U73&gt;=$U$7*20%),"S","F")))))))))))</f>
        <v/>
      </c>
      <c r="AC73" s="456" t="str">
        <f t="shared" ref="AC73:AC136" si="21">IF(OR(AB73="",AB73=0,AB73="S",AB73="RE",AB73="F",AB73="AB",B73="NSO"),"",IF(X73&gt;=75%*Z73,"I",IF(X73&gt;=60%*Z73,"I",IF(X73&gt;=48%*Z73,"II",IF(X73&gt;=36%*Z73,"III","")))))</f>
        <v/>
      </c>
      <c r="AD73" s="457" t="str">
        <f t="shared" ref="AD73:AD136" si="22">IF(X73="","",IF(OR(AB73="",AB73=0,AB73="RE",AB73="AB",B73="NSO"),"",IF(OR($R$3=$AQ$14,$R$3=$AQ$15,$R$3=$AQ$16),IF(X73&gt;90%*Z73,"A+",IF(X73&gt;75%*Z73,"A",IF(X73&gt;=60%*Z73,"B",IF(X73&gt;=40%*Z73,"C","D")))),IF(X73&gt;85%*Z73,"A",IF(X73&gt;70%*Z73,"B",IF(X73&gt;=50%*Z73,"C",IF(X73&gt;=30%*Z73,"D","E")))))))</f>
        <v/>
      </c>
    </row>
    <row r="74" spans="1:30">
      <c r="A74" s="485">
        <f>IF('Result Sheet'!A74="","",'Result Sheet'!A74)</f>
        <v>67</v>
      </c>
      <c r="B74" s="449" t="str">
        <f>IF(OR($D$3="",$R$3=""),"",IF('Result Sheet'!B74="","",'Result Sheet'!B74))</f>
        <v/>
      </c>
      <c r="C74" s="450" t="str">
        <f>IF(OR($D$3="",$R$3=""),"",IF('Result Sheet'!F74="","",'Result Sheet'!F74))</f>
        <v/>
      </c>
      <c r="D74" s="451" t="str">
        <f>IF(OR($D$3="",$R$3=""),"",IF('Result Sheet'!E74="","",'Result Sheet'!E74))</f>
        <v/>
      </c>
      <c r="E74" s="452" t="str">
        <f>IF(OR($D$3="",$R$3=""),"",IF('Result Sheet'!G74="","",'Result Sheet'!G74))</f>
        <v/>
      </c>
      <c r="F74" s="452" t="str">
        <f>IF(OR($D$3="",$R$3=""),"",IF('Result Sheet'!H74="","",'Result Sheet'!H74))</f>
        <v/>
      </c>
      <c r="G74" s="452" t="str">
        <f>IF(OR($D$3="",$R$3=""),"",IF('Result Sheet'!I74="","",'Result Sheet'!I74))</f>
        <v/>
      </c>
      <c r="H74" s="453" t="str">
        <f>IF(OR($D$3="",$R$3=""),"",IF('Result Sheet'!K74="","",'Result Sheet'!K74))</f>
        <v/>
      </c>
      <c r="I74" s="454" t="str">
        <f>IF(OR($D$3="",$R$3=""),"",IF('Result Sheet'!J74="","",'Result Sheet'!J74))</f>
        <v/>
      </c>
      <c r="J74" s="120" t="str">
        <f>IF($R$3=$AQ$8,'Result Sheet'!L74,IF($R$3=$AQ$9,'Result Sheet'!AG74,IF($R$3=$AQ$10,'Result Sheet'!BC74,IF($R$3=$AQ$11,'Result Sheet'!BX74,IF($R$3=$AQ$12,'Result Sheet'!CS74,IF($R$3=$AQ$13,'Result Sheet'!DN74,""))))))</f>
        <v/>
      </c>
      <c r="K74" s="120" t="str">
        <f>IF($R$3=$AQ$8,'Result Sheet'!M74,IF($R$3=$AQ$9,'Result Sheet'!AH74,IF($R$3=$AQ$10,'Result Sheet'!BD74,IF($R$3=$AQ$11,'Result Sheet'!BY74,IF($R$3=$AQ$12,'Result Sheet'!CT74,IF($R$3=$AQ$13,'Result Sheet'!DO74,IF($R$3=$AQ$14,'Result Sheet'!EI74,IF($R$3=$AQ$15,'Result Sheet'!ES74,IF($R$3=$AQ$16,'Result Sheet'!FC74,"")))))))))</f>
        <v/>
      </c>
      <c r="L74" s="120" t="str">
        <f>IF($R$3=$AQ$8,'Result Sheet'!N74,IF($R$3=$AQ$9,'Result Sheet'!AI74,IF($R$3=$AQ$10,'Result Sheet'!BE74,IF($R$3=$AQ$11,'Result Sheet'!BZ74,IF($R$3=$AQ$12,'Result Sheet'!CU74,IF($R$3=$AQ$13,'Result Sheet'!DP74,""))))))</f>
        <v/>
      </c>
      <c r="M74" s="120" t="str">
        <f>IF($R$3=$AQ$8,'Result Sheet'!O74,IF($R$3=$AQ$9,'Result Sheet'!AJ74,IF($R$3=$AQ$10,'Result Sheet'!BF74,IF($R$3=$AQ$11,'Result Sheet'!CA74,IF($R$3=$AQ$12,'Result Sheet'!CV74,IF($R$3=$AQ$13,'Result Sheet'!DQ74,IF($R$3=$AQ$14,'Result Sheet'!EJ74,IF($R$3=$AQ$15,'Result Sheet'!ET74,IF($R$3=$AQ$16,'Result Sheet'!FD74,"")))))))))</f>
        <v/>
      </c>
      <c r="N74" s="120" t="str">
        <f>IF($R$3=$AQ$8,'Result Sheet'!P74,IF($R$3=$AQ$9,'Result Sheet'!AK74,IF($R$3=$AQ$10,'Result Sheet'!BG74,IF($R$3=$AQ$11,'Result Sheet'!CB74,IF($R$3=$AQ$12,'Result Sheet'!CW74,IF($R$3=$AQ$13,'Result Sheet'!DR74,""))))))</f>
        <v/>
      </c>
      <c r="O74" s="120" t="str">
        <f>IF($R$3=$AQ$8,'Result Sheet'!Q74,IF($R$3=$AQ$9,'Result Sheet'!AL74,IF($R$3=$AQ$10,'Result Sheet'!BH74,IF($R$3=$AQ$11,'Result Sheet'!CC74,IF($R$3=$AQ$12,'Result Sheet'!CX74,IF($R$3=$AQ$13,'Result Sheet'!DS74,IF($R$3=$AQ$14,'Result Sheet'!EK74,IF($R$3=$AQ$15,'Result Sheet'!EU74,IF($R$3=$AQ$16,'Result Sheet'!FE74,"")))))))))</f>
        <v/>
      </c>
      <c r="P74" s="482" t="str">
        <f t="shared" si="13"/>
        <v/>
      </c>
      <c r="Q74" s="120" t="str">
        <f>IF($R$3=$AQ$8,'Result Sheet'!S74,IF($R$3=$AQ$9,'Result Sheet'!AN74,IF($R$3=$AQ$10,'Result Sheet'!BJ74,IF($R$3=$AQ$11,'Result Sheet'!CE74,IF($R$3=$AQ$12,'Result Sheet'!CZ74,IF($R$3=$AQ$13,'Result Sheet'!DU74,""))))))</f>
        <v/>
      </c>
      <c r="R74" s="120" t="str">
        <f>IF($R$3=$AQ$8,'Result Sheet'!T74,IF($R$3=$AQ$9,'Result Sheet'!AO74,IF($R$3=$AQ$10,'Result Sheet'!BK74,IF($R$3=$AQ$11,'Result Sheet'!CF74,IF($R$3=$AQ$12,'Result Sheet'!DA74,IF($R$3=$AQ$13,'Result Sheet'!DV74,IF($R$3=$AQ$14,'Result Sheet'!EL74,IF($R$3=$AQ$15,'Result Sheet'!EV74,IF($R$3=$AQ$16,'Result Sheet'!FF74,"")))))))))</f>
        <v/>
      </c>
      <c r="S74" s="65" t="str">
        <f t="shared" si="14"/>
        <v/>
      </c>
      <c r="T74" s="62">
        <f t="shared" si="15"/>
        <v>0</v>
      </c>
      <c r="U74" s="120" t="str">
        <f>IF($R$3=$AQ$8,'Result Sheet'!W74,IF($R$3=$AQ$9,'Result Sheet'!AR74,IF($R$3=$AQ$10,'Result Sheet'!BN74,IF($R$3=$AQ$11,'Result Sheet'!CI74,IF($R$3=$AQ$12,'Result Sheet'!DD74,IF($R$3=$AQ$13,'Result Sheet'!DY74,""))))))</f>
        <v/>
      </c>
      <c r="V74" s="120" t="str">
        <f>IF($R$3=$AQ$8,'Result Sheet'!X74,IF($R$3=$AQ$9,'Result Sheet'!AS74,IF($R$3=$AQ$10,'Result Sheet'!BO74,IF($R$3=$AQ$11,'Result Sheet'!CJ74,IF($R$3=$AQ$12,'Result Sheet'!DE74,IF($R$3=$AQ$13,'Result Sheet'!DZ74,IF($R$3=$AQ$14,'Result Sheet'!EM74,IF($R$3=$AQ$15,'Result Sheet'!EW74,IF($R$3=$AQ$16,'Result Sheet'!FG74,"")))))))))</f>
        <v/>
      </c>
      <c r="W74" s="66" t="str">
        <f t="shared" si="16"/>
        <v/>
      </c>
      <c r="X74" s="455" t="str">
        <f t="shared" si="17"/>
        <v/>
      </c>
      <c r="Y74" s="456">
        <f t="shared" si="18"/>
        <v>0</v>
      </c>
      <c r="Z74" s="456" t="str">
        <f t="shared" si="12"/>
        <v/>
      </c>
      <c r="AA74" s="456" t="str">
        <f t="shared" si="19"/>
        <v/>
      </c>
      <c r="AB74" s="456" t="str">
        <f t="shared" si="20"/>
        <v/>
      </c>
      <c r="AC74" s="456" t="str">
        <f t="shared" si="21"/>
        <v/>
      </c>
      <c r="AD74" s="457" t="str">
        <f t="shared" si="22"/>
        <v/>
      </c>
    </row>
    <row r="75" spans="1:30">
      <c r="A75" s="485">
        <f>IF('Result Sheet'!A75="","",'Result Sheet'!A75)</f>
        <v>68</v>
      </c>
      <c r="B75" s="449" t="str">
        <f>IF(OR($D$3="",$R$3=""),"",IF('Result Sheet'!B75="","",'Result Sheet'!B75))</f>
        <v/>
      </c>
      <c r="C75" s="450" t="str">
        <f>IF(OR($D$3="",$R$3=""),"",IF('Result Sheet'!F75="","",'Result Sheet'!F75))</f>
        <v/>
      </c>
      <c r="D75" s="451" t="str">
        <f>IF(OR($D$3="",$R$3=""),"",IF('Result Sheet'!E75="","",'Result Sheet'!E75))</f>
        <v/>
      </c>
      <c r="E75" s="452" t="str">
        <f>IF(OR($D$3="",$R$3=""),"",IF('Result Sheet'!G75="","",'Result Sheet'!G75))</f>
        <v/>
      </c>
      <c r="F75" s="452" t="str">
        <f>IF(OR($D$3="",$R$3=""),"",IF('Result Sheet'!H75="","",'Result Sheet'!H75))</f>
        <v/>
      </c>
      <c r="G75" s="452" t="str">
        <f>IF(OR($D$3="",$R$3=""),"",IF('Result Sheet'!I75="","",'Result Sheet'!I75))</f>
        <v/>
      </c>
      <c r="H75" s="453" t="str">
        <f>IF(OR($D$3="",$R$3=""),"",IF('Result Sheet'!K75="","",'Result Sheet'!K75))</f>
        <v/>
      </c>
      <c r="I75" s="454" t="str">
        <f>IF(OR($D$3="",$R$3=""),"",IF('Result Sheet'!J75="","",'Result Sheet'!J75))</f>
        <v/>
      </c>
      <c r="J75" s="120" t="str">
        <f>IF($R$3=$AQ$8,'Result Sheet'!L75,IF($R$3=$AQ$9,'Result Sheet'!AG75,IF($R$3=$AQ$10,'Result Sheet'!BC75,IF($R$3=$AQ$11,'Result Sheet'!BX75,IF($R$3=$AQ$12,'Result Sheet'!CS75,IF($R$3=$AQ$13,'Result Sheet'!DN75,""))))))</f>
        <v/>
      </c>
      <c r="K75" s="120" t="str">
        <f>IF($R$3=$AQ$8,'Result Sheet'!M75,IF($R$3=$AQ$9,'Result Sheet'!AH75,IF($R$3=$AQ$10,'Result Sheet'!BD75,IF($R$3=$AQ$11,'Result Sheet'!BY75,IF($R$3=$AQ$12,'Result Sheet'!CT75,IF($R$3=$AQ$13,'Result Sheet'!DO75,IF($R$3=$AQ$14,'Result Sheet'!EI75,IF($R$3=$AQ$15,'Result Sheet'!ES75,IF($R$3=$AQ$16,'Result Sheet'!FC75,"")))))))))</f>
        <v/>
      </c>
      <c r="L75" s="120" t="str">
        <f>IF($R$3=$AQ$8,'Result Sheet'!N75,IF($R$3=$AQ$9,'Result Sheet'!AI75,IF($R$3=$AQ$10,'Result Sheet'!BE75,IF($R$3=$AQ$11,'Result Sheet'!BZ75,IF($R$3=$AQ$12,'Result Sheet'!CU75,IF($R$3=$AQ$13,'Result Sheet'!DP75,""))))))</f>
        <v/>
      </c>
      <c r="M75" s="120" t="str">
        <f>IF($R$3=$AQ$8,'Result Sheet'!O75,IF($R$3=$AQ$9,'Result Sheet'!AJ75,IF($R$3=$AQ$10,'Result Sheet'!BF75,IF($R$3=$AQ$11,'Result Sheet'!CA75,IF($R$3=$AQ$12,'Result Sheet'!CV75,IF($R$3=$AQ$13,'Result Sheet'!DQ75,IF($R$3=$AQ$14,'Result Sheet'!EJ75,IF($R$3=$AQ$15,'Result Sheet'!ET75,IF($R$3=$AQ$16,'Result Sheet'!FD75,"")))))))))</f>
        <v/>
      </c>
      <c r="N75" s="120" t="str">
        <f>IF($R$3=$AQ$8,'Result Sheet'!P75,IF($R$3=$AQ$9,'Result Sheet'!AK75,IF($R$3=$AQ$10,'Result Sheet'!BG75,IF($R$3=$AQ$11,'Result Sheet'!CB75,IF($R$3=$AQ$12,'Result Sheet'!CW75,IF($R$3=$AQ$13,'Result Sheet'!DR75,""))))))</f>
        <v/>
      </c>
      <c r="O75" s="120" t="str">
        <f>IF($R$3=$AQ$8,'Result Sheet'!Q75,IF($R$3=$AQ$9,'Result Sheet'!AL75,IF($R$3=$AQ$10,'Result Sheet'!BH75,IF($R$3=$AQ$11,'Result Sheet'!CC75,IF($R$3=$AQ$12,'Result Sheet'!CX75,IF($R$3=$AQ$13,'Result Sheet'!DS75,IF($R$3=$AQ$14,'Result Sheet'!EK75,IF($R$3=$AQ$15,'Result Sheet'!EU75,IF($R$3=$AQ$16,'Result Sheet'!FE75,"")))))))))</f>
        <v/>
      </c>
      <c r="P75" s="482" t="str">
        <f t="shared" si="13"/>
        <v/>
      </c>
      <c r="Q75" s="120" t="str">
        <f>IF($R$3=$AQ$8,'Result Sheet'!S75,IF($R$3=$AQ$9,'Result Sheet'!AN75,IF($R$3=$AQ$10,'Result Sheet'!BJ75,IF($R$3=$AQ$11,'Result Sheet'!CE75,IF($R$3=$AQ$12,'Result Sheet'!CZ75,IF($R$3=$AQ$13,'Result Sheet'!DU75,""))))))</f>
        <v/>
      </c>
      <c r="R75" s="120" t="str">
        <f>IF($R$3=$AQ$8,'Result Sheet'!T75,IF($R$3=$AQ$9,'Result Sheet'!AO75,IF($R$3=$AQ$10,'Result Sheet'!BK75,IF($R$3=$AQ$11,'Result Sheet'!CF75,IF($R$3=$AQ$12,'Result Sheet'!DA75,IF($R$3=$AQ$13,'Result Sheet'!DV75,IF($R$3=$AQ$14,'Result Sheet'!EL75,IF($R$3=$AQ$15,'Result Sheet'!EV75,IF($R$3=$AQ$16,'Result Sheet'!FF75,"")))))))))</f>
        <v/>
      </c>
      <c r="S75" s="65" t="str">
        <f t="shared" si="14"/>
        <v/>
      </c>
      <c r="T75" s="62">
        <f t="shared" si="15"/>
        <v>0</v>
      </c>
      <c r="U75" s="120" t="str">
        <f>IF($R$3=$AQ$8,'Result Sheet'!W75,IF($R$3=$AQ$9,'Result Sheet'!AR75,IF($R$3=$AQ$10,'Result Sheet'!BN75,IF($R$3=$AQ$11,'Result Sheet'!CI75,IF($R$3=$AQ$12,'Result Sheet'!DD75,IF($R$3=$AQ$13,'Result Sheet'!DY75,""))))))</f>
        <v/>
      </c>
      <c r="V75" s="120" t="str">
        <f>IF($R$3=$AQ$8,'Result Sheet'!X75,IF($R$3=$AQ$9,'Result Sheet'!AS75,IF($R$3=$AQ$10,'Result Sheet'!BO75,IF($R$3=$AQ$11,'Result Sheet'!CJ75,IF($R$3=$AQ$12,'Result Sheet'!DE75,IF($R$3=$AQ$13,'Result Sheet'!DZ75,IF($R$3=$AQ$14,'Result Sheet'!EM75,IF($R$3=$AQ$15,'Result Sheet'!EW75,IF($R$3=$AQ$16,'Result Sheet'!FG75,"")))))))))</f>
        <v/>
      </c>
      <c r="W75" s="66" t="str">
        <f t="shared" si="16"/>
        <v/>
      </c>
      <c r="X75" s="455" t="str">
        <f t="shared" si="17"/>
        <v/>
      </c>
      <c r="Y75" s="456">
        <f t="shared" si="18"/>
        <v>0</v>
      </c>
      <c r="Z75" s="456" t="str">
        <f t="shared" si="12"/>
        <v/>
      </c>
      <c r="AA75" s="456" t="str">
        <f t="shared" si="19"/>
        <v/>
      </c>
      <c r="AB75" s="456" t="str">
        <f t="shared" si="20"/>
        <v/>
      </c>
      <c r="AC75" s="456" t="str">
        <f t="shared" si="21"/>
        <v/>
      </c>
      <c r="AD75" s="457" t="str">
        <f t="shared" si="22"/>
        <v/>
      </c>
    </row>
    <row r="76" spans="1:30">
      <c r="A76" s="485">
        <f>IF('Result Sheet'!A76="","",'Result Sheet'!A76)</f>
        <v>69</v>
      </c>
      <c r="B76" s="449" t="str">
        <f>IF(OR($D$3="",$R$3=""),"",IF('Result Sheet'!B76="","",'Result Sheet'!B76))</f>
        <v/>
      </c>
      <c r="C76" s="450" t="str">
        <f>IF(OR($D$3="",$R$3=""),"",IF('Result Sheet'!F76="","",'Result Sheet'!F76))</f>
        <v/>
      </c>
      <c r="D76" s="451" t="str">
        <f>IF(OR($D$3="",$R$3=""),"",IF('Result Sheet'!E76="","",'Result Sheet'!E76))</f>
        <v/>
      </c>
      <c r="E76" s="452" t="str">
        <f>IF(OR($D$3="",$R$3=""),"",IF('Result Sheet'!G76="","",'Result Sheet'!G76))</f>
        <v/>
      </c>
      <c r="F76" s="452" t="str">
        <f>IF(OR($D$3="",$R$3=""),"",IF('Result Sheet'!H76="","",'Result Sheet'!H76))</f>
        <v/>
      </c>
      <c r="G76" s="452" t="str">
        <f>IF(OR($D$3="",$R$3=""),"",IF('Result Sheet'!I76="","",'Result Sheet'!I76))</f>
        <v/>
      </c>
      <c r="H76" s="453" t="str">
        <f>IF(OR($D$3="",$R$3=""),"",IF('Result Sheet'!K76="","",'Result Sheet'!K76))</f>
        <v/>
      </c>
      <c r="I76" s="454" t="str">
        <f>IF(OR($D$3="",$R$3=""),"",IF('Result Sheet'!J76="","",'Result Sheet'!J76))</f>
        <v/>
      </c>
      <c r="J76" s="120" t="str">
        <f>IF($R$3=$AQ$8,'Result Sheet'!L76,IF($R$3=$AQ$9,'Result Sheet'!AG76,IF($R$3=$AQ$10,'Result Sheet'!BC76,IF($R$3=$AQ$11,'Result Sheet'!BX76,IF($R$3=$AQ$12,'Result Sheet'!CS76,IF($R$3=$AQ$13,'Result Sheet'!DN76,""))))))</f>
        <v/>
      </c>
      <c r="K76" s="120" t="str">
        <f>IF($R$3=$AQ$8,'Result Sheet'!M76,IF($R$3=$AQ$9,'Result Sheet'!AH76,IF($R$3=$AQ$10,'Result Sheet'!BD76,IF($R$3=$AQ$11,'Result Sheet'!BY76,IF($R$3=$AQ$12,'Result Sheet'!CT76,IF($R$3=$AQ$13,'Result Sheet'!DO76,IF($R$3=$AQ$14,'Result Sheet'!EI76,IF($R$3=$AQ$15,'Result Sheet'!ES76,IF($R$3=$AQ$16,'Result Sheet'!FC76,"")))))))))</f>
        <v/>
      </c>
      <c r="L76" s="120" t="str">
        <f>IF($R$3=$AQ$8,'Result Sheet'!N76,IF($R$3=$AQ$9,'Result Sheet'!AI76,IF($R$3=$AQ$10,'Result Sheet'!BE76,IF($R$3=$AQ$11,'Result Sheet'!BZ76,IF($R$3=$AQ$12,'Result Sheet'!CU76,IF($R$3=$AQ$13,'Result Sheet'!DP76,""))))))</f>
        <v/>
      </c>
      <c r="M76" s="120" t="str">
        <f>IF($R$3=$AQ$8,'Result Sheet'!O76,IF($R$3=$AQ$9,'Result Sheet'!AJ76,IF($R$3=$AQ$10,'Result Sheet'!BF76,IF($R$3=$AQ$11,'Result Sheet'!CA76,IF($R$3=$AQ$12,'Result Sheet'!CV76,IF($R$3=$AQ$13,'Result Sheet'!DQ76,IF($R$3=$AQ$14,'Result Sheet'!EJ76,IF($R$3=$AQ$15,'Result Sheet'!ET76,IF($R$3=$AQ$16,'Result Sheet'!FD76,"")))))))))</f>
        <v/>
      </c>
      <c r="N76" s="120" t="str">
        <f>IF($R$3=$AQ$8,'Result Sheet'!P76,IF($R$3=$AQ$9,'Result Sheet'!AK76,IF($R$3=$AQ$10,'Result Sheet'!BG76,IF($R$3=$AQ$11,'Result Sheet'!CB76,IF($R$3=$AQ$12,'Result Sheet'!CW76,IF($R$3=$AQ$13,'Result Sheet'!DR76,""))))))</f>
        <v/>
      </c>
      <c r="O76" s="120" t="str">
        <f>IF($R$3=$AQ$8,'Result Sheet'!Q76,IF($R$3=$AQ$9,'Result Sheet'!AL76,IF($R$3=$AQ$10,'Result Sheet'!BH76,IF($R$3=$AQ$11,'Result Sheet'!CC76,IF($R$3=$AQ$12,'Result Sheet'!CX76,IF($R$3=$AQ$13,'Result Sheet'!DS76,IF($R$3=$AQ$14,'Result Sheet'!EK76,IF($R$3=$AQ$15,'Result Sheet'!EU76,IF($R$3=$AQ$16,'Result Sheet'!FE76,"")))))))))</f>
        <v/>
      </c>
      <c r="P76" s="482" t="str">
        <f t="shared" si="13"/>
        <v/>
      </c>
      <c r="Q76" s="120" t="str">
        <f>IF($R$3=$AQ$8,'Result Sheet'!S76,IF($R$3=$AQ$9,'Result Sheet'!AN76,IF($R$3=$AQ$10,'Result Sheet'!BJ76,IF($R$3=$AQ$11,'Result Sheet'!CE76,IF($R$3=$AQ$12,'Result Sheet'!CZ76,IF($R$3=$AQ$13,'Result Sheet'!DU76,""))))))</f>
        <v/>
      </c>
      <c r="R76" s="120" t="str">
        <f>IF($R$3=$AQ$8,'Result Sheet'!T76,IF($R$3=$AQ$9,'Result Sheet'!AO76,IF($R$3=$AQ$10,'Result Sheet'!BK76,IF($R$3=$AQ$11,'Result Sheet'!CF76,IF($R$3=$AQ$12,'Result Sheet'!DA76,IF($R$3=$AQ$13,'Result Sheet'!DV76,IF($R$3=$AQ$14,'Result Sheet'!EL76,IF($R$3=$AQ$15,'Result Sheet'!EV76,IF($R$3=$AQ$16,'Result Sheet'!FF76,"")))))))))</f>
        <v/>
      </c>
      <c r="S76" s="65" t="str">
        <f t="shared" si="14"/>
        <v/>
      </c>
      <c r="T76" s="62">
        <f t="shared" si="15"/>
        <v>0</v>
      </c>
      <c r="U76" s="120" t="str">
        <f>IF($R$3=$AQ$8,'Result Sheet'!W76,IF($R$3=$AQ$9,'Result Sheet'!AR76,IF($R$3=$AQ$10,'Result Sheet'!BN76,IF($R$3=$AQ$11,'Result Sheet'!CI76,IF($R$3=$AQ$12,'Result Sheet'!DD76,IF($R$3=$AQ$13,'Result Sheet'!DY76,""))))))</f>
        <v/>
      </c>
      <c r="V76" s="120" t="str">
        <f>IF($R$3=$AQ$8,'Result Sheet'!X76,IF($R$3=$AQ$9,'Result Sheet'!AS76,IF($R$3=$AQ$10,'Result Sheet'!BO76,IF($R$3=$AQ$11,'Result Sheet'!CJ76,IF($R$3=$AQ$12,'Result Sheet'!DE76,IF($R$3=$AQ$13,'Result Sheet'!DZ76,IF($R$3=$AQ$14,'Result Sheet'!EM76,IF($R$3=$AQ$15,'Result Sheet'!EW76,IF($R$3=$AQ$16,'Result Sheet'!FG76,"")))))))))</f>
        <v/>
      </c>
      <c r="W76" s="66" t="str">
        <f t="shared" si="16"/>
        <v/>
      </c>
      <c r="X76" s="455" t="str">
        <f t="shared" si="17"/>
        <v/>
      </c>
      <c r="Y76" s="456">
        <f t="shared" si="18"/>
        <v>0</v>
      </c>
      <c r="Z76" s="456" t="str">
        <f t="shared" si="12"/>
        <v/>
      </c>
      <c r="AA76" s="456" t="str">
        <f t="shared" si="19"/>
        <v/>
      </c>
      <c r="AB76" s="456" t="str">
        <f t="shared" si="20"/>
        <v/>
      </c>
      <c r="AC76" s="456" t="str">
        <f t="shared" si="21"/>
        <v/>
      </c>
      <c r="AD76" s="457" t="str">
        <f t="shared" si="22"/>
        <v/>
      </c>
    </row>
    <row r="77" spans="1:30">
      <c r="A77" s="485">
        <f>IF('Result Sheet'!A77="","",'Result Sheet'!A77)</f>
        <v>70</v>
      </c>
      <c r="B77" s="449" t="str">
        <f>IF(OR($D$3="",$R$3=""),"",IF('Result Sheet'!B77="","",'Result Sheet'!B77))</f>
        <v/>
      </c>
      <c r="C77" s="450" t="str">
        <f>IF(OR($D$3="",$R$3=""),"",IF('Result Sheet'!F77="","",'Result Sheet'!F77))</f>
        <v/>
      </c>
      <c r="D77" s="451" t="str">
        <f>IF(OR($D$3="",$R$3=""),"",IF('Result Sheet'!E77="","",'Result Sheet'!E77))</f>
        <v/>
      </c>
      <c r="E77" s="452" t="str">
        <f>IF(OR($D$3="",$R$3=""),"",IF('Result Sheet'!G77="","",'Result Sheet'!G77))</f>
        <v/>
      </c>
      <c r="F77" s="452" t="str">
        <f>IF(OR($D$3="",$R$3=""),"",IF('Result Sheet'!H77="","",'Result Sheet'!H77))</f>
        <v/>
      </c>
      <c r="G77" s="452" t="str">
        <f>IF(OR($D$3="",$R$3=""),"",IF('Result Sheet'!I77="","",'Result Sheet'!I77))</f>
        <v/>
      </c>
      <c r="H77" s="453" t="str">
        <f>IF(OR($D$3="",$R$3=""),"",IF('Result Sheet'!K77="","",'Result Sheet'!K77))</f>
        <v/>
      </c>
      <c r="I77" s="454" t="str">
        <f>IF(OR($D$3="",$R$3=""),"",IF('Result Sheet'!J77="","",'Result Sheet'!J77))</f>
        <v/>
      </c>
      <c r="J77" s="120" t="str">
        <f>IF($R$3=$AQ$8,'Result Sheet'!L77,IF($R$3=$AQ$9,'Result Sheet'!AG77,IF($R$3=$AQ$10,'Result Sheet'!BC77,IF($R$3=$AQ$11,'Result Sheet'!BX77,IF($R$3=$AQ$12,'Result Sheet'!CS77,IF($R$3=$AQ$13,'Result Sheet'!DN77,""))))))</f>
        <v/>
      </c>
      <c r="K77" s="120" t="str">
        <f>IF($R$3=$AQ$8,'Result Sheet'!M77,IF($R$3=$AQ$9,'Result Sheet'!AH77,IF($R$3=$AQ$10,'Result Sheet'!BD77,IF($R$3=$AQ$11,'Result Sheet'!BY77,IF($R$3=$AQ$12,'Result Sheet'!CT77,IF($R$3=$AQ$13,'Result Sheet'!DO77,IF($R$3=$AQ$14,'Result Sheet'!EI77,IF($R$3=$AQ$15,'Result Sheet'!ES77,IF($R$3=$AQ$16,'Result Sheet'!FC77,"")))))))))</f>
        <v/>
      </c>
      <c r="L77" s="120" t="str">
        <f>IF($R$3=$AQ$8,'Result Sheet'!N77,IF($R$3=$AQ$9,'Result Sheet'!AI77,IF($R$3=$AQ$10,'Result Sheet'!BE77,IF($R$3=$AQ$11,'Result Sheet'!BZ77,IF($R$3=$AQ$12,'Result Sheet'!CU77,IF($R$3=$AQ$13,'Result Sheet'!DP77,""))))))</f>
        <v/>
      </c>
      <c r="M77" s="120" t="str">
        <f>IF($R$3=$AQ$8,'Result Sheet'!O77,IF($R$3=$AQ$9,'Result Sheet'!AJ77,IF($R$3=$AQ$10,'Result Sheet'!BF77,IF($R$3=$AQ$11,'Result Sheet'!CA77,IF($R$3=$AQ$12,'Result Sheet'!CV77,IF($R$3=$AQ$13,'Result Sheet'!DQ77,IF($R$3=$AQ$14,'Result Sheet'!EJ77,IF($R$3=$AQ$15,'Result Sheet'!ET77,IF($R$3=$AQ$16,'Result Sheet'!FD77,"")))))))))</f>
        <v/>
      </c>
      <c r="N77" s="120" t="str">
        <f>IF($R$3=$AQ$8,'Result Sheet'!P77,IF($R$3=$AQ$9,'Result Sheet'!AK77,IF($R$3=$AQ$10,'Result Sheet'!BG77,IF($R$3=$AQ$11,'Result Sheet'!CB77,IF($R$3=$AQ$12,'Result Sheet'!CW77,IF($R$3=$AQ$13,'Result Sheet'!DR77,""))))))</f>
        <v/>
      </c>
      <c r="O77" s="120" t="str">
        <f>IF($R$3=$AQ$8,'Result Sheet'!Q77,IF($R$3=$AQ$9,'Result Sheet'!AL77,IF($R$3=$AQ$10,'Result Sheet'!BH77,IF($R$3=$AQ$11,'Result Sheet'!CC77,IF($R$3=$AQ$12,'Result Sheet'!CX77,IF($R$3=$AQ$13,'Result Sheet'!DS77,IF($R$3=$AQ$14,'Result Sheet'!EK77,IF($R$3=$AQ$15,'Result Sheet'!EU77,IF($R$3=$AQ$16,'Result Sheet'!FE77,"")))))))))</f>
        <v/>
      </c>
      <c r="P77" s="482" t="str">
        <f t="shared" si="13"/>
        <v/>
      </c>
      <c r="Q77" s="120" t="str">
        <f>IF($R$3=$AQ$8,'Result Sheet'!S77,IF($R$3=$AQ$9,'Result Sheet'!AN77,IF($R$3=$AQ$10,'Result Sheet'!BJ77,IF($R$3=$AQ$11,'Result Sheet'!CE77,IF($R$3=$AQ$12,'Result Sheet'!CZ77,IF($R$3=$AQ$13,'Result Sheet'!DU77,""))))))</f>
        <v/>
      </c>
      <c r="R77" s="120" t="str">
        <f>IF($R$3=$AQ$8,'Result Sheet'!T77,IF($R$3=$AQ$9,'Result Sheet'!AO77,IF($R$3=$AQ$10,'Result Sheet'!BK77,IF($R$3=$AQ$11,'Result Sheet'!CF77,IF($R$3=$AQ$12,'Result Sheet'!DA77,IF($R$3=$AQ$13,'Result Sheet'!DV77,IF($R$3=$AQ$14,'Result Sheet'!EL77,IF($R$3=$AQ$15,'Result Sheet'!EV77,IF($R$3=$AQ$16,'Result Sheet'!FF77,"")))))))))</f>
        <v/>
      </c>
      <c r="S77" s="65" t="str">
        <f t="shared" si="14"/>
        <v/>
      </c>
      <c r="T77" s="62">
        <f t="shared" si="15"/>
        <v>0</v>
      </c>
      <c r="U77" s="120" t="str">
        <f>IF($R$3=$AQ$8,'Result Sheet'!W77,IF($R$3=$AQ$9,'Result Sheet'!AR77,IF($R$3=$AQ$10,'Result Sheet'!BN77,IF($R$3=$AQ$11,'Result Sheet'!CI77,IF($R$3=$AQ$12,'Result Sheet'!DD77,IF($R$3=$AQ$13,'Result Sheet'!DY77,""))))))</f>
        <v/>
      </c>
      <c r="V77" s="120" t="str">
        <f>IF($R$3=$AQ$8,'Result Sheet'!X77,IF($R$3=$AQ$9,'Result Sheet'!AS77,IF($R$3=$AQ$10,'Result Sheet'!BO77,IF($R$3=$AQ$11,'Result Sheet'!CJ77,IF($R$3=$AQ$12,'Result Sheet'!DE77,IF($R$3=$AQ$13,'Result Sheet'!DZ77,IF($R$3=$AQ$14,'Result Sheet'!EM77,IF($R$3=$AQ$15,'Result Sheet'!EW77,IF($R$3=$AQ$16,'Result Sheet'!FG77,"")))))))))</f>
        <v/>
      </c>
      <c r="W77" s="66" t="str">
        <f t="shared" si="16"/>
        <v/>
      </c>
      <c r="X77" s="455" t="str">
        <f t="shared" si="17"/>
        <v/>
      </c>
      <c r="Y77" s="456">
        <f t="shared" si="18"/>
        <v>0</v>
      </c>
      <c r="Z77" s="456" t="str">
        <f t="shared" si="12"/>
        <v/>
      </c>
      <c r="AA77" s="456" t="str">
        <f t="shared" si="19"/>
        <v/>
      </c>
      <c r="AB77" s="456" t="str">
        <f t="shared" si="20"/>
        <v/>
      </c>
      <c r="AC77" s="456" t="str">
        <f t="shared" si="21"/>
        <v/>
      </c>
      <c r="AD77" s="457" t="str">
        <f t="shared" si="22"/>
        <v/>
      </c>
    </row>
    <row r="78" spans="1:30">
      <c r="A78" s="485">
        <f>IF('Result Sheet'!A78="","",'Result Sheet'!A78)</f>
        <v>71</v>
      </c>
      <c r="B78" s="449" t="str">
        <f>IF(OR($D$3="",$R$3=""),"",IF('Result Sheet'!B78="","",'Result Sheet'!B78))</f>
        <v/>
      </c>
      <c r="C78" s="450" t="str">
        <f>IF(OR($D$3="",$R$3=""),"",IF('Result Sheet'!F78="","",'Result Sheet'!F78))</f>
        <v/>
      </c>
      <c r="D78" s="451" t="str">
        <f>IF(OR($D$3="",$R$3=""),"",IF('Result Sheet'!E78="","",'Result Sheet'!E78))</f>
        <v/>
      </c>
      <c r="E78" s="452" t="str">
        <f>IF(OR($D$3="",$R$3=""),"",IF('Result Sheet'!G78="","",'Result Sheet'!G78))</f>
        <v/>
      </c>
      <c r="F78" s="452" t="str">
        <f>IF(OR($D$3="",$R$3=""),"",IF('Result Sheet'!H78="","",'Result Sheet'!H78))</f>
        <v/>
      </c>
      <c r="G78" s="452" t="str">
        <f>IF(OR($D$3="",$R$3=""),"",IF('Result Sheet'!I78="","",'Result Sheet'!I78))</f>
        <v/>
      </c>
      <c r="H78" s="453" t="str">
        <f>IF(OR($D$3="",$R$3=""),"",IF('Result Sheet'!K78="","",'Result Sheet'!K78))</f>
        <v/>
      </c>
      <c r="I78" s="454" t="str">
        <f>IF(OR($D$3="",$R$3=""),"",IF('Result Sheet'!J78="","",'Result Sheet'!J78))</f>
        <v/>
      </c>
      <c r="J78" s="120" t="str">
        <f>IF($R$3=$AQ$8,'Result Sheet'!L78,IF($R$3=$AQ$9,'Result Sheet'!AG78,IF($R$3=$AQ$10,'Result Sheet'!BC78,IF($R$3=$AQ$11,'Result Sheet'!BX78,IF($R$3=$AQ$12,'Result Sheet'!CS78,IF($R$3=$AQ$13,'Result Sheet'!DN78,""))))))</f>
        <v/>
      </c>
      <c r="K78" s="120" t="str">
        <f>IF($R$3=$AQ$8,'Result Sheet'!M78,IF($R$3=$AQ$9,'Result Sheet'!AH78,IF($R$3=$AQ$10,'Result Sheet'!BD78,IF($R$3=$AQ$11,'Result Sheet'!BY78,IF($R$3=$AQ$12,'Result Sheet'!CT78,IF($R$3=$AQ$13,'Result Sheet'!DO78,IF($R$3=$AQ$14,'Result Sheet'!EI78,IF($R$3=$AQ$15,'Result Sheet'!ES78,IF($R$3=$AQ$16,'Result Sheet'!FC78,"")))))))))</f>
        <v/>
      </c>
      <c r="L78" s="120" t="str">
        <f>IF($R$3=$AQ$8,'Result Sheet'!N78,IF($R$3=$AQ$9,'Result Sheet'!AI78,IF($R$3=$AQ$10,'Result Sheet'!BE78,IF($R$3=$AQ$11,'Result Sheet'!BZ78,IF($R$3=$AQ$12,'Result Sheet'!CU78,IF($R$3=$AQ$13,'Result Sheet'!DP78,""))))))</f>
        <v/>
      </c>
      <c r="M78" s="120" t="str">
        <f>IF($R$3=$AQ$8,'Result Sheet'!O78,IF($R$3=$AQ$9,'Result Sheet'!AJ78,IF($R$3=$AQ$10,'Result Sheet'!BF78,IF($R$3=$AQ$11,'Result Sheet'!CA78,IF($R$3=$AQ$12,'Result Sheet'!CV78,IF($R$3=$AQ$13,'Result Sheet'!DQ78,IF($R$3=$AQ$14,'Result Sheet'!EJ78,IF($R$3=$AQ$15,'Result Sheet'!ET78,IF($R$3=$AQ$16,'Result Sheet'!FD78,"")))))))))</f>
        <v/>
      </c>
      <c r="N78" s="120" t="str">
        <f>IF($R$3=$AQ$8,'Result Sheet'!P78,IF($R$3=$AQ$9,'Result Sheet'!AK78,IF($R$3=$AQ$10,'Result Sheet'!BG78,IF($R$3=$AQ$11,'Result Sheet'!CB78,IF($R$3=$AQ$12,'Result Sheet'!CW78,IF($R$3=$AQ$13,'Result Sheet'!DR78,""))))))</f>
        <v/>
      </c>
      <c r="O78" s="120" t="str">
        <f>IF($R$3=$AQ$8,'Result Sheet'!Q78,IF($R$3=$AQ$9,'Result Sheet'!AL78,IF($R$3=$AQ$10,'Result Sheet'!BH78,IF($R$3=$AQ$11,'Result Sheet'!CC78,IF($R$3=$AQ$12,'Result Sheet'!CX78,IF($R$3=$AQ$13,'Result Sheet'!DS78,IF($R$3=$AQ$14,'Result Sheet'!EK78,IF($R$3=$AQ$15,'Result Sheet'!EU78,IF($R$3=$AQ$16,'Result Sheet'!FE78,"")))))))))</f>
        <v/>
      </c>
      <c r="P78" s="482" t="str">
        <f t="shared" si="13"/>
        <v/>
      </c>
      <c r="Q78" s="120" t="str">
        <f>IF($R$3=$AQ$8,'Result Sheet'!S78,IF($R$3=$AQ$9,'Result Sheet'!AN78,IF($R$3=$AQ$10,'Result Sheet'!BJ78,IF($R$3=$AQ$11,'Result Sheet'!CE78,IF($R$3=$AQ$12,'Result Sheet'!CZ78,IF($R$3=$AQ$13,'Result Sheet'!DU78,""))))))</f>
        <v/>
      </c>
      <c r="R78" s="120" t="str">
        <f>IF($R$3=$AQ$8,'Result Sheet'!T78,IF($R$3=$AQ$9,'Result Sheet'!AO78,IF($R$3=$AQ$10,'Result Sheet'!BK78,IF($R$3=$AQ$11,'Result Sheet'!CF78,IF($R$3=$AQ$12,'Result Sheet'!DA78,IF($R$3=$AQ$13,'Result Sheet'!DV78,IF($R$3=$AQ$14,'Result Sheet'!EL78,IF($R$3=$AQ$15,'Result Sheet'!EV78,IF($R$3=$AQ$16,'Result Sheet'!FF78,"")))))))))</f>
        <v/>
      </c>
      <c r="S78" s="65" t="str">
        <f t="shared" si="14"/>
        <v/>
      </c>
      <c r="T78" s="62">
        <f t="shared" si="15"/>
        <v>0</v>
      </c>
      <c r="U78" s="120" t="str">
        <f>IF($R$3=$AQ$8,'Result Sheet'!W78,IF($R$3=$AQ$9,'Result Sheet'!AR78,IF($R$3=$AQ$10,'Result Sheet'!BN78,IF($R$3=$AQ$11,'Result Sheet'!CI78,IF($R$3=$AQ$12,'Result Sheet'!DD78,IF($R$3=$AQ$13,'Result Sheet'!DY78,""))))))</f>
        <v/>
      </c>
      <c r="V78" s="120" t="str">
        <f>IF($R$3=$AQ$8,'Result Sheet'!X78,IF($R$3=$AQ$9,'Result Sheet'!AS78,IF($R$3=$AQ$10,'Result Sheet'!BO78,IF($R$3=$AQ$11,'Result Sheet'!CJ78,IF($R$3=$AQ$12,'Result Sheet'!DE78,IF($R$3=$AQ$13,'Result Sheet'!DZ78,IF($R$3=$AQ$14,'Result Sheet'!EM78,IF($R$3=$AQ$15,'Result Sheet'!EW78,IF($R$3=$AQ$16,'Result Sheet'!FG78,"")))))))))</f>
        <v/>
      </c>
      <c r="W78" s="66" t="str">
        <f t="shared" si="16"/>
        <v/>
      </c>
      <c r="X78" s="455" t="str">
        <f t="shared" si="17"/>
        <v/>
      </c>
      <c r="Y78" s="456">
        <f t="shared" si="18"/>
        <v>0</v>
      </c>
      <c r="Z78" s="456" t="str">
        <f t="shared" si="12"/>
        <v/>
      </c>
      <c r="AA78" s="456" t="str">
        <f t="shared" si="19"/>
        <v/>
      </c>
      <c r="AB78" s="456" t="str">
        <f t="shared" si="20"/>
        <v/>
      </c>
      <c r="AC78" s="456" t="str">
        <f t="shared" si="21"/>
        <v/>
      </c>
      <c r="AD78" s="457" t="str">
        <f t="shared" si="22"/>
        <v/>
      </c>
    </row>
    <row r="79" spans="1:30">
      <c r="A79" s="485">
        <f>IF('Result Sheet'!A79="","",'Result Sheet'!A79)</f>
        <v>72</v>
      </c>
      <c r="B79" s="449" t="str">
        <f>IF(OR($D$3="",$R$3=""),"",IF('Result Sheet'!B79="","",'Result Sheet'!B79))</f>
        <v/>
      </c>
      <c r="C79" s="450" t="str">
        <f>IF(OR($D$3="",$R$3=""),"",IF('Result Sheet'!F79="","",'Result Sheet'!F79))</f>
        <v/>
      </c>
      <c r="D79" s="451" t="str">
        <f>IF(OR($D$3="",$R$3=""),"",IF('Result Sheet'!E79="","",'Result Sheet'!E79))</f>
        <v/>
      </c>
      <c r="E79" s="452" t="str">
        <f>IF(OR($D$3="",$R$3=""),"",IF('Result Sheet'!G79="","",'Result Sheet'!G79))</f>
        <v/>
      </c>
      <c r="F79" s="452" t="str">
        <f>IF(OR($D$3="",$R$3=""),"",IF('Result Sheet'!H79="","",'Result Sheet'!H79))</f>
        <v/>
      </c>
      <c r="G79" s="452" t="str">
        <f>IF(OR($D$3="",$R$3=""),"",IF('Result Sheet'!I79="","",'Result Sheet'!I79))</f>
        <v/>
      </c>
      <c r="H79" s="453" t="str">
        <f>IF(OR($D$3="",$R$3=""),"",IF('Result Sheet'!K79="","",'Result Sheet'!K79))</f>
        <v/>
      </c>
      <c r="I79" s="454" t="str">
        <f>IF(OR($D$3="",$R$3=""),"",IF('Result Sheet'!J79="","",'Result Sheet'!J79))</f>
        <v/>
      </c>
      <c r="J79" s="120" t="str">
        <f>IF($R$3=$AQ$8,'Result Sheet'!L79,IF($R$3=$AQ$9,'Result Sheet'!AG79,IF($R$3=$AQ$10,'Result Sheet'!BC79,IF($R$3=$AQ$11,'Result Sheet'!BX79,IF($R$3=$AQ$12,'Result Sheet'!CS79,IF($R$3=$AQ$13,'Result Sheet'!DN79,""))))))</f>
        <v/>
      </c>
      <c r="K79" s="120" t="str">
        <f>IF($R$3=$AQ$8,'Result Sheet'!M79,IF($R$3=$AQ$9,'Result Sheet'!AH79,IF($R$3=$AQ$10,'Result Sheet'!BD79,IF($R$3=$AQ$11,'Result Sheet'!BY79,IF($R$3=$AQ$12,'Result Sheet'!CT79,IF($R$3=$AQ$13,'Result Sheet'!DO79,IF($R$3=$AQ$14,'Result Sheet'!EI79,IF($R$3=$AQ$15,'Result Sheet'!ES79,IF($R$3=$AQ$16,'Result Sheet'!FC79,"")))))))))</f>
        <v/>
      </c>
      <c r="L79" s="120" t="str">
        <f>IF($R$3=$AQ$8,'Result Sheet'!N79,IF($R$3=$AQ$9,'Result Sheet'!AI79,IF($R$3=$AQ$10,'Result Sheet'!BE79,IF($R$3=$AQ$11,'Result Sheet'!BZ79,IF($R$3=$AQ$12,'Result Sheet'!CU79,IF($R$3=$AQ$13,'Result Sheet'!DP79,""))))))</f>
        <v/>
      </c>
      <c r="M79" s="120" t="str">
        <f>IF($R$3=$AQ$8,'Result Sheet'!O79,IF($R$3=$AQ$9,'Result Sheet'!AJ79,IF($R$3=$AQ$10,'Result Sheet'!BF79,IF($R$3=$AQ$11,'Result Sheet'!CA79,IF($R$3=$AQ$12,'Result Sheet'!CV79,IF($R$3=$AQ$13,'Result Sheet'!DQ79,IF($R$3=$AQ$14,'Result Sheet'!EJ79,IF($R$3=$AQ$15,'Result Sheet'!ET79,IF($R$3=$AQ$16,'Result Sheet'!FD79,"")))))))))</f>
        <v/>
      </c>
      <c r="N79" s="120" t="str">
        <f>IF($R$3=$AQ$8,'Result Sheet'!P79,IF($R$3=$AQ$9,'Result Sheet'!AK79,IF($R$3=$AQ$10,'Result Sheet'!BG79,IF($R$3=$AQ$11,'Result Sheet'!CB79,IF($R$3=$AQ$12,'Result Sheet'!CW79,IF($R$3=$AQ$13,'Result Sheet'!DR79,""))))))</f>
        <v/>
      </c>
      <c r="O79" s="120" t="str">
        <f>IF($R$3=$AQ$8,'Result Sheet'!Q79,IF($R$3=$AQ$9,'Result Sheet'!AL79,IF($R$3=$AQ$10,'Result Sheet'!BH79,IF($R$3=$AQ$11,'Result Sheet'!CC79,IF($R$3=$AQ$12,'Result Sheet'!CX79,IF($R$3=$AQ$13,'Result Sheet'!DS79,IF($R$3=$AQ$14,'Result Sheet'!EK79,IF($R$3=$AQ$15,'Result Sheet'!EU79,IF($R$3=$AQ$16,'Result Sheet'!FE79,"")))))))))</f>
        <v/>
      </c>
      <c r="P79" s="482" t="str">
        <f t="shared" si="13"/>
        <v/>
      </c>
      <c r="Q79" s="120" t="str">
        <f>IF($R$3=$AQ$8,'Result Sheet'!S79,IF($R$3=$AQ$9,'Result Sheet'!AN79,IF($R$3=$AQ$10,'Result Sheet'!BJ79,IF($R$3=$AQ$11,'Result Sheet'!CE79,IF($R$3=$AQ$12,'Result Sheet'!CZ79,IF($R$3=$AQ$13,'Result Sheet'!DU79,""))))))</f>
        <v/>
      </c>
      <c r="R79" s="120" t="str">
        <f>IF($R$3=$AQ$8,'Result Sheet'!T79,IF($R$3=$AQ$9,'Result Sheet'!AO79,IF($R$3=$AQ$10,'Result Sheet'!BK79,IF($R$3=$AQ$11,'Result Sheet'!CF79,IF($R$3=$AQ$12,'Result Sheet'!DA79,IF($R$3=$AQ$13,'Result Sheet'!DV79,IF($R$3=$AQ$14,'Result Sheet'!EL79,IF($R$3=$AQ$15,'Result Sheet'!EV79,IF($R$3=$AQ$16,'Result Sheet'!FF79,"")))))))))</f>
        <v/>
      </c>
      <c r="S79" s="65" t="str">
        <f t="shared" si="14"/>
        <v/>
      </c>
      <c r="T79" s="62">
        <f t="shared" si="15"/>
        <v>0</v>
      </c>
      <c r="U79" s="120" t="str">
        <f>IF($R$3=$AQ$8,'Result Sheet'!W79,IF($R$3=$AQ$9,'Result Sheet'!AR79,IF($R$3=$AQ$10,'Result Sheet'!BN79,IF($R$3=$AQ$11,'Result Sheet'!CI79,IF($R$3=$AQ$12,'Result Sheet'!DD79,IF($R$3=$AQ$13,'Result Sheet'!DY79,""))))))</f>
        <v/>
      </c>
      <c r="V79" s="120" t="str">
        <f>IF($R$3=$AQ$8,'Result Sheet'!X79,IF($R$3=$AQ$9,'Result Sheet'!AS79,IF($R$3=$AQ$10,'Result Sheet'!BO79,IF($R$3=$AQ$11,'Result Sheet'!CJ79,IF($R$3=$AQ$12,'Result Sheet'!DE79,IF($R$3=$AQ$13,'Result Sheet'!DZ79,IF($R$3=$AQ$14,'Result Sheet'!EM79,IF($R$3=$AQ$15,'Result Sheet'!EW79,IF($R$3=$AQ$16,'Result Sheet'!FG79,"")))))))))</f>
        <v/>
      </c>
      <c r="W79" s="66" t="str">
        <f t="shared" si="16"/>
        <v/>
      </c>
      <c r="X79" s="455" t="str">
        <f t="shared" si="17"/>
        <v/>
      </c>
      <c r="Y79" s="456">
        <f t="shared" si="18"/>
        <v>0</v>
      </c>
      <c r="Z79" s="456" t="str">
        <f t="shared" si="12"/>
        <v/>
      </c>
      <c r="AA79" s="456" t="str">
        <f t="shared" si="19"/>
        <v/>
      </c>
      <c r="AB79" s="456" t="str">
        <f t="shared" si="20"/>
        <v/>
      </c>
      <c r="AC79" s="456" t="str">
        <f t="shared" si="21"/>
        <v/>
      </c>
      <c r="AD79" s="457" t="str">
        <f t="shared" si="22"/>
        <v/>
      </c>
    </row>
    <row r="80" spans="1:30">
      <c r="A80" s="485">
        <f>IF('Result Sheet'!A80="","",'Result Sheet'!A80)</f>
        <v>73</v>
      </c>
      <c r="B80" s="449" t="str">
        <f>IF(OR($D$3="",$R$3=""),"",IF('Result Sheet'!B80="","",'Result Sheet'!B80))</f>
        <v/>
      </c>
      <c r="C80" s="450" t="str">
        <f>IF(OR($D$3="",$R$3=""),"",IF('Result Sheet'!F80="","",'Result Sheet'!F80))</f>
        <v/>
      </c>
      <c r="D80" s="451" t="str">
        <f>IF(OR($D$3="",$R$3=""),"",IF('Result Sheet'!E80="","",'Result Sheet'!E80))</f>
        <v/>
      </c>
      <c r="E80" s="452" t="str">
        <f>IF(OR($D$3="",$R$3=""),"",IF('Result Sheet'!G80="","",'Result Sheet'!G80))</f>
        <v/>
      </c>
      <c r="F80" s="452" t="str">
        <f>IF(OR($D$3="",$R$3=""),"",IF('Result Sheet'!H80="","",'Result Sheet'!H80))</f>
        <v/>
      </c>
      <c r="G80" s="452" t="str">
        <f>IF(OR($D$3="",$R$3=""),"",IF('Result Sheet'!I80="","",'Result Sheet'!I80))</f>
        <v/>
      </c>
      <c r="H80" s="453" t="str">
        <f>IF(OR($D$3="",$R$3=""),"",IF('Result Sheet'!K80="","",'Result Sheet'!K80))</f>
        <v/>
      </c>
      <c r="I80" s="454" t="str">
        <f>IF(OR($D$3="",$R$3=""),"",IF('Result Sheet'!J80="","",'Result Sheet'!J80))</f>
        <v/>
      </c>
      <c r="J80" s="120" t="str">
        <f>IF($R$3=$AQ$8,'Result Sheet'!L80,IF($R$3=$AQ$9,'Result Sheet'!AG80,IF($R$3=$AQ$10,'Result Sheet'!BC80,IF($R$3=$AQ$11,'Result Sheet'!BX80,IF($R$3=$AQ$12,'Result Sheet'!CS80,IF($R$3=$AQ$13,'Result Sheet'!DN80,""))))))</f>
        <v/>
      </c>
      <c r="K80" s="120" t="str">
        <f>IF($R$3=$AQ$8,'Result Sheet'!M80,IF($R$3=$AQ$9,'Result Sheet'!AH80,IF($R$3=$AQ$10,'Result Sheet'!BD80,IF($R$3=$AQ$11,'Result Sheet'!BY80,IF($R$3=$AQ$12,'Result Sheet'!CT80,IF($R$3=$AQ$13,'Result Sheet'!DO80,IF($R$3=$AQ$14,'Result Sheet'!EI80,IF($R$3=$AQ$15,'Result Sheet'!ES80,IF($R$3=$AQ$16,'Result Sheet'!FC80,"")))))))))</f>
        <v/>
      </c>
      <c r="L80" s="120" t="str">
        <f>IF($R$3=$AQ$8,'Result Sheet'!N80,IF($R$3=$AQ$9,'Result Sheet'!AI80,IF($R$3=$AQ$10,'Result Sheet'!BE80,IF($R$3=$AQ$11,'Result Sheet'!BZ80,IF($R$3=$AQ$12,'Result Sheet'!CU80,IF($R$3=$AQ$13,'Result Sheet'!DP80,""))))))</f>
        <v/>
      </c>
      <c r="M80" s="120" t="str">
        <f>IF($R$3=$AQ$8,'Result Sheet'!O80,IF($R$3=$AQ$9,'Result Sheet'!AJ80,IF($R$3=$AQ$10,'Result Sheet'!BF80,IF($R$3=$AQ$11,'Result Sheet'!CA80,IF($R$3=$AQ$12,'Result Sheet'!CV80,IF($R$3=$AQ$13,'Result Sheet'!DQ80,IF($R$3=$AQ$14,'Result Sheet'!EJ80,IF($R$3=$AQ$15,'Result Sheet'!ET80,IF($R$3=$AQ$16,'Result Sheet'!FD80,"")))))))))</f>
        <v/>
      </c>
      <c r="N80" s="120" t="str">
        <f>IF($R$3=$AQ$8,'Result Sheet'!P80,IF($R$3=$AQ$9,'Result Sheet'!AK80,IF($R$3=$AQ$10,'Result Sheet'!BG80,IF($R$3=$AQ$11,'Result Sheet'!CB80,IF($R$3=$AQ$12,'Result Sheet'!CW80,IF($R$3=$AQ$13,'Result Sheet'!DR80,""))))))</f>
        <v/>
      </c>
      <c r="O80" s="120" t="str">
        <f>IF($R$3=$AQ$8,'Result Sheet'!Q80,IF($R$3=$AQ$9,'Result Sheet'!AL80,IF($R$3=$AQ$10,'Result Sheet'!BH80,IF($R$3=$AQ$11,'Result Sheet'!CC80,IF($R$3=$AQ$12,'Result Sheet'!CX80,IF($R$3=$AQ$13,'Result Sheet'!DS80,IF($R$3=$AQ$14,'Result Sheet'!EK80,IF($R$3=$AQ$15,'Result Sheet'!EU80,IF($R$3=$AQ$16,'Result Sheet'!FE80,"")))))))))</f>
        <v/>
      </c>
      <c r="P80" s="482" t="str">
        <f t="shared" si="13"/>
        <v/>
      </c>
      <c r="Q80" s="120" t="str">
        <f>IF($R$3=$AQ$8,'Result Sheet'!S80,IF($R$3=$AQ$9,'Result Sheet'!AN80,IF($R$3=$AQ$10,'Result Sheet'!BJ80,IF($R$3=$AQ$11,'Result Sheet'!CE80,IF($R$3=$AQ$12,'Result Sheet'!CZ80,IF($R$3=$AQ$13,'Result Sheet'!DU80,""))))))</f>
        <v/>
      </c>
      <c r="R80" s="120" t="str">
        <f>IF($R$3=$AQ$8,'Result Sheet'!T80,IF($R$3=$AQ$9,'Result Sheet'!AO80,IF($R$3=$AQ$10,'Result Sheet'!BK80,IF($R$3=$AQ$11,'Result Sheet'!CF80,IF($R$3=$AQ$12,'Result Sheet'!DA80,IF($R$3=$AQ$13,'Result Sheet'!DV80,IF($R$3=$AQ$14,'Result Sheet'!EL80,IF($R$3=$AQ$15,'Result Sheet'!EV80,IF($R$3=$AQ$16,'Result Sheet'!FF80,"")))))))))</f>
        <v/>
      </c>
      <c r="S80" s="65" t="str">
        <f t="shared" si="14"/>
        <v/>
      </c>
      <c r="T80" s="62">
        <f t="shared" si="15"/>
        <v>0</v>
      </c>
      <c r="U80" s="120" t="str">
        <f>IF($R$3=$AQ$8,'Result Sheet'!W80,IF($R$3=$AQ$9,'Result Sheet'!AR80,IF($R$3=$AQ$10,'Result Sheet'!BN80,IF($R$3=$AQ$11,'Result Sheet'!CI80,IF($R$3=$AQ$12,'Result Sheet'!DD80,IF($R$3=$AQ$13,'Result Sheet'!DY80,""))))))</f>
        <v/>
      </c>
      <c r="V80" s="120" t="str">
        <f>IF($R$3=$AQ$8,'Result Sheet'!X80,IF($R$3=$AQ$9,'Result Sheet'!AS80,IF($R$3=$AQ$10,'Result Sheet'!BO80,IF($R$3=$AQ$11,'Result Sheet'!CJ80,IF($R$3=$AQ$12,'Result Sheet'!DE80,IF($R$3=$AQ$13,'Result Sheet'!DZ80,IF($R$3=$AQ$14,'Result Sheet'!EM80,IF($R$3=$AQ$15,'Result Sheet'!EW80,IF($R$3=$AQ$16,'Result Sheet'!FG80,"")))))))))</f>
        <v/>
      </c>
      <c r="W80" s="66" t="str">
        <f t="shared" si="16"/>
        <v/>
      </c>
      <c r="X80" s="455" t="str">
        <f t="shared" si="17"/>
        <v/>
      </c>
      <c r="Y80" s="456">
        <f t="shared" si="18"/>
        <v>0</v>
      </c>
      <c r="Z80" s="456" t="str">
        <f t="shared" si="12"/>
        <v/>
      </c>
      <c r="AA80" s="456" t="str">
        <f t="shared" si="19"/>
        <v/>
      </c>
      <c r="AB80" s="456" t="str">
        <f t="shared" si="20"/>
        <v/>
      </c>
      <c r="AC80" s="456" t="str">
        <f t="shared" si="21"/>
        <v/>
      </c>
      <c r="AD80" s="457" t="str">
        <f t="shared" si="22"/>
        <v/>
      </c>
    </row>
    <row r="81" spans="1:30">
      <c r="A81" s="485">
        <f>IF('Result Sheet'!A81="","",'Result Sheet'!A81)</f>
        <v>74</v>
      </c>
      <c r="B81" s="449" t="str">
        <f>IF(OR($D$3="",$R$3=""),"",IF('Result Sheet'!B81="","",'Result Sheet'!B81))</f>
        <v/>
      </c>
      <c r="C81" s="450" t="str">
        <f>IF(OR($D$3="",$R$3=""),"",IF('Result Sheet'!F81="","",'Result Sheet'!F81))</f>
        <v/>
      </c>
      <c r="D81" s="451" t="str">
        <f>IF(OR($D$3="",$R$3=""),"",IF('Result Sheet'!E81="","",'Result Sheet'!E81))</f>
        <v/>
      </c>
      <c r="E81" s="452" t="str">
        <f>IF(OR($D$3="",$R$3=""),"",IF('Result Sheet'!G81="","",'Result Sheet'!G81))</f>
        <v/>
      </c>
      <c r="F81" s="452" t="str">
        <f>IF(OR($D$3="",$R$3=""),"",IF('Result Sheet'!H81="","",'Result Sheet'!H81))</f>
        <v/>
      </c>
      <c r="G81" s="452" t="str">
        <f>IF(OR($D$3="",$R$3=""),"",IF('Result Sheet'!I81="","",'Result Sheet'!I81))</f>
        <v/>
      </c>
      <c r="H81" s="453" t="str">
        <f>IF(OR($D$3="",$R$3=""),"",IF('Result Sheet'!K81="","",'Result Sheet'!K81))</f>
        <v/>
      </c>
      <c r="I81" s="454" t="str">
        <f>IF(OR($D$3="",$R$3=""),"",IF('Result Sheet'!J81="","",'Result Sheet'!J81))</f>
        <v/>
      </c>
      <c r="J81" s="120" t="str">
        <f>IF($R$3=$AQ$8,'Result Sheet'!L81,IF($R$3=$AQ$9,'Result Sheet'!AG81,IF($R$3=$AQ$10,'Result Sheet'!BC81,IF($R$3=$AQ$11,'Result Sheet'!BX81,IF($R$3=$AQ$12,'Result Sheet'!CS81,IF($R$3=$AQ$13,'Result Sheet'!DN81,""))))))</f>
        <v/>
      </c>
      <c r="K81" s="120" t="str">
        <f>IF($R$3=$AQ$8,'Result Sheet'!M81,IF($R$3=$AQ$9,'Result Sheet'!AH81,IF($R$3=$AQ$10,'Result Sheet'!BD81,IF($R$3=$AQ$11,'Result Sheet'!BY81,IF($R$3=$AQ$12,'Result Sheet'!CT81,IF($R$3=$AQ$13,'Result Sheet'!DO81,IF($R$3=$AQ$14,'Result Sheet'!EI81,IF($R$3=$AQ$15,'Result Sheet'!ES81,IF($R$3=$AQ$16,'Result Sheet'!FC81,"")))))))))</f>
        <v/>
      </c>
      <c r="L81" s="120" t="str">
        <f>IF($R$3=$AQ$8,'Result Sheet'!N81,IF($R$3=$AQ$9,'Result Sheet'!AI81,IF($R$3=$AQ$10,'Result Sheet'!BE81,IF($R$3=$AQ$11,'Result Sheet'!BZ81,IF($R$3=$AQ$12,'Result Sheet'!CU81,IF($R$3=$AQ$13,'Result Sheet'!DP81,""))))))</f>
        <v/>
      </c>
      <c r="M81" s="120" t="str">
        <f>IF($R$3=$AQ$8,'Result Sheet'!O81,IF($R$3=$AQ$9,'Result Sheet'!AJ81,IF($R$3=$AQ$10,'Result Sheet'!BF81,IF($R$3=$AQ$11,'Result Sheet'!CA81,IF($R$3=$AQ$12,'Result Sheet'!CV81,IF($R$3=$AQ$13,'Result Sheet'!DQ81,IF($R$3=$AQ$14,'Result Sheet'!EJ81,IF($R$3=$AQ$15,'Result Sheet'!ET81,IF($R$3=$AQ$16,'Result Sheet'!FD81,"")))))))))</f>
        <v/>
      </c>
      <c r="N81" s="120" t="str">
        <f>IF($R$3=$AQ$8,'Result Sheet'!P81,IF($R$3=$AQ$9,'Result Sheet'!AK81,IF($R$3=$AQ$10,'Result Sheet'!BG81,IF($R$3=$AQ$11,'Result Sheet'!CB81,IF($R$3=$AQ$12,'Result Sheet'!CW81,IF($R$3=$AQ$13,'Result Sheet'!DR81,""))))))</f>
        <v/>
      </c>
      <c r="O81" s="120" t="str">
        <f>IF($R$3=$AQ$8,'Result Sheet'!Q81,IF($R$3=$AQ$9,'Result Sheet'!AL81,IF($R$3=$AQ$10,'Result Sheet'!BH81,IF($R$3=$AQ$11,'Result Sheet'!CC81,IF($R$3=$AQ$12,'Result Sheet'!CX81,IF($R$3=$AQ$13,'Result Sheet'!DS81,IF($R$3=$AQ$14,'Result Sheet'!EK81,IF($R$3=$AQ$15,'Result Sheet'!EU81,IF($R$3=$AQ$16,'Result Sheet'!FE81,"")))))))))</f>
        <v/>
      </c>
      <c r="P81" s="482" t="str">
        <f t="shared" si="13"/>
        <v/>
      </c>
      <c r="Q81" s="120" t="str">
        <f>IF($R$3=$AQ$8,'Result Sheet'!S81,IF($R$3=$AQ$9,'Result Sheet'!AN81,IF($R$3=$AQ$10,'Result Sheet'!BJ81,IF($R$3=$AQ$11,'Result Sheet'!CE81,IF($R$3=$AQ$12,'Result Sheet'!CZ81,IF($R$3=$AQ$13,'Result Sheet'!DU81,""))))))</f>
        <v/>
      </c>
      <c r="R81" s="120" t="str">
        <f>IF($R$3=$AQ$8,'Result Sheet'!T81,IF($R$3=$AQ$9,'Result Sheet'!AO81,IF($R$3=$AQ$10,'Result Sheet'!BK81,IF($R$3=$AQ$11,'Result Sheet'!CF81,IF($R$3=$AQ$12,'Result Sheet'!DA81,IF($R$3=$AQ$13,'Result Sheet'!DV81,IF($R$3=$AQ$14,'Result Sheet'!EL81,IF($R$3=$AQ$15,'Result Sheet'!EV81,IF($R$3=$AQ$16,'Result Sheet'!FF81,"")))))))))</f>
        <v/>
      </c>
      <c r="S81" s="65" t="str">
        <f t="shared" si="14"/>
        <v/>
      </c>
      <c r="T81" s="62">
        <f t="shared" si="15"/>
        <v>0</v>
      </c>
      <c r="U81" s="120" t="str">
        <f>IF($R$3=$AQ$8,'Result Sheet'!W81,IF($R$3=$AQ$9,'Result Sheet'!AR81,IF($R$3=$AQ$10,'Result Sheet'!BN81,IF($R$3=$AQ$11,'Result Sheet'!CI81,IF($R$3=$AQ$12,'Result Sheet'!DD81,IF($R$3=$AQ$13,'Result Sheet'!DY81,""))))))</f>
        <v/>
      </c>
      <c r="V81" s="120" t="str">
        <f>IF($R$3=$AQ$8,'Result Sheet'!X81,IF($R$3=$AQ$9,'Result Sheet'!AS81,IF($R$3=$AQ$10,'Result Sheet'!BO81,IF($R$3=$AQ$11,'Result Sheet'!CJ81,IF($R$3=$AQ$12,'Result Sheet'!DE81,IF($R$3=$AQ$13,'Result Sheet'!DZ81,IF($R$3=$AQ$14,'Result Sheet'!EM81,IF($R$3=$AQ$15,'Result Sheet'!EW81,IF($R$3=$AQ$16,'Result Sheet'!FG81,"")))))))))</f>
        <v/>
      </c>
      <c r="W81" s="66" t="str">
        <f t="shared" si="16"/>
        <v/>
      </c>
      <c r="X81" s="455" t="str">
        <f t="shared" si="17"/>
        <v/>
      </c>
      <c r="Y81" s="456">
        <f t="shared" si="18"/>
        <v>0</v>
      </c>
      <c r="Z81" s="456" t="str">
        <f t="shared" si="12"/>
        <v/>
      </c>
      <c r="AA81" s="456" t="str">
        <f t="shared" si="19"/>
        <v/>
      </c>
      <c r="AB81" s="456" t="str">
        <f t="shared" si="20"/>
        <v/>
      </c>
      <c r="AC81" s="456" t="str">
        <f t="shared" si="21"/>
        <v/>
      </c>
      <c r="AD81" s="457" t="str">
        <f t="shared" si="22"/>
        <v/>
      </c>
    </row>
    <row r="82" spans="1:30">
      <c r="A82" s="485">
        <f>IF('Result Sheet'!A82="","",'Result Sheet'!A82)</f>
        <v>75</v>
      </c>
      <c r="B82" s="449" t="str">
        <f>IF(OR($D$3="",$R$3=""),"",IF('Result Sheet'!B82="","",'Result Sheet'!B82))</f>
        <v/>
      </c>
      <c r="C82" s="450" t="str">
        <f>IF(OR($D$3="",$R$3=""),"",IF('Result Sheet'!F82="","",'Result Sheet'!F82))</f>
        <v/>
      </c>
      <c r="D82" s="451" t="str">
        <f>IF(OR($D$3="",$R$3=""),"",IF('Result Sheet'!E82="","",'Result Sheet'!E82))</f>
        <v/>
      </c>
      <c r="E82" s="452" t="str">
        <f>IF(OR($D$3="",$R$3=""),"",IF('Result Sheet'!G82="","",'Result Sheet'!G82))</f>
        <v/>
      </c>
      <c r="F82" s="452" t="str">
        <f>IF(OR($D$3="",$R$3=""),"",IF('Result Sheet'!H82="","",'Result Sheet'!H82))</f>
        <v/>
      </c>
      <c r="G82" s="452" t="str">
        <f>IF(OR($D$3="",$R$3=""),"",IF('Result Sheet'!I82="","",'Result Sheet'!I82))</f>
        <v/>
      </c>
      <c r="H82" s="453" t="str">
        <f>IF(OR($D$3="",$R$3=""),"",IF('Result Sheet'!K82="","",'Result Sheet'!K82))</f>
        <v/>
      </c>
      <c r="I82" s="454" t="str">
        <f>IF(OR($D$3="",$R$3=""),"",IF('Result Sheet'!J82="","",'Result Sheet'!J82))</f>
        <v/>
      </c>
      <c r="J82" s="120" t="str">
        <f>IF($R$3=$AQ$8,'Result Sheet'!L82,IF($R$3=$AQ$9,'Result Sheet'!AG82,IF($R$3=$AQ$10,'Result Sheet'!BC82,IF($R$3=$AQ$11,'Result Sheet'!BX82,IF($R$3=$AQ$12,'Result Sheet'!CS82,IF($R$3=$AQ$13,'Result Sheet'!DN82,""))))))</f>
        <v/>
      </c>
      <c r="K82" s="120" t="str">
        <f>IF($R$3=$AQ$8,'Result Sheet'!M82,IF($R$3=$AQ$9,'Result Sheet'!AH82,IF($R$3=$AQ$10,'Result Sheet'!BD82,IF($R$3=$AQ$11,'Result Sheet'!BY82,IF($R$3=$AQ$12,'Result Sheet'!CT82,IF($R$3=$AQ$13,'Result Sheet'!DO82,IF($R$3=$AQ$14,'Result Sheet'!EI82,IF($R$3=$AQ$15,'Result Sheet'!ES82,IF($R$3=$AQ$16,'Result Sheet'!FC82,"")))))))))</f>
        <v/>
      </c>
      <c r="L82" s="120" t="str">
        <f>IF($R$3=$AQ$8,'Result Sheet'!N82,IF($R$3=$AQ$9,'Result Sheet'!AI82,IF($R$3=$AQ$10,'Result Sheet'!BE82,IF($R$3=$AQ$11,'Result Sheet'!BZ82,IF($R$3=$AQ$12,'Result Sheet'!CU82,IF($R$3=$AQ$13,'Result Sheet'!DP82,""))))))</f>
        <v/>
      </c>
      <c r="M82" s="120" t="str">
        <f>IF($R$3=$AQ$8,'Result Sheet'!O82,IF($R$3=$AQ$9,'Result Sheet'!AJ82,IF($R$3=$AQ$10,'Result Sheet'!BF82,IF($R$3=$AQ$11,'Result Sheet'!CA82,IF($R$3=$AQ$12,'Result Sheet'!CV82,IF($R$3=$AQ$13,'Result Sheet'!DQ82,IF($R$3=$AQ$14,'Result Sheet'!EJ82,IF($R$3=$AQ$15,'Result Sheet'!ET82,IF($R$3=$AQ$16,'Result Sheet'!FD82,"")))))))))</f>
        <v/>
      </c>
      <c r="N82" s="120" t="str">
        <f>IF($R$3=$AQ$8,'Result Sheet'!P82,IF($R$3=$AQ$9,'Result Sheet'!AK82,IF($R$3=$AQ$10,'Result Sheet'!BG82,IF($R$3=$AQ$11,'Result Sheet'!CB82,IF($R$3=$AQ$12,'Result Sheet'!CW82,IF($R$3=$AQ$13,'Result Sheet'!DR82,""))))))</f>
        <v/>
      </c>
      <c r="O82" s="120" t="str">
        <f>IF($R$3=$AQ$8,'Result Sheet'!Q82,IF($R$3=$AQ$9,'Result Sheet'!AL82,IF($R$3=$AQ$10,'Result Sheet'!BH82,IF($R$3=$AQ$11,'Result Sheet'!CC82,IF($R$3=$AQ$12,'Result Sheet'!CX82,IF($R$3=$AQ$13,'Result Sheet'!DS82,IF($R$3=$AQ$14,'Result Sheet'!EK82,IF($R$3=$AQ$15,'Result Sheet'!EU82,IF($R$3=$AQ$16,'Result Sheet'!FE82,"")))))))))</f>
        <v/>
      </c>
      <c r="P82" s="482" t="str">
        <f t="shared" si="13"/>
        <v/>
      </c>
      <c r="Q82" s="120" t="str">
        <f>IF($R$3=$AQ$8,'Result Sheet'!S82,IF($R$3=$AQ$9,'Result Sheet'!AN82,IF($R$3=$AQ$10,'Result Sheet'!BJ82,IF($R$3=$AQ$11,'Result Sheet'!CE82,IF($R$3=$AQ$12,'Result Sheet'!CZ82,IF($R$3=$AQ$13,'Result Sheet'!DU82,""))))))</f>
        <v/>
      </c>
      <c r="R82" s="120" t="str">
        <f>IF($R$3=$AQ$8,'Result Sheet'!T82,IF($R$3=$AQ$9,'Result Sheet'!AO82,IF($R$3=$AQ$10,'Result Sheet'!BK82,IF($R$3=$AQ$11,'Result Sheet'!CF82,IF($R$3=$AQ$12,'Result Sheet'!DA82,IF($R$3=$AQ$13,'Result Sheet'!DV82,IF($R$3=$AQ$14,'Result Sheet'!EL82,IF($R$3=$AQ$15,'Result Sheet'!EV82,IF($R$3=$AQ$16,'Result Sheet'!FF82,"")))))))))</f>
        <v/>
      </c>
      <c r="S82" s="65" t="str">
        <f t="shared" si="14"/>
        <v/>
      </c>
      <c r="T82" s="62">
        <f t="shared" si="15"/>
        <v>0</v>
      </c>
      <c r="U82" s="120" t="str">
        <f>IF($R$3=$AQ$8,'Result Sheet'!W82,IF($R$3=$AQ$9,'Result Sheet'!AR82,IF($R$3=$AQ$10,'Result Sheet'!BN82,IF($R$3=$AQ$11,'Result Sheet'!CI82,IF($R$3=$AQ$12,'Result Sheet'!DD82,IF($R$3=$AQ$13,'Result Sheet'!DY82,""))))))</f>
        <v/>
      </c>
      <c r="V82" s="120" t="str">
        <f>IF($R$3=$AQ$8,'Result Sheet'!X82,IF($R$3=$AQ$9,'Result Sheet'!AS82,IF($R$3=$AQ$10,'Result Sheet'!BO82,IF($R$3=$AQ$11,'Result Sheet'!CJ82,IF($R$3=$AQ$12,'Result Sheet'!DE82,IF($R$3=$AQ$13,'Result Sheet'!DZ82,IF($R$3=$AQ$14,'Result Sheet'!EM82,IF($R$3=$AQ$15,'Result Sheet'!EW82,IF($R$3=$AQ$16,'Result Sheet'!FG82,"")))))))))</f>
        <v/>
      </c>
      <c r="W82" s="66" t="str">
        <f t="shared" si="16"/>
        <v/>
      </c>
      <c r="X82" s="455" t="str">
        <f t="shared" si="17"/>
        <v/>
      </c>
      <c r="Y82" s="456">
        <f t="shared" si="18"/>
        <v>0</v>
      </c>
      <c r="Z82" s="456" t="str">
        <f t="shared" si="12"/>
        <v/>
      </c>
      <c r="AA82" s="456" t="str">
        <f t="shared" si="19"/>
        <v/>
      </c>
      <c r="AB82" s="456" t="str">
        <f t="shared" si="20"/>
        <v/>
      </c>
      <c r="AC82" s="456" t="str">
        <f t="shared" si="21"/>
        <v/>
      </c>
      <c r="AD82" s="457" t="str">
        <f t="shared" si="22"/>
        <v/>
      </c>
    </row>
    <row r="83" spans="1:30">
      <c r="A83" s="485">
        <f>IF('Result Sheet'!A83="","",'Result Sheet'!A83)</f>
        <v>76</v>
      </c>
      <c r="B83" s="449" t="str">
        <f>IF(OR($D$3="",$R$3=""),"",IF('Result Sheet'!B83="","",'Result Sheet'!B83))</f>
        <v/>
      </c>
      <c r="C83" s="450" t="str">
        <f>IF(OR($D$3="",$R$3=""),"",IF('Result Sheet'!F83="","",'Result Sheet'!F83))</f>
        <v/>
      </c>
      <c r="D83" s="451" t="str">
        <f>IF(OR($D$3="",$R$3=""),"",IF('Result Sheet'!E83="","",'Result Sheet'!E83))</f>
        <v/>
      </c>
      <c r="E83" s="452" t="str">
        <f>IF(OR($D$3="",$R$3=""),"",IF('Result Sheet'!G83="","",'Result Sheet'!G83))</f>
        <v/>
      </c>
      <c r="F83" s="452" t="str">
        <f>IF(OR($D$3="",$R$3=""),"",IF('Result Sheet'!H83="","",'Result Sheet'!H83))</f>
        <v/>
      </c>
      <c r="G83" s="452" t="str">
        <f>IF(OR($D$3="",$R$3=""),"",IF('Result Sheet'!I83="","",'Result Sheet'!I83))</f>
        <v/>
      </c>
      <c r="H83" s="453" t="str">
        <f>IF(OR($D$3="",$R$3=""),"",IF('Result Sheet'!K83="","",'Result Sheet'!K83))</f>
        <v/>
      </c>
      <c r="I83" s="454" t="str">
        <f>IF(OR($D$3="",$R$3=""),"",IF('Result Sheet'!J83="","",'Result Sheet'!J83))</f>
        <v/>
      </c>
      <c r="J83" s="120" t="str">
        <f>IF($R$3=$AQ$8,'Result Sheet'!L83,IF($R$3=$AQ$9,'Result Sheet'!AG83,IF($R$3=$AQ$10,'Result Sheet'!BC83,IF($R$3=$AQ$11,'Result Sheet'!BX83,IF($R$3=$AQ$12,'Result Sheet'!CS83,IF($R$3=$AQ$13,'Result Sheet'!DN83,""))))))</f>
        <v/>
      </c>
      <c r="K83" s="120" t="str">
        <f>IF($R$3=$AQ$8,'Result Sheet'!M83,IF($R$3=$AQ$9,'Result Sheet'!AH83,IF($R$3=$AQ$10,'Result Sheet'!BD83,IF($R$3=$AQ$11,'Result Sheet'!BY83,IF($R$3=$AQ$12,'Result Sheet'!CT83,IF($R$3=$AQ$13,'Result Sheet'!DO83,IF($R$3=$AQ$14,'Result Sheet'!EI83,IF($R$3=$AQ$15,'Result Sheet'!ES83,IF($R$3=$AQ$16,'Result Sheet'!FC83,"")))))))))</f>
        <v/>
      </c>
      <c r="L83" s="120" t="str">
        <f>IF($R$3=$AQ$8,'Result Sheet'!N83,IF($R$3=$AQ$9,'Result Sheet'!AI83,IF($R$3=$AQ$10,'Result Sheet'!BE83,IF($R$3=$AQ$11,'Result Sheet'!BZ83,IF($R$3=$AQ$12,'Result Sheet'!CU83,IF($R$3=$AQ$13,'Result Sheet'!DP83,""))))))</f>
        <v/>
      </c>
      <c r="M83" s="120" t="str">
        <f>IF($R$3=$AQ$8,'Result Sheet'!O83,IF($R$3=$AQ$9,'Result Sheet'!AJ83,IF($R$3=$AQ$10,'Result Sheet'!BF83,IF($R$3=$AQ$11,'Result Sheet'!CA83,IF($R$3=$AQ$12,'Result Sheet'!CV83,IF($R$3=$AQ$13,'Result Sheet'!DQ83,IF($R$3=$AQ$14,'Result Sheet'!EJ83,IF($R$3=$AQ$15,'Result Sheet'!ET83,IF($R$3=$AQ$16,'Result Sheet'!FD83,"")))))))))</f>
        <v/>
      </c>
      <c r="N83" s="120" t="str">
        <f>IF($R$3=$AQ$8,'Result Sheet'!P83,IF($R$3=$AQ$9,'Result Sheet'!AK83,IF($R$3=$AQ$10,'Result Sheet'!BG83,IF($R$3=$AQ$11,'Result Sheet'!CB83,IF($R$3=$AQ$12,'Result Sheet'!CW83,IF($R$3=$AQ$13,'Result Sheet'!DR83,""))))))</f>
        <v/>
      </c>
      <c r="O83" s="120" t="str">
        <f>IF($R$3=$AQ$8,'Result Sheet'!Q83,IF($R$3=$AQ$9,'Result Sheet'!AL83,IF($R$3=$AQ$10,'Result Sheet'!BH83,IF($R$3=$AQ$11,'Result Sheet'!CC83,IF($R$3=$AQ$12,'Result Sheet'!CX83,IF($R$3=$AQ$13,'Result Sheet'!DS83,IF($R$3=$AQ$14,'Result Sheet'!EK83,IF($R$3=$AQ$15,'Result Sheet'!EU83,IF($R$3=$AQ$16,'Result Sheet'!FE83,"")))))))))</f>
        <v/>
      </c>
      <c r="P83" s="482" t="str">
        <f t="shared" si="13"/>
        <v/>
      </c>
      <c r="Q83" s="120" t="str">
        <f>IF($R$3=$AQ$8,'Result Sheet'!S83,IF($R$3=$AQ$9,'Result Sheet'!AN83,IF($R$3=$AQ$10,'Result Sheet'!BJ83,IF($R$3=$AQ$11,'Result Sheet'!CE83,IF($R$3=$AQ$12,'Result Sheet'!CZ83,IF($R$3=$AQ$13,'Result Sheet'!DU83,""))))))</f>
        <v/>
      </c>
      <c r="R83" s="120" t="str">
        <f>IF($R$3=$AQ$8,'Result Sheet'!T83,IF($R$3=$AQ$9,'Result Sheet'!AO83,IF($R$3=$AQ$10,'Result Sheet'!BK83,IF($R$3=$AQ$11,'Result Sheet'!CF83,IF($R$3=$AQ$12,'Result Sheet'!DA83,IF($R$3=$AQ$13,'Result Sheet'!DV83,IF($R$3=$AQ$14,'Result Sheet'!EL83,IF($R$3=$AQ$15,'Result Sheet'!EV83,IF($R$3=$AQ$16,'Result Sheet'!FF83,"")))))))))</f>
        <v/>
      </c>
      <c r="S83" s="65" t="str">
        <f t="shared" si="14"/>
        <v/>
      </c>
      <c r="T83" s="62">
        <f t="shared" si="15"/>
        <v>0</v>
      </c>
      <c r="U83" s="120" t="str">
        <f>IF($R$3=$AQ$8,'Result Sheet'!W83,IF($R$3=$AQ$9,'Result Sheet'!AR83,IF($R$3=$AQ$10,'Result Sheet'!BN83,IF($R$3=$AQ$11,'Result Sheet'!CI83,IF($R$3=$AQ$12,'Result Sheet'!DD83,IF($R$3=$AQ$13,'Result Sheet'!DY83,""))))))</f>
        <v/>
      </c>
      <c r="V83" s="120" t="str">
        <f>IF($R$3=$AQ$8,'Result Sheet'!X83,IF($R$3=$AQ$9,'Result Sheet'!AS83,IF($R$3=$AQ$10,'Result Sheet'!BO83,IF($R$3=$AQ$11,'Result Sheet'!CJ83,IF($R$3=$AQ$12,'Result Sheet'!DE83,IF($R$3=$AQ$13,'Result Sheet'!DZ83,IF($R$3=$AQ$14,'Result Sheet'!EM83,IF($R$3=$AQ$15,'Result Sheet'!EW83,IF($R$3=$AQ$16,'Result Sheet'!FG83,"")))))))))</f>
        <v/>
      </c>
      <c r="W83" s="66" t="str">
        <f t="shared" si="16"/>
        <v/>
      </c>
      <c r="X83" s="455" t="str">
        <f t="shared" si="17"/>
        <v/>
      </c>
      <c r="Y83" s="456">
        <f t="shared" si="18"/>
        <v>0</v>
      </c>
      <c r="Z83" s="456" t="str">
        <f t="shared" si="12"/>
        <v/>
      </c>
      <c r="AA83" s="456" t="str">
        <f t="shared" si="19"/>
        <v/>
      </c>
      <c r="AB83" s="456" t="str">
        <f t="shared" si="20"/>
        <v/>
      </c>
      <c r="AC83" s="456" t="str">
        <f t="shared" si="21"/>
        <v/>
      </c>
      <c r="AD83" s="457" t="str">
        <f t="shared" si="22"/>
        <v/>
      </c>
    </row>
    <row r="84" spans="1:30">
      <c r="A84" s="485">
        <f>IF('Result Sheet'!A84="","",'Result Sheet'!A84)</f>
        <v>77</v>
      </c>
      <c r="B84" s="449" t="str">
        <f>IF(OR($D$3="",$R$3=""),"",IF('Result Sheet'!B84="","",'Result Sheet'!B84))</f>
        <v/>
      </c>
      <c r="C84" s="450" t="str">
        <f>IF(OR($D$3="",$R$3=""),"",IF('Result Sheet'!F84="","",'Result Sheet'!F84))</f>
        <v/>
      </c>
      <c r="D84" s="451" t="str">
        <f>IF(OR($D$3="",$R$3=""),"",IF('Result Sheet'!E84="","",'Result Sheet'!E84))</f>
        <v/>
      </c>
      <c r="E84" s="452" t="str">
        <f>IF(OR($D$3="",$R$3=""),"",IF('Result Sheet'!G84="","",'Result Sheet'!G84))</f>
        <v/>
      </c>
      <c r="F84" s="452" t="str">
        <f>IF(OR($D$3="",$R$3=""),"",IF('Result Sheet'!H84="","",'Result Sheet'!H84))</f>
        <v/>
      </c>
      <c r="G84" s="452" t="str">
        <f>IF(OR($D$3="",$R$3=""),"",IF('Result Sheet'!I84="","",'Result Sheet'!I84))</f>
        <v/>
      </c>
      <c r="H84" s="453" t="str">
        <f>IF(OR($D$3="",$R$3=""),"",IF('Result Sheet'!K84="","",'Result Sheet'!K84))</f>
        <v/>
      </c>
      <c r="I84" s="454" t="str">
        <f>IF(OR($D$3="",$R$3=""),"",IF('Result Sheet'!J84="","",'Result Sheet'!J84))</f>
        <v/>
      </c>
      <c r="J84" s="120" t="str">
        <f>IF($R$3=$AQ$8,'Result Sheet'!L84,IF($R$3=$AQ$9,'Result Sheet'!AG84,IF($R$3=$AQ$10,'Result Sheet'!BC84,IF($R$3=$AQ$11,'Result Sheet'!BX84,IF($R$3=$AQ$12,'Result Sheet'!CS84,IF($R$3=$AQ$13,'Result Sheet'!DN84,""))))))</f>
        <v/>
      </c>
      <c r="K84" s="120" t="str">
        <f>IF($R$3=$AQ$8,'Result Sheet'!M84,IF($R$3=$AQ$9,'Result Sheet'!AH84,IF($R$3=$AQ$10,'Result Sheet'!BD84,IF($R$3=$AQ$11,'Result Sheet'!BY84,IF($R$3=$AQ$12,'Result Sheet'!CT84,IF($R$3=$AQ$13,'Result Sheet'!DO84,IF($R$3=$AQ$14,'Result Sheet'!EI84,IF($R$3=$AQ$15,'Result Sheet'!ES84,IF($R$3=$AQ$16,'Result Sheet'!FC84,"")))))))))</f>
        <v/>
      </c>
      <c r="L84" s="120" t="str">
        <f>IF($R$3=$AQ$8,'Result Sheet'!N84,IF($R$3=$AQ$9,'Result Sheet'!AI84,IF($R$3=$AQ$10,'Result Sheet'!BE84,IF($R$3=$AQ$11,'Result Sheet'!BZ84,IF($R$3=$AQ$12,'Result Sheet'!CU84,IF($R$3=$AQ$13,'Result Sheet'!DP84,""))))))</f>
        <v/>
      </c>
      <c r="M84" s="120" t="str">
        <f>IF($R$3=$AQ$8,'Result Sheet'!O84,IF($R$3=$AQ$9,'Result Sheet'!AJ84,IF($R$3=$AQ$10,'Result Sheet'!BF84,IF($R$3=$AQ$11,'Result Sheet'!CA84,IF($R$3=$AQ$12,'Result Sheet'!CV84,IF($R$3=$AQ$13,'Result Sheet'!DQ84,IF($R$3=$AQ$14,'Result Sheet'!EJ84,IF($R$3=$AQ$15,'Result Sheet'!ET84,IF($R$3=$AQ$16,'Result Sheet'!FD84,"")))))))))</f>
        <v/>
      </c>
      <c r="N84" s="120" t="str">
        <f>IF($R$3=$AQ$8,'Result Sheet'!P84,IF($R$3=$AQ$9,'Result Sheet'!AK84,IF($R$3=$AQ$10,'Result Sheet'!BG84,IF($R$3=$AQ$11,'Result Sheet'!CB84,IF($R$3=$AQ$12,'Result Sheet'!CW84,IF($R$3=$AQ$13,'Result Sheet'!DR84,""))))))</f>
        <v/>
      </c>
      <c r="O84" s="120" t="str">
        <f>IF($R$3=$AQ$8,'Result Sheet'!Q84,IF($R$3=$AQ$9,'Result Sheet'!AL84,IF($R$3=$AQ$10,'Result Sheet'!BH84,IF($R$3=$AQ$11,'Result Sheet'!CC84,IF($R$3=$AQ$12,'Result Sheet'!CX84,IF($R$3=$AQ$13,'Result Sheet'!DS84,IF($R$3=$AQ$14,'Result Sheet'!EK84,IF($R$3=$AQ$15,'Result Sheet'!EU84,IF($R$3=$AQ$16,'Result Sheet'!FE84,"")))))))))</f>
        <v/>
      </c>
      <c r="P84" s="482" t="str">
        <f t="shared" si="13"/>
        <v/>
      </c>
      <c r="Q84" s="120" t="str">
        <f>IF($R$3=$AQ$8,'Result Sheet'!S84,IF($R$3=$AQ$9,'Result Sheet'!AN84,IF($R$3=$AQ$10,'Result Sheet'!BJ84,IF($R$3=$AQ$11,'Result Sheet'!CE84,IF($R$3=$AQ$12,'Result Sheet'!CZ84,IF($R$3=$AQ$13,'Result Sheet'!DU84,""))))))</f>
        <v/>
      </c>
      <c r="R84" s="120" t="str">
        <f>IF($R$3=$AQ$8,'Result Sheet'!T84,IF($R$3=$AQ$9,'Result Sheet'!AO84,IF($R$3=$AQ$10,'Result Sheet'!BK84,IF($R$3=$AQ$11,'Result Sheet'!CF84,IF($R$3=$AQ$12,'Result Sheet'!DA84,IF($R$3=$AQ$13,'Result Sheet'!DV84,IF($R$3=$AQ$14,'Result Sheet'!EL84,IF($R$3=$AQ$15,'Result Sheet'!EV84,IF($R$3=$AQ$16,'Result Sheet'!FF84,"")))))))))</f>
        <v/>
      </c>
      <c r="S84" s="65" t="str">
        <f t="shared" si="14"/>
        <v/>
      </c>
      <c r="T84" s="62">
        <f t="shared" si="15"/>
        <v>0</v>
      </c>
      <c r="U84" s="120" t="str">
        <f>IF($R$3=$AQ$8,'Result Sheet'!W84,IF($R$3=$AQ$9,'Result Sheet'!AR84,IF($R$3=$AQ$10,'Result Sheet'!BN84,IF($R$3=$AQ$11,'Result Sheet'!CI84,IF($R$3=$AQ$12,'Result Sheet'!DD84,IF($R$3=$AQ$13,'Result Sheet'!DY84,""))))))</f>
        <v/>
      </c>
      <c r="V84" s="120" t="str">
        <f>IF($R$3=$AQ$8,'Result Sheet'!X84,IF($R$3=$AQ$9,'Result Sheet'!AS84,IF($R$3=$AQ$10,'Result Sheet'!BO84,IF($R$3=$AQ$11,'Result Sheet'!CJ84,IF($R$3=$AQ$12,'Result Sheet'!DE84,IF($R$3=$AQ$13,'Result Sheet'!DZ84,IF($R$3=$AQ$14,'Result Sheet'!EM84,IF($R$3=$AQ$15,'Result Sheet'!EW84,IF($R$3=$AQ$16,'Result Sheet'!FG84,"")))))))))</f>
        <v/>
      </c>
      <c r="W84" s="66" t="str">
        <f t="shared" si="16"/>
        <v/>
      </c>
      <c r="X84" s="455" t="str">
        <f t="shared" si="17"/>
        <v/>
      </c>
      <c r="Y84" s="456">
        <f t="shared" si="18"/>
        <v>0</v>
      </c>
      <c r="Z84" s="456" t="str">
        <f t="shared" si="12"/>
        <v/>
      </c>
      <c r="AA84" s="456" t="str">
        <f t="shared" si="19"/>
        <v/>
      </c>
      <c r="AB84" s="456" t="str">
        <f t="shared" si="20"/>
        <v/>
      </c>
      <c r="AC84" s="456" t="str">
        <f t="shared" si="21"/>
        <v/>
      </c>
      <c r="AD84" s="457" t="str">
        <f t="shared" si="22"/>
        <v/>
      </c>
    </row>
    <row r="85" spans="1:30">
      <c r="A85" s="485">
        <f>IF('Result Sheet'!A85="","",'Result Sheet'!A85)</f>
        <v>78</v>
      </c>
      <c r="B85" s="449" t="str">
        <f>IF(OR($D$3="",$R$3=""),"",IF('Result Sheet'!B85="","",'Result Sheet'!B85))</f>
        <v/>
      </c>
      <c r="C85" s="450" t="str">
        <f>IF(OR($D$3="",$R$3=""),"",IF('Result Sheet'!F85="","",'Result Sheet'!F85))</f>
        <v/>
      </c>
      <c r="D85" s="451" t="str">
        <f>IF(OR($D$3="",$R$3=""),"",IF('Result Sheet'!E85="","",'Result Sheet'!E85))</f>
        <v/>
      </c>
      <c r="E85" s="452" t="str">
        <f>IF(OR($D$3="",$R$3=""),"",IF('Result Sheet'!G85="","",'Result Sheet'!G85))</f>
        <v/>
      </c>
      <c r="F85" s="452" t="str">
        <f>IF(OR($D$3="",$R$3=""),"",IF('Result Sheet'!H85="","",'Result Sheet'!H85))</f>
        <v/>
      </c>
      <c r="G85" s="452" t="str">
        <f>IF(OR($D$3="",$R$3=""),"",IF('Result Sheet'!I85="","",'Result Sheet'!I85))</f>
        <v/>
      </c>
      <c r="H85" s="453" t="str">
        <f>IF(OR($D$3="",$R$3=""),"",IF('Result Sheet'!K85="","",'Result Sheet'!K85))</f>
        <v/>
      </c>
      <c r="I85" s="454" t="str">
        <f>IF(OR($D$3="",$R$3=""),"",IF('Result Sheet'!J85="","",'Result Sheet'!J85))</f>
        <v/>
      </c>
      <c r="J85" s="120" t="str">
        <f>IF($R$3=$AQ$8,'Result Sheet'!L85,IF($R$3=$AQ$9,'Result Sheet'!AG85,IF($R$3=$AQ$10,'Result Sheet'!BC85,IF($R$3=$AQ$11,'Result Sheet'!BX85,IF($R$3=$AQ$12,'Result Sheet'!CS85,IF($R$3=$AQ$13,'Result Sheet'!DN85,""))))))</f>
        <v/>
      </c>
      <c r="K85" s="120" t="str">
        <f>IF($R$3=$AQ$8,'Result Sheet'!M85,IF($R$3=$AQ$9,'Result Sheet'!AH85,IF($R$3=$AQ$10,'Result Sheet'!BD85,IF($R$3=$AQ$11,'Result Sheet'!BY85,IF($R$3=$AQ$12,'Result Sheet'!CT85,IF($R$3=$AQ$13,'Result Sheet'!DO85,IF($R$3=$AQ$14,'Result Sheet'!EI85,IF($R$3=$AQ$15,'Result Sheet'!ES85,IF($R$3=$AQ$16,'Result Sheet'!FC85,"")))))))))</f>
        <v/>
      </c>
      <c r="L85" s="120" t="str">
        <f>IF($R$3=$AQ$8,'Result Sheet'!N85,IF($R$3=$AQ$9,'Result Sheet'!AI85,IF($R$3=$AQ$10,'Result Sheet'!BE85,IF($R$3=$AQ$11,'Result Sheet'!BZ85,IF($R$3=$AQ$12,'Result Sheet'!CU85,IF($R$3=$AQ$13,'Result Sheet'!DP85,""))))))</f>
        <v/>
      </c>
      <c r="M85" s="120" t="str">
        <f>IF($R$3=$AQ$8,'Result Sheet'!O85,IF($R$3=$AQ$9,'Result Sheet'!AJ85,IF($R$3=$AQ$10,'Result Sheet'!BF85,IF($R$3=$AQ$11,'Result Sheet'!CA85,IF($R$3=$AQ$12,'Result Sheet'!CV85,IF($R$3=$AQ$13,'Result Sheet'!DQ85,IF($R$3=$AQ$14,'Result Sheet'!EJ85,IF($R$3=$AQ$15,'Result Sheet'!ET85,IF($R$3=$AQ$16,'Result Sheet'!FD85,"")))))))))</f>
        <v/>
      </c>
      <c r="N85" s="120" t="str">
        <f>IF($R$3=$AQ$8,'Result Sheet'!P85,IF($R$3=$AQ$9,'Result Sheet'!AK85,IF($R$3=$AQ$10,'Result Sheet'!BG85,IF($R$3=$AQ$11,'Result Sheet'!CB85,IF($R$3=$AQ$12,'Result Sheet'!CW85,IF($R$3=$AQ$13,'Result Sheet'!DR85,""))))))</f>
        <v/>
      </c>
      <c r="O85" s="120" t="str">
        <f>IF($R$3=$AQ$8,'Result Sheet'!Q85,IF($R$3=$AQ$9,'Result Sheet'!AL85,IF($R$3=$AQ$10,'Result Sheet'!BH85,IF($R$3=$AQ$11,'Result Sheet'!CC85,IF($R$3=$AQ$12,'Result Sheet'!CX85,IF($R$3=$AQ$13,'Result Sheet'!DS85,IF($R$3=$AQ$14,'Result Sheet'!EK85,IF($R$3=$AQ$15,'Result Sheet'!EU85,IF($R$3=$AQ$16,'Result Sheet'!FE85,"")))))))))</f>
        <v/>
      </c>
      <c r="P85" s="482" t="str">
        <f t="shared" si="13"/>
        <v/>
      </c>
      <c r="Q85" s="120" t="str">
        <f>IF($R$3=$AQ$8,'Result Sheet'!S85,IF($R$3=$AQ$9,'Result Sheet'!AN85,IF($R$3=$AQ$10,'Result Sheet'!BJ85,IF($R$3=$AQ$11,'Result Sheet'!CE85,IF($R$3=$AQ$12,'Result Sheet'!CZ85,IF($R$3=$AQ$13,'Result Sheet'!DU85,""))))))</f>
        <v/>
      </c>
      <c r="R85" s="120" t="str">
        <f>IF($R$3=$AQ$8,'Result Sheet'!T85,IF($R$3=$AQ$9,'Result Sheet'!AO85,IF($R$3=$AQ$10,'Result Sheet'!BK85,IF($R$3=$AQ$11,'Result Sheet'!CF85,IF($R$3=$AQ$12,'Result Sheet'!DA85,IF($R$3=$AQ$13,'Result Sheet'!DV85,IF($R$3=$AQ$14,'Result Sheet'!EL85,IF($R$3=$AQ$15,'Result Sheet'!EV85,IF($R$3=$AQ$16,'Result Sheet'!FF85,"")))))))))</f>
        <v/>
      </c>
      <c r="S85" s="65" t="str">
        <f t="shared" si="14"/>
        <v/>
      </c>
      <c r="T85" s="62">
        <f t="shared" si="15"/>
        <v>0</v>
      </c>
      <c r="U85" s="120" t="str">
        <f>IF($R$3=$AQ$8,'Result Sheet'!W85,IF($R$3=$AQ$9,'Result Sheet'!AR85,IF($R$3=$AQ$10,'Result Sheet'!BN85,IF($R$3=$AQ$11,'Result Sheet'!CI85,IF($R$3=$AQ$12,'Result Sheet'!DD85,IF($R$3=$AQ$13,'Result Sheet'!DY85,""))))))</f>
        <v/>
      </c>
      <c r="V85" s="120" t="str">
        <f>IF($R$3=$AQ$8,'Result Sheet'!X85,IF($R$3=$AQ$9,'Result Sheet'!AS85,IF($R$3=$AQ$10,'Result Sheet'!BO85,IF($R$3=$AQ$11,'Result Sheet'!CJ85,IF($R$3=$AQ$12,'Result Sheet'!DE85,IF($R$3=$AQ$13,'Result Sheet'!DZ85,IF($R$3=$AQ$14,'Result Sheet'!EM85,IF($R$3=$AQ$15,'Result Sheet'!EW85,IF($R$3=$AQ$16,'Result Sheet'!FG85,"")))))))))</f>
        <v/>
      </c>
      <c r="W85" s="66" t="str">
        <f t="shared" si="16"/>
        <v/>
      </c>
      <c r="X85" s="455" t="str">
        <f t="shared" si="17"/>
        <v/>
      </c>
      <c r="Y85" s="456">
        <f t="shared" si="18"/>
        <v>0</v>
      </c>
      <c r="Z85" s="456" t="str">
        <f t="shared" si="12"/>
        <v/>
      </c>
      <c r="AA85" s="456" t="str">
        <f t="shared" si="19"/>
        <v/>
      </c>
      <c r="AB85" s="456" t="str">
        <f t="shared" si="20"/>
        <v/>
      </c>
      <c r="AC85" s="456" t="str">
        <f t="shared" si="21"/>
        <v/>
      </c>
      <c r="AD85" s="457" t="str">
        <f t="shared" si="22"/>
        <v/>
      </c>
    </row>
    <row r="86" spans="1:30">
      <c r="A86" s="485">
        <f>IF('Result Sheet'!A86="","",'Result Sheet'!A86)</f>
        <v>79</v>
      </c>
      <c r="B86" s="449" t="str">
        <f>IF(OR($D$3="",$R$3=""),"",IF('Result Sheet'!B86="","",'Result Sheet'!B86))</f>
        <v/>
      </c>
      <c r="C86" s="450" t="str">
        <f>IF(OR($D$3="",$R$3=""),"",IF('Result Sheet'!F86="","",'Result Sheet'!F86))</f>
        <v/>
      </c>
      <c r="D86" s="451" t="str">
        <f>IF(OR($D$3="",$R$3=""),"",IF('Result Sheet'!E86="","",'Result Sheet'!E86))</f>
        <v/>
      </c>
      <c r="E86" s="452" t="str">
        <f>IF(OR($D$3="",$R$3=""),"",IF('Result Sheet'!G86="","",'Result Sheet'!G86))</f>
        <v/>
      </c>
      <c r="F86" s="452" t="str">
        <f>IF(OR($D$3="",$R$3=""),"",IF('Result Sheet'!H86="","",'Result Sheet'!H86))</f>
        <v/>
      </c>
      <c r="G86" s="452" t="str">
        <f>IF(OR($D$3="",$R$3=""),"",IF('Result Sheet'!I86="","",'Result Sheet'!I86))</f>
        <v/>
      </c>
      <c r="H86" s="453" t="str">
        <f>IF(OR($D$3="",$R$3=""),"",IF('Result Sheet'!K86="","",'Result Sheet'!K86))</f>
        <v/>
      </c>
      <c r="I86" s="454" t="str">
        <f>IF(OR($D$3="",$R$3=""),"",IF('Result Sheet'!J86="","",'Result Sheet'!J86))</f>
        <v/>
      </c>
      <c r="J86" s="120" t="str">
        <f>IF($R$3=$AQ$8,'Result Sheet'!L86,IF($R$3=$AQ$9,'Result Sheet'!AG86,IF($R$3=$AQ$10,'Result Sheet'!BC86,IF($R$3=$AQ$11,'Result Sheet'!BX86,IF($R$3=$AQ$12,'Result Sheet'!CS86,IF($R$3=$AQ$13,'Result Sheet'!DN86,""))))))</f>
        <v/>
      </c>
      <c r="K86" s="120" t="str">
        <f>IF($R$3=$AQ$8,'Result Sheet'!M86,IF($R$3=$AQ$9,'Result Sheet'!AH86,IF($R$3=$AQ$10,'Result Sheet'!BD86,IF($R$3=$AQ$11,'Result Sheet'!BY86,IF($R$3=$AQ$12,'Result Sheet'!CT86,IF($R$3=$AQ$13,'Result Sheet'!DO86,IF($R$3=$AQ$14,'Result Sheet'!EI86,IF($R$3=$AQ$15,'Result Sheet'!ES86,IF($R$3=$AQ$16,'Result Sheet'!FC86,"")))))))))</f>
        <v/>
      </c>
      <c r="L86" s="120" t="str">
        <f>IF($R$3=$AQ$8,'Result Sheet'!N86,IF($R$3=$AQ$9,'Result Sheet'!AI86,IF($R$3=$AQ$10,'Result Sheet'!BE86,IF($R$3=$AQ$11,'Result Sheet'!BZ86,IF($R$3=$AQ$12,'Result Sheet'!CU86,IF($R$3=$AQ$13,'Result Sheet'!DP86,""))))))</f>
        <v/>
      </c>
      <c r="M86" s="120" t="str">
        <f>IF($R$3=$AQ$8,'Result Sheet'!O86,IF($R$3=$AQ$9,'Result Sheet'!AJ86,IF($R$3=$AQ$10,'Result Sheet'!BF86,IF($R$3=$AQ$11,'Result Sheet'!CA86,IF($R$3=$AQ$12,'Result Sheet'!CV86,IF($R$3=$AQ$13,'Result Sheet'!DQ86,IF($R$3=$AQ$14,'Result Sheet'!EJ86,IF($R$3=$AQ$15,'Result Sheet'!ET86,IF($R$3=$AQ$16,'Result Sheet'!FD86,"")))))))))</f>
        <v/>
      </c>
      <c r="N86" s="120" t="str">
        <f>IF($R$3=$AQ$8,'Result Sheet'!P86,IF($R$3=$AQ$9,'Result Sheet'!AK86,IF($R$3=$AQ$10,'Result Sheet'!BG86,IF($R$3=$AQ$11,'Result Sheet'!CB86,IF($R$3=$AQ$12,'Result Sheet'!CW86,IF($R$3=$AQ$13,'Result Sheet'!DR86,""))))))</f>
        <v/>
      </c>
      <c r="O86" s="120" t="str">
        <f>IF($R$3=$AQ$8,'Result Sheet'!Q86,IF($R$3=$AQ$9,'Result Sheet'!AL86,IF($R$3=$AQ$10,'Result Sheet'!BH86,IF($R$3=$AQ$11,'Result Sheet'!CC86,IF($R$3=$AQ$12,'Result Sheet'!CX86,IF($R$3=$AQ$13,'Result Sheet'!DS86,IF($R$3=$AQ$14,'Result Sheet'!EK86,IF($R$3=$AQ$15,'Result Sheet'!EU86,IF($R$3=$AQ$16,'Result Sheet'!FE86,"")))))))))</f>
        <v/>
      </c>
      <c r="P86" s="482" t="str">
        <f t="shared" si="13"/>
        <v/>
      </c>
      <c r="Q86" s="120" t="str">
        <f>IF($R$3=$AQ$8,'Result Sheet'!S86,IF($R$3=$AQ$9,'Result Sheet'!AN86,IF($R$3=$AQ$10,'Result Sheet'!BJ86,IF($R$3=$AQ$11,'Result Sheet'!CE86,IF($R$3=$AQ$12,'Result Sheet'!CZ86,IF($R$3=$AQ$13,'Result Sheet'!DU86,""))))))</f>
        <v/>
      </c>
      <c r="R86" s="120" t="str">
        <f>IF($R$3=$AQ$8,'Result Sheet'!T86,IF($R$3=$AQ$9,'Result Sheet'!AO86,IF($R$3=$AQ$10,'Result Sheet'!BK86,IF($R$3=$AQ$11,'Result Sheet'!CF86,IF($R$3=$AQ$12,'Result Sheet'!DA86,IF($R$3=$AQ$13,'Result Sheet'!DV86,IF($R$3=$AQ$14,'Result Sheet'!EL86,IF($R$3=$AQ$15,'Result Sheet'!EV86,IF($R$3=$AQ$16,'Result Sheet'!FF86,"")))))))))</f>
        <v/>
      </c>
      <c r="S86" s="65" t="str">
        <f t="shared" si="14"/>
        <v/>
      </c>
      <c r="T86" s="62">
        <f t="shared" si="15"/>
        <v>0</v>
      </c>
      <c r="U86" s="120" t="str">
        <f>IF($R$3=$AQ$8,'Result Sheet'!W86,IF($R$3=$AQ$9,'Result Sheet'!AR86,IF($R$3=$AQ$10,'Result Sheet'!BN86,IF($R$3=$AQ$11,'Result Sheet'!CI86,IF($R$3=$AQ$12,'Result Sheet'!DD86,IF($R$3=$AQ$13,'Result Sheet'!DY86,""))))))</f>
        <v/>
      </c>
      <c r="V86" s="120" t="str">
        <f>IF($R$3=$AQ$8,'Result Sheet'!X86,IF($R$3=$AQ$9,'Result Sheet'!AS86,IF($R$3=$AQ$10,'Result Sheet'!BO86,IF($R$3=$AQ$11,'Result Sheet'!CJ86,IF($R$3=$AQ$12,'Result Sheet'!DE86,IF($R$3=$AQ$13,'Result Sheet'!DZ86,IF($R$3=$AQ$14,'Result Sheet'!EM86,IF($R$3=$AQ$15,'Result Sheet'!EW86,IF($R$3=$AQ$16,'Result Sheet'!FG86,"")))))))))</f>
        <v/>
      </c>
      <c r="W86" s="66" t="str">
        <f t="shared" si="16"/>
        <v/>
      </c>
      <c r="X86" s="455" t="str">
        <f t="shared" si="17"/>
        <v/>
      </c>
      <c r="Y86" s="456">
        <f t="shared" si="18"/>
        <v>0</v>
      </c>
      <c r="Z86" s="456" t="str">
        <f t="shared" si="12"/>
        <v/>
      </c>
      <c r="AA86" s="456" t="str">
        <f t="shared" si="19"/>
        <v/>
      </c>
      <c r="AB86" s="456" t="str">
        <f t="shared" si="20"/>
        <v/>
      </c>
      <c r="AC86" s="456" t="str">
        <f t="shared" si="21"/>
        <v/>
      </c>
      <c r="AD86" s="457" t="str">
        <f t="shared" si="22"/>
        <v/>
      </c>
    </row>
    <row r="87" spans="1:30">
      <c r="A87" s="485">
        <f>IF('Result Sheet'!A87="","",'Result Sheet'!A87)</f>
        <v>80</v>
      </c>
      <c r="B87" s="449" t="str">
        <f>IF(OR($D$3="",$R$3=""),"",IF('Result Sheet'!B87="","",'Result Sheet'!B87))</f>
        <v/>
      </c>
      <c r="C87" s="450" t="str">
        <f>IF(OR($D$3="",$R$3=""),"",IF('Result Sheet'!F87="","",'Result Sheet'!F87))</f>
        <v/>
      </c>
      <c r="D87" s="451" t="str">
        <f>IF(OR($D$3="",$R$3=""),"",IF('Result Sheet'!E87="","",'Result Sheet'!E87))</f>
        <v/>
      </c>
      <c r="E87" s="452" t="str">
        <f>IF(OR($D$3="",$R$3=""),"",IF('Result Sheet'!G87="","",'Result Sheet'!G87))</f>
        <v/>
      </c>
      <c r="F87" s="452" t="str">
        <f>IF(OR($D$3="",$R$3=""),"",IF('Result Sheet'!H87="","",'Result Sheet'!H87))</f>
        <v/>
      </c>
      <c r="G87" s="452" t="str">
        <f>IF(OR($D$3="",$R$3=""),"",IF('Result Sheet'!I87="","",'Result Sheet'!I87))</f>
        <v/>
      </c>
      <c r="H87" s="453" t="str">
        <f>IF(OR($D$3="",$R$3=""),"",IF('Result Sheet'!K87="","",'Result Sheet'!K87))</f>
        <v/>
      </c>
      <c r="I87" s="454" t="str">
        <f>IF(OR($D$3="",$R$3=""),"",IF('Result Sheet'!J87="","",'Result Sheet'!J87))</f>
        <v/>
      </c>
      <c r="J87" s="120" t="str">
        <f>IF($R$3=$AQ$8,'Result Sheet'!L87,IF($R$3=$AQ$9,'Result Sheet'!AG87,IF($R$3=$AQ$10,'Result Sheet'!BC87,IF($R$3=$AQ$11,'Result Sheet'!BX87,IF($R$3=$AQ$12,'Result Sheet'!CS87,IF($R$3=$AQ$13,'Result Sheet'!DN87,""))))))</f>
        <v/>
      </c>
      <c r="K87" s="120" t="str">
        <f>IF($R$3=$AQ$8,'Result Sheet'!M87,IF($R$3=$AQ$9,'Result Sheet'!AH87,IF($R$3=$AQ$10,'Result Sheet'!BD87,IF($R$3=$AQ$11,'Result Sheet'!BY87,IF($R$3=$AQ$12,'Result Sheet'!CT87,IF($R$3=$AQ$13,'Result Sheet'!DO87,IF($R$3=$AQ$14,'Result Sheet'!EI87,IF($R$3=$AQ$15,'Result Sheet'!ES87,IF($R$3=$AQ$16,'Result Sheet'!FC87,"")))))))))</f>
        <v/>
      </c>
      <c r="L87" s="120" t="str">
        <f>IF($R$3=$AQ$8,'Result Sheet'!N87,IF($R$3=$AQ$9,'Result Sheet'!AI87,IF($R$3=$AQ$10,'Result Sheet'!BE87,IF($R$3=$AQ$11,'Result Sheet'!BZ87,IF($R$3=$AQ$12,'Result Sheet'!CU87,IF($R$3=$AQ$13,'Result Sheet'!DP87,""))))))</f>
        <v/>
      </c>
      <c r="M87" s="120" t="str">
        <f>IF($R$3=$AQ$8,'Result Sheet'!O87,IF($R$3=$AQ$9,'Result Sheet'!AJ87,IF($R$3=$AQ$10,'Result Sheet'!BF87,IF($R$3=$AQ$11,'Result Sheet'!CA87,IF($R$3=$AQ$12,'Result Sheet'!CV87,IF($R$3=$AQ$13,'Result Sheet'!DQ87,IF($R$3=$AQ$14,'Result Sheet'!EJ87,IF($R$3=$AQ$15,'Result Sheet'!ET87,IF($R$3=$AQ$16,'Result Sheet'!FD87,"")))))))))</f>
        <v/>
      </c>
      <c r="N87" s="120" t="str">
        <f>IF($R$3=$AQ$8,'Result Sheet'!P87,IF($R$3=$AQ$9,'Result Sheet'!AK87,IF($R$3=$AQ$10,'Result Sheet'!BG87,IF($R$3=$AQ$11,'Result Sheet'!CB87,IF($R$3=$AQ$12,'Result Sheet'!CW87,IF($R$3=$AQ$13,'Result Sheet'!DR87,""))))))</f>
        <v/>
      </c>
      <c r="O87" s="120" t="str">
        <f>IF($R$3=$AQ$8,'Result Sheet'!Q87,IF($R$3=$AQ$9,'Result Sheet'!AL87,IF($R$3=$AQ$10,'Result Sheet'!BH87,IF($R$3=$AQ$11,'Result Sheet'!CC87,IF($R$3=$AQ$12,'Result Sheet'!CX87,IF($R$3=$AQ$13,'Result Sheet'!DS87,IF($R$3=$AQ$14,'Result Sheet'!EK87,IF($R$3=$AQ$15,'Result Sheet'!EU87,IF($R$3=$AQ$16,'Result Sheet'!FE87,"")))))))))</f>
        <v/>
      </c>
      <c r="P87" s="482" t="str">
        <f t="shared" si="13"/>
        <v/>
      </c>
      <c r="Q87" s="120" t="str">
        <f>IF($R$3=$AQ$8,'Result Sheet'!S87,IF($R$3=$AQ$9,'Result Sheet'!AN87,IF($R$3=$AQ$10,'Result Sheet'!BJ87,IF($R$3=$AQ$11,'Result Sheet'!CE87,IF($R$3=$AQ$12,'Result Sheet'!CZ87,IF($R$3=$AQ$13,'Result Sheet'!DU87,""))))))</f>
        <v/>
      </c>
      <c r="R87" s="120" t="str">
        <f>IF($R$3=$AQ$8,'Result Sheet'!T87,IF($R$3=$AQ$9,'Result Sheet'!AO87,IF($R$3=$AQ$10,'Result Sheet'!BK87,IF($R$3=$AQ$11,'Result Sheet'!CF87,IF($R$3=$AQ$12,'Result Sheet'!DA87,IF($R$3=$AQ$13,'Result Sheet'!DV87,IF($R$3=$AQ$14,'Result Sheet'!EL87,IF($R$3=$AQ$15,'Result Sheet'!EV87,IF($R$3=$AQ$16,'Result Sheet'!FF87,"")))))))))</f>
        <v/>
      </c>
      <c r="S87" s="65" t="str">
        <f t="shared" si="14"/>
        <v/>
      </c>
      <c r="T87" s="62">
        <f t="shared" si="15"/>
        <v>0</v>
      </c>
      <c r="U87" s="120" t="str">
        <f>IF($R$3=$AQ$8,'Result Sheet'!W87,IF($R$3=$AQ$9,'Result Sheet'!AR87,IF($R$3=$AQ$10,'Result Sheet'!BN87,IF($R$3=$AQ$11,'Result Sheet'!CI87,IF($R$3=$AQ$12,'Result Sheet'!DD87,IF($R$3=$AQ$13,'Result Sheet'!DY87,""))))))</f>
        <v/>
      </c>
      <c r="V87" s="120" t="str">
        <f>IF($R$3=$AQ$8,'Result Sheet'!X87,IF($R$3=$AQ$9,'Result Sheet'!AS87,IF($R$3=$AQ$10,'Result Sheet'!BO87,IF($R$3=$AQ$11,'Result Sheet'!CJ87,IF($R$3=$AQ$12,'Result Sheet'!DE87,IF($R$3=$AQ$13,'Result Sheet'!DZ87,IF($R$3=$AQ$14,'Result Sheet'!EM87,IF($R$3=$AQ$15,'Result Sheet'!EW87,IF($R$3=$AQ$16,'Result Sheet'!FG87,"")))))))))</f>
        <v/>
      </c>
      <c r="W87" s="66" t="str">
        <f t="shared" si="16"/>
        <v/>
      </c>
      <c r="X87" s="455" t="str">
        <f t="shared" si="17"/>
        <v/>
      </c>
      <c r="Y87" s="456">
        <f t="shared" si="18"/>
        <v>0</v>
      </c>
      <c r="Z87" s="456" t="str">
        <f t="shared" si="12"/>
        <v/>
      </c>
      <c r="AA87" s="456" t="str">
        <f t="shared" si="19"/>
        <v/>
      </c>
      <c r="AB87" s="456" t="str">
        <f t="shared" si="20"/>
        <v/>
      </c>
      <c r="AC87" s="456" t="str">
        <f t="shared" si="21"/>
        <v/>
      </c>
      <c r="AD87" s="457" t="str">
        <f t="shared" si="22"/>
        <v/>
      </c>
    </row>
    <row r="88" spans="1:30">
      <c r="A88" s="485">
        <f>IF('Result Sheet'!A88="","",'Result Sheet'!A88)</f>
        <v>81</v>
      </c>
      <c r="B88" s="449" t="str">
        <f>IF(OR($D$3="",$R$3=""),"",IF('Result Sheet'!B88="","",'Result Sheet'!B88))</f>
        <v/>
      </c>
      <c r="C88" s="450" t="str">
        <f>IF(OR($D$3="",$R$3=""),"",IF('Result Sheet'!F88="","",'Result Sheet'!F88))</f>
        <v/>
      </c>
      <c r="D88" s="451" t="str">
        <f>IF(OR($D$3="",$R$3=""),"",IF('Result Sheet'!E88="","",'Result Sheet'!E88))</f>
        <v/>
      </c>
      <c r="E88" s="452" t="str">
        <f>IF(OR($D$3="",$R$3=""),"",IF('Result Sheet'!G88="","",'Result Sheet'!G88))</f>
        <v/>
      </c>
      <c r="F88" s="452" t="str">
        <f>IF(OR($D$3="",$R$3=""),"",IF('Result Sheet'!H88="","",'Result Sheet'!H88))</f>
        <v/>
      </c>
      <c r="G88" s="452" t="str">
        <f>IF(OR($D$3="",$R$3=""),"",IF('Result Sheet'!I88="","",'Result Sheet'!I88))</f>
        <v/>
      </c>
      <c r="H88" s="453" t="str">
        <f>IF(OR($D$3="",$R$3=""),"",IF('Result Sheet'!K88="","",'Result Sheet'!K88))</f>
        <v/>
      </c>
      <c r="I88" s="454" t="str">
        <f>IF(OR($D$3="",$R$3=""),"",IF('Result Sheet'!J88="","",'Result Sheet'!J88))</f>
        <v/>
      </c>
      <c r="J88" s="120" t="str">
        <f>IF($R$3=$AQ$8,'Result Sheet'!L88,IF($R$3=$AQ$9,'Result Sheet'!AG88,IF($R$3=$AQ$10,'Result Sheet'!BC88,IF($R$3=$AQ$11,'Result Sheet'!BX88,IF($R$3=$AQ$12,'Result Sheet'!CS88,IF($R$3=$AQ$13,'Result Sheet'!DN88,""))))))</f>
        <v/>
      </c>
      <c r="K88" s="120" t="str">
        <f>IF($R$3=$AQ$8,'Result Sheet'!M88,IF($R$3=$AQ$9,'Result Sheet'!AH88,IF($R$3=$AQ$10,'Result Sheet'!BD88,IF($R$3=$AQ$11,'Result Sheet'!BY88,IF($R$3=$AQ$12,'Result Sheet'!CT88,IF($R$3=$AQ$13,'Result Sheet'!DO88,IF($R$3=$AQ$14,'Result Sheet'!EI88,IF($R$3=$AQ$15,'Result Sheet'!ES88,IF($R$3=$AQ$16,'Result Sheet'!FC88,"")))))))))</f>
        <v/>
      </c>
      <c r="L88" s="120" t="str">
        <f>IF($R$3=$AQ$8,'Result Sheet'!N88,IF($R$3=$AQ$9,'Result Sheet'!AI88,IF($R$3=$AQ$10,'Result Sheet'!BE88,IF($R$3=$AQ$11,'Result Sheet'!BZ88,IF($R$3=$AQ$12,'Result Sheet'!CU88,IF($R$3=$AQ$13,'Result Sheet'!DP88,""))))))</f>
        <v/>
      </c>
      <c r="M88" s="120" t="str">
        <f>IF($R$3=$AQ$8,'Result Sheet'!O88,IF($R$3=$AQ$9,'Result Sheet'!AJ88,IF($R$3=$AQ$10,'Result Sheet'!BF88,IF($R$3=$AQ$11,'Result Sheet'!CA88,IF($R$3=$AQ$12,'Result Sheet'!CV88,IF($R$3=$AQ$13,'Result Sheet'!DQ88,IF($R$3=$AQ$14,'Result Sheet'!EJ88,IF($R$3=$AQ$15,'Result Sheet'!ET88,IF($R$3=$AQ$16,'Result Sheet'!FD88,"")))))))))</f>
        <v/>
      </c>
      <c r="N88" s="120" t="str">
        <f>IF($R$3=$AQ$8,'Result Sheet'!P88,IF($R$3=$AQ$9,'Result Sheet'!AK88,IF($R$3=$AQ$10,'Result Sheet'!BG88,IF($R$3=$AQ$11,'Result Sheet'!CB88,IF($R$3=$AQ$12,'Result Sheet'!CW88,IF($R$3=$AQ$13,'Result Sheet'!DR88,""))))))</f>
        <v/>
      </c>
      <c r="O88" s="120" t="str">
        <f>IF($R$3=$AQ$8,'Result Sheet'!Q88,IF($R$3=$AQ$9,'Result Sheet'!AL88,IF($R$3=$AQ$10,'Result Sheet'!BH88,IF($R$3=$AQ$11,'Result Sheet'!CC88,IF($R$3=$AQ$12,'Result Sheet'!CX88,IF($R$3=$AQ$13,'Result Sheet'!DS88,IF($R$3=$AQ$14,'Result Sheet'!EK88,IF($R$3=$AQ$15,'Result Sheet'!EU88,IF($R$3=$AQ$16,'Result Sheet'!FE88,"")))))))))</f>
        <v/>
      </c>
      <c r="P88" s="482" t="str">
        <f t="shared" si="13"/>
        <v/>
      </c>
      <c r="Q88" s="120" t="str">
        <f>IF($R$3=$AQ$8,'Result Sheet'!S88,IF($R$3=$AQ$9,'Result Sheet'!AN88,IF($R$3=$AQ$10,'Result Sheet'!BJ88,IF($R$3=$AQ$11,'Result Sheet'!CE88,IF($R$3=$AQ$12,'Result Sheet'!CZ88,IF($R$3=$AQ$13,'Result Sheet'!DU88,""))))))</f>
        <v/>
      </c>
      <c r="R88" s="120" t="str">
        <f>IF($R$3=$AQ$8,'Result Sheet'!T88,IF($R$3=$AQ$9,'Result Sheet'!AO88,IF($R$3=$AQ$10,'Result Sheet'!BK88,IF($R$3=$AQ$11,'Result Sheet'!CF88,IF($R$3=$AQ$12,'Result Sheet'!DA88,IF($R$3=$AQ$13,'Result Sheet'!DV88,IF($R$3=$AQ$14,'Result Sheet'!EL88,IF($R$3=$AQ$15,'Result Sheet'!EV88,IF($R$3=$AQ$16,'Result Sheet'!FF88,"")))))))))</f>
        <v/>
      </c>
      <c r="S88" s="65" t="str">
        <f t="shared" si="14"/>
        <v/>
      </c>
      <c r="T88" s="62">
        <f t="shared" si="15"/>
        <v>0</v>
      </c>
      <c r="U88" s="120" t="str">
        <f>IF($R$3=$AQ$8,'Result Sheet'!W88,IF($R$3=$AQ$9,'Result Sheet'!AR88,IF($R$3=$AQ$10,'Result Sheet'!BN88,IF($R$3=$AQ$11,'Result Sheet'!CI88,IF($R$3=$AQ$12,'Result Sheet'!DD88,IF($R$3=$AQ$13,'Result Sheet'!DY88,""))))))</f>
        <v/>
      </c>
      <c r="V88" s="120" t="str">
        <f>IF($R$3=$AQ$8,'Result Sheet'!X88,IF($R$3=$AQ$9,'Result Sheet'!AS88,IF($R$3=$AQ$10,'Result Sheet'!BO88,IF($R$3=$AQ$11,'Result Sheet'!CJ88,IF($R$3=$AQ$12,'Result Sheet'!DE88,IF($R$3=$AQ$13,'Result Sheet'!DZ88,IF($R$3=$AQ$14,'Result Sheet'!EM88,IF($R$3=$AQ$15,'Result Sheet'!EW88,IF($R$3=$AQ$16,'Result Sheet'!FG88,"")))))))))</f>
        <v/>
      </c>
      <c r="W88" s="66" t="str">
        <f t="shared" si="16"/>
        <v/>
      </c>
      <c r="X88" s="455" t="str">
        <f t="shared" si="17"/>
        <v/>
      </c>
      <c r="Y88" s="456">
        <f t="shared" si="18"/>
        <v>0</v>
      </c>
      <c r="Z88" s="456" t="str">
        <f t="shared" si="12"/>
        <v/>
      </c>
      <c r="AA88" s="456" t="str">
        <f t="shared" si="19"/>
        <v/>
      </c>
      <c r="AB88" s="456" t="str">
        <f t="shared" si="20"/>
        <v/>
      </c>
      <c r="AC88" s="456" t="str">
        <f t="shared" si="21"/>
        <v/>
      </c>
      <c r="AD88" s="457" t="str">
        <f t="shared" si="22"/>
        <v/>
      </c>
    </row>
    <row r="89" spans="1:30">
      <c r="A89" s="485">
        <f>IF('Result Sheet'!A89="","",'Result Sheet'!A89)</f>
        <v>82</v>
      </c>
      <c r="B89" s="449" t="str">
        <f>IF(OR($D$3="",$R$3=""),"",IF('Result Sheet'!B89="","",'Result Sheet'!B89))</f>
        <v/>
      </c>
      <c r="C89" s="450" t="str">
        <f>IF(OR($D$3="",$R$3=""),"",IF('Result Sheet'!F89="","",'Result Sheet'!F89))</f>
        <v/>
      </c>
      <c r="D89" s="451" t="str">
        <f>IF(OR($D$3="",$R$3=""),"",IF('Result Sheet'!E89="","",'Result Sheet'!E89))</f>
        <v/>
      </c>
      <c r="E89" s="452" t="str">
        <f>IF(OR($D$3="",$R$3=""),"",IF('Result Sheet'!G89="","",'Result Sheet'!G89))</f>
        <v/>
      </c>
      <c r="F89" s="452" t="str">
        <f>IF(OR($D$3="",$R$3=""),"",IF('Result Sheet'!H89="","",'Result Sheet'!H89))</f>
        <v/>
      </c>
      <c r="G89" s="452" t="str">
        <f>IF(OR($D$3="",$R$3=""),"",IF('Result Sheet'!I89="","",'Result Sheet'!I89))</f>
        <v/>
      </c>
      <c r="H89" s="453" t="str">
        <f>IF(OR($D$3="",$R$3=""),"",IF('Result Sheet'!K89="","",'Result Sheet'!K89))</f>
        <v/>
      </c>
      <c r="I89" s="454" t="str">
        <f>IF(OR($D$3="",$R$3=""),"",IF('Result Sheet'!J89="","",'Result Sheet'!J89))</f>
        <v/>
      </c>
      <c r="J89" s="120" t="str">
        <f>IF($R$3=$AQ$8,'Result Sheet'!L89,IF($R$3=$AQ$9,'Result Sheet'!AG89,IF($R$3=$AQ$10,'Result Sheet'!BC89,IF($R$3=$AQ$11,'Result Sheet'!BX89,IF($R$3=$AQ$12,'Result Sheet'!CS89,IF($R$3=$AQ$13,'Result Sheet'!DN89,""))))))</f>
        <v/>
      </c>
      <c r="K89" s="120" t="str">
        <f>IF($R$3=$AQ$8,'Result Sheet'!M89,IF($R$3=$AQ$9,'Result Sheet'!AH89,IF($R$3=$AQ$10,'Result Sheet'!BD89,IF($R$3=$AQ$11,'Result Sheet'!BY89,IF($R$3=$AQ$12,'Result Sheet'!CT89,IF($R$3=$AQ$13,'Result Sheet'!DO89,IF($R$3=$AQ$14,'Result Sheet'!EI89,IF($R$3=$AQ$15,'Result Sheet'!ES89,IF($R$3=$AQ$16,'Result Sheet'!FC89,"")))))))))</f>
        <v/>
      </c>
      <c r="L89" s="120" t="str">
        <f>IF($R$3=$AQ$8,'Result Sheet'!N89,IF($R$3=$AQ$9,'Result Sheet'!AI89,IF($R$3=$AQ$10,'Result Sheet'!BE89,IF($R$3=$AQ$11,'Result Sheet'!BZ89,IF($R$3=$AQ$12,'Result Sheet'!CU89,IF($R$3=$AQ$13,'Result Sheet'!DP89,""))))))</f>
        <v/>
      </c>
      <c r="M89" s="120" t="str">
        <f>IF($R$3=$AQ$8,'Result Sheet'!O89,IF($R$3=$AQ$9,'Result Sheet'!AJ89,IF($R$3=$AQ$10,'Result Sheet'!BF89,IF($R$3=$AQ$11,'Result Sheet'!CA89,IF($R$3=$AQ$12,'Result Sheet'!CV89,IF($R$3=$AQ$13,'Result Sheet'!DQ89,IF($R$3=$AQ$14,'Result Sheet'!EJ89,IF($R$3=$AQ$15,'Result Sheet'!ET89,IF($R$3=$AQ$16,'Result Sheet'!FD89,"")))))))))</f>
        <v/>
      </c>
      <c r="N89" s="120" t="str">
        <f>IF($R$3=$AQ$8,'Result Sheet'!P89,IF($R$3=$AQ$9,'Result Sheet'!AK89,IF($R$3=$AQ$10,'Result Sheet'!BG89,IF($R$3=$AQ$11,'Result Sheet'!CB89,IF($R$3=$AQ$12,'Result Sheet'!CW89,IF($R$3=$AQ$13,'Result Sheet'!DR89,""))))))</f>
        <v/>
      </c>
      <c r="O89" s="120" t="str">
        <f>IF($R$3=$AQ$8,'Result Sheet'!Q89,IF($R$3=$AQ$9,'Result Sheet'!AL89,IF($R$3=$AQ$10,'Result Sheet'!BH89,IF($R$3=$AQ$11,'Result Sheet'!CC89,IF($R$3=$AQ$12,'Result Sheet'!CX89,IF($R$3=$AQ$13,'Result Sheet'!DS89,IF($R$3=$AQ$14,'Result Sheet'!EK89,IF($R$3=$AQ$15,'Result Sheet'!EU89,IF($R$3=$AQ$16,'Result Sheet'!FE89,"")))))))))</f>
        <v/>
      </c>
      <c r="P89" s="482" t="str">
        <f t="shared" si="13"/>
        <v/>
      </c>
      <c r="Q89" s="120" t="str">
        <f>IF($R$3=$AQ$8,'Result Sheet'!S89,IF($R$3=$AQ$9,'Result Sheet'!AN89,IF($R$3=$AQ$10,'Result Sheet'!BJ89,IF($R$3=$AQ$11,'Result Sheet'!CE89,IF($R$3=$AQ$12,'Result Sheet'!CZ89,IF($R$3=$AQ$13,'Result Sheet'!DU89,""))))))</f>
        <v/>
      </c>
      <c r="R89" s="120" t="str">
        <f>IF($R$3=$AQ$8,'Result Sheet'!T89,IF($R$3=$AQ$9,'Result Sheet'!AO89,IF($R$3=$AQ$10,'Result Sheet'!BK89,IF($R$3=$AQ$11,'Result Sheet'!CF89,IF($R$3=$AQ$12,'Result Sheet'!DA89,IF($R$3=$AQ$13,'Result Sheet'!DV89,IF($R$3=$AQ$14,'Result Sheet'!EL89,IF($R$3=$AQ$15,'Result Sheet'!EV89,IF($R$3=$AQ$16,'Result Sheet'!FF89,"")))))))))</f>
        <v/>
      </c>
      <c r="S89" s="65" t="str">
        <f t="shared" si="14"/>
        <v/>
      </c>
      <c r="T89" s="62">
        <f t="shared" si="15"/>
        <v>0</v>
      </c>
      <c r="U89" s="120" t="str">
        <f>IF($R$3=$AQ$8,'Result Sheet'!W89,IF($R$3=$AQ$9,'Result Sheet'!AR89,IF($R$3=$AQ$10,'Result Sheet'!BN89,IF($R$3=$AQ$11,'Result Sheet'!CI89,IF($R$3=$AQ$12,'Result Sheet'!DD89,IF($R$3=$AQ$13,'Result Sheet'!DY89,""))))))</f>
        <v/>
      </c>
      <c r="V89" s="120" t="str">
        <f>IF($R$3=$AQ$8,'Result Sheet'!X89,IF($R$3=$AQ$9,'Result Sheet'!AS89,IF($R$3=$AQ$10,'Result Sheet'!BO89,IF($R$3=$AQ$11,'Result Sheet'!CJ89,IF($R$3=$AQ$12,'Result Sheet'!DE89,IF($R$3=$AQ$13,'Result Sheet'!DZ89,IF($R$3=$AQ$14,'Result Sheet'!EM89,IF($R$3=$AQ$15,'Result Sheet'!EW89,IF($R$3=$AQ$16,'Result Sheet'!FG89,"")))))))))</f>
        <v/>
      </c>
      <c r="W89" s="66" t="str">
        <f t="shared" si="16"/>
        <v/>
      </c>
      <c r="X89" s="455" t="str">
        <f t="shared" si="17"/>
        <v/>
      </c>
      <c r="Y89" s="456">
        <f t="shared" si="18"/>
        <v>0</v>
      </c>
      <c r="Z89" s="456" t="str">
        <f t="shared" si="12"/>
        <v/>
      </c>
      <c r="AA89" s="456" t="str">
        <f t="shared" si="19"/>
        <v/>
      </c>
      <c r="AB89" s="456" t="str">
        <f t="shared" si="20"/>
        <v/>
      </c>
      <c r="AC89" s="456" t="str">
        <f t="shared" si="21"/>
        <v/>
      </c>
      <c r="AD89" s="457" t="str">
        <f t="shared" si="22"/>
        <v/>
      </c>
    </row>
    <row r="90" spans="1:30">
      <c r="A90" s="485">
        <f>IF('Result Sheet'!A90="","",'Result Sheet'!A90)</f>
        <v>83</v>
      </c>
      <c r="B90" s="449" t="str">
        <f>IF(OR($D$3="",$R$3=""),"",IF('Result Sheet'!B90="","",'Result Sheet'!B90))</f>
        <v/>
      </c>
      <c r="C90" s="450" t="str">
        <f>IF(OR($D$3="",$R$3=""),"",IF('Result Sheet'!F90="","",'Result Sheet'!F90))</f>
        <v/>
      </c>
      <c r="D90" s="451" t="str">
        <f>IF(OR($D$3="",$R$3=""),"",IF('Result Sheet'!E90="","",'Result Sheet'!E90))</f>
        <v/>
      </c>
      <c r="E90" s="452" t="str">
        <f>IF(OR($D$3="",$R$3=""),"",IF('Result Sheet'!G90="","",'Result Sheet'!G90))</f>
        <v/>
      </c>
      <c r="F90" s="452" t="str">
        <f>IF(OR($D$3="",$R$3=""),"",IF('Result Sheet'!H90="","",'Result Sheet'!H90))</f>
        <v/>
      </c>
      <c r="G90" s="452" t="str">
        <f>IF(OR($D$3="",$R$3=""),"",IF('Result Sheet'!I90="","",'Result Sheet'!I90))</f>
        <v/>
      </c>
      <c r="H90" s="453" t="str">
        <f>IF(OR($D$3="",$R$3=""),"",IF('Result Sheet'!K90="","",'Result Sheet'!K90))</f>
        <v/>
      </c>
      <c r="I90" s="454" t="str">
        <f>IF(OR($D$3="",$R$3=""),"",IF('Result Sheet'!J90="","",'Result Sheet'!J90))</f>
        <v/>
      </c>
      <c r="J90" s="120" t="str">
        <f>IF($R$3=$AQ$8,'Result Sheet'!L90,IF($R$3=$AQ$9,'Result Sheet'!AG90,IF($R$3=$AQ$10,'Result Sheet'!BC90,IF($R$3=$AQ$11,'Result Sheet'!BX90,IF($R$3=$AQ$12,'Result Sheet'!CS90,IF($R$3=$AQ$13,'Result Sheet'!DN90,""))))))</f>
        <v/>
      </c>
      <c r="K90" s="120" t="str">
        <f>IF($R$3=$AQ$8,'Result Sheet'!M90,IF($R$3=$AQ$9,'Result Sheet'!AH90,IF($R$3=$AQ$10,'Result Sheet'!BD90,IF($R$3=$AQ$11,'Result Sheet'!BY90,IF($R$3=$AQ$12,'Result Sheet'!CT90,IF($R$3=$AQ$13,'Result Sheet'!DO90,IF($R$3=$AQ$14,'Result Sheet'!EI90,IF($R$3=$AQ$15,'Result Sheet'!ES90,IF($R$3=$AQ$16,'Result Sheet'!FC90,"")))))))))</f>
        <v/>
      </c>
      <c r="L90" s="120" t="str">
        <f>IF($R$3=$AQ$8,'Result Sheet'!N90,IF($R$3=$AQ$9,'Result Sheet'!AI90,IF($R$3=$AQ$10,'Result Sheet'!BE90,IF($R$3=$AQ$11,'Result Sheet'!BZ90,IF($R$3=$AQ$12,'Result Sheet'!CU90,IF($R$3=$AQ$13,'Result Sheet'!DP90,""))))))</f>
        <v/>
      </c>
      <c r="M90" s="120" t="str">
        <f>IF($R$3=$AQ$8,'Result Sheet'!O90,IF($R$3=$AQ$9,'Result Sheet'!AJ90,IF($R$3=$AQ$10,'Result Sheet'!BF90,IF($R$3=$AQ$11,'Result Sheet'!CA90,IF($R$3=$AQ$12,'Result Sheet'!CV90,IF($R$3=$AQ$13,'Result Sheet'!DQ90,IF($R$3=$AQ$14,'Result Sheet'!EJ90,IF($R$3=$AQ$15,'Result Sheet'!ET90,IF($R$3=$AQ$16,'Result Sheet'!FD90,"")))))))))</f>
        <v/>
      </c>
      <c r="N90" s="120" t="str">
        <f>IF($R$3=$AQ$8,'Result Sheet'!P90,IF($R$3=$AQ$9,'Result Sheet'!AK90,IF($R$3=$AQ$10,'Result Sheet'!BG90,IF($R$3=$AQ$11,'Result Sheet'!CB90,IF($R$3=$AQ$12,'Result Sheet'!CW90,IF($R$3=$AQ$13,'Result Sheet'!DR90,""))))))</f>
        <v/>
      </c>
      <c r="O90" s="120" t="str">
        <f>IF($R$3=$AQ$8,'Result Sheet'!Q90,IF($R$3=$AQ$9,'Result Sheet'!AL90,IF($R$3=$AQ$10,'Result Sheet'!BH90,IF($R$3=$AQ$11,'Result Sheet'!CC90,IF($R$3=$AQ$12,'Result Sheet'!CX90,IF($R$3=$AQ$13,'Result Sheet'!DS90,IF($R$3=$AQ$14,'Result Sheet'!EK90,IF($R$3=$AQ$15,'Result Sheet'!EU90,IF($R$3=$AQ$16,'Result Sheet'!FE90,"")))))))))</f>
        <v/>
      </c>
      <c r="P90" s="482" t="str">
        <f t="shared" si="13"/>
        <v/>
      </c>
      <c r="Q90" s="120" t="str">
        <f>IF($R$3=$AQ$8,'Result Sheet'!S90,IF($R$3=$AQ$9,'Result Sheet'!AN90,IF($R$3=$AQ$10,'Result Sheet'!BJ90,IF($R$3=$AQ$11,'Result Sheet'!CE90,IF($R$3=$AQ$12,'Result Sheet'!CZ90,IF($R$3=$AQ$13,'Result Sheet'!DU90,""))))))</f>
        <v/>
      </c>
      <c r="R90" s="120" t="str">
        <f>IF($R$3=$AQ$8,'Result Sheet'!T90,IF($R$3=$AQ$9,'Result Sheet'!AO90,IF($R$3=$AQ$10,'Result Sheet'!BK90,IF($R$3=$AQ$11,'Result Sheet'!CF90,IF($R$3=$AQ$12,'Result Sheet'!DA90,IF($R$3=$AQ$13,'Result Sheet'!DV90,IF($R$3=$AQ$14,'Result Sheet'!EL90,IF($R$3=$AQ$15,'Result Sheet'!EV90,IF($R$3=$AQ$16,'Result Sheet'!FF90,"")))))))))</f>
        <v/>
      </c>
      <c r="S90" s="65" t="str">
        <f t="shared" si="14"/>
        <v/>
      </c>
      <c r="T90" s="62">
        <f t="shared" si="15"/>
        <v>0</v>
      </c>
      <c r="U90" s="120" t="str">
        <f>IF($R$3=$AQ$8,'Result Sheet'!W90,IF($R$3=$AQ$9,'Result Sheet'!AR90,IF($R$3=$AQ$10,'Result Sheet'!BN90,IF($R$3=$AQ$11,'Result Sheet'!CI90,IF($R$3=$AQ$12,'Result Sheet'!DD90,IF($R$3=$AQ$13,'Result Sheet'!DY90,""))))))</f>
        <v/>
      </c>
      <c r="V90" s="120" t="str">
        <f>IF($R$3=$AQ$8,'Result Sheet'!X90,IF($R$3=$AQ$9,'Result Sheet'!AS90,IF($R$3=$AQ$10,'Result Sheet'!BO90,IF($R$3=$AQ$11,'Result Sheet'!CJ90,IF($R$3=$AQ$12,'Result Sheet'!DE90,IF($R$3=$AQ$13,'Result Sheet'!DZ90,IF($R$3=$AQ$14,'Result Sheet'!EM90,IF($R$3=$AQ$15,'Result Sheet'!EW90,IF($R$3=$AQ$16,'Result Sheet'!FG90,"")))))))))</f>
        <v/>
      </c>
      <c r="W90" s="66" t="str">
        <f t="shared" si="16"/>
        <v/>
      </c>
      <c r="X90" s="455" t="str">
        <f t="shared" si="17"/>
        <v/>
      </c>
      <c r="Y90" s="456">
        <f t="shared" si="18"/>
        <v>0</v>
      </c>
      <c r="Z90" s="456" t="str">
        <f t="shared" si="12"/>
        <v/>
      </c>
      <c r="AA90" s="456" t="str">
        <f t="shared" si="19"/>
        <v/>
      </c>
      <c r="AB90" s="456" t="str">
        <f t="shared" si="20"/>
        <v/>
      </c>
      <c r="AC90" s="456" t="str">
        <f t="shared" si="21"/>
        <v/>
      </c>
      <c r="AD90" s="457" t="str">
        <f t="shared" si="22"/>
        <v/>
      </c>
    </row>
    <row r="91" spans="1:30">
      <c r="A91" s="485">
        <f>IF('Result Sheet'!A91="","",'Result Sheet'!A91)</f>
        <v>84</v>
      </c>
      <c r="B91" s="449" t="str">
        <f>IF(OR($D$3="",$R$3=""),"",IF('Result Sheet'!B91="","",'Result Sheet'!B91))</f>
        <v/>
      </c>
      <c r="C91" s="450" t="str">
        <f>IF(OR($D$3="",$R$3=""),"",IF('Result Sheet'!F91="","",'Result Sheet'!F91))</f>
        <v/>
      </c>
      <c r="D91" s="451" t="str">
        <f>IF(OR($D$3="",$R$3=""),"",IF('Result Sheet'!E91="","",'Result Sheet'!E91))</f>
        <v/>
      </c>
      <c r="E91" s="452" t="str">
        <f>IF(OR($D$3="",$R$3=""),"",IF('Result Sheet'!G91="","",'Result Sheet'!G91))</f>
        <v/>
      </c>
      <c r="F91" s="452" t="str">
        <f>IF(OR($D$3="",$R$3=""),"",IF('Result Sheet'!H91="","",'Result Sheet'!H91))</f>
        <v/>
      </c>
      <c r="G91" s="452" t="str">
        <f>IF(OR($D$3="",$R$3=""),"",IF('Result Sheet'!I91="","",'Result Sheet'!I91))</f>
        <v/>
      </c>
      <c r="H91" s="453" t="str">
        <f>IF(OR($D$3="",$R$3=""),"",IF('Result Sheet'!K91="","",'Result Sheet'!K91))</f>
        <v/>
      </c>
      <c r="I91" s="454" t="str">
        <f>IF(OR($D$3="",$R$3=""),"",IF('Result Sheet'!J91="","",'Result Sheet'!J91))</f>
        <v/>
      </c>
      <c r="J91" s="120" t="str">
        <f>IF($R$3=$AQ$8,'Result Sheet'!L91,IF($R$3=$AQ$9,'Result Sheet'!AG91,IF($R$3=$AQ$10,'Result Sheet'!BC91,IF($R$3=$AQ$11,'Result Sheet'!BX91,IF($R$3=$AQ$12,'Result Sheet'!CS91,IF($R$3=$AQ$13,'Result Sheet'!DN91,""))))))</f>
        <v/>
      </c>
      <c r="K91" s="120" t="str">
        <f>IF($R$3=$AQ$8,'Result Sheet'!M91,IF($R$3=$AQ$9,'Result Sheet'!AH91,IF($R$3=$AQ$10,'Result Sheet'!BD91,IF($R$3=$AQ$11,'Result Sheet'!BY91,IF($R$3=$AQ$12,'Result Sheet'!CT91,IF($R$3=$AQ$13,'Result Sheet'!DO91,IF($R$3=$AQ$14,'Result Sheet'!EI91,IF($R$3=$AQ$15,'Result Sheet'!ES91,IF($R$3=$AQ$16,'Result Sheet'!FC91,"")))))))))</f>
        <v/>
      </c>
      <c r="L91" s="120" t="str">
        <f>IF($R$3=$AQ$8,'Result Sheet'!N91,IF($R$3=$AQ$9,'Result Sheet'!AI91,IF($R$3=$AQ$10,'Result Sheet'!BE91,IF($R$3=$AQ$11,'Result Sheet'!BZ91,IF($R$3=$AQ$12,'Result Sheet'!CU91,IF($R$3=$AQ$13,'Result Sheet'!DP91,""))))))</f>
        <v/>
      </c>
      <c r="M91" s="120" t="str">
        <f>IF($R$3=$AQ$8,'Result Sheet'!O91,IF($R$3=$AQ$9,'Result Sheet'!AJ91,IF($R$3=$AQ$10,'Result Sheet'!BF91,IF($R$3=$AQ$11,'Result Sheet'!CA91,IF($R$3=$AQ$12,'Result Sheet'!CV91,IF($R$3=$AQ$13,'Result Sheet'!DQ91,IF($R$3=$AQ$14,'Result Sheet'!EJ91,IF($R$3=$AQ$15,'Result Sheet'!ET91,IF($R$3=$AQ$16,'Result Sheet'!FD91,"")))))))))</f>
        <v/>
      </c>
      <c r="N91" s="120" t="str">
        <f>IF($R$3=$AQ$8,'Result Sheet'!P91,IF($R$3=$AQ$9,'Result Sheet'!AK91,IF($R$3=$AQ$10,'Result Sheet'!BG91,IF($R$3=$AQ$11,'Result Sheet'!CB91,IF($R$3=$AQ$12,'Result Sheet'!CW91,IF($R$3=$AQ$13,'Result Sheet'!DR91,""))))))</f>
        <v/>
      </c>
      <c r="O91" s="120" t="str">
        <f>IF($R$3=$AQ$8,'Result Sheet'!Q91,IF($R$3=$AQ$9,'Result Sheet'!AL91,IF($R$3=$AQ$10,'Result Sheet'!BH91,IF($R$3=$AQ$11,'Result Sheet'!CC91,IF($R$3=$AQ$12,'Result Sheet'!CX91,IF($R$3=$AQ$13,'Result Sheet'!DS91,IF($R$3=$AQ$14,'Result Sheet'!EK91,IF($R$3=$AQ$15,'Result Sheet'!EU91,IF($R$3=$AQ$16,'Result Sheet'!FE91,"")))))))))</f>
        <v/>
      </c>
      <c r="P91" s="482" t="str">
        <f t="shared" si="13"/>
        <v/>
      </c>
      <c r="Q91" s="120" t="str">
        <f>IF($R$3=$AQ$8,'Result Sheet'!S91,IF($R$3=$AQ$9,'Result Sheet'!AN91,IF($R$3=$AQ$10,'Result Sheet'!BJ91,IF($R$3=$AQ$11,'Result Sheet'!CE91,IF($R$3=$AQ$12,'Result Sheet'!CZ91,IF($R$3=$AQ$13,'Result Sheet'!DU91,""))))))</f>
        <v/>
      </c>
      <c r="R91" s="120" t="str">
        <f>IF($R$3=$AQ$8,'Result Sheet'!T91,IF($R$3=$AQ$9,'Result Sheet'!AO91,IF($R$3=$AQ$10,'Result Sheet'!BK91,IF($R$3=$AQ$11,'Result Sheet'!CF91,IF($R$3=$AQ$12,'Result Sheet'!DA91,IF($R$3=$AQ$13,'Result Sheet'!DV91,IF($R$3=$AQ$14,'Result Sheet'!EL91,IF($R$3=$AQ$15,'Result Sheet'!EV91,IF($R$3=$AQ$16,'Result Sheet'!FF91,"")))))))))</f>
        <v/>
      </c>
      <c r="S91" s="65" t="str">
        <f t="shared" si="14"/>
        <v/>
      </c>
      <c r="T91" s="62">
        <f t="shared" si="15"/>
        <v>0</v>
      </c>
      <c r="U91" s="120" t="str">
        <f>IF($R$3=$AQ$8,'Result Sheet'!W91,IF($R$3=$AQ$9,'Result Sheet'!AR91,IF($R$3=$AQ$10,'Result Sheet'!BN91,IF($R$3=$AQ$11,'Result Sheet'!CI91,IF($R$3=$AQ$12,'Result Sheet'!DD91,IF($R$3=$AQ$13,'Result Sheet'!DY91,""))))))</f>
        <v/>
      </c>
      <c r="V91" s="120" t="str">
        <f>IF($R$3=$AQ$8,'Result Sheet'!X91,IF($R$3=$AQ$9,'Result Sheet'!AS91,IF($R$3=$AQ$10,'Result Sheet'!BO91,IF($R$3=$AQ$11,'Result Sheet'!CJ91,IF($R$3=$AQ$12,'Result Sheet'!DE91,IF($R$3=$AQ$13,'Result Sheet'!DZ91,IF($R$3=$AQ$14,'Result Sheet'!EM91,IF($R$3=$AQ$15,'Result Sheet'!EW91,IF($R$3=$AQ$16,'Result Sheet'!FG91,"")))))))))</f>
        <v/>
      </c>
      <c r="W91" s="66" t="str">
        <f t="shared" si="16"/>
        <v/>
      </c>
      <c r="X91" s="455" t="str">
        <f t="shared" si="17"/>
        <v/>
      </c>
      <c r="Y91" s="456">
        <f t="shared" si="18"/>
        <v>0</v>
      </c>
      <c r="Z91" s="456" t="str">
        <f t="shared" si="12"/>
        <v/>
      </c>
      <c r="AA91" s="456" t="str">
        <f t="shared" si="19"/>
        <v/>
      </c>
      <c r="AB91" s="456" t="str">
        <f t="shared" si="20"/>
        <v/>
      </c>
      <c r="AC91" s="456" t="str">
        <f t="shared" si="21"/>
        <v/>
      </c>
      <c r="AD91" s="457" t="str">
        <f t="shared" si="22"/>
        <v/>
      </c>
    </row>
    <row r="92" spans="1:30">
      <c r="A92" s="485">
        <f>IF('Result Sheet'!A92="","",'Result Sheet'!A92)</f>
        <v>85</v>
      </c>
      <c r="B92" s="449" t="str">
        <f>IF(OR($D$3="",$R$3=""),"",IF('Result Sheet'!B92="","",'Result Sheet'!B92))</f>
        <v/>
      </c>
      <c r="C92" s="450" t="str">
        <f>IF(OR($D$3="",$R$3=""),"",IF('Result Sheet'!F92="","",'Result Sheet'!F92))</f>
        <v/>
      </c>
      <c r="D92" s="451" t="str">
        <f>IF(OR($D$3="",$R$3=""),"",IF('Result Sheet'!E92="","",'Result Sheet'!E92))</f>
        <v/>
      </c>
      <c r="E92" s="452" t="str">
        <f>IF(OR($D$3="",$R$3=""),"",IF('Result Sheet'!G92="","",'Result Sheet'!G92))</f>
        <v/>
      </c>
      <c r="F92" s="452" t="str">
        <f>IF(OR($D$3="",$R$3=""),"",IF('Result Sheet'!H92="","",'Result Sheet'!H92))</f>
        <v/>
      </c>
      <c r="G92" s="452" t="str">
        <f>IF(OR($D$3="",$R$3=""),"",IF('Result Sheet'!I92="","",'Result Sheet'!I92))</f>
        <v/>
      </c>
      <c r="H92" s="453" t="str">
        <f>IF(OR($D$3="",$R$3=""),"",IF('Result Sheet'!K92="","",'Result Sheet'!K92))</f>
        <v/>
      </c>
      <c r="I92" s="454" t="str">
        <f>IF(OR($D$3="",$R$3=""),"",IF('Result Sheet'!J92="","",'Result Sheet'!J92))</f>
        <v/>
      </c>
      <c r="J92" s="120" t="str">
        <f>IF($R$3=$AQ$8,'Result Sheet'!L92,IF($R$3=$AQ$9,'Result Sheet'!AG92,IF($R$3=$AQ$10,'Result Sheet'!BC92,IF($R$3=$AQ$11,'Result Sheet'!BX92,IF($R$3=$AQ$12,'Result Sheet'!CS92,IF($R$3=$AQ$13,'Result Sheet'!DN92,""))))))</f>
        <v/>
      </c>
      <c r="K92" s="120" t="str">
        <f>IF($R$3=$AQ$8,'Result Sheet'!M92,IF($R$3=$AQ$9,'Result Sheet'!AH92,IF($R$3=$AQ$10,'Result Sheet'!BD92,IF($R$3=$AQ$11,'Result Sheet'!BY92,IF($R$3=$AQ$12,'Result Sheet'!CT92,IF($R$3=$AQ$13,'Result Sheet'!DO92,IF($R$3=$AQ$14,'Result Sheet'!EI92,IF($R$3=$AQ$15,'Result Sheet'!ES92,IF($R$3=$AQ$16,'Result Sheet'!FC92,"")))))))))</f>
        <v/>
      </c>
      <c r="L92" s="120" t="str">
        <f>IF($R$3=$AQ$8,'Result Sheet'!N92,IF($R$3=$AQ$9,'Result Sheet'!AI92,IF($R$3=$AQ$10,'Result Sheet'!BE92,IF($R$3=$AQ$11,'Result Sheet'!BZ92,IF($R$3=$AQ$12,'Result Sheet'!CU92,IF($R$3=$AQ$13,'Result Sheet'!DP92,""))))))</f>
        <v/>
      </c>
      <c r="M92" s="120" t="str">
        <f>IF($R$3=$AQ$8,'Result Sheet'!O92,IF($R$3=$AQ$9,'Result Sheet'!AJ92,IF($R$3=$AQ$10,'Result Sheet'!BF92,IF($R$3=$AQ$11,'Result Sheet'!CA92,IF($R$3=$AQ$12,'Result Sheet'!CV92,IF($R$3=$AQ$13,'Result Sheet'!DQ92,IF($R$3=$AQ$14,'Result Sheet'!EJ92,IF($R$3=$AQ$15,'Result Sheet'!ET92,IF($R$3=$AQ$16,'Result Sheet'!FD92,"")))))))))</f>
        <v/>
      </c>
      <c r="N92" s="120" t="str">
        <f>IF($R$3=$AQ$8,'Result Sheet'!P92,IF($R$3=$AQ$9,'Result Sheet'!AK92,IF($R$3=$AQ$10,'Result Sheet'!BG92,IF($R$3=$AQ$11,'Result Sheet'!CB92,IF($R$3=$AQ$12,'Result Sheet'!CW92,IF($R$3=$AQ$13,'Result Sheet'!DR92,""))))))</f>
        <v/>
      </c>
      <c r="O92" s="120" t="str">
        <f>IF($R$3=$AQ$8,'Result Sheet'!Q92,IF($R$3=$AQ$9,'Result Sheet'!AL92,IF($R$3=$AQ$10,'Result Sheet'!BH92,IF($R$3=$AQ$11,'Result Sheet'!CC92,IF($R$3=$AQ$12,'Result Sheet'!CX92,IF($R$3=$AQ$13,'Result Sheet'!DS92,IF($R$3=$AQ$14,'Result Sheet'!EK92,IF($R$3=$AQ$15,'Result Sheet'!EU92,IF($R$3=$AQ$16,'Result Sheet'!FE92,"")))))))))</f>
        <v/>
      </c>
      <c r="P92" s="482" t="str">
        <f t="shared" si="13"/>
        <v/>
      </c>
      <c r="Q92" s="120" t="str">
        <f>IF($R$3=$AQ$8,'Result Sheet'!S92,IF($R$3=$AQ$9,'Result Sheet'!AN92,IF($R$3=$AQ$10,'Result Sheet'!BJ92,IF($R$3=$AQ$11,'Result Sheet'!CE92,IF($R$3=$AQ$12,'Result Sheet'!CZ92,IF($R$3=$AQ$13,'Result Sheet'!DU92,""))))))</f>
        <v/>
      </c>
      <c r="R92" s="120" t="str">
        <f>IF($R$3=$AQ$8,'Result Sheet'!T92,IF($R$3=$AQ$9,'Result Sheet'!AO92,IF($R$3=$AQ$10,'Result Sheet'!BK92,IF($R$3=$AQ$11,'Result Sheet'!CF92,IF($R$3=$AQ$12,'Result Sheet'!DA92,IF($R$3=$AQ$13,'Result Sheet'!DV92,IF($R$3=$AQ$14,'Result Sheet'!EL92,IF($R$3=$AQ$15,'Result Sheet'!EV92,IF($R$3=$AQ$16,'Result Sheet'!FF92,"")))))))))</f>
        <v/>
      </c>
      <c r="S92" s="65" t="str">
        <f t="shared" si="14"/>
        <v/>
      </c>
      <c r="T92" s="62">
        <f t="shared" si="15"/>
        <v>0</v>
      </c>
      <c r="U92" s="120" t="str">
        <f>IF($R$3=$AQ$8,'Result Sheet'!W92,IF($R$3=$AQ$9,'Result Sheet'!AR92,IF($R$3=$AQ$10,'Result Sheet'!BN92,IF($R$3=$AQ$11,'Result Sheet'!CI92,IF($R$3=$AQ$12,'Result Sheet'!DD92,IF($R$3=$AQ$13,'Result Sheet'!DY92,""))))))</f>
        <v/>
      </c>
      <c r="V92" s="120" t="str">
        <f>IF($R$3=$AQ$8,'Result Sheet'!X92,IF($R$3=$AQ$9,'Result Sheet'!AS92,IF($R$3=$AQ$10,'Result Sheet'!BO92,IF($R$3=$AQ$11,'Result Sheet'!CJ92,IF($R$3=$AQ$12,'Result Sheet'!DE92,IF($R$3=$AQ$13,'Result Sheet'!DZ92,IF($R$3=$AQ$14,'Result Sheet'!EM92,IF($R$3=$AQ$15,'Result Sheet'!EW92,IF($R$3=$AQ$16,'Result Sheet'!FG92,"")))))))))</f>
        <v/>
      </c>
      <c r="W92" s="66" t="str">
        <f t="shared" si="16"/>
        <v/>
      </c>
      <c r="X92" s="455" t="str">
        <f t="shared" si="17"/>
        <v/>
      </c>
      <c r="Y92" s="456">
        <f t="shared" si="18"/>
        <v>0</v>
      </c>
      <c r="Z92" s="456" t="str">
        <f t="shared" si="12"/>
        <v/>
      </c>
      <c r="AA92" s="456" t="str">
        <f t="shared" si="19"/>
        <v/>
      </c>
      <c r="AB92" s="456" t="str">
        <f t="shared" si="20"/>
        <v/>
      </c>
      <c r="AC92" s="456" t="str">
        <f t="shared" si="21"/>
        <v/>
      </c>
      <c r="AD92" s="457" t="str">
        <f t="shared" si="22"/>
        <v/>
      </c>
    </row>
    <row r="93" spans="1:30">
      <c r="A93" s="485">
        <f>IF('Result Sheet'!A93="","",'Result Sheet'!A93)</f>
        <v>86</v>
      </c>
      <c r="B93" s="449" t="str">
        <f>IF(OR($D$3="",$R$3=""),"",IF('Result Sheet'!B93="","",'Result Sheet'!B93))</f>
        <v/>
      </c>
      <c r="C93" s="450" t="str">
        <f>IF(OR($D$3="",$R$3=""),"",IF('Result Sheet'!F93="","",'Result Sheet'!F93))</f>
        <v/>
      </c>
      <c r="D93" s="451" t="str">
        <f>IF(OR($D$3="",$R$3=""),"",IF('Result Sheet'!E93="","",'Result Sheet'!E93))</f>
        <v/>
      </c>
      <c r="E93" s="452" t="str">
        <f>IF(OR($D$3="",$R$3=""),"",IF('Result Sheet'!G93="","",'Result Sheet'!G93))</f>
        <v/>
      </c>
      <c r="F93" s="452" t="str">
        <f>IF(OR($D$3="",$R$3=""),"",IF('Result Sheet'!H93="","",'Result Sheet'!H93))</f>
        <v/>
      </c>
      <c r="G93" s="452" t="str">
        <f>IF(OR($D$3="",$R$3=""),"",IF('Result Sheet'!I93="","",'Result Sheet'!I93))</f>
        <v/>
      </c>
      <c r="H93" s="453" t="str">
        <f>IF(OR($D$3="",$R$3=""),"",IF('Result Sheet'!K93="","",'Result Sheet'!K93))</f>
        <v/>
      </c>
      <c r="I93" s="454" t="str">
        <f>IF(OR($D$3="",$R$3=""),"",IF('Result Sheet'!J93="","",'Result Sheet'!J93))</f>
        <v/>
      </c>
      <c r="J93" s="120" t="str">
        <f>IF($R$3=$AQ$8,'Result Sheet'!L93,IF($R$3=$AQ$9,'Result Sheet'!AG93,IF($R$3=$AQ$10,'Result Sheet'!BC93,IF($R$3=$AQ$11,'Result Sheet'!BX93,IF($R$3=$AQ$12,'Result Sheet'!CS93,IF($R$3=$AQ$13,'Result Sheet'!DN93,""))))))</f>
        <v/>
      </c>
      <c r="K93" s="120" t="str">
        <f>IF($R$3=$AQ$8,'Result Sheet'!M93,IF($R$3=$AQ$9,'Result Sheet'!AH93,IF($R$3=$AQ$10,'Result Sheet'!BD93,IF($R$3=$AQ$11,'Result Sheet'!BY93,IF($R$3=$AQ$12,'Result Sheet'!CT93,IF($R$3=$AQ$13,'Result Sheet'!DO93,IF($R$3=$AQ$14,'Result Sheet'!EI93,IF($R$3=$AQ$15,'Result Sheet'!ES93,IF($R$3=$AQ$16,'Result Sheet'!FC93,"")))))))))</f>
        <v/>
      </c>
      <c r="L93" s="120" t="str">
        <f>IF($R$3=$AQ$8,'Result Sheet'!N93,IF($R$3=$AQ$9,'Result Sheet'!AI93,IF($R$3=$AQ$10,'Result Sheet'!BE93,IF($R$3=$AQ$11,'Result Sheet'!BZ93,IF($R$3=$AQ$12,'Result Sheet'!CU93,IF($R$3=$AQ$13,'Result Sheet'!DP93,""))))))</f>
        <v/>
      </c>
      <c r="M93" s="120" t="str">
        <f>IF($R$3=$AQ$8,'Result Sheet'!O93,IF($R$3=$AQ$9,'Result Sheet'!AJ93,IF($R$3=$AQ$10,'Result Sheet'!BF93,IF($R$3=$AQ$11,'Result Sheet'!CA93,IF($R$3=$AQ$12,'Result Sheet'!CV93,IF($R$3=$AQ$13,'Result Sheet'!DQ93,IF($R$3=$AQ$14,'Result Sheet'!EJ93,IF($R$3=$AQ$15,'Result Sheet'!ET93,IF($R$3=$AQ$16,'Result Sheet'!FD93,"")))))))))</f>
        <v/>
      </c>
      <c r="N93" s="120" t="str">
        <f>IF($R$3=$AQ$8,'Result Sheet'!P93,IF($R$3=$AQ$9,'Result Sheet'!AK93,IF($R$3=$AQ$10,'Result Sheet'!BG93,IF($R$3=$AQ$11,'Result Sheet'!CB93,IF($R$3=$AQ$12,'Result Sheet'!CW93,IF($R$3=$AQ$13,'Result Sheet'!DR93,""))))))</f>
        <v/>
      </c>
      <c r="O93" s="120" t="str">
        <f>IF($R$3=$AQ$8,'Result Sheet'!Q93,IF($R$3=$AQ$9,'Result Sheet'!AL93,IF($R$3=$AQ$10,'Result Sheet'!BH93,IF($R$3=$AQ$11,'Result Sheet'!CC93,IF($R$3=$AQ$12,'Result Sheet'!CX93,IF($R$3=$AQ$13,'Result Sheet'!DS93,IF($R$3=$AQ$14,'Result Sheet'!EK93,IF($R$3=$AQ$15,'Result Sheet'!EU93,IF($R$3=$AQ$16,'Result Sheet'!FE93,"")))))))))</f>
        <v/>
      </c>
      <c r="P93" s="482" t="str">
        <f t="shared" si="13"/>
        <v/>
      </c>
      <c r="Q93" s="120" t="str">
        <f>IF($R$3=$AQ$8,'Result Sheet'!S93,IF($R$3=$AQ$9,'Result Sheet'!AN93,IF($R$3=$AQ$10,'Result Sheet'!BJ93,IF($R$3=$AQ$11,'Result Sheet'!CE93,IF($R$3=$AQ$12,'Result Sheet'!CZ93,IF($R$3=$AQ$13,'Result Sheet'!DU93,""))))))</f>
        <v/>
      </c>
      <c r="R93" s="120" t="str">
        <f>IF($R$3=$AQ$8,'Result Sheet'!T93,IF($R$3=$AQ$9,'Result Sheet'!AO93,IF($R$3=$AQ$10,'Result Sheet'!BK93,IF($R$3=$AQ$11,'Result Sheet'!CF93,IF($R$3=$AQ$12,'Result Sheet'!DA93,IF($R$3=$AQ$13,'Result Sheet'!DV93,IF($R$3=$AQ$14,'Result Sheet'!EL93,IF($R$3=$AQ$15,'Result Sheet'!EV93,IF($R$3=$AQ$16,'Result Sheet'!FF93,"")))))))))</f>
        <v/>
      </c>
      <c r="S93" s="65" t="str">
        <f t="shared" si="14"/>
        <v/>
      </c>
      <c r="T93" s="62">
        <f t="shared" si="15"/>
        <v>0</v>
      </c>
      <c r="U93" s="120" t="str">
        <f>IF($R$3=$AQ$8,'Result Sheet'!W93,IF($R$3=$AQ$9,'Result Sheet'!AR93,IF($R$3=$AQ$10,'Result Sheet'!BN93,IF($R$3=$AQ$11,'Result Sheet'!CI93,IF($R$3=$AQ$12,'Result Sheet'!DD93,IF($R$3=$AQ$13,'Result Sheet'!DY93,""))))))</f>
        <v/>
      </c>
      <c r="V93" s="120" t="str">
        <f>IF($R$3=$AQ$8,'Result Sheet'!X93,IF($R$3=$AQ$9,'Result Sheet'!AS93,IF($R$3=$AQ$10,'Result Sheet'!BO93,IF($R$3=$AQ$11,'Result Sheet'!CJ93,IF($R$3=$AQ$12,'Result Sheet'!DE93,IF($R$3=$AQ$13,'Result Sheet'!DZ93,IF($R$3=$AQ$14,'Result Sheet'!EM93,IF($R$3=$AQ$15,'Result Sheet'!EW93,IF($R$3=$AQ$16,'Result Sheet'!FG93,"")))))))))</f>
        <v/>
      </c>
      <c r="W93" s="66" t="str">
        <f t="shared" si="16"/>
        <v/>
      </c>
      <c r="X93" s="455" t="str">
        <f t="shared" si="17"/>
        <v/>
      </c>
      <c r="Y93" s="456">
        <f t="shared" si="18"/>
        <v>0</v>
      </c>
      <c r="Z93" s="456" t="str">
        <f t="shared" si="12"/>
        <v/>
      </c>
      <c r="AA93" s="456" t="str">
        <f t="shared" si="19"/>
        <v/>
      </c>
      <c r="AB93" s="456" t="str">
        <f t="shared" si="20"/>
        <v/>
      </c>
      <c r="AC93" s="456" t="str">
        <f t="shared" si="21"/>
        <v/>
      </c>
      <c r="AD93" s="457" t="str">
        <f t="shared" si="22"/>
        <v/>
      </c>
    </row>
    <row r="94" spans="1:30">
      <c r="A94" s="485">
        <f>IF('Result Sheet'!A94="","",'Result Sheet'!A94)</f>
        <v>87</v>
      </c>
      <c r="B94" s="449" t="str">
        <f>IF(OR($D$3="",$R$3=""),"",IF('Result Sheet'!B94="","",'Result Sheet'!B94))</f>
        <v/>
      </c>
      <c r="C94" s="450" t="str">
        <f>IF(OR($D$3="",$R$3=""),"",IF('Result Sheet'!F94="","",'Result Sheet'!F94))</f>
        <v/>
      </c>
      <c r="D94" s="451" t="str">
        <f>IF(OR($D$3="",$R$3=""),"",IF('Result Sheet'!E94="","",'Result Sheet'!E94))</f>
        <v/>
      </c>
      <c r="E94" s="452" t="str">
        <f>IF(OR($D$3="",$R$3=""),"",IF('Result Sheet'!G94="","",'Result Sheet'!G94))</f>
        <v/>
      </c>
      <c r="F94" s="452" t="str">
        <f>IF(OR($D$3="",$R$3=""),"",IF('Result Sheet'!H94="","",'Result Sheet'!H94))</f>
        <v/>
      </c>
      <c r="G94" s="452" t="str">
        <f>IF(OR($D$3="",$R$3=""),"",IF('Result Sheet'!I94="","",'Result Sheet'!I94))</f>
        <v/>
      </c>
      <c r="H94" s="453" t="str">
        <f>IF(OR($D$3="",$R$3=""),"",IF('Result Sheet'!K94="","",'Result Sheet'!K94))</f>
        <v/>
      </c>
      <c r="I94" s="454" t="str">
        <f>IF(OR($D$3="",$R$3=""),"",IF('Result Sheet'!J94="","",'Result Sheet'!J94))</f>
        <v/>
      </c>
      <c r="J94" s="120" t="str">
        <f>IF($R$3=$AQ$8,'Result Sheet'!L94,IF($R$3=$AQ$9,'Result Sheet'!AG94,IF($R$3=$AQ$10,'Result Sheet'!BC94,IF($R$3=$AQ$11,'Result Sheet'!BX94,IF($R$3=$AQ$12,'Result Sheet'!CS94,IF($R$3=$AQ$13,'Result Sheet'!DN94,""))))))</f>
        <v/>
      </c>
      <c r="K94" s="120" t="str">
        <f>IF($R$3=$AQ$8,'Result Sheet'!M94,IF($R$3=$AQ$9,'Result Sheet'!AH94,IF($R$3=$AQ$10,'Result Sheet'!BD94,IF($R$3=$AQ$11,'Result Sheet'!BY94,IF($R$3=$AQ$12,'Result Sheet'!CT94,IF($R$3=$AQ$13,'Result Sheet'!DO94,IF($R$3=$AQ$14,'Result Sheet'!EI94,IF($R$3=$AQ$15,'Result Sheet'!ES94,IF($R$3=$AQ$16,'Result Sheet'!FC94,"")))))))))</f>
        <v/>
      </c>
      <c r="L94" s="120" t="str">
        <f>IF($R$3=$AQ$8,'Result Sheet'!N94,IF($R$3=$AQ$9,'Result Sheet'!AI94,IF($R$3=$AQ$10,'Result Sheet'!BE94,IF($R$3=$AQ$11,'Result Sheet'!BZ94,IF($R$3=$AQ$12,'Result Sheet'!CU94,IF($R$3=$AQ$13,'Result Sheet'!DP94,""))))))</f>
        <v/>
      </c>
      <c r="M94" s="120" t="str">
        <f>IF($R$3=$AQ$8,'Result Sheet'!O94,IF($R$3=$AQ$9,'Result Sheet'!AJ94,IF($R$3=$AQ$10,'Result Sheet'!BF94,IF($R$3=$AQ$11,'Result Sheet'!CA94,IF($R$3=$AQ$12,'Result Sheet'!CV94,IF($R$3=$AQ$13,'Result Sheet'!DQ94,IF($R$3=$AQ$14,'Result Sheet'!EJ94,IF($R$3=$AQ$15,'Result Sheet'!ET94,IF($R$3=$AQ$16,'Result Sheet'!FD94,"")))))))))</f>
        <v/>
      </c>
      <c r="N94" s="120" t="str">
        <f>IF($R$3=$AQ$8,'Result Sheet'!P94,IF($R$3=$AQ$9,'Result Sheet'!AK94,IF($R$3=$AQ$10,'Result Sheet'!BG94,IF($R$3=$AQ$11,'Result Sheet'!CB94,IF($R$3=$AQ$12,'Result Sheet'!CW94,IF($R$3=$AQ$13,'Result Sheet'!DR94,""))))))</f>
        <v/>
      </c>
      <c r="O94" s="120" t="str">
        <f>IF($R$3=$AQ$8,'Result Sheet'!Q94,IF($R$3=$AQ$9,'Result Sheet'!AL94,IF($R$3=$AQ$10,'Result Sheet'!BH94,IF($R$3=$AQ$11,'Result Sheet'!CC94,IF($R$3=$AQ$12,'Result Sheet'!CX94,IF($R$3=$AQ$13,'Result Sheet'!DS94,IF($R$3=$AQ$14,'Result Sheet'!EK94,IF($R$3=$AQ$15,'Result Sheet'!EU94,IF($R$3=$AQ$16,'Result Sheet'!FE94,"")))))))))</f>
        <v/>
      </c>
      <c r="P94" s="482" t="str">
        <f t="shared" si="13"/>
        <v/>
      </c>
      <c r="Q94" s="120" t="str">
        <f>IF($R$3=$AQ$8,'Result Sheet'!S94,IF($R$3=$AQ$9,'Result Sheet'!AN94,IF($R$3=$AQ$10,'Result Sheet'!BJ94,IF($R$3=$AQ$11,'Result Sheet'!CE94,IF($R$3=$AQ$12,'Result Sheet'!CZ94,IF($R$3=$AQ$13,'Result Sheet'!DU94,""))))))</f>
        <v/>
      </c>
      <c r="R94" s="120" t="str">
        <f>IF($R$3=$AQ$8,'Result Sheet'!T94,IF($R$3=$AQ$9,'Result Sheet'!AO94,IF($R$3=$AQ$10,'Result Sheet'!BK94,IF($R$3=$AQ$11,'Result Sheet'!CF94,IF($R$3=$AQ$12,'Result Sheet'!DA94,IF($R$3=$AQ$13,'Result Sheet'!DV94,IF($R$3=$AQ$14,'Result Sheet'!EL94,IF($R$3=$AQ$15,'Result Sheet'!EV94,IF($R$3=$AQ$16,'Result Sheet'!FF94,"")))))))))</f>
        <v/>
      </c>
      <c r="S94" s="65" t="str">
        <f t="shared" si="14"/>
        <v/>
      </c>
      <c r="T94" s="62">
        <f t="shared" si="15"/>
        <v>0</v>
      </c>
      <c r="U94" s="120" t="str">
        <f>IF($R$3=$AQ$8,'Result Sheet'!W94,IF($R$3=$AQ$9,'Result Sheet'!AR94,IF($R$3=$AQ$10,'Result Sheet'!BN94,IF($R$3=$AQ$11,'Result Sheet'!CI94,IF($R$3=$AQ$12,'Result Sheet'!DD94,IF($R$3=$AQ$13,'Result Sheet'!DY94,""))))))</f>
        <v/>
      </c>
      <c r="V94" s="120" t="str">
        <f>IF($R$3=$AQ$8,'Result Sheet'!X94,IF($R$3=$AQ$9,'Result Sheet'!AS94,IF($R$3=$AQ$10,'Result Sheet'!BO94,IF($R$3=$AQ$11,'Result Sheet'!CJ94,IF($R$3=$AQ$12,'Result Sheet'!DE94,IF($R$3=$AQ$13,'Result Sheet'!DZ94,IF($R$3=$AQ$14,'Result Sheet'!EM94,IF($R$3=$AQ$15,'Result Sheet'!EW94,IF($R$3=$AQ$16,'Result Sheet'!FG94,"")))))))))</f>
        <v/>
      </c>
      <c r="W94" s="66" t="str">
        <f t="shared" si="16"/>
        <v/>
      </c>
      <c r="X94" s="455" t="str">
        <f t="shared" si="17"/>
        <v/>
      </c>
      <c r="Y94" s="456">
        <f t="shared" si="18"/>
        <v>0</v>
      </c>
      <c r="Z94" s="456" t="str">
        <f t="shared" si="12"/>
        <v/>
      </c>
      <c r="AA94" s="456" t="str">
        <f t="shared" si="19"/>
        <v/>
      </c>
      <c r="AB94" s="456" t="str">
        <f t="shared" si="20"/>
        <v/>
      </c>
      <c r="AC94" s="456" t="str">
        <f t="shared" si="21"/>
        <v/>
      </c>
      <c r="AD94" s="457" t="str">
        <f t="shared" si="22"/>
        <v/>
      </c>
    </row>
    <row r="95" spans="1:30">
      <c r="A95" s="485">
        <f>IF('Result Sheet'!A95="","",'Result Sheet'!A95)</f>
        <v>88</v>
      </c>
      <c r="B95" s="449" t="str">
        <f>IF(OR($D$3="",$R$3=""),"",IF('Result Sheet'!B95="","",'Result Sheet'!B95))</f>
        <v/>
      </c>
      <c r="C95" s="450" t="str">
        <f>IF(OR($D$3="",$R$3=""),"",IF('Result Sheet'!F95="","",'Result Sheet'!F95))</f>
        <v/>
      </c>
      <c r="D95" s="451" t="str">
        <f>IF(OR($D$3="",$R$3=""),"",IF('Result Sheet'!E95="","",'Result Sheet'!E95))</f>
        <v/>
      </c>
      <c r="E95" s="452" t="str">
        <f>IF(OR($D$3="",$R$3=""),"",IF('Result Sheet'!G95="","",'Result Sheet'!G95))</f>
        <v/>
      </c>
      <c r="F95" s="452" t="str">
        <f>IF(OR($D$3="",$R$3=""),"",IF('Result Sheet'!H95="","",'Result Sheet'!H95))</f>
        <v/>
      </c>
      <c r="G95" s="452" t="str">
        <f>IF(OR($D$3="",$R$3=""),"",IF('Result Sheet'!I95="","",'Result Sheet'!I95))</f>
        <v/>
      </c>
      <c r="H95" s="453" t="str">
        <f>IF(OR($D$3="",$R$3=""),"",IF('Result Sheet'!K95="","",'Result Sheet'!K95))</f>
        <v/>
      </c>
      <c r="I95" s="454" t="str">
        <f>IF(OR($D$3="",$R$3=""),"",IF('Result Sheet'!J95="","",'Result Sheet'!J95))</f>
        <v/>
      </c>
      <c r="J95" s="120" t="str">
        <f>IF($R$3=$AQ$8,'Result Sheet'!L95,IF($R$3=$AQ$9,'Result Sheet'!AG95,IF($R$3=$AQ$10,'Result Sheet'!BC95,IF($R$3=$AQ$11,'Result Sheet'!BX95,IF($R$3=$AQ$12,'Result Sheet'!CS95,IF($R$3=$AQ$13,'Result Sheet'!DN95,""))))))</f>
        <v/>
      </c>
      <c r="K95" s="120" t="str">
        <f>IF($R$3=$AQ$8,'Result Sheet'!M95,IF($R$3=$AQ$9,'Result Sheet'!AH95,IF($R$3=$AQ$10,'Result Sheet'!BD95,IF($R$3=$AQ$11,'Result Sheet'!BY95,IF($R$3=$AQ$12,'Result Sheet'!CT95,IF($R$3=$AQ$13,'Result Sheet'!DO95,IF($R$3=$AQ$14,'Result Sheet'!EI95,IF($R$3=$AQ$15,'Result Sheet'!ES95,IF($R$3=$AQ$16,'Result Sheet'!FC95,"")))))))))</f>
        <v/>
      </c>
      <c r="L95" s="120" t="str">
        <f>IF($R$3=$AQ$8,'Result Sheet'!N95,IF($R$3=$AQ$9,'Result Sheet'!AI95,IF($R$3=$AQ$10,'Result Sheet'!BE95,IF($R$3=$AQ$11,'Result Sheet'!BZ95,IF($R$3=$AQ$12,'Result Sheet'!CU95,IF($R$3=$AQ$13,'Result Sheet'!DP95,""))))))</f>
        <v/>
      </c>
      <c r="M95" s="120" t="str">
        <f>IF($R$3=$AQ$8,'Result Sheet'!O95,IF($R$3=$AQ$9,'Result Sheet'!AJ95,IF($R$3=$AQ$10,'Result Sheet'!BF95,IF($R$3=$AQ$11,'Result Sheet'!CA95,IF($R$3=$AQ$12,'Result Sheet'!CV95,IF($R$3=$AQ$13,'Result Sheet'!DQ95,IF($R$3=$AQ$14,'Result Sheet'!EJ95,IF($R$3=$AQ$15,'Result Sheet'!ET95,IF($R$3=$AQ$16,'Result Sheet'!FD95,"")))))))))</f>
        <v/>
      </c>
      <c r="N95" s="120" t="str">
        <f>IF($R$3=$AQ$8,'Result Sheet'!P95,IF($R$3=$AQ$9,'Result Sheet'!AK95,IF($R$3=$AQ$10,'Result Sheet'!BG95,IF($R$3=$AQ$11,'Result Sheet'!CB95,IF($R$3=$AQ$12,'Result Sheet'!CW95,IF($R$3=$AQ$13,'Result Sheet'!DR95,""))))))</f>
        <v/>
      </c>
      <c r="O95" s="120" t="str">
        <f>IF($R$3=$AQ$8,'Result Sheet'!Q95,IF($R$3=$AQ$9,'Result Sheet'!AL95,IF($R$3=$AQ$10,'Result Sheet'!BH95,IF($R$3=$AQ$11,'Result Sheet'!CC95,IF($R$3=$AQ$12,'Result Sheet'!CX95,IF($R$3=$AQ$13,'Result Sheet'!DS95,IF($R$3=$AQ$14,'Result Sheet'!EK95,IF($R$3=$AQ$15,'Result Sheet'!EU95,IF($R$3=$AQ$16,'Result Sheet'!FE95,"")))))))))</f>
        <v/>
      </c>
      <c r="P95" s="482" t="str">
        <f t="shared" si="13"/>
        <v/>
      </c>
      <c r="Q95" s="120" t="str">
        <f>IF($R$3=$AQ$8,'Result Sheet'!S95,IF($R$3=$AQ$9,'Result Sheet'!AN95,IF($R$3=$AQ$10,'Result Sheet'!BJ95,IF($R$3=$AQ$11,'Result Sheet'!CE95,IF($R$3=$AQ$12,'Result Sheet'!CZ95,IF($R$3=$AQ$13,'Result Sheet'!DU95,""))))))</f>
        <v/>
      </c>
      <c r="R95" s="120" t="str">
        <f>IF($R$3=$AQ$8,'Result Sheet'!T95,IF($R$3=$AQ$9,'Result Sheet'!AO95,IF($R$3=$AQ$10,'Result Sheet'!BK95,IF($R$3=$AQ$11,'Result Sheet'!CF95,IF($R$3=$AQ$12,'Result Sheet'!DA95,IF($R$3=$AQ$13,'Result Sheet'!DV95,IF($R$3=$AQ$14,'Result Sheet'!EL95,IF($R$3=$AQ$15,'Result Sheet'!EV95,IF($R$3=$AQ$16,'Result Sheet'!FF95,"")))))))))</f>
        <v/>
      </c>
      <c r="S95" s="65" t="str">
        <f t="shared" si="14"/>
        <v/>
      </c>
      <c r="T95" s="62">
        <f t="shared" si="15"/>
        <v>0</v>
      </c>
      <c r="U95" s="120" t="str">
        <f>IF($R$3=$AQ$8,'Result Sheet'!W95,IF($R$3=$AQ$9,'Result Sheet'!AR95,IF($R$3=$AQ$10,'Result Sheet'!BN95,IF($R$3=$AQ$11,'Result Sheet'!CI95,IF($R$3=$AQ$12,'Result Sheet'!DD95,IF($R$3=$AQ$13,'Result Sheet'!DY95,""))))))</f>
        <v/>
      </c>
      <c r="V95" s="120" t="str">
        <f>IF($R$3=$AQ$8,'Result Sheet'!X95,IF($R$3=$AQ$9,'Result Sheet'!AS95,IF($R$3=$AQ$10,'Result Sheet'!BO95,IF($R$3=$AQ$11,'Result Sheet'!CJ95,IF($R$3=$AQ$12,'Result Sheet'!DE95,IF($R$3=$AQ$13,'Result Sheet'!DZ95,IF($R$3=$AQ$14,'Result Sheet'!EM95,IF($R$3=$AQ$15,'Result Sheet'!EW95,IF($R$3=$AQ$16,'Result Sheet'!FG95,"")))))))))</f>
        <v/>
      </c>
      <c r="W95" s="66" t="str">
        <f t="shared" si="16"/>
        <v/>
      </c>
      <c r="X95" s="455" t="str">
        <f t="shared" si="17"/>
        <v/>
      </c>
      <c r="Y95" s="456">
        <f t="shared" si="18"/>
        <v>0</v>
      </c>
      <c r="Z95" s="456" t="str">
        <f t="shared" si="12"/>
        <v/>
      </c>
      <c r="AA95" s="456" t="str">
        <f t="shared" si="19"/>
        <v/>
      </c>
      <c r="AB95" s="456" t="str">
        <f t="shared" si="20"/>
        <v/>
      </c>
      <c r="AC95" s="456" t="str">
        <f t="shared" si="21"/>
        <v/>
      </c>
      <c r="AD95" s="457" t="str">
        <f t="shared" si="22"/>
        <v/>
      </c>
    </row>
    <row r="96" spans="1:30">
      <c r="A96" s="485">
        <f>IF('Result Sheet'!A96="","",'Result Sheet'!A96)</f>
        <v>89</v>
      </c>
      <c r="B96" s="449" t="str">
        <f>IF(OR($D$3="",$R$3=""),"",IF('Result Sheet'!B96="","",'Result Sheet'!B96))</f>
        <v/>
      </c>
      <c r="C96" s="450" t="str">
        <f>IF(OR($D$3="",$R$3=""),"",IF('Result Sheet'!F96="","",'Result Sheet'!F96))</f>
        <v/>
      </c>
      <c r="D96" s="451" t="str">
        <f>IF(OR($D$3="",$R$3=""),"",IF('Result Sheet'!E96="","",'Result Sheet'!E96))</f>
        <v/>
      </c>
      <c r="E96" s="452" t="str">
        <f>IF(OR($D$3="",$R$3=""),"",IF('Result Sheet'!G96="","",'Result Sheet'!G96))</f>
        <v/>
      </c>
      <c r="F96" s="452" t="str">
        <f>IF(OR($D$3="",$R$3=""),"",IF('Result Sheet'!H96="","",'Result Sheet'!H96))</f>
        <v/>
      </c>
      <c r="G96" s="452" t="str">
        <f>IF(OR($D$3="",$R$3=""),"",IF('Result Sheet'!I96="","",'Result Sheet'!I96))</f>
        <v/>
      </c>
      <c r="H96" s="453" t="str">
        <f>IF(OR($D$3="",$R$3=""),"",IF('Result Sheet'!K96="","",'Result Sheet'!K96))</f>
        <v/>
      </c>
      <c r="I96" s="454" t="str">
        <f>IF(OR($D$3="",$R$3=""),"",IF('Result Sheet'!J96="","",'Result Sheet'!J96))</f>
        <v/>
      </c>
      <c r="J96" s="120" t="str">
        <f>IF($R$3=$AQ$8,'Result Sheet'!L96,IF($R$3=$AQ$9,'Result Sheet'!AG96,IF($R$3=$AQ$10,'Result Sheet'!BC96,IF($R$3=$AQ$11,'Result Sheet'!BX96,IF($R$3=$AQ$12,'Result Sheet'!CS96,IF($R$3=$AQ$13,'Result Sheet'!DN96,""))))))</f>
        <v/>
      </c>
      <c r="K96" s="120" t="str">
        <f>IF($R$3=$AQ$8,'Result Sheet'!M96,IF($R$3=$AQ$9,'Result Sheet'!AH96,IF($R$3=$AQ$10,'Result Sheet'!BD96,IF($R$3=$AQ$11,'Result Sheet'!BY96,IF($R$3=$AQ$12,'Result Sheet'!CT96,IF($R$3=$AQ$13,'Result Sheet'!DO96,IF($R$3=$AQ$14,'Result Sheet'!EI96,IF($R$3=$AQ$15,'Result Sheet'!ES96,IF($R$3=$AQ$16,'Result Sheet'!FC96,"")))))))))</f>
        <v/>
      </c>
      <c r="L96" s="120" t="str">
        <f>IF($R$3=$AQ$8,'Result Sheet'!N96,IF($R$3=$AQ$9,'Result Sheet'!AI96,IF($R$3=$AQ$10,'Result Sheet'!BE96,IF($R$3=$AQ$11,'Result Sheet'!BZ96,IF($R$3=$AQ$12,'Result Sheet'!CU96,IF($R$3=$AQ$13,'Result Sheet'!DP96,""))))))</f>
        <v/>
      </c>
      <c r="M96" s="120" t="str">
        <f>IF($R$3=$AQ$8,'Result Sheet'!O96,IF($R$3=$AQ$9,'Result Sheet'!AJ96,IF($R$3=$AQ$10,'Result Sheet'!BF96,IF($R$3=$AQ$11,'Result Sheet'!CA96,IF($R$3=$AQ$12,'Result Sheet'!CV96,IF($R$3=$AQ$13,'Result Sheet'!DQ96,IF($R$3=$AQ$14,'Result Sheet'!EJ96,IF($R$3=$AQ$15,'Result Sheet'!ET96,IF($R$3=$AQ$16,'Result Sheet'!FD96,"")))))))))</f>
        <v/>
      </c>
      <c r="N96" s="120" t="str">
        <f>IF($R$3=$AQ$8,'Result Sheet'!P96,IF($R$3=$AQ$9,'Result Sheet'!AK96,IF($R$3=$AQ$10,'Result Sheet'!BG96,IF($R$3=$AQ$11,'Result Sheet'!CB96,IF($R$3=$AQ$12,'Result Sheet'!CW96,IF($R$3=$AQ$13,'Result Sheet'!DR96,""))))))</f>
        <v/>
      </c>
      <c r="O96" s="120" t="str">
        <f>IF($R$3=$AQ$8,'Result Sheet'!Q96,IF($R$3=$AQ$9,'Result Sheet'!AL96,IF($R$3=$AQ$10,'Result Sheet'!BH96,IF($R$3=$AQ$11,'Result Sheet'!CC96,IF($R$3=$AQ$12,'Result Sheet'!CX96,IF($R$3=$AQ$13,'Result Sheet'!DS96,IF($R$3=$AQ$14,'Result Sheet'!EK96,IF($R$3=$AQ$15,'Result Sheet'!EU96,IF($R$3=$AQ$16,'Result Sheet'!FE96,"")))))))))</f>
        <v/>
      </c>
      <c r="P96" s="482" t="str">
        <f t="shared" si="13"/>
        <v/>
      </c>
      <c r="Q96" s="120" t="str">
        <f>IF($R$3=$AQ$8,'Result Sheet'!S96,IF($R$3=$AQ$9,'Result Sheet'!AN96,IF($R$3=$AQ$10,'Result Sheet'!BJ96,IF($R$3=$AQ$11,'Result Sheet'!CE96,IF($R$3=$AQ$12,'Result Sheet'!CZ96,IF($R$3=$AQ$13,'Result Sheet'!DU96,""))))))</f>
        <v/>
      </c>
      <c r="R96" s="120" t="str">
        <f>IF($R$3=$AQ$8,'Result Sheet'!T96,IF($R$3=$AQ$9,'Result Sheet'!AO96,IF($R$3=$AQ$10,'Result Sheet'!BK96,IF($R$3=$AQ$11,'Result Sheet'!CF96,IF($R$3=$AQ$12,'Result Sheet'!DA96,IF($R$3=$AQ$13,'Result Sheet'!DV96,IF($R$3=$AQ$14,'Result Sheet'!EL96,IF($R$3=$AQ$15,'Result Sheet'!EV96,IF($R$3=$AQ$16,'Result Sheet'!FF96,"")))))))))</f>
        <v/>
      </c>
      <c r="S96" s="65" t="str">
        <f t="shared" si="14"/>
        <v/>
      </c>
      <c r="T96" s="62">
        <f t="shared" si="15"/>
        <v>0</v>
      </c>
      <c r="U96" s="120" t="str">
        <f>IF($R$3=$AQ$8,'Result Sheet'!W96,IF($R$3=$AQ$9,'Result Sheet'!AR96,IF($R$3=$AQ$10,'Result Sheet'!BN96,IF($R$3=$AQ$11,'Result Sheet'!CI96,IF($R$3=$AQ$12,'Result Sheet'!DD96,IF($R$3=$AQ$13,'Result Sheet'!DY96,""))))))</f>
        <v/>
      </c>
      <c r="V96" s="120" t="str">
        <f>IF($R$3=$AQ$8,'Result Sheet'!X96,IF($R$3=$AQ$9,'Result Sheet'!AS96,IF($R$3=$AQ$10,'Result Sheet'!BO96,IF($R$3=$AQ$11,'Result Sheet'!CJ96,IF($R$3=$AQ$12,'Result Sheet'!DE96,IF($R$3=$AQ$13,'Result Sheet'!DZ96,IF($R$3=$AQ$14,'Result Sheet'!EM96,IF($R$3=$AQ$15,'Result Sheet'!EW96,IF($R$3=$AQ$16,'Result Sheet'!FG96,"")))))))))</f>
        <v/>
      </c>
      <c r="W96" s="66" t="str">
        <f t="shared" si="16"/>
        <v/>
      </c>
      <c r="X96" s="455" t="str">
        <f t="shared" si="17"/>
        <v/>
      </c>
      <c r="Y96" s="456">
        <f t="shared" si="18"/>
        <v>0</v>
      </c>
      <c r="Z96" s="456" t="str">
        <f t="shared" si="12"/>
        <v/>
      </c>
      <c r="AA96" s="456" t="str">
        <f t="shared" si="19"/>
        <v/>
      </c>
      <c r="AB96" s="456" t="str">
        <f t="shared" si="20"/>
        <v/>
      </c>
      <c r="AC96" s="456" t="str">
        <f t="shared" si="21"/>
        <v/>
      </c>
      <c r="AD96" s="457" t="str">
        <f t="shared" si="22"/>
        <v/>
      </c>
    </row>
    <row r="97" spans="1:30">
      <c r="A97" s="485">
        <f>IF('Result Sheet'!A97="","",'Result Sheet'!A97)</f>
        <v>90</v>
      </c>
      <c r="B97" s="449" t="str">
        <f>IF(OR($D$3="",$R$3=""),"",IF('Result Sheet'!B97="","",'Result Sheet'!B97))</f>
        <v/>
      </c>
      <c r="C97" s="450" t="str">
        <f>IF(OR($D$3="",$R$3=""),"",IF('Result Sheet'!F97="","",'Result Sheet'!F97))</f>
        <v/>
      </c>
      <c r="D97" s="451" t="str">
        <f>IF(OR($D$3="",$R$3=""),"",IF('Result Sheet'!E97="","",'Result Sheet'!E97))</f>
        <v/>
      </c>
      <c r="E97" s="452" t="str">
        <f>IF(OR($D$3="",$R$3=""),"",IF('Result Sheet'!G97="","",'Result Sheet'!G97))</f>
        <v/>
      </c>
      <c r="F97" s="452" t="str">
        <f>IF(OR($D$3="",$R$3=""),"",IF('Result Sheet'!H97="","",'Result Sheet'!H97))</f>
        <v/>
      </c>
      <c r="G97" s="452" t="str">
        <f>IF(OR($D$3="",$R$3=""),"",IF('Result Sheet'!I97="","",'Result Sheet'!I97))</f>
        <v/>
      </c>
      <c r="H97" s="453" t="str">
        <f>IF(OR($D$3="",$R$3=""),"",IF('Result Sheet'!K97="","",'Result Sheet'!K97))</f>
        <v/>
      </c>
      <c r="I97" s="454" t="str">
        <f>IF(OR($D$3="",$R$3=""),"",IF('Result Sheet'!J97="","",'Result Sheet'!J97))</f>
        <v/>
      </c>
      <c r="J97" s="120" t="str">
        <f>IF($R$3=$AQ$8,'Result Sheet'!L97,IF($R$3=$AQ$9,'Result Sheet'!AG97,IF($R$3=$AQ$10,'Result Sheet'!BC97,IF($R$3=$AQ$11,'Result Sheet'!BX97,IF($R$3=$AQ$12,'Result Sheet'!CS97,IF($R$3=$AQ$13,'Result Sheet'!DN97,""))))))</f>
        <v/>
      </c>
      <c r="K97" s="120" t="str">
        <f>IF($R$3=$AQ$8,'Result Sheet'!M97,IF($R$3=$AQ$9,'Result Sheet'!AH97,IF($R$3=$AQ$10,'Result Sheet'!BD97,IF($R$3=$AQ$11,'Result Sheet'!BY97,IF($R$3=$AQ$12,'Result Sheet'!CT97,IF($R$3=$AQ$13,'Result Sheet'!DO97,IF($R$3=$AQ$14,'Result Sheet'!EI97,IF($R$3=$AQ$15,'Result Sheet'!ES97,IF($R$3=$AQ$16,'Result Sheet'!FC97,"")))))))))</f>
        <v/>
      </c>
      <c r="L97" s="120" t="str">
        <f>IF($R$3=$AQ$8,'Result Sheet'!N97,IF($R$3=$AQ$9,'Result Sheet'!AI97,IF($R$3=$AQ$10,'Result Sheet'!BE97,IF($R$3=$AQ$11,'Result Sheet'!BZ97,IF($R$3=$AQ$12,'Result Sheet'!CU97,IF($R$3=$AQ$13,'Result Sheet'!DP97,""))))))</f>
        <v/>
      </c>
      <c r="M97" s="120" t="str">
        <f>IF($R$3=$AQ$8,'Result Sheet'!O97,IF($R$3=$AQ$9,'Result Sheet'!AJ97,IF($R$3=$AQ$10,'Result Sheet'!BF97,IF($R$3=$AQ$11,'Result Sheet'!CA97,IF($R$3=$AQ$12,'Result Sheet'!CV97,IF($R$3=$AQ$13,'Result Sheet'!DQ97,IF($R$3=$AQ$14,'Result Sheet'!EJ97,IF($R$3=$AQ$15,'Result Sheet'!ET97,IF($R$3=$AQ$16,'Result Sheet'!FD97,"")))))))))</f>
        <v/>
      </c>
      <c r="N97" s="120" t="str">
        <f>IF($R$3=$AQ$8,'Result Sheet'!P97,IF($R$3=$AQ$9,'Result Sheet'!AK97,IF($R$3=$AQ$10,'Result Sheet'!BG97,IF($R$3=$AQ$11,'Result Sheet'!CB97,IF($R$3=$AQ$12,'Result Sheet'!CW97,IF($R$3=$AQ$13,'Result Sheet'!DR97,""))))))</f>
        <v/>
      </c>
      <c r="O97" s="120" t="str">
        <f>IF($R$3=$AQ$8,'Result Sheet'!Q97,IF($R$3=$AQ$9,'Result Sheet'!AL97,IF($R$3=$AQ$10,'Result Sheet'!BH97,IF($R$3=$AQ$11,'Result Sheet'!CC97,IF($R$3=$AQ$12,'Result Sheet'!CX97,IF($R$3=$AQ$13,'Result Sheet'!DS97,IF($R$3=$AQ$14,'Result Sheet'!EK97,IF($R$3=$AQ$15,'Result Sheet'!EU97,IF($R$3=$AQ$16,'Result Sheet'!FE97,"")))))))))</f>
        <v/>
      </c>
      <c r="P97" s="482" t="str">
        <f t="shared" si="13"/>
        <v/>
      </c>
      <c r="Q97" s="120" t="str">
        <f>IF($R$3=$AQ$8,'Result Sheet'!S97,IF($R$3=$AQ$9,'Result Sheet'!AN97,IF($R$3=$AQ$10,'Result Sheet'!BJ97,IF($R$3=$AQ$11,'Result Sheet'!CE97,IF($R$3=$AQ$12,'Result Sheet'!CZ97,IF($R$3=$AQ$13,'Result Sheet'!DU97,""))))))</f>
        <v/>
      </c>
      <c r="R97" s="120" t="str">
        <f>IF($R$3=$AQ$8,'Result Sheet'!T97,IF($R$3=$AQ$9,'Result Sheet'!AO97,IF($R$3=$AQ$10,'Result Sheet'!BK97,IF($R$3=$AQ$11,'Result Sheet'!CF97,IF($R$3=$AQ$12,'Result Sheet'!DA97,IF($R$3=$AQ$13,'Result Sheet'!DV97,IF($R$3=$AQ$14,'Result Sheet'!EL97,IF($R$3=$AQ$15,'Result Sheet'!EV97,IF($R$3=$AQ$16,'Result Sheet'!FF97,"")))))))))</f>
        <v/>
      </c>
      <c r="S97" s="65" t="str">
        <f t="shared" si="14"/>
        <v/>
      </c>
      <c r="T97" s="62">
        <f t="shared" si="15"/>
        <v>0</v>
      </c>
      <c r="U97" s="120" t="str">
        <f>IF($R$3=$AQ$8,'Result Sheet'!W97,IF($R$3=$AQ$9,'Result Sheet'!AR97,IF($R$3=$AQ$10,'Result Sheet'!BN97,IF($R$3=$AQ$11,'Result Sheet'!CI97,IF($R$3=$AQ$12,'Result Sheet'!DD97,IF($R$3=$AQ$13,'Result Sheet'!DY97,""))))))</f>
        <v/>
      </c>
      <c r="V97" s="120" t="str">
        <f>IF($R$3=$AQ$8,'Result Sheet'!X97,IF($R$3=$AQ$9,'Result Sheet'!AS97,IF($R$3=$AQ$10,'Result Sheet'!BO97,IF($R$3=$AQ$11,'Result Sheet'!CJ97,IF($R$3=$AQ$12,'Result Sheet'!DE97,IF($R$3=$AQ$13,'Result Sheet'!DZ97,IF($R$3=$AQ$14,'Result Sheet'!EM97,IF($R$3=$AQ$15,'Result Sheet'!EW97,IF($R$3=$AQ$16,'Result Sheet'!FG97,"")))))))))</f>
        <v/>
      </c>
      <c r="W97" s="66" t="str">
        <f t="shared" si="16"/>
        <v/>
      </c>
      <c r="X97" s="455" t="str">
        <f t="shared" si="17"/>
        <v/>
      </c>
      <c r="Y97" s="456">
        <f t="shared" si="18"/>
        <v>0</v>
      </c>
      <c r="Z97" s="456" t="str">
        <f t="shared" si="12"/>
        <v/>
      </c>
      <c r="AA97" s="456" t="str">
        <f t="shared" si="19"/>
        <v/>
      </c>
      <c r="AB97" s="456" t="str">
        <f t="shared" si="20"/>
        <v/>
      </c>
      <c r="AC97" s="456" t="str">
        <f t="shared" si="21"/>
        <v/>
      </c>
      <c r="AD97" s="457" t="str">
        <f t="shared" si="22"/>
        <v/>
      </c>
    </row>
    <row r="98" spans="1:30">
      <c r="A98" s="485">
        <f>IF('Result Sheet'!A98="","",'Result Sheet'!A98)</f>
        <v>91</v>
      </c>
      <c r="B98" s="449" t="str">
        <f>IF(OR($D$3="",$R$3=""),"",IF('Result Sheet'!B98="","",'Result Sheet'!B98))</f>
        <v/>
      </c>
      <c r="C98" s="450" t="str">
        <f>IF(OR($D$3="",$R$3=""),"",IF('Result Sheet'!F98="","",'Result Sheet'!F98))</f>
        <v/>
      </c>
      <c r="D98" s="451" t="str">
        <f>IF(OR($D$3="",$R$3=""),"",IF('Result Sheet'!E98="","",'Result Sheet'!E98))</f>
        <v/>
      </c>
      <c r="E98" s="452" t="str">
        <f>IF(OR($D$3="",$R$3=""),"",IF('Result Sheet'!G98="","",'Result Sheet'!G98))</f>
        <v/>
      </c>
      <c r="F98" s="452" t="str">
        <f>IF(OR($D$3="",$R$3=""),"",IF('Result Sheet'!H98="","",'Result Sheet'!H98))</f>
        <v/>
      </c>
      <c r="G98" s="452" t="str">
        <f>IF(OR($D$3="",$R$3=""),"",IF('Result Sheet'!I98="","",'Result Sheet'!I98))</f>
        <v/>
      </c>
      <c r="H98" s="453" t="str">
        <f>IF(OR($D$3="",$R$3=""),"",IF('Result Sheet'!K98="","",'Result Sheet'!K98))</f>
        <v/>
      </c>
      <c r="I98" s="454" t="str">
        <f>IF(OR($D$3="",$R$3=""),"",IF('Result Sheet'!J98="","",'Result Sheet'!J98))</f>
        <v/>
      </c>
      <c r="J98" s="120" t="str">
        <f>IF($R$3=$AQ$8,'Result Sheet'!L98,IF($R$3=$AQ$9,'Result Sheet'!AG98,IF($R$3=$AQ$10,'Result Sheet'!BC98,IF($R$3=$AQ$11,'Result Sheet'!BX98,IF($R$3=$AQ$12,'Result Sheet'!CS98,IF($R$3=$AQ$13,'Result Sheet'!DN98,""))))))</f>
        <v/>
      </c>
      <c r="K98" s="120" t="str">
        <f>IF($R$3=$AQ$8,'Result Sheet'!M98,IF($R$3=$AQ$9,'Result Sheet'!AH98,IF($R$3=$AQ$10,'Result Sheet'!BD98,IF($R$3=$AQ$11,'Result Sheet'!BY98,IF($R$3=$AQ$12,'Result Sheet'!CT98,IF($R$3=$AQ$13,'Result Sheet'!DO98,IF($R$3=$AQ$14,'Result Sheet'!EI98,IF($R$3=$AQ$15,'Result Sheet'!ES98,IF($R$3=$AQ$16,'Result Sheet'!FC98,"")))))))))</f>
        <v/>
      </c>
      <c r="L98" s="120" t="str">
        <f>IF($R$3=$AQ$8,'Result Sheet'!N98,IF($R$3=$AQ$9,'Result Sheet'!AI98,IF($R$3=$AQ$10,'Result Sheet'!BE98,IF($R$3=$AQ$11,'Result Sheet'!BZ98,IF($R$3=$AQ$12,'Result Sheet'!CU98,IF($R$3=$AQ$13,'Result Sheet'!DP98,""))))))</f>
        <v/>
      </c>
      <c r="M98" s="120" t="str">
        <f>IF($R$3=$AQ$8,'Result Sheet'!O98,IF($R$3=$AQ$9,'Result Sheet'!AJ98,IF($R$3=$AQ$10,'Result Sheet'!BF98,IF($R$3=$AQ$11,'Result Sheet'!CA98,IF($R$3=$AQ$12,'Result Sheet'!CV98,IF($R$3=$AQ$13,'Result Sheet'!DQ98,IF($R$3=$AQ$14,'Result Sheet'!EJ98,IF($R$3=$AQ$15,'Result Sheet'!ET98,IF($R$3=$AQ$16,'Result Sheet'!FD98,"")))))))))</f>
        <v/>
      </c>
      <c r="N98" s="120" t="str">
        <f>IF($R$3=$AQ$8,'Result Sheet'!P98,IF($R$3=$AQ$9,'Result Sheet'!AK98,IF($R$3=$AQ$10,'Result Sheet'!BG98,IF($R$3=$AQ$11,'Result Sheet'!CB98,IF($R$3=$AQ$12,'Result Sheet'!CW98,IF($R$3=$AQ$13,'Result Sheet'!DR98,""))))))</f>
        <v/>
      </c>
      <c r="O98" s="120" t="str">
        <f>IF($R$3=$AQ$8,'Result Sheet'!Q98,IF($R$3=$AQ$9,'Result Sheet'!AL98,IF($R$3=$AQ$10,'Result Sheet'!BH98,IF($R$3=$AQ$11,'Result Sheet'!CC98,IF($R$3=$AQ$12,'Result Sheet'!CX98,IF($R$3=$AQ$13,'Result Sheet'!DS98,IF($R$3=$AQ$14,'Result Sheet'!EK98,IF($R$3=$AQ$15,'Result Sheet'!EU98,IF($R$3=$AQ$16,'Result Sheet'!FE98,"")))))))))</f>
        <v/>
      </c>
      <c r="P98" s="482" t="str">
        <f t="shared" si="13"/>
        <v/>
      </c>
      <c r="Q98" s="120" t="str">
        <f>IF($R$3=$AQ$8,'Result Sheet'!S98,IF($R$3=$AQ$9,'Result Sheet'!AN98,IF($R$3=$AQ$10,'Result Sheet'!BJ98,IF($R$3=$AQ$11,'Result Sheet'!CE98,IF($R$3=$AQ$12,'Result Sheet'!CZ98,IF($R$3=$AQ$13,'Result Sheet'!DU98,""))))))</f>
        <v/>
      </c>
      <c r="R98" s="120" t="str">
        <f>IF($R$3=$AQ$8,'Result Sheet'!T98,IF($R$3=$AQ$9,'Result Sheet'!AO98,IF($R$3=$AQ$10,'Result Sheet'!BK98,IF($R$3=$AQ$11,'Result Sheet'!CF98,IF($R$3=$AQ$12,'Result Sheet'!DA98,IF($R$3=$AQ$13,'Result Sheet'!DV98,IF($R$3=$AQ$14,'Result Sheet'!EL98,IF($R$3=$AQ$15,'Result Sheet'!EV98,IF($R$3=$AQ$16,'Result Sheet'!FF98,"")))))))))</f>
        <v/>
      </c>
      <c r="S98" s="65" t="str">
        <f t="shared" si="14"/>
        <v/>
      </c>
      <c r="T98" s="62">
        <f t="shared" si="15"/>
        <v>0</v>
      </c>
      <c r="U98" s="120" t="str">
        <f>IF($R$3=$AQ$8,'Result Sheet'!W98,IF($R$3=$AQ$9,'Result Sheet'!AR98,IF($R$3=$AQ$10,'Result Sheet'!BN98,IF($R$3=$AQ$11,'Result Sheet'!CI98,IF($R$3=$AQ$12,'Result Sheet'!DD98,IF($R$3=$AQ$13,'Result Sheet'!DY98,""))))))</f>
        <v/>
      </c>
      <c r="V98" s="120" t="str">
        <f>IF($R$3=$AQ$8,'Result Sheet'!X98,IF($R$3=$AQ$9,'Result Sheet'!AS98,IF($R$3=$AQ$10,'Result Sheet'!BO98,IF($R$3=$AQ$11,'Result Sheet'!CJ98,IF($R$3=$AQ$12,'Result Sheet'!DE98,IF($R$3=$AQ$13,'Result Sheet'!DZ98,IF($R$3=$AQ$14,'Result Sheet'!EM98,IF($R$3=$AQ$15,'Result Sheet'!EW98,IF($R$3=$AQ$16,'Result Sheet'!FG98,"")))))))))</f>
        <v/>
      </c>
      <c r="W98" s="66" t="str">
        <f t="shared" si="16"/>
        <v/>
      </c>
      <c r="X98" s="455" t="str">
        <f t="shared" si="17"/>
        <v/>
      </c>
      <c r="Y98" s="456">
        <f t="shared" si="18"/>
        <v>0</v>
      </c>
      <c r="Z98" s="456" t="str">
        <f t="shared" si="12"/>
        <v/>
      </c>
      <c r="AA98" s="456" t="str">
        <f t="shared" si="19"/>
        <v/>
      </c>
      <c r="AB98" s="456" t="str">
        <f t="shared" si="20"/>
        <v/>
      </c>
      <c r="AC98" s="456" t="str">
        <f t="shared" si="21"/>
        <v/>
      </c>
      <c r="AD98" s="457" t="str">
        <f t="shared" si="22"/>
        <v/>
      </c>
    </row>
    <row r="99" spans="1:30">
      <c r="A99" s="485">
        <f>IF('Result Sheet'!A99="","",'Result Sheet'!A99)</f>
        <v>92</v>
      </c>
      <c r="B99" s="449" t="str">
        <f>IF(OR($D$3="",$R$3=""),"",IF('Result Sheet'!B99="","",'Result Sheet'!B99))</f>
        <v/>
      </c>
      <c r="C99" s="450" t="str">
        <f>IF(OR($D$3="",$R$3=""),"",IF('Result Sheet'!F99="","",'Result Sheet'!F99))</f>
        <v/>
      </c>
      <c r="D99" s="451" t="str">
        <f>IF(OR($D$3="",$R$3=""),"",IF('Result Sheet'!E99="","",'Result Sheet'!E99))</f>
        <v/>
      </c>
      <c r="E99" s="452" t="str">
        <f>IF(OR($D$3="",$R$3=""),"",IF('Result Sheet'!G99="","",'Result Sheet'!G99))</f>
        <v/>
      </c>
      <c r="F99" s="452" t="str">
        <f>IF(OR($D$3="",$R$3=""),"",IF('Result Sheet'!H99="","",'Result Sheet'!H99))</f>
        <v/>
      </c>
      <c r="G99" s="452" t="str">
        <f>IF(OR($D$3="",$R$3=""),"",IF('Result Sheet'!I99="","",'Result Sheet'!I99))</f>
        <v/>
      </c>
      <c r="H99" s="453" t="str">
        <f>IF(OR($D$3="",$R$3=""),"",IF('Result Sheet'!K99="","",'Result Sheet'!K99))</f>
        <v/>
      </c>
      <c r="I99" s="454" t="str">
        <f>IF(OR($D$3="",$R$3=""),"",IF('Result Sheet'!J99="","",'Result Sheet'!J99))</f>
        <v/>
      </c>
      <c r="J99" s="120" t="str">
        <f>IF($R$3=$AQ$8,'Result Sheet'!L99,IF($R$3=$AQ$9,'Result Sheet'!AG99,IF($R$3=$AQ$10,'Result Sheet'!BC99,IF($R$3=$AQ$11,'Result Sheet'!BX99,IF($R$3=$AQ$12,'Result Sheet'!CS99,IF($R$3=$AQ$13,'Result Sheet'!DN99,""))))))</f>
        <v/>
      </c>
      <c r="K99" s="120" t="str">
        <f>IF($R$3=$AQ$8,'Result Sheet'!M99,IF($R$3=$AQ$9,'Result Sheet'!AH99,IF($R$3=$AQ$10,'Result Sheet'!BD99,IF($R$3=$AQ$11,'Result Sheet'!BY99,IF($R$3=$AQ$12,'Result Sheet'!CT99,IF($R$3=$AQ$13,'Result Sheet'!DO99,IF($R$3=$AQ$14,'Result Sheet'!EI99,IF($R$3=$AQ$15,'Result Sheet'!ES99,IF($R$3=$AQ$16,'Result Sheet'!FC99,"")))))))))</f>
        <v/>
      </c>
      <c r="L99" s="120" t="str">
        <f>IF($R$3=$AQ$8,'Result Sheet'!N99,IF($R$3=$AQ$9,'Result Sheet'!AI99,IF($R$3=$AQ$10,'Result Sheet'!BE99,IF($R$3=$AQ$11,'Result Sheet'!BZ99,IF($R$3=$AQ$12,'Result Sheet'!CU99,IF($R$3=$AQ$13,'Result Sheet'!DP99,""))))))</f>
        <v/>
      </c>
      <c r="M99" s="120" t="str">
        <f>IF($R$3=$AQ$8,'Result Sheet'!O99,IF($R$3=$AQ$9,'Result Sheet'!AJ99,IF($R$3=$AQ$10,'Result Sheet'!BF99,IF($R$3=$AQ$11,'Result Sheet'!CA99,IF($R$3=$AQ$12,'Result Sheet'!CV99,IF($R$3=$AQ$13,'Result Sheet'!DQ99,IF($R$3=$AQ$14,'Result Sheet'!EJ99,IF($R$3=$AQ$15,'Result Sheet'!ET99,IF($R$3=$AQ$16,'Result Sheet'!FD99,"")))))))))</f>
        <v/>
      </c>
      <c r="N99" s="120" t="str">
        <f>IF($R$3=$AQ$8,'Result Sheet'!P99,IF($R$3=$AQ$9,'Result Sheet'!AK99,IF($R$3=$AQ$10,'Result Sheet'!BG99,IF($R$3=$AQ$11,'Result Sheet'!CB99,IF($R$3=$AQ$12,'Result Sheet'!CW99,IF($R$3=$AQ$13,'Result Sheet'!DR99,""))))))</f>
        <v/>
      </c>
      <c r="O99" s="120" t="str">
        <f>IF($R$3=$AQ$8,'Result Sheet'!Q99,IF($R$3=$AQ$9,'Result Sheet'!AL99,IF($R$3=$AQ$10,'Result Sheet'!BH99,IF($R$3=$AQ$11,'Result Sheet'!CC99,IF($R$3=$AQ$12,'Result Sheet'!CX99,IF($R$3=$AQ$13,'Result Sheet'!DS99,IF($R$3=$AQ$14,'Result Sheet'!EK99,IF($R$3=$AQ$15,'Result Sheet'!EU99,IF($R$3=$AQ$16,'Result Sheet'!FE99,"")))))))))</f>
        <v/>
      </c>
      <c r="P99" s="482" t="str">
        <f t="shared" si="13"/>
        <v/>
      </c>
      <c r="Q99" s="120" t="str">
        <f>IF($R$3=$AQ$8,'Result Sheet'!S99,IF($R$3=$AQ$9,'Result Sheet'!AN99,IF($R$3=$AQ$10,'Result Sheet'!BJ99,IF($R$3=$AQ$11,'Result Sheet'!CE99,IF($R$3=$AQ$12,'Result Sheet'!CZ99,IF($R$3=$AQ$13,'Result Sheet'!DU99,""))))))</f>
        <v/>
      </c>
      <c r="R99" s="120" t="str">
        <f>IF($R$3=$AQ$8,'Result Sheet'!T99,IF($R$3=$AQ$9,'Result Sheet'!AO99,IF($R$3=$AQ$10,'Result Sheet'!BK99,IF($R$3=$AQ$11,'Result Sheet'!CF99,IF($R$3=$AQ$12,'Result Sheet'!DA99,IF($R$3=$AQ$13,'Result Sheet'!DV99,IF($R$3=$AQ$14,'Result Sheet'!EL99,IF($R$3=$AQ$15,'Result Sheet'!EV99,IF($R$3=$AQ$16,'Result Sheet'!FF99,"")))))))))</f>
        <v/>
      </c>
      <c r="S99" s="65" t="str">
        <f t="shared" si="14"/>
        <v/>
      </c>
      <c r="T99" s="62">
        <f t="shared" si="15"/>
        <v>0</v>
      </c>
      <c r="U99" s="120" t="str">
        <f>IF($R$3=$AQ$8,'Result Sheet'!W99,IF($R$3=$AQ$9,'Result Sheet'!AR99,IF($R$3=$AQ$10,'Result Sheet'!BN99,IF($R$3=$AQ$11,'Result Sheet'!CI99,IF($R$3=$AQ$12,'Result Sheet'!DD99,IF($R$3=$AQ$13,'Result Sheet'!DY99,""))))))</f>
        <v/>
      </c>
      <c r="V99" s="120" t="str">
        <f>IF($R$3=$AQ$8,'Result Sheet'!X99,IF($R$3=$AQ$9,'Result Sheet'!AS99,IF($R$3=$AQ$10,'Result Sheet'!BO99,IF($R$3=$AQ$11,'Result Sheet'!CJ99,IF($R$3=$AQ$12,'Result Sheet'!DE99,IF($R$3=$AQ$13,'Result Sheet'!DZ99,IF($R$3=$AQ$14,'Result Sheet'!EM99,IF($R$3=$AQ$15,'Result Sheet'!EW99,IF($R$3=$AQ$16,'Result Sheet'!FG99,"")))))))))</f>
        <v/>
      </c>
      <c r="W99" s="66" t="str">
        <f t="shared" si="16"/>
        <v/>
      </c>
      <c r="X99" s="455" t="str">
        <f t="shared" si="17"/>
        <v/>
      </c>
      <c r="Y99" s="456">
        <f t="shared" si="18"/>
        <v>0</v>
      </c>
      <c r="Z99" s="456" t="str">
        <f t="shared" si="12"/>
        <v/>
      </c>
      <c r="AA99" s="456" t="str">
        <f t="shared" si="19"/>
        <v/>
      </c>
      <c r="AB99" s="456" t="str">
        <f t="shared" si="20"/>
        <v/>
      </c>
      <c r="AC99" s="456" t="str">
        <f t="shared" si="21"/>
        <v/>
      </c>
      <c r="AD99" s="457" t="str">
        <f t="shared" si="22"/>
        <v/>
      </c>
    </row>
    <row r="100" spans="1:30">
      <c r="A100" s="485">
        <f>IF('Result Sheet'!A100="","",'Result Sheet'!A100)</f>
        <v>93</v>
      </c>
      <c r="B100" s="449" t="str">
        <f>IF(OR($D$3="",$R$3=""),"",IF('Result Sheet'!B100="","",'Result Sheet'!B100))</f>
        <v/>
      </c>
      <c r="C100" s="450" t="str">
        <f>IF(OR($D$3="",$R$3=""),"",IF('Result Sheet'!F100="","",'Result Sheet'!F100))</f>
        <v/>
      </c>
      <c r="D100" s="451" t="str">
        <f>IF(OR($D$3="",$R$3=""),"",IF('Result Sheet'!E100="","",'Result Sheet'!E100))</f>
        <v/>
      </c>
      <c r="E100" s="452" t="str">
        <f>IF(OR($D$3="",$R$3=""),"",IF('Result Sheet'!G100="","",'Result Sheet'!G100))</f>
        <v/>
      </c>
      <c r="F100" s="452" t="str">
        <f>IF(OR($D$3="",$R$3=""),"",IF('Result Sheet'!H100="","",'Result Sheet'!H100))</f>
        <v/>
      </c>
      <c r="G100" s="452" t="str">
        <f>IF(OR($D$3="",$R$3=""),"",IF('Result Sheet'!I100="","",'Result Sheet'!I100))</f>
        <v/>
      </c>
      <c r="H100" s="453" t="str">
        <f>IF(OR($D$3="",$R$3=""),"",IF('Result Sheet'!K100="","",'Result Sheet'!K100))</f>
        <v/>
      </c>
      <c r="I100" s="454" t="str">
        <f>IF(OR($D$3="",$R$3=""),"",IF('Result Sheet'!J100="","",'Result Sheet'!J100))</f>
        <v/>
      </c>
      <c r="J100" s="120" t="str">
        <f>IF($R$3=$AQ$8,'Result Sheet'!L100,IF($R$3=$AQ$9,'Result Sheet'!AG100,IF($R$3=$AQ$10,'Result Sheet'!BC100,IF($R$3=$AQ$11,'Result Sheet'!BX100,IF($R$3=$AQ$12,'Result Sheet'!CS100,IF($R$3=$AQ$13,'Result Sheet'!DN100,""))))))</f>
        <v/>
      </c>
      <c r="K100" s="120" t="str">
        <f>IF($R$3=$AQ$8,'Result Sheet'!M100,IF($R$3=$AQ$9,'Result Sheet'!AH100,IF($R$3=$AQ$10,'Result Sheet'!BD100,IF($R$3=$AQ$11,'Result Sheet'!BY100,IF($R$3=$AQ$12,'Result Sheet'!CT100,IF($R$3=$AQ$13,'Result Sheet'!DO100,IF($R$3=$AQ$14,'Result Sheet'!EI100,IF($R$3=$AQ$15,'Result Sheet'!ES100,IF($R$3=$AQ$16,'Result Sheet'!FC100,"")))))))))</f>
        <v/>
      </c>
      <c r="L100" s="120" t="str">
        <f>IF($R$3=$AQ$8,'Result Sheet'!N100,IF($R$3=$AQ$9,'Result Sheet'!AI100,IF($R$3=$AQ$10,'Result Sheet'!BE100,IF($R$3=$AQ$11,'Result Sheet'!BZ100,IF($R$3=$AQ$12,'Result Sheet'!CU100,IF($R$3=$AQ$13,'Result Sheet'!DP100,""))))))</f>
        <v/>
      </c>
      <c r="M100" s="120" t="str">
        <f>IF($R$3=$AQ$8,'Result Sheet'!O100,IF($R$3=$AQ$9,'Result Sheet'!AJ100,IF($R$3=$AQ$10,'Result Sheet'!BF100,IF($R$3=$AQ$11,'Result Sheet'!CA100,IF($R$3=$AQ$12,'Result Sheet'!CV100,IF($R$3=$AQ$13,'Result Sheet'!DQ100,IF($R$3=$AQ$14,'Result Sheet'!EJ100,IF($R$3=$AQ$15,'Result Sheet'!ET100,IF($R$3=$AQ$16,'Result Sheet'!FD100,"")))))))))</f>
        <v/>
      </c>
      <c r="N100" s="120" t="str">
        <f>IF($R$3=$AQ$8,'Result Sheet'!P100,IF($R$3=$AQ$9,'Result Sheet'!AK100,IF($R$3=$AQ$10,'Result Sheet'!BG100,IF($R$3=$AQ$11,'Result Sheet'!CB100,IF($R$3=$AQ$12,'Result Sheet'!CW100,IF($R$3=$AQ$13,'Result Sheet'!DR100,""))))))</f>
        <v/>
      </c>
      <c r="O100" s="120" t="str">
        <f>IF($R$3=$AQ$8,'Result Sheet'!Q100,IF($R$3=$AQ$9,'Result Sheet'!AL100,IF($R$3=$AQ$10,'Result Sheet'!BH100,IF($R$3=$AQ$11,'Result Sheet'!CC100,IF($R$3=$AQ$12,'Result Sheet'!CX100,IF($R$3=$AQ$13,'Result Sheet'!DS100,IF($R$3=$AQ$14,'Result Sheet'!EK100,IF($R$3=$AQ$15,'Result Sheet'!EU100,IF($R$3=$AQ$16,'Result Sheet'!FE100,"")))))))))</f>
        <v/>
      </c>
      <c r="P100" s="482" t="str">
        <f t="shared" si="13"/>
        <v/>
      </c>
      <c r="Q100" s="120" t="str">
        <f>IF($R$3=$AQ$8,'Result Sheet'!S100,IF($R$3=$AQ$9,'Result Sheet'!AN100,IF($R$3=$AQ$10,'Result Sheet'!BJ100,IF($R$3=$AQ$11,'Result Sheet'!CE100,IF($R$3=$AQ$12,'Result Sheet'!CZ100,IF($R$3=$AQ$13,'Result Sheet'!DU100,""))))))</f>
        <v/>
      </c>
      <c r="R100" s="120" t="str">
        <f>IF($R$3=$AQ$8,'Result Sheet'!T100,IF($R$3=$AQ$9,'Result Sheet'!AO100,IF($R$3=$AQ$10,'Result Sheet'!BK100,IF($R$3=$AQ$11,'Result Sheet'!CF100,IF($R$3=$AQ$12,'Result Sheet'!DA100,IF($R$3=$AQ$13,'Result Sheet'!DV100,IF($R$3=$AQ$14,'Result Sheet'!EL100,IF($R$3=$AQ$15,'Result Sheet'!EV100,IF($R$3=$AQ$16,'Result Sheet'!FF100,"")))))))))</f>
        <v/>
      </c>
      <c r="S100" s="65" t="str">
        <f t="shared" si="14"/>
        <v/>
      </c>
      <c r="T100" s="62">
        <f t="shared" si="15"/>
        <v>0</v>
      </c>
      <c r="U100" s="120" t="str">
        <f>IF($R$3=$AQ$8,'Result Sheet'!W100,IF($R$3=$AQ$9,'Result Sheet'!AR100,IF($R$3=$AQ$10,'Result Sheet'!BN100,IF($R$3=$AQ$11,'Result Sheet'!CI100,IF($R$3=$AQ$12,'Result Sheet'!DD100,IF($R$3=$AQ$13,'Result Sheet'!DY100,""))))))</f>
        <v/>
      </c>
      <c r="V100" s="120" t="str">
        <f>IF($R$3=$AQ$8,'Result Sheet'!X100,IF($R$3=$AQ$9,'Result Sheet'!AS100,IF($R$3=$AQ$10,'Result Sheet'!BO100,IF($R$3=$AQ$11,'Result Sheet'!CJ100,IF($R$3=$AQ$12,'Result Sheet'!DE100,IF($R$3=$AQ$13,'Result Sheet'!DZ100,IF($R$3=$AQ$14,'Result Sheet'!EM100,IF($R$3=$AQ$15,'Result Sheet'!EW100,IF($R$3=$AQ$16,'Result Sheet'!FG100,"")))))))))</f>
        <v/>
      </c>
      <c r="W100" s="66" t="str">
        <f t="shared" si="16"/>
        <v/>
      </c>
      <c r="X100" s="455" t="str">
        <f t="shared" si="17"/>
        <v/>
      </c>
      <c r="Y100" s="456">
        <f t="shared" si="18"/>
        <v>0</v>
      </c>
      <c r="Z100" s="456" t="str">
        <f t="shared" si="12"/>
        <v/>
      </c>
      <c r="AA100" s="456" t="str">
        <f t="shared" si="19"/>
        <v/>
      </c>
      <c r="AB100" s="456" t="str">
        <f t="shared" si="20"/>
        <v/>
      </c>
      <c r="AC100" s="456" t="str">
        <f t="shared" si="21"/>
        <v/>
      </c>
      <c r="AD100" s="457" t="str">
        <f t="shared" si="22"/>
        <v/>
      </c>
    </row>
    <row r="101" spans="1:30">
      <c r="A101" s="485">
        <f>IF('Result Sheet'!A101="","",'Result Sheet'!A101)</f>
        <v>94</v>
      </c>
      <c r="B101" s="449" t="str">
        <f>IF(OR($D$3="",$R$3=""),"",IF('Result Sheet'!B101="","",'Result Sheet'!B101))</f>
        <v/>
      </c>
      <c r="C101" s="450" t="str">
        <f>IF(OR($D$3="",$R$3=""),"",IF('Result Sheet'!F101="","",'Result Sheet'!F101))</f>
        <v/>
      </c>
      <c r="D101" s="451" t="str">
        <f>IF(OR($D$3="",$R$3=""),"",IF('Result Sheet'!E101="","",'Result Sheet'!E101))</f>
        <v/>
      </c>
      <c r="E101" s="452" t="str">
        <f>IF(OR($D$3="",$R$3=""),"",IF('Result Sheet'!G101="","",'Result Sheet'!G101))</f>
        <v/>
      </c>
      <c r="F101" s="452" t="str">
        <f>IF(OR($D$3="",$R$3=""),"",IF('Result Sheet'!H101="","",'Result Sheet'!H101))</f>
        <v/>
      </c>
      <c r="G101" s="452" t="str">
        <f>IF(OR($D$3="",$R$3=""),"",IF('Result Sheet'!I101="","",'Result Sheet'!I101))</f>
        <v/>
      </c>
      <c r="H101" s="453" t="str">
        <f>IF(OR($D$3="",$R$3=""),"",IF('Result Sheet'!K101="","",'Result Sheet'!K101))</f>
        <v/>
      </c>
      <c r="I101" s="454" t="str">
        <f>IF(OR($D$3="",$R$3=""),"",IF('Result Sheet'!J101="","",'Result Sheet'!J101))</f>
        <v/>
      </c>
      <c r="J101" s="120" t="str">
        <f>IF($R$3=$AQ$8,'Result Sheet'!L101,IF($R$3=$AQ$9,'Result Sheet'!AG101,IF($R$3=$AQ$10,'Result Sheet'!BC101,IF($R$3=$AQ$11,'Result Sheet'!BX101,IF($R$3=$AQ$12,'Result Sheet'!CS101,IF($R$3=$AQ$13,'Result Sheet'!DN101,""))))))</f>
        <v/>
      </c>
      <c r="K101" s="120" t="str">
        <f>IF($R$3=$AQ$8,'Result Sheet'!M101,IF($R$3=$AQ$9,'Result Sheet'!AH101,IF($R$3=$AQ$10,'Result Sheet'!BD101,IF($R$3=$AQ$11,'Result Sheet'!BY101,IF($R$3=$AQ$12,'Result Sheet'!CT101,IF($R$3=$AQ$13,'Result Sheet'!DO101,IF($R$3=$AQ$14,'Result Sheet'!EI101,IF($R$3=$AQ$15,'Result Sheet'!ES101,IF($R$3=$AQ$16,'Result Sheet'!FC101,"")))))))))</f>
        <v/>
      </c>
      <c r="L101" s="120" t="str">
        <f>IF($R$3=$AQ$8,'Result Sheet'!N101,IF($R$3=$AQ$9,'Result Sheet'!AI101,IF($R$3=$AQ$10,'Result Sheet'!BE101,IF($R$3=$AQ$11,'Result Sheet'!BZ101,IF($R$3=$AQ$12,'Result Sheet'!CU101,IF($R$3=$AQ$13,'Result Sheet'!DP101,""))))))</f>
        <v/>
      </c>
      <c r="M101" s="120" t="str">
        <f>IF($R$3=$AQ$8,'Result Sheet'!O101,IF($R$3=$AQ$9,'Result Sheet'!AJ101,IF($R$3=$AQ$10,'Result Sheet'!BF101,IF($R$3=$AQ$11,'Result Sheet'!CA101,IF($R$3=$AQ$12,'Result Sheet'!CV101,IF($R$3=$AQ$13,'Result Sheet'!DQ101,IF($R$3=$AQ$14,'Result Sheet'!EJ101,IF($R$3=$AQ$15,'Result Sheet'!ET101,IF($R$3=$AQ$16,'Result Sheet'!FD101,"")))))))))</f>
        <v/>
      </c>
      <c r="N101" s="120" t="str">
        <f>IF($R$3=$AQ$8,'Result Sheet'!P101,IF($R$3=$AQ$9,'Result Sheet'!AK101,IF($R$3=$AQ$10,'Result Sheet'!BG101,IF($R$3=$AQ$11,'Result Sheet'!CB101,IF($R$3=$AQ$12,'Result Sheet'!CW101,IF($R$3=$AQ$13,'Result Sheet'!DR101,""))))))</f>
        <v/>
      </c>
      <c r="O101" s="120" t="str">
        <f>IF($R$3=$AQ$8,'Result Sheet'!Q101,IF($R$3=$AQ$9,'Result Sheet'!AL101,IF($R$3=$AQ$10,'Result Sheet'!BH101,IF($R$3=$AQ$11,'Result Sheet'!CC101,IF($R$3=$AQ$12,'Result Sheet'!CX101,IF($R$3=$AQ$13,'Result Sheet'!DS101,IF($R$3=$AQ$14,'Result Sheet'!EK101,IF($R$3=$AQ$15,'Result Sheet'!EU101,IF($R$3=$AQ$16,'Result Sheet'!FE101,"")))))))))</f>
        <v/>
      </c>
      <c r="P101" s="482" t="str">
        <f t="shared" si="13"/>
        <v/>
      </c>
      <c r="Q101" s="120" t="str">
        <f>IF($R$3=$AQ$8,'Result Sheet'!S101,IF($R$3=$AQ$9,'Result Sheet'!AN101,IF($R$3=$AQ$10,'Result Sheet'!BJ101,IF($R$3=$AQ$11,'Result Sheet'!CE101,IF($R$3=$AQ$12,'Result Sheet'!CZ101,IF($R$3=$AQ$13,'Result Sheet'!DU101,""))))))</f>
        <v/>
      </c>
      <c r="R101" s="120" t="str">
        <f>IF($R$3=$AQ$8,'Result Sheet'!T101,IF($R$3=$AQ$9,'Result Sheet'!AO101,IF($R$3=$AQ$10,'Result Sheet'!BK101,IF($R$3=$AQ$11,'Result Sheet'!CF101,IF($R$3=$AQ$12,'Result Sheet'!DA101,IF($R$3=$AQ$13,'Result Sheet'!DV101,IF($R$3=$AQ$14,'Result Sheet'!EL101,IF($R$3=$AQ$15,'Result Sheet'!EV101,IF($R$3=$AQ$16,'Result Sheet'!FF101,"")))))))))</f>
        <v/>
      </c>
      <c r="S101" s="65" t="str">
        <f t="shared" si="14"/>
        <v/>
      </c>
      <c r="T101" s="62">
        <f t="shared" si="15"/>
        <v>0</v>
      </c>
      <c r="U101" s="120" t="str">
        <f>IF($R$3=$AQ$8,'Result Sheet'!W101,IF($R$3=$AQ$9,'Result Sheet'!AR101,IF($R$3=$AQ$10,'Result Sheet'!BN101,IF($R$3=$AQ$11,'Result Sheet'!CI101,IF($R$3=$AQ$12,'Result Sheet'!DD101,IF($R$3=$AQ$13,'Result Sheet'!DY101,""))))))</f>
        <v/>
      </c>
      <c r="V101" s="120" t="str">
        <f>IF($R$3=$AQ$8,'Result Sheet'!X101,IF($R$3=$AQ$9,'Result Sheet'!AS101,IF($R$3=$AQ$10,'Result Sheet'!BO101,IF($R$3=$AQ$11,'Result Sheet'!CJ101,IF($R$3=$AQ$12,'Result Sheet'!DE101,IF($R$3=$AQ$13,'Result Sheet'!DZ101,IF($R$3=$AQ$14,'Result Sheet'!EM101,IF($R$3=$AQ$15,'Result Sheet'!EW101,IF($R$3=$AQ$16,'Result Sheet'!FG101,"")))))))))</f>
        <v/>
      </c>
      <c r="W101" s="66" t="str">
        <f t="shared" si="16"/>
        <v/>
      </c>
      <c r="X101" s="455" t="str">
        <f t="shared" si="17"/>
        <v/>
      </c>
      <c r="Y101" s="456">
        <f t="shared" si="18"/>
        <v>0</v>
      </c>
      <c r="Z101" s="456" t="str">
        <f t="shared" si="12"/>
        <v/>
      </c>
      <c r="AA101" s="456" t="str">
        <f t="shared" si="19"/>
        <v/>
      </c>
      <c r="AB101" s="456" t="str">
        <f t="shared" si="20"/>
        <v/>
      </c>
      <c r="AC101" s="456" t="str">
        <f t="shared" si="21"/>
        <v/>
      </c>
      <c r="AD101" s="457" t="str">
        <f t="shared" si="22"/>
        <v/>
      </c>
    </row>
    <row r="102" spans="1:30">
      <c r="A102" s="485">
        <f>IF('Result Sheet'!A102="","",'Result Sheet'!A102)</f>
        <v>95</v>
      </c>
      <c r="B102" s="449" t="str">
        <f>IF(OR($D$3="",$R$3=""),"",IF('Result Sheet'!B102="","",'Result Sheet'!B102))</f>
        <v/>
      </c>
      <c r="C102" s="450" t="str">
        <f>IF(OR($D$3="",$R$3=""),"",IF('Result Sheet'!F102="","",'Result Sheet'!F102))</f>
        <v/>
      </c>
      <c r="D102" s="451" t="str">
        <f>IF(OR($D$3="",$R$3=""),"",IF('Result Sheet'!E102="","",'Result Sheet'!E102))</f>
        <v/>
      </c>
      <c r="E102" s="452" t="str">
        <f>IF(OR($D$3="",$R$3=""),"",IF('Result Sheet'!G102="","",'Result Sheet'!G102))</f>
        <v/>
      </c>
      <c r="F102" s="452" t="str">
        <f>IF(OR($D$3="",$R$3=""),"",IF('Result Sheet'!H102="","",'Result Sheet'!H102))</f>
        <v/>
      </c>
      <c r="G102" s="452" t="str">
        <f>IF(OR($D$3="",$R$3=""),"",IF('Result Sheet'!I102="","",'Result Sheet'!I102))</f>
        <v/>
      </c>
      <c r="H102" s="453" t="str">
        <f>IF(OR($D$3="",$R$3=""),"",IF('Result Sheet'!K102="","",'Result Sheet'!K102))</f>
        <v/>
      </c>
      <c r="I102" s="454" t="str">
        <f>IF(OR($D$3="",$R$3=""),"",IF('Result Sheet'!J102="","",'Result Sheet'!J102))</f>
        <v/>
      </c>
      <c r="J102" s="120" t="str">
        <f>IF($R$3=$AQ$8,'Result Sheet'!L102,IF($R$3=$AQ$9,'Result Sheet'!AG102,IF($R$3=$AQ$10,'Result Sheet'!BC102,IF($R$3=$AQ$11,'Result Sheet'!BX102,IF($R$3=$AQ$12,'Result Sheet'!CS102,IF($R$3=$AQ$13,'Result Sheet'!DN102,""))))))</f>
        <v/>
      </c>
      <c r="K102" s="120" t="str">
        <f>IF($R$3=$AQ$8,'Result Sheet'!M102,IF($R$3=$AQ$9,'Result Sheet'!AH102,IF($R$3=$AQ$10,'Result Sheet'!BD102,IF($R$3=$AQ$11,'Result Sheet'!BY102,IF($R$3=$AQ$12,'Result Sheet'!CT102,IF($R$3=$AQ$13,'Result Sheet'!DO102,IF($R$3=$AQ$14,'Result Sheet'!EI102,IF($R$3=$AQ$15,'Result Sheet'!ES102,IF($R$3=$AQ$16,'Result Sheet'!FC102,"")))))))))</f>
        <v/>
      </c>
      <c r="L102" s="120" t="str">
        <f>IF($R$3=$AQ$8,'Result Sheet'!N102,IF($R$3=$AQ$9,'Result Sheet'!AI102,IF($R$3=$AQ$10,'Result Sheet'!BE102,IF($R$3=$AQ$11,'Result Sheet'!BZ102,IF($R$3=$AQ$12,'Result Sheet'!CU102,IF($R$3=$AQ$13,'Result Sheet'!DP102,""))))))</f>
        <v/>
      </c>
      <c r="M102" s="120" t="str">
        <f>IF($R$3=$AQ$8,'Result Sheet'!O102,IF($R$3=$AQ$9,'Result Sheet'!AJ102,IF($R$3=$AQ$10,'Result Sheet'!BF102,IF($R$3=$AQ$11,'Result Sheet'!CA102,IF($R$3=$AQ$12,'Result Sheet'!CV102,IF($R$3=$AQ$13,'Result Sheet'!DQ102,IF($R$3=$AQ$14,'Result Sheet'!EJ102,IF($R$3=$AQ$15,'Result Sheet'!ET102,IF($R$3=$AQ$16,'Result Sheet'!FD102,"")))))))))</f>
        <v/>
      </c>
      <c r="N102" s="120" t="str">
        <f>IF($R$3=$AQ$8,'Result Sheet'!P102,IF($R$3=$AQ$9,'Result Sheet'!AK102,IF($R$3=$AQ$10,'Result Sheet'!BG102,IF($R$3=$AQ$11,'Result Sheet'!CB102,IF($R$3=$AQ$12,'Result Sheet'!CW102,IF($R$3=$AQ$13,'Result Sheet'!DR102,""))))))</f>
        <v/>
      </c>
      <c r="O102" s="120" t="str">
        <f>IF($R$3=$AQ$8,'Result Sheet'!Q102,IF($R$3=$AQ$9,'Result Sheet'!AL102,IF($R$3=$AQ$10,'Result Sheet'!BH102,IF($R$3=$AQ$11,'Result Sheet'!CC102,IF($R$3=$AQ$12,'Result Sheet'!CX102,IF($R$3=$AQ$13,'Result Sheet'!DS102,IF($R$3=$AQ$14,'Result Sheet'!EK102,IF($R$3=$AQ$15,'Result Sheet'!EU102,IF($R$3=$AQ$16,'Result Sheet'!FE102,"")))))))))</f>
        <v/>
      </c>
      <c r="P102" s="482" t="str">
        <f t="shared" si="13"/>
        <v/>
      </c>
      <c r="Q102" s="120" t="str">
        <f>IF($R$3=$AQ$8,'Result Sheet'!S102,IF($R$3=$AQ$9,'Result Sheet'!AN102,IF($R$3=$AQ$10,'Result Sheet'!BJ102,IF($R$3=$AQ$11,'Result Sheet'!CE102,IF($R$3=$AQ$12,'Result Sheet'!CZ102,IF($R$3=$AQ$13,'Result Sheet'!DU102,""))))))</f>
        <v/>
      </c>
      <c r="R102" s="120" t="str">
        <f>IF($R$3=$AQ$8,'Result Sheet'!T102,IF($R$3=$AQ$9,'Result Sheet'!AO102,IF($R$3=$AQ$10,'Result Sheet'!BK102,IF($R$3=$AQ$11,'Result Sheet'!CF102,IF($R$3=$AQ$12,'Result Sheet'!DA102,IF($R$3=$AQ$13,'Result Sheet'!DV102,IF($R$3=$AQ$14,'Result Sheet'!EL102,IF($R$3=$AQ$15,'Result Sheet'!EV102,IF($R$3=$AQ$16,'Result Sheet'!FF102,"")))))))))</f>
        <v/>
      </c>
      <c r="S102" s="65" t="str">
        <f t="shared" si="14"/>
        <v/>
      </c>
      <c r="T102" s="62">
        <f t="shared" si="15"/>
        <v>0</v>
      </c>
      <c r="U102" s="120" t="str">
        <f>IF($R$3=$AQ$8,'Result Sheet'!W102,IF($R$3=$AQ$9,'Result Sheet'!AR102,IF($R$3=$AQ$10,'Result Sheet'!BN102,IF($R$3=$AQ$11,'Result Sheet'!CI102,IF($R$3=$AQ$12,'Result Sheet'!DD102,IF($R$3=$AQ$13,'Result Sheet'!DY102,""))))))</f>
        <v/>
      </c>
      <c r="V102" s="120" t="str">
        <f>IF($R$3=$AQ$8,'Result Sheet'!X102,IF($R$3=$AQ$9,'Result Sheet'!AS102,IF($R$3=$AQ$10,'Result Sheet'!BO102,IF($R$3=$AQ$11,'Result Sheet'!CJ102,IF($R$3=$AQ$12,'Result Sheet'!DE102,IF($R$3=$AQ$13,'Result Sheet'!DZ102,IF($R$3=$AQ$14,'Result Sheet'!EM102,IF($R$3=$AQ$15,'Result Sheet'!EW102,IF($R$3=$AQ$16,'Result Sheet'!FG102,"")))))))))</f>
        <v/>
      </c>
      <c r="W102" s="66" t="str">
        <f t="shared" si="16"/>
        <v/>
      </c>
      <c r="X102" s="455" t="str">
        <f t="shared" si="17"/>
        <v/>
      </c>
      <c r="Y102" s="456">
        <f t="shared" si="18"/>
        <v>0</v>
      </c>
      <c r="Z102" s="456" t="str">
        <f t="shared" si="12"/>
        <v/>
      </c>
      <c r="AA102" s="456" t="str">
        <f t="shared" si="19"/>
        <v/>
      </c>
      <c r="AB102" s="456" t="str">
        <f t="shared" si="20"/>
        <v/>
      </c>
      <c r="AC102" s="456" t="str">
        <f t="shared" si="21"/>
        <v/>
      </c>
      <c r="AD102" s="457" t="str">
        <f t="shared" si="22"/>
        <v/>
      </c>
    </row>
    <row r="103" spans="1:30">
      <c r="A103" s="485">
        <f>IF('Result Sheet'!A103="","",'Result Sheet'!A103)</f>
        <v>96</v>
      </c>
      <c r="B103" s="449" t="str">
        <f>IF(OR($D$3="",$R$3=""),"",IF('Result Sheet'!B103="","",'Result Sheet'!B103))</f>
        <v/>
      </c>
      <c r="C103" s="450" t="str">
        <f>IF(OR($D$3="",$R$3=""),"",IF('Result Sheet'!F103="","",'Result Sheet'!F103))</f>
        <v/>
      </c>
      <c r="D103" s="451" t="str">
        <f>IF(OR($D$3="",$R$3=""),"",IF('Result Sheet'!E103="","",'Result Sheet'!E103))</f>
        <v/>
      </c>
      <c r="E103" s="452" t="str">
        <f>IF(OR($D$3="",$R$3=""),"",IF('Result Sheet'!G103="","",'Result Sheet'!G103))</f>
        <v/>
      </c>
      <c r="F103" s="452" t="str">
        <f>IF(OR($D$3="",$R$3=""),"",IF('Result Sheet'!H103="","",'Result Sheet'!H103))</f>
        <v/>
      </c>
      <c r="G103" s="452" t="str">
        <f>IF(OR($D$3="",$R$3=""),"",IF('Result Sheet'!I103="","",'Result Sheet'!I103))</f>
        <v/>
      </c>
      <c r="H103" s="453" t="str">
        <f>IF(OR($D$3="",$R$3=""),"",IF('Result Sheet'!K103="","",'Result Sheet'!K103))</f>
        <v/>
      </c>
      <c r="I103" s="454" t="str">
        <f>IF(OR($D$3="",$R$3=""),"",IF('Result Sheet'!J103="","",'Result Sheet'!J103))</f>
        <v/>
      </c>
      <c r="J103" s="120" t="str">
        <f>IF($R$3=$AQ$8,'Result Sheet'!L103,IF($R$3=$AQ$9,'Result Sheet'!AG103,IF($R$3=$AQ$10,'Result Sheet'!BC103,IF($R$3=$AQ$11,'Result Sheet'!BX103,IF($R$3=$AQ$12,'Result Sheet'!CS103,IF($R$3=$AQ$13,'Result Sheet'!DN103,""))))))</f>
        <v/>
      </c>
      <c r="K103" s="120" t="str">
        <f>IF($R$3=$AQ$8,'Result Sheet'!M103,IF($R$3=$AQ$9,'Result Sheet'!AH103,IF($R$3=$AQ$10,'Result Sheet'!BD103,IF($R$3=$AQ$11,'Result Sheet'!BY103,IF($R$3=$AQ$12,'Result Sheet'!CT103,IF($R$3=$AQ$13,'Result Sheet'!DO103,IF($R$3=$AQ$14,'Result Sheet'!EI103,IF($R$3=$AQ$15,'Result Sheet'!ES103,IF($R$3=$AQ$16,'Result Sheet'!FC103,"")))))))))</f>
        <v/>
      </c>
      <c r="L103" s="120" t="str">
        <f>IF($R$3=$AQ$8,'Result Sheet'!N103,IF($R$3=$AQ$9,'Result Sheet'!AI103,IF($R$3=$AQ$10,'Result Sheet'!BE103,IF($R$3=$AQ$11,'Result Sheet'!BZ103,IF($R$3=$AQ$12,'Result Sheet'!CU103,IF($R$3=$AQ$13,'Result Sheet'!DP103,""))))))</f>
        <v/>
      </c>
      <c r="M103" s="120" t="str">
        <f>IF($R$3=$AQ$8,'Result Sheet'!O103,IF($R$3=$AQ$9,'Result Sheet'!AJ103,IF($R$3=$AQ$10,'Result Sheet'!BF103,IF($R$3=$AQ$11,'Result Sheet'!CA103,IF($R$3=$AQ$12,'Result Sheet'!CV103,IF($R$3=$AQ$13,'Result Sheet'!DQ103,IF($R$3=$AQ$14,'Result Sheet'!EJ103,IF($R$3=$AQ$15,'Result Sheet'!ET103,IF($R$3=$AQ$16,'Result Sheet'!FD103,"")))))))))</f>
        <v/>
      </c>
      <c r="N103" s="120" t="str">
        <f>IF($R$3=$AQ$8,'Result Sheet'!P103,IF($R$3=$AQ$9,'Result Sheet'!AK103,IF($R$3=$AQ$10,'Result Sheet'!BG103,IF($R$3=$AQ$11,'Result Sheet'!CB103,IF($R$3=$AQ$12,'Result Sheet'!CW103,IF($R$3=$AQ$13,'Result Sheet'!DR103,""))))))</f>
        <v/>
      </c>
      <c r="O103" s="120" t="str">
        <f>IF($R$3=$AQ$8,'Result Sheet'!Q103,IF($R$3=$AQ$9,'Result Sheet'!AL103,IF($R$3=$AQ$10,'Result Sheet'!BH103,IF($R$3=$AQ$11,'Result Sheet'!CC103,IF($R$3=$AQ$12,'Result Sheet'!CX103,IF($R$3=$AQ$13,'Result Sheet'!DS103,IF($R$3=$AQ$14,'Result Sheet'!EK103,IF($R$3=$AQ$15,'Result Sheet'!EU103,IF($R$3=$AQ$16,'Result Sheet'!FE103,"")))))))))</f>
        <v/>
      </c>
      <c r="P103" s="482" t="str">
        <f t="shared" si="13"/>
        <v/>
      </c>
      <c r="Q103" s="120" t="str">
        <f>IF($R$3=$AQ$8,'Result Sheet'!S103,IF($R$3=$AQ$9,'Result Sheet'!AN103,IF($R$3=$AQ$10,'Result Sheet'!BJ103,IF($R$3=$AQ$11,'Result Sheet'!CE103,IF($R$3=$AQ$12,'Result Sheet'!CZ103,IF($R$3=$AQ$13,'Result Sheet'!DU103,""))))))</f>
        <v/>
      </c>
      <c r="R103" s="120" t="str">
        <f>IF($R$3=$AQ$8,'Result Sheet'!T103,IF($R$3=$AQ$9,'Result Sheet'!AO103,IF($R$3=$AQ$10,'Result Sheet'!BK103,IF($R$3=$AQ$11,'Result Sheet'!CF103,IF($R$3=$AQ$12,'Result Sheet'!DA103,IF($R$3=$AQ$13,'Result Sheet'!DV103,IF($R$3=$AQ$14,'Result Sheet'!EL103,IF($R$3=$AQ$15,'Result Sheet'!EV103,IF($R$3=$AQ$16,'Result Sheet'!FF103,"")))))))))</f>
        <v/>
      </c>
      <c r="S103" s="65" t="str">
        <f t="shared" si="14"/>
        <v/>
      </c>
      <c r="T103" s="62">
        <f t="shared" si="15"/>
        <v>0</v>
      </c>
      <c r="U103" s="120" t="str">
        <f>IF($R$3=$AQ$8,'Result Sheet'!W103,IF($R$3=$AQ$9,'Result Sheet'!AR103,IF($R$3=$AQ$10,'Result Sheet'!BN103,IF($R$3=$AQ$11,'Result Sheet'!CI103,IF($R$3=$AQ$12,'Result Sheet'!DD103,IF($R$3=$AQ$13,'Result Sheet'!DY103,""))))))</f>
        <v/>
      </c>
      <c r="V103" s="120" t="str">
        <f>IF($R$3=$AQ$8,'Result Sheet'!X103,IF($R$3=$AQ$9,'Result Sheet'!AS103,IF($R$3=$AQ$10,'Result Sheet'!BO103,IF($R$3=$AQ$11,'Result Sheet'!CJ103,IF($R$3=$AQ$12,'Result Sheet'!DE103,IF($R$3=$AQ$13,'Result Sheet'!DZ103,IF($R$3=$AQ$14,'Result Sheet'!EM103,IF($R$3=$AQ$15,'Result Sheet'!EW103,IF($R$3=$AQ$16,'Result Sheet'!FG103,"")))))))))</f>
        <v/>
      </c>
      <c r="W103" s="66" t="str">
        <f t="shared" si="16"/>
        <v/>
      </c>
      <c r="X103" s="455" t="str">
        <f t="shared" si="17"/>
        <v/>
      </c>
      <c r="Y103" s="456">
        <f t="shared" si="18"/>
        <v>0</v>
      </c>
      <c r="Z103" s="456" t="str">
        <f t="shared" si="12"/>
        <v/>
      </c>
      <c r="AA103" s="456" t="str">
        <f t="shared" si="19"/>
        <v/>
      </c>
      <c r="AB103" s="456" t="str">
        <f t="shared" si="20"/>
        <v/>
      </c>
      <c r="AC103" s="456" t="str">
        <f t="shared" si="21"/>
        <v/>
      </c>
      <c r="AD103" s="457" t="str">
        <f t="shared" si="22"/>
        <v/>
      </c>
    </row>
    <row r="104" spans="1:30">
      <c r="A104" s="485">
        <f>IF('Result Sheet'!A104="","",'Result Sheet'!A104)</f>
        <v>97</v>
      </c>
      <c r="B104" s="449" t="str">
        <f>IF(OR($D$3="",$R$3=""),"",IF('Result Sheet'!B104="","",'Result Sheet'!B104))</f>
        <v/>
      </c>
      <c r="C104" s="450" t="str">
        <f>IF(OR($D$3="",$R$3=""),"",IF('Result Sheet'!F104="","",'Result Sheet'!F104))</f>
        <v/>
      </c>
      <c r="D104" s="451" t="str">
        <f>IF(OR($D$3="",$R$3=""),"",IF('Result Sheet'!E104="","",'Result Sheet'!E104))</f>
        <v/>
      </c>
      <c r="E104" s="452" t="str">
        <f>IF(OR($D$3="",$R$3=""),"",IF('Result Sheet'!G104="","",'Result Sheet'!G104))</f>
        <v/>
      </c>
      <c r="F104" s="452" t="str">
        <f>IF(OR($D$3="",$R$3=""),"",IF('Result Sheet'!H104="","",'Result Sheet'!H104))</f>
        <v/>
      </c>
      <c r="G104" s="452" t="str">
        <f>IF(OR($D$3="",$R$3=""),"",IF('Result Sheet'!I104="","",'Result Sheet'!I104))</f>
        <v/>
      </c>
      <c r="H104" s="453" t="str">
        <f>IF(OR($D$3="",$R$3=""),"",IF('Result Sheet'!K104="","",'Result Sheet'!K104))</f>
        <v/>
      </c>
      <c r="I104" s="454" t="str">
        <f>IF(OR($D$3="",$R$3=""),"",IF('Result Sheet'!J104="","",'Result Sheet'!J104))</f>
        <v/>
      </c>
      <c r="J104" s="120" t="str">
        <f>IF($R$3=$AQ$8,'Result Sheet'!L104,IF($R$3=$AQ$9,'Result Sheet'!AG104,IF($R$3=$AQ$10,'Result Sheet'!BC104,IF($R$3=$AQ$11,'Result Sheet'!BX104,IF($R$3=$AQ$12,'Result Sheet'!CS104,IF($R$3=$AQ$13,'Result Sheet'!DN104,""))))))</f>
        <v/>
      </c>
      <c r="K104" s="120" t="str">
        <f>IF($R$3=$AQ$8,'Result Sheet'!M104,IF($R$3=$AQ$9,'Result Sheet'!AH104,IF($R$3=$AQ$10,'Result Sheet'!BD104,IF($R$3=$AQ$11,'Result Sheet'!BY104,IF($R$3=$AQ$12,'Result Sheet'!CT104,IF($R$3=$AQ$13,'Result Sheet'!DO104,IF($R$3=$AQ$14,'Result Sheet'!EI104,IF($R$3=$AQ$15,'Result Sheet'!ES104,IF($R$3=$AQ$16,'Result Sheet'!FC104,"")))))))))</f>
        <v/>
      </c>
      <c r="L104" s="120" t="str">
        <f>IF($R$3=$AQ$8,'Result Sheet'!N104,IF($R$3=$AQ$9,'Result Sheet'!AI104,IF($R$3=$AQ$10,'Result Sheet'!BE104,IF($R$3=$AQ$11,'Result Sheet'!BZ104,IF($R$3=$AQ$12,'Result Sheet'!CU104,IF($R$3=$AQ$13,'Result Sheet'!DP104,""))))))</f>
        <v/>
      </c>
      <c r="M104" s="120" t="str">
        <f>IF($R$3=$AQ$8,'Result Sheet'!O104,IF($R$3=$AQ$9,'Result Sheet'!AJ104,IF($R$3=$AQ$10,'Result Sheet'!BF104,IF($R$3=$AQ$11,'Result Sheet'!CA104,IF($R$3=$AQ$12,'Result Sheet'!CV104,IF($R$3=$AQ$13,'Result Sheet'!DQ104,IF($R$3=$AQ$14,'Result Sheet'!EJ104,IF($R$3=$AQ$15,'Result Sheet'!ET104,IF($R$3=$AQ$16,'Result Sheet'!FD104,"")))))))))</f>
        <v/>
      </c>
      <c r="N104" s="120" t="str">
        <f>IF($R$3=$AQ$8,'Result Sheet'!P104,IF($R$3=$AQ$9,'Result Sheet'!AK104,IF($R$3=$AQ$10,'Result Sheet'!BG104,IF($R$3=$AQ$11,'Result Sheet'!CB104,IF($R$3=$AQ$12,'Result Sheet'!CW104,IF($R$3=$AQ$13,'Result Sheet'!DR104,""))))))</f>
        <v/>
      </c>
      <c r="O104" s="120" t="str">
        <f>IF($R$3=$AQ$8,'Result Sheet'!Q104,IF($R$3=$AQ$9,'Result Sheet'!AL104,IF($R$3=$AQ$10,'Result Sheet'!BH104,IF($R$3=$AQ$11,'Result Sheet'!CC104,IF($R$3=$AQ$12,'Result Sheet'!CX104,IF($R$3=$AQ$13,'Result Sheet'!DS104,IF($R$3=$AQ$14,'Result Sheet'!EK104,IF($R$3=$AQ$15,'Result Sheet'!EU104,IF($R$3=$AQ$16,'Result Sheet'!FE104,"")))))))))</f>
        <v/>
      </c>
      <c r="P104" s="482" t="str">
        <f t="shared" si="13"/>
        <v/>
      </c>
      <c r="Q104" s="120" t="str">
        <f>IF($R$3=$AQ$8,'Result Sheet'!S104,IF($R$3=$AQ$9,'Result Sheet'!AN104,IF($R$3=$AQ$10,'Result Sheet'!BJ104,IF($R$3=$AQ$11,'Result Sheet'!CE104,IF($R$3=$AQ$12,'Result Sheet'!CZ104,IF($R$3=$AQ$13,'Result Sheet'!DU104,""))))))</f>
        <v/>
      </c>
      <c r="R104" s="120" t="str">
        <f>IF($R$3=$AQ$8,'Result Sheet'!T104,IF($R$3=$AQ$9,'Result Sheet'!AO104,IF($R$3=$AQ$10,'Result Sheet'!BK104,IF($R$3=$AQ$11,'Result Sheet'!CF104,IF($R$3=$AQ$12,'Result Sheet'!DA104,IF($R$3=$AQ$13,'Result Sheet'!DV104,IF($R$3=$AQ$14,'Result Sheet'!EL104,IF($R$3=$AQ$15,'Result Sheet'!EV104,IF($R$3=$AQ$16,'Result Sheet'!FF104,"")))))))))</f>
        <v/>
      </c>
      <c r="S104" s="65" t="str">
        <f t="shared" si="14"/>
        <v/>
      </c>
      <c r="T104" s="62">
        <f t="shared" si="15"/>
        <v>0</v>
      </c>
      <c r="U104" s="120" t="str">
        <f>IF($R$3=$AQ$8,'Result Sheet'!W104,IF($R$3=$AQ$9,'Result Sheet'!AR104,IF($R$3=$AQ$10,'Result Sheet'!BN104,IF($R$3=$AQ$11,'Result Sheet'!CI104,IF($R$3=$AQ$12,'Result Sheet'!DD104,IF($R$3=$AQ$13,'Result Sheet'!DY104,""))))))</f>
        <v/>
      </c>
      <c r="V104" s="120" t="str">
        <f>IF($R$3=$AQ$8,'Result Sheet'!X104,IF($R$3=$AQ$9,'Result Sheet'!AS104,IF($R$3=$AQ$10,'Result Sheet'!BO104,IF($R$3=$AQ$11,'Result Sheet'!CJ104,IF($R$3=$AQ$12,'Result Sheet'!DE104,IF($R$3=$AQ$13,'Result Sheet'!DZ104,IF($R$3=$AQ$14,'Result Sheet'!EM104,IF($R$3=$AQ$15,'Result Sheet'!EW104,IF($R$3=$AQ$16,'Result Sheet'!FG104,"")))))))))</f>
        <v/>
      </c>
      <c r="W104" s="66" t="str">
        <f t="shared" si="16"/>
        <v/>
      </c>
      <c r="X104" s="455" t="str">
        <f t="shared" si="17"/>
        <v/>
      </c>
      <c r="Y104" s="456">
        <f t="shared" si="18"/>
        <v>0</v>
      </c>
      <c r="Z104" s="456" t="str">
        <f t="shared" ref="Z104:Z135" si="23">IF(OR(B104="NSO",B104=0,B104=""),"",IF(OR($R$3=$AQ$12,$R$3=$AQ$13,$R$3=$AQ$14,$R$3=$AQ$15,$R$3=$AQ$16),$X$7,IF($R$3=$AQ$9,IF(AND(J104="",K104="",L104=""),15-Y104,IF(AND(J104="NA",K104="NA",L104="NA"),15-Y104,IF(AND(N104="",O104=""),35-Y104,IF(AND(R104="",S104=""),50-Y104,100-Y104)))),IF(AND(J104="",K104="",L104=""),30-Y104,IF(AND(J104="NA",K104="NA",L104="NA"),30-Y104,IF(AND(N104="",O104=""),70-Y104,IF(AND(R104="",S104=""),100-Y104,200-Y104)))))))</f>
        <v/>
      </c>
      <c r="AA104" s="456" t="str">
        <f t="shared" si="19"/>
        <v/>
      </c>
      <c r="AB104" s="456" t="str">
        <f t="shared" si="20"/>
        <v/>
      </c>
      <c r="AC104" s="456" t="str">
        <f t="shared" si="21"/>
        <v/>
      </c>
      <c r="AD104" s="457" t="str">
        <f t="shared" si="22"/>
        <v/>
      </c>
    </row>
    <row r="105" spans="1:30">
      <c r="A105" s="485">
        <f>IF('Result Sheet'!A105="","",'Result Sheet'!A105)</f>
        <v>98</v>
      </c>
      <c r="B105" s="449" t="str">
        <f>IF(OR($D$3="",$R$3=""),"",IF('Result Sheet'!B105="","",'Result Sheet'!B105))</f>
        <v/>
      </c>
      <c r="C105" s="450" t="str">
        <f>IF(OR($D$3="",$R$3=""),"",IF('Result Sheet'!F105="","",'Result Sheet'!F105))</f>
        <v/>
      </c>
      <c r="D105" s="451" t="str">
        <f>IF(OR($D$3="",$R$3=""),"",IF('Result Sheet'!E105="","",'Result Sheet'!E105))</f>
        <v/>
      </c>
      <c r="E105" s="452" t="str">
        <f>IF(OR($D$3="",$R$3=""),"",IF('Result Sheet'!G105="","",'Result Sheet'!G105))</f>
        <v/>
      </c>
      <c r="F105" s="452" t="str">
        <f>IF(OR($D$3="",$R$3=""),"",IF('Result Sheet'!H105="","",'Result Sheet'!H105))</f>
        <v/>
      </c>
      <c r="G105" s="452" t="str">
        <f>IF(OR($D$3="",$R$3=""),"",IF('Result Sheet'!I105="","",'Result Sheet'!I105))</f>
        <v/>
      </c>
      <c r="H105" s="453" t="str">
        <f>IF(OR($D$3="",$R$3=""),"",IF('Result Sheet'!K105="","",'Result Sheet'!K105))</f>
        <v/>
      </c>
      <c r="I105" s="454" t="str">
        <f>IF(OR($D$3="",$R$3=""),"",IF('Result Sheet'!J105="","",'Result Sheet'!J105))</f>
        <v/>
      </c>
      <c r="J105" s="120" t="str">
        <f>IF($R$3=$AQ$8,'Result Sheet'!L105,IF($R$3=$AQ$9,'Result Sheet'!AG105,IF($R$3=$AQ$10,'Result Sheet'!BC105,IF($R$3=$AQ$11,'Result Sheet'!BX105,IF($R$3=$AQ$12,'Result Sheet'!CS105,IF($R$3=$AQ$13,'Result Sheet'!DN105,""))))))</f>
        <v/>
      </c>
      <c r="K105" s="120" t="str">
        <f>IF($R$3=$AQ$8,'Result Sheet'!M105,IF($R$3=$AQ$9,'Result Sheet'!AH105,IF($R$3=$AQ$10,'Result Sheet'!BD105,IF($R$3=$AQ$11,'Result Sheet'!BY105,IF($R$3=$AQ$12,'Result Sheet'!CT105,IF($R$3=$AQ$13,'Result Sheet'!DO105,IF($R$3=$AQ$14,'Result Sheet'!EI105,IF($R$3=$AQ$15,'Result Sheet'!ES105,IF($R$3=$AQ$16,'Result Sheet'!FC105,"")))))))))</f>
        <v/>
      </c>
      <c r="L105" s="120" t="str">
        <f>IF($R$3=$AQ$8,'Result Sheet'!N105,IF($R$3=$AQ$9,'Result Sheet'!AI105,IF($R$3=$AQ$10,'Result Sheet'!BE105,IF($R$3=$AQ$11,'Result Sheet'!BZ105,IF($R$3=$AQ$12,'Result Sheet'!CU105,IF($R$3=$AQ$13,'Result Sheet'!DP105,""))))))</f>
        <v/>
      </c>
      <c r="M105" s="120" t="str">
        <f>IF($R$3=$AQ$8,'Result Sheet'!O105,IF($R$3=$AQ$9,'Result Sheet'!AJ105,IF($R$3=$AQ$10,'Result Sheet'!BF105,IF($R$3=$AQ$11,'Result Sheet'!CA105,IF($R$3=$AQ$12,'Result Sheet'!CV105,IF($R$3=$AQ$13,'Result Sheet'!DQ105,IF($R$3=$AQ$14,'Result Sheet'!EJ105,IF($R$3=$AQ$15,'Result Sheet'!ET105,IF($R$3=$AQ$16,'Result Sheet'!FD105,"")))))))))</f>
        <v/>
      </c>
      <c r="N105" s="120" t="str">
        <f>IF($R$3=$AQ$8,'Result Sheet'!P105,IF($R$3=$AQ$9,'Result Sheet'!AK105,IF($R$3=$AQ$10,'Result Sheet'!BG105,IF($R$3=$AQ$11,'Result Sheet'!CB105,IF($R$3=$AQ$12,'Result Sheet'!CW105,IF($R$3=$AQ$13,'Result Sheet'!DR105,""))))))</f>
        <v/>
      </c>
      <c r="O105" s="120" t="str">
        <f>IF($R$3=$AQ$8,'Result Sheet'!Q105,IF($R$3=$AQ$9,'Result Sheet'!AL105,IF($R$3=$AQ$10,'Result Sheet'!BH105,IF($R$3=$AQ$11,'Result Sheet'!CC105,IF($R$3=$AQ$12,'Result Sheet'!CX105,IF($R$3=$AQ$13,'Result Sheet'!DS105,IF($R$3=$AQ$14,'Result Sheet'!EK105,IF($R$3=$AQ$15,'Result Sheet'!EU105,IF($R$3=$AQ$16,'Result Sheet'!FE105,"")))))))))</f>
        <v/>
      </c>
      <c r="P105" s="482" t="str">
        <f t="shared" si="13"/>
        <v/>
      </c>
      <c r="Q105" s="120" t="str">
        <f>IF($R$3=$AQ$8,'Result Sheet'!S105,IF($R$3=$AQ$9,'Result Sheet'!AN105,IF($R$3=$AQ$10,'Result Sheet'!BJ105,IF($R$3=$AQ$11,'Result Sheet'!CE105,IF($R$3=$AQ$12,'Result Sheet'!CZ105,IF($R$3=$AQ$13,'Result Sheet'!DU105,""))))))</f>
        <v/>
      </c>
      <c r="R105" s="120" t="str">
        <f>IF($R$3=$AQ$8,'Result Sheet'!T105,IF($R$3=$AQ$9,'Result Sheet'!AO105,IF($R$3=$AQ$10,'Result Sheet'!BK105,IF($R$3=$AQ$11,'Result Sheet'!CF105,IF($R$3=$AQ$12,'Result Sheet'!DA105,IF($R$3=$AQ$13,'Result Sheet'!DV105,IF($R$3=$AQ$14,'Result Sheet'!EL105,IF($R$3=$AQ$15,'Result Sheet'!EV105,IF($R$3=$AQ$16,'Result Sheet'!FF105,"")))))))))</f>
        <v/>
      </c>
      <c r="S105" s="65" t="str">
        <f t="shared" si="14"/>
        <v/>
      </c>
      <c r="T105" s="62">
        <f t="shared" si="15"/>
        <v>0</v>
      </c>
      <c r="U105" s="120" t="str">
        <f>IF($R$3=$AQ$8,'Result Sheet'!W105,IF($R$3=$AQ$9,'Result Sheet'!AR105,IF($R$3=$AQ$10,'Result Sheet'!BN105,IF($R$3=$AQ$11,'Result Sheet'!CI105,IF($R$3=$AQ$12,'Result Sheet'!DD105,IF($R$3=$AQ$13,'Result Sheet'!DY105,""))))))</f>
        <v/>
      </c>
      <c r="V105" s="120" t="str">
        <f>IF($R$3=$AQ$8,'Result Sheet'!X105,IF($R$3=$AQ$9,'Result Sheet'!AS105,IF($R$3=$AQ$10,'Result Sheet'!BO105,IF($R$3=$AQ$11,'Result Sheet'!CJ105,IF($R$3=$AQ$12,'Result Sheet'!DE105,IF($R$3=$AQ$13,'Result Sheet'!DZ105,IF($R$3=$AQ$14,'Result Sheet'!EM105,IF($R$3=$AQ$15,'Result Sheet'!EW105,IF($R$3=$AQ$16,'Result Sheet'!FG105,"")))))))))</f>
        <v/>
      </c>
      <c r="W105" s="66" t="str">
        <f t="shared" si="16"/>
        <v/>
      </c>
      <c r="X105" s="455" t="str">
        <f t="shared" si="17"/>
        <v/>
      </c>
      <c r="Y105" s="456">
        <f t="shared" si="18"/>
        <v>0</v>
      </c>
      <c r="Z105" s="456" t="str">
        <f t="shared" si="23"/>
        <v/>
      </c>
      <c r="AA105" s="456" t="str">
        <f t="shared" si="19"/>
        <v/>
      </c>
      <c r="AB105" s="456" t="str">
        <f t="shared" si="20"/>
        <v/>
      </c>
      <c r="AC105" s="456" t="str">
        <f t="shared" si="21"/>
        <v/>
      </c>
      <c r="AD105" s="457" t="str">
        <f t="shared" si="22"/>
        <v/>
      </c>
    </row>
    <row r="106" spans="1:30">
      <c r="A106" s="485">
        <f>IF('Result Sheet'!A106="","",'Result Sheet'!A106)</f>
        <v>99</v>
      </c>
      <c r="B106" s="449" t="str">
        <f>IF(OR($D$3="",$R$3=""),"",IF('Result Sheet'!B106="","",'Result Sheet'!B106))</f>
        <v/>
      </c>
      <c r="C106" s="450" t="str">
        <f>IF(OR($D$3="",$R$3=""),"",IF('Result Sheet'!F106="","",'Result Sheet'!F106))</f>
        <v/>
      </c>
      <c r="D106" s="451" t="str">
        <f>IF(OR($D$3="",$R$3=""),"",IF('Result Sheet'!E106="","",'Result Sheet'!E106))</f>
        <v/>
      </c>
      <c r="E106" s="452" t="str">
        <f>IF(OR($D$3="",$R$3=""),"",IF('Result Sheet'!G106="","",'Result Sheet'!G106))</f>
        <v/>
      </c>
      <c r="F106" s="452" t="str">
        <f>IF(OR($D$3="",$R$3=""),"",IF('Result Sheet'!H106="","",'Result Sheet'!H106))</f>
        <v/>
      </c>
      <c r="G106" s="452" t="str">
        <f>IF(OR($D$3="",$R$3=""),"",IF('Result Sheet'!I106="","",'Result Sheet'!I106))</f>
        <v/>
      </c>
      <c r="H106" s="453" t="str">
        <f>IF(OR($D$3="",$R$3=""),"",IF('Result Sheet'!K106="","",'Result Sheet'!K106))</f>
        <v/>
      </c>
      <c r="I106" s="454" t="str">
        <f>IF(OR($D$3="",$R$3=""),"",IF('Result Sheet'!J106="","",'Result Sheet'!J106))</f>
        <v/>
      </c>
      <c r="J106" s="120" t="str">
        <f>IF($R$3=$AQ$8,'Result Sheet'!L106,IF($R$3=$AQ$9,'Result Sheet'!AG106,IF($R$3=$AQ$10,'Result Sheet'!BC106,IF($R$3=$AQ$11,'Result Sheet'!BX106,IF($R$3=$AQ$12,'Result Sheet'!CS106,IF($R$3=$AQ$13,'Result Sheet'!DN106,""))))))</f>
        <v/>
      </c>
      <c r="K106" s="120" t="str">
        <f>IF($R$3=$AQ$8,'Result Sheet'!M106,IF($R$3=$AQ$9,'Result Sheet'!AH106,IF($R$3=$AQ$10,'Result Sheet'!BD106,IF($R$3=$AQ$11,'Result Sheet'!BY106,IF($R$3=$AQ$12,'Result Sheet'!CT106,IF($R$3=$AQ$13,'Result Sheet'!DO106,IF($R$3=$AQ$14,'Result Sheet'!EI106,IF($R$3=$AQ$15,'Result Sheet'!ES106,IF($R$3=$AQ$16,'Result Sheet'!FC106,"")))))))))</f>
        <v/>
      </c>
      <c r="L106" s="120" t="str">
        <f>IF($R$3=$AQ$8,'Result Sheet'!N106,IF($R$3=$AQ$9,'Result Sheet'!AI106,IF($R$3=$AQ$10,'Result Sheet'!BE106,IF($R$3=$AQ$11,'Result Sheet'!BZ106,IF($R$3=$AQ$12,'Result Sheet'!CU106,IF($R$3=$AQ$13,'Result Sheet'!DP106,""))))))</f>
        <v/>
      </c>
      <c r="M106" s="120" t="str">
        <f>IF($R$3=$AQ$8,'Result Sheet'!O106,IF($R$3=$AQ$9,'Result Sheet'!AJ106,IF($R$3=$AQ$10,'Result Sheet'!BF106,IF($R$3=$AQ$11,'Result Sheet'!CA106,IF($R$3=$AQ$12,'Result Sheet'!CV106,IF($R$3=$AQ$13,'Result Sheet'!DQ106,IF($R$3=$AQ$14,'Result Sheet'!EJ106,IF($R$3=$AQ$15,'Result Sheet'!ET106,IF($R$3=$AQ$16,'Result Sheet'!FD106,"")))))))))</f>
        <v/>
      </c>
      <c r="N106" s="120" t="str">
        <f>IF($R$3=$AQ$8,'Result Sheet'!P106,IF($R$3=$AQ$9,'Result Sheet'!AK106,IF($R$3=$AQ$10,'Result Sheet'!BG106,IF($R$3=$AQ$11,'Result Sheet'!CB106,IF($R$3=$AQ$12,'Result Sheet'!CW106,IF($R$3=$AQ$13,'Result Sheet'!DR106,""))))))</f>
        <v/>
      </c>
      <c r="O106" s="120" t="str">
        <f>IF($R$3=$AQ$8,'Result Sheet'!Q106,IF($R$3=$AQ$9,'Result Sheet'!AL106,IF($R$3=$AQ$10,'Result Sheet'!BH106,IF($R$3=$AQ$11,'Result Sheet'!CC106,IF($R$3=$AQ$12,'Result Sheet'!CX106,IF($R$3=$AQ$13,'Result Sheet'!DS106,IF($R$3=$AQ$14,'Result Sheet'!EK106,IF($R$3=$AQ$15,'Result Sheet'!EU106,IF($R$3=$AQ$16,'Result Sheet'!FE106,"")))))))))</f>
        <v/>
      </c>
      <c r="P106" s="482" t="str">
        <f t="shared" si="13"/>
        <v/>
      </c>
      <c r="Q106" s="120" t="str">
        <f>IF($R$3=$AQ$8,'Result Sheet'!S106,IF($R$3=$AQ$9,'Result Sheet'!AN106,IF($R$3=$AQ$10,'Result Sheet'!BJ106,IF($R$3=$AQ$11,'Result Sheet'!CE106,IF($R$3=$AQ$12,'Result Sheet'!CZ106,IF($R$3=$AQ$13,'Result Sheet'!DU106,""))))))</f>
        <v/>
      </c>
      <c r="R106" s="120" t="str">
        <f>IF($R$3=$AQ$8,'Result Sheet'!T106,IF($R$3=$AQ$9,'Result Sheet'!AO106,IF($R$3=$AQ$10,'Result Sheet'!BK106,IF($R$3=$AQ$11,'Result Sheet'!CF106,IF($R$3=$AQ$12,'Result Sheet'!DA106,IF($R$3=$AQ$13,'Result Sheet'!DV106,IF($R$3=$AQ$14,'Result Sheet'!EL106,IF($R$3=$AQ$15,'Result Sheet'!EV106,IF($R$3=$AQ$16,'Result Sheet'!FF106,"")))))))))</f>
        <v/>
      </c>
      <c r="S106" s="65" t="str">
        <f t="shared" si="14"/>
        <v/>
      </c>
      <c r="T106" s="62">
        <f t="shared" si="15"/>
        <v>0</v>
      </c>
      <c r="U106" s="120" t="str">
        <f>IF($R$3=$AQ$8,'Result Sheet'!W106,IF($R$3=$AQ$9,'Result Sheet'!AR106,IF($R$3=$AQ$10,'Result Sheet'!BN106,IF($R$3=$AQ$11,'Result Sheet'!CI106,IF($R$3=$AQ$12,'Result Sheet'!DD106,IF($R$3=$AQ$13,'Result Sheet'!DY106,""))))))</f>
        <v/>
      </c>
      <c r="V106" s="120" t="str">
        <f>IF($R$3=$AQ$8,'Result Sheet'!X106,IF($R$3=$AQ$9,'Result Sheet'!AS106,IF($R$3=$AQ$10,'Result Sheet'!BO106,IF($R$3=$AQ$11,'Result Sheet'!CJ106,IF($R$3=$AQ$12,'Result Sheet'!DE106,IF($R$3=$AQ$13,'Result Sheet'!DZ106,IF($R$3=$AQ$14,'Result Sheet'!EM106,IF($R$3=$AQ$15,'Result Sheet'!EW106,IF($R$3=$AQ$16,'Result Sheet'!FG106,"")))))))))</f>
        <v/>
      </c>
      <c r="W106" s="66" t="str">
        <f t="shared" si="16"/>
        <v/>
      </c>
      <c r="X106" s="455" t="str">
        <f t="shared" si="17"/>
        <v/>
      </c>
      <c r="Y106" s="456">
        <f t="shared" si="18"/>
        <v>0</v>
      </c>
      <c r="Z106" s="456" t="str">
        <f t="shared" si="23"/>
        <v/>
      </c>
      <c r="AA106" s="456" t="str">
        <f t="shared" si="19"/>
        <v/>
      </c>
      <c r="AB106" s="456" t="str">
        <f t="shared" si="20"/>
        <v/>
      </c>
      <c r="AC106" s="456" t="str">
        <f t="shared" si="21"/>
        <v/>
      </c>
      <c r="AD106" s="457" t="str">
        <f t="shared" si="22"/>
        <v/>
      </c>
    </row>
    <row r="107" spans="1:30">
      <c r="A107" s="485">
        <f>IF('Result Sheet'!A107="","",'Result Sheet'!A107)</f>
        <v>100</v>
      </c>
      <c r="B107" s="449" t="str">
        <f>IF(OR($D$3="",$R$3=""),"",IF('Result Sheet'!B107="","",'Result Sheet'!B107))</f>
        <v/>
      </c>
      <c r="C107" s="450" t="str">
        <f>IF(OR($D$3="",$R$3=""),"",IF('Result Sheet'!F107="","",'Result Sheet'!F107))</f>
        <v/>
      </c>
      <c r="D107" s="451" t="str">
        <f>IF(OR($D$3="",$R$3=""),"",IF('Result Sheet'!E107="","",'Result Sheet'!E107))</f>
        <v/>
      </c>
      <c r="E107" s="452" t="str">
        <f>IF(OR($D$3="",$R$3=""),"",IF('Result Sheet'!G107="","",'Result Sheet'!G107))</f>
        <v/>
      </c>
      <c r="F107" s="452" t="str">
        <f>IF(OR($D$3="",$R$3=""),"",IF('Result Sheet'!H107="","",'Result Sheet'!H107))</f>
        <v/>
      </c>
      <c r="G107" s="452" t="str">
        <f>IF(OR($D$3="",$R$3=""),"",IF('Result Sheet'!I107="","",'Result Sheet'!I107))</f>
        <v/>
      </c>
      <c r="H107" s="453" t="str">
        <f>IF(OR($D$3="",$R$3=""),"",IF('Result Sheet'!K107="","",'Result Sheet'!K107))</f>
        <v/>
      </c>
      <c r="I107" s="454" t="str">
        <f>IF(OR($D$3="",$R$3=""),"",IF('Result Sheet'!J107="","",'Result Sheet'!J107))</f>
        <v/>
      </c>
      <c r="J107" s="120" t="str">
        <f>IF($R$3=$AQ$8,'Result Sheet'!L107,IF($R$3=$AQ$9,'Result Sheet'!AG107,IF($R$3=$AQ$10,'Result Sheet'!BC107,IF($R$3=$AQ$11,'Result Sheet'!BX107,IF($R$3=$AQ$12,'Result Sheet'!CS107,IF($R$3=$AQ$13,'Result Sheet'!DN107,""))))))</f>
        <v/>
      </c>
      <c r="K107" s="120" t="str">
        <f>IF($R$3=$AQ$8,'Result Sheet'!M107,IF($R$3=$AQ$9,'Result Sheet'!AH107,IF($R$3=$AQ$10,'Result Sheet'!BD107,IF($R$3=$AQ$11,'Result Sheet'!BY107,IF($R$3=$AQ$12,'Result Sheet'!CT107,IF($R$3=$AQ$13,'Result Sheet'!DO107,IF($R$3=$AQ$14,'Result Sheet'!EI107,IF($R$3=$AQ$15,'Result Sheet'!ES107,IF($R$3=$AQ$16,'Result Sheet'!FC107,"")))))))))</f>
        <v/>
      </c>
      <c r="L107" s="120" t="str">
        <f>IF($R$3=$AQ$8,'Result Sheet'!N107,IF($R$3=$AQ$9,'Result Sheet'!AI107,IF($R$3=$AQ$10,'Result Sheet'!BE107,IF($R$3=$AQ$11,'Result Sheet'!BZ107,IF($R$3=$AQ$12,'Result Sheet'!CU107,IF($R$3=$AQ$13,'Result Sheet'!DP107,""))))))</f>
        <v/>
      </c>
      <c r="M107" s="120" t="str">
        <f>IF($R$3=$AQ$8,'Result Sheet'!O107,IF($R$3=$AQ$9,'Result Sheet'!AJ107,IF($R$3=$AQ$10,'Result Sheet'!BF107,IF($R$3=$AQ$11,'Result Sheet'!CA107,IF($R$3=$AQ$12,'Result Sheet'!CV107,IF($R$3=$AQ$13,'Result Sheet'!DQ107,IF($R$3=$AQ$14,'Result Sheet'!EJ107,IF($R$3=$AQ$15,'Result Sheet'!ET107,IF($R$3=$AQ$16,'Result Sheet'!FD107,"")))))))))</f>
        <v/>
      </c>
      <c r="N107" s="120" t="str">
        <f>IF($R$3=$AQ$8,'Result Sheet'!P107,IF($R$3=$AQ$9,'Result Sheet'!AK107,IF($R$3=$AQ$10,'Result Sheet'!BG107,IF($R$3=$AQ$11,'Result Sheet'!CB107,IF($R$3=$AQ$12,'Result Sheet'!CW107,IF($R$3=$AQ$13,'Result Sheet'!DR107,""))))))</f>
        <v/>
      </c>
      <c r="O107" s="120" t="str">
        <f>IF($R$3=$AQ$8,'Result Sheet'!Q107,IF($R$3=$AQ$9,'Result Sheet'!AL107,IF($R$3=$AQ$10,'Result Sheet'!BH107,IF($R$3=$AQ$11,'Result Sheet'!CC107,IF($R$3=$AQ$12,'Result Sheet'!CX107,IF($R$3=$AQ$13,'Result Sheet'!DS107,IF($R$3=$AQ$14,'Result Sheet'!EK107,IF($R$3=$AQ$15,'Result Sheet'!EU107,IF($R$3=$AQ$16,'Result Sheet'!FE107,"")))))))))</f>
        <v/>
      </c>
      <c r="P107" s="482" t="str">
        <f t="shared" si="13"/>
        <v/>
      </c>
      <c r="Q107" s="120" t="str">
        <f>IF($R$3=$AQ$8,'Result Sheet'!S107,IF($R$3=$AQ$9,'Result Sheet'!AN107,IF($R$3=$AQ$10,'Result Sheet'!BJ107,IF($R$3=$AQ$11,'Result Sheet'!CE107,IF($R$3=$AQ$12,'Result Sheet'!CZ107,IF($R$3=$AQ$13,'Result Sheet'!DU107,""))))))</f>
        <v/>
      </c>
      <c r="R107" s="120" t="str">
        <f>IF($R$3=$AQ$8,'Result Sheet'!T107,IF($R$3=$AQ$9,'Result Sheet'!AO107,IF($R$3=$AQ$10,'Result Sheet'!BK107,IF($R$3=$AQ$11,'Result Sheet'!CF107,IF($R$3=$AQ$12,'Result Sheet'!DA107,IF($R$3=$AQ$13,'Result Sheet'!DV107,IF($R$3=$AQ$14,'Result Sheet'!EL107,IF($R$3=$AQ$15,'Result Sheet'!EV107,IF($R$3=$AQ$16,'Result Sheet'!FF107,"")))))))))</f>
        <v/>
      </c>
      <c r="S107" s="65" t="str">
        <f t="shared" si="14"/>
        <v/>
      </c>
      <c r="T107" s="62">
        <f t="shared" si="15"/>
        <v>0</v>
      </c>
      <c r="U107" s="120" t="str">
        <f>IF($R$3=$AQ$8,'Result Sheet'!W107,IF($R$3=$AQ$9,'Result Sheet'!AR107,IF($R$3=$AQ$10,'Result Sheet'!BN107,IF($R$3=$AQ$11,'Result Sheet'!CI107,IF($R$3=$AQ$12,'Result Sheet'!DD107,IF($R$3=$AQ$13,'Result Sheet'!DY107,""))))))</f>
        <v/>
      </c>
      <c r="V107" s="120" t="str">
        <f>IF($R$3=$AQ$8,'Result Sheet'!X107,IF($R$3=$AQ$9,'Result Sheet'!AS107,IF($R$3=$AQ$10,'Result Sheet'!BO107,IF($R$3=$AQ$11,'Result Sheet'!CJ107,IF($R$3=$AQ$12,'Result Sheet'!DE107,IF($R$3=$AQ$13,'Result Sheet'!DZ107,IF($R$3=$AQ$14,'Result Sheet'!EM107,IF($R$3=$AQ$15,'Result Sheet'!EW107,IF($R$3=$AQ$16,'Result Sheet'!FG107,"")))))))))</f>
        <v/>
      </c>
      <c r="W107" s="66" t="str">
        <f t="shared" si="16"/>
        <v/>
      </c>
      <c r="X107" s="455" t="str">
        <f t="shared" si="17"/>
        <v/>
      </c>
      <c r="Y107" s="456">
        <f t="shared" si="18"/>
        <v>0</v>
      </c>
      <c r="Z107" s="456" t="str">
        <f t="shared" si="23"/>
        <v/>
      </c>
      <c r="AA107" s="456" t="str">
        <f t="shared" si="19"/>
        <v/>
      </c>
      <c r="AB107" s="456" t="str">
        <f t="shared" si="20"/>
        <v/>
      </c>
      <c r="AC107" s="456" t="str">
        <f t="shared" si="21"/>
        <v/>
      </c>
      <c r="AD107" s="457" t="str">
        <f t="shared" si="22"/>
        <v/>
      </c>
    </row>
    <row r="108" spans="1:30">
      <c r="A108" s="485">
        <f>IF('Result Sheet'!A108="","",'Result Sheet'!A108)</f>
        <v>101</v>
      </c>
      <c r="B108" s="449" t="str">
        <f>IF(OR($D$3="",$R$3=""),"",IF('Result Sheet'!B108="","",'Result Sheet'!B108))</f>
        <v/>
      </c>
      <c r="C108" s="450" t="str">
        <f>IF(OR($D$3="",$R$3=""),"",IF('Result Sheet'!F108="","",'Result Sheet'!F108))</f>
        <v/>
      </c>
      <c r="D108" s="451" t="str">
        <f>IF(OR($D$3="",$R$3=""),"",IF('Result Sheet'!E108="","",'Result Sheet'!E108))</f>
        <v/>
      </c>
      <c r="E108" s="452" t="str">
        <f>IF(OR($D$3="",$R$3=""),"",IF('Result Sheet'!G108="","",'Result Sheet'!G108))</f>
        <v/>
      </c>
      <c r="F108" s="452" t="str">
        <f>IF(OR($D$3="",$R$3=""),"",IF('Result Sheet'!H108="","",'Result Sheet'!H108))</f>
        <v/>
      </c>
      <c r="G108" s="452" t="str">
        <f>IF(OR($D$3="",$R$3=""),"",IF('Result Sheet'!I108="","",'Result Sheet'!I108))</f>
        <v/>
      </c>
      <c r="H108" s="453" t="str">
        <f>IF(OR($D$3="",$R$3=""),"",IF('Result Sheet'!K108="","",'Result Sheet'!K108))</f>
        <v/>
      </c>
      <c r="I108" s="454" t="str">
        <f>IF(OR($D$3="",$R$3=""),"",IF('Result Sheet'!J108="","",'Result Sheet'!J108))</f>
        <v/>
      </c>
      <c r="J108" s="120" t="str">
        <f>IF($R$3=$AQ$8,'Result Sheet'!L108,IF($R$3=$AQ$9,'Result Sheet'!AG108,IF($R$3=$AQ$10,'Result Sheet'!BC108,IF($R$3=$AQ$11,'Result Sheet'!BX108,IF($R$3=$AQ$12,'Result Sheet'!CS108,IF($R$3=$AQ$13,'Result Sheet'!DN108,""))))))</f>
        <v/>
      </c>
      <c r="K108" s="120" t="str">
        <f>IF($R$3=$AQ$8,'Result Sheet'!M108,IF($R$3=$AQ$9,'Result Sheet'!AH108,IF($R$3=$AQ$10,'Result Sheet'!BD108,IF($R$3=$AQ$11,'Result Sheet'!BY108,IF($R$3=$AQ$12,'Result Sheet'!CT108,IF($R$3=$AQ$13,'Result Sheet'!DO108,IF($R$3=$AQ$14,'Result Sheet'!EI108,IF($R$3=$AQ$15,'Result Sheet'!ES108,IF($R$3=$AQ$16,'Result Sheet'!FC108,"")))))))))</f>
        <v/>
      </c>
      <c r="L108" s="120" t="str">
        <f>IF($R$3=$AQ$8,'Result Sheet'!N108,IF($R$3=$AQ$9,'Result Sheet'!AI108,IF($R$3=$AQ$10,'Result Sheet'!BE108,IF($R$3=$AQ$11,'Result Sheet'!BZ108,IF($R$3=$AQ$12,'Result Sheet'!CU108,IF($R$3=$AQ$13,'Result Sheet'!DP108,""))))))</f>
        <v/>
      </c>
      <c r="M108" s="120" t="str">
        <f>IF($R$3=$AQ$8,'Result Sheet'!O108,IF($R$3=$AQ$9,'Result Sheet'!AJ108,IF($R$3=$AQ$10,'Result Sheet'!BF108,IF($R$3=$AQ$11,'Result Sheet'!CA108,IF($R$3=$AQ$12,'Result Sheet'!CV108,IF($R$3=$AQ$13,'Result Sheet'!DQ108,IF($R$3=$AQ$14,'Result Sheet'!EJ108,IF($R$3=$AQ$15,'Result Sheet'!ET108,IF($R$3=$AQ$16,'Result Sheet'!FD108,"")))))))))</f>
        <v/>
      </c>
      <c r="N108" s="120" t="str">
        <f>IF($R$3=$AQ$8,'Result Sheet'!P108,IF($R$3=$AQ$9,'Result Sheet'!AK108,IF($R$3=$AQ$10,'Result Sheet'!BG108,IF($R$3=$AQ$11,'Result Sheet'!CB108,IF($R$3=$AQ$12,'Result Sheet'!CW108,IF($R$3=$AQ$13,'Result Sheet'!DR108,""))))))</f>
        <v/>
      </c>
      <c r="O108" s="120" t="str">
        <f>IF($R$3=$AQ$8,'Result Sheet'!Q108,IF($R$3=$AQ$9,'Result Sheet'!AL108,IF($R$3=$AQ$10,'Result Sheet'!BH108,IF($R$3=$AQ$11,'Result Sheet'!CC108,IF($R$3=$AQ$12,'Result Sheet'!CX108,IF($R$3=$AQ$13,'Result Sheet'!DS108,IF($R$3=$AQ$14,'Result Sheet'!EK108,IF($R$3=$AQ$15,'Result Sheet'!EU108,IF($R$3=$AQ$16,'Result Sheet'!FE108,"")))))))))</f>
        <v/>
      </c>
      <c r="P108" s="482" t="str">
        <f t="shared" si="13"/>
        <v/>
      </c>
      <c r="Q108" s="120" t="str">
        <f>IF($R$3=$AQ$8,'Result Sheet'!S108,IF($R$3=$AQ$9,'Result Sheet'!AN108,IF($R$3=$AQ$10,'Result Sheet'!BJ108,IF($R$3=$AQ$11,'Result Sheet'!CE108,IF($R$3=$AQ$12,'Result Sheet'!CZ108,IF($R$3=$AQ$13,'Result Sheet'!DU108,""))))))</f>
        <v/>
      </c>
      <c r="R108" s="120" t="str">
        <f>IF($R$3=$AQ$8,'Result Sheet'!T108,IF($R$3=$AQ$9,'Result Sheet'!AO108,IF($R$3=$AQ$10,'Result Sheet'!BK108,IF($R$3=$AQ$11,'Result Sheet'!CF108,IF($R$3=$AQ$12,'Result Sheet'!DA108,IF($R$3=$AQ$13,'Result Sheet'!DV108,IF($R$3=$AQ$14,'Result Sheet'!EL108,IF($R$3=$AQ$15,'Result Sheet'!EV108,IF($R$3=$AQ$16,'Result Sheet'!FF108,"")))))))))</f>
        <v/>
      </c>
      <c r="S108" s="65" t="str">
        <f t="shared" si="14"/>
        <v/>
      </c>
      <c r="T108" s="62">
        <f t="shared" si="15"/>
        <v>0</v>
      </c>
      <c r="U108" s="120" t="str">
        <f>IF($R$3=$AQ$8,'Result Sheet'!W108,IF($R$3=$AQ$9,'Result Sheet'!AR108,IF($R$3=$AQ$10,'Result Sheet'!BN108,IF($R$3=$AQ$11,'Result Sheet'!CI108,IF($R$3=$AQ$12,'Result Sheet'!DD108,IF($R$3=$AQ$13,'Result Sheet'!DY108,""))))))</f>
        <v/>
      </c>
      <c r="V108" s="120" t="str">
        <f>IF($R$3=$AQ$8,'Result Sheet'!X108,IF($R$3=$AQ$9,'Result Sheet'!AS108,IF($R$3=$AQ$10,'Result Sheet'!BO108,IF($R$3=$AQ$11,'Result Sheet'!CJ108,IF($R$3=$AQ$12,'Result Sheet'!DE108,IF($R$3=$AQ$13,'Result Sheet'!DZ108,IF($R$3=$AQ$14,'Result Sheet'!EM108,IF($R$3=$AQ$15,'Result Sheet'!EW108,IF($R$3=$AQ$16,'Result Sheet'!FG108,"")))))))))</f>
        <v/>
      </c>
      <c r="W108" s="66" t="str">
        <f t="shared" si="16"/>
        <v/>
      </c>
      <c r="X108" s="455" t="str">
        <f t="shared" si="17"/>
        <v/>
      </c>
      <c r="Y108" s="456">
        <f t="shared" si="18"/>
        <v>0</v>
      </c>
      <c r="Z108" s="456" t="str">
        <f t="shared" si="23"/>
        <v/>
      </c>
      <c r="AA108" s="456" t="str">
        <f t="shared" si="19"/>
        <v/>
      </c>
      <c r="AB108" s="456" t="str">
        <f t="shared" si="20"/>
        <v/>
      </c>
      <c r="AC108" s="456" t="str">
        <f t="shared" si="21"/>
        <v/>
      </c>
      <c r="AD108" s="457" t="str">
        <f t="shared" si="22"/>
        <v/>
      </c>
    </row>
    <row r="109" spans="1:30">
      <c r="A109" s="485">
        <f>IF('Result Sheet'!A109="","",'Result Sheet'!A109)</f>
        <v>102</v>
      </c>
      <c r="B109" s="449" t="str">
        <f>IF(OR($D$3="",$R$3=""),"",IF('Result Sheet'!B109="","",'Result Sheet'!B109))</f>
        <v/>
      </c>
      <c r="C109" s="450" t="str">
        <f>IF(OR($D$3="",$R$3=""),"",IF('Result Sheet'!F109="","",'Result Sheet'!F109))</f>
        <v/>
      </c>
      <c r="D109" s="451" t="str">
        <f>IF(OR($D$3="",$R$3=""),"",IF('Result Sheet'!E109="","",'Result Sheet'!E109))</f>
        <v/>
      </c>
      <c r="E109" s="452" t="str">
        <f>IF(OR($D$3="",$R$3=""),"",IF('Result Sheet'!G109="","",'Result Sheet'!G109))</f>
        <v/>
      </c>
      <c r="F109" s="452" t="str">
        <f>IF(OR($D$3="",$R$3=""),"",IF('Result Sheet'!H109="","",'Result Sheet'!H109))</f>
        <v/>
      </c>
      <c r="G109" s="452" t="str">
        <f>IF(OR($D$3="",$R$3=""),"",IF('Result Sheet'!I109="","",'Result Sheet'!I109))</f>
        <v/>
      </c>
      <c r="H109" s="453" t="str">
        <f>IF(OR($D$3="",$R$3=""),"",IF('Result Sheet'!K109="","",'Result Sheet'!K109))</f>
        <v/>
      </c>
      <c r="I109" s="454" t="str">
        <f>IF(OR($D$3="",$R$3=""),"",IF('Result Sheet'!J109="","",'Result Sheet'!J109))</f>
        <v/>
      </c>
      <c r="J109" s="120" t="str">
        <f>IF($R$3=$AQ$8,'Result Sheet'!L109,IF($R$3=$AQ$9,'Result Sheet'!AG109,IF($R$3=$AQ$10,'Result Sheet'!BC109,IF($R$3=$AQ$11,'Result Sheet'!BX109,IF($R$3=$AQ$12,'Result Sheet'!CS109,IF($R$3=$AQ$13,'Result Sheet'!DN109,""))))))</f>
        <v/>
      </c>
      <c r="K109" s="120" t="str">
        <f>IF($R$3=$AQ$8,'Result Sheet'!M109,IF($R$3=$AQ$9,'Result Sheet'!AH109,IF($R$3=$AQ$10,'Result Sheet'!BD109,IF($R$3=$AQ$11,'Result Sheet'!BY109,IF($R$3=$AQ$12,'Result Sheet'!CT109,IF($R$3=$AQ$13,'Result Sheet'!DO109,IF($R$3=$AQ$14,'Result Sheet'!EI109,IF($R$3=$AQ$15,'Result Sheet'!ES109,IF($R$3=$AQ$16,'Result Sheet'!FC109,"")))))))))</f>
        <v/>
      </c>
      <c r="L109" s="120" t="str">
        <f>IF($R$3=$AQ$8,'Result Sheet'!N109,IF($R$3=$AQ$9,'Result Sheet'!AI109,IF($R$3=$AQ$10,'Result Sheet'!BE109,IF($R$3=$AQ$11,'Result Sheet'!BZ109,IF($R$3=$AQ$12,'Result Sheet'!CU109,IF($R$3=$AQ$13,'Result Sheet'!DP109,""))))))</f>
        <v/>
      </c>
      <c r="M109" s="120" t="str">
        <f>IF($R$3=$AQ$8,'Result Sheet'!O109,IF($R$3=$AQ$9,'Result Sheet'!AJ109,IF($R$3=$AQ$10,'Result Sheet'!BF109,IF($R$3=$AQ$11,'Result Sheet'!CA109,IF($R$3=$AQ$12,'Result Sheet'!CV109,IF($R$3=$AQ$13,'Result Sheet'!DQ109,IF($R$3=$AQ$14,'Result Sheet'!EJ109,IF($R$3=$AQ$15,'Result Sheet'!ET109,IF($R$3=$AQ$16,'Result Sheet'!FD109,"")))))))))</f>
        <v/>
      </c>
      <c r="N109" s="120" t="str">
        <f>IF($R$3=$AQ$8,'Result Sheet'!P109,IF($R$3=$AQ$9,'Result Sheet'!AK109,IF($R$3=$AQ$10,'Result Sheet'!BG109,IF($R$3=$AQ$11,'Result Sheet'!CB109,IF($R$3=$AQ$12,'Result Sheet'!CW109,IF($R$3=$AQ$13,'Result Sheet'!DR109,""))))))</f>
        <v/>
      </c>
      <c r="O109" s="120" t="str">
        <f>IF($R$3=$AQ$8,'Result Sheet'!Q109,IF($R$3=$AQ$9,'Result Sheet'!AL109,IF($R$3=$AQ$10,'Result Sheet'!BH109,IF($R$3=$AQ$11,'Result Sheet'!CC109,IF($R$3=$AQ$12,'Result Sheet'!CX109,IF($R$3=$AQ$13,'Result Sheet'!DS109,IF($R$3=$AQ$14,'Result Sheet'!EK109,IF($R$3=$AQ$15,'Result Sheet'!EU109,IF($R$3=$AQ$16,'Result Sheet'!FE109,"")))))))))</f>
        <v/>
      </c>
      <c r="P109" s="482" t="str">
        <f t="shared" si="13"/>
        <v/>
      </c>
      <c r="Q109" s="120" t="str">
        <f>IF($R$3=$AQ$8,'Result Sheet'!S109,IF($R$3=$AQ$9,'Result Sheet'!AN109,IF($R$3=$AQ$10,'Result Sheet'!BJ109,IF($R$3=$AQ$11,'Result Sheet'!CE109,IF($R$3=$AQ$12,'Result Sheet'!CZ109,IF($R$3=$AQ$13,'Result Sheet'!DU109,""))))))</f>
        <v/>
      </c>
      <c r="R109" s="120" t="str">
        <f>IF($R$3=$AQ$8,'Result Sheet'!T109,IF($R$3=$AQ$9,'Result Sheet'!AO109,IF($R$3=$AQ$10,'Result Sheet'!BK109,IF($R$3=$AQ$11,'Result Sheet'!CF109,IF($R$3=$AQ$12,'Result Sheet'!DA109,IF($R$3=$AQ$13,'Result Sheet'!DV109,IF($R$3=$AQ$14,'Result Sheet'!EL109,IF($R$3=$AQ$15,'Result Sheet'!EV109,IF($R$3=$AQ$16,'Result Sheet'!FF109,"")))))))))</f>
        <v/>
      </c>
      <c r="S109" s="65" t="str">
        <f t="shared" si="14"/>
        <v/>
      </c>
      <c r="T109" s="62">
        <f t="shared" si="15"/>
        <v>0</v>
      </c>
      <c r="U109" s="120" t="str">
        <f>IF($R$3=$AQ$8,'Result Sheet'!W109,IF($R$3=$AQ$9,'Result Sheet'!AR109,IF($R$3=$AQ$10,'Result Sheet'!BN109,IF($R$3=$AQ$11,'Result Sheet'!CI109,IF($R$3=$AQ$12,'Result Sheet'!DD109,IF($R$3=$AQ$13,'Result Sheet'!DY109,""))))))</f>
        <v/>
      </c>
      <c r="V109" s="120" t="str">
        <f>IF($R$3=$AQ$8,'Result Sheet'!X109,IF($R$3=$AQ$9,'Result Sheet'!AS109,IF($R$3=$AQ$10,'Result Sheet'!BO109,IF($R$3=$AQ$11,'Result Sheet'!CJ109,IF($R$3=$AQ$12,'Result Sheet'!DE109,IF($R$3=$AQ$13,'Result Sheet'!DZ109,IF($R$3=$AQ$14,'Result Sheet'!EM109,IF($R$3=$AQ$15,'Result Sheet'!EW109,IF($R$3=$AQ$16,'Result Sheet'!FG109,"")))))))))</f>
        <v/>
      </c>
      <c r="W109" s="66" t="str">
        <f t="shared" si="16"/>
        <v/>
      </c>
      <c r="X109" s="455" t="str">
        <f t="shared" si="17"/>
        <v/>
      </c>
      <c r="Y109" s="456">
        <f t="shared" si="18"/>
        <v>0</v>
      </c>
      <c r="Z109" s="456" t="str">
        <f t="shared" si="23"/>
        <v/>
      </c>
      <c r="AA109" s="456" t="str">
        <f t="shared" si="19"/>
        <v/>
      </c>
      <c r="AB109" s="456" t="str">
        <f t="shared" si="20"/>
        <v/>
      </c>
      <c r="AC109" s="456" t="str">
        <f t="shared" si="21"/>
        <v/>
      </c>
      <c r="AD109" s="457" t="str">
        <f t="shared" si="22"/>
        <v/>
      </c>
    </row>
    <row r="110" spans="1:30">
      <c r="A110" s="485">
        <f>IF('Result Sheet'!A110="","",'Result Sheet'!A110)</f>
        <v>103</v>
      </c>
      <c r="B110" s="449" t="str">
        <f>IF(OR($D$3="",$R$3=""),"",IF('Result Sheet'!B110="","",'Result Sheet'!B110))</f>
        <v/>
      </c>
      <c r="C110" s="450" t="str">
        <f>IF(OR($D$3="",$R$3=""),"",IF('Result Sheet'!F110="","",'Result Sheet'!F110))</f>
        <v/>
      </c>
      <c r="D110" s="451" t="str">
        <f>IF(OR($D$3="",$R$3=""),"",IF('Result Sheet'!E110="","",'Result Sheet'!E110))</f>
        <v/>
      </c>
      <c r="E110" s="452" t="str">
        <f>IF(OR($D$3="",$R$3=""),"",IF('Result Sheet'!G110="","",'Result Sheet'!G110))</f>
        <v/>
      </c>
      <c r="F110" s="452" t="str">
        <f>IF(OR($D$3="",$R$3=""),"",IF('Result Sheet'!H110="","",'Result Sheet'!H110))</f>
        <v/>
      </c>
      <c r="G110" s="452" t="str">
        <f>IF(OR($D$3="",$R$3=""),"",IF('Result Sheet'!I110="","",'Result Sheet'!I110))</f>
        <v/>
      </c>
      <c r="H110" s="453" t="str">
        <f>IF(OR($D$3="",$R$3=""),"",IF('Result Sheet'!K110="","",'Result Sheet'!K110))</f>
        <v/>
      </c>
      <c r="I110" s="454" t="str">
        <f>IF(OR($D$3="",$R$3=""),"",IF('Result Sheet'!J110="","",'Result Sheet'!J110))</f>
        <v/>
      </c>
      <c r="J110" s="120" t="str">
        <f>IF($R$3=$AQ$8,'Result Sheet'!L110,IF($R$3=$AQ$9,'Result Sheet'!AG110,IF($R$3=$AQ$10,'Result Sheet'!BC110,IF($R$3=$AQ$11,'Result Sheet'!BX110,IF($R$3=$AQ$12,'Result Sheet'!CS110,IF($R$3=$AQ$13,'Result Sheet'!DN110,""))))))</f>
        <v/>
      </c>
      <c r="K110" s="120" t="str">
        <f>IF($R$3=$AQ$8,'Result Sheet'!M110,IF($R$3=$AQ$9,'Result Sheet'!AH110,IF($R$3=$AQ$10,'Result Sheet'!BD110,IF($R$3=$AQ$11,'Result Sheet'!BY110,IF($R$3=$AQ$12,'Result Sheet'!CT110,IF($R$3=$AQ$13,'Result Sheet'!DO110,IF($R$3=$AQ$14,'Result Sheet'!EI110,IF($R$3=$AQ$15,'Result Sheet'!ES110,IF($R$3=$AQ$16,'Result Sheet'!FC110,"")))))))))</f>
        <v/>
      </c>
      <c r="L110" s="120" t="str">
        <f>IF($R$3=$AQ$8,'Result Sheet'!N110,IF($R$3=$AQ$9,'Result Sheet'!AI110,IF($R$3=$AQ$10,'Result Sheet'!BE110,IF($R$3=$AQ$11,'Result Sheet'!BZ110,IF($R$3=$AQ$12,'Result Sheet'!CU110,IF($R$3=$AQ$13,'Result Sheet'!DP110,""))))))</f>
        <v/>
      </c>
      <c r="M110" s="120" t="str">
        <f>IF($R$3=$AQ$8,'Result Sheet'!O110,IF($R$3=$AQ$9,'Result Sheet'!AJ110,IF($R$3=$AQ$10,'Result Sheet'!BF110,IF($R$3=$AQ$11,'Result Sheet'!CA110,IF($R$3=$AQ$12,'Result Sheet'!CV110,IF($R$3=$AQ$13,'Result Sheet'!DQ110,IF($R$3=$AQ$14,'Result Sheet'!EJ110,IF($R$3=$AQ$15,'Result Sheet'!ET110,IF($R$3=$AQ$16,'Result Sheet'!FD110,"")))))))))</f>
        <v/>
      </c>
      <c r="N110" s="120" t="str">
        <f>IF($R$3=$AQ$8,'Result Sheet'!P110,IF($R$3=$AQ$9,'Result Sheet'!AK110,IF($R$3=$AQ$10,'Result Sheet'!BG110,IF($R$3=$AQ$11,'Result Sheet'!CB110,IF($R$3=$AQ$12,'Result Sheet'!CW110,IF($R$3=$AQ$13,'Result Sheet'!DR110,""))))))</f>
        <v/>
      </c>
      <c r="O110" s="120" t="str">
        <f>IF($R$3=$AQ$8,'Result Sheet'!Q110,IF($R$3=$AQ$9,'Result Sheet'!AL110,IF($R$3=$AQ$10,'Result Sheet'!BH110,IF($R$3=$AQ$11,'Result Sheet'!CC110,IF($R$3=$AQ$12,'Result Sheet'!CX110,IF($R$3=$AQ$13,'Result Sheet'!DS110,IF($R$3=$AQ$14,'Result Sheet'!EK110,IF($R$3=$AQ$15,'Result Sheet'!EU110,IF($R$3=$AQ$16,'Result Sheet'!FE110,"")))))))))</f>
        <v/>
      </c>
      <c r="P110" s="482" t="str">
        <f t="shared" si="13"/>
        <v/>
      </c>
      <c r="Q110" s="120" t="str">
        <f>IF($R$3=$AQ$8,'Result Sheet'!S110,IF($R$3=$AQ$9,'Result Sheet'!AN110,IF($R$3=$AQ$10,'Result Sheet'!BJ110,IF($R$3=$AQ$11,'Result Sheet'!CE110,IF($R$3=$AQ$12,'Result Sheet'!CZ110,IF($R$3=$AQ$13,'Result Sheet'!DU110,""))))))</f>
        <v/>
      </c>
      <c r="R110" s="120" t="str">
        <f>IF($R$3=$AQ$8,'Result Sheet'!T110,IF($R$3=$AQ$9,'Result Sheet'!AO110,IF($R$3=$AQ$10,'Result Sheet'!BK110,IF($R$3=$AQ$11,'Result Sheet'!CF110,IF($R$3=$AQ$12,'Result Sheet'!DA110,IF($R$3=$AQ$13,'Result Sheet'!DV110,IF($R$3=$AQ$14,'Result Sheet'!EL110,IF($R$3=$AQ$15,'Result Sheet'!EV110,IF($R$3=$AQ$16,'Result Sheet'!FF110,"")))))))))</f>
        <v/>
      </c>
      <c r="S110" s="65" t="str">
        <f t="shared" si="14"/>
        <v/>
      </c>
      <c r="T110" s="62">
        <f t="shared" si="15"/>
        <v>0</v>
      </c>
      <c r="U110" s="120" t="str">
        <f>IF($R$3=$AQ$8,'Result Sheet'!W110,IF($R$3=$AQ$9,'Result Sheet'!AR110,IF($R$3=$AQ$10,'Result Sheet'!BN110,IF($R$3=$AQ$11,'Result Sheet'!CI110,IF($R$3=$AQ$12,'Result Sheet'!DD110,IF($R$3=$AQ$13,'Result Sheet'!DY110,""))))))</f>
        <v/>
      </c>
      <c r="V110" s="120" t="str">
        <f>IF($R$3=$AQ$8,'Result Sheet'!X110,IF($R$3=$AQ$9,'Result Sheet'!AS110,IF($R$3=$AQ$10,'Result Sheet'!BO110,IF($R$3=$AQ$11,'Result Sheet'!CJ110,IF($R$3=$AQ$12,'Result Sheet'!DE110,IF($R$3=$AQ$13,'Result Sheet'!DZ110,IF($R$3=$AQ$14,'Result Sheet'!EM110,IF($R$3=$AQ$15,'Result Sheet'!EW110,IF($R$3=$AQ$16,'Result Sheet'!FG110,"")))))))))</f>
        <v/>
      </c>
      <c r="W110" s="66" t="str">
        <f t="shared" si="16"/>
        <v/>
      </c>
      <c r="X110" s="455" t="str">
        <f t="shared" si="17"/>
        <v/>
      </c>
      <c r="Y110" s="456">
        <f t="shared" si="18"/>
        <v>0</v>
      </c>
      <c r="Z110" s="456" t="str">
        <f t="shared" si="23"/>
        <v/>
      </c>
      <c r="AA110" s="456" t="str">
        <f t="shared" si="19"/>
        <v/>
      </c>
      <c r="AB110" s="456" t="str">
        <f t="shared" si="20"/>
        <v/>
      </c>
      <c r="AC110" s="456" t="str">
        <f t="shared" si="21"/>
        <v/>
      </c>
      <c r="AD110" s="457" t="str">
        <f t="shared" si="22"/>
        <v/>
      </c>
    </row>
    <row r="111" spans="1:30">
      <c r="A111" s="485">
        <f>IF('Result Sheet'!A111="","",'Result Sheet'!A111)</f>
        <v>104</v>
      </c>
      <c r="B111" s="449" t="str">
        <f>IF(OR($D$3="",$R$3=""),"",IF('Result Sheet'!B111="","",'Result Sheet'!B111))</f>
        <v/>
      </c>
      <c r="C111" s="450" t="str">
        <f>IF(OR($D$3="",$R$3=""),"",IF('Result Sheet'!F111="","",'Result Sheet'!F111))</f>
        <v/>
      </c>
      <c r="D111" s="451" t="str">
        <f>IF(OR($D$3="",$R$3=""),"",IF('Result Sheet'!E111="","",'Result Sheet'!E111))</f>
        <v/>
      </c>
      <c r="E111" s="452" t="str">
        <f>IF(OR($D$3="",$R$3=""),"",IF('Result Sheet'!G111="","",'Result Sheet'!G111))</f>
        <v/>
      </c>
      <c r="F111" s="452" t="str">
        <f>IF(OR($D$3="",$R$3=""),"",IF('Result Sheet'!H111="","",'Result Sheet'!H111))</f>
        <v/>
      </c>
      <c r="G111" s="452" t="str">
        <f>IF(OR($D$3="",$R$3=""),"",IF('Result Sheet'!I111="","",'Result Sheet'!I111))</f>
        <v/>
      </c>
      <c r="H111" s="453" t="str">
        <f>IF(OR($D$3="",$R$3=""),"",IF('Result Sheet'!K111="","",'Result Sheet'!K111))</f>
        <v/>
      </c>
      <c r="I111" s="454" t="str">
        <f>IF(OR($D$3="",$R$3=""),"",IF('Result Sheet'!J111="","",'Result Sheet'!J111))</f>
        <v/>
      </c>
      <c r="J111" s="120" t="str">
        <f>IF($R$3=$AQ$8,'Result Sheet'!L111,IF($R$3=$AQ$9,'Result Sheet'!AG111,IF($R$3=$AQ$10,'Result Sheet'!BC111,IF($R$3=$AQ$11,'Result Sheet'!BX111,IF($R$3=$AQ$12,'Result Sheet'!CS111,IF($R$3=$AQ$13,'Result Sheet'!DN111,""))))))</f>
        <v/>
      </c>
      <c r="K111" s="120" t="str">
        <f>IF($R$3=$AQ$8,'Result Sheet'!M111,IF($R$3=$AQ$9,'Result Sheet'!AH111,IF($R$3=$AQ$10,'Result Sheet'!BD111,IF($R$3=$AQ$11,'Result Sheet'!BY111,IF($R$3=$AQ$12,'Result Sheet'!CT111,IF($R$3=$AQ$13,'Result Sheet'!DO111,IF($R$3=$AQ$14,'Result Sheet'!EI111,IF($R$3=$AQ$15,'Result Sheet'!ES111,IF($R$3=$AQ$16,'Result Sheet'!FC111,"")))))))))</f>
        <v/>
      </c>
      <c r="L111" s="120" t="str">
        <f>IF($R$3=$AQ$8,'Result Sheet'!N111,IF($R$3=$AQ$9,'Result Sheet'!AI111,IF($R$3=$AQ$10,'Result Sheet'!BE111,IF($R$3=$AQ$11,'Result Sheet'!BZ111,IF($R$3=$AQ$12,'Result Sheet'!CU111,IF($R$3=$AQ$13,'Result Sheet'!DP111,""))))))</f>
        <v/>
      </c>
      <c r="M111" s="120" t="str">
        <f>IF($R$3=$AQ$8,'Result Sheet'!O111,IF($R$3=$AQ$9,'Result Sheet'!AJ111,IF($R$3=$AQ$10,'Result Sheet'!BF111,IF($R$3=$AQ$11,'Result Sheet'!CA111,IF($R$3=$AQ$12,'Result Sheet'!CV111,IF($R$3=$AQ$13,'Result Sheet'!DQ111,IF($R$3=$AQ$14,'Result Sheet'!EJ111,IF($R$3=$AQ$15,'Result Sheet'!ET111,IF($R$3=$AQ$16,'Result Sheet'!FD111,"")))))))))</f>
        <v/>
      </c>
      <c r="N111" s="120" t="str">
        <f>IF($R$3=$AQ$8,'Result Sheet'!P111,IF($R$3=$AQ$9,'Result Sheet'!AK111,IF($R$3=$AQ$10,'Result Sheet'!BG111,IF($R$3=$AQ$11,'Result Sheet'!CB111,IF($R$3=$AQ$12,'Result Sheet'!CW111,IF($R$3=$AQ$13,'Result Sheet'!DR111,""))))))</f>
        <v/>
      </c>
      <c r="O111" s="120" t="str">
        <f>IF($R$3=$AQ$8,'Result Sheet'!Q111,IF($R$3=$AQ$9,'Result Sheet'!AL111,IF($R$3=$AQ$10,'Result Sheet'!BH111,IF($R$3=$AQ$11,'Result Sheet'!CC111,IF($R$3=$AQ$12,'Result Sheet'!CX111,IF($R$3=$AQ$13,'Result Sheet'!DS111,IF($R$3=$AQ$14,'Result Sheet'!EK111,IF($R$3=$AQ$15,'Result Sheet'!EU111,IF($R$3=$AQ$16,'Result Sheet'!FE111,"")))))))))</f>
        <v/>
      </c>
      <c r="P111" s="482" t="str">
        <f t="shared" si="13"/>
        <v/>
      </c>
      <c r="Q111" s="120" t="str">
        <f>IF($R$3=$AQ$8,'Result Sheet'!S111,IF($R$3=$AQ$9,'Result Sheet'!AN111,IF($R$3=$AQ$10,'Result Sheet'!BJ111,IF($R$3=$AQ$11,'Result Sheet'!CE111,IF($R$3=$AQ$12,'Result Sheet'!CZ111,IF($R$3=$AQ$13,'Result Sheet'!DU111,""))))))</f>
        <v/>
      </c>
      <c r="R111" s="120" t="str">
        <f>IF($R$3=$AQ$8,'Result Sheet'!T111,IF($R$3=$AQ$9,'Result Sheet'!AO111,IF($R$3=$AQ$10,'Result Sheet'!BK111,IF($R$3=$AQ$11,'Result Sheet'!CF111,IF($R$3=$AQ$12,'Result Sheet'!DA111,IF($R$3=$AQ$13,'Result Sheet'!DV111,IF($R$3=$AQ$14,'Result Sheet'!EL111,IF($R$3=$AQ$15,'Result Sheet'!EV111,IF($R$3=$AQ$16,'Result Sheet'!FF111,"")))))))))</f>
        <v/>
      </c>
      <c r="S111" s="65" t="str">
        <f t="shared" si="14"/>
        <v/>
      </c>
      <c r="T111" s="62">
        <f t="shared" si="15"/>
        <v>0</v>
      </c>
      <c r="U111" s="120" t="str">
        <f>IF($R$3=$AQ$8,'Result Sheet'!W111,IF($R$3=$AQ$9,'Result Sheet'!AR111,IF($R$3=$AQ$10,'Result Sheet'!BN111,IF($R$3=$AQ$11,'Result Sheet'!CI111,IF($R$3=$AQ$12,'Result Sheet'!DD111,IF($R$3=$AQ$13,'Result Sheet'!DY111,""))))))</f>
        <v/>
      </c>
      <c r="V111" s="120" t="str">
        <f>IF($R$3=$AQ$8,'Result Sheet'!X111,IF($R$3=$AQ$9,'Result Sheet'!AS111,IF($R$3=$AQ$10,'Result Sheet'!BO111,IF($R$3=$AQ$11,'Result Sheet'!CJ111,IF($R$3=$AQ$12,'Result Sheet'!DE111,IF($R$3=$AQ$13,'Result Sheet'!DZ111,IF($R$3=$AQ$14,'Result Sheet'!EM111,IF($R$3=$AQ$15,'Result Sheet'!EW111,IF($R$3=$AQ$16,'Result Sheet'!FG111,"")))))))))</f>
        <v/>
      </c>
      <c r="W111" s="66" t="str">
        <f t="shared" si="16"/>
        <v/>
      </c>
      <c r="X111" s="455" t="str">
        <f t="shared" si="17"/>
        <v/>
      </c>
      <c r="Y111" s="456">
        <f t="shared" si="18"/>
        <v>0</v>
      </c>
      <c r="Z111" s="456" t="str">
        <f t="shared" si="23"/>
        <v/>
      </c>
      <c r="AA111" s="456" t="str">
        <f t="shared" si="19"/>
        <v/>
      </c>
      <c r="AB111" s="456" t="str">
        <f t="shared" si="20"/>
        <v/>
      </c>
      <c r="AC111" s="456" t="str">
        <f t="shared" si="21"/>
        <v/>
      </c>
      <c r="AD111" s="457" t="str">
        <f t="shared" si="22"/>
        <v/>
      </c>
    </row>
    <row r="112" spans="1:30">
      <c r="A112" s="485">
        <f>IF('Result Sheet'!A112="","",'Result Sheet'!A112)</f>
        <v>105</v>
      </c>
      <c r="B112" s="449" t="str">
        <f>IF(OR($D$3="",$R$3=""),"",IF('Result Sheet'!B112="","",'Result Sheet'!B112))</f>
        <v/>
      </c>
      <c r="C112" s="450" t="str">
        <f>IF(OR($D$3="",$R$3=""),"",IF('Result Sheet'!F112="","",'Result Sheet'!F112))</f>
        <v/>
      </c>
      <c r="D112" s="451" t="str">
        <f>IF(OR($D$3="",$R$3=""),"",IF('Result Sheet'!E112="","",'Result Sheet'!E112))</f>
        <v/>
      </c>
      <c r="E112" s="452" t="str">
        <f>IF(OR($D$3="",$R$3=""),"",IF('Result Sheet'!G112="","",'Result Sheet'!G112))</f>
        <v/>
      </c>
      <c r="F112" s="452" t="str">
        <f>IF(OR($D$3="",$R$3=""),"",IF('Result Sheet'!H112="","",'Result Sheet'!H112))</f>
        <v/>
      </c>
      <c r="G112" s="452" t="str">
        <f>IF(OR($D$3="",$R$3=""),"",IF('Result Sheet'!I112="","",'Result Sheet'!I112))</f>
        <v/>
      </c>
      <c r="H112" s="453" t="str">
        <f>IF(OR($D$3="",$R$3=""),"",IF('Result Sheet'!K112="","",'Result Sheet'!K112))</f>
        <v/>
      </c>
      <c r="I112" s="454" t="str">
        <f>IF(OR($D$3="",$R$3=""),"",IF('Result Sheet'!J112="","",'Result Sheet'!J112))</f>
        <v/>
      </c>
      <c r="J112" s="120" t="str">
        <f>IF($R$3=$AQ$8,'Result Sheet'!L112,IF($R$3=$AQ$9,'Result Sheet'!AG112,IF($R$3=$AQ$10,'Result Sheet'!BC112,IF($R$3=$AQ$11,'Result Sheet'!BX112,IF($R$3=$AQ$12,'Result Sheet'!CS112,IF($R$3=$AQ$13,'Result Sheet'!DN112,""))))))</f>
        <v/>
      </c>
      <c r="K112" s="120" t="str">
        <f>IF($R$3=$AQ$8,'Result Sheet'!M112,IF($R$3=$AQ$9,'Result Sheet'!AH112,IF($R$3=$AQ$10,'Result Sheet'!BD112,IF($R$3=$AQ$11,'Result Sheet'!BY112,IF($R$3=$AQ$12,'Result Sheet'!CT112,IF($R$3=$AQ$13,'Result Sheet'!DO112,IF($R$3=$AQ$14,'Result Sheet'!EI112,IF($R$3=$AQ$15,'Result Sheet'!ES112,IF($R$3=$AQ$16,'Result Sheet'!FC112,"")))))))))</f>
        <v/>
      </c>
      <c r="L112" s="120" t="str">
        <f>IF($R$3=$AQ$8,'Result Sheet'!N112,IF($R$3=$AQ$9,'Result Sheet'!AI112,IF($R$3=$AQ$10,'Result Sheet'!BE112,IF($R$3=$AQ$11,'Result Sheet'!BZ112,IF($R$3=$AQ$12,'Result Sheet'!CU112,IF($R$3=$AQ$13,'Result Sheet'!DP112,""))))))</f>
        <v/>
      </c>
      <c r="M112" s="120" t="str">
        <f>IF($R$3=$AQ$8,'Result Sheet'!O112,IF($R$3=$AQ$9,'Result Sheet'!AJ112,IF($R$3=$AQ$10,'Result Sheet'!BF112,IF($R$3=$AQ$11,'Result Sheet'!CA112,IF($R$3=$AQ$12,'Result Sheet'!CV112,IF($R$3=$AQ$13,'Result Sheet'!DQ112,IF($R$3=$AQ$14,'Result Sheet'!EJ112,IF($R$3=$AQ$15,'Result Sheet'!ET112,IF($R$3=$AQ$16,'Result Sheet'!FD112,"")))))))))</f>
        <v/>
      </c>
      <c r="N112" s="120" t="str">
        <f>IF($R$3=$AQ$8,'Result Sheet'!P112,IF($R$3=$AQ$9,'Result Sheet'!AK112,IF($R$3=$AQ$10,'Result Sheet'!BG112,IF($R$3=$AQ$11,'Result Sheet'!CB112,IF($R$3=$AQ$12,'Result Sheet'!CW112,IF($R$3=$AQ$13,'Result Sheet'!DR112,""))))))</f>
        <v/>
      </c>
      <c r="O112" s="120" t="str">
        <f>IF($R$3=$AQ$8,'Result Sheet'!Q112,IF($R$3=$AQ$9,'Result Sheet'!AL112,IF($R$3=$AQ$10,'Result Sheet'!BH112,IF($R$3=$AQ$11,'Result Sheet'!CC112,IF($R$3=$AQ$12,'Result Sheet'!CX112,IF($R$3=$AQ$13,'Result Sheet'!DS112,IF($R$3=$AQ$14,'Result Sheet'!EK112,IF($R$3=$AQ$15,'Result Sheet'!EU112,IF($R$3=$AQ$16,'Result Sheet'!FE112,"")))))))))</f>
        <v/>
      </c>
      <c r="P112" s="482" t="str">
        <f t="shared" si="13"/>
        <v/>
      </c>
      <c r="Q112" s="120" t="str">
        <f>IF($R$3=$AQ$8,'Result Sheet'!S112,IF($R$3=$AQ$9,'Result Sheet'!AN112,IF($R$3=$AQ$10,'Result Sheet'!BJ112,IF($R$3=$AQ$11,'Result Sheet'!CE112,IF($R$3=$AQ$12,'Result Sheet'!CZ112,IF($R$3=$AQ$13,'Result Sheet'!DU112,""))))))</f>
        <v/>
      </c>
      <c r="R112" s="120" t="str">
        <f>IF($R$3=$AQ$8,'Result Sheet'!T112,IF($R$3=$AQ$9,'Result Sheet'!AO112,IF($R$3=$AQ$10,'Result Sheet'!BK112,IF($R$3=$AQ$11,'Result Sheet'!CF112,IF($R$3=$AQ$12,'Result Sheet'!DA112,IF($R$3=$AQ$13,'Result Sheet'!DV112,IF($R$3=$AQ$14,'Result Sheet'!EL112,IF($R$3=$AQ$15,'Result Sheet'!EV112,IF($R$3=$AQ$16,'Result Sheet'!FF112,"")))))))))</f>
        <v/>
      </c>
      <c r="S112" s="65" t="str">
        <f t="shared" si="14"/>
        <v/>
      </c>
      <c r="T112" s="62">
        <f t="shared" si="15"/>
        <v>0</v>
      </c>
      <c r="U112" s="120" t="str">
        <f>IF($R$3=$AQ$8,'Result Sheet'!W112,IF($R$3=$AQ$9,'Result Sheet'!AR112,IF($R$3=$AQ$10,'Result Sheet'!BN112,IF($R$3=$AQ$11,'Result Sheet'!CI112,IF($R$3=$AQ$12,'Result Sheet'!DD112,IF($R$3=$AQ$13,'Result Sheet'!DY112,""))))))</f>
        <v/>
      </c>
      <c r="V112" s="120" t="str">
        <f>IF($R$3=$AQ$8,'Result Sheet'!X112,IF($R$3=$AQ$9,'Result Sheet'!AS112,IF($R$3=$AQ$10,'Result Sheet'!BO112,IF($R$3=$AQ$11,'Result Sheet'!CJ112,IF($R$3=$AQ$12,'Result Sheet'!DE112,IF($R$3=$AQ$13,'Result Sheet'!DZ112,IF($R$3=$AQ$14,'Result Sheet'!EM112,IF($R$3=$AQ$15,'Result Sheet'!EW112,IF($R$3=$AQ$16,'Result Sheet'!FG112,"")))))))))</f>
        <v/>
      </c>
      <c r="W112" s="66" t="str">
        <f t="shared" si="16"/>
        <v/>
      </c>
      <c r="X112" s="455" t="str">
        <f t="shared" si="17"/>
        <v/>
      </c>
      <c r="Y112" s="456">
        <f t="shared" si="18"/>
        <v>0</v>
      </c>
      <c r="Z112" s="456" t="str">
        <f t="shared" si="23"/>
        <v/>
      </c>
      <c r="AA112" s="456" t="str">
        <f t="shared" si="19"/>
        <v/>
      </c>
      <c r="AB112" s="456" t="str">
        <f t="shared" si="20"/>
        <v/>
      </c>
      <c r="AC112" s="456" t="str">
        <f t="shared" si="21"/>
        <v/>
      </c>
      <c r="AD112" s="457" t="str">
        <f t="shared" si="22"/>
        <v/>
      </c>
    </row>
    <row r="113" spans="1:30">
      <c r="A113" s="485">
        <f>IF('Result Sheet'!A113="","",'Result Sheet'!A113)</f>
        <v>106</v>
      </c>
      <c r="B113" s="449" t="str">
        <f>IF(OR($D$3="",$R$3=""),"",IF('Result Sheet'!B113="","",'Result Sheet'!B113))</f>
        <v/>
      </c>
      <c r="C113" s="450" t="str">
        <f>IF(OR($D$3="",$R$3=""),"",IF('Result Sheet'!F113="","",'Result Sheet'!F113))</f>
        <v/>
      </c>
      <c r="D113" s="451" t="str">
        <f>IF(OR($D$3="",$R$3=""),"",IF('Result Sheet'!E113="","",'Result Sheet'!E113))</f>
        <v/>
      </c>
      <c r="E113" s="452" t="str">
        <f>IF(OR($D$3="",$R$3=""),"",IF('Result Sheet'!G113="","",'Result Sheet'!G113))</f>
        <v/>
      </c>
      <c r="F113" s="452" t="str">
        <f>IF(OR($D$3="",$R$3=""),"",IF('Result Sheet'!H113="","",'Result Sheet'!H113))</f>
        <v/>
      </c>
      <c r="G113" s="452" t="str">
        <f>IF(OR($D$3="",$R$3=""),"",IF('Result Sheet'!I113="","",'Result Sheet'!I113))</f>
        <v/>
      </c>
      <c r="H113" s="453" t="str">
        <f>IF(OR($D$3="",$R$3=""),"",IF('Result Sheet'!K113="","",'Result Sheet'!K113))</f>
        <v/>
      </c>
      <c r="I113" s="454" t="str">
        <f>IF(OR($D$3="",$R$3=""),"",IF('Result Sheet'!J113="","",'Result Sheet'!J113))</f>
        <v/>
      </c>
      <c r="J113" s="120" t="str">
        <f>IF($R$3=$AQ$8,'Result Sheet'!L113,IF($R$3=$AQ$9,'Result Sheet'!AG113,IF($R$3=$AQ$10,'Result Sheet'!BC113,IF($R$3=$AQ$11,'Result Sheet'!BX113,IF($R$3=$AQ$12,'Result Sheet'!CS113,IF($R$3=$AQ$13,'Result Sheet'!DN113,""))))))</f>
        <v/>
      </c>
      <c r="K113" s="120" t="str">
        <f>IF($R$3=$AQ$8,'Result Sheet'!M113,IF($R$3=$AQ$9,'Result Sheet'!AH113,IF($R$3=$AQ$10,'Result Sheet'!BD113,IF($R$3=$AQ$11,'Result Sheet'!BY113,IF($R$3=$AQ$12,'Result Sheet'!CT113,IF($R$3=$AQ$13,'Result Sheet'!DO113,IF($R$3=$AQ$14,'Result Sheet'!EI113,IF($R$3=$AQ$15,'Result Sheet'!ES113,IF($R$3=$AQ$16,'Result Sheet'!FC113,"")))))))))</f>
        <v/>
      </c>
      <c r="L113" s="120" t="str">
        <f>IF($R$3=$AQ$8,'Result Sheet'!N113,IF($R$3=$AQ$9,'Result Sheet'!AI113,IF($R$3=$AQ$10,'Result Sheet'!BE113,IF($R$3=$AQ$11,'Result Sheet'!BZ113,IF($R$3=$AQ$12,'Result Sheet'!CU113,IF($R$3=$AQ$13,'Result Sheet'!DP113,""))))))</f>
        <v/>
      </c>
      <c r="M113" s="120" t="str">
        <f>IF($R$3=$AQ$8,'Result Sheet'!O113,IF($R$3=$AQ$9,'Result Sheet'!AJ113,IF($R$3=$AQ$10,'Result Sheet'!BF113,IF($R$3=$AQ$11,'Result Sheet'!CA113,IF($R$3=$AQ$12,'Result Sheet'!CV113,IF($R$3=$AQ$13,'Result Sheet'!DQ113,IF($R$3=$AQ$14,'Result Sheet'!EJ113,IF($R$3=$AQ$15,'Result Sheet'!ET113,IF($R$3=$AQ$16,'Result Sheet'!FD113,"")))))))))</f>
        <v/>
      </c>
      <c r="N113" s="120" t="str">
        <f>IF($R$3=$AQ$8,'Result Sheet'!P113,IF($R$3=$AQ$9,'Result Sheet'!AK113,IF($R$3=$AQ$10,'Result Sheet'!BG113,IF($R$3=$AQ$11,'Result Sheet'!CB113,IF($R$3=$AQ$12,'Result Sheet'!CW113,IF($R$3=$AQ$13,'Result Sheet'!DR113,""))))))</f>
        <v/>
      </c>
      <c r="O113" s="120" t="str">
        <f>IF($R$3=$AQ$8,'Result Sheet'!Q113,IF($R$3=$AQ$9,'Result Sheet'!AL113,IF($R$3=$AQ$10,'Result Sheet'!BH113,IF($R$3=$AQ$11,'Result Sheet'!CC113,IF($R$3=$AQ$12,'Result Sheet'!CX113,IF($R$3=$AQ$13,'Result Sheet'!DS113,IF($R$3=$AQ$14,'Result Sheet'!EK113,IF($R$3=$AQ$15,'Result Sheet'!EU113,IF($R$3=$AQ$16,'Result Sheet'!FE113,"")))))))))</f>
        <v/>
      </c>
      <c r="P113" s="482" t="str">
        <f t="shared" si="13"/>
        <v/>
      </c>
      <c r="Q113" s="120" t="str">
        <f>IF($R$3=$AQ$8,'Result Sheet'!S113,IF($R$3=$AQ$9,'Result Sheet'!AN113,IF($R$3=$AQ$10,'Result Sheet'!BJ113,IF($R$3=$AQ$11,'Result Sheet'!CE113,IF($R$3=$AQ$12,'Result Sheet'!CZ113,IF($R$3=$AQ$13,'Result Sheet'!DU113,""))))))</f>
        <v/>
      </c>
      <c r="R113" s="120" t="str">
        <f>IF($R$3=$AQ$8,'Result Sheet'!T113,IF($R$3=$AQ$9,'Result Sheet'!AO113,IF($R$3=$AQ$10,'Result Sheet'!BK113,IF($R$3=$AQ$11,'Result Sheet'!CF113,IF($R$3=$AQ$12,'Result Sheet'!DA113,IF($R$3=$AQ$13,'Result Sheet'!DV113,IF($R$3=$AQ$14,'Result Sheet'!EL113,IF($R$3=$AQ$15,'Result Sheet'!EV113,IF($R$3=$AQ$16,'Result Sheet'!FF113,"")))))))))</f>
        <v/>
      </c>
      <c r="S113" s="65" t="str">
        <f t="shared" si="14"/>
        <v/>
      </c>
      <c r="T113" s="62">
        <f t="shared" si="15"/>
        <v>0</v>
      </c>
      <c r="U113" s="120" t="str">
        <f>IF($R$3=$AQ$8,'Result Sheet'!W113,IF($R$3=$AQ$9,'Result Sheet'!AR113,IF($R$3=$AQ$10,'Result Sheet'!BN113,IF($R$3=$AQ$11,'Result Sheet'!CI113,IF($R$3=$AQ$12,'Result Sheet'!DD113,IF($R$3=$AQ$13,'Result Sheet'!DY113,""))))))</f>
        <v/>
      </c>
      <c r="V113" s="120" t="str">
        <f>IF($R$3=$AQ$8,'Result Sheet'!X113,IF($R$3=$AQ$9,'Result Sheet'!AS113,IF($R$3=$AQ$10,'Result Sheet'!BO113,IF($R$3=$AQ$11,'Result Sheet'!CJ113,IF($R$3=$AQ$12,'Result Sheet'!DE113,IF($R$3=$AQ$13,'Result Sheet'!DZ113,IF($R$3=$AQ$14,'Result Sheet'!EM113,IF($R$3=$AQ$15,'Result Sheet'!EW113,IF($R$3=$AQ$16,'Result Sheet'!FG113,"")))))))))</f>
        <v/>
      </c>
      <c r="W113" s="66" t="str">
        <f t="shared" si="16"/>
        <v/>
      </c>
      <c r="X113" s="455" t="str">
        <f t="shared" si="17"/>
        <v/>
      </c>
      <c r="Y113" s="456">
        <f t="shared" si="18"/>
        <v>0</v>
      </c>
      <c r="Z113" s="456" t="str">
        <f t="shared" si="23"/>
        <v/>
      </c>
      <c r="AA113" s="456" t="str">
        <f t="shared" si="19"/>
        <v/>
      </c>
      <c r="AB113" s="456" t="str">
        <f t="shared" si="20"/>
        <v/>
      </c>
      <c r="AC113" s="456" t="str">
        <f t="shared" si="21"/>
        <v/>
      </c>
      <c r="AD113" s="457" t="str">
        <f t="shared" si="22"/>
        <v/>
      </c>
    </row>
    <row r="114" spans="1:30">
      <c r="A114" s="485">
        <f>IF('Result Sheet'!A114="","",'Result Sheet'!A114)</f>
        <v>107</v>
      </c>
      <c r="B114" s="449" t="str">
        <f>IF(OR($D$3="",$R$3=""),"",IF('Result Sheet'!B114="","",'Result Sheet'!B114))</f>
        <v/>
      </c>
      <c r="C114" s="450" t="str">
        <f>IF(OR($D$3="",$R$3=""),"",IF('Result Sheet'!F114="","",'Result Sheet'!F114))</f>
        <v/>
      </c>
      <c r="D114" s="451" t="str">
        <f>IF(OR($D$3="",$R$3=""),"",IF('Result Sheet'!E114="","",'Result Sheet'!E114))</f>
        <v/>
      </c>
      <c r="E114" s="452" t="str">
        <f>IF(OR($D$3="",$R$3=""),"",IF('Result Sheet'!G114="","",'Result Sheet'!G114))</f>
        <v/>
      </c>
      <c r="F114" s="452" t="str">
        <f>IF(OR($D$3="",$R$3=""),"",IF('Result Sheet'!H114="","",'Result Sheet'!H114))</f>
        <v/>
      </c>
      <c r="G114" s="452" t="str">
        <f>IF(OR($D$3="",$R$3=""),"",IF('Result Sheet'!I114="","",'Result Sheet'!I114))</f>
        <v/>
      </c>
      <c r="H114" s="453" t="str">
        <f>IF(OR($D$3="",$R$3=""),"",IF('Result Sheet'!K114="","",'Result Sheet'!K114))</f>
        <v/>
      </c>
      <c r="I114" s="454" t="str">
        <f>IF(OR($D$3="",$R$3=""),"",IF('Result Sheet'!J114="","",'Result Sheet'!J114))</f>
        <v/>
      </c>
      <c r="J114" s="120" t="str">
        <f>IF($R$3=$AQ$8,'Result Sheet'!L114,IF($R$3=$AQ$9,'Result Sheet'!AG114,IF($R$3=$AQ$10,'Result Sheet'!BC114,IF($R$3=$AQ$11,'Result Sheet'!BX114,IF($R$3=$AQ$12,'Result Sheet'!CS114,IF($R$3=$AQ$13,'Result Sheet'!DN114,""))))))</f>
        <v/>
      </c>
      <c r="K114" s="120" t="str">
        <f>IF($R$3=$AQ$8,'Result Sheet'!M114,IF($R$3=$AQ$9,'Result Sheet'!AH114,IF($R$3=$AQ$10,'Result Sheet'!BD114,IF($R$3=$AQ$11,'Result Sheet'!BY114,IF($R$3=$AQ$12,'Result Sheet'!CT114,IF($R$3=$AQ$13,'Result Sheet'!DO114,IF($R$3=$AQ$14,'Result Sheet'!EI114,IF($R$3=$AQ$15,'Result Sheet'!ES114,IF($R$3=$AQ$16,'Result Sheet'!FC114,"")))))))))</f>
        <v/>
      </c>
      <c r="L114" s="120" t="str">
        <f>IF($R$3=$AQ$8,'Result Sheet'!N114,IF($R$3=$AQ$9,'Result Sheet'!AI114,IF($R$3=$AQ$10,'Result Sheet'!BE114,IF($R$3=$AQ$11,'Result Sheet'!BZ114,IF($R$3=$AQ$12,'Result Sheet'!CU114,IF($R$3=$AQ$13,'Result Sheet'!DP114,""))))))</f>
        <v/>
      </c>
      <c r="M114" s="120" t="str">
        <f>IF($R$3=$AQ$8,'Result Sheet'!O114,IF($R$3=$AQ$9,'Result Sheet'!AJ114,IF($R$3=$AQ$10,'Result Sheet'!BF114,IF($R$3=$AQ$11,'Result Sheet'!CA114,IF($R$3=$AQ$12,'Result Sheet'!CV114,IF($R$3=$AQ$13,'Result Sheet'!DQ114,IF($R$3=$AQ$14,'Result Sheet'!EJ114,IF($R$3=$AQ$15,'Result Sheet'!ET114,IF($R$3=$AQ$16,'Result Sheet'!FD114,"")))))))))</f>
        <v/>
      </c>
      <c r="N114" s="120" t="str">
        <f>IF($R$3=$AQ$8,'Result Sheet'!P114,IF($R$3=$AQ$9,'Result Sheet'!AK114,IF($R$3=$AQ$10,'Result Sheet'!BG114,IF($R$3=$AQ$11,'Result Sheet'!CB114,IF($R$3=$AQ$12,'Result Sheet'!CW114,IF($R$3=$AQ$13,'Result Sheet'!DR114,""))))))</f>
        <v/>
      </c>
      <c r="O114" s="120" t="str">
        <f>IF($R$3=$AQ$8,'Result Sheet'!Q114,IF($R$3=$AQ$9,'Result Sheet'!AL114,IF($R$3=$AQ$10,'Result Sheet'!BH114,IF($R$3=$AQ$11,'Result Sheet'!CC114,IF($R$3=$AQ$12,'Result Sheet'!CX114,IF($R$3=$AQ$13,'Result Sheet'!DS114,IF($R$3=$AQ$14,'Result Sheet'!EK114,IF($R$3=$AQ$15,'Result Sheet'!EU114,IF($R$3=$AQ$16,'Result Sheet'!FE114,"")))))))))</f>
        <v/>
      </c>
      <c r="P114" s="482" t="str">
        <f t="shared" si="13"/>
        <v/>
      </c>
      <c r="Q114" s="120" t="str">
        <f>IF($R$3=$AQ$8,'Result Sheet'!S114,IF($R$3=$AQ$9,'Result Sheet'!AN114,IF($R$3=$AQ$10,'Result Sheet'!BJ114,IF($R$3=$AQ$11,'Result Sheet'!CE114,IF($R$3=$AQ$12,'Result Sheet'!CZ114,IF($R$3=$AQ$13,'Result Sheet'!DU114,""))))))</f>
        <v/>
      </c>
      <c r="R114" s="120" t="str">
        <f>IF($R$3=$AQ$8,'Result Sheet'!T114,IF($R$3=$AQ$9,'Result Sheet'!AO114,IF($R$3=$AQ$10,'Result Sheet'!BK114,IF($R$3=$AQ$11,'Result Sheet'!CF114,IF($R$3=$AQ$12,'Result Sheet'!DA114,IF($R$3=$AQ$13,'Result Sheet'!DV114,IF($R$3=$AQ$14,'Result Sheet'!EL114,IF($R$3=$AQ$15,'Result Sheet'!EV114,IF($R$3=$AQ$16,'Result Sheet'!FF114,"")))))))))</f>
        <v/>
      </c>
      <c r="S114" s="65" t="str">
        <f t="shared" si="14"/>
        <v/>
      </c>
      <c r="T114" s="62">
        <f t="shared" si="15"/>
        <v>0</v>
      </c>
      <c r="U114" s="120" t="str">
        <f>IF($R$3=$AQ$8,'Result Sheet'!W114,IF($R$3=$AQ$9,'Result Sheet'!AR114,IF($R$3=$AQ$10,'Result Sheet'!BN114,IF($R$3=$AQ$11,'Result Sheet'!CI114,IF($R$3=$AQ$12,'Result Sheet'!DD114,IF($R$3=$AQ$13,'Result Sheet'!DY114,""))))))</f>
        <v/>
      </c>
      <c r="V114" s="120" t="str">
        <f>IF($R$3=$AQ$8,'Result Sheet'!X114,IF($R$3=$AQ$9,'Result Sheet'!AS114,IF($R$3=$AQ$10,'Result Sheet'!BO114,IF($R$3=$AQ$11,'Result Sheet'!CJ114,IF($R$3=$AQ$12,'Result Sheet'!DE114,IF($R$3=$AQ$13,'Result Sheet'!DZ114,IF($R$3=$AQ$14,'Result Sheet'!EM114,IF($R$3=$AQ$15,'Result Sheet'!EW114,IF($R$3=$AQ$16,'Result Sheet'!FG114,"")))))))))</f>
        <v/>
      </c>
      <c r="W114" s="66" t="str">
        <f t="shared" si="16"/>
        <v/>
      </c>
      <c r="X114" s="455" t="str">
        <f t="shared" si="17"/>
        <v/>
      </c>
      <c r="Y114" s="456">
        <f t="shared" si="18"/>
        <v>0</v>
      </c>
      <c r="Z114" s="456" t="str">
        <f t="shared" si="23"/>
        <v/>
      </c>
      <c r="AA114" s="456" t="str">
        <f t="shared" si="19"/>
        <v/>
      </c>
      <c r="AB114" s="456" t="str">
        <f t="shared" si="20"/>
        <v/>
      </c>
      <c r="AC114" s="456" t="str">
        <f t="shared" si="21"/>
        <v/>
      </c>
      <c r="AD114" s="457" t="str">
        <f t="shared" si="22"/>
        <v/>
      </c>
    </row>
    <row r="115" spans="1:30">
      <c r="A115" s="485">
        <f>IF('Result Sheet'!A115="","",'Result Sheet'!A115)</f>
        <v>108</v>
      </c>
      <c r="B115" s="449" t="str">
        <f>IF(OR($D$3="",$R$3=""),"",IF('Result Sheet'!B115="","",'Result Sheet'!B115))</f>
        <v/>
      </c>
      <c r="C115" s="450" t="str">
        <f>IF(OR($D$3="",$R$3=""),"",IF('Result Sheet'!F115="","",'Result Sheet'!F115))</f>
        <v/>
      </c>
      <c r="D115" s="451" t="str">
        <f>IF(OR($D$3="",$R$3=""),"",IF('Result Sheet'!E115="","",'Result Sheet'!E115))</f>
        <v/>
      </c>
      <c r="E115" s="452" t="str">
        <f>IF(OR($D$3="",$R$3=""),"",IF('Result Sheet'!G115="","",'Result Sheet'!G115))</f>
        <v/>
      </c>
      <c r="F115" s="452" t="str">
        <f>IF(OR($D$3="",$R$3=""),"",IF('Result Sheet'!H115="","",'Result Sheet'!H115))</f>
        <v/>
      </c>
      <c r="G115" s="452" t="str">
        <f>IF(OR($D$3="",$R$3=""),"",IF('Result Sheet'!I115="","",'Result Sheet'!I115))</f>
        <v/>
      </c>
      <c r="H115" s="453" t="str">
        <f>IF(OR($D$3="",$R$3=""),"",IF('Result Sheet'!K115="","",'Result Sheet'!K115))</f>
        <v/>
      </c>
      <c r="I115" s="454" t="str">
        <f>IF(OR($D$3="",$R$3=""),"",IF('Result Sheet'!J115="","",'Result Sheet'!J115))</f>
        <v/>
      </c>
      <c r="J115" s="120" t="str">
        <f>IF($R$3=$AQ$8,'Result Sheet'!L115,IF($R$3=$AQ$9,'Result Sheet'!AG115,IF($R$3=$AQ$10,'Result Sheet'!BC115,IF($R$3=$AQ$11,'Result Sheet'!BX115,IF($R$3=$AQ$12,'Result Sheet'!CS115,IF($R$3=$AQ$13,'Result Sheet'!DN115,""))))))</f>
        <v/>
      </c>
      <c r="K115" s="120" t="str">
        <f>IF($R$3=$AQ$8,'Result Sheet'!M115,IF($R$3=$AQ$9,'Result Sheet'!AH115,IF($R$3=$AQ$10,'Result Sheet'!BD115,IF($R$3=$AQ$11,'Result Sheet'!BY115,IF($R$3=$AQ$12,'Result Sheet'!CT115,IF($R$3=$AQ$13,'Result Sheet'!DO115,IF($R$3=$AQ$14,'Result Sheet'!EI115,IF($R$3=$AQ$15,'Result Sheet'!ES115,IF($R$3=$AQ$16,'Result Sheet'!FC115,"")))))))))</f>
        <v/>
      </c>
      <c r="L115" s="120" t="str">
        <f>IF($R$3=$AQ$8,'Result Sheet'!N115,IF($R$3=$AQ$9,'Result Sheet'!AI115,IF($R$3=$AQ$10,'Result Sheet'!BE115,IF($R$3=$AQ$11,'Result Sheet'!BZ115,IF($R$3=$AQ$12,'Result Sheet'!CU115,IF($R$3=$AQ$13,'Result Sheet'!DP115,""))))))</f>
        <v/>
      </c>
      <c r="M115" s="120" t="str">
        <f>IF($R$3=$AQ$8,'Result Sheet'!O115,IF($R$3=$AQ$9,'Result Sheet'!AJ115,IF($R$3=$AQ$10,'Result Sheet'!BF115,IF($R$3=$AQ$11,'Result Sheet'!CA115,IF($R$3=$AQ$12,'Result Sheet'!CV115,IF($R$3=$AQ$13,'Result Sheet'!DQ115,IF($R$3=$AQ$14,'Result Sheet'!EJ115,IF($R$3=$AQ$15,'Result Sheet'!ET115,IF($R$3=$AQ$16,'Result Sheet'!FD115,"")))))))))</f>
        <v/>
      </c>
      <c r="N115" s="120" t="str">
        <f>IF($R$3=$AQ$8,'Result Sheet'!P115,IF($R$3=$AQ$9,'Result Sheet'!AK115,IF($R$3=$AQ$10,'Result Sheet'!BG115,IF($R$3=$AQ$11,'Result Sheet'!CB115,IF($R$3=$AQ$12,'Result Sheet'!CW115,IF($R$3=$AQ$13,'Result Sheet'!DR115,""))))))</f>
        <v/>
      </c>
      <c r="O115" s="120" t="str">
        <f>IF($R$3=$AQ$8,'Result Sheet'!Q115,IF($R$3=$AQ$9,'Result Sheet'!AL115,IF($R$3=$AQ$10,'Result Sheet'!BH115,IF($R$3=$AQ$11,'Result Sheet'!CC115,IF($R$3=$AQ$12,'Result Sheet'!CX115,IF($R$3=$AQ$13,'Result Sheet'!DS115,IF($R$3=$AQ$14,'Result Sheet'!EK115,IF($R$3=$AQ$15,'Result Sheet'!EU115,IF($R$3=$AQ$16,'Result Sheet'!FE115,"")))))))))</f>
        <v/>
      </c>
      <c r="P115" s="482" t="str">
        <f t="shared" si="13"/>
        <v/>
      </c>
      <c r="Q115" s="120" t="str">
        <f>IF($R$3=$AQ$8,'Result Sheet'!S115,IF($R$3=$AQ$9,'Result Sheet'!AN115,IF($R$3=$AQ$10,'Result Sheet'!BJ115,IF($R$3=$AQ$11,'Result Sheet'!CE115,IF($R$3=$AQ$12,'Result Sheet'!CZ115,IF($R$3=$AQ$13,'Result Sheet'!DU115,""))))))</f>
        <v/>
      </c>
      <c r="R115" s="120" t="str">
        <f>IF($R$3=$AQ$8,'Result Sheet'!T115,IF($R$3=$AQ$9,'Result Sheet'!AO115,IF($R$3=$AQ$10,'Result Sheet'!BK115,IF($R$3=$AQ$11,'Result Sheet'!CF115,IF($R$3=$AQ$12,'Result Sheet'!DA115,IF($R$3=$AQ$13,'Result Sheet'!DV115,IF($R$3=$AQ$14,'Result Sheet'!EL115,IF($R$3=$AQ$15,'Result Sheet'!EV115,IF($R$3=$AQ$16,'Result Sheet'!FF115,"")))))))))</f>
        <v/>
      </c>
      <c r="S115" s="65" t="str">
        <f t="shared" si="14"/>
        <v/>
      </c>
      <c r="T115" s="62">
        <f t="shared" si="15"/>
        <v>0</v>
      </c>
      <c r="U115" s="120" t="str">
        <f>IF($R$3=$AQ$8,'Result Sheet'!W115,IF($R$3=$AQ$9,'Result Sheet'!AR115,IF($R$3=$AQ$10,'Result Sheet'!BN115,IF($R$3=$AQ$11,'Result Sheet'!CI115,IF($R$3=$AQ$12,'Result Sheet'!DD115,IF($R$3=$AQ$13,'Result Sheet'!DY115,""))))))</f>
        <v/>
      </c>
      <c r="V115" s="120" t="str">
        <f>IF($R$3=$AQ$8,'Result Sheet'!X115,IF($R$3=$AQ$9,'Result Sheet'!AS115,IF($R$3=$AQ$10,'Result Sheet'!BO115,IF($R$3=$AQ$11,'Result Sheet'!CJ115,IF($R$3=$AQ$12,'Result Sheet'!DE115,IF($R$3=$AQ$13,'Result Sheet'!DZ115,IF($R$3=$AQ$14,'Result Sheet'!EM115,IF($R$3=$AQ$15,'Result Sheet'!EW115,IF($R$3=$AQ$16,'Result Sheet'!FG115,"")))))))))</f>
        <v/>
      </c>
      <c r="W115" s="66" t="str">
        <f t="shared" si="16"/>
        <v/>
      </c>
      <c r="X115" s="455" t="str">
        <f t="shared" si="17"/>
        <v/>
      </c>
      <c r="Y115" s="456">
        <f t="shared" si="18"/>
        <v>0</v>
      </c>
      <c r="Z115" s="456" t="str">
        <f t="shared" si="23"/>
        <v/>
      </c>
      <c r="AA115" s="456" t="str">
        <f t="shared" si="19"/>
        <v/>
      </c>
      <c r="AB115" s="456" t="str">
        <f t="shared" si="20"/>
        <v/>
      </c>
      <c r="AC115" s="456" t="str">
        <f t="shared" si="21"/>
        <v/>
      </c>
      <c r="AD115" s="457" t="str">
        <f t="shared" si="22"/>
        <v/>
      </c>
    </row>
    <row r="116" spans="1:30">
      <c r="A116" s="485">
        <f>IF('Result Sheet'!A116="","",'Result Sheet'!A116)</f>
        <v>109</v>
      </c>
      <c r="B116" s="449" t="str">
        <f>IF(OR($D$3="",$R$3=""),"",IF('Result Sheet'!B116="","",'Result Sheet'!B116))</f>
        <v/>
      </c>
      <c r="C116" s="450" t="str">
        <f>IF(OR($D$3="",$R$3=""),"",IF('Result Sheet'!F116="","",'Result Sheet'!F116))</f>
        <v/>
      </c>
      <c r="D116" s="451" t="str">
        <f>IF(OR($D$3="",$R$3=""),"",IF('Result Sheet'!E116="","",'Result Sheet'!E116))</f>
        <v/>
      </c>
      <c r="E116" s="452" t="str">
        <f>IF(OR($D$3="",$R$3=""),"",IF('Result Sheet'!G116="","",'Result Sheet'!G116))</f>
        <v/>
      </c>
      <c r="F116" s="452" t="str">
        <f>IF(OR($D$3="",$R$3=""),"",IF('Result Sheet'!H116="","",'Result Sheet'!H116))</f>
        <v/>
      </c>
      <c r="G116" s="452" t="str">
        <f>IF(OR($D$3="",$R$3=""),"",IF('Result Sheet'!I116="","",'Result Sheet'!I116))</f>
        <v/>
      </c>
      <c r="H116" s="453" t="str">
        <f>IF(OR($D$3="",$R$3=""),"",IF('Result Sheet'!K116="","",'Result Sheet'!K116))</f>
        <v/>
      </c>
      <c r="I116" s="454" t="str">
        <f>IF(OR($D$3="",$R$3=""),"",IF('Result Sheet'!J116="","",'Result Sheet'!J116))</f>
        <v/>
      </c>
      <c r="J116" s="120" t="str">
        <f>IF($R$3=$AQ$8,'Result Sheet'!L116,IF($R$3=$AQ$9,'Result Sheet'!AG116,IF($R$3=$AQ$10,'Result Sheet'!BC116,IF($R$3=$AQ$11,'Result Sheet'!BX116,IF($R$3=$AQ$12,'Result Sheet'!CS116,IF($R$3=$AQ$13,'Result Sheet'!DN116,""))))))</f>
        <v/>
      </c>
      <c r="K116" s="120" t="str">
        <f>IF($R$3=$AQ$8,'Result Sheet'!M116,IF($R$3=$AQ$9,'Result Sheet'!AH116,IF($R$3=$AQ$10,'Result Sheet'!BD116,IF($R$3=$AQ$11,'Result Sheet'!BY116,IF($R$3=$AQ$12,'Result Sheet'!CT116,IF($R$3=$AQ$13,'Result Sheet'!DO116,IF($R$3=$AQ$14,'Result Sheet'!EI116,IF($R$3=$AQ$15,'Result Sheet'!ES116,IF($R$3=$AQ$16,'Result Sheet'!FC116,"")))))))))</f>
        <v/>
      </c>
      <c r="L116" s="120" t="str">
        <f>IF($R$3=$AQ$8,'Result Sheet'!N116,IF($R$3=$AQ$9,'Result Sheet'!AI116,IF($R$3=$AQ$10,'Result Sheet'!BE116,IF($R$3=$AQ$11,'Result Sheet'!BZ116,IF($R$3=$AQ$12,'Result Sheet'!CU116,IF($R$3=$AQ$13,'Result Sheet'!DP116,""))))))</f>
        <v/>
      </c>
      <c r="M116" s="120" t="str">
        <f>IF($R$3=$AQ$8,'Result Sheet'!O116,IF($R$3=$AQ$9,'Result Sheet'!AJ116,IF($R$3=$AQ$10,'Result Sheet'!BF116,IF($R$3=$AQ$11,'Result Sheet'!CA116,IF($R$3=$AQ$12,'Result Sheet'!CV116,IF($R$3=$AQ$13,'Result Sheet'!DQ116,IF($R$3=$AQ$14,'Result Sheet'!EJ116,IF($R$3=$AQ$15,'Result Sheet'!ET116,IF($R$3=$AQ$16,'Result Sheet'!FD116,"")))))))))</f>
        <v/>
      </c>
      <c r="N116" s="120" t="str">
        <f>IF($R$3=$AQ$8,'Result Sheet'!P116,IF($R$3=$AQ$9,'Result Sheet'!AK116,IF($R$3=$AQ$10,'Result Sheet'!BG116,IF($R$3=$AQ$11,'Result Sheet'!CB116,IF($R$3=$AQ$12,'Result Sheet'!CW116,IF($R$3=$AQ$13,'Result Sheet'!DR116,""))))))</f>
        <v/>
      </c>
      <c r="O116" s="120" t="str">
        <f>IF($R$3=$AQ$8,'Result Sheet'!Q116,IF($R$3=$AQ$9,'Result Sheet'!AL116,IF($R$3=$AQ$10,'Result Sheet'!BH116,IF($R$3=$AQ$11,'Result Sheet'!CC116,IF($R$3=$AQ$12,'Result Sheet'!CX116,IF($R$3=$AQ$13,'Result Sheet'!DS116,IF($R$3=$AQ$14,'Result Sheet'!EK116,IF($R$3=$AQ$15,'Result Sheet'!EU116,IF($R$3=$AQ$16,'Result Sheet'!FE116,"")))))))))</f>
        <v/>
      </c>
      <c r="P116" s="482" t="str">
        <f t="shared" si="13"/>
        <v/>
      </c>
      <c r="Q116" s="120" t="str">
        <f>IF($R$3=$AQ$8,'Result Sheet'!S116,IF($R$3=$AQ$9,'Result Sheet'!AN116,IF($R$3=$AQ$10,'Result Sheet'!BJ116,IF($R$3=$AQ$11,'Result Sheet'!CE116,IF($R$3=$AQ$12,'Result Sheet'!CZ116,IF($R$3=$AQ$13,'Result Sheet'!DU116,""))))))</f>
        <v/>
      </c>
      <c r="R116" s="120" t="str">
        <f>IF($R$3=$AQ$8,'Result Sheet'!T116,IF($R$3=$AQ$9,'Result Sheet'!AO116,IF($R$3=$AQ$10,'Result Sheet'!BK116,IF($R$3=$AQ$11,'Result Sheet'!CF116,IF($R$3=$AQ$12,'Result Sheet'!DA116,IF($R$3=$AQ$13,'Result Sheet'!DV116,IF($R$3=$AQ$14,'Result Sheet'!EL116,IF($R$3=$AQ$15,'Result Sheet'!EV116,IF($R$3=$AQ$16,'Result Sheet'!FF116,"")))))))))</f>
        <v/>
      </c>
      <c r="S116" s="65" t="str">
        <f t="shared" si="14"/>
        <v/>
      </c>
      <c r="T116" s="62">
        <f t="shared" si="15"/>
        <v>0</v>
      </c>
      <c r="U116" s="120" t="str">
        <f>IF($R$3=$AQ$8,'Result Sheet'!W116,IF($R$3=$AQ$9,'Result Sheet'!AR116,IF($R$3=$AQ$10,'Result Sheet'!BN116,IF($R$3=$AQ$11,'Result Sheet'!CI116,IF($R$3=$AQ$12,'Result Sheet'!DD116,IF($R$3=$AQ$13,'Result Sheet'!DY116,""))))))</f>
        <v/>
      </c>
      <c r="V116" s="120" t="str">
        <f>IF($R$3=$AQ$8,'Result Sheet'!X116,IF($R$3=$AQ$9,'Result Sheet'!AS116,IF($R$3=$AQ$10,'Result Sheet'!BO116,IF($R$3=$AQ$11,'Result Sheet'!CJ116,IF($R$3=$AQ$12,'Result Sheet'!DE116,IF($R$3=$AQ$13,'Result Sheet'!DZ116,IF($R$3=$AQ$14,'Result Sheet'!EM116,IF($R$3=$AQ$15,'Result Sheet'!EW116,IF($R$3=$AQ$16,'Result Sheet'!FG116,"")))))))))</f>
        <v/>
      </c>
      <c r="W116" s="66" t="str">
        <f t="shared" si="16"/>
        <v/>
      </c>
      <c r="X116" s="455" t="str">
        <f t="shared" si="17"/>
        <v/>
      </c>
      <c r="Y116" s="456">
        <f t="shared" si="18"/>
        <v>0</v>
      </c>
      <c r="Z116" s="456" t="str">
        <f t="shared" si="23"/>
        <v/>
      </c>
      <c r="AA116" s="456" t="str">
        <f t="shared" si="19"/>
        <v/>
      </c>
      <c r="AB116" s="456" t="str">
        <f t="shared" si="20"/>
        <v/>
      </c>
      <c r="AC116" s="456" t="str">
        <f t="shared" si="21"/>
        <v/>
      </c>
      <c r="AD116" s="457" t="str">
        <f t="shared" si="22"/>
        <v/>
      </c>
    </row>
    <row r="117" spans="1:30">
      <c r="A117" s="485">
        <f>IF('Result Sheet'!A117="","",'Result Sheet'!A117)</f>
        <v>110</v>
      </c>
      <c r="B117" s="449" t="str">
        <f>IF(OR($D$3="",$R$3=""),"",IF('Result Sheet'!B117="","",'Result Sheet'!B117))</f>
        <v/>
      </c>
      <c r="C117" s="450" t="str">
        <f>IF(OR($D$3="",$R$3=""),"",IF('Result Sheet'!F117="","",'Result Sheet'!F117))</f>
        <v/>
      </c>
      <c r="D117" s="451" t="str">
        <f>IF(OR($D$3="",$R$3=""),"",IF('Result Sheet'!E117="","",'Result Sheet'!E117))</f>
        <v/>
      </c>
      <c r="E117" s="452" t="str">
        <f>IF(OR($D$3="",$R$3=""),"",IF('Result Sheet'!G117="","",'Result Sheet'!G117))</f>
        <v/>
      </c>
      <c r="F117" s="452" t="str">
        <f>IF(OR($D$3="",$R$3=""),"",IF('Result Sheet'!H117="","",'Result Sheet'!H117))</f>
        <v/>
      </c>
      <c r="G117" s="452" t="str">
        <f>IF(OR($D$3="",$R$3=""),"",IF('Result Sheet'!I117="","",'Result Sheet'!I117))</f>
        <v/>
      </c>
      <c r="H117" s="453" t="str">
        <f>IF(OR($D$3="",$R$3=""),"",IF('Result Sheet'!K117="","",'Result Sheet'!K117))</f>
        <v/>
      </c>
      <c r="I117" s="454" t="str">
        <f>IF(OR($D$3="",$R$3=""),"",IF('Result Sheet'!J117="","",'Result Sheet'!J117))</f>
        <v/>
      </c>
      <c r="J117" s="120" t="str">
        <f>IF($R$3=$AQ$8,'Result Sheet'!L117,IF($R$3=$AQ$9,'Result Sheet'!AG117,IF($R$3=$AQ$10,'Result Sheet'!BC117,IF($R$3=$AQ$11,'Result Sheet'!BX117,IF($R$3=$AQ$12,'Result Sheet'!CS117,IF($R$3=$AQ$13,'Result Sheet'!DN117,""))))))</f>
        <v/>
      </c>
      <c r="K117" s="120" t="str">
        <f>IF($R$3=$AQ$8,'Result Sheet'!M117,IF($R$3=$AQ$9,'Result Sheet'!AH117,IF($R$3=$AQ$10,'Result Sheet'!BD117,IF($R$3=$AQ$11,'Result Sheet'!BY117,IF($R$3=$AQ$12,'Result Sheet'!CT117,IF($R$3=$AQ$13,'Result Sheet'!DO117,IF($R$3=$AQ$14,'Result Sheet'!EI117,IF($R$3=$AQ$15,'Result Sheet'!ES117,IF($R$3=$AQ$16,'Result Sheet'!FC117,"")))))))))</f>
        <v/>
      </c>
      <c r="L117" s="120" t="str">
        <f>IF($R$3=$AQ$8,'Result Sheet'!N117,IF($R$3=$AQ$9,'Result Sheet'!AI117,IF($R$3=$AQ$10,'Result Sheet'!BE117,IF($R$3=$AQ$11,'Result Sheet'!BZ117,IF($R$3=$AQ$12,'Result Sheet'!CU117,IF($R$3=$AQ$13,'Result Sheet'!DP117,""))))))</f>
        <v/>
      </c>
      <c r="M117" s="120" t="str">
        <f>IF($R$3=$AQ$8,'Result Sheet'!O117,IF($R$3=$AQ$9,'Result Sheet'!AJ117,IF($R$3=$AQ$10,'Result Sheet'!BF117,IF($R$3=$AQ$11,'Result Sheet'!CA117,IF($R$3=$AQ$12,'Result Sheet'!CV117,IF($R$3=$AQ$13,'Result Sheet'!DQ117,IF($R$3=$AQ$14,'Result Sheet'!EJ117,IF($R$3=$AQ$15,'Result Sheet'!ET117,IF($R$3=$AQ$16,'Result Sheet'!FD117,"")))))))))</f>
        <v/>
      </c>
      <c r="N117" s="120" t="str">
        <f>IF($R$3=$AQ$8,'Result Sheet'!P117,IF($R$3=$AQ$9,'Result Sheet'!AK117,IF($R$3=$AQ$10,'Result Sheet'!BG117,IF($R$3=$AQ$11,'Result Sheet'!CB117,IF($R$3=$AQ$12,'Result Sheet'!CW117,IF($R$3=$AQ$13,'Result Sheet'!DR117,""))))))</f>
        <v/>
      </c>
      <c r="O117" s="120" t="str">
        <f>IF($R$3=$AQ$8,'Result Sheet'!Q117,IF($R$3=$AQ$9,'Result Sheet'!AL117,IF($R$3=$AQ$10,'Result Sheet'!BH117,IF($R$3=$AQ$11,'Result Sheet'!CC117,IF($R$3=$AQ$12,'Result Sheet'!CX117,IF($R$3=$AQ$13,'Result Sheet'!DS117,IF($R$3=$AQ$14,'Result Sheet'!EK117,IF($R$3=$AQ$15,'Result Sheet'!EU117,IF($R$3=$AQ$16,'Result Sheet'!FE117,"")))))))))</f>
        <v/>
      </c>
      <c r="P117" s="482" t="str">
        <f t="shared" si="13"/>
        <v/>
      </c>
      <c r="Q117" s="120" t="str">
        <f>IF($R$3=$AQ$8,'Result Sheet'!S117,IF($R$3=$AQ$9,'Result Sheet'!AN117,IF($R$3=$AQ$10,'Result Sheet'!BJ117,IF($R$3=$AQ$11,'Result Sheet'!CE117,IF($R$3=$AQ$12,'Result Sheet'!CZ117,IF($R$3=$AQ$13,'Result Sheet'!DU117,""))))))</f>
        <v/>
      </c>
      <c r="R117" s="120" t="str">
        <f>IF($R$3=$AQ$8,'Result Sheet'!T117,IF($R$3=$AQ$9,'Result Sheet'!AO117,IF($R$3=$AQ$10,'Result Sheet'!BK117,IF($R$3=$AQ$11,'Result Sheet'!CF117,IF($R$3=$AQ$12,'Result Sheet'!DA117,IF($R$3=$AQ$13,'Result Sheet'!DV117,IF($R$3=$AQ$14,'Result Sheet'!EL117,IF($R$3=$AQ$15,'Result Sheet'!EV117,IF($R$3=$AQ$16,'Result Sheet'!FF117,"")))))))))</f>
        <v/>
      </c>
      <c r="S117" s="65" t="str">
        <f t="shared" si="14"/>
        <v/>
      </c>
      <c r="T117" s="62">
        <f t="shared" si="15"/>
        <v>0</v>
      </c>
      <c r="U117" s="120" t="str">
        <f>IF($R$3=$AQ$8,'Result Sheet'!W117,IF($R$3=$AQ$9,'Result Sheet'!AR117,IF($R$3=$AQ$10,'Result Sheet'!BN117,IF($R$3=$AQ$11,'Result Sheet'!CI117,IF($R$3=$AQ$12,'Result Sheet'!DD117,IF($R$3=$AQ$13,'Result Sheet'!DY117,""))))))</f>
        <v/>
      </c>
      <c r="V117" s="120" t="str">
        <f>IF($R$3=$AQ$8,'Result Sheet'!X117,IF($R$3=$AQ$9,'Result Sheet'!AS117,IF($R$3=$AQ$10,'Result Sheet'!BO117,IF($R$3=$AQ$11,'Result Sheet'!CJ117,IF($R$3=$AQ$12,'Result Sheet'!DE117,IF($R$3=$AQ$13,'Result Sheet'!DZ117,IF($R$3=$AQ$14,'Result Sheet'!EM117,IF($R$3=$AQ$15,'Result Sheet'!EW117,IF($R$3=$AQ$16,'Result Sheet'!FG117,"")))))))))</f>
        <v/>
      </c>
      <c r="W117" s="66" t="str">
        <f t="shared" si="16"/>
        <v/>
      </c>
      <c r="X117" s="455" t="str">
        <f t="shared" si="17"/>
        <v/>
      </c>
      <c r="Y117" s="456">
        <f t="shared" si="18"/>
        <v>0</v>
      </c>
      <c r="Z117" s="456" t="str">
        <f t="shared" si="23"/>
        <v/>
      </c>
      <c r="AA117" s="456" t="str">
        <f t="shared" si="19"/>
        <v/>
      </c>
      <c r="AB117" s="456" t="str">
        <f t="shared" si="20"/>
        <v/>
      </c>
      <c r="AC117" s="456" t="str">
        <f t="shared" si="21"/>
        <v/>
      </c>
      <c r="AD117" s="457" t="str">
        <f t="shared" si="22"/>
        <v/>
      </c>
    </row>
    <row r="118" spans="1:30">
      <c r="A118" s="485">
        <f>IF('Result Sheet'!A118="","",'Result Sheet'!A118)</f>
        <v>111</v>
      </c>
      <c r="B118" s="449" t="str">
        <f>IF(OR($D$3="",$R$3=""),"",IF('Result Sheet'!B118="","",'Result Sheet'!B118))</f>
        <v/>
      </c>
      <c r="C118" s="450" t="str">
        <f>IF(OR($D$3="",$R$3=""),"",IF('Result Sheet'!F118="","",'Result Sheet'!F118))</f>
        <v/>
      </c>
      <c r="D118" s="451" t="str">
        <f>IF(OR($D$3="",$R$3=""),"",IF('Result Sheet'!E118="","",'Result Sheet'!E118))</f>
        <v/>
      </c>
      <c r="E118" s="452" t="str">
        <f>IF(OR($D$3="",$R$3=""),"",IF('Result Sheet'!G118="","",'Result Sheet'!G118))</f>
        <v/>
      </c>
      <c r="F118" s="452" t="str">
        <f>IF(OR($D$3="",$R$3=""),"",IF('Result Sheet'!H118="","",'Result Sheet'!H118))</f>
        <v/>
      </c>
      <c r="G118" s="452" t="str">
        <f>IF(OR($D$3="",$R$3=""),"",IF('Result Sheet'!I118="","",'Result Sheet'!I118))</f>
        <v/>
      </c>
      <c r="H118" s="453" t="str">
        <f>IF(OR($D$3="",$R$3=""),"",IF('Result Sheet'!K118="","",'Result Sheet'!K118))</f>
        <v/>
      </c>
      <c r="I118" s="454" t="str">
        <f>IF(OR($D$3="",$R$3=""),"",IF('Result Sheet'!J118="","",'Result Sheet'!J118))</f>
        <v/>
      </c>
      <c r="J118" s="120" t="str">
        <f>IF($R$3=$AQ$8,'Result Sheet'!L118,IF($R$3=$AQ$9,'Result Sheet'!AG118,IF($R$3=$AQ$10,'Result Sheet'!BC118,IF($R$3=$AQ$11,'Result Sheet'!BX118,IF($R$3=$AQ$12,'Result Sheet'!CS118,IF($R$3=$AQ$13,'Result Sheet'!DN118,""))))))</f>
        <v/>
      </c>
      <c r="K118" s="120" t="str">
        <f>IF($R$3=$AQ$8,'Result Sheet'!M118,IF($R$3=$AQ$9,'Result Sheet'!AH118,IF($R$3=$AQ$10,'Result Sheet'!BD118,IF($R$3=$AQ$11,'Result Sheet'!BY118,IF($R$3=$AQ$12,'Result Sheet'!CT118,IF($R$3=$AQ$13,'Result Sheet'!DO118,IF($R$3=$AQ$14,'Result Sheet'!EI118,IF($R$3=$AQ$15,'Result Sheet'!ES118,IF($R$3=$AQ$16,'Result Sheet'!FC118,"")))))))))</f>
        <v/>
      </c>
      <c r="L118" s="120" t="str">
        <f>IF($R$3=$AQ$8,'Result Sheet'!N118,IF($R$3=$AQ$9,'Result Sheet'!AI118,IF($R$3=$AQ$10,'Result Sheet'!BE118,IF($R$3=$AQ$11,'Result Sheet'!BZ118,IF($R$3=$AQ$12,'Result Sheet'!CU118,IF($R$3=$AQ$13,'Result Sheet'!DP118,""))))))</f>
        <v/>
      </c>
      <c r="M118" s="120" t="str">
        <f>IF($R$3=$AQ$8,'Result Sheet'!O118,IF($R$3=$AQ$9,'Result Sheet'!AJ118,IF($R$3=$AQ$10,'Result Sheet'!BF118,IF($R$3=$AQ$11,'Result Sheet'!CA118,IF($R$3=$AQ$12,'Result Sheet'!CV118,IF($R$3=$AQ$13,'Result Sheet'!DQ118,IF($R$3=$AQ$14,'Result Sheet'!EJ118,IF($R$3=$AQ$15,'Result Sheet'!ET118,IF($R$3=$AQ$16,'Result Sheet'!FD118,"")))))))))</f>
        <v/>
      </c>
      <c r="N118" s="120" t="str">
        <f>IF($R$3=$AQ$8,'Result Sheet'!P118,IF($R$3=$AQ$9,'Result Sheet'!AK118,IF($R$3=$AQ$10,'Result Sheet'!BG118,IF($R$3=$AQ$11,'Result Sheet'!CB118,IF($R$3=$AQ$12,'Result Sheet'!CW118,IF($R$3=$AQ$13,'Result Sheet'!DR118,""))))))</f>
        <v/>
      </c>
      <c r="O118" s="120" t="str">
        <f>IF($R$3=$AQ$8,'Result Sheet'!Q118,IF($R$3=$AQ$9,'Result Sheet'!AL118,IF($R$3=$AQ$10,'Result Sheet'!BH118,IF($R$3=$AQ$11,'Result Sheet'!CC118,IF($R$3=$AQ$12,'Result Sheet'!CX118,IF($R$3=$AQ$13,'Result Sheet'!DS118,IF($R$3=$AQ$14,'Result Sheet'!EK118,IF($R$3=$AQ$15,'Result Sheet'!EU118,IF($R$3=$AQ$16,'Result Sheet'!FE118,"")))))))))</f>
        <v/>
      </c>
      <c r="P118" s="482" t="str">
        <f t="shared" si="13"/>
        <v/>
      </c>
      <c r="Q118" s="120" t="str">
        <f>IF($R$3=$AQ$8,'Result Sheet'!S118,IF($R$3=$AQ$9,'Result Sheet'!AN118,IF($R$3=$AQ$10,'Result Sheet'!BJ118,IF($R$3=$AQ$11,'Result Sheet'!CE118,IF($R$3=$AQ$12,'Result Sheet'!CZ118,IF($R$3=$AQ$13,'Result Sheet'!DU118,""))))))</f>
        <v/>
      </c>
      <c r="R118" s="120" t="str">
        <f>IF($R$3=$AQ$8,'Result Sheet'!T118,IF($R$3=$AQ$9,'Result Sheet'!AO118,IF($R$3=$AQ$10,'Result Sheet'!BK118,IF($R$3=$AQ$11,'Result Sheet'!CF118,IF($R$3=$AQ$12,'Result Sheet'!DA118,IF($R$3=$AQ$13,'Result Sheet'!DV118,IF($R$3=$AQ$14,'Result Sheet'!EL118,IF($R$3=$AQ$15,'Result Sheet'!EV118,IF($R$3=$AQ$16,'Result Sheet'!FF118,"")))))))))</f>
        <v/>
      </c>
      <c r="S118" s="65" t="str">
        <f t="shared" si="14"/>
        <v/>
      </c>
      <c r="T118" s="62">
        <f t="shared" si="15"/>
        <v>0</v>
      </c>
      <c r="U118" s="120" t="str">
        <f>IF($R$3=$AQ$8,'Result Sheet'!W118,IF($R$3=$AQ$9,'Result Sheet'!AR118,IF($R$3=$AQ$10,'Result Sheet'!BN118,IF($R$3=$AQ$11,'Result Sheet'!CI118,IF($R$3=$AQ$12,'Result Sheet'!DD118,IF($R$3=$AQ$13,'Result Sheet'!DY118,""))))))</f>
        <v/>
      </c>
      <c r="V118" s="120" t="str">
        <f>IF($R$3=$AQ$8,'Result Sheet'!X118,IF($R$3=$AQ$9,'Result Sheet'!AS118,IF($R$3=$AQ$10,'Result Sheet'!BO118,IF($R$3=$AQ$11,'Result Sheet'!CJ118,IF($R$3=$AQ$12,'Result Sheet'!DE118,IF($R$3=$AQ$13,'Result Sheet'!DZ118,IF($R$3=$AQ$14,'Result Sheet'!EM118,IF($R$3=$AQ$15,'Result Sheet'!EW118,IF($R$3=$AQ$16,'Result Sheet'!FG118,"")))))))))</f>
        <v/>
      </c>
      <c r="W118" s="66" t="str">
        <f t="shared" si="16"/>
        <v/>
      </c>
      <c r="X118" s="455" t="str">
        <f t="shared" si="17"/>
        <v/>
      </c>
      <c r="Y118" s="456">
        <f t="shared" si="18"/>
        <v>0</v>
      </c>
      <c r="Z118" s="456" t="str">
        <f t="shared" si="23"/>
        <v/>
      </c>
      <c r="AA118" s="456" t="str">
        <f t="shared" si="19"/>
        <v/>
      </c>
      <c r="AB118" s="456" t="str">
        <f t="shared" si="20"/>
        <v/>
      </c>
      <c r="AC118" s="456" t="str">
        <f t="shared" si="21"/>
        <v/>
      </c>
      <c r="AD118" s="457" t="str">
        <f t="shared" si="22"/>
        <v/>
      </c>
    </row>
    <row r="119" spans="1:30">
      <c r="A119" s="485">
        <f>IF('Result Sheet'!A119="","",'Result Sheet'!A119)</f>
        <v>112</v>
      </c>
      <c r="B119" s="449" t="str">
        <f>IF(OR($D$3="",$R$3=""),"",IF('Result Sheet'!B119="","",'Result Sheet'!B119))</f>
        <v/>
      </c>
      <c r="C119" s="450" t="str">
        <f>IF(OR($D$3="",$R$3=""),"",IF('Result Sheet'!F119="","",'Result Sheet'!F119))</f>
        <v/>
      </c>
      <c r="D119" s="451" t="str">
        <f>IF(OR($D$3="",$R$3=""),"",IF('Result Sheet'!E119="","",'Result Sheet'!E119))</f>
        <v/>
      </c>
      <c r="E119" s="452" t="str">
        <f>IF(OR($D$3="",$R$3=""),"",IF('Result Sheet'!G119="","",'Result Sheet'!G119))</f>
        <v/>
      </c>
      <c r="F119" s="452" t="str">
        <f>IF(OR($D$3="",$R$3=""),"",IF('Result Sheet'!H119="","",'Result Sheet'!H119))</f>
        <v/>
      </c>
      <c r="G119" s="452" t="str">
        <f>IF(OR($D$3="",$R$3=""),"",IF('Result Sheet'!I119="","",'Result Sheet'!I119))</f>
        <v/>
      </c>
      <c r="H119" s="453" t="str">
        <f>IF(OR($D$3="",$R$3=""),"",IF('Result Sheet'!K119="","",'Result Sheet'!K119))</f>
        <v/>
      </c>
      <c r="I119" s="454" t="str">
        <f>IF(OR($D$3="",$R$3=""),"",IF('Result Sheet'!J119="","",'Result Sheet'!J119))</f>
        <v/>
      </c>
      <c r="J119" s="120" t="str">
        <f>IF($R$3=$AQ$8,'Result Sheet'!L119,IF($R$3=$AQ$9,'Result Sheet'!AG119,IF($R$3=$AQ$10,'Result Sheet'!BC119,IF($R$3=$AQ$11,'Result Sheet'!BX119,IF($R$3=$AQ$12,'Result Sheet'!CS119,IF($R$3=$AQ$13,'Result Sheet'!DN119,""))))))</f>
        <v/>
      </c>
      <c r="K119" s="120" t="str">
        <f>IF($R$3=$AQ$8,'Result Sheet'!M119,IF($R$3=$AQ$9,'Result Sheet'!AH119,IF($R$3=$AQ$10,'Result Sheet'!BD119,IF($R$3=$AQ$11,'Result Sheet'!BY119,IF($R$3=$AQ$12,'Result Sheet'!CT119,IF($R$3=$AQ$13,'Result Sheet'!DO119,IF($R$3=$AQ$14,'Result Sheet'!EI119,IF($R$3=$AQ$15,'Result Sheet'!ES119,IF($R$3=$AQ$16,'Result Sheet'!FC119,"")))))))))</f>
        <v/>
      </c>
      <c r="L119" s="120" t="str">
        <f>IF($R$3=$AQ$8,'Result Sheet'!N119,IF($R$3=$AQ$9,'Result Sheet'!AI119,IF($R$3=$AQ$10,'Result Sheet'!BE119,IF($R$3=$AQ$11,'Result Sheet'!BZ119,IF($R$3=$AQ$12,'Result Sheet'!CU119,IF($R$3=$AQ$13,'Result Sheet'!DP119,""))))))</f>
        <v/>
      </c>
      <c r="M119" s="120" t="str">
        <f>IF($R$3=$AQ$8,'Result Sheet'!O119,IF($R$3=$AQ$9,'Result Sheet'!AJ119,IF($R$3=$AQ$10,'Result Sheet'!BF119,IF($R$3=$AQ$11,'Result Sheet'!CA119,IF($R$3=$AQ$12,'Result Sheet'!CV119,IF($R$3=$AQ$13,'Result Sheet'!DQ119,IF($R$3=$AQ$14,'Result Sheet'!EJ119,IF($R$3=$AQ$15,'Result Sheet'!ET119,IF($R$3=$AQ$16,'Result Sheet'!FD119,"")))))))))</f>
        <v/>
      </c>
      <c r="N119" s="120" t="str">
        <f>IF($R$3=$AQ$8,'Result Sheet'!P119,IF($R$3=$AQ$9,'Result Sheet'!AK119,IF($R$3=$AQ$10,'Result Sheet'!BG119,IF($R$3=$AQ$11,'Result Sheet'!CB119,IF($R$3=$AQ$12,'Result Sheet'!CW119,IF($R$3=$AQ$13,'Result Sheet'!DR119,""))))))</f>
        <v/>
      </c>
      <c r="O119" s="120" t="str">
        <f>IF($R$3=$AQ$8,'Result Sheet'!Q119,IF($R$3=$AQ$9,'Result Sheet'!AL119,IF($R$3=$AQ$10,'Result Sheet'!BH119,IF($R$3=$AQ$11,'Result Sheet'!CC119,IF($R$3=$AQ$12,'Result Sheet'!CX119,IF($R$3=$AQ$13,'Result Sheet'!DS119,IF($R$3=$AQ$14,'Result Sheet'!EK119,IF($R$3=$AQ$15,'Result Sheet'!EU119,IF($R$3=$AQ$16,'Result Sheet'!FE119,"")))))))))</f>
        <v/>
      </c>
      <c r="P119" s="482" t="str">
        <f t="shared" si="13"/>
        <v/>
      </c>
      <c r="Q119" s="120" t="str">
        <f>IF($R$3=$AQ$8,'Result Sheet'!S119,IF($R$3=$AQ$9,'Result Sheet'!AN119,IF($R$3=$AQ$10,'Result Sheet'!BJ119,IF($R$3=$AQ$11,'Result Sheet'!CE119,IF($R$3=$AQ$12,'Result Sheet'!CZ119,IF($R$3=$AQ$13,'Result Sheet'!DU119,""))))))</f>
        <v/>
      </c>
      <c r="R119" s="120" t="str">
        <f>IF($R$3=$AQ$8,'Result Sheet'!T119,IF($R$3=$AQ$9,'Result Sheet'!AO119,IF($R$3=$AQ$10,'Result Sheet'!BK119,IF($R$3=$AQ$11,'Result Sheet'!CF119,IF($R$3=$AQ$12,'Result Sheet'!DA119,IF($R$3=$AQ$13,'Result Sheet'!DV119,IF($R$3=$AQ$14,'Result Sheet'!EL119,IF($R$3=$AQ$15,'Result Sheet'!EV119,IF($R$3=$AQ$16,'Result Sheet'!FF119,"")))))))))</f>
        <v/>
      </c>
      <c r="S119" s="65" t="str">
        <f t="shared" si="14"/>
        <v/>
      </c>
      <c r="T119" s="62">
        <f t="shared" si="15"/>
        <v>0</v>
      </c>
      <c r="U119" s="120" t="str">
        <f>IF($R$3=$AQ$8,'Result Sheet'!W119,IF($R$3=$AQ$9,'Result Sheet'!AR119,IF($R$3=$AQ$10,'Result Sheet'!BN119,IF($R$3=$AQ$11,'Result Sheet'!CI119,IF($R$3=$AQ$12,'Result Sheet'!DD119,IF($R$3=$AQ$13,'Result Sheet'!DY119,""))))))</f>
        <v/>
      </c>
      <c r="V119" s="120" t="str">
        <f>IF($R$3=$AQ$8,'Result Sheet'!X119,IF($R$3=$AQ$9,'Result Sheet'!AS119,IF($R$3=$AQ$10,'Result Sheet'!BO119,IF($R$3=$AQ$11,'Result Sheet'!CJ119,IF($R$3=$AQ$12,'Result Sheet'!DE119,IF($R$3=$AQ$13,'Result Sheet'!DZ119,IF($R$3=$AQ$14,'Result Sheet'!EM119,IF($R$3=$AQ$15,'Result Sheet'!EW119,IF($R$3=$AQ$16,'Result Sheet'!FG119,"")))))))))</f>
        <v/>
      </c>
      <c r="W119" s="66" t="str">
        <f t="shared" si="16"/>
        <v/>
      </c>
      <c r="X119" s="455" t="str">
        <f t="shared" si="17"/>
        <v/>
      </c>
      <c r="Y119" s="456">
        <f t="shared" si="18"/>
        <v>0</v>
      </c>
      <c r="Z119" s="456" t="str">
        <f t="shared" si="23"/>
        <v/>
      </c>
      <c r="AA119" s="456" t="str">
        <f t="shared" si="19"/>
        <v/>
      </c>
      <c r="AB119" s="456" t="str">
        <f t="shared" si="20"/>
        <v/>
      </c>
      <c r="AC119" s="456" t="str">
        <f t="shared" si="21"/>
        <v/>
      </c>
      <c r="AD119" s="457" t="str">
        <f t="shared" si="22"/>
        <v/>
      </c>
    </row>
    <row r="120" spans="1:30">
      <c r="A120" s="485">
        <f>IF('Result Sheet'!A120="","",'Result Sheet'!A120)</f>
        <v>113</v>
      </c>
      <c r="B120" s="449" t="str">
        <f>IF(OR($D$3="",$R$3=""),"",IF('Result Sheet'!B120="","",'Result Sheet'!B120))</f>
        <v/>
      </c>
      <c r="C120" s="450" t="str">
        <f>IF(OR($D$3="",$R$3=""),"",IF('Result Sheet'!F120="","",'Result Sheet'!F120))</f>
        <v/>
      </c>
      <c r="D120" s="451" t="str">
        <f>IF(OR($D$3="",$R$3=""),"",IF('Result Sheet'!E120="","",'Result Sheet'!E120))</f>
        <v/>
      </c>
      <c r="E120" s="452" t="str">
        <f>IF(OR($D$3="",$R$3=""),"",IF('Result Sheet'!G120="","",'Result Sheet'!G120))</f>
        <v/>
      </c>
      <c r="F120" s="452" t="str">
        <f>IF(OR($D$3="",$R$3=""),"",IF('Result Sheet'!H120="","",'Result Sheet'!H120))</f>
        <v/>
      </c>
      <c r="G120" s="452" t="str">
        <f>IF(OR($D$3="",$R$3=""),"",IF('Result Sheet'!I120="","",'Result Sheet'!I120))</f>
        <v/>
      </c>
      <c r="H120" s="453" t="str">
        <f>IF(OR($D$3="",$R$3=""),"",IF('Result Sheet'!K120="","",'Result Sheet'!K120))</f>
        <v/>
      </c>
      <c r="I120" s="454" t="str">
        <f>IF(OR($D$3="",$R$3=""),"",IF('Result Sheet'!J120="","",'Result Sheet'!J120))</f>
        <v/>
      </c>
      <c r="J120" s="120" t="str">
        <f>IF($R$3=$AQ$8,'Result Sheet'!L120,IF($R$3=$AQ$9,'Result Sheet'!AG120,IF($R$3=$AQ$10,'Result Sheet'!BC120,IF($R$3=$AQ$11,'Result Sheet'!BX120,IF($R$3=$AQ$12,'Result Sheet'!CS120,IF($R$3=$AQ$13,'Result Sheet'!DN120,""))))))</f>
        <v/>
      </c>
      <c r="K120" s="120" t="str">
        <f>IF($R$3=$AQ$8,'Result Sheet'!M120,IF($R$3=$AQ$9,'Result Sheet'!AH120,IF($R$3=$AQ$10,'Result Sheet'!BD120,IF($R$3=$AQ$11,'Result Sheet'!BY120,IF($R$3=$AQ$12,'Result Sheet'!CT120,IF($R$3=$AQ$13,'Result Sheet'!DO120,IF($R$3=$AQ$14,'Result Sheet'!EI120,IF($R$3=$AQ$15,'Result Sheet'!ES120,IF($R$3=$AQ$16,'Result Sheet'!FC120,"")))))))))</f>
        <v/>
      </c>
      <c r="L120" s="120" t="str">
        <f>IF($R$3=$AQ$8,'Result Sheet'!N120,IF($R$3=$AQ$9,'Result Sheet'!AI120,IF($R$3=$AQ$10,'Result Sheet'!BE120,IF($R$3=$AQ$11,'Result Sheet'!BZ120,IF($R$3=$AQ$12,'Result Sheet'!CU120,IF($R$3=$AQ$13,'Result Sheet'!DP120,""))))))</f>
        <v/>
      </c>
      <c r="M120" s="120" t="str">
        <f>IF($R$3=$AQ$8,'Result Sheet'!O120,IF($R$3=$AQ$9,'Result Sheet'!AJ120,IF($R$3=$AQ$10,'Result Sheet'!BF120,IF($R$3=$AQ$11,'Result Sheet'!CA120,IF($R$3=$AQ$12,'Result Sheet'!CV120,IF($R$3=$AQ$13,'Result Sheet'!DQ120,IF($R$3=$AQ$14,'Result Sheet'!EJ120,IF($R$3=$AQ$15,'Result Sheet'!ET120,IF($R$3=$AQ$16,'Result Sheet'!FD120,"")))))))))</f>
        <v/>
      </c>
      <c r="N120" s="120" t="str">
        <f>IF($R$3=$AQ$8,'Result Sheet'!P120,IF($R$3=$AQ$9,'Result Sheet'!AK120,IF($R$3=$AQ$10,'Result Sheet'!BG120,IF($R$3=$AQ$11,'Result Sheet'!CB120,IF($R$3=$AQ$12,'Result Sheet'!CW120,IF($R$3=$AQ$13,'Result Sheet'!DR120,""))))))</f>
        <v/>
      </c>
      <c r="O120" s="120" t="str">
        <f>IF($R$3=$AQ$8,'Result Sheet'!Q120,IF($R$3=$AQ$9,'Result Sheet'!AL120,IF($R$3=$AQ$10,'Result Sheet'!BH120,IF($R$3=$AQ$11,'Result Sheet'!CC120,IF($R$3=$AQ$12,'Result Sheet'!CX120,IF($R$3=$AQ$13,'Result Sheet'!DS120,IF($R$3=$AQ$14,'Result Sheet'!EK120,IF($R$3=$AQ$15,'Result Sheet'!EU120,IF($R$3=$AQ$16,'Result Sheet'!FE120,"")))))))))</f>
        <v/>
      </c>
      <c r="P120" s="482" t="str">
        <f t="shared" si="13"/>
        <v/>
      </c>
      <c r="Q120" s="120" t="str">
        <f>IF($R$3=$AQ$8,'Result Sheet'!S120,IF($R$3=$AQ$9,'Result Sheet'!AN120,IF($R$3=$AQ$10,'Result Sheet'!BJ120,IF($R$3=$AQ$11,'Result Sheet'!CE120,IF($R$3=$AQ$12,'Result Sheet'!CZ120,IF($R$3=$AQ$13,'Result Sheet'!DU120,""))))))</f>
        <v/>
      </c>
      <c r="R120" s="120" t="str">
        <f>IF($R$3=$AQ$8,'Result Sheet'!T120,IF($R$3=$AQ$9,'Result Sheet'!AO120,IF($R$3=$AQ$10,'Result Sheet'!BK120,IF($R$3=$AQ$11,'Result Sheet'!CF120,IF($R$3=$AQ$12,'Result Sheet'!DA120,IF($R$3=$AQ$13,'Result Sheet'!DV120,IF($R$3=$AQ$14,'Result Sheet'!EL120,IF($R$3=$AQ$15,'Result Sheet'!EV120,IF($R$3=$AQ$16,'Result Sheet'!FF120,"")))))))))</f>
        <v/>
      </c>
      <c r="S120" s="65" t="str">
        <f t="shared" si="14"/>
        <v/>
      </c>
      <c r="T120" s="62">
        <f t="shared" si="15"/>
        <v>0</v>
      </c>
      <c r="U120" s="120" t="str">
        <f>IF($R$3=$AQ$8,'Result Sheet'!W120,IF($R$3=$AQ$9,'Result Sheet'!AR120,IF($R$3=$AQ$10,'Result Sheet'!BN120,IF($R$3=$AQ$11,'Result Sheet'!CI120,IF($R$3=$AQ$12,'Result Sheet'!DD120,IF($R$3=$AQ$13,'Result Sheet'!DY120,""))))))</f>
        <v/>
      </c>
      <c r="V120" s="120" t="str">
        <f>IF($R$3=$AQ$8,'Result Sheet'!X120,IF($R$3=$AQ$9,'Result Sheet'!AS120,IF($R$3=$AQ$10,'Result Sheet'!BO120,IF($R$3=$AQ$11,'Result Sheet'!CJ120,IF($R$3=$AQ$12,'Result Sheet'!DE120,IF($R$3=$AQ$13,'Result Sheet'!DZ120,IF($R$3=$AQ$14,'Result Sheet'!EM120,IF($R$3=$AQ$15,'Result Sheet'!EW120,IF($R$3=$AQ$16,'Result Sheet'!FG120,"")))))))))</f>
        <v/>
      </c>
      <c r="W120" s="66" t="str">
        <f t="shared" si="16"/>
        <v/>
      </c>
      <c r="X120" s="455" t="str">
        <f t="shared" si="17"/>
        <v/>
      </c>
      <c r="Y120" s="456">
        <f t="shared" si="18"/>
        <v>0</v>
      </c>
      <c r="Z120" s="456" t="str">
        <f t="shared" si="23"/>
        <v/>
      </c>
      <c r="AA120" s="456" t="str">
        <f t="shared" si="19"/>
        <v/>
      </c>
      <c r="AB120" s="456" t="str">
        <f t="shared" si="20"/>
        <v/>
      </c>
      <c r="AC120" s="456" t="str">
        <f t="shared" si="21"/>
        <v/>
      </c>
      <c r="AD120" s="457" t="str">
        <f t="shared" si="22"/>
        <v/>
      </c>
    </row>
    <row r="121" spans="1:30">
      <c r="A121" s="485">
        <f>IF('Result Sheet'!A121="","",'Result Sheet'!A121)</f>
        <v>114</v>
      </c>
      <c r="B121" s="449" t="str">
        <f>IF(OR($D$3="",$R$3=""),"",IF('Result Sheet'!B121="","",'Result Sheet'!B121))</f>
        <v/>
      </c>
      <c r="C121" s="450" t="str">
        <f>IF(OR($D$3="",$R$3=""),"",IF('Result Sheet'!F121="","",'Result Sheet'!F121))</f>
        <v/>
      </c>
      <c r="D121" s="451" t="str">
        <f>IF(OR($D$3="",$R$3=""),"",IF('Result Sheet'!E121="","",'Result Sheet'!E121))</f>
        <v/>
      </c>
      <c r="E121" s="452" t="str">
        <f>IF(OR($D$3="",$R$3=""),"",IF('Result Sheet'!G121="","",'Result Sheet'!G121))</f>
        <v/>
      </c>
      <c r="F121" s="452" t="str">
        <f>IF(OR($D$3="",$R$3=""),"",IF('Result Sheet'!H121="","",'Result Sheet'!H121))</f>
        <v/>
      </c>
      <c r="G121" s="452" t="str">
        <f>IF(OR($D$3="",$R$3=""),"",IF('Result Sheet'!I121="","",'Result Sheet'!I121))</f>
        <v/>
      </c>
      <c r="H121" s="453" t="str">
        <f>IF(OR($D$3="",$R$3=""),"",IF('Result Sheet'!K121="","",'Result Sheet'!K121))</f>
        <v/>
      </c>
      <c r="I121" s="454" t="str">
        <f>IF(OR($D$3="",$R$3=""),"",IF('Result Sheet'!J121="","",'Result Sheet'!J121))</f>
        <v/>
      </c>
      <c r="J121" s="120" t="str">
        <f>IF($R$3=$AQ$8,'Result Sheet'!L121,IF($R$3=$AQ$9,'Result Sheet'!AG121,IF($R$3=$AQ$10,'Result Sheet'!BC121,IF($R$3=$AQ$11,'Result Sheet'!BX121,IF($R$3=$AQ$12,'Result Sheet'!CS121,IF($R$3=$AQ$13,'Result Sheet'!DN121,""))))))</f>
        <v/>
      </c>
      <c r="K121" s="120" t="str">
        <f>IF($R$3=$AQ$8,'Result Sheet'!M121,IF($R$3=$AQ$9,'Result Sheet'!AH121,IF($R$3=$AQ$10,'Result Sheet'!BD121,IF($R$3=$AQ$11,'Result Sheet'!BY121,IF($R$3=$AQ$12,'Result Sheet'!CT121,IF($R$3=$AQ$13,'Result Sheet'!DO121,IF($R$3=$AQ$14,'Result Sheet'!EI121,IF($R$3=$AQ$15,'Result Sheet'!ES121,IF($R$3=$AQ$16,'Result Sheet'!FC121,"")))))))))</f>
        <v/>
      </c>
      <c r="L121" s="120" t="str">
        <f>IF($R$3=$AQ$8,'Result Sheet'!N121,IF($R$3=$AQ$9,'Result Sheet'!AI121,IF($R$3=$AQ$10,'Result Sheet'!BE121,IF($R$3=$AQ$11,'Result Sheet'!BZ121,IF($R$3=$AQ$12,'Result Sheet'!CU121,IF($R$3=$AQ$13,'Result Sheet'!DP121,""))))))</f>
        <v/>
      </c>
      <c r="M121" s="120" t="str">
        <f>IF($R$3=$AQ$8,'Result Sheet'!O121,IF($R$3=$AQ$9,'Result Sheet'!AJ121,IF($R$3=$AQ$10,'Result Sheet'!BF121,IF($R$3=$AQ$11,'Result Sheet'!CA121,IF($R$3=$AQ$12,'Result Sheet'!CV121,IF($R$3=$AQ$13,'Result Sheet'!DQ121,IF($R$3=$AQ$14,'Result Sheet'!EJ121,IF($R$3=$AQ$15,'Result Sheet'!ET121,IF($R$3=$AQ$16,'Result Sheet'!FD121,"")))))))))</f>
        <v/>
      </c>
      <c r="N121" s="120" t="str">
        <f>IF($R$3=$AQ$8,'Result Sheet'!P121,IF($R$3=$AQ$9,'Result Sheet'!AK121,IF($R$3=$AQ$10,'Result Sheet'!BG121,IF($R$3=$AQ$11,'Result Sheet'!CB121,IF($R$3=$AQ$12,'Result Sheet'!CW121,IF($R$3=$AQ$13,'Result Sheet'!DR121,""))))))</f>
        <v/>
      </c>
      <c r="O121" s="120" t="str">
        <f>IF($R$3=$AQ$8,'Result Sheet'!Q121,IF($R$3=$AQ$9,'Result Sheet'!AL121,IF($R$3=$AQ$10,'Result Sheet'!BH121,IF($R$3=$AQ$11,'Result Sheet'!CC121,IF($R$3=$AQ$12,'Result Sheet'!CX121,IF($R$3=$AQ$13,'Result Sheet'!DS121,IF($R$3=$AQ$14,'Result Sheet'!EK121,IF($R$3=$AQ$15,'Result Sheet'!EU121,IF($R$3=$AQ$16,'Result Sheet'!FE121,"")))))))))</f>
        <v/>
      </c>
      <c r="P121" s="482" t="str">
        <f t="shared" si="13"/>
        <v/>
      </c>
      <c r="Q121" s="120" t="str">
        <f>IF($R$3=$AQ$8,'Result Sheet'!S121,IF($R$3=$AQ$9,'Result Sheet'!AN121,IF($R$3=$AQ$10,'Result Sheet'!BJ121,IF($R$3=$AQ$11,'Result Sheet'!CE121,IF($R$3=$AQ$12,'Result Sheet'!CZ121,IF($R$3=$AQ$13,'Result Sheet'!DU121,""))))))</f>
        <v/>
      </c>
      <c r="R121" s="120" t="str">
        <f>IF($R$3=$AQ$8,'Result Sheet'!T121,IF($R$3=$AQ$9,'Result Sheet'!AO121,IF($R$3=$AQ$10,'Result Sheet'!BK121,IF($R$3=$AQ$11,'Result Sheet'!CF121,IF($R$3=$AQ$12,'Result Sheet'!DA121,IF($R$3=$AQ$13,'Result Sheet'!DV121,IF($R$3=$AQ$14,'Result Sheet'!EL121,IF($R$3=$AQ$15,'Result Sheet'!EV121,IF($R$3=$AQ$16,'Result Sheet'!FF121,"")))))))))</f>
        <v/>
      </c>
      <c r="S121" s="65" t="str">
        <f t="shared" si="14"/>
        <v/>
      </c>
      <c r="T121" s="62">
        <f t="shared" si="15"/>
        <v>0</v>
      </c>
      <c r="U121" s="120" t="str">
        <f>IF($R$3=$AQ$8,'Result Sheet'!W121,IF($R$3=$AQ$9,'Result Sheet'!AR121,IF($R$3=$AQ$10,'Result Sheet'!BN121,IF($R$3=$AQ$11,'Result Sheet'!CI121,IF($R$3=$AQ$12,'Result Sheet'!DD121,IF($R$3=$AQ$13,'Result Sheet'!DY121,""))))))</f>
        <v/>
      </c>
      <c r="V121" s="120" t="str">
        <f>IF($R$3=$AQ$8,'Result Sheet'!X121,IF($R$3=$AQ$9,'Result Sheet'!AS121,IF($R$3=$AQ$10,'Result Sheet'!BO121,IF($R$3=$AQ$11,'Result Sheet'!CJ121,IF($R$3=$AQ$12,'Result Sheet'!DE121,IF($R$3=$AQ$13,'Result Sheet'!DZ121,IF($R$3=$AQ$14,'Result Sheet'!EM121,IF($R$3=$AQ$15,'Result Sheet'!EW121,IF($R$3=$AQ$16,'Result Sheet'!FG121,"")))))))))</f>
        <v/>
      </c>
      <c r="W121" s="66" t="str">
        <f t="shared" si="16"/>
        <v/>
      </c>
      <c r="X121" s="455" t="str">
        <f t="shared" si="17"/>
        <v/>
      </c>
      <c r="Y121" s="456">
        <f t="shared" si="18"/>
        <v>0</v>
      </c>
      <c r="Z121" s="456" t="str">
        <f t="shared" si="23"/>
        <v/>
      </c>
      <c r="AA121" s="456" t="str">
        <f t="shared" si="19"/>
        <v/>
      </c>
      <c r="AB121" s="456" t="str">
        <f t="shared" si="20"/>
        <v/>
      </c>
      <c r="AC121" s="456" t="str">
        <f t="shared" si="21"/>
        <v/>
      </c>
      <c r="AD121" s="457" t="str">
        <f t="shared" si="22"/>
        <v/>
      </c>
    </row>
    <row r="122" spans="1:30">
      <c r="A122" s="485">
        <f>IF('Result Sheet'!A122="","",'Result Sheet'!A122)</f>
        <v>115</v>
      </c>
      <c r="B122" s="449" t="str">
        <f>IF(OR($D$3="",$R$3=""),"",IF('Result Sheet'!B122="","",'Result Sheet'!B122))</f>
        <v/>
      </c>
      <c r="C122" s="450" t="str">
        <f>IF(OR($D$3="",$R$3=""),"",IF('Result Sheet'!F122="","",'Result Sheet'!F122))</f>
        <v/>
      </c>
      <c r="D122" s="451" t="str">
        <f>IF(OR($D$3="",$R$3=""),"",IF('Result Sheet'!E122="","",'Result Sheet'!E122))</f>
        <v/>
      </c>
      <c r="E122" s="452" t="str">
        <f>IF(OR($D$3="",$R$3=""),"",IF('Result Sheet'!G122="","",'Result Sheet'!G122))</f>
        <v/>
      </c>
      <c r="F122" s="452" t="str">
        <f>IF(OR($D$3="",$R$3=""),"",IF('Result Sheet'!H122="","",'Result Sheet'!H122))</f>
        <v/>
      </c>
      <c r="G122" s="452" t="str">
        <f>IF(OR($D$3="",$R$3=""),"",IF('Result Sheet'!I122="","",'Result Sheet'!I122))</f>
        <v/>
      </c>
      <c r="H122" s="453" t="str">
        <f>IF(OR($D$3="",$R$3=""),"",IF('Result Sheet'!K122="","",'Result Sheet'!K122))</f>
        <v/>
      </c>
      <c r="I122" s="454" t="str">
        <f>IF(OR($D$3="",$R$3=""),"",IF('Result Sheet'!J122="","",'Result Sheet'!J122))</f>
        <v/>
      </c>
      <c r="J122" s="120" t="str">
        <f>IF($R$3=$AQ$8,'Result Sheet'!L122,IF($R$3=$AQ$9,'Result Sheet'!AG122,IF($R$3=$AQ$10,'Result Sheet'!BC122,IF($R$3=$AQ$11,'Result Sheet'!BX122,IF($R$3=$AQ$12,'Result Sheet'!CS122,IF($R$3=$AQ$13,'Result Sheet'!DN122,""))))))</f>
        <v/>
      </c>
      <c r="K122" s="120" t="str">
        <f>IF($R$3=$AQ$8,'Result Sheet'!M122,IF($R$3=$AQ$9,'Result Sheet'!AH122,IF($R$3=$AQ$10,'Result Sheet'!BD122,IF($R$3=$AQ$11,'Result Sheet'!BY122,IF($R$3=$AQ$12,'Result Sheet'!CT122,IF($R$3=$AQ$13,'Result Sheet'!DO122,IF($R$3=$AQ$14,'Result Sheet'!EI122,IF($R$3=$AQ$15,'Result Sheet'!ES122,IF($R$3=$AQ$16,'Result Sheet'!FC122,"")))))))))</f>
        <v/>
      </c>
      <c r="L122" s="120" t="str">
        <f>IF($R$3=$AQ$8,'Result Sheet'!N122,IF($R$3=$AQ$9,'Result Sheet'!AI122,IF($R$3=$AQ$10,'Result Sheet'!BE122,IF($R$3=$AQ$11,'Result Sheet'!BZ122,IF($R$3=$AQ$12,'Result Sheet'!CU122,IF($R$3=$AQ$13,'Result Sheet'!DP122,""))))))</f>
        <v/>
      </c>
      <c r="M122" s="120" t="str">
        <f>IF($R$3=$AQ$8,'Result Sheet'!O122,IF($R$3=$AQ$9,'Result Sheet'!AJ122,IF($R$3=$AQ$10,'Result Sheet'!BF122,IF($R$3=$AQ$11,'Result Sheet'!CA122,IF($R$3=$AQ$12,'Result Sheet'!CV122,IF($R$3=$AQ$13,'Result Sheet'!DQ122,IF($R$3=$AQ$14,'Result Sheet'!EJ122,IF($R$3=$AQ$15,'Result Sheet'!ET122,IF($R$3=$AQ$16,'Result Sheet'!FD122,"")))))))))</f>
        <v/>
      </c>
      <c r="N122" s="120" t="str">
        <f>IF($R$3=$AQ$8,'Result Sheet'!P122,IF($R$3=$AQ$9,'Result Sheet'!AK122,IF($R$3=$AQ$10,'Result Sheet'!BG122,IF($R$3=$AQ$11,'Result Sheet'!CB122,IF($R$3=$AQ$12,'Result Sheet'!CW122,IF($R$3=$AQ$13,'Result Sheet'!DR122,""))))))</f>
        <v/>
      </c>
      <c r="O122" s="120" t="str">
        <f>IF($R$3=$AQ$8,'Result Sheet'!Q122,IF($R$3=$AQ$9,'Result Sheet'!AL122,IF($R$3=$AQ$10,'Result Sheet'!BH122,IF($R$3=$AQ$11,'Result Sheet'!CC122,IF($R$3=$AQ$12,'Result Sheet'!CX122,IF($R$3=$AQ$13,'Result Sheet'!DS122,IF($R$3=$AQ$14,'Result Sheet'!EK122,IF($R$3=$AQ$15,'Result Sheet'!EU122,IF($R$3=$AQ$16,'Result Sheet'!FE122,"")))))))))</f>
        <v/>
      </c>
      <c r="P122" s="482" t="str">
        <f t="shared" si="13"/>
        <v/>
      </c>
      <c r="Q122" s="120" t="str">
        <f>IF($R$3=$AQ$8,'Result Sheet'!S122,IF($R$3=$AQ$9,'Result Sheet'!AN122,IF($R$3=$AQ$10,'Result Sheet'!BJ122,IF($R$3=$AQ$11,'Result Sheet'!CE122,IF($R$3=$AQ$12,'Result Sheet'!CZ122,IF($R$3=$AQ$13,'Result Sheet'!DU122,""))))))</f>
        <v/>
      </c>
      <c r="R122" s="120" t="str">
        <f>IF($R$3=$AQ$8,'Result Sheet'!T122,IF($R$3=$AQ$9,'Result Sheet'!AO122,IF($R$3=$AQ$10,'Result Sheet'!BK122,IF($R$3=$AQ$11,'Result Sheet'!CF122,IF($R$3=$AQ$12,'Result Sheet'!DA122,IF($R$3=$AQ$13,'Result Sheet'!DV122,IF($R$3=$AQ$14,'Result Sheet'!EL122,IF($R$3=$AQ$15,'Result Sheet'!EV122,IF($R$3=$AQ$16,'Result Sheet'!FF122,"")))))))))</f>
        <v/>
      </c>
      <c r="S122" s="65" t="str">
        <f t="shared" si="14"/>
        <v/>
      </c>
      <c r="T122" s="62">
        <f t="shared" si="15"/>
        <v>0</v>
      </c>
      <c r="U122" s="120" t="str">
        <f>IF($R$3=$AQ$8,'Result Sheet'!W122,IF($R$3=$AQ$9,'Result Sheet'!AR122,IF($R$3=$AQ$10,'Result Sheet'!BN122,IF($R$3=$AQ$11,'Result Sheet'!CI122,IF($R$3=$AQ$12,'Result Sheet'!DD122,IF($R$3=$AQ$13,'Result Sheet'!DY122,""))))))</f>
        <v/>
      </c>
      <c r="V122" s="120" t="str">
        <f>IF($R$3=$AQ$8,'Result Sheet'!X122,IF($R$3=$AQ$9,'Result Sheet'!AS122,IF($R$3=$AQ$10,'Result Sheet'!BO122,IF($R$3=$AQ$11,'Result Sheet'!CJ122,IF($R$3=$AQ$12,'Result Sheet'!DE122,IF($R$3=$AQ$13,'Result Sheet'!DZ122,IF($R$3=$AQ$14,'Result Sheet'!EM122,IF($R$3=$AQ$15,'Result Sheet'!EW122,IF($R$3=$AQ$16,'Result Sheet'!FG122,"")))))))))</f>
        <v/>
      </c>
      <c r="W122" s="66" t="str">
        <f t="shared" si="16"/>
        <v/>
      </c>
      <c r="X122" s="455" t="str">
        <f t="shared" si="17"/>
        <v/>
      </c>
      <c r="Y122" s="456">
        <f t="shared" si="18"/>
        <v>0</v>
      </c>
      <c r="Z122" s="456" t="str">
        <f t="shared" si="23"/>
        <v/>
      </c>
      <c r="AA122" s="456" t="str">
        <f t="shared" si="19"/>
        <v/>
      </c>
      <c r="AB122" s="456" t="str">
        <f t="shared" si="20"/>
        <v/>
      </c>
      <c r="AC122" s="456" t="str">
        <f t="shared" si="21"/>
        <v/>
      </c>
      <c r="AD122" s="457" t="str">
        <f t="shared" si="22"/>
        <v/>
      </c>
    </row>
    <row r="123" spans="1:30">
      <c r="A123" s="485">
        <f>IF('Result Sheet'!A123="","",'Result Sheet'!A123)</f>
        <v>116</v>
      </c>
      <c r="B123" s="449" t="str">
        <f>IF(OR($D$3="",$R$3=""),"",IF('Result Sheet'!B123="","",'Result Sheet'!B123))</f>
        <v/>
      </c>
      <c r="C123" s="450" t="str">
        <f>IF(OR($D$3="",$R$3=""),"",IF('Result Sheet'!F123="","",'Result Sheet'!F123))</f>
        <v/>
      </c>
      <c r="D123" s="451" t="str">
        <f>IF(OR($D$3="",$R$3=""),"",IF('Result Sheet'!E123="","",'Result Sheet'!E123))</f>
        <v/>
      </c>
      <c r="E123" s="452" t="str">
        <f>IF(OR($D$3="",$R$3=""),"",IF('Result Sheet'!G123="","",'Result Sheet'!G123))</f>
        <v/>
      </c>
      <c r="F123" s="452" t="str">
        <f>IF(OR($D$3="",$R$3=""),"",IF('Result Sheet'!H123="","",'Result Sheet'!H123))</f>
        <v/>
      </c>
      <c r="G123" s="452" t="str">
        <f>IF(OR($D$3="",$R$3=""),"",IF('Result Sheet'!I123="","",'Result Sheet'!I123))</f>
        <v/>
      </c>
      <c r="H123" s="453" t="str">
        <f>IF(OR($D$3="",$R$3=""),"",IF('Result Sheet'!K123="","",'Result Sheet'!K123))</f>
        <v/>
      </c>
      <c r="I123" s="454" t="str">
        <f>IF(OR($D$3="",$R$3=""),"",IF('Result Sheet'!J123="","",'Result Sheet'!J123))</f>
        <v/>
      </c>
      <c r="J123" s="120" t="str">
        <f>IF($R$3=$AQ$8,'Result Sheet'!L123,IF($R$3=$AQ$9,'Result Sheet'!AG123,IF($R$3=$AQ$10,'Result Sheet'!BC123,IF($R$3=$AQ$11,'Result Sheet'!BX123,IF($R$3=$AQ$12,'Result Sheet'!CS123,IF($R$3=$AQ$13,'Result Sheet'!DN123,""))))))</f>
        <v/>
      </c>
      <c r="K123" s="120" t="str">
        <f>IF($R$3=$AQ$8,'Result Sheet'!M123,IF($R$3=$AQ$9,'Result Sheet'!AH123,IF($R$3=$AQ$10,'Result Sheet'!BD123,IF($R$3=$AQ$11,'Result Sheet'!BY123,IF($R$3=$AQ$12,'Result Sheet'!CT123,IF($R$3=$AQ$13,'Result Sheet'!DO123,IF($R$3=$AQ$14,'Result Sheet'!EI123,IF($R$3=$AQ$15,'Result Sheet'!ES123,IF($R$3=$AQ$16,'Result Sheet'!FC123,"")))))))))</f>
        <v/>
      </c>
      <c r="L123" s="120" t="str">
        <f>IF($R$3=$AQ$8,'Result Sheet'!N123,IF($R$3=$AQ$9,'Result Sheet'!AI123,IF($R$3=$AQ$10,'Result Sheet'!BE123,IF($R$3=$AQ$11,'Result Sheet'!BZ123,IF($R$3=$AQ$12,'Result Sheet'!CU123,IF($R$3=$AQ$13,'Result Sheet'!DP123,""))))))</f>
        <v/>
      </c>
      <c r="M123" s="120" t="str">
        <f>IF($R$3=$AQ$8,'Result Sheet'!O123,IF($R$3=$AQ$9,'Result Sheet'!AJ123,IF($R$3=$AQ$10,'Result Sheet'!BF123,IF($R$3=$AQ$11,'Result Sheet'!CA123,IF($R$3=$AQ$12,'Result Sheet'!CV123,IF($R$3=$AQ$13,'Result Sheet'!DQ123,IF($R$3=$AQ$14,'Result Sheet'!EJ123,IF($R$3=$AQ$15,'Result Sheet'!ET123,IF($R$3=$AQ$16,'Result Sheet'!FD123,"")))))))))</f>
        <v/>
      </c>
      <c r="N123" s="120" t="str">
        <f>IF($R$3=$AQ$8,'Result Sheet'!P123,IF($R$3=$AQ$9,'Result Sheet'!AK123,IF($R$3=$AQ$10,'Result Sheet'!BG123,IF($R$3=$AQ$11,'Result Sheet'!CB123,IF($R$3=$AQ$12,'Result Sheet'!CW123,IF($R$3=$AQ$13,'Result Sheet'!DR123,""))))))</f>
        <v/>
      </c>
      <c r="O123" s="120" t="str">
        <f>IF($R$3=$AQ$8,'Result Sheet'!Q123,IF($R$3=$AQ$9,'Result Sheet'!AL123,IF($R$3=$AQ$10,'Result Sheet'!BH123,IF($R$3=$AQ$11,'Result Sheet'!CC123,IF($R$3=$AQ$12,'Result Sheet'!CX123,IF($R$3=$AQ$13,'Result Sheet'!DS123,IF($R$3=$AQ$14,'Result Sheet'!EK123,IF($R$3=$AQ$15,'Result Sheet'!EU123,IF($R$3=$AQ$16,'Result Sheet'!FE123,"")))))))))</f>
        <v/>
      </c>
      <c r="P123" s="482" t="str">
        <f t="shared" si="13"/>
        <v/>
      </c>
      <c r="Q123" s="120" t="str">
        <f>IF($R$3=$AQ$8,'Result Sheet'!S123,IF($R$3=$AQ$9,'Result Sheet'!AN123,IF($R$3=$AQ$10,'Result Sheet'!BJ123,IF($R$3=$AQ$11,'Result Sheet'!CE123,IF($R$3=$AQ$12,'Result Sheet'!CZ123,IF($R$3=$AQ$13,'Result Sheet'!DU123,""))))))</f>
        <v/>
      </c>
      <c r="R123" s="120" t="str">
        <f>IF($R$3=$AQ$8,'Result Sheet'!T123,IF($R$3=$AQ$9,'Result Sheet'!AO123,IF($R$3=$AQ$10,'Result Sheet'!BK123,IF($R$3=$AQ$11,'Result Sheet'!CF123,IF($R$3=$AQ$12,'Result Sheet'!DA123,IF($R$3=$AQ$13,'Result Sheet'!DV123,IF($R$3=$AQ$14,'Result Sheet'!EL123,IF($R$3=$AQ$15,'Result Sheet'!EV123,IF($R$3=$AQ$16,'Result Sheet'!FF123,"")))))))))</f>
        <v/>
      </c>
      <c r="S123" s="65" t="str">
        <f t="shared" si="14"/>
        <v/>
      </c>
      <c r="T123" s="62">
        <f t="shared" si="15"/>
        <v>0</v>
      </c>
      <c r="U123" s="120" t="str">
        <f>IF($R$3=$AQ$8,'Result Sheet'!W123,IF($R$3=$AQ$9,'Result Sheet'!AR123,IF($R$3=$AQ$10,'Result Sheet'!BN123,IF($R$3=$AQ$11,'Result Sheet'!CI123,IF($R$3=$AQ$12,'Result Sheet'!DD123,IF($R$3=$AQ$13,'Result Sheet'!DY123,""))))))</f>
        <v/>
      </c>
      <c r="V123" s="120" t="str">
        <f>IF($R$3=$AQ$8,'Result Sheet'!X123,IF($R$3=$AQ$9,'Result Sheet'!AS123,IF($R$3=$AQ$10,'Result Sheet'!BO123,IF($R$3=$AQ$11,'Result Sheet'!CJ123,IF($R$3=$AQ$12,'Result Sheet'!DE123,IF($R$3=$AQ$13,'Result Sheet'!DZ123,IF($R$3=$AQ$14,'Result Sheet'!EM123,IF($R$3=$AQ$15,'Result Sheet'!EW123,IF($R$3=$AQ$16,'Result Sheet'!FG123,"")))))))))</f>
        <v/>
      </c>
      <c r="W123" s="66" t="str">
        <f t="shared" si="16"/>
        <v/>
      </c>
      <c r="X123" s="455" t="str">
        <f t="shared" si="17"/>
        <v/>
      </c>
      <c r="Y123" s="456">
        <f t="shared" si="18"/>
        <v>0</v>
      </c>
      <c r="Z123" s="456" t="str">
        <f t="shared" si="23"/>
        <v/>
      </c>
      <c r="AA123" s="456" t="str">
        <f t="shared" si="19"/>
        <v/>
      </c>
      <c r="AB123" s="456" t="str">
        <f t="shared" si="20"/>
        <v/>
      </c>
      <c r="AC123" s="456" t="str">
        <f t="shared" si="21"/>
        <v/>
      </c>
      <c r="AD123" s="457" t="str">
        <f t="shared" si="22"/>
        <v/>
      </c>
    </row>
    <row r="124" spans="1:30">
      <c r="A124" s="485">
        <f>IF('Result Sheet'!A124="","",'Result Sheet'!A124)</f>
        <v>117</v>
      </c>
      <c r="B124" s="449" t="str">
        <f>IF(OR($D$3="",$R$3=""),"",IF('Result Sheet'!B124="","",'Result Sheet'!B124))</f>
        <v/>
      </c>
      <c r="C124" s="450" t="str">
        <f>IF(OR($D$3="",$R$3=""),"",IF('Result Sheet'!F124="","",'Result Sheet'!F124))</f>
        <v/>
      </c>
      <c r="D124" s="451" t="str">
        <f>IF(OR($D$3="",$R$3=""),"",IF('Result Sheet'!E124="","",'Result Sheet'!E124))</f>
        <v/>
      </c>
      <c r="E124" s="452" t="str">
        <f>IF(OR($D$3="",$R$3=""),"",IF('Result Sheet'!G124="","",'Result Sheet'!G124))</f>
        <v/>
      </c>
      <c r="F124" s="452" t="str">
        <f>IF(OR($D$3="",$R$3=""),"",IF('Result Sheet'!H124="","",'Result Sheet'!H124))</f>
        <v/>
      </c>
      <c r="G124" s="452" t="str">
        <f>IF(OR($D$3="",$R$3=""),"",IF('Result Sheet'!I124="","",'Result Sheet'!I124))</f>
        <v/>
      </c>
      <c r="H124" s="453" t="str">
        <f>IF(OR($D$3="",$R$3=""),"",IF('Result Sheet'!K124="","",'Result Sheet'!K124))</f>
        <v/>
      </c>
      <c r="I124" s="454" t="str">
        <f>IF(OR($D$3="",$R$3=""),"",IF('Result Sheet'!J124="","",'Result Sheet'!J124))</f>
        <v/>
      </c>
      <c r="J124" s="120" t="str">
        <f>IF($R$3=$AQ$8,'Result Sheet'!L124,IF($R$3=$AQ$9,'Result Sheet'!AG124,IF($R$3=$AQ$10,'Result Sheet'!BC124,IF($R$3=$AQ$11,'Result Sheet'!BX124,IF($R$3=$AQ$12,'Result Sheet'!CS124,IF($R$3=$AQ$13,'Result Sheet'!DN124,""))))))</f>
        <v/>
      </c>
      <c r="K124" s="120" t="str">
        <f>IF($R$3=$AQ$8,'Result Sheet'!M124,IF($R$3=$AQ$9,'Result Sheet'!AH124,IF($R$3=$AQ$10,'Result Sheet'!BD124,IF($R$3=$AQ$11,'Result Sheet'!BY124,IF($R$3=$AQ$12,'Result Sheet'!CT124,IF($R$3=$AQ$13,'Result Sheet'!DO124,IF($R$3=$AQ$14,'Result Sheet'!EI124,IF($R$3=$AQ$15,'Result Sheet'!ES124,IF($R$3=$AQ$16,'Result Sheet'!FC124,"")))))))))</f>
        <v/>
      </c>
      <c r="L124" s="120" t="str">
        <f>IF($R$3=$AQ$8,'Result Sheet'!N124,IF($R$3=$AQ$9,'Result Sheet'!AI124,IF($R$3=$AQ$10,'Result Sheet'!BE124,IF($R$3=$AQ$11,'Result Sheet'!BZ124,IF($R$3=$AQ$12,'Result Sheet'!CU124,IF($R$3=$AQ$13,'Result Sheet'!DP124,""))))))</f>
        <v/>
      </c>
      <c r="M124" s="120" t="str">
        <f>IF($R$3=$AQ$8,'Result Sheet'!O124,IF($R$3=$AQ$9,'Result Sheet'!AJ124,IF($R$3=$AQ$10,'Result Sheet'!BF124,IF($R$3=$AQ$11,'Result Sheet'!CA124,IF($R$3=$AQ$12,'Result Sheet'!CV124,IF($R$3=$AQ$13,'Result Sheet'!DQ124,IF($R$3=$AQ$14,'Result Sheet'!EJ124,IF($R$3=$AQ$15,'Result Sheet'!ET124,IF($R$3=$AQ$16,'Result Sheet'!FD124,"")))))))))</f>
        <v/>
      </c>
      <c r="N124" s="120" t="str">
        <f>IF($R$3=$AQ$8,'Result Sheet'!P124,IF($R$3=$AQ$9,'Result Sheet'!AK124,IF($R$3=$AQ$10,'Result Sheet'!BG124,IF($R$3=$AQ$11,'Result Sheet'!CB124,IF($R$3=$AQ$12,'Result Sheet'!CW124,IF($R$3=$AQ$13,'Result Sheet'!DR124,""))))))</f>
        <v/>
      </c>
      <c r="O124" s="120" t="str">
        <f>IF($R$3=$AQ$8,'Result Sheet'!Q124,IF($R$3=$AQ$9,'Result Sheet'!AL124,IF($R$3=$AQ$10,'Result Sheet'!BH124,IF($R$3=$AQ$11,'Result Sheet'!CC124,IF($R$3=$AQ$12,'Result Sheet'!CX124,IF($R$3=$AQ$13,'Result Sheet'!DS124,IF($R$3=$AQ$14,'Result Sheet'!EK124,IF($R$3=$AQ$15,'Result Sheet'!EU124,IF($R$3=$AQ$16,'Result Sheet'!FE124,"")))))))))</f>
        <v/>
      </c>
      <c r="P124" s="482" t="str">
        <f t="shared" si="13"/>
        <v/>
      </c>
      <c r="Q124" s="120" t="str">
        <f>IF($R$3=$AQ$8,'Result Sheet'!S124,IF($R$3=$AQ$9,'Result Sheet'!AN124,IF($R$3=$AQ$10,'Result Sheet'!BJ124,IF($R$3=$AQ$11,'Result Sheet'!CE124,IF($R$3=$AQ$12,'Result Sheet'!CZ124,IF($R$3=$AQ$13,'Result Sheet'!DU124,""))))))</f>
        <v/>
      </c>
      <c r="R124" s="120" t="str">
        <f>IF($R$3=$AQ$8,'Result Sheet'!T124,IF($R$3=$AQ$9,'Result Sheet'!AO124,IF($R$3=$AQ$10,'Result Sheet'!BK124,IF($R$3=$AQ$11,'Result Sheet'!CF124,IF($R$3=$AQ$12,'Result Sheet'!DA124,IF($R$3=$AQ$13,'Result Sheet'!DV124,IF($R$3=$AQ$14,'Result Sheet'!EL124,IF($R$3=$AQ$15,'Result Sheet'!EV124,IF($R$3=$AQ$16,'Result Sheet'!FF124,"")))))))))</f>
        <v/>
      </c>
      <c r="S124" s="65" t="str">
        <f t="shared" si="14"/>
        <v/>
      </c>
      <c r="T124" s="62">
        <f t="shared" si="15"/>
        <v>0</v>
      </c>
      <c r="U124" s="120" t="str">
        <f>IF($R$3=$AQ$8,'Result Sheet'!W124,IF($R$3=$AQ$9,'Result Sheet'!AR124,IF($R$3=$AQ$10,'Result Sheet'!BN124,IF($R$3=$AQ$11,'Result Sheet'!CI124,IF($R$3=$AQ$12,'Result Sheet'!DD124,IF($R$3=$AQ$13,'Result Sheet'!DY124,""))))))</f>
        <v/>
      </c>
      <c r="V124" s="120" t="str">
        <f>IF($R$3=$AQ$8,'Result Sheet'!X124,IF($R$3=$AQ$9,'Result Sheet'!AS124,IF($R$3=$AQ$10,'Result Sheet'!BO124,IF($R$3=$AQ$11,'Result Sheet'!CJ124,IF($R$3=$AQ$12,'Result Sheet'!DE124,IF($R$3=$AQ$13,'Result Sheet'!DZ124,IF($R$3=$AQ$14,'Result Sheet'!EM124,IF($R$3=$AQ$15,'Result Sheet'!EW124,IF($R$3=$AQ$16,'Result Sheet'!FG124,"")))))))))</f>
        <v/>
      </c>
      <c r="W124" s="66" t="str">
        <f t="shared" si="16"/>
        <v/>
      </c>
      <c r="X124" s="455" t="str">
        <f t="shared" si="17"/>
        <v/>
      </c>
      <c r="Y124" s="456">
        <f t="shared" si="18"/>
        <v>0</v>
      </c>
      <c r="Z124" s="456" t="str">
        <f t="shared" si="23"/>
        <v/>
      </c>
      <c r="AA124" s="456" t="str">
        <f t="shared" si="19"/>
        <v/>
      </c>
      <c r="AB124" s="456" t="str">
        <f t="shared" si="20"/>
        <v/>
      </c>
      <c r="AC124" s="456" t="str">
        <f t="shared" si="21"/>
        <v/>
      </c>
      <c r="AD124" s="457" t="str">
        <f t="shared" si="22"/>
        <v/>
      </c>
    </row>
    <row r="125" spans="1:30">
      <c r="A125" s="485">
        <f>IF('Result Sheet'!A125="","",'Result Sheet'!A125)</f>
        <v>118</v>
      </c>
      <c r="B125" s="449" t="str">
        <f>IF(OR($D$3="",$R$3=""),"",IF('Result Sheet'!B125="","",'Result Sheet'!B125))</f>
        <v/>
      </c>
      <c r="C125" s="450" t="str">
        <f>IF(OR($D$3="",$R$3=""),"",IF('Result Sheet'!F125="","",'Result Sheet'!F125))</f>
        <v/>
      </c>
      <c r="D125" s="451" t="str">
        <f>IF(OR($D$3="",$R$3=""),"",IF('Result Sheet'!E125="","",'Result Sheet'!E125))</f>
        <v/>
      </c>
      <c r="E125" s="452" t="str">
        <f>IF(OR($D$3="",$R$3=""),"",IF('Result Sheet'!G125="","",'Result Sheet'!G125))</f>
        <v/>
      </c>
      <c r="F125" s="452" t="str">
        <f>IF(OR($D$3="",$R$3=""),"",IF('Result Sheet'!H125="","",'Result Sheet'!H125))</f>
        <v/>
      </c>
      <c r="G125" s="452" t="str">
        <f>IF(OR($D$3="",$R$3=""),"",IF('Result Sheet'!I125="","",'Result Sheet'!I125))</f>
        <v/>
      </c>
      <c r="H125" s="453" t="str">
        <f>IF(OR($D$3="",$R$3=""),"",IF('Result Sheet'!K125="","",'Result Sheet'!K125))</f>
        <v/>
      </c>
      <c r="I125" s="454" t="str">
        <f>IF(OR($D$3="",$R$3=""),"",IF('Result Sheet'!J125="","",'Result Sheet'!J125))</f>
        <v/>
      </c>
      <c r="J125" s="120" t="str">
        <f>IF($R$3=$AQ$8,'Result Sheet'!L125,IF($R$3=$AQ$9,'Result Sheet'!AG125,IF($R$3=$AQ$10,'Result Sheet'!BC125,IF($R$3=$AQ$11,'Result Sheet'!BX125,IF($R$3=$AQ$12,'Result Sheet'!CS125,IF($R$3=$AQ$13,'Result Sheet'!DN125,""))))))</f>
        <v/>
      </c>
      <c r="K125" s="120" t="str">
        <f>IF($R$3=$AQ$8,'Result Sheet'!M125,IF($R$3=$AQ$9,'Result Sheet'!AH125,IF($R$3=$AQ$10,'Result Sheet'!BD125,IF($R$3=$AQ$11,'Result Sheet'!BY125,IF($R$3=$AQ$12,'Result Sheet'!CT125,IF($R$3=$AQ$13,'Result Sheet'!DO125,IF($R$3=$AQ$14,'Result Sheet'!EI125,IF($R$3=$AQ$15,'Result Sheet'!ES125,IF($R$3=$AQ$16,'Result Sheet'!FC125,"")))))))))</f>
        <v/>
      </c>
      <c r="L125" s="120" t="str">
        <f>IF($R$3=$AQ$8,'Result Sheet'!N125,IF($R$3=$AQ$9,'Result Sheet'!AI125,IF($R$3=$AQ$10,'Result Sheet'!BE125,IF($R$3=$AQ$11,'Result Sheet'!BZ125,IF($R$3=$AQ$12,'Result Sheet'!CU125,IF($R$3=$AQ$13,'Result Sheet'!DP125,""))))))</f>
        <v/>
      </c>
      <c r="M125" s="120" t="str">
        <f>IF($R$3=$AQ$8,'Result Sheet'!O125,IF($R$3=$AQ$9,'Result Sheet'!AJ125,IF($R$3=$AQ$10,'Result Sheet'!BF125,IF($R$3=$AQ$11,'Result Sheet'!CA125,IF($R$3=$AQ$12,'Result Sheet'!CV125,IF($R$3=$AQ$13,'Result Sheet'!DQ125,IF($R$3=$AQ$14,'Result Sheet'!EJ125,IF($R$3=$AQ$15,'Result Sheet'!ET125,IF($R$3=$AQ$16,'Result Sheet'!FD125,"")))))))))</f>
        <v/>
      </c>
      <c r="N125" s="120" t="str">
        <f>IF($R$3=$AQ$8,'Result Sheet'!P125,IF($R$3=$AQ$9,'Result Sheet'!AK125,IF($R$3=$AQ$10,'Result Sheet'!BG125,IF($R$3=$AQ$11,'Result Sheet'!CB125,IF($R$3=$AQ$12,'Result Sheet'!CW125,IF($R$3=$AQ$13,'Result Sheet'!DR125,""))))))</f>
        <v/>
      </c>
      <c r="O125" s="120" t="str">
        <f>IF($R$3=$AQ$8,'Result Sheet'!Q125,IF($R$3=$AQ$9,'Result Sheet'!AL125,IF($R$3=$AQ$10,'Result Sheet'!BH125,IF($R$3=$AQ$11,'Result Sheet'!CC125,IF($R$3=$AQ$12,'Result Sheet'!CX125,IF($R$3=$AQ$13,'Result Sheet'!DS125,IF($R$3=$AQ$14,'Result Sheet'!EK125,IF($R$3=$AQ$15,'Result Sheet'!EU125,IF($R$3=$AQ$16,'Result Sheet'!FE125,"")))))))))</f>
        <v/>
      </c>
      <c r="P125" s="482" t="str">
        <f t="shared" si="13"/>
        <v/>
      </c>
      <c r="Q125" s="120" t="str">
        <f>IF($R$3=$AQ$8,'Result Sheet'!S125,IF($R$3=$AQ$9,'Result Sheet'!AN125,IF($R$3=$AQ$10,'Result Sheet'!BJ125,IF($R$3=$AQ$11,'Result Sheet'!CE125,IF($R$3=$AQ$12,'Result Sheet'!CZ125,IF($R$3=$AQ$13,'Result Sheet'!DU125,""))))))</f>
        <v/>
      </c>
      <c r="R125" s="120" t="str">
        <f>IF($R$3=$AQ$8,'Result Sheet'!T125,IF($R$3=$AQ$9,'Result Sheet'!AO125,IF($R$3=$AQ$10,'Result Sheet'!BK125,IF($R$3=$AQ$11,'Result Sheet'!CF125,IF($R$3=$AQ$12,'Result Sheet'!DA125,IF($R$3=$AQ$13,'Result Sheet'!DV125,IF($R$3=$AQ$14,'Result Sheet'!EL125,IF($R$3=$AQ$15,'Result Sheet'!EV125,IF($R$3=$AQ$16,'Result Sheet'!FF125,"")))))))))</f>
        <v/>
      </c>
      <c r="S125" s="65" t="str">
        <f t="shared" si="14"/>
        <v/>
      </c>
      <c r="T125" s="62">
        <f t="shared" si="15"/>
        <v>0</v>
      </c>
      <c r="U125" s="120" t="str">
        <f>IF($R$3=$AQ$8,'Result Sheet'!W125,IF($R$3=$AQ$9,'Result Sheet'!AR125,IF($R$3=$AQ$10,'Result Sheet'!BN125,IF($R$3=$AQ$11,'Result Sheet'!CI125,IF($R$3=$AQ$12,'Result Sheet'!DD125,IF($R$3=$AQ$13,'Result Sheet'!DY125,""))))))</f>
        <v/>
      </c>
      <c r="V125" s="120" t="str">
        <f>IF($R$3=$AQ$8,'Result Sheet'!X125,IF($R$3=$AQ$9,'Result Sheet'!AS125,IF($R$3=$AQ$10,'Result Sheet'!BO125,IF($R$3=$AQ$11,'Result Sheet'!CJ125,IF($R$3=$AQ$12,'Result Sheet'!DE125,IF($R$3=$AQ$13,'Result Sheet'!DZ125,IF($R$3=$AQ$14,'Result Sheet'!EM125,IF($R$3=$AQ$15,'Result Sheet'!EW125,IF($R$3=$AQ$16,'Result Sheet'!FG125,"")))))))))</f>
        <v/>
      </c>
      <c r="W125" s="66" t="str">
        <f t="shared" si="16"/>
        <v/>
      </c>
      <c r="X125" s="455" t="str">
        <f t="shared" si="17"/>
        <v/>
      </c>
      <c r="Y125" s="456">
        <f t="shared" si="18"/>
        <v>0</v>
      </c>
      <c r="Z125" s="456" t="str">
        <f t="shared" si="23"/>
        <v/>
      </c>
      <c r="AA125" s="456" t="str">
        <f t="shared" si="19"/>
        <v/>
      </c>
      <c r="AB125" s="456" t="str">
        <f t="shared" si="20"/>
        <v/>
      </c>
      <c r="AC125" s="456" t="str">
        <f t="shared" si="21"/>
        <v/>
      </c>
      <c r="AD125" s="457" t="str">
        <f t="shared" si="22"/>
        <v/>
      </c>
    </row>
    <row r="126" spans="1:30">
      <c r="A126" s="485">
        <f>IF('Result Sheet'!A126="","",'Result Sheet'!A126)</f>
        <v>119</v>
      </c>
      <c r="B126" s="449" t="str">
        <f>IF(OR($D$3="",$R$3=""),"",IF('Result Sheet'!B126="","",'Result Sheet'!B126))</f>
        <v/>
      </c>
      <c r="C126" s="450" t="str">
        <f>IF(OR($D$3="",$R$3=""),"",IF('Result Sheet'!F126="","",'Result Sheet'!F126))</f>
        <v/>
      </c>
      <c r="D126" s="451" t="str">
        <f>IF(OR($D$3="",$R$3=""),"",IF('Result Sheet'!E126="","",'Result Sheet'!E126))</f>
        <v/>
      </c>
      <c r="E126" s="452" t="str">
        <f>IF(OR($D$3="",$R$3=""),"",IF('Result Sheet'!G126="","",'Result Sheet'!G126))</f>
        <v/>
      </c>
      <c r="F126" s="452" t="str">
        <f>IF(OR($D$3="",$R$3=""),"",IF('Result Sheet'!H126="","",'Result Sheet'!H126))</f>
        <v/>
      </c>
      <c r="G126" s="452" t="str">
        <f>IF(OR($D$3="",$R$3=""),"",IF('Result Sheet'!I126="","",'Result Sheet'!I126))</f>
        <v/>
      </c>
      <c r="H126" s="453" t="str">
        <f>IF(OR($D$3="",$R$3=""),"",IF('Result Sheet'!K126="","",'Result Sheet'!K126))</f>
        <v/>
      </c>
      <c r="I126" s="454" t="str">
        <f>IF(OR($D$3="",$R$3=""),"",IF('Result Sheet'!J126="","",'Result Sheet'!J126))</f>
        <v/>
      </c>
      <c r="J126" s="120" t="str">
        <f>IF($R$3=$AQ$8,'Result Sheet'!L126,IF($R$3=$AQ$9,'Result Sheet'!AG126,IF($R$3=$AQ$10,'Result Sheet'!BC126,IF($R$3=$AQ$11,'Result Sheet'!BX126,IF($R$3=$AQ$12,'Result Sheet'!CS126,IF($R$3=$AQ$13,'Result Sheet'!DN126,""))))))</f>
        <v/>
      </c>
      <c r="K126" s="120" t="str">
        <f>IF($R$3=$AQ$8,'Result Sheet'!M126,IF($R$3=$AQ$9,'Result Sheet'!AH126,IF($R$3=$AQ$10,'Result Sheet'!BD126,IF($R$3=$AQ$11,'Result Sheet'!BY126,IF($R$3=$AQ$12,'Result Sheet'!CT126,IF($R$3=$AQ$13,'Result Sheet'!DO126,IF($R$3=$AQ$14,'Result Sheet'!EI126,IF($R$3=$AQ$15,'Result Sheet'!ES126,IF($R$3=$AQ$16,'Result Sheet'!FC126,"")))))))))</f>
        <v/>
      </c>
      <c r="L126" s="120" t="str">
        <f>IF($R$3=$AQ$8,'Result Sheet'!N126,IF($R$3=$AQ$9,'Result Sheet'!AI126,IF($R$3=$AQ$10,'Result Sheet'!BE126,IF($R$3=$AQ$11,'Result Sheet'!BZ126,IF($R$3=$AQ$12,'Result Sheet'!CU126,IF($R$3=$AQ$13,'Result Sheet'!DP126,""))))))</f>
        <v/>
      </c>
      <c r="M126" s="120" t="str">
        <f>IF($R$3=$AQ$8,'Result Sheet'!O126,IF($R$3=$AQ$9,'Result Sheet'!AJ126,IF($R$3=$AQ$10,'Result Sheet'!BF126,IF($R$3=$AQ$11,'Result Sheet'!CA126,IF($R$3=$AQ$12,'Result Sheet'!CV126,IF($R$3=$AQ$13,'Result Sheet'!DQ126,IF($R$3=$AQ$14,'Result Sheet'!EJ126,IF($R$3=$AQ$15,'Result Sheet'!ET126,IF($R$3=$AQ$16,'Result Sheet'!FD126,"")))))))))</f>
        <v/>
      </c>
      <c r="N126" s="120" t="str">
        <f>IF($R$3=$AQ$8,'Result Sheet'!P126,IF($R$3=$AQ$9,'Result Sheet'!AK126,IF($R$3=$AQ$10,'Result Sheet'!BG126,IF($R$3=$AQ$11,'Result Sheet'!CB126,IF($R$3=$AQ$12,'Result Sheet'!CW126,IF($R$3=$AQ$13,'Result Sheet'!DR126,""))))))</f>
        <v/>
      </c>
      <c r="O126" s="120" t="str">
        <f>IF($R$3=$AQ$8,'Result Sheet'!Q126,IF($R$3=$AQ$9,'Result Sheet'!AL126,IF($R$3=$AQ$10,'Result Sheet'!BH126,IF($R$3=$AQ$11,'Result Sheet'!CC126,IF($R$3=$AQ$12,'Result Sheet'!CX126,IF($R$3=$AQ$13,'Result Sheet'!DS126,IF($R$3=$AQ$14,'Result Sheet'!EK126,IF($R$3=$AQ$15,'Result Sheet'!EU126,IF($R$3=$AQ$16,'Result Sheet'!FE126,"")))))))))</f>
        <v/>
      </c>
      <c r="P126" s="482" t="str">
        <f t="shared" si="13"/>
        <v/>
      </c>
      <c r="Q126" s="120" t="str">
        <f>IF($R$3=$AQ$8,'Result Sheet'!S126,IF($R$3=$AQ$9,'Result Sheet'!AN126,IF($R$3=$AQ$10,'Result Sheet'!BJ126,IF($R$3=$AQ$11,'Result Sheet'!CE126,IF($R$3=$AQ$12,'Result Sheet'!CZ126,IF($R$3=$AQ$13,'Result Sheet'!DU126,""))))))</f>
        <v/>
      </c>
      <c r="R126" s="120" t="str">
        <f>IF($R$3=$AQ$8,'Result Sheet'!T126,IF($R$3=$AQ$9,'Result Sheet'!AO126,IF($R$3=$AQ$10,'Result Sheet'!BK126,IF($R$3=$AQ$11,'Result Sheet'!CF126,IF($R$3=$AQ$12,'Result Sheet'!DA126,IF($R$3=$AQ$13,'Result Sheet'!DV126,IF($R$3=$AQ$14,'Result Sheet'!EL126,IF($R$3=$AQ$15,'Result Sheet'!EV126,IF($R$3=$AQ$16,'Result Sheet'!FF126,"")))))))))</f>
        <v/>
      </c>
      <c r="S126" s="65" t="str">
        <f t="shared" si="14"/>
        <v/>
      </c>
      <c r="T126" s="62">
        <f t="shared" si="15"/>
        <v>0</v>
      </c>
      <c r="U126" s="120" t="str">
        <f>IF($R$3=$AQ$8,'Result Sheet'!W126,IF($R$3=$AQ$9,'Result Sheet'!AR126,IF($R$3=$AQ$10,'Result Sheet'!BN126,IF($R$3=$AQ$11,'Result Sheet'!CI126,IF($R$3=$AQ$12,'Result Sheet'!DD126,IF($R$3=$AQ$13,'Result Sheet'!DY126,""))))))</f>
        <v/>
      </c>
      <c r="V126" s="120" t="str">
        <f>IF($R$3=$AQ$8,'Result Sheet'!X126,IF($R$3=$AQ$9,'Result Sheet'!AS126,IF($R$3=$AQ$10,'Result Sheet'!BO126,IF($R$3=$AQ$11,'Result Sheet'!CJ126,IF($R$3=$AQ$12,'Result Sheet'!DE126,IF($R$3=$AQ$13,'Result Sheet'!DZ126,IF($R$3=$AQ$14,'Result Sheet'!EM126,IF($R$3=$AQ$15,'Result Sheet'!EW126,IF($R$3=$AQ$16,'Result Sheet'!FG126,"")))))))))</f>
        <v/>
      </c>
      <c r="W126" s="66" t="str">
        <f t="shared" si="16"/>
        <v/>
      </c>
      <c r="X126" s="455" t="str">
        <f t="shared" si="17"/>
        <v/>
      </c>
      <c r="Y126" s="456">
        <f t="shared" si="18"/>
        <v>0</v>
      </c>
      <c r="Z126" s="456" t="str">
        <f t="shared" si="23"/>
        <v/>
      </c>
      <c r="AA126" s="456" t="str">
        <f t="shared" si="19"/>
        <v/>
      </c>
      <c r="AB126" s="456" t="str">
        <f t="shared" si="20"/>
        <v/>
      </c>
      <c r="AC126" s="456" t="str">
        <f t="shared" si="21"/>
        <v/>
      </c>
      <c r="AD126" s="457" t="str">
        <f t="shared" si="22"/>
        <v/>
      </c>
    </row>
    <row r="127" spans="1:30">
      <c r="A127" s="485">
        <f>IF('Result Sheet'!A127="","",'Result Sheet'!A127)</f>
        <v>120</v>
      </c>
      <c r="B127" s="449" t="str">
        <f>IF(OR($D$3="",$R$3=""),"",IF('Result Sheet'!B127="","",'Result Sheet'!B127))</f>
        <v/>
      </c>
      <c r="C127" s="450" t="str">
        <f>IF(OR($D$3="",$R$3=""),"",IF('Result Sheet'!F127="","",'Result Sheet'!F127))</f>
        <v/>
      </c>
      <c r="D127" s="451" t="str">
        <f>IF(OR($D$3="",$R$3=""),"",IF('Result Sheet'!E127="","",'Result Sheet'!E127))</f>
        <v/>
      </c>
      <c r="E127" s="452" t="str">
        <f>IF(OR($D$3="",$R$3=""),"",IF('Result Sheet'!G127="","",'Result Sheet'!G127))</f>
        <v/>
      </c>
      <c r="F127" s="452" t="str">
        <f>IF(OR($D$3="",$R$3=""),"",IF('Result Sheet'!H127="","",'Result Sheet'!H127))</f>
        <v/>
      </c>
      <c r="G127" s="452" t="str">
        <f>IF(OR($D$3="",$R$3=""),"",IF('Result Sheet'!I127="","",'Result Sheet'!I127))</f>
        <v/>
      </c>
      <c r="H127" s="453" t="str">
        <f>IF(OR($D$3="",$R$3=""),"",IF('Result Sheet'!K127="","",'Result Sheet'!K127))</f>
        <v/>
      </c>
      <c r="I127" s="454" t="str">
        <f>IF(OR($D$3="",$R$3=""),"",IF('Result Sheet'!J127="","",'Result Sheet'!J127))</f>
        <v/>
      </c>
      <c r="J127" s="120" t="str">
        <f>IF($R$3=$AQ$8,'Result Sheet'!L127,IF($R$3=$AQ$9,'Result Sheet'!AG127,IF($R$3=$AQ$10,'Result Sheet'!BC127,IF($R$3=$AQ$11,'Result Sheet'!BX127,IF($R$3=$AQ$12,'Result Sheet'!CS127,IF($R$3=$AQ$13,'Result Sheet'!DN127,""))))))</f>
        <v/>
      </c>
      <c r="K127" s="120" t="str">
        <f>IF($R$3=$AQ$8,'Result Sheet'!M127,IF($R$3=$AQ$9,'Result Sheet'!AH127,IF($R$3=$AQ$10,'Result Sheet'!BD127,IF($R$3=$AQ$11,'Result Sheet'!BY127,IF($R$3=$AQ$12,'Result Sheet'!CT127,IF($R$3=$AQ$13,'Result Sheet'!DO127,IF($R$3=$AQ$14,'Result Sheet'!EI127,IF($R$3=$AQ$15,'Result Sheet'!ES127,IF($R$3=$AQ$16,'Result Sheet'!FC127,"")))))))))</f>
        <v/>
      </c>
      <c r="L127" s="120" t="str">
        <f>IF($R$3=$AQ$8,'Result Sheet'!N127,IF($R$3=$AQ$9,'Result Sheet'!AI127,IF($R$3=$AQ$10,'Result Sheet'!BE127,IF($R$3=$AQ$11,'Result Sheet'!BZ127,IF($R$3=$AQ$12,'Result Sheet'!CU127,IF($R$3=$AQ$13,'Result Sheet'!DP127,""))))))</f>
        <v/>
      </c>
      <c r="M127" s="120" t="str">
        <f>IF($R$3=$AQ$8,'Result Sheet'!O127,IF($R$3=$AQ$9,'Result Sheet'!AJ127,IF($R$3=$AQ$10,'Result Sheet'!BF127,IF($R$3=$AQ$11,'Result Sheet'!CA127,IF($R$3=$AQ$12,'Result Sheet'!CV127,IF($R$3=$AQ$13,'Result Sheet'!DQ127,IF($R$3=$AQ$14,'Result Sheet'!EJ127,IF($R$3=$AQ$15,'Result Sheet'!ET127,IF($R$3=$AQ$16,'Result Sheet'!FD127,"")))))))))</f>
        <v/>
      </c>
      <c r="N127" s="120" t="str">
        <f>IF($R$3=$AQ$8,'Result Sheet'!P127,IF($R$3=$AQ$9,'Result Sheet'!AK127,IF($R$3=$AQ$10,'Result Sheet'!BG127,IF($R$3=$AQ$11,'Result Sheet'!CB127,IF($R$3=$AQ$12,'Result Sheet'!CW127,IF($R$3=$AQ$13,'Result Sheet'!DR127,""))))))</f>
        <v/>
      </c>
      <c r="O127" s="120" t="str">
        <f>IF($R$3=$AQ$8,'Result Sheet'!Q127,IF($R$3=$AQ$9,'Result Sheet'!AL127,IF($R$3=$AQ$10,'Result Sheet'!BH127,IF($R$3=$AQ$11,'Result Sheet'!CC127,IF($R$3=$AQ$12,'Result Sheet'!CX127,IF($R$3=$AQ$13,'Result Sheet'!DS127,IF($R$3=$AQ$14,'Result Sheet'!EK127,IF($R$3=$AQ$15,'Result Sheet'!EU127,IF($R$3=$AQ$16,'Result Sheet'!FE127,"")))))))))</f>
        <v/>
      </c>
      <c r="P127" s="482" t="str">
        <f t="shared" si="13"/>
        <v/>
      </c>
      <c r="Q127" s="120" t="str">
        <f>IF($R$3=$AQ$8,'Result Sheet'!S127,IF($R$3=$AQ$9,'Result Sheet'!AN127,IF($R$3=$AQ$10,'Result Sheet'!BJ127,IF($R$3=$AQ$11,'Result Sheet'!CE127,IF($R$3=$AQ$12,'Result Sheet'!CZ127,IF($R$3=$AQ$13,'Result Sheet'!DU127,""))))))</f>
        <v/>
      </c>
      <c r="R127" s="120" t="str">
        <f>IF($R$3=$AQ$8,'Result Sheet'!T127,IF($R$3=$AQ$9,'Result Sheet'!AO127,IF($R$3=$AQ$10,'Result Sheet'!BK127,IF($R$3=$AQ$11,'Result Sheet'!CF127,IF($R$3=$AQ$12,'Result Sheet'!DA127,IF($R$3=$AQ$13,'Result Sheet'!DV127,IF($R$3=$AQ$14,'Result Sheet'!EL127,IF($R$3=$AQ$15,'Result Sheet'!EV127,IF($R$3=$AQ$16,'Result Sheet'!FF127,"")))))))))</f>
        <v/>
      </c>
      <c r="S127" s="65" t="str">
        <f t="shared" si="14"/>
        <v/>
      </c>
      <c r="T127" s="62">
        <f t="shared" si="15"/>
        <v>0</v>
      </c>
      <c r="U127" s="120" t="str">
        <f>IF($R$3=$AQ$8,'Result Sheet'!W127,IF($R$3=$AQ$9,'Result Sheet'!AR127,IF($R$3=$AQ$10,'Result Sheet'!BN127,IF($R$3=$AQ$11,'Result Sheet'!CI127,IF($R$3=$AQ$12,'Result Sheet'!DD127,IF($R$3=$AQ$13,'Result Sheet'!DY127,""))))))</f>
        <v/>
      </c>
      <c r="V127" s="120" t="str">
        <f>IF($R$3=$AQ$8,'Result Sheet'!X127,IF($R$3=$AQ$9,'Result Sheet'!AS127,IF($R$3=$AQ$10,'Result Sheet'!BO127,IF($R$3=$AQ$11,'Result Sheet'!CJ127,IF($R$3=$AQ$12,'Result Sheet'!DE127,IF($R$3=$AQ$13,'Result Sheet'!DZ127,IF($R$3=$AQ$14,'Result Sheet'!EM127,IF($R$3=$AQ$15,'Result Sheet'!EW127,IF($R$3=$AQ$16,'Result Sheet'!FG127,"")))))))))</f>
        <v/>
      </c>
      <c r="W127" s="66" t="str">
        <f t="shared" si="16"/>
        <v/>
      </c>
      <c r="X127" s="455" t="str">
        <f t="shared" si="17"/>
        <v/>
      </c>
      <c r="Y127" s="456">
        <f t="shared" si="18"/>
        <v>0</v>
      </c>
      <c r="Z127" s="456" t="str">
        <f t="shared" si="23"/>
        <v/>
      </c>
      <c r="AA127" s="456" t="str">
        <f t="shared" si="19"/>
        <v/>
      </c>
      <c r="AB127" s="456" t="str">
        <f t="shared" si="20"/>
        <v/>
      </c>
      <c r="AC127" s="456" t="str">
        <f t="shared" si="21"/>
        <v/>
      </c>
      <c r="AD127" s="457" t="str">
        <f t="shared" si="22"/>
        <v/>
      </c>
    </row>
    <row r="128" spans="1:30">
      <c r="A128" s="485">
        <f>IF('Result Sheet'!A128="","",'Result Sheet'!A128)</f>
        <v>121</v>
      </c>
      <c r="B128" s="449" t="str">
        <f>IF(OR($D$3="",$R$3=""),"",IF('Result Sheet'!B128="","",'Result Sheet'!B128))</f>
        <v/>
      </c>
      <c r="C128" s="450" t="str">
        <f>IF(OR($D$3="",$R$3=""),"",IF('Result Sheet'!F128="","",'Result Sheet'!F128))</f>
        <v/>
      </c>
      <c r="D128" s="451" t="str">
        <f>IF(OR($D$3="",$R$3=""),"",IF('Result Sheet'!E128="","",'Result Sheet'!E128))</f>
        <v/>
      </c>
      <c r="E128" s="452" t="str">
        <f>IF(OR($D$3="",$R$3=""),"",IF('Result Sheet'!G128="","",'Result Sheet'!G128))</f>
        <v/>
      </c>
      <c r="F128" s="452" t="str">
        <f>IF(OR($D$3="",$R$3=""),"",IF('Result Sheet'!H128="","",'Result Sheet'!H128))</f>
        <v/>
      </c>
      <c r="G128" s="452" t="str">
        <f>IF(OR($D$3="",$R$3=""),"",IF('Result Sheet'!I128="","",'Result Sheet'!I128))</f>
        <v/>
      </c>
      <c r="H128" s="453" t="str">
        <f>IF(OR($D$3="",$R$3=""),"",IF('Result Sheet'!K128="","",'Result Sheet'!K128))</f>
        <v/>
      </c>
      <c r="I128" s="454" t="str">
        <f>IF(OR($D$3="",$R$3=""),"",IF('Result Sheet'!J128="","",'Result Sheet'!J128))</f>
        <v/>
      </c>
      <c r="J128" s="120" t="str">
        <f>IF($R$3=$AQ$8,'Result Sheet'!L128,IF($R$3=$AQ$9,'Result Sheet'!AG128,IF($R$3=$AQ$10,'Result Sheet'!BC128,IF($R$3=$AQ$11,'Result Sheet'!BX128,IF($R$3=$AQ$12,'Result Sheet'!CS128,IF($R$3=$AQ$13,'Result Sheet'!DN128,""))))))</f>
        <v/>
      </c>
      <c r="K128" s="120" t="str">
        <f>IF($R$3=$AQ$8,'Result Sheet'!M128,IF($R$3=$AQ$9,'Result Sheet'!AH128,IF($R$3=$AQ$10,'Result Sheet'!BD128,IF($R$3=$AQ$11,'Result Sheet'!BY128,IF($R$3=$AQ$12,'Result Sheet'!CT128,IF($R$3=$AQ$13,'Result Sheet'!DO128,IF($R$3=$AQ$14,'Result Sheet'!EI128,IF($R$3=$AQ$15,'Result Sheet'!ES128,IF($R$3=$AQ$16,'Result Sheet'!FC128,"")))))))))</f>
        <v/>
      </c>
      <c r="L128" s="120" t="str">
        <f>IF($R$3=$AQ$8,'Result Sheet'!N128,IF($R$3=$AQ$9,'Result Sheet'!AI128,IF($R$3=$AQ$10,'Result Sheet'!BE128,IF($R$3=$AQ$11,'Result Sheet'!BZ128,IF($R$3=$AQ$12,'Result Sheet'!CU128,IF($R$3=$AQ$13,'Result Sheet'!DP128,""))))))</f>
        <v/>
      </c>
      <c r="M128" s="120" t="str">
        <f>IF($R$3=$AQ$8,'Result Sheet'!O128,IF($R$3=$AQ$9,'Result Sheet'!AJ128,IF($R$3=$AQ$10,'Result Sheet'!BF128,IF($R$3=$AQ$11,'Result Sheet'!CA128,IF($R$3=$AQ$12,'Result Sheet'!CV128,IF($R$3=$AQ$13,'Result Sheet'!DQ128,IF($R$3=$AQ$14,'Result Sheet'!EJ128,IF($R$3=$AQ$15,'Result Sheet'!ET128,IF($R$3=$AQ$16,'Result Sheet'!FD128,"")))))))))</f>
        <v/>
      </c>
      <c r="N128" s="120" t="str">
        <f>IF($R$3=$AQ$8,'Result Sheet'!P128,IF($R$3=$AQ$9,'Result Sheet'!AK128,IF($R$3=$AQ$10,'Result Sheet'!BG128,IF($R$3=$AQ$11,'Result Sheet'!CB128,IF($R$3=$AQ$12,'Result Sheet'!CW128,IF($R$3=$AQ$13,'Result Sheet'!DR128,""))))))</f>
        <v/>
      </c>
      <c r="O128" s="120" t="str">
        <f>IF($R$3=$AQ$8,'Result Sheet'!Q128,IF($R$3=$AQ$9,'Result Sheet'!AL128,IF($R$3=$AQ$10,'Result Sheet'!BH128,IF($R$3=$AQ$11,'Result Sheet'!CC128,IF($R$3=$AQ$12,'Result Sheet'!CX128,IF($R$3=$AQ$13,'Result Sheet'!DS128,IF($R$3=$AQ$14,'Result Sheet'!EK128,IF($R$3=$AQ$15,'Result Sheet'!EU128,IF($R$3=$AQ$16,'Result Sheet'!FE128,"")))))))))</f>
        <v/>
      </c>
      <c r="P128" s="482" t="str">
        <f t="shared" si="13"/>
        <v/>
      </c>
      <c r="Q128" s="120" t="str">
        <f>IF($R$3=$AQ$8,'Result Sheet'!S128,IF($R$3=$AQ$9,'Result Sheet'!AN128,IF($R$3=$AQ$10,'Result Sheet'!BJ128,IF($R$3=$AQ$11,'Result Sheet'!CE128,IF($R$3=$AQ$12,'Result Sheet'!CZ128,IF($R$3=$AQ$13,'Result Sheet'!DU128,""))))))</f>
        <v/>
      </c>
      <c r="R128" s="120" t="str">
        <f>IF($R$3=$AQ$8,'Result Sheet'!T128,IF($R$3=$AQ$9,'Result Sheet'!AO128,IF($R$3=$AQ$10,'Result Sheet'!BK128,IF($R$3=$AQ$11,'Result Sheet'!CF128,IF($R$3=$AQ$12,'Result Sheet'!DA128,IF($R$3=$AQ$13,'Result Sheet'!DV128,IF($R$3=$AQ$14,'Result Sheet'!EL128,IF($R$3=$AQ$15,'Result Sheet'!EV128,IF($R$3=$AQ$16,'Result Sheet'!FF128,"")))))))))</f>
        <v/>
      </c>
      <c r="S128" s="65" t="str">
        <f t="shared" si="14"/>
        <v/>
      </c>
      <c r="T128" s="62">
        <f t="shared" si="15"/>
        <v>0</v>
      </c>
      <c r="U128" s="120" t="str">
        <f>IF($R$3=$AQ$8,'Result Sheet'!W128,IF($R$3=$AQ$9,'Result Sheet'!AR128,IF($R$3=$AQ$10,'Result Sheet'!BN128,IF($R$3=$AQ$11,'Result Sheet'!CI128,IF($R$3=$AQ$12,'Result Sheet'!DD128,IF($R$3=$AQ$13,'Result Sheet'!DY128,""))))))</f>
        <v/>
      </c>
      <c r="V128" s="120" t="str">
        <f>IF($R$3=$AQ$8,'Result Sheet'!X128,IF($R$3=$AQ$9,'Result Sheet'!AS128,IF($R$3=$AQ$10,'Result Sheet'!BO128,IF($R$3=$AQ$11,'Result Sheet'!CJ128,IF($R$3=$AQ$12,'Result Sheet'!DE128,IF($R$3=$AQ$13,'Result Sheet'!DZ128,IF($R$3=$AQ$14,'Result Sheet'!EM128,IF($R$3=$AQ$15,'Result Sheet'!EW128,IF($R$3=$AQ$16,'Result Sheet'!FG128,"")))))))))</f>
        <v/>
      </c>
      <c r="W128" s="66" t="str">
        <f t="shared" si="16"/>
        <v/>
      </c>
      <c r="X128" s="455" t="str">
        <f t="shared" si="17"/>
        <v/>
      </c>
      <c r="Y128" s="456">
        <f t="shared" si="18"/>
        <v>0</v>
      </c>
      <c r="Z128" s="456" t="str">
        <f t="shared" si="23"/>
        <v/>
      </c>
      <c r="AA128" s="456" t="str">
        <f t="shared" si="19"/>
        <v/>
      </c>
      <c r="AB128" s="456" t="str">
        <f t="shared" si="20"/>
        <v/>
      </c>
      <c r="AC128" s="456" t="str">
        <f t="shared" si="21"/>
        <v/>
      </c>
      <c r="AD128" s="457" t="str">
        <f t="shared" si="22"/>
        <v/>
      </c>
    </row>
    <row r="129" spans="1:30">
      <c r="A129" s="485">
        <f>IF('Result Sheet'!A129="","",'Result Sheet'!A129)</f>
        <v>122</v>
      </c>
      <c r="B129" s="449" t="str">
        <f>IF(OR($D$3="",$R$3=""),"",IF('Result Sheet'!B129="","",'Result Sheet'!B129))</f>
        <v/>
      </c>
      <c r="C129" s="450" t="str">
        <f>IF(OR($D$3="",$R$3=""),"",IF('Result Sheet'!F129="","",'Result Sheet'!F129))</f>
        <v/>
      </c>
      <c r="D129" s="451" t="str">
        <f>IF(OR($D$3="",$R$3=""),"",IF('Result Sheet'!E129="","",'Result Sheet'!E129))</f>
        <v/>
      </c>
      <c r="E129" s="452" t="str">
        <f>IF(OR($D$3="",$R$3=""),"",IF('Result Sheet'!G129="","",'Result Sheet'!G129))</f>
        <v/>
      </c>
      <c r="F129" s="452" t="str">
        <f>IF(OR($D$3="",$R$3=""),"",IF('Result Sheet'!H129="","",'Result Sheet'!H129))</f>
        <v/>
      </c>
      <c r="G129" s="452" t="str">
        <f>IF(OR($D$3="",$R$3=""),"",IF('Result Sheet'!I129="","",'Result Sheet'!I129))</f>
        <v/>
      </c>
      <c r="H129" s="453" t="str">
        <f>IF(OR($D$3="",$R$3=""),"",IF('Result Sheet'!K129="","",'Result Sheet'!K129))</f>
        <v/>
      </c>
      <c r="I129" s="454" t="str">
        <f>IF(OR($D$3="",$R$3=""),"",IF('Result Sheet'!J129="","",'Result Sheet'!J129))</f>
        <v/>
      </c>
      <c r="J129" s="120" t="str">
        <f>IF($R$3=$AQ$8,'Result Sheet'!L129,IF($R$3=$AQ$9,'Result Sheet'!AG129,IF($R$3=$AQ$10,'Result Sheet'!BC129,IF($R$3=$AQ$11,'Result Sheet'!BX129,IF($R$3=$AQ$12,'Result Sheet'!CS129,IF($R$3=$AQ$13,'Result Sheet'!DN129,""))))))</f>
        <v/>
      </c>
      <c r="K129" s="120" t="str">
        <f>IF($R$3=$AQ$8,'Result Sheet'!M129,IF($R$3=$AQ$9,'Result Sheet'!AH129,IF($R$3=$AQ$10,'Result Sheet'!BD129,IF($R$3=$AQ$11,'Result Sheet'!BY129,IF($R$3=$AQ$12,'Result Sheet'!CT129,IF($R$3=$AQ$13,'Result Sheet'!DO129,IF($R$3=$AQ$14,'Result Sheet'!EI129,IF($R$3=$AQ$15,'Result Sheet'!ES129,IF($R$3=$AQ$16,'Result Sheet'!FC129,"")))))))))</f>
        <v/>
      </c>
      <c r="L129" s="120" t="str">
        <f>IF($R$3=$AQ$8,'Result Sheet'!N129,IF($R$3=$AQ$9,'Result Sheet'!AI129,IF($R$3=$AQ$10,'Result Sheet'!BE129,IF($R$3=$AQ$11,'Result Sheet'!BZ129,IF($R$3=$AQ$12,'Result Sheet'!CU129,IF($R$3=$AQ$13,'Result Sheet'!DP129,""))))))</f>
        <v/>
      </c>
      <c r="M129" s="120" t="str">
        <f>IF($R$3=$AQ$8,'Result Sheet'!O129,IF($R$3=$AQ$9,'Result Sheet'!AJ129,IF($R$3=$AQ$10,'Result Sheet'!BF129,IF($R$3=$AQ$11,'Result Sheet'!CA129,IF($R$3=$AQ$12,'Result Sheet'!CV129,IF($R$3=$AQ$13,'Result Sheet'!DQ129,IF($R$3=$AQ$14,'Result Sheet'!EJ129,IF($R$3=$AQ$15,'Result Sheet'!ET129,IF($R$3=$AQ$16,'Result Sheet'!FD129,"")))))))))</f>
        <v/>
      </c>
      <c r="N129" s="120" t="str">
        <f>IF($R$3=$AQ$8,'Result Sheet'!P129,IF($R$3=$AQ$9,'Result Sheet'!AK129,IF($R$3=$AQ$10,'Result Sheet'!BG129,IF($R$3=$AQ$11,'Result Sheet'!CB129,IF($R$3=$AQ$12,'Result Sheet'!CW129,IF($R$3=$AQ$13,'Result Sheet'!DR129,""))))))</f>
        <v/>
      </c>
      <c r="O129" s="120" t="str">
        <f>IF($R$3=$AQ$8,'Result Sheet'!Q129,IF($R$3=$AQ$9,'Result Sheet'!AL129,IF($R$3=$AQ$10,'Result Sheet'!BH129,IF($R$3=$AQ$11,'Result Sheet'!CC129,IF($R$3=$AQ$12,'Result Sheet'!CX129,IF($R$3=$AQ$13,'Result Sheet'!DS129,IF($R$3=$AQ$14,'Result Sheet'!EK129,IF($R$3=$AQ$15,'Result Sheet'!EU129,IF($R$3=$AQ$16,'Result Sheet'!FE129,"")))))))))</f>
        <v/>
      </c>
      <c r="P129" s="482" t="str">
        <f t="shared" si="13"/>
        <v/>
      </c>
      <c r="Q129" s="120" t="str">
        <f>IF($R$3=$AQ$8,'Result Sheet'!S129,IF($R$3=$AQ$9,'Result Sheet'!AN129,IF($R$3=$AQ$10,'Result Sheet'!BJ129,IF($R$3=$AQ$11,'Result Sheet'!CE129,IF($R$3=$AQ$12,'Result Sheet'!CZ129,IF($R$3=$AQ$13,'Result Sheet'!DU129,""))))))</f>
        <v/>
      </c>
      <c r="R129" s="120" t="str">
        <f>IF($R$3=$AQ$8,'Result Sheet'!T129,IF($R$3=$AQ$9,'Result Sheet'!AO129,IF($R$3=$AQ$10,'Result Sheet'!BK129,IF($R$3=$AQ$11,'Result Sheet'!CF129,IF($R$3=$AQ$12,'Result Sheet'!DA129,IF($R$3=$AQ$13,'Result Sheet'!DV129,IF($R$3=$AQ$14,'Result Sheet'!EL129,IF($R$3=$AQ$15,'Result Sheet'!EV129,IF($R$3=$AQ$16,'Result Sheet'!FF129,"")))))))))</f>
        <v/>
      </c>
      <c r="S129" s="65" t="str">
        <f t="shared" si="14"/>
        <v/>
      </c>
      <c r="T129" s="62">
        <f t="shared" si="15"/>
        <v>0</v>
      </c>
      <c r="U129" s="120" t="str">
        <f>IF($R$3=$AQ$8,'Result Sheet'!W129,IF($R$3=$AQ$9,'Result Sheet'!AR129,IF($R$3=$AQ$10,'Result Sheet'!BN129,IF($R$3=$AQ$11,'Result Sheet'!CI129,IF($R$3=$AQ$12,'Result Sheet'!DD129,IF($R$3=$AQ$13,'Result Sheet'!DY129,""))))))</f>
        <v/>
      </c>
      <c r="V129" s="120" t="str">
        <f>IF($R$3=$AQ$8,'Result Sheet'!X129,IF($R$3=$AQ$9,'Result Sheet'!AS129,IF($R$3=$AQ$10,'Result Sheet'!BO129,IF($R$3=$AQ$11,'Result Sheet'!CJ129,IF($R$3=$AQ$12,'Result Sheet'!DE129,IF($R$3=$AQ$13,'Result Sheet'!DZ129,IF($R$3=$AQ$14,'Result Sheet'!EM129,IF($R$3=$AQ$15,'Result Sheet'!EW129,IF($R$3=$AQ$16,'Result Sheet'!FG129,"")))))))))</f>
        <v/>
      </c>
      <c r="W129" s="66" t="str">
        <f t="shared" si="16"/>
        <v/>
      </c>
      <c r="X129" s="455" t="str">
        <f t="shared" si="17"/>
        <v/>
      </c>
      <c r="Y129" s="456">
        <f t="shared" si="18"/>
        <v>0</v>
      </c>
      <c r="Z129" s="456" t="str">
        <f t="shared" si="23"/>
        <v/>
      </c>
      <c r="AA129" s="456" t="str">
        <f t="shared" si="19"/>
        <v/>
      </c>
      <c r="AB129" s="456" t="str">
        <f t="shared" si="20"/>
        <v/>
      </c>
      <c r="AC129" s="456" t="str">
        <f t="shared" si="21"/>
        <v/>
      </c>
      <c r="AD129" s="457" t="str">
        <f t="shared" si="22"/>
        <v/>
      </c>
    </row>
    <row r="130" spans="1:30">
      <c r="A130" s="485">
        <f>IF('Result Sheet'!A130="","",'Result Sheet'!A130)</f>
        <v>123</v>
      </c>
      <c r="B130" s="449" t="str">
        <f>IF(OR($D$3="",$R$3=""),"",IF('Result Sheet'!B130="","",'Result Sheet'!B130))</f>
        <v/>
      </c>
      <c r="C130" s="450" t="str">
        <f>IF(OR($D$3="",$R$3=""),"",IF('Result Sheet'!F130="","",'Result Sheet'!F130))</f>
        <v/>
      </c>
      <c r="D130" s="451" t="str">
        <f>IF(OR($D$3="",$R$3=""),"",IF('Result Sheet'!E130="","",'Result Sheet'!E130))</f>
        <v/>
      </c>
      <c r="E130" s="452" t="str">
        <f>IF(OR($D$3="",$R$3=""),"",IF('Result Sheet'!G130="","",'Result Sheet'!G130))</f>
        <v/>
      </c>
      <c r="F130" s="452" t="str">
        <f>IF(OR($D$3="",$R$3=""),"",IF('Result Sheet'!H130="","",'Result Sheet'!H130))</f>
        <v/>
      </c>
      <c r="G130" s="452" t="str">
        <f>IF(OR($D$3="",$R$3=""),"",IF('Result Sheet'!I130="","",'Result Sheet'!I130))</f>
        <v/>
      </c>
      <c r="H130" s="453" t="str">
        <f>IF(OR($D$3="",$R$3=""),"",IF('Result Sheet'!K130="","",'Result Sheet'!K130))</f>
        <v/>
      </c>
      <c r="I130" s="454" t="str">
        <f>IF(OR($D$3="",$R$3=""),"",IF('Result Sheet'!J130="","",'Result Sheet'!J130))</f>
        <v/>
      </c>
      <c r="J130" s="120" t="str">
        <f>IF($R$3=$AQ$8,'Result Sheet'!L130,IF($R$3=$AQ$9,'Result Sheet'!AG130,IF($R$3=$AQ$10,'Result Sheet'!BC130,IF($R$3=$AQ$11,'Result Sheet'!BX130,IF($R$3=$AQ$12,'Result Sheet'!CS130,IF($R$3=$AQ$13,'Result Sheet'!DN130,""))))))</f>
        <v/>
      </c>
      <c r="K130" s="120" t="str">
        <f>IF($R$3=$AQ$8,'Result Sheet'!M130,IF($R$3=$AQ$9,'Result Sheet'!AH130,IF($R$3=$AQ$10,'Result Sheet'!BD130,IF($R$3=$AQ$11,'Result Sheet'!BY130,IF($R$3=$AQ$12,'Result Sheet'!CT130,IF($R$3=$AQ$13,'Result Sheet'!DO130,IF($R$3=$AQ$14,'Result Sheet'!EI130,IF($R$3=$AQ$15,'Result Sheet'!ES130,IF($R$3=$AQ$16,'Result Sheet'!FC130,"")))))))))</f>
        <v/>
      </c>
      <c r="L130" s="120" t="str">
        <f>IF($R$3=$AQ$8,'Result Sheet'!N130,IF($R$3=$AQ$9,'Result Sheet'!AI130,IF($R$3=$AQ$10,'Result Sheet'!BE130,IF($R$3=$AQ$11,'Result Sheet'!BZ130,IF($R$3=$AQ$12,'Result Sheet'!CU130,IF($R$3=$AQ$13,'Result Sheet'!DP130,""))))))</f>
        <v/>
      </c>
      <c r="M130" s="120" t="str">
        <f>IF($R$3=$AQ$8,'Result Sheet'!O130,IF($R$3=$AQ$9,'Result Sheet'!AJ130,IF($R$3=$AQ$10,'Result Sheet'!BF130,IF($R$3=$AQ$11,'Result Sheet'!CA130,IF($R$3=$AQ$12,'Result Sheet'!CV130,IF($R$3=$AQ$13,'Result Sheet'!DQ130,IF($R$3=$AQ$14,'Result Sheet'!EJ130,IF($R$3=$AQ$15,'Result Sheet'!ET130,IF($R$3=$AQ$16,'Result Sheet'!FD130,"")))))))))</f>
        <v/>
      </c>
      <c r="N130" s="120" t="str">
        <f>IF($R$3=$AQ$8,'Result Sheet'!P130,IF($R$3=$AQ$9,'Result Sheet'!AK130,IF($R$3=$AQ$10,'Result Sheet'!BG130,IF($R$3=$AQ$11,'Result Sheet'!CB130,IF($R$3=$AQ$12,'Result Sheet'!CW130,IF($R$3=$AQ$13,'Result Sheet'!DR130,""))))))</f>
        <v/>
      </c>
      <c r="O130" s="120" t="str">
        <f>IF($R$3=$AQ$8,'Result Sheet'!Q130,IF($R$3=$AQ$9,'Result Sheet'!AL130,IF($R$3=$AQ$10,'Result Sheet'!BH130,IF($R$3=$AQ$11,'Result Sheet'!CC130,IF($R$3=$AQ$12,'Result Sheet'!CX130,IF($R$3=$AQ$13,'Result Sheet'!DS130,IF($R$3=$AQ$14,'Result Sheet'!EK130,IF($R$3=$AQ$15,'Result Sheet'!EU130,IF($R$3=$AQ$16,'Result Sheet'!FE130,"")))))))))</f>
        <v/>
      </c>
      <c r="P130" s="482" t="str">
        <f t="shared" si="13"/>
        <v/>
      </c>
      <c r="Q130" s="120" t="str">
        <f>IF($R$3=$AQ$8,'Result Sheet'!S130,IF($R$3=$AQ$9,'Result Sheet'!AN130,IF($R$3=$AQ$10,'Result Sheet'!BJ130,IF($R$3=$AQ$11,'Result Sheet'!CE130,IF($R$3=$AQ$12,'Result Sheet'!CZ130,IF($R$3=$AQ$13,'Result Sheet'!DU130,""))))))</f>
        <v/>
      </c>
      <c r="R130" s="120" t="str">
        <f>IF($R$3=$AQ$8,'Result Sheet'!T130,IF($R$3=$AQ$9,'Result Sheet'!AO130,IF($R$3=$AQ$10,'Result Sheet'!BK130,IF($R$3=$AQ$11,'Result Sheet'!CF130,IF($R$3=$AQ$12,'Result Sheet'!DA130,IF($R$3=$AQ$13,'Result Sheet'!DV130,IF($R$3=$AQ$14,'Result Sheet'!EL130,IF($R$3=$AQ$15,'Result Sheet'!EV130,IF($R$3=$AQ$16,'Result Sheet'!FF130,"")))))))))</f>
        <v/>
      </c>
      <c r="S130" s="65" t="str">
        <f t="shared" si="14"/>
        <v/>
      </c>
      <c r="T130" s="62">
        <f t="shared" si="15"/>
        <v>0</v>
      </c>
      <c r="U130" s="120" t="str">
        <f>IF($R$3=$AQ$8,'Result Sheet'!W130,IF($R$3=$AQ$9,'Result Sheet'!AR130,IF($R$3=$AQ$10,'Result Sheet'!BN130,IF($R$3=$AQ$11,'Result Sheet'!CI130,IF($R$3=$AQ$12,'Result Sheet'!DD130,IF($R$3=$AQ$13,'Result Sheet'!DY130,""))))))</f>
        <v/>
      </c>
      <c r="V130" s="120" t="str">
        <f>IF($R$3=$AQ$8,'Result Sheet'!X130,IF($R$3=$AQ$9,'Result Sheet'!AS130,IF($R$3=$AQ$10,'Result Sheet'!BO130,IF($R$3=$AQ$11,'Result Sheet'!CJ130,IF($R$3=$AQ$12,'Result Sheet'!DE130,IF($R$3=$AQ$13,'Result Sheet'!DZ130,IF($R$3=$AQ$14,'Result Sheet'!EM130,IF($R$3=$AQ$15,'Result Sheet'!EW130,IF($R$3=$AQ$16,'Result Sheet'!FG130,"")))))))))</f>
        <v/>
      </c>
      <c r="W130" s="66" t="str">
        <f t="shared" si="16"/>
        <v/>
      </c>
      <c r="X130" s="455" t="str">
        <f t="shared" si="17"/>
        <v/>
      </c>
      <c r="Y130" s="456">
        <f t="shared" si="18"/>
        <v>0</v>
      </c>
      <c r="Z130" s="456" t="str">
        <f t="shared" si="23"/>
        <v/>
      </c>
      <c r="AA130" s="456" t="str">
        <f t="shared" si="19"/>
        <v/>
      </c>
      <c r="AB130" s="456" t="str">
        <f t="shared" si="20"/>
        <v/>
      </c>
      <c r="AC130" s="456" t="str">
        <f t="shared" si="21"/>
        <v/>
      </c>
      <c r="AD130" s="457" t="str">
        <f t="shared" si="22"/>
        <v/>
      </c>
    </row>
    <row r="131" spans="1:30">
      <c r="A131" s="485">
        <f>IF('Result Sheet'!A131="","",'Result Sheet'!A131)</f>
        <v>124</v>
      </c>
      <c r="B131" s="449" t="str">
        <f>IF(OR($D$3="",$R$3=""),"",IF('Result Sheet'!B131="","",'Result Sheet'!B131))</f>
        <v/>
      </c>
      <c r="C131" s="450" t="str">
        <f>IF(OR($D$3="",$R$3=""),"",IF('Result Sheet'!F131="","",'Result Sheet'!F131))</f>
        <v/>
      </c>
      <c r="D131" s="451" t="str">
        <f>IF(OR($D$3="",$R$3=""),"",IF('Result Sheet'!E131="","",'Result Sheet'!E131))</f>
        <v/>
      </c>
      <c r="E131" s="452" t="str">
        <f>IF(OR($D$3="",$R$3=""),"",IF('Result Sheet'!G131="","",'Result Sheet'!G131))</f>
        <v/>
      </c>
      <c r="F131" s="452" t="str">
        <f>IF(OR($D$3="",$R$3=""),"",IF('Result Sheet'!H131="","",'Result Sheet'!H131))</f>
        <v/>
      </c>
      <c r="G131" s="452" t="str">
        <f>IF(OR($D$3="",$R$3=""),"",IF('Result Sheet'!I131="","",'Result Sheet'!I131))</f>
        <v/>
      </c>
      <c r="H131" s="453" t="str">
        <f>IF(OR($D$3="",$R$3=""),"",IF('Result Sheet'!K131="","",'Result Sheet'!K131))</f>
        <v/>
      </c>
      <c r="I131" s="454" t="str">
        <f>IF(OR($D$3="",$R$3=""),"",IF('Result Sheet'!J131="","",'Result Sheet'!J131))</f>
        <v/>
      </c>
      <c r="J131" s="120" t="str">
        <f>IF($R$3=$AQ$8,'Result Sheet'!L131,IF($R$3=$AQ$9,'Result Sheet'!AG131,IF($R$3=$AQ$10,'Result Sheet'!BC131,IF($R$3=$AQ$11,'Result Sheet'!BX131,IF($R$3=$AQ$12,'Result Sheet'!CS131,IF($R$3=$AQ$13,'Result Sheet'!DN131,""))))))</f>
        <v/>
      </c>
      <c r="K131" s="120" t="str">
        <f>IF($R$3=$AQ$8,'Result Sheet'!M131,IF($R$3=$AQ$9,'Result Sheet'!AH131,IF($R$3=$AQ$10,'Result Sheet'!BD131,IF($R$3=$AQ$11,'Result Sheet'!BY131,IF($R$3=$AQ$12,'Result Sheet'!CT131,IF($R$3=$AQ$13,'Result Sheet'!DO131,IF($R$3=$AQ$14,'Result Sheet'!EI131,IF($R$3=$AQ$15,'Result Sheet'!ES131,IF($R$3=$AQ$16,'Result Sheet'!FC131,"")))))))))</f>
        <v/>
      </c>
      <c r="L131" s="120" t="str">
        <f>IF($R$3=$AQ$8,'Result Sheet'!N131,IF($R$3=$AQ$9,'Result Sheet'!AI131,IF($R$3=$AQ$10,'Result Sheet'!BE131,IF($R$3=$AQ$11,'Result Sheet'!BZ131,IF($R$3=$AQ$12,'Result Sheet'!CU131,IF($R$3=$AQ$13,'Result Sheet'!DP131,""))))))</f>
        <v/>
      </c>
      <c r="M131" s="120" t="str">
        <f>IF($R$3=$AQ$8,'Result Sheet'!O131,IF($R$3=$AQ$9,'Result Sheet'!AJ131,IF($R$3=$AQ$10,'Result Sheet'!BF131,IF($R$3=$AQ$11,'Result Sheet'!CA131,IF($R$3=$AQ$12,'Result Sheet'!CV131,IF($R$3=$AQ$13,'Result Sheet'!DQ131,IF($R$3=$AQ$14,'Result Sheet'!EJ131,IF($R$3=$AQ$15,'Result Sheet'!ET131,IF($R$3=$AQ$16,'Result Sheet'!FD131,"")))))))))</f>
        <v/>
      </c>
      <c r="N131" s="120" t="str">
        <f>IF($R$3=$AQ$8,'Result Sheet'!P131,IF($R$3=$AQ$9,'Result Sheet'!AK131,IF($R$3=$AQ$10,'Result Sheet'!BG131,IF($R$3=$AQ$11,'Result Sheet'!CB131,IF($R$3=$AQ$12,'Result Sheet'!CW131,IF($R$3=$AQ$13,'Result Sheet'!DR131,""))))))</f>
        <v/>
      </c>
      <c r="O131" s="120" t="str">
        <f>IF($R$3=$AQ$8,'Result Sheet'!Q131,IF($R$3=$AQ$9,'Result Sheet'!AL131,IF($R$3=$AQ$10,'Result Sheet'!BH131,IF($R$3=$AQ$11,'Result Sheet'!CC131,IF($R$3=$AQ$12,'Result Sheet'!CX131,IF($R$3=$AQ$13,'Result Sheet'!DS131,IF($R$3=$AQ$14,'Result Sheet'!EK131,IF($R$3=$AQ$15,'Result Sheet'!EU131,IF($R$3=$AQ$16,'Result Sheet'!FE131,"")))))))))</f>
        <v/>
      </c>
      <c r="P131" s="482" t="str">
        <f t="shared" si="13"/>
        <v/>
      </c>
      <c r="Q131" s="120" t="str">
        <f>IF($R$3=$AQ$8,'Result Sheet'!S131,IF($R$3=$AQ$9,'Result Sheet'!AN131,IF($R$3=$AQ$10,'Result Sheet'!BJ131,IF($R$3=$AQ$11,'Result Sheet'!CE131,IF($R$3=$AQ$12,'Result Sheet'!CZ131,IF($R$3=$AQ$13,'Result Sheet'!DU131,""))))))</f>
        <v/>
      </c>
      <c r="R131" s="120" t="str">
        <f>IF($R$3=$AQ$8,'Result Sheet'!T131,IF($R$3=$AQ$9,'Result Sheet'!AO131,IF($R$3=$AQ$10,'Result Sheet'!BK131,IF($R$3=$AQ$11,'Result Sheet'!CF131,IF($R$3=$AQ$12,'Result Sheet'!DA131,IF($R$3=$AQ$13,'Result Sheet'!DV131,IF($R$3=$AQ$14,'Result Sheet'!EL131,IF($R$3=$AQ$15,'Result Sheet'!EV131,IF($R$3=$AQ$16,'Result Sheet'!FF131,"")))))))))</f>
        <v/>
      </c>
      <c r="S131" s="65" t="str">
        <f t="shared" si="14"/>
        <v/>
      </c>
      <c r="T131" s="62">
        <f t="shared" si="15"/>
        <v>0</v>
      </c>
      <c r="U131" s="120" t="str">
        <f>IF($R$3=$AQ$8,'Result Sheet'!W131,IF($R$3=$AQ$9,'Result Sheet'!AR131,IF($R$3=$AQ$10,'Result Sheet'!BN131,IF($R$3=$AQ$11,'Result Sheet'!CI131,IF($R$3=$AQ$12,'Result Sheet'!DD131,IF($R$3=$AQ$13,'Result Sheet'!DY131,""))))))</f>
        <v/>
      </c>
      <c r="V131" s="120" t="str">
        <f>IF($R$3=$AQ$8,'Result Sheet'!X131,IF($R$3=$AQ$9,'Result Sheet'!AS131,IF($R$3=$AQ$10,'Result Sheet'!BO131,IF($R$3=$AQ$11,'Result Sheet'!CJ131,IF($R$3=$AQ$12,'Result Sheet'!DE131,IF($R$3=$AQ$13,'Result Sheet'!DZ131,IF($R$3=$AQ$14,'Result Sheet'!EM131,IF($R$3=$AQ$15,'Result Sheet'!EW131,IF($R$3=$AQ$16,'Result Sheet'!FG131,"")))))))))</f>
        <v/>
      </c>
      <c r="W131" s="66" t="str">
        <f t="shared" si="16"/>
        <v/>
      </c>
      <c r="X131" s="455" t="str">
        <f t="shared" si="17"/>
        <v/>
      </c>
      <c r="Y131" s="456">
        <f t="shared" si="18"/>
        <v>0</v>
      </c>
      <c r="Z131" s="456" t="str">
        <f t="shared" si="23"/>
        <v/>
      </c>
      <c r="AA131" s="456" t="str">
        <f t="shared" si="19"/>
        <v/>
      </c>
      <c r="AB131" s="456" t="str">
        <f t="shared" si="20"/>
        <v/>
      </c>
      <c r="AC131" s="456" t="str">
        <f t="shared" si="21"/>
        <v/>
      </c>
      <c r="AD131" s="457" t="str">
        <f t="shared" si="22"/>
        <v/>
      </c>
    </row>
    <row r="132" spans="1:30">
      <c r="A132" s="485">
        <f>IF('Result Sheet'!A132="","",'Result Sheet'!A132)</f>
        <v>125</v>
      </c>
      <c r="B132" s="449" t="str">
        <f>IF(OR($D$3="",$R$3=""),"",IF('Result Sheet'!B132="","",'Result Sheet'!B132))</f>
        <v/>
      </c>
      <c r="C132" s="450" t="str">
        <f>IF(OR($D$3="",$R$3=""),"",IF('Result Sheet'!F132="","",'Result Sheet'!F132))</f>
        <v/>
      </c>
      <c r="D132" s="451" t="str">
        <f>IF(OR($D$3="",$R$3=""),"",IF('Result Sheet'!E132="","",'Result Sheet'!E132))</f>
        <v/>
      </c>
      <c r="E132" s="452" t="str">
        <f>IF(OR($D$3="",$R$3=""),"",IF('Result Sheet'!G132="","",'Result Sheet'!G132))</f>
        <v/>
      </c>
      <c r="F132" s="452" t="str">
        <f>IF(OR($D$3="",$R$3=""),"",IF('Result Sheet'!H132="","",'Result Sheet'!H132))</f>
        <v/>
      </c>
      <c r="G132" s="452" t="str">
        <f>IF(OR($D$3="",$R$3=""),"",IF('Result Sheet'!I132="","",'Result Sheet'!I132))</f>
        <v/>
      </c>
      <c r="H132" s="453" t="str">
        <f>IF(OR($D$3="",$R$3=""),"",IF('Result Sheet'!K132="","",'Result Sheet'!K132))</f>
        <v/>
      </c>
      <c r="I132" s="454" t="str">
        <f>IF(OR($D$3="",$R$3=""),"",IF('Result Sheet'!J132="","",'Result Sheet'!J132))</f>
        <v/>
      </c>
      <c r="J132" s="120" t="str">
        <f>IF($R$3=$AQ$8,'Result Sheet'!L132,IF($R$3=$AQ$9,'Result Sheet'!AG132,IF($R$3=$AQ$10,'Result Sheet'!BC132,IF($R$3=$AQ$11,'Result Sheet'!BX132,IF($R$3=$AQ$12,'Result Sheet'!CS132,IF($R$3=$AQ$13,'Result Sheet'!DN132,""))))))</f>
        <v/>
      </c>
      <c r="K132" s="120" t="str">
        <f>IF($R$3=$AQ$8,'Result Sheet'!M132,IF($R$3=$AQ$9,'Result Sheet'!AH132,IF($R$3=$AQ$10,'Result Sheet'!BD132,IF($R$3=$AQ$11,'Result Sheet'!BY132,IF($R$3=$AQ$12,'Result Sheet'!CT132,IF($R$3=$AQ$13,'Result Sheet'!DO132,IF($R$3=$AQ$14,'Result Sheet'!EI132,IF($R$3=$AQ$15,'Result Sheet'!ES132,IF($R$3=$AQ$16,'Result Sheet'!FC132,"")))))))))</f>
        <v/>
      </c>
      <c r="L132" s="120" t="str">
        <f>IF($R$3=$AQ$8,'Result Sheet'!N132,IF($R$3=$AQ$9,'Result Sheet'!AI132,IF($R$3=$AQ$10,'Result Sheet'!BE132,IF($R$3=$AQ$11,'Result Sheet'!BZ132,IF($R$3=$AQ$12,'Result Sheet'!CU132,IF($R$3=$AQ$13,'Result Sheet'!DP132,""))))))</f>
        <v/>
      </c>
      <c r="M132" s="120" t="str">
        <f>IF($R$3=$AQ$8,'Result Sheet'!O132,IF($R$3=$AQ$9,'Result Sheet'!AJ132,IF($R$3=$AQ$10,'Result Sheet'!BF132,IF($R$3=$AQ$11,'Result Sheet'!CA132,IF($R$3=$AQ$12,'Result Sheet'!CV132,IF($R$3=$AQ$13,'Result Sheet'!DQ132,IF($R$3=$AQ$14,'Result Sheet'!EJ132,IF($R$3=$AQ$15,'Result Sheet'!ET132,IF($R$3=$AQ$16,'Result Sheet'!FD132,"")))))))))</f>
        <v/>
      </c>
      <c r="N132" s="120" t="str">
        <f>IF($R$3=$AQ$8,'Result Sheet'!P132,IF($R$3=$AQ$9,'Result Sheet'!AK132,IF($R$3=$AQ$10,'Result Sheet'!BG132,IF($R$3=$AQ$11,'Result Sheet'!CB132,IF($R$3=$AQ$12,'Result Sheet'!CW132,IF($R$3=$AQ$13,'Result Sheet'!DR132,""))))))</f>
        <v/>
      </c>
      <c r="O132" s="120" t="str">
        <f>IF($R$3=$AQ$8,'Result Sheet'!Q132,IF($R$3=$AQ$9,'Result Sheet'!AL132,IF($R$3=$AQ$10,'Result Sheet'!BH132,IF($R$3=$AQ$11,'Result Sheet'!CC132,IF($R$3=$AQ$12,'Result Sheet'!CX132,IF($R$3=$AQ$13,'Result Sheet'!DS132,IF($R$3=$AQ$14,'Result Sheet'!EK132,IF($R$3=$AQ$15,'Result Sheet'!EU132,IF($R$3=$AQ$16,'Result Sheet'!FE132,"")))))))))</f>
        <v/>
      </c>
      <c r="P132" s="482" t="str">
        <f t="shared" si="13"/>
        <v/>
      </c>
      <c r="Q132" s="120" t="str">
        <f>IF($R$3=$AQ$8,'Result Sheet'!S132,IF($R$3=$AQ$9,'Result Sheet'!AN132,IF($R$3=$AQ$10,'Result Sheet'!BJ132,IF($R$3=$AQ$11,'Result Sheet'!CE132,IF($R$3=$AQ$12,'Result Sheet'!CZ132,IF($R$3=$AQ$13,'Result Sheet'!DU132,""))))))</f>
        <v/>
      </c>
      <c r="R132" s="120" t="str">
        <f>IF($R$3=$AQ$8,'Result Sheet'!T132,IF($R$3=$AQ$9,'Result Sheet'!AO132,IF($R$3=$AQ$10,'Result Sheet'!BK132,IF($R$3=$AQ$11,'Result Sheet'!CF132,IF($R$3=$AQ$12,'Result Sheet'!DA132,IF($R$3=$AQ$13,'Result Sheet'!DV132,IF($R$3=$AQ$14,'Result Sheet'!EL132,IF($R$3=$AQ$15,'Result Sheet'!EV132,IF($R$3=$AQ$16,'Result Sheet'!FF132,"")))))))))</f>
        <v/>
      </c>
      <c r="S132" s="65" t="str">
        <f t="shared" si="14"/>
        <v/>
      </c>
      <c r="T132" s="62">
        <f t="shared" si="15"/>
        <v>0</v>
      </c>
      <c r="U132" s="120" t="str">
        <f>IF($R$3=$AQ$8,'Result Sheet'!W132,IF($R$3=$AQ$9,'Result Sheet'!AR132,IF($R$3=$AQ$10,'Result Sheet'!BN132,IF($R$3=$AQ$11,'Result Sheet'!CI132,IF($R$3=$AQ$12,'Result Sheet'!DD132,IF($R$3=$AQ$13,'Result Sheet'!DY132,""))))))</f>
        <v/>
      </c>
      <c r="V132" s="120" t="str">
        <f>IF($R$3=$AQ$8,'Result Sheet'!X132,IF($R$3=$AQ$9,'Result Sheet'!AS132,IF($R$3=$AQ$10,'Result Sheet'!BO132,IF($R$3=$AQ$11,'Result Sheet'!CJ132,IF($R$3=$AQ$12,'Result Sheet'!DE132,IF($R$3=$AQ$13,'Result Sheet'!DZ132,IF($R$3=$AQ$14,'Result Sheet'!EM132,IF($R$3=$AQ$15,'Result Sheet'!EW132,IF($R$3=$AQ$16,'Result Sheet'!FG132,"")))))))))</f>
        <v/>
      </c>
      <c r="W132" s="66" t="str">
        <f t="shared" si="16"/>
        <v/>
      </c>
      <c r="X132" s="455" t="str">
        <f t="shared" si="17"/>
        <v/>
      </c>
      <c r="Y132" s="456">
        <f t="shared" si="18"/>
        <v>0</v>
      </c>
      <c r="Z132" s="456" t="str">
        <f t="shared" si="23"/>
        <v/>
      </c>
      <c r="AA132" s="456" t="str">
        <f t="shared" si="19"/>
        <v/>
      </c>
      <c r="AB132" s="456" t="str">
        <f t="shared" si="20"/>
        <v/>
      </c>
      <c r="AC132" s="456" t="str">
        <f t="shared" si="21"/>
        <v/>
      </c>
      <c r="AD132" s="457" t="str">
        <f t="shared" si="22"/>
        <v/>
      </c>
    </row>
    <row r="133" spans="1:30">
      <c r="A133" s="485">
        <f>IF('Result Sheet'!A133="","",'Result Sheet'!A133)</f>
        <v>126</v>
      </c>
      <c r="B133" s="449" t="str">
        <f>IF(OR($D$3="",$R$3=""),"",IF('Result Sheet'!B133="","",'Result Sheet'!B133))</f>
        <v/>
      </c>
      <c r="C133" s="450" t="str">
        <f>IF(OR($D$3="",$R$3=""),"",IF('Result Sheet'!F133="","",'Result Sheet'!F133))</f>
        <v/>
      </c>
      <c r="D133" s="451" t="str">
        <f>IF(OR($D$3="",$R$3=""),"",IF('Result Sheet'!E133="","",'Result Sheet'!E133))</f>
        <v/>
      </c>
      <c r="E133" s="452" t="str">
        <f>IF(OR($D$3="",$R$3=""),"",IF('Result Sheet'!G133="","",'Result Sheet'!G133))</f>
        <v/>
      </c>
      <c r="F133" s="452" t="str">
        <f>IF(OR($D$3="",$R$3=""),"",IF('Result Sheet'!H133="","",'Result Sheet'!H133))</f>
        <v/>
      </c>
      <c r="G133" s="452" t="str">
        <f>IF(OR($D$3="",$R$3=""),"",IF('Result Sheet'!I133="","",'Result Sheet'!I133))</f>
        <v/>
      </c>
      <c r="H133" s="453" t="str">
        <f>IF(OR($D$3="",$R$3=""),"",IF('Result Sheet'!K133="","",'Result Sheet'!K133))</f>
        <v/>
      </c>
      <c r="I133" s="454" t="str">
        <f>IF(OR($D$3="",$R$3=""),"",IF('Result Sheet'!J133="","",'Result Sheet'!J133))</f>
        <v/>
      </c>
      <c r="J133" s="120" t="str">
        <f>IF($R$3=$AQ$8,'Result Sheet'!L133,IF($R$3=$AQ$9,'Result Sheet'!AG133,IF($R$3=$AQ$10,'Result Sheet'!BC133,IF($R$3=$AQ$11,'Result Sheet'!BX133,IF($R$3=$AQ$12,'Result Sheet'!CS133,IF($R$3=$AQ$13,'Result Sheet'!DN133,""))))))</f>
        <v/>
      </c>
      <c r="K133" s="120" t="str">
        <f>IF($R$3=$AQ$8,'Result Sheet'!M133,IF($R$3=$AQ$9,'Result Sheet'!AH133,IF($R$3=$AQ$10,'Result Sheet'!BD133,IF($R$3=$AQ$11,'Result Sheet'!BY133,IF($R$3=$AQ$12,'Result Sheet'!CT133,IF($R$3=$AQ$13,'Result Sheet'!DO133,IF($R$3=$AQ$14,'Result Sheet'!EI133,IF($R$3=$AQ$15,'Result Sheet'!ES133,IF($R$3=$AQ$16,'Result Sheet'!FC133,"")))))))))</f>
        <v/>
      </c>
      <c r="L133" s="120" t="str">
        <f>IF($R$3=$AQ$8,'Result Sheet'!N133,IF($R$3=$AQ$9,'Result Sheet'!AI133,IF($R$3=$AQ$10,'Result Sheet'!BE133,IF($R$3=$AQ$11,'Result Sheet'!BZ133,IF($R$3=$AQ$12,'Result Sheet'!CU133,IF($R$3=$AQ$13,'Result Sheet'!DP133,""))))))</f>
        <v/>
      </c>
      <c r="M133" s="120" t="str">
        <f>IF($R$3=$AQ$8,'Result Sheet'!O133,IF($R$3=$AQ$9,'Result Sheet'!AJ133,IF($R$3=$AQ$10,'Result Sheet'!BF133,IF($R$3=$AQ$11,'Result Sheet'!CA133,IF($R$3=$AQ$12,'Result Sheet'!CV133,IF($R$3=$AQ$13,'Result Sheet'!DQ133,IF($R$3=$AQ$14,'Result Sheet'!EJ133,IF($R$3=$AQ$15,'Result Sheet'!ET133,IF($R$3=$AQ$16,'Result Sheet'!FD133,"")))))))))</f>
        <v/>
      </c>
      <c r="N133" s="120" t="str">
        <f>IF($R$3=$AQ$8,'Result Sheet'!P133,IF($R$3=$AQ$9,'Result Sheet'!AK133,IF($R$3=$AQ$10,'Result Sheet'!BG133,IF($R$3=$AQ$11,'Result Sheet'!CB133,IF($R$3=$AQ$12,'Result Sheet'!CW133,IF($R$3=$AQ$13,'Result Sheet'!DR133,""))))))</f>
        <v/>
      </c>
      <c r="O133" s="120" t="str">
        <f>IF($R$3=$AQ$8,'Result Sheet'!Q133,IF($R$3=$AQ$9,'Result Sheet'!AL133,IF($R$3=$AQ$10,'Result Sheet'!BH133,IF($R$3=$AQ$11,'Result Sheet'!CC133,IF($R$3=$AQ$12,'Result Sheet'!CX133,IF($R$3=$AQ$13,'Result Sheet'!DS133,IF($R$3=$AQ$14,'Result Sheet'!EK133,IF($R$3=$AQ$15,'Result Sheet'!EU133,IF($R$3=$AQ$16,'Result Sheet'!FE133,"")))))))))</f>
        <v/>
      </c>
      <c r="P133" s="482" t="str">
        <f t="shared" si="13"/>
        <v/>
      </c>
      <c r="Q133" s="120" t="str">
        <f>IF($R$3=$AQ$8,'Result Sheet'!S133,IF($R$3=$AQ$9,'Result Sheet'!AN133,IF($R$3=$AQ$10,'Result Sheet'!BJ133,IF($R$3=$AQ$11,'Result Sheet'!CE133,IF($R$3=$AQ$12,'Result Sheet'!CZ133,IF($R$3=$AQ$13,'Result Sheet'!DU133,""))))))</f>
        <v/>
      </c>
      <c r="R133" s="120" t="str">
        <f>IF($R$3=$AQ$8,'Result Sheet'!T133,IF($R$3=$AQ$9,'Result Sheet'!AO133,IF($R$3=$AQ$10,'Result Sheet'!BK133,IF($R$3=$AQ$11,'Result Sheet'!CF133,IF($R$3=$AQ$12,'Result Sheet'!DA133,IF($R$3=$AQ$13,'Result Sheet'!DV133,IF($R$3=$AQ$14,'Result Sheet'!EL133,IF($R$3=$AQ$15,'Result Sheet'!EV133,IF($R$3=$AQ$16,'Result Sheet'!FF133,"")))))))))</f>
        <v/>
      </c>
      <c r="S133" s="65" t="str">
        <f t="shared" si="14"/>
        <v/>
      </c>
      <c r="T133" s="62">
        <f t="shared" si="15"/>
        <v>0</v>
      </c>
      <c r="U133" s="120" t="str">
        <f>IF($R$3=$AQ$8,'Result Sheet'!W133,IF($R$3=$AQ$9,'Result Sheet'!AR133,IF($R$3=$AQ$10,'Result Sheet'!BN133,IF($R$3=$AQ$11,'Result Sheet'!CI133,IF($R$3=$AQ$12,'Result Sheet'!DD133,IF($R$3=$AQ$13,'Result Sheet'!DY133,""))))))</f>
        <v/>
      </c>
      <c r="V133" s="120" t="str">
        <f>IF($R$3=$AQ$8,'Result Sheet'!X133,IF($R$3=$AQ$9,'Result Sheet'!AS133,IF($R$3=$AQ$10,'Result Sheet'!BO133,IF($R$3=$AQ$11,'Result Sheet'!CJ133,IF($R$3=$AQ$12,'Result Sheet'!DE133,IF($R$3=$AQ$13,'Result Sheet'!DZ133,IF($R$3=$AQ$14,'Result Sheet'!EM133,IF($R$3=$AQ$15,'Result Sheet'!EW133,IF($R$3=$AQ$16,'Result Sheet'!FG133,"")))))))))</f>
        <v/>
      </c>
      <c r="W133" s="66" t="str">
        <f t="shared" si="16"/>
        <v/>
      </c>
      <c r="X133" s="455" t="str">
        <f t="shared" si="17"/>
        <v/>
      </c>
      <c r="Y133" s="456">
        <f t="shared" si="18"/>
        <v>0</v>
      </c>
      <c r="Z133" s="456" t="str">
        <f t="shared" si="23"/>
        <v/>
      </c>
      <c r="AA133" s="456" t="str">
        <f t="shared" si="19"/>
        <v/>
      </c>
      <c r="AB133" s="456" t="str">
        <f t="shared" si="20"/>
        <v/>
      </c>
      <c r="AC133" s="456" t="str">
        <f t="shared" si="21"/>
        <v/>
      </c>
      <c r="AD133" s="457" t="str">
        <f t="shared" si="22"/>
        <v/>
      </c>
    </row>
    <row r="134" spans="1:30">
      <c r="A134" s="485">
        <f>IF('Result Sheet'!A134="","",'Result Sheet'!A134)</f>
        <v>127</v>
      </c>
      <c r="B134" s="449" t="str">
        <f>IF(OR($D$3="",$R$3=""),"",IF('Result Sheet'!B134="","",'Result Sheet'!B134))</f>
        <v/>
      </c>
      <c r="C134" s="450" t="str">
        <f>IF(OR($D$3="",$R$3=""),"",IF('Result Sheet'!F134="","",'Result Sheet'!F134))</f>
        <v/>
      </c>
      <c r="D134" s="451" t="str">
        <f>IF(OR($D$3="",$R$3=""),"",IF('Result Sheet'!E134="","",'Result Sheet'!E134))</f>
        <v/>
      </c>
      <c r="E134" s="452" t="str">
        <f>IF(OR($D$3="",$R$3=""),"",IF('Result Sheet'!G134="","",'Result Sheet'!G134))</f>
        <v/>
      </c>
      <c r="F134" s="452" t="str">
        <f>IF(OR($D$3="",$R$3=""),"",IF('Result Sheet'!H134="","",'Result Sheet'!H134))</f>
        <v/>
      </c>
      <c r="G134" s="452" t="str">
        <f>IF(OR($D$3="",$R$3=""),"",IF('Result Sheet'!I134="","",'Result Sheet'!I134))</f>
        <v/>
      </c>
      <c r="H134" s="453" t="str">
        <f>IF(OR($D$3="",$R$3=""),"",IF('Result Sheet'!K134="","",'Result Sheet'!K134))</f>
        <v/>
      </c>
      <c r="I134" s="454" t="str">
        <f>IF(OR($D$3="",$R$3=""),"",IF('Result Sheet'!J134="","",'Result Sheet'!J134))</f>
        <v/>
      </c>
      <c r="J134" s="120" t="str">
        <f>IF($R$3=$AQ$8,'Result Sheet'!L134,IF($R$3=$AQ$9,'Result Sheet'!AG134,IF($R$3=$AQ$10,'Result Sheet'!BC134,IF($R$3=$AQ$11,'Result Sheet'!BX134,IF($R$3=$AQ$12,'Result Sheet'!CS134,IF($R$3=$AQ$13,'Result Sheet'!DN134,""))))))</f>
        <v/>
      </c>
      <c r="K134" s="120" t="str">
        <f>IF($R$3=$AQ$8,'Result Sheet'!M134,IF($R$3=$AQ$9,'Result Sheet'!AH134,IF($R$3=$AQ$10,'Result Sheet'!BD134,IF($R$3=$AQ$11,'Result Sheet'!BY134,IF($R$3=$AQ$12,'Result Sheet'!CT134,IF($R$3=$AQ$13,'Result Sheet'!DO134,IF($R$3=$AQ$14,'Result Sheet'!EI134,IF($R$3=$AQ$15,'Result Sheet'!ES134,IF($R$3=$AQ$16,'Result Sheet'!FC134,"")))))))))</f>
        <v/>
      </c>
      <c r="L134" s="120" t="str">
        <f>IF($R$3=$AQ$8,'Result Sheet'!N134,IF($R$3=$AQ$9,'Result Sheet'!AI134,IF($R$3=$AQ$10,'Result Sheet'!BE134,IF($R$3=$AQ$11,'Result Sheet'!BZ134,IF($R$3=$AQ$12,'Result Sheet'!CU134,IF($R$3=$AQ$13,'Result Sheet'!DP134,""))))))</f>
        <v/>
      </c>
      <c r="M134" s="120" t="str">
        <f>IF($R$3=$AQ$8,'Result Sheet'!O134,IF($R$3=$AQ$9,'Result Sheet'!AJ134,IF($R$3=$AQ$10,'Result Sheet'!BF134,IF($R$3=$AQ$11,'Result Sheet'!CA134,IF($R$3=$AQ$12,'Result Sheet'!CV134,IF($R$3=$AQ$13,'Result Sheet'!DQ134,IF($R$3=$AQ$14,'Result Sheet'!EJ134,IF($R$3=$AQ$15,'Result Sheet'!ET134,IF($R$3=$AQ$16,'Result Sheet'!FD134,"")))))))))</f>
        <v/>
      </c>
      <c r="N134" s="120" t="str">
        <f>IF($R$3=$AQ$8,'Result Sheet'!P134,IF($R$3=$AQ$9,'Result Sheet'!AK134,IF($R$3=$AQ$10,'Result Sheet'!BG134,IF($R$3=$AQ$11,'Result Sheet'!CB134,IF($R$3=$AQ$12,'Result Sheet'!CW134,IF($R$3=$AQ$13,'Result Sheet'!DR134,""))))))</f>
        <v/>
      </c>
      <c r="O134" s="120" t="str">
        <f>IF($R$3=$AQ$8,'Result Sheet'!Q134,IF($R$3=$AQ$9,'Result Sheet'!AL134,IF($R$3=$AQ$10,'Result Sheet'!BH134,IF($R$3=$AQ$11,'Result Sheet'!CC134,IF($R$3=$AQ$12,'Result Sheet'!CX134,IF($R$3=$AQ$13,'Result Sheet'!DS134,IF($R$3=$AQ$14,'Result Sheet'!EK134,IF($R$3=$AQ$15,'Result Sheet'!EU134,IF($R$3=$AQ$16,'Result Sheet'!FE134,"")))))))))</f>
        <v/>
      </c>
      <c r="P134" s="482" t="str">
        <f t="shared" si="13"/>
        <v/>
      </c>
      <c r="Q134" s="120" t="str">
        <f>IF($R$3=$AQ$8,'Result Sheet'!S134,IF($R$3=$AQ$9,'Result Sheet'!AN134,IF($R$3=$AQ$10,'Result Sheet'!BJ134,IF($R$3=$AQ$11,'Result Sheet'!CE134,IF($R$3=$AQ$12,'Result Sheet'!CZ134,IF($R$3=$AQ$13,'Result Sheet'!DU134,""))))))</f>
        <v/>
      </c>
      <c r="R134" s="120" t="str">
        <f>IF($R$3=$AQ$8,'Result Sheet'!T134,IF($R$3=$AQ$9,'Result Sheet'!AO134,IF($R$3=$AQ$10,'Result Sheet'!BK134,IF($R$3=$AQ$11,'Result Sheet'!CF134,IF($R$3=$AQ$12,'Result Sheet'!DA134,IF($R$3=$AQ$13,'Result Sheet'!DV134,IF($R$3=$AQ$14,'Result Sheet'!EL134,IF($R$3=$AQ$15,'Result Sheet'!EV134,IF($R$3=$AQ$16,'Result Sheet'!FF134,"")))))))))</f>
        <v/>
      </c>
      <c r="S134" s="65" t="str">
        <f t="shared" si="14"/>
        <v/>
      </c>
      <c r="T134" s="62">
        <f t="shared" si="15"/>
        <v>0</v>
      </c>
      <c r="U134" s="120" t="str">
        <f>IF($R$3=$AQ$8,'Result Sheet'!W134,IF($R$3=$AQ$9,'Result Sheet'!AR134,IF($R$3=$AQ$10,'Result Sheet'!BN134,IF($R$3=$AQ$11,'Result Sheet'!CI134,IF($R$3=$AQ$12,'Result Sheet'!DD134,IF($R$3=$AQ$13,'Result Sheet'!DY134,""))))))</f>
        <v/>
      </c>
      <c r="V134" s="120" t="str">
        <f>IF($R$3=$AQ$8,'Result Sheet'!X134,IF($R$3=$AQ$9,'Result Sheet'!AS134,IF($R$3=$AQ$10,'Result Sheet'!BO134,IF($R$3=$AQ$11,'Result Sheet'!CJ134,IF($R$3=$AQ$12,'Result Sheet'!DE134,IF($R$3=$AQ$13,'Result Sheet'!DZ134,IF($R$3=$AQ$14,'Result Sheet'!EM134,IF($R$3=$AQ$15,'Result Sheet'!EW134,IF($R$3=$AQ$16,'Result Sheet'!FG134,"")))))))))</f>
        <v/>
      </c>
      <c r="W134" s="66" t="str">
        <f t="shared" si="16"/>
        <v/>
      </c>
      <c r="X134" s="455" t="str">
        <f t="shared" si="17"/>
        <v/>
      </c>
      <c r="Y134" s="456">
        <f t="shared" si="18"/>
        <v>0</v>
      </c>
      <c r="Z134" s="456" t="str">
        <f t="shared" si="23"/>
        <v/>
      </c>
      <c r="AA134" s="456" t="str">
        <f t="shared" si="19"/>
        <v/>
      </c>
      <c r="AB134" s="456" t="str">
        <f t="shared" si="20"/>
        <v/>
      </c>
      <c r="AC134" s="456" t="str">
        <f t="shared" si="21"/>
        <v/>
      </c>
      <c r="AD134" s="457" t="str">
        <f t="shared" si="22"/>
        <v/>
      </c>
    </row>
    <row r="135" spans="1:30">
      <c r="A135" s="485">
        <f>IF('Result Sheet'!A135="","",'Result Sheet'!A135)</f>
        <v>128</v>
      </c>
      <c r="B135" s="449" t="str">
        <f>IF(OR($D$3="",$R$3=""),"",IF('Result Sheet'!B135="","",'Result Sheet'!B135))</f>
        <v/>
      </c>
      <c r="C135" s="450" t="str">
        <f>IF(OR($D$3="",$R$3=""),"",IF('Result Sheet'!F135="","",'Result Sheet'!F135))</f>
        <v/>
      </c>
      <c r="D135" s="451" t="str">
        <f>IF(OR($D$3="",$R$3=""),"",IF('Result Sheet'!E135="","",'Result Sheet'!E135))</f>
        <v/>
      </c>
      <c r="E135" s="452" t="str">
        <f>IF(OR($D$3="",$R$3=""),"",IF('Result Sheet'!G135="","",'Result Sheet'!G135))</f>
        <v/>
      </c>
      <c r="F135" s="452" t="str">
        <f>IF(OR($D$3="",$R$3=""),"",IF('Result Sheet'!H135="","",'Result Sheet'!H135))</f>
        <v/>
      </c>
      <c r="G135" s="452" t="str">
        <f>IF(OR($D$3="",$R$3=""),"",IF('Result Sheet'!I135="","",'Result Sheet'!I135))</f>
        <v/>
      </c>
      <c r="H135" s="453" t="str">
        <f>IF(OR($D$3="",$R$3=""),"",IF('Result Sheet'!K135="","",'Result Sheet'!K135))</f>
        <v/>
      </c>
      <c r="I135" s="454" t="str">
        <f>IF(OR($D$3="",$R$3=""),"",IF('Result Sheet'!J135="","",'Result Sheet'!J135))</f>
        <v/>
      </c>
      <c r="J135" s="120" t="str">
        <f>IF($R$3=$AQ$8,'Result Sheet'!L135,IF($R$3=$AQ$9,'Result Sheet'!AG135,IF($R$3=$AQ$10,'Result Sheet'!BC135,IF($R$3=$AQ$11,'Result Sheet'!BX135,IF($R$3=$AQ$12,'Result Sheet'!CS135,IF($R$3=$AQ$13,'Result Sheet'!DN135,""))))))</f>
        <v/>
      </c>
      <c r="K135" s="120" t="str">
        <f>IF($R$3=$AQ$8,'Result Sheet'!M135,IF($R$3=$AQ$9,'Result Sheet'!AH135,IF($R$3=$AQ$10,'Result Sheet'!BD135,IF($R$3=$AQ$11,'Result Sheet'!BY135,IF($R$3=$AQ$12,'Result Sheet'!CT135,IF($R$3=$AQ$13,'Result Sheet'!DO135,IF($R$3=$AQ$14,'Result Sheet'!EI135,IF($R$3=$AQ$15,'Result Sheet'!ES135,IF($R$3=$AQ$16,'Result Sheet'!FC135,"")))))))))</f>
        <v/>
      </c>
      <c r="L135" s="120" t="str">
        <f>IF($R$3=$AQ$8,'Result Sheet'!N135,IF($R$3=$AQ$9,'Result Sheet'!AI135,IF($R$3=$AQ$10,'Result Sheet'!BE135,IF($R$3=$AQ$11,'Result Sheet'!BZ135,IF($R$3=$AQ$12,'Result Sheet'!CU135,IF($R$3=$AQ$13,'Result Sheet'!DP135,""))))))</f>
        <v/>
      </c>
      <c r="M135" s="120" t="str">
        <f>IF($R$3=$AQ$8,'Result Sheet'!O135,IF($R$3=$AQ$9,'Result Sheet'!AJ135,IF($R$3=$AQ$10,'Result Sheet'!BF135,IF($R$3=$AQ$11,'Result Sheet'!CA135,IF($R$3=$AQ$12,'Result Sheet'!CV135,IF($R$3=$AQ$13,'Result Sheet'!DQ135,IF($R$3=$AQ$14,'Result Sheet'!EJ135,IF($R$3=$AQ$15,'Result Sheet'!ET135,IF($R$3=$AQ$16,'Result Sheet'!FD135,"")))))))))</f>
        <v/>
      </c>
      <c r="N135" s="120" t="str">
        <f>IF($R$3=$AQ$8,'Result Sheet'!P135,IF($R$3=$AQ$9,'Result Sheet'!AK135,IF($R$3=$AQ$10,'Result Sheet'!BG135,IF($R$3=$AQ$11,'Result Sheet'!CB135,IF($R$3=$AQ$12,'Result Sheet'!CW135,IF($R$3=$AQ$13,'Result Sheet'!DR135,""))))))</f>
        <v/>
      </c>
      <c r="O135" s="120" t="str">
        <f>IF($R$3=$AQ$8,'Result Sheet'!Q135,IF($R$3=$AQ$9,'Result Sheet'!AL135,IF($R$3=$AQ$10,'Result Sheet'!BH135,IF($R$3=$AQ$11,'Result Sheet'!CC135,IF($R$3=$AQ$12,'Result Sheet'!CX135,IF($R$3=$AQ$13,'Result Sheet'!DS135,IF($R$3=$AQ$14,'Result Sheet'!EK135,IF($R$3=$AQ$15,'Result Sheet'!EU135,IF($R$3=$AQ$16,'Result Sheet'!FE135,"")))))))))</f>
        <v/>
      </c>
      <c r="P135" s="482" t="str">
        <f t="shared" si="13"/>
        <v/>
      </c>
      <c r="Q135" s="120" t="str">
        <f>IF($R$3=$AQ$8,'Result Sheet'!S135,IF($R$3=$AQ$9,'Result Sheet'!AN135,IF($R$3=$AQ$10,'Result Sheet'!BJ135,IF($R$3=$AQ$11,'Result Sheet'!CE135,IF($R$3=$AQ$12,'Result Sheet'!CZ135,IF($R$3=$AQ$13,'Result Sheet'!DU135,""))))))</f>
        <v/>
      </c>
      <c r="R135" s="120" t="str">
        <f>IF($R$3=$AQ$8,'Result Sheet'!T135,IF($R$3=$AQ$9,'Result Sheet'!AO135,IF($R$3=$AQ$10,'Result Sheet'!BK135,IF($R$3=$AQ$11,'Result Sheet'!CF135,IF($R$3=$AQ$12,'Result Sheet'!DA135,IF($R$3=$AQ$13,'Result Sheet'!DV135,IF($R$3=$AQ$14,'Result Sheet'!EL135,IF($R$3=$AQ$15,'Result Sheet'!EV135,IF($R$3=$AQ$16,'Result Sheet'!FF135,"")))))))))</f>
        <v/>
      </c>
      <c r="S135" s="65" t="str">
        <f t="shared" si="14"/>
        <v/>
      </c>
      <c r="T135" s="62">
        <f t="shared" si="15"/>
        <v>0</v>
      </c>
      <c r="U135" s="120" t="str">
        <f>IF($R$3=$AQ$8,'Result Sheet'!W135,IF($R$3=$AQ$9,'Result Sheet'!AR135,IF($R$3=$AQ$10,'Result Sheet'!BN135,IF($R$3=$AQ$11,'Result Sheet'!CI135,IF($R$3=$AQ$12,'Result Sheet'!DD135,IF($R$3=$AQ$13,'Result Sheet'!DY135,""))))))</f>
        <v/>
      </c>
      <c r="V135" s="120" t="str">
        <f>IF($R$3=$AQ$8,'Result Sheet'!X135,IF($R$3=$AQ$9,'Result Sheet'!AS135,IF($R$3=$AQ$10,'Result Sheet'!BO135,IF($R$3=$AQ$11,'Result Sheet'!CJ135,IF($R$3=$AQ$12,'Result Sheet'!DE135,IF($R$3=$AQ$13,'Result Sheet'!DZ135,IF($R$3=$AQ$14,'Result Sheet'!EM135,IF($R$3=$AQ$15,'Result Sheet'!EW135,IF($R$3=$AQ$16,'Result Sheet'!FG135,"")))))))))</f>
        <v/>
      </c>
      <c r="W135" s="66" t="str">
        <f t="shared" si="16"/>
        <v/>
      </c>
      <c r="X135" s="455" t="str">
        <f t="shared" si="17"/>
        <v/>
      </c>
      <c r="Y135" s="456">
        <f t="shared" si="18"/>
        <v>0</v>
      </c>
      <c r="Z135" s="456" t="str">
        <f t="shared" si="23"/>
        <v/>
      </c>
      <c r="AA135" s="456" t="str">
        <f t="shared" si="19"/>
        <v/>
      </c>
      <c r="AB135" s="456" t="str">
        <f t="shared" si="20"/>
        <v/>
      </c>
      <c r="AC135" s="456" t="str">
        <f t="shared" si="21"/>
        <v/>
      </c>
      <c r="AD135" s="457" t="str">
        <f t="shared" si="22"/>
        <v/>
      </c>
    </row>
    <row r="136" spans="1:30">
      <c r="A136" s="485">
        <f>IF('Result Sheet'!A136="","",'Result Sheet'!A136)</f>
        <v>129</v>
      </c>
      <c r="B136" s="449" t="str">
        <f>IF(OR($D$3="",$R$3=""),"",IF('Result Sheet'!B136="","",'Result Sheet'!B136))</f>
        <v/>
      </c>
      <c r="C136" s="450" t="str">
        <f>IF(OR($D$3="",$R$3=""),"",IF('Result Sheet'!F136="","",'Result Sheet'!F136))</f>
        <v/>
      </c>
      <c r="D136" s="451" t="str">
        <f>IF(OR($D$3="",$R$3=""),"",IF('Result Sheet'!E136="","",'Result Sheet'!E136))</f>
        <v/>
      </c>
      <c r="E136" s="452" t="str">
        <f>IF(OR($D$3="",$R$3=""),"",IF('Result Sheet'!G136="","",'Result Sheet'!G136))</f>
        <v/>
      </c>
      <c r="F136" s="452" t="str">
        <f>IF(OR($D$3="",$R$3=""),"",IF('Result Sheet'!H136="","",'Result Sheet'!H136))</f>
        <v/>
      </c>
      <c r="G136" s="452" t="str">
        <f>IF(OR($D$3="",$R$3=""),"",IF('Result Sheet'!I136="","",'Result Sheet'!I136))</f>
        <v/>
      </c>
      <c r="H136" s="453" t="str">
        <f>IF(OR($D$3="",$R$3=""),"",IF('Result Sheet'!K136="","",'Result Sheet'!K136))</f>
        <v/>
      </c>
      <c r="I136" s="454" t="str">
        <f>IF(OR($D$3="",$R$3=""),"",IF('Result Sheet'!J136="","",'Result Sheet'!J136))</f>
        <v/>
      </c>
      <c r="J136" s="120" t="str">
        <f>IF($R$3=$AQ$8,'Result Sheet'!L136,IF($R$3=$AQ$9,'Result Sheet'!AG136,IF($R$3=$AQ$10,'Result Sheet'!BC136,IF($R$3=$AQ$11,'Result Sheet'!BX136,IF($R$3=$AQ$12,'Result Sheet'!CS136,IF($R$3=$AQ$13,'Result Sheet'!DN136,""))))))</f>
        <v/>
      </c>
      <c r="K136" s="120" t="str">
        <f>IF($R$3=$AQ$8,'Result Sheet'!M136,IF($R$3=$AQ$9,'Result Sheet'!AH136,IF($R$3=$AQ$10,'Result Sheet'!BD136,IF($R$3=$AQ$11,'Result Sheet'!BY136,IF($R$3=$AQ$12,'Result Sheet'!CT136,IF($R$3=$AQ$13,'Result Sheet'!DO136,IF($R$3=$AQ$14,'Result Sheet'!EI136,IF($R$3=$AQ$15,'Result Sheet'!ES136,IF($R$3=$AQ$16,'Result Sheet'!FC136,"")))))))))</f>
        <v/>
      </c>
      <c r="L136" s="120" t="str">
        <f>IF($R$3=$AQ$8,'Result Sheet'!N136,IF($R$3=$AQ$9,'Result Sheet'!AI136,IF($R$3=$AQ$10,'Result Sheet'!BE136,IF($R$3=$AQ$11,'Result Sheet'!BZ136,IF($R$3=$AQ$12,'Result Sheet'!CU136,IF($R$3=$AQ$13,'Result Sheet'!DP136,""))))))</f>
        <v/>
      </c>
      <c r="M136" s="120" t="str">
        <f>IF($R$3=$AQ$8,'Result Sheet'!O136,IF($R$3=$AQ$9,'Result Sheet'!AJ136,IF($R$3=$AQ$10,'Result Sheet'!BF136,IF($R$3=$AQ$11,'Result Sheet'!CA136,IF($R$3=$AQ$12,'Result Sheet'!CV136,IF($R$3=$AQ$13,'Result Sheet'!DQ136,IF($R$3=$AQ$14,'Result Sheet'!EJ136,IF($R$3=$AQ$15,'Result Sheet'!ET136,IF($R$3=$AQ$16,'Result Sheet'!FD136,"")))))))))</f>
        <v/>
      </c>
      <c r="N136" s="120" t="str">
        <f>IF($R$3=$AQ$8,'Result Sheet'!P136,IF($R$3=$AQ$9,'Result Sheet'!AK136,IF($R$3=$AQ$10,'Result Sheet'!BG136,IF($R$3=$AQ$11,'Result Sheet'!CB136,IF($R$3=$AQ$12,'Result Sheet'!CW136,IF($R$3=$AQ$13,'Result Sheet'!DR136,""))))))</f>
        <v/>
      </c>
      <c r="O136" s="120" t="str">
        <f>IF($R$3=$AQ$8,'Result Sheet'!Q136,IF($R$3=$AQ$9,'Result Sheet'!AL136,IF($R$3=$AQ$10,'Result Sheet'!BH136,IF($R$3=$AQ$11,'Result Sheet'!CC136,IF($R$3=$AQ$12,'Result Sheet'!CX136,IF($R$3=$AQ$13,'Result Sheet'!DS136,IF($R$3=$AQ$14,'Result Sheet'!EK136,IF($R$3=$AQ$15,'Result Sheet'!EU136,IF($R$3=$AQ$16,'Result Sheet'!FE136,"")))))))))</f>
        <v/>
      </c>
      <c r="P136" s="482" t="str">
        <f t="shared" si="13"/>
        <v/>
      </c>
      <c r="Q136" s="120" t="str">
        <f>IF($R$3=$AQ$8,'Result Sheet'!S136,IF($R$3=$AQ$9,'Result Sheet'!AN136,IF($R$3=$AQ$10,'Result Sheet'!BJ136,IF($R$3=$AQ$11,'Result Sheet'!CE136,IF($R$3=$AQ$12,'Result Sheet'!CZ136,IF($R$3=$AQ$13,'Result Sheet'!DU136,""))))))</f>
        <v/>
      </c>
      <c r="R136" s="120" t="str">
        <f>IF($R$3=$AQ$8,'Result Sheet'!T136,IF($R$3=$AQ$9,'Result Sheet'!AO136,IF($R$3=$AQ$10,'Result Sheet'!BK136,IF($R$3=$AQ$11,'Result Sheet'!CF136,IF($R$3=$AQ$12,'Result Sheet'!DA136,IF($R$3=$AQ$13,'Result Sheet'!DV136,IF($R$3=$AQ$14,'Result Sheet'!EL136,IF($R$3=$AQ$15,'Result Sheet'!EV136,IF($R$3=$AQ$16,'Result Sheet'!FF136,"")))))))))</f>
        <v/>
      </c>
      <c r="S136" s="65" t="str">
        <f t="shared" si="14"/>
        <v/>
      </c>
      <c r="T136" s="62">
        <f t="shared" si="15"/>
        <v>0</v>
      </c>
      <c r="U136" s="120" t="str">
        <f>IF($R$3=$AQ$8,'Result Sheet'!W136,IF($R$3=$AQ$9,'Result Sheet'!AR136,IF($R$3=$AQ$10,'Result Sheet'!BN136,IF($R$3=$AQ$11,'Result Sheet'!CI136,IF($R$3=$AQ$12,'Result Sheet'!DD136,IF($R$3=$AQ$13,'Result Sheet'!DY136,""))))))</f>
        <v/>
      </c>
      <c r="V136" s="120" t="str">
        <f>IF($R$3=$AQ$8,'Result Sheet'!X136,IF($R$3=$AQ$9,'Result Sheet'!AS136,IF($R$3=$AQ$10,'Result Sheet'!BO136,IF($R$3=$AQ$11,'Result Sheet'!CJ136,IF($R$3=$AQ$12,'Result Sheet'!DE136,IF($R$3=$AQ$13,'Result Sheet'!DZ136,IF($R$3=$AQ$14,'Result Sheet'!EM136,IF($R$3=$AQ$15,'Result Sheet'!EW136,IF($R$3=$AQ$16,'Result Sheet'!FG136,"")))))))))</f>
        <v/>
      </c>
      <c r="W136" s="66" t="str">
        <f t="shared" si="16"/>
        <v/>
      </c>
      <c r="X136" s="455" t="str">
        <f t="shared" si="17"/>
        <v/>
      </c>
      <c r="Y136" s="456">
        <f t="shared" si="18"/>
        <v>0</v>
      </c>
      <c r="Z136" s="456" t="str">
        <f t="shared" ref="Z136:Z167" si="24">IF(OR(B136="NSO",B136=0,B136=""),"",IF(OR($R$3=$AQ$12,$R$3=$AQ$13,$R$3=$AQ$14,$R$3=$AQ$15,$R$3=$AQ$16),$X$7,IF($R$3=$AQ$9,IF(AND(J136="",K136="",L136=""),15-Y136,IF(AND(J136="NA",K136="NA",L136="NA"),15-Y136,IF(AND(N136="",O136=""),35-Y136,IF(AND(R136="",S136=""),50-Y136,100-Y136)))),IF(AND(J136="",K136="",L136=""),30-Y136,IF(AND(J136="NA",K136="NA",L136="NA"),30-Y136,IF(AND(N136="",O136=""),70-Y136,IF(AND(R136="",S136=""),100-Y136,200-Y136)))))))</f>
        <v/>
      </c>
      <c r="AA136" s="456" t="str">
        <f t="shared" si="19"/>
        <v/>
      </c>
      <c r="AB136" s="456" t="str">
        <f t="shared" si="20"/>
        <v/>
      </c>
      <c r="AC136" s="456" t="str">
        <f t="shared" si="21"/>
        <v/>
      </c>
      <c r="AD136" s="457" t="str">
        <f t="shared" si="22"/>
        <v/>
      </c>
    </row>
    <row r="137" spans="1:30">
      <c r="A137" s="485">
        <f>IF('Result Sheet'!A137="","",'Result Sheet'!A137)</f>
        <v>130</v>
      </c>
      <c r="B137" s="449" t="str">
        <f>IF(OR($D$3="",$R$3=""),"",IF('Result Sheet'!B137="","",'Result Sheet'!B137))</f>
        <v/>
      </c>
      <c r="C137" s="450" t="str">
        <f>IF(OR($D$3="",$R$3=""),"",IF('Result Sheet'!F137="","",'Result Sheet'!F137))</f>
        <v/>
      </c>
      <c r="D137" s="451" t="str">
        <f>IF(OR($D$3="",$R$3=""),"",IF('Result Sheet'!E137="","",'Result Sheet'!E137))</f>
        <v/>
      </c>
      <c r="E137" s="452" t="str">
        <f>IF(OR($D$3="",$R$3=""),"",IF('Result Sheet'!G137="","",'Result Sheet'!G137))</f>
        <v/>
      </c>
      <c r="F137" s="452" t="str">
        <f>IF(OR($D$3="",$R$3=""),"",IF('Result Sheet'!H137="","",'Result Sheet'!H137))</f>
        <v/>
      </c>
      <c r="G137" s="452" t="str">
        <f>IF(OR($D$3="",$R$3=""),"",IF('Result Sheet'!I137="","",'Result Sheet'!I137))</f>
        <v/>
      </c>
      <c r="H137" s="453" t="str">
        <f>IF(OR($D$3="",$R$3=""),"",IF('Result Sheet'!K137="","",'Result Sheet'!K137))</f>
        <v/>
      </c>
      <c r="I137" s="454" t="str">
        <f>IF(OR($D$3="",$R$3=""),"",IF('Result Sheet'!J137="","",'Result Sheet'!J137))</f>
        <v/>
      </c>
      <c r="J137" s="120" t="str">
        <f>IF($R$3=$AQ$8,'Result Sheet'!L137,IF($R$3=$AQ$9,'Result Sheet'!AG137,IF($R$3=$AQ$10,'Result Sheet'!BC137,IF($R$3=$AQ$11,'Result Sheet'!BX137,IF($R$3=$AQ$12,'Result Sheet'!CS137,IF($R$3=$AQ$13,'Result Sheet'!DN137,""))))))</f>
        <v/>
      </c>
      <c r="K137" s="120" t="str">
        <f>IF($R$3=$AQ$8,'Result Sheet'!M137,IF($R$3=$AQ$9,'Result Sheet'!AH137,IF($R$3=$AQ$10,'Result Sheet'!BD137,IF($R$3=$AQ$11,'Result Sheet'!BY137,IF($R$3=$AQ$12,'Result Sheet'!CT137,IF($R$3=$AQ$13,'Result Sheet'!DO137,IF($R$3=$AQ$14,'Result Sheet'!EI137,IF($R$3=$AQ$15,'Result Sheet'!ES137,IF($R$3=$AQ$16,'Result Sheet'!FC137,"")))))))))</f>
        <v/>
      </c>
      <c r="L137" s="120" t="str">
        <f>IF($R$3=$AQ$8,'Result Sheet'!N137,IF($R$3=$AQ$9,'Result Sheet'!AI137,IF($R$3=$AQ$10,'Result Sheet'!BE137,IF($R$3=$AQ$11,'Result Sheet'!BZ137,IF($R$3=$AQ$12,'Result Sheet'!CU137,IF($R$3=$AQ$13,'Result Sheet'!DP137,""))))))</f>
        <v/>
      </c>
      <c r="M137" s="120" t="str">
        <f>IF($R$3=$AQ$8,'Result Sheet'!O137,IF($R$3=$AQ$9,'Result Sheet'!AJ137,IF($R$3=$AQ$10,'Result Sheet'!BF137,IF($R$3=$AQ$11,'Result Sheet'!CA137,IF($R$3=$AQ$12,'Result Sheet'!CV137,IF($R$3=$AQ$13,'Result Sheet'!DQ137,IF($R$3=$AQ$14,'Result Sheet'!EJ137,IF($R$3=$AQ$15,'Result Sheet'!ET137,IF($R$3=$AQ$16,'Result Sheet'!FD137,"")))))))))</f>
        <v/>
      </c>
      <c r="N137" s="120" t="str">
        <f>IF($R$3=$AQ$8,'Result Sheet'!P137,IF($R$3=$AQ$9,'Result Sheet'!AK137,IF($R$3=$AQ$10,'Result Sheet'!BG137,IF($R$3=$AQ$11,'Result Sheet'!CB137,IF($R$3=$AQ$12,'Result Sheet'!CW137,IF($R$3=$AQ$13,'Result Sheet'!DR137,""))))))</f>
        <v/>
      </c>
      <c r="O137" s="120" t="str">
        <f>IF($R$3=$AQ$8,'Result Sheet'!Q137,IF($R$3=$AQ$9,'Result Sheet'!AL137,IF($R$3=$AQ$10,'Result Sheet'!BH137,IF($R$3=$AQ$11,'Result Sheet'!CC137,IF($R$3=$AQ$12,'Result Sheet'!CX137,IF($R$3=$AQ$13,'Result Sheet'!DS137,IF($R$3=$AQ$14,'Result Sheet'!EK137,IF($R$3=$AQ$15,'Result Sheet'!EU137,IF($R$3=$AQ$16,'Result Sheet'!FE137,"")))))))))</f>
        <v/>
      </c>
      <c r="P137" s="482" t="str">
        <f t="shared" ref="P137:P200" si="25">IF(AND(J137="",K137="",L137="",M137="",N137="",O137=""),"",IF(OR($R$3=$AQ$14,$R$3=$AQ$15,$R$3=$AQ$16),"",SUM(J137:O137)))</f>
        <v/>
      </c>
      <c r="Q137" s="120" t="str">
        <f>IF($R$3=$AQ$8,'Result Sheet'!S137,IF($R$3=$AQ$9,'Result Sheet'!AN137,IF($R$3=$AQ$10,'Result Sheet'!BJ137,IF($R$3=$AQ$11,'Result Sheet'!CE137,IF($R$3=$AQ$12,'Result Sheet'!CZ137,IF($R$3=$AQ$13,'Result Sheet'!DU137,""))))))</f>
        <v/>
      </c>
      <c r="R137" s="120" t="str">
        <f>IF($R$3=$AQ$8,'Result Sheet'!T137,IF($R$3=$AQ$9,'Result Sheet'!AO137,IF($R$3=$AQ$10,'Result Sheet'!BK137,IF($R$3=$AQ$11,'Result Sheet'!CF137,IF($R$3=$AQ$12,'Result Sheet'!DA137,IF($R$3=$AQ$13,'Result Sheet'!DV137,IF($R$3=$AQ$14,'Result Sheet'!EL137,IF($R$3=$AQ$15,'Result Sheet'!EV137,IF($R$3=$AQ$16,'Result Sheet'!FF137,"")))))))))</f>
        <v/>
      </c>
      <c r="S137" s="65" t="str">
        <f t="shared" ref="S137:S200" si="26">IF(AND(Q137="",R137=""),"",IF(AND(Q137="NA",R137="NA"),"NA",IF(AND(Q137="AB",R137="AB"),"AB",IF(AND(Q137="ML",R137="ML"),"ML",IF(OR($R$3=$AQ$14,$R$3=$AQ$15,$R$3=$AQ$16),"",SUM(Q137:R137))))))</f>
        <v/>
      </c>
      <c r="T137" s="62">
        <f t="shared" ref="T137:T200" si="27">IF(AND(P137="NA",S137="NA"),"NA",IF(AND(P137="AB",S137="AB"),"AB",IF(AND(P137="ML",S137="ML"),"ML",SUM(P137,S137))))</f>
        <v>0</v>
      </c>
      <c r="U137" s="120" t="str">
        <f>IF($R$3=$AQ$8,'Result Sheet'!W137,IF($R$3=$AQ$9,'Result Sheet'!AR137,IF($R$3=$AQ$10,'Result Sheet'!BN137,IF($R$3=$AQ$11,'Result Sheet'!CI137,IF($R$3=$AQ$12,'Result Sheet'!DD137,IF($R$3=$AQ$13,'Result Sheet'!DY137,""))))))</f>
        <v/>
      </c>
      <c r="V137" s="120" t="str">
        <f>IF($R$3=$AQ$8,'Result Sheet'!X137,IF($R$3=$AQ$9,'Result Sheet'!AS137,IF($R$3=$AQ$10,'Result Sheet'!BO137,IF($R$3=$AQ$11,'Result Sheet'!CJ137,IF($R$3=$AQ$12,'Result Sheet'!DE137,IF($R$3=$AQ$13,'Result Sheet'!DZ137,IF($R$3=$AQ$14,'Result Sheet'!EM137,IF($R$3=$AQ$15,'Result Sheet'!EW137,IF($R$3=$AQ$16,'Result Sheet'!FG137,"")))))))))</f>
        <v/>
      </c>
      <c r="W137" s="66" t="str">
        <f t="shared" ref="W137:W200" si="28">IF(AND(U137="",V137=""),"",IF(AND(U137="AB",V137="AB"),"AB",IF(AND(U137="ML",V137="ML"),"ML",IF(OR($R$3=$AQ$14,$R$3=$AQ$15,$R$3=$AQ$16),"",SUM(U137:V137)))))</f>
        <v/>
      </c>
      <c r="X137" s="455" t="str">
        <f t="shared" ref="X137:X200" si="29">IF($R$3="","",IF(B137="","",IF(AND(T137="",W137=""),"",IF(AND(T137="AB",W137="AB"),"AB",IF(OR($R$3=$AQ$14,$R$3=$AQ$15,$R$3=$AQ$16),SUM(K137,M137,O137,R137,V137),SUM(W137,T137))))))</f>
        <v/>
      </c>
      <c r="Y137" s="456">
        <f t="shared" ref="Y137:Y200" si="30">IF(OR($R$3=$AQ$14,$R$3=$AQ$15,$R$3=$AQ$16),COUNTIF(K137,"NA")*$K$7+(COUNTIF(K137,"ML")*$K$7)+(COUNTIF(M137,"ML")*$M$7)+(COUNTIF(O137,"ML")*$O$7)+(COUNTIF(R137,"ML")*$R$7)+(COUNTIF(V137,"ML")*$V$7),COUNTIF(J137:L137,"NA")*$J$7+(COUNTIF(J137:O137,"ML")*$J$7)+(COUNTIF(Q137,"ML")*$Q$7)+(COUNTIF(R137,"ML")*$R$7)+(COUNTIF(U137,"ML")*$U$7)+(COUNTIF(V137,"ML")*$V$7))</f>
        <v>0</v>
      </c>
      <c r="Z137" s="456" t="str">
        <f t="shared" si="24"/>
        <v/>
      </c>
      <c r="AA137" s="456" t="str">
        <f t="shared" ref="AA137:AA200" si="31">IF(AND(OR(J137="ab",J137="ml"),OR(K137="ab",K137="ml"),OR(L137="ab",L137="ml"),OR(M137="ab",M137="ml"),OR(Q137="ab",Q137="ml"),OR(R137="ab",R137="ml")),"AB",IF(AND(OR(L137="ab",L137="ml"),OR(M137="ab",M137="ml"),OR(N137="ab",N137="ml"),OR(O137="ab",O137="ml"),OR(U137="ab",U137="ml"),OR(V137="ab",V137="ml")),"AB",IF(AND(OR(N137="ab",N137="ml"),OR(O137="ab",O137="ml"),OR(Q137="ab",Q137="ml"),OR(R137="ab",R137="ml"),OR(U137="ab",U137="ml"),OR(V137="ab",V137="ml")),"AB",IF(AND(OR(M137="ab",M137="ml"),OR(L137="ab",L137="ml"),OR(Q137="ab",Q137="ml"),OR(R137="ab",R137="ml"),OR(U137="ab",U137="ml"),OR(V137="ab",V137="ml")),"AB",""))))</f>
        <v/>
      </c>
      <c r="AB137" s="456" t="str">
        <f t="shared" ref="AB137:AB200" si="32">IF(OR(B137="",$R$3=""),"",IF(X137=0,"",IF(B137="NSO","NSO",IF(OR($R$3=$AQ$12,$R$3=$AQ$13,$R$3=$AQ$14,$R$3=$AQ$15,$R$3=$AQ$16),"P",IF(OR(AA137="AB",U137="ab"),"AB",IF(U137="ML","RE",IF(V137="ML","RE",IF(AND(X137&gt;=36%*Z137,U137&gt;=$U$7*20%),"P",IF(AND(X137&gt;=34%*Z137,U137&gt;=$U$7*20%),"G2",IF(AND(X137&gt;=31%*Z137,U137&gt;=$U$7*20%),"G1",IF(AND(X137&gt;=25%*Z137,U137&gt;=$U$7*20%),"S","F")))))))))))</f>
        <v/>
      </c>
      <c r="AC137" s="456" t="str">
        <f t="shared" ref="AC137:AC200" si="33">IF(OR(AB137="",AB137=0,AB137="S",AB137="RE",AB137="F",AB137="AB",B137="NSO"),"",IF(X137&gt;=75%*Z137,"I",IF(X137&gt;=60%*Z137,"I",IF(X137&gt;=48%*Z137,"II",IF(X137&gt;=36%*Z137,"III","")))))</f>
        <v/>
      </c>
      <c r="AD137" s="457" t="str">
        <f t="shared" ref="AD137:AD200" si="34">IF(X137="","",IF(OR(AB137="",AB137=0,AB137="RE",AB137="AB",B137="NSO"),"",IF(OR($R$3=$AQ$14,$R$3=$AQ$15,$R$3=$AQ$16),IF(X137&gt;90%*Z137,"A+",IF(X137&gt;75%*Z137,"A",IF(X137&gt;=60%*Z137,"B",IF(X137&gt;=40%*Z137,"C","D")))),IF(X137&gt;85%*Z137,"A",IF(X137&gt;70%*Z137,"B",IF(X137&gt;=50%*Z137,"C",IF(X137&gt;=30%*Z137,"D","E")))))))</f>
        <v/>
      </c>
    </row>
    <row r="138" spans="1:30">
      <c r="A138" s="485">
        <f>IF('Result Sheet'!A138="","",'Result Sheet'!A138)</f>
        <v>131</v>
      </c>
      <c r="B138" s="449" t="str">
        <f>IF(OR($D$3="",$R$3=""),"",IF('Result Sheet'!B138="","",'Result Sheet'!B138))</f>
        <v/>
      </c>
      <c r="C138" s="450" t="str">
        <f>IF(OR($D$3="",$R$3=""),"",IF('Result Sheet'!F138="","",'Result Sheet'!F138))</f>
        <v/>
      </c>
      <c r="D138" s="451" t="str">
        <f>IF(OR($D$3="",$R$3=""),"",IF('Result Sheet'!E138="","",'Result Sheet'!E138))</f>
        <v/>
      </c>
      <c r="E138" s="452" t="str">
        <f>IF(OR($D$3="",$R$3=""),"",IF('Result Sheet'!G138="","",'Result Sheet'!G138))</f>
        <v/>
      </c>
      <c r="F138" s="452" t="str">
        <f>IF(OR($D$3="",$R$3=""),"",IF('Result Sheet'!H138="","",'Result Sheet'!H138))</f>
        <v/>
      </c>
      <c r="G138" s="452" t="str">
        <f>IF(OR($D$3="",$R$3=""),"",IF('Result Sheet'!I138="","",'Result Sheet'!I138))</f>
        <v/>
      </c>
      <c r="H138" s="453" t="str">
        <f>IF(OR($D$3="",$R$3=""),"",IF('Result Sheet'!K138="","",'Result Sheet'!K138))</f>
        <v/>
      </c>
      <c r="I138" s="454" t="str">
        <f>IF(OR($D$3="",$R$3=""),"",IF('Result Sheet'!J138="","",'Result Sheet'!J138))</f>
        <v/>
      </c>
      <c r="J138" s="120" t="str">
        <f>IF($R$3=$AQ$8,'Result Sheet'!L138,IF($R$3=$AQ$9,'Result Sheet'!AG138,IF($R$3=$AQ$10,'Result Sheet'!BC138,IF($R$3=$AQ$11,'Result Sheet'!BX138,IF($R$3=$AQ$12,'Result Sheet'!CS138,IF($R$3=$AQ$13,'Result Sheet'!DN138,""))))))</f>
        <v/>
      </c>
      <c r="K138" s="120" t="str">
        <f>IF($R$3=$AQ$8,'Result Sheet'!M138,IF($R$3=$AQ$9,'Result Sheet'!AH138,IF($R$3=$AQ$10,'Result Sheet'!BD138,IF($R$3=$AQ$11,'Result Sheet'!BY138,IF($R$3=$AQ$12,'Result Sheet'!CT138,IF($R$3=$AQ$13,'Result Sheet'!DO138,IF($R$3=$AQ$14,'Result Sheet'!EI138,IF($R$3=$AQ$15,'Result Sheet'!ES138,IF($R$3=$AQ$16,'Result Sheet'!FC138,"")))))))))</f>
        <v/>
      </c>
      <c r="L138" s="120" t="str">
        <f>IF($R$3=$AQ$8,'Result Sheet'!N138,IF($R$3=$AQ$9,'Result Sheet'!AI138,IF($R$3=$AQ$10,'Result Sheet'!BE138,IF($R$3=$AQ$11,'Result Sheet'!BZ138,IF($R$3=$AQ$12,'Result Sheet'!CU138,IF($R$3=$AQ$13,'Result Sheet'!DP138,""))))))</f>
        <v/>
      </c>
      <c r="M138" s="120" t="str">
        <f>IF($R$3=$AQ$8,'Result Sheet'!O138,IF($R$3=$AQ$9,'Result Sheet'!AJ138,IF($R$3=$AQ$10,'Result Sheet'!BF138,IF($R$3=$AQ$11,'Result Sheet'!CA138,IF($R$3=$AQ$12,'Result Sheet'!CV138,IF($R$3=$AQ$13,'Result Sheet'!DQ138,IF($R$3=$AQ$14,'Result Sheet'!EJ138,IF($R$3=$AQ$15,'Result Sheet'!ET138,IF($R$3=$AQ$16,'Result Sheet'!FD138,"")))))))))</f>
        <v/>
      </c>
      <c r="N138" s="120" t="str">
        <f>IF($R$3=$AQ$8,'Result Sheet'!P138,IF($R$3=$AQ$9,'Result Sheet'!AK138,IF($R$3=$AQ$10,'Result Sheet'!BG138,IF($R$3=$AQ$11,'Result Sheet'!CB138,IF($R$3=$AQ$12,'Result Sheet'!CW138,IF($R$3=$AQ$13,'Result Sheet'!DR138,""))))))</f>
        <v/>
      </c>
      <c r="O138" s="120" t="str">
        <f>IF($R$3=$AQ$8,'Result Sheet'!Q138,IF($R$3=$AQ$9,'Result Sheet'!AL138,IF($R$3=$AQ$10,'Result Sheet'!BH138,IF($R$3=$AQ$11,'Result Sheet'!CC138,IF($R$3=$AQ$12,'Result Sheet'!CX138,IF($R$3=$AQ$13,'Result Sheet'!DS138,IF($R$3=$AQ$14,'Result Sheet'!EK138,IF($R$3=$AQ$15,'Result Sheet'!EU138,IF($R$3=$AQ$16,'Result Sheet'!FE138,"")))))))))</f>
        <v/>
      </c>
      <c r="P138" s="482" t="str">
        <f t="shared" si="25"/>
        <v/>
      </c>
      <c r="Q138" s="120" t="str">
        <f>IF($R$3=$AQ$8,'Result Sheet'!S138,IF($R$3=$AQ$9,'Result Sheet'!AN138,IF($R$3=$AQ$10,'Result Sheet'!BJ138,IF($R$3=$AQ$11,'Result Sheet'!CE138,IF($R$3=$AQ$12,'Result Sheet'!CZ138,IF($R$3=$AQ$13,'Result Sheet'!DU138,""))))))</f>
        <v/>
      </c>
      <c r="R138" s="120" t="str">
        <f>IF($R$3=$AQ$8,'Result Sheet'!T138,IF($R$3=$AQ$9,'Result Sheet'!AO138,IF($R$3=$AQ$10,'Result Sheet'!BK138,IF($R$3=$AQ$11,'Result Sheet'!CF138,IF($R$3=$AQ$12,'Result Sheet'!DA138,IF($R$3=$AQ$13,'Result Sheet'!DV138,IF($R$3=$AQ$14,'Result Sheet'!EL138,IF($R$3=$AQ$15,'Result Sheet'!EV138,IF($R$3=$AQ$16,'Result Sheet'!FF138,"")))))))))</f>
        <v/>
      </c>
      <c r="S138" s="65" t="str">
        <f t="shared" si="26"/>
        <v/>
      </c>
      <c r="T138" s="62">
        <f t="shared" si="27"/>
        <v>0</v>
      </c>
      <c r="U138" s="120" t="str">
        <f>IF($R$3=$AQ$8,'Result Sheet'!W138,IF($R$3=$AQ$9,'Result Sheet'!AR138,IF($R$3=$AQ$10,'Result Sheet'!BN138,IF($R$3=$AQ$11,'Result Sheet'!CI138,IF($R$3=$AQ$12,'Result Sheet'!DD138,IF($R$3=$AQ$13,'Result Sheet'!DY138,""))))))</f>
        <v/>
      </c>
      <c r="V138" s="120" t="str">
        <f>IF($R$3=$AQ$8,'Result Sheet'!X138,IF($R$3=$AQ$9,'Result Sheet'!AS138,IF($R$3=$AQ$10,'Result Sheet'!BO138,IF($R$3=$AQ$11,'Result Sheet'!CJ138,IF($R$3=$AQ$12,'Result Sheet'!DE138,IF($R$3=$AQ$13,'Result Sheet'!DZ138,IF($R$3=$AQ$14,'Result Sheet'!EM138,IF($R$3=$AQ$15,'Result Sheet'!EW138,IF($R$3=$AQ$16,'Result Sheet'!FG138,"")))))))))</f>
        <v/>
      </c>
      <c r="W138" s="66" t="str">
        <f t="shared" si="28"/>
        <v/>
      </c>
      <c r="X138" s="455" t="str">
        <f t="shared" si="29"/>
        <v/>
      </c>
      <c r="Y138" s="456">
        <f t="shared" si="30"/>
        <v>0</v>
      </c>
      <c r="Z138" s="456" t="str">
        <f t="shared" si="24"/>
        <v/>
      </c>
      <c r="AA138" s="456" t="str">
        <f t="shared" si="31"/>
        <v/>
      </c>
      <c r="AB138" s="456" t="str">
        <f t="shared" si="32"/>
        <v/>
      </c>
      <c r="AC138" s="456" t="str">
        <f t="shared" si="33"/>
        <v/>
      </c>
      <c r="AD138" s="457" t="str">
        <f t="shared" si="34"/>
        <v/>
      </c>
    </row>
    <row r="139" spans="1:30">
      <c r="A139" s="485">
        <f>IF('Result Sheet'!A139="","",'Result Sheet'!A139)</f>
        <v>132</v>
      </c>
      <c r="B139" s="449" t="str">
        <f>IF(OR($D$3="",$R$3=""),"",IF('Result Sheet'!B139="","",'Result Sheet'!B139))</f>
        <v/>
      </c>
      <c r="C139" s="450" t="str">
        <f>IF(OR($D$3="",$R$3=""),"",IF('Result Sheet'!F139="","",'Result Sheet'!F139))</f>
        <v/>
      </c>
      <c r="D139" s="451" t="str">
        <f>IF(OR($D$3="",$R$3=""),"",IF('Result Sheet'!E139="","",'Result Sheet'!E139))</f>
        <v/>
      </c>
      <c r="E139" s="452" t="str">
        <f>IF(OR($D$3="",$R$3=""),"",IF('Result Sheet'!G139="","",'Result Sheet'!G139))</f>
        <v/>
      </c>
      <c r="F139" s="452" t="str">
        <f>IF(OR($D$3="",$R$3=""),"",IF('Result Sheet'!H139="","",'Result Sheet'!H139))</f>
        <v/>
      </c>
      <c r="G139" s="452" t="str">
        <f>IF(OR($D$3="",$R$3=""),"",IF('Result Sheet'!I139="","",'Result Sheet'!I139))</f>
        <v/>
      </c>
      <c r="H139" s="453" t="str">
        <f>IF(OR($D$3="",$R$3=""),"",IF('Result Sheet'!K139="","",'Result Sheet'!K139))</f>
        <v/>
      </c>
      <c r="I139" s="454" t="str">
        <f>IF(OR($D$3="",$R$3=""),"",IF('Result Sheet'!J139="","",'Result Sheet'!J139))</f>
        <v/>
      </c>
      <c r="J139" s="120" t="str">
        <f>IF($R$3=$AQ$8,'Result Sheet'!L139,IF($R$3=$AQ$9,'Result Sheet'!AG139,IF($R$3=$AQ$10,'Result Sheet'!BC139,IF($R$3=$AQ$11,'Result Sheet'!BX139,IF($R$3=$AQ$12,'Result Sheet'!CS139,IF($R$3=$AQ$13,'Result Sheet'!DN139,""))))))</f>
        <v/>
      </c>
      <c r="K139" s="120" t="str">
        <f>IF($R$3=$AQ$8,'Result Sheet'!M139,IF($R$3=$AQ$9,'Result Sheet'!AH139,IF($R$3=$AQ$10,'Result Sheet'!BD139,IF($R$3=$AQ$11,'Result Sheet'!BY139,IF($R$3=$AQ$12,'Result Sheet'!CT139,IF($R$3=$AQ$13,'Result Sheet'!DO139,IF($R$3=$AQ$14,'Result Sheet'!EI139,IF($R$3=$AQ$15,'Result Sheet'!ES139,IF($R$3=$AQ$16,'Result Sheet'!FC139,"")))))))))</f>
        <v/>
      </c>
      <c r="L139" s="120" t="str">
        <f>IF($R$3=$AQ$8,'Result Sheet'!N139,IF($R$3=$AQ$9,'Result Sheet'!AI139,IF($R$3=$AQ$10,'Result Sheet'!BE139,IF($R$3=$AQ$11,'Result Sheet'!BZ139,IF($R$3=$AQ$12,'Result Sheet'!CU139,IF($R$3=$AQ$13,'Result Sheet'!DP139,""))))))</f>
        <v/>
      </c>
      <c r="M139" s="120" t="str">
        <f>IF($R$3=$AQ$8,'Result Sheet'!O139,IF($R$3=$AQ$9,'Result Sheet'!AJ139,IF($R$3=$AQ$10,'Result Sheet'!BF139,IF($R$3=$AQ$11,'Result Sheet'!CA139,IF($R$3=$AQ$12,'Result Sheet'!CV139,IF($R$3=$AQ$13,'Result Sheet'!DQ139,IF($R$3=$AQ$14,'Result Sheet'!EJ139,IF($R$3=$AQ$15,'Result Sheet'!ET139,IF($R$3=$AQ$16,'Result Sheet'!FD139,"")))))))))</f>
        <v/>
      </c>
      <c r="N139" s="120" t="str">
        <f>IF($R$3=$AQ$8,'Result Sheet'!P139,IF($R$3=$AQ$9,'Result Sheet'!AK139,IF($R$3=$AQ$10,'Result Sheet'!BG139,IF($R$3=$AQ$11,'Result Sheet'!CB139,IF($R$3=$AQ$12,'Result Sheet'!CW139,IF($R$3=$AQ$13,'Result Sheet'!DR139,""))))))</f>
        <v/>
      </c>
      <c r="O139" s="120" t="str">
        <f>IF($R$3=$AQ$8,'Result Sheet'!Q139,IF($R$3=$AQ$9,'Result Sheet'!AL139,IF($R$3=$AQ$10,'Result Sheet'!BH139,IF($R$3=$AQ$11,'Result Sheet'!CC139,IF($R$3=$AQ$12,'Result Sheet'!CX139,IF($R$3=$AQ$13,'Result Sheet'!DS139,IF($R$3=$AQ$14,'Result Sheet'!EK139,IF($R$3=$AQ$15,'Result Sheet'!EU139,IF($R$3=$AQ$16,'Result Sheet'!FE139,"")))))))))</f>
        <v/>
      </c>
      <c r="P139" s="482" t="str">
        <f t="shared" si="25"/>
        <v/>
      </c>
      <c r="Q139" s="120" t="str">
        <f>IF($R$3=$AQ$8,'Result Sheet'!S139,IF($R$3=$AQ$9,'Result Sheet'!AN139,IF($R$3=$AQ$10,'Result Sheet'!BJ139,IF($R$3=$AQ$11,'Result Sheet'!CE139,IF($R$3=$AQ$12,'Result Sheet'!CZ139,IF($R$3=$AQ$13,'Result Sheet'!DU139,""))))))</f>
        <v/>
      </c>
      <c r="R139" s="120" t="str">
        <f>IF($R$3=$AQ$8,'Result Sheet'!T139,IF($R$3=$AQ$9,'Result Sheet'!AO139,IF($R$3=$AQ$10,'Result Sheet'!BK139,IF($R$3=$AQ$11,'Result Sheet'!CF139,IF($R$3=$AQ$12,'Result Sheet'!DA139,IF($R$3=$AQ$13,'Result Sheet'!DV139,IF($R$3=$AQ$14,'Result Sheet'!EL139,IF($R$3=$AQ$15,'Result Sheet'!EV139,IF($R$3=$AQ$16,'Result Sheet'!FF139,"")))))))))</f>
        <v/>
      </c>
      <c r="S139" s="65" t="str">
        <f t="shared" si="26"/>
        <v/>
      </c>
      <c r="T139" s="62">
        <f t="shared" si="27"/>
        <v>0</v>
      </c>
      <c r="U139" s="120" t="str">
        <f>IF($R$3=$AQ$8,'Result Sheet'!W139,IF($R$3=$AQ$9,'Result Sheet'!AR139,IF($R$3=$AQ$10,'Result Sheet'!BN139,IF($R$3=$AQ$11,'Result Sheet'!CI139,IF($R$3=$AQ$12,'Result Sheet'!DD139,IF($R$3=$AQ$13,'Result Sheet'!DY139,""))))))</f>
        <v/>
      </c>
      <c r="V139" s="120" t="str">
        <f>IF($R$3=$AQ$8,'Result Sheet'!X139,IF($R$3=$AQ$9,'Result Sheet'!AS139,IF($R$3=$AQ$10,'Result Sheet'!BO139,IF($R$3=$AQ$11,'Result Sheet'!CJ139,IF($R$3=$AQ$12,'Result Sheet'!DE139,IF($R$3=$AQ$13,'Result Sheet'!DZ139,IF($R$3=$AQ$14,'Result Sheet'!EM139,IF($R$3=$AQ$15,'Result Sheet'!EW139,IF($R$3=$AQ$16,'Result Sheet'!FG139,"")))))))))</f>
        <v/>
      </c>
      <c r="W139" s="66" t="str">
        <f t="shared" si="28"/>
        <v/>
      </c>
      <c r="X139" s="455" t="str">
        <f t="shared" si="29"/>
        <v/>
      </c>
      <c r="Y139" s="456">
        <f t="shared" si="30"/>
        <v>0</v>
      </c>
      <c r="Z139" s="456" t="str">
        <f t="shared" si="24"/>
        <v/>
      </c>
      <c r="AA139" s="456" t="str">
        <f t="shared" si="31"/>
        <v/>
      </c>
      <c r="AB139" s="456" t="str">
        <f t="shared" si="32"/>
        <v/>
      </c>
      <c r="AC139" s="456" t="str">
        <f t="shared" si="33"/>
        <v/>
      </c>
      <c r="AD139" s="457" t="str">
        <f t="shared" si="34"/>
        <v/>
      </c>
    </row>
    <row r="140" spans="1:30">
      <c r="A140" s="485">
        <f>IF('Result Sheet'!A140="","",'Result Sheet'!A140)</f>
        <v>133</v>
      </c>
      <c r="B140" s="449" t="str">
        <f>IF(OR($D$3="",$R$3=""),"",IF('Result Sheet'!B140="","",'Result Sheet'!B140))</f>
        <v/>
      </c>
      <c r="C140" s="450" t="str">
        <f>IF(OR($D$3="",$R$3=""),"",IF('Result Sheet'!F140="","",'Result Sheet'!F140))</f>
        <v/>
      </c>
      <c r="D140" s="451" t="str">
        <f>IF(OR($D$3="",$R$3=""),"",IF('Result Sheet'!E140="","",'Result Sheet'!E140))</f>
        <v/>
      </c>
      <c r="E140" s="452" t="str">
        <f>IF(OR($D$3="",$R$3=""),"",IF('Result Sheet'!G140="","",'Result Sheet'!G140))</f>
        <v/>
      </c>
      <c r="F140" s="452" t="str">
        <f>IF(OR($D$3="",$R$3=""),"",IF('Result Sheet'!H140="","",'Result Sheet'!H140))</f>
        <v/>
      </c>
      <c r="G140" s="452" t="str">
        <f>IF(OR($D$3="",$R$3=""),"",IF('Result Sheet'!I140="","",'Result Sheet'!I140))</f>
        <v/>
      </c>
      <c r="H140" s="453" t="str">
        <f>IF(OR($D$3="",$R$3=""),"",IF('Result Sheet'!K140="","",'Result Sheet'!K140))</f>
        <v/>
      </c>
      <c r="I140" s="454" t="str">
        <f>IF(OR($D$3="",$R$3=""),"",IF('Result Sheet'!J140="","",'Result Sheet'!J140))</f>
        <v/>
      </c>
      <c r="J140" s="120" t="str">
        <f>IF($R$3=$AQ$8,'Result Sheet'!L140,IF($R$3=$AQ$9,'Result Sheet'!AG140,IF($R$3=$AQ$10,'Result Sheet'!BC140,IF($R$3=$AQ$11,'Result Sheet'!BX140,IF($R$3=$AQ$12,'Result Sheet'!CS140,IF($R$3=$AQ$13,'Result Sheet'!DN140,""))))))</f>
        <v/>
      </c>
      <c r="K140" s="120" t="str">
        <f>IF($R$3=$AQ$8,'Result Sheet'!M140,IF($R$3=$AQ$9,'Result Sheet'!AH140,IF($R$3=$AQ$10,'Result Sheet'!BD140,IF($R$3=$AQ$11,'Result Sheet'!BY140,IF($R$3=$AQ$12,'Result Sheet'!CT140,IF($R$3=$AQ$13,'Result Sheet'!DO140,IF($R$3=$AQ$14,'Result Sheet'!EI140,IF($R$3=$AQ$15,'Result Sheet'!ES140,IF($R$3=$AQ$16,'Result Sheet'!FC140,"")))))))))</f>
        <v/>
      </c>
      <c r="L140" s="120" t="str">
        <f>IF($R$3=$AQ$8,'Result Sheet'!N140,IF($R$3=$AQ$9,'Result Sheet'!AI140,IF($R$3=$AQ$10,'Result Sheet'!BE140,IF($R$3=$AQ$11,'Result Sheet'!BZ140,IF($R$3=$AQ$12,'Result Sheet'!CU140,IF($R$3=$AQ$13,'Result Sheet'!DP140,""))))))</f>
        <v/>
      </c>
      <c r="M140" s="120" t="str">
        <f>IF($R$3=$AQ$8,'Result Sheet'!O140,IF($R$3=$AQ$9,'Result Sheet'!AJ140,IF($R$3=$AQ$10,'Result Sheet'!BF140,IF($R$3=$AQ$11,'Result Sheet'!CA140,IF($R$3=$AQ$12,'Result Sheet'!CV140,IF($R$3=$AQ$13,'Result Sheet'!DQ140,IF($R$3=$AQ$14,'Result Sheet'!EJ140,IF($R$3=$AQ$15,'Result Sheet'!ET140,IF($R$3=$AQ$16,'Result Sheet'!FD140,"")))))))))</f>
        <v/>
      </c>
      <c r="N140" s="120" t="str">
        <f>IF($R$3=$AQ$8,'Result Sheet'!P140,IF($R$3=$AQ$9,'Result Sheet'!AK140,IF($R$3=$AQ$10,'Result Sheet'!BG140,IF($R$3=$AQ$11,'Result Sheet'!CB140,IF($R$3=$AQ$12,'Result Sheet'!CW140,IF($R$3=$AQ$13,'Result Sheet'!DR140,""))))))</f>
        <v/>
      </c>
      <c r="O140" s="120" t="str">
        <f>IF($R$3=$AQ$8,'Result Sheet'!Q140,IF($R$3=$AQ$9,'Result Sheet'!AL140,IF($R$3=$AQ$10,'Result Sheet'!BH140,IF($R$3=$AQ$11,'Result Sheet'!CC140,IF($R$3=$AQ$12,'Result Sheet'!CX140,IF($R$3=$AQ$13,'Result Sheet'!DS140,IF($R$3=$AQ$14,'Result Sheet'!EK140,IF($R$3=$AQ$15,'Result Sheet'!EU140,IF($R$3=$AQ$16,'Result Sheet'!FE140,"")))))))))</f>
        <v/>
      </c>
      <c r="P140" s="482" t="str">
        <f t="shared" si="25"/>
        <v/>
      </c>
      <c r="Q140" s="120" t="str">
        <f>IF($R$3=$AQ$8,'Result Sheet'!S140,IF($R$3=$AQ$9,'Result Sheet'!AN140,IF($R$3=$AQ$10,'Result Sheet'!BJ140,IF($R$3=$AQ$11,'Result Sheet'!CE140,IF($R$3=$AQ$12,'Result Sheet'!CZ140,IF($R$3=$AQ$13,'Result Sheet'!DU140,""))))))</f>
        <v/>
      </c>
      <c r="R140" s="120" t="str">
        <f>IF($R$3=$AQ$8,'Result Sheet'!T140,IF($R$3=$AQ$9,'Result Sheet'!AO140,IF($R$3=$AQ$10,'Result Sheet'!BK140,IF($R$3=$AQ$11,'Result Sheet'!CF140,IF($R$3=$AQ$12,'Result Sheet'!DA140,IF($R$3=$AQ$13,'Result Sheet'!DV140,IF($R$3=$AQ$14,'Result Sheet'!EL140,IF($R$3=$AQ$15,'Result Sheet'!EV140,IF($R$3=$AQ$16,'Result Sheet'!FF140,"")))))))))</f>
        <v/>
      </c>
      <c r="S140" s="65" t="str">
        <f t="shared" si="26"/>
        <v/>
      </c>
      <c r="T140" s="62">
        <f t="shared" si="27"/>
        <v>0</v>
      </c>
      <c r="U140" s="120" t="str">
        <f>IF($R$3=$AQ$8,'Result Sheet'!W140,IF($R$3=$AQ$9,'Result Sheet'!AR140,IF($R$3=$AQ$10,'Result Sheet'!BN140,IF($R$3=$AQ$11,'Result Sheet'!CI140,IF($R$3=$AQ$12,'Result Sheet'!DD140,IF($R$3=$AQ$13,'Result Sheet'!DY140,""))))))</f>
        <v/>
      </c>
      <c r="V140" s="120" t="str">
        <f>IF($R$3=$AQ$8,'Result Sheet'!X140,IF($R$3=$AQ$9,'Result Sheet'!AS140,IF($R$3=$AQ$10,'Result Sheet'!BO140,IF($R$3=$AQ$11,'Result Sheet'!CJ140,IF($R$3=$AQ$12,'Result Sheet'!DE140,IF($R$3=$AQ$13,'Result Sheet'!DZ140,IF($R$3=$AQ$14,'Result Sheet'!EM140,IF($R$3=$AQ$15,'Result Sheet'!EW140,IF($R$3=$AQ$16,'Result Sheet'!FG140,"")))))))))</f>
        <v/>
      </c>
      <c r="W140" s="66" t="str">
        <f t="shared" si="28"/>
        <v/>
      </c>
      <c r="X140" s="455" t="str">
        <f t="shared" si="29"/>
        <v/>
      </c>
      <c r="Y140" s="456">
        <f t="shared" si="30"/>
        <v>0</v>
      </c>
      <c r="Z140" s="456" t="str">
        <f t="shared" si="24"/>
        <v/>
      </c>
      <c r="AA140" s="456" t="str">
        <f t="shared" si="31"/>
        <v/>
      </c>
      <c r="AB140" s="456" t="str">
        <f t="shared" si="32"/>
        <v/>
      </c>
      <c r="AC140" s="456" t="str">
        <f t="shared" si="33"/>
        <v/>
      </c>
      <c r="AD140" s="457" t="str">
        <f t="shared" si="34"/>
        <v/>
      </c>
    </row>
    <row r="141" spans="1:30">
      <c r="A141" s="485">
        <f>IF('Result Sheet'!A141="","",'Result Sheet'!A141)</f>
        <v>134</v>
      </c>
      <c r="B141" s="449" t="str">
        <f>IF(OR($D$3="",$R$3=""),"",IF('Result Sheet'!B141="","",'Result Sheet'!B141))</f>
        <v/>
      </c>
      <c r="C141" s="450" t="str">
        <f>IF(OR($D$3="",$R$3=""),"",IF('Result Sheet'!F141="","",'Result Sheet'!F141))</f>
        <v/>
      </c>
      <c r="D141" s="451" t="str">
        <f>IF(OR($D$3="",$R$3=""),"",IF('Result Sheet'!E141="","",'Result Sheet'!E141))</f>
        <v/>
      </c>
      <c r="E141" s="452" t="str">
        <f>IF(OR($D$3="",$R$3=""),"",IF('Result Sheet'!G141="","",'Result Sheet'!G141))</f>
        <v/>
      </c>
      <c r="F141" s="452" t="str">
        <f>IF(OR($D$3="",$R$3=""),"",IF('Result Sheet'!H141="","",'Result Sheet'!H141))</f>
        <v/>
      </c>
      <c r="G141" s="452" t="str">
        <f>IF(OR($D$3="",$R$3=""),"",IF('Result Sheet'!I141="","",'Result Sheet'!I141))</f>
        <v/>
      </c>
      <c r="H141" s="453" t="str">
        <f>IF(OR($D$3="",$R$3=""),"",IF('Result Sheet'!K141="","",'Result Sheet'!K141))</f>
        <v/>
      </c>
      <c r="I141" s="454" t="str">
        <f>IF(OR($D$3="",$R$3=""),"",IF('Result Sheet'!J141="","",'Result Sheet'!J141))</f>
        <v/>
      </c>
      <c r="J141" s="120" t="str">
        <f>IF($R$3=$AQ$8,'Result Sheet'!L141,IF($R$3=$AQ$9,'Result Sheet'!AG141,IF($R$3=$AQ$10,'Result Sheet'!BC141,IF($R$3=$AQ$11,'Result Sheet'!BX141,IF($R$3=$AQ$12,'Result Sheet'!CS141,IF($R$3=$AQ$13,'Result Sheet'!DN141,""))))))</f>
        <v/>
      </c>
      <c r="K141" s="120" t="str">
        <f>IF($R$3=$AQ$8,'Result Sheet'!M141,IF($R$3=$AQ$9,'Result Sheet'!AH141,IF($R$3=$AQ$10,'Result Sheet'!BD141,IF($R$3=$AQ$11,'Result Sheet'!BY141,IF($R$3=$AQ$12,'Result Sheet'!CT141,IF($R$3=$AQ$13,'Result Sheet'!DO141,IF($R$3=$AQ$14,'Result Sheet'!EI141,IF($R$3=$AQ$15,'Result Sheet'!ES141,IF($R$3=$AQ$16,'Result Sheet'!FC141,"")))))))))</f>
        <v/>
      </c>
      <c r="L141" s="120" t="str">
        <f>IF($R$3=$AQ$8,'Result Sheet'!N141,IF($R$3=$AQ$9,'Result Sheet'!AI141,IF($R$3=$AQ$10,'Result Sheet'!BE141,IF($R$3=$AQ$11,'Result Sheet'!BZ141,IF($R$3=$AQ$12,'Result Sheet'!CU141,IF($R$3=$AQ$13,'Result Sheet'!DP141,""))))))</f>
        <v/>
      </c>
      <c r="M141" s="120" t="str">
        <f>IF($R$3=$AQ$8,'Result Sheet'!O141,IF($R$3=$AQ$9,'Result Sheet'!AJ141,IF($R$3=$AQ$10,'Result Sheet'!BF141,IF($R$3=$AQ$11,'Result Sheet'!CA141,IF($R$3=$AQ$12,'Result Sheet'!CV141,IF($R$3=$AQ$13,'Result Sheet'!DQ141,IF($R$3=$AQ$14,'Result Sheet'!EJ141,IF($R$3=$AQ$15,'Result Sheet'!ET141,IF($R$3=$AQ$16,'Result Sheet'!FD141,"")))))))))</f>
        <v/>
      </c>
      <c r="N141" s="120" t="str">
        <f>IF($R$3=$AQ$8,'Result Sheet'!P141,IF($R$3=$AQ$9,'Result Sheet'!AK141,IF($R$3=$AQ$10,'Result Sheet'!BG141,IF($R$3=$AQ$11,'Result Sheet'!CB141,IF($R$3=$AQ$12,'Result Sheet'!CW141,IF($R$3=$AQ$13,'Result Sheet'!DR141,""))))))</f>
        <v/>
      </c>
      <c r="O141" s="120" t="str">
        <f>IF($R$3=$AQ$8,'Result Sheet'!Q141,IF($R$3=$AQ$9,'Result Sheet'!AL141,IF($R$3=$AQ$10,'Result Sheet'!BH141,IF($R$3=$AQ$11,'Result Sheet'!CC141,IF($R$3=$AQ$12,'Result Sheet'!CX141,IF($R$3=$AQ$13,'Result Sheet'!DS141,IF($R$3=$AQ$14,'Result Sheet'!EK141,IF($R$3=$AQ$15,'Result Sheet'!EU141,IF($R$3=$AQ$16,'Result Sheet'!FE141,"")))))))))</f>
        <v/>
      </c>
      <c r="P141" s="482" t="str">
        <f t="shared" si="25"/>
        <v/>
      </c>
      <c r="Q141" s="120" t="str">
        <f>IF($R$3=$AQ$8,'Result Sheet'!S141,IF($R$3=$AQ$9,'Result Sheet'!AN141,IF($R$3=$AQ$10,'Result Sheet'!BJ141,IF($R$3=$AQ$11,'Result Sheet'!CE141,IF($R$3=$AQ$12,'Result Sheet'!CZ141,IF($R$3=$AQ$13,'Result Sheet'!DU141,""))))))</f>
        <v/>
      </c>
      <c r="R141" s="120" t="str">
        <f>IF($R$3=$AQ$8,'Result Sheet'!T141,IF($R$3=$AQ$9,'Result Sheet'!AO141,IF($R$3=$AQ$10,'Result Sheet'!BK141,IF($R$3=$AQ$11,'Result Sheet'!CF141,IF($R$3=$AQ$12,'Result Sheet'!DA141,IF($R$3=$AQ$13,'Result Sheet'!DV141,IF($R$3=$AQ$14,'Result Sheet'!EL141,IF($R$3=$AQ$15,'Result Sheet'!EV141,IF($R$3=$AQ$16,'Result Sheet'!FF141,"")))))))))</f>
        <v/>
      </c>
      <c r="S141" s="65" t="str">
        <f t="shared" si="26"/>
        <v/>
      </c>
      <c r="T141" s="62">
        <f t="shared" si="27"/>
        <v>0</v>
      </c>
      <c r="U141" s="120" t="str">
        <f>IF($R$3=$AQ$8,'Result Sheet'!W141,IF($R$3=$AQ$9,'Result Sheet'!AR141,IF($R$3=$AQ$10,'Result Sheet'!BN141,IF($R$3=$AQ$11,'Result Sheet'!CI141,IF($R$3=$AQ$12,'Result Sheet'!DD141,IF($R$3=$AQ$13,'Result Sheet'!DY141,""))))))</f>
        <v/>
      </c>
      <c r="V141" s="120" t="str">
        <f>IF($R$3=$AQ$8,'Result Sheet'!X141,IF($R$3=$AQ$9,'Result Sheet'!AS141,IF($R$3=$AQ$10,'Result Sheet'!BO141,IF($R$3=$AQ$11,'Result Sheet'!CJ141,IF($R$3=$AQ$12,'Result Sheet'!DE141,IF($R$3=$AQ$13,'Result Sheet'!DZ141,IF($R$3=$AQ$14,'Result Sheet'!EM141,IF($R$3=$AQ$15,'Result Sheet'!EW141,IF($R$3=$AQ$16,'Result Sheet'!FG141,"")))))))))</f>
        <v/>
      </c>
      <c r="W141" s="66" t="str">
        <f t="shared" si="28"/>
        <v/>
      </c>
      <c r="X141" s="455" t="str">
        <f t="shared" si="29"/>
        <v/>
      </c>
      <c r="Y141" s="456">
        <f t="shared" si="30"/>
        <v>0</v>
      </c>
      <c r="Z141" s="456" t="str">
        <f t="shared" si="24"/>
        <v/>
      </c>
      <c r="AA141" s="456" t="str">
        <f t="shared" si="31"/>
        <v/>
      </c>
      <c r="AB141" s="456" t="str">
        <f t="shared" si="32"/>
        <v/>
      </c>
      <c r="AC141" s="456" t="str">
        <f t="shared" si="33"/>
        <v/>
      </c>
      <c r="AD141" s="457" t="str">
        <f t="shared" si="34"/>
        <v/>
      </c>
    </row>
    <row r="142" spans="1:30">
      <c r="A142" s="485">
        <f>IF('Result Sheet'!A142="","",'Result Sheet'!A142)</f>
        <v>135</v>
      </c>
      <c r="B142" s="449" t="str">
        <f>IF(OR($D$3="",$R$3=""),"",IF('Result Sheet'!B142="","",'Result Sheet'!B142))</f>
        <v/>
      </c>
      <c r="C142" s="450" t="str">
        <f>IF(OR($D$3="",$R$3=""),"",IF('Result Sheet'!F142="","",'Result Sheet'!F142))</f>
        <v/>
      </c>
      <c r="D142" s="451" t="str">
        <f>IF(OR($D$3="",$R$3=""),"",IF('Result Sheet'!E142="","",'Result Sheet'!E142))</f>
        <v/>
      </c>
      <c r="E142" s="452" t="str">
        <f>IF(OR($D$3="",$R$3=""),"",IF('Result Sheet'!G142="","",'Result Sheet'!G142))</f>
        <v/>
      </c>
      <c r="F142" s="452" t="str">
        <f>IF(OR($D$3="",$R$3=""),"",IF('Result Sheet'!H142="","",'Result Sheet'!H142))</f>
        <v/>
      </c>
      <c r="G142" s="452" t="str">
        <f>IF(OR($D$3="",$R$3=""),"",IF('Result Sheet'!I142="","",'Result Sheet'!I142))</f>
        <v/>
      </c>
      <c r="H142" s="453" t="str">
        <f>IF(OR($D$3="",$R$3=""),"",IF('Result Sheet'!K142="","",'Result Sheet'!K142))</f>
        <v/>
      </c>
      <c r="I142" s="454" t="str">
        <f>IF(OR($D$3="",$R$3=""),"",IF('Result Sheet'!J142="","",'Result Sheet'!J142))</f>
        <v/>
      </c>
      <c r="J142" s="120" t="str">
        <f>IF($R$3=$AQ$8,'Result Sheet'!L142,IF($R$3=$AQ$9,'Result Sheet'!AG142,IF($R$3=$AQ$10,'Result Sheet'!BC142,IF($R$3=$AQ$11,'Result Sheet'!BX142,IF($R$3=$AQ$12,'Result Sheet'!CS142,IF($R$3=$AQ$13,'Result Sheet'!DN142,""))))))</f>
        <v/>
      </c>
      <c r="K142" s="120" t="str">
        <f>IF($R$3=$AQ$8,'Result Sheet'!M142,IF($R$3=$AQ$9,'Result Sheet'!AH142,IF($R$3=$AQ$10,'Result Sheet'!BD142,IF($R$3=$AQ$11,'Result Sheet'!BY142,IF($R$3=$AQ$12,'Result Sheet'!CT142,IF($R$3=$AQ$13,'Result Sheet'!DO142,IF($R$3=$AQ$14,'Result Sheet'!EI142,IF($R$3=$AQ$15,'Result Sheet'!ES142,IF($R$3=$AQ$16,'Result Sheet'!FC142,"")))))))))</f>
        <v/>
      </c>
      <c r="L142" s="120" t="str">
        <f>IF($R$3=$AQ$8,'Result Sheet'!N142,IF($R$3=$AQ$9,'Result Sheet'!AI142,IF($R$3=$AQ$10,'Result Sheet'!BE142,IF($R$3=$AQ$11,'Result Sheet'!BZ142,IF($R$3=$AQ$12,'Result Sheet'!CU142,IF($R$3=$AQ$13,'Result Sheet'!DP142,""))))))</f>
        <v/>
      </c>
      <c r="M142" s="120" t="str">
        <f>IF($R$3=$AQ$8,'Result Sheet'!O142,IF($R$3=$AQ$9,'Result Sheet'!AJ142,IF($R$3=$AQ$10,'Result Sheet'!BF142,IF($R$3=$AQ$11,'Result Sheet'!CA142,IF($R$3=$AQ$12,'Result Sheet'!CV142,IF($R$3=$AQ$13,'Result Sheet'!DQ142,IF($R$3=$AQ$14,'Result Sheet'!EJ142,IF($R$3=$AQ$15,'Result Sheet'!ET142,IF($R$3=$AQ$16,'Result Sheet'!FD142,"")))))))))</f>
        <v/>
      </c>
      <c r="N142" s="120" t="str">
        <f>IF($R$3=$AQ$8,'Result Sheet'!P142,IF($R$3=$AQ$9,'Result Sheet'!AK142,IF($R$3=$AQ$10,'Result Sheet'!BG142,IF($R$3=$AQ$11,'Result Sheet'!CB142,IF($R$3=$AQ$12,'Result Sheet'!CW142,IF($R$3=$AQ$13,'Result Sheet'!DR142,""))))))</f>
        <v/>
      </c>
      <c r="O142" s="120" t="str">
        <f>IF($R$3=$AQ$8,'Result Sheet'!Q142,IF($R$3=$AQ$9,'Result Sheet'!AL142,IF($R$3=$AQ$10,'Result Sheet'!BH142,IF($R$3=$AQ$11,'Result Sheet'!CC142,IF($R$3=$AQ$12,'Result Sheet'!CX142,IF($R$3=$AQ$13,'Result Sheet'!DS142,IF($R$3=$AQ$14,'Result Sheet'!EK142,IF($R$3=$AQ$15,'Result Sheet'!EU142,IF($R$3=$AQ$16,'Result Sheet'!FE142,"")))))))))</f>
        <v/>
      </c>
      <c r="P142" s="482" t="str">
        <f t="shared" si="25"/>
        <v/>
      </c>
      <c r="Q142" s="120" t="str">
        <f>IF($R$3=$AQ$8,'Result Sheet'!S142,IF($R$3=$AQ$9,'Result Sheet'!AN142,IF($R$3=$AQ$10,'Result Sheet'!BJ142,IF($R$3=$AQ$11,'Result Sheet'!CE142,IF($R$3=$AQ$12,'Result Sheet'!CZ142,IF($R$3=$AQ$13,'Result Sheet'!DU142,""))))))</f>
        <v/>
      </c>
      <c r="R142" s="120" t="str">
        <f>IF($R$3=$AQ$8,'Result Sheet'!T142,IF($R$3=$AQ$9,'Result Sheet'!AO142,IF($R$3=$AQ$10,'Result Sheet'!BK142,IF($R$3=$AQ$11,'Result Sheet'!CF142,IF($R$3=$AQ$12,'Result Sheet'!DA142,IF($R$3=$AQ$13,'Result Sheet'!DV142,IF($R$3=$AQ$14,'Result Sheet'!EL142,IF($R$3=$AQ$15,'Result Sheet'!EV142,IF($R$3=$AQ$16,'Result Sheet'!FF142,"")))))))))</f>
        <v/>
      </c>
      <c r="S142" s="65" t="str">
        <f t="shared" si="26"/>
        <v/>
      </c>
      <c r="T142" s="62">
        <f t="shared" si="27"/>
        <v>0</v>
      </c>
      <c r="U142" s="120" t="str">
        <f>IF($R$3=$AQ$8,'Result Sheet'!W142,IF($R$3=$AQ$9,'Result Sheet'!AR142,IF($R$3=$AQ$10,'Result Sheet'!BN142,IF($R$3=$AQ$11,'Result Sheet'!CI142,IF($R$3=$AQ$12,'Result Sheet'!DD142,IF($R$3=$AQ$13,'Result Sheet'!DY142,""))))))</f>
        <v/>
      </c>
      <c r="V142" s="120" t="str">
        <f>IF($R$3=$AQ$8,'Result Sheet'!X142,IF($R$3=$AQ$9,'Result Sheet'!AS142,IF($R$3=$AQ$10,'Result Sheet'!BO142,IF($R$3=$AQ$11,'Result Sheet'!CJ142,IF($R$3=$AQ$12,'Result Sheet'!DE142,IF($R$3=$AQ$13,'Result Sheet'!DZ142,IF($R$3=$AQ$14,'Result Sheet'!EM142,IF($R$3=$AQ$15,'Result Sheet'!EW142,IF($R$3=$AQ$16,'Result Sheet'!FG142,"")))))))))</f>
        <v/>
      </c>
      <c r="W142" s="66" t="str">
        <f t="shared" si="28"/>
        <v/>
      </c>
      <c r="X142" s="455" t="str">
        <f t="shared" si="29"/>
        <v/>
      </c>
      <c r="Y142" s="456">
        <f t="shared" si="30"/>
        <v>0</v>
      </c>
      <c r="Z142" s="456" t="str">
        <f t="shared" si="24"/>
        <v/>
      </c>
      <c r="AA142" s="456" t="str">
        <f t="shared" si="31"/>
        <v/>
      </c>
      <c r="AB142" s="456" t="str">
        <f t="shared" si="32"/>
        <v/>
      </c>
      <c r="AC142" s="456" t="str">
        <f t="shared" si="33"/>
        <v/>
      </c>
      <c r="AD142" s="457" t="str">
        <f t="shared" si="34"/>
        <v/>
      </c>
    </row>
    <row r="143" spans="1:30">
      <c r="A143" s="485">
        <f>IF('Result Sheet'!A143="","",'Result Sheet'!A143)</f>
        <v>136</v>
      </c>
      <c r="B143" s="449" t="str">
        <f>IF(OR($D$3="",$R$3=""),"",IF('Result Sheet'!B143="","",'Result Sheet'!B143))</f>
        <v/>
      </c>
      <c r="C143" s="450" t="str">
        <f>IF(OR($D$3="",$R$3=""),"",IF('Result Sheet'!F143="","",'Result Sheet'!F143))</f>
        <v/>
      </c>
      <c r="D143" s="451" t="str">
        <f>IF(OR($D$3="",$R$3=""),"",IF('Result Sheet'!E143="","",'Result Sheet'!E143))</f>
        <v/>
      </c>
      <c r="E143" s="452" t="str">
        <f>IF(OR($D$3="",$R$3=""),"",IF('Result Sheet'!G143="","",'Result Sheet'!G143))</f>
        <v/>
      </c>
      <c r="F143" s="452" t="str">
        <f>IF(OR($D$3="",$R$3=""),"",IF('Result Sheet'!H143="","",'Result Sheet'!H143))</f>
        <v/>
      </c>
      <c r="G143" s="452" t="str">
        <f>IF(OR($D$3="",$R$3=""),"",IF('Result Sheet'!I143="","",'Result Sheet'!I143))</f>
        <v/>
      </c>
      <c r="H143" s="453" t="str">
        <f>IF(OR($D$3="",$R$3=""),"",IF('Result Sheet'!K143="","",'Result Sheet'!K143))</f>
        <v/>
      </c>
      <c r="I143" s="454" t="str">
        <f>IF(OR($D$3="",$R$3=""),"",IF('Result Sheet'!J143="","",'Result Sheet'!J143))</f>
        <v/>
      </c>
      <c r="J143" s="120" t="str">
        <f>IF($R$3=$AQ$8,'Result Sheet'!L143,IF($R$3=$AQ$9,'Result Sheet'!AG143,IF($R$3=$AQ$10,'Result Sheet'!BC143,IF($R$3=$AQ$11,'Result Sheet'!BX143,IF($R$3=$AQ$12,'Result Sheet'!CS143,IF($R$3=$AQ$13,'Result Sheet'!DN143,""))))))</f>
        <v/>
      </c>
      <c r="K143" s="120" t="str">
        <f>IF($R$3=$AQ$8,'Result Sheet'!M143,IF($R$3=$AQ$9,'Result Sheet'!AH143,IF($R$3=$AQ$10,'Result Sheet'!BD143,IF($R$3=$AQ$11,'Result Sheet'!BY143,IF($R$3=$AQ$12,'Result Sheet'!CT143,IF($R$3=$AQ$13,'Result Sheet'!DO143,IF($R$3=$AQ$14,'Result Sheet'!EI143,IF($R$3=$AQ$15,'Result Sheet'!ES143,IF($R$3=$AQ$16,'Result Sheet'!FC143,"")))))))))</f>
        <v/>
      </c>
      <c r="L143" s="120" t="str">
        <f>IF($R$3=$AQ$8,'Result Sheet'!N143,IF($R$3=$AQ$9,'Result Sheet'!AI143,IF($R$3=$AQ$10,'Result Sheet'!BE143,IF($R$3=$AQ$11,'Result Sheet'!BZ143,IF($R$3=$AQ$12,'Result Sheet'!CU143,IF($R$3=$AQ$13,'Result Sheet'!DP143,""))))))</f>
        <v/>
      </c>
      <c r="M143" s="120" t="str">
        <f>IF($R$3=$AQ$8,'Result Sheet'!O143,IF($R$3=$AQ$9,'Result Sheet'!AJ143,IF($R$3=$AQ$10,'Result Sheet'!BF143,IF($R$3=$AQ$11,'Result Sheet'!CA143,IF($R$3=$AQ$12,'Result Sheet'!CV143,IF($R$3=$AQ$13,'Result Sheet'!DQ143,IF($R$3=$AQ$14,'Result Sheet'!EJ143,IF($R$3=$AQ$15,'Result Sheet'!ET143,IF($R$3=$AQ$16,'Result Sheet'!FD143,"")))))))))</f>
        <v/>
      </c>
      <c r="N143" s="120" t="str">
        <f>IF($R$3=$AQ$8,'Result Sheet'!P143,IF($R$3=$AQ$9,'Result Sheet'!AK143,IF($R$3=$AQ$10,'Result Sheet'!BG143,IF($R$3=$AQ$11,'Result Sheet'!CB143,IF($R$3=$AQ$12,'Result Sheet'!CW143,IF($R$3=$AQ$13,'Result Sheet'!DR143,""))))))</f>
        <v/>
      </c>
      <c r="O143" s="120" t="str">
        <f>IF($R$3=$AQ$8,'Result Sheet'!Q143,IF($R$3=$AQ$9,'Result Sheet'!AL143,IF($R$3=$AQ$10,'Result Sheet'!BH143,IF($R$3=$AQ$11,'Result Sheet'!CC143,IF($R$3=$AQ$12,'Result Sheet'!CX143,IF($R$3=$AQ$13,'Result Sheet'!DS143,IF($R$3=$AQ$14,'Result Sheet'!EK143,IF($R$3=$AQ$15,'Result Sheet'!EU143,IF($R$3=$AQ$16,'Result Sheet'!FE143,"")))))))))</f>
        <v/>
      </c>
      <c r="P143" s="482" t="str">
        <f t="shared" si="25"/>
        <v/>
      </c>
      <c r="Q143" s="120" t="str">
        <f>IF($R$3=$AQ$8,'Result Sheet'!S143,IF($R$3=$AQ$9,'Result Sheet'!AN143,IF($R$3=$AQ$10,'Result Sheet'!BJ143,IF($R$3=$AQ$11,'Result Sheet'!CE143,IF($R$3=$AQ$12,'Result Sheet'!CZ143,IF($R$3=$AQ$13,'Result Sheet'!DU143,""))))))</f>
        <v/>
      </c>
      <c r="R143" s="120" t="str">
        <f>IF($R$3=$AQ$8,'Result Sheet'!T143,IF($R$3=$AQ$9,'Result Sheet'!AO143,IF($R$3=$AQ$10,'Result Sheet'!BK143,IF($R$3=$AQ$11,'Result Sheet'!CF143,IF($R$3=$AQ$12,'Result Sheet'!DA143,IF($R$3=$AQ$13,'Result Sheet'!DV143,IF($R$3=$AQ$14,'Result Sheet'!EL143,IF($R$3=$AQ$15,'Result Sheet'!EV143,IF($R$3=$AQ$16,'Result Sheet'!FF143,"")))))))))</f>
        <v/>
      </c>
      <c r="S143" s="65" t="str">
        <f t="shared" si="26"/>
        <v/>
      </c>
      <c r="T143" s="62">
        <f t="shared" si="27"/>
        <v>0</v>
      </c>
      <c r="U143" s="120" t="str">
        <f>IF($R$3=$AQ$8,'Result Sheet'!W143,IF($R$3=$AQ$9,'Result Sheet'!AR143,IF($R$3=$AQ$10,'Result Sheet'!BN143,IF($R$3=$AQ$11,'Result Sheet'!CI143,IF($R$3=$AQ$12,'Result Sheet'!DD143,IF($R$3=$AQ$13,'Result Sheet'!DY143,""))))))</f>
        <v/>
      </c>
      <c r="V143" s="120" t="str">
        <f>IF($R$3=$AQ$8,'Result Sheet'!X143,IF($R$3=$AQ$9,'Result Sheet'!AS143,IF($R$3=$AQ$10,'Result Sheet'!BO143,IF($R$3=$AQ$11,'Result Sheet'!CJ143,IF($R$3=$AQ$12,'Result Sheet'!DE143,IF($R$3=$AQ$13,'Result Sheet'!DZ143,IF($R$3=$AQ$14,'Result Sheet'!EM143,IF($R$3=$AQ$15,'Result Sheet'!EW143,IF($R$3=$AQ$16,'Result Sheet'!FG143,"")))))))))</f>
        <v/>
      </c>
      <c r="W143" s="66" t="str">
        <f t="shared" si="28"/>
        <v/>
      </c>
      <c r="X143" s="455" t="str">
        <f t="shared" si="29"/>
        <v/>
      </c>
      <c r="Y143" s="456">
        <f t="shared" si="30"/>
        <v>0</v>
      </c>
      <c r="Z143" s="456" t="str">
        <f t="shared" si="24"/>
        <v/>
      </c>
      <c r="AA143" s="456" t="str">
        <f t="shared" si="31"/>
        <v/>
      </c>
      <c r="AB143" s="456" t="str">
        <f t="shared" si="32"/>
        <v/>
      </c>
      <c r="AC143" s="456" t="str">
        <f t="shared" si="33"/>
        <v/>
      </c>
      <c r="AD143" s="457" t="str">
        <f t="shared" si="34"/>
        <v/>
      </c>
    </row>
    <row r="144" spans="1:30">
      <c r="A144" s="485">
        <f>IF('Result Sheet'!A144="","",'Result Sheet'!A144)</f>
        <v>137</v>
      </c>
      <c r="B144" s="449" t="str">
        <f>IF(OR($D$3="",$R$3=""),"",IF('Result Sheet'!B144="","",'Result Sheet'!B144))</f>
        <v/>
      </c>
      <c r="C144" s="450" t="str">
        <f>IF(OR($D$3="",$R$3=""),"",IF('Result Sheet'!F144="","",'Result Sheet'!F144))</f>
        <v/>
      </c>
      <c r="D144" s="451" t="str">
        <f>IF(OR($D$3="",$R$3=""),"",IF('Result Sheet'!E144="","",'Result Sheet'!E144))</f>
        <v/>
      </c>
      <c r="E144" s="452" t="str">
        <f>IF(OR($D$3="",$R$3=""),"",IF('Result Sheet'!G144="","",'Result Sheet'!G144))</f>
        <v/>
      </c>
      <c r="F144" s="452" t="str">
        <f>IF(OR($D$3="",$R$3=""),"",IF('Result Sheet'!H144="","",'Result Sheet'!H144))</f>
        <v/>
      </c>
      <c r="G144" s="452" t="str">
        <f>IF(OR($D$3="",$R$3=""),"",IF('Result Sheet'!I144="","",'Result Sheet'!I144))</f>
        <v/>
      </c>
      <c r="H144" s="453" t="str">
        <f>IF(OR($D$3="",$R$3=""),"",IF('Result Sheet'!K144="","",'Result Sheet'!K144))</f>
        <v/>
      </c>
      <c r="I144" s="454" t="str">
        <f>IF(OR($D$3="",$R$3=""),"",IF('Result Sheet'!J144="","",'Result Sheet'!J144))</f>
        <v/>
      </c>
      <c r="J144" s="120" t="str">
        <f>IF($R$3=$AQ$8,'Result Sheet'!L144,IF($R$3=$AQ$9,'Result Sheet'!AG144,IF($R$3=$AQ$10,'Result Sheet'!BC144,IF($R$3=$AQ$11,'Result Sheet'!BX144,IF($R$3=$AQ$12,'Result Sheet'!CS144,IF($R$3=$AQ$13,'Result Sheet'!DN144,""))))))</f>
        <v/>
      </c>
      <c r="K144" s="120" t="str">
        <f>IF($R$3=$AQ$8,'Result Sheet'!M144,IF($R$3=$AQ$9,'Result Sheet'!AH144,IF($R$3=$AQ$10,'Result Sheet'!BD144,IF($R$3=$AQ$11,'Result Sheet'!BY144,IF($R$3=$AQ$12,'Result Sheet'!CT144,IF($R$3=$AQ$13,'Result Sheet'!DO144,IF($R$3=$AQ$14,'Result Sheet'!EI144,IF($R$3=$AQ$15,'Result Sheet'!ES144,IF($R$3=$AQ$16,'Result Sheet'!FC144,"")))))))))</f>
        <v/>
      </c>
      <c r="L144" s="120" t="str">
        <f>IF($R$3=$AQ$8,'Result Sheet'!N144,IF($R$3=$AQ$9,'Result Sheet'!AI144,IF($R$3=$AQ$10,'Result Sheet'!BE144,IF($R$3=$AQ$11,'Result Sheet'!BZ144,IF($R$3=$AQ$12,'Result Sheet'!CU144,IF($R$3=$AQ$13,'Result Sheet'!DP144,""))))))</f>
        <v/>
      </c>
      <c r="M144" s="120" t="str">
        <f>IF($R$3=$AQ$8,'Result Sheet'!O144,IF($R$3=$AQ$9,'Result Sheet'!AJ144,IF($R$3=$AQ$10,'Result Sheet'!BF144,IF($R$3=$AQ$11,'Result Sheet'!CA144,IF($R$3=$AQ$12,'Result Sheet'!CV144,IF($R$3=$AQ$13,'Result Sheet'!DQ144,IF($R$3=$AQ$14,'Result Sheet'!EJ144,IF($R$3=$AQ$15,'Result Sheet'!ET144,IF($R$3=$AQ$16,'Result Sheet'!FD144,"")))))))))</f>
        <v/>
      </c>
      <c r="N144" s="120" t="str">
        <f>IF($R$3=$AQ$8,'Result Sheet'!P144,IF($R$3=$AQ$9,'Result Sheet'!AK144,IF($R$3=$AQ$10,'Result Sheet'!BG144,IF($R$3=$AQ$11,'Result Sheet'!CB144,IF($R$3=$AQ$12,'Result Sheet'!CW144,IF($R$3=$AQ$13,'Result Sheet'!DR144,""))))))</f>
        <v/>
      </c>
      <c r="O144" s="120" t="str">
        <f>IF($R$3=$AQ$8,'Result Sheet'!Q144,IF($R$3=$AQ$9,'Result Sheet'!AL144,IF($R$3=$AQ$10,'Result Sheet'!BH144,IF($R$3=$AQ$11,'Result Sheet'!CC144,IF($R$3=$AQ$12,'Result Sheet'!CX144,IF($R$3=$AQ$13,'Result Sheet'!DS144,IF($R$3=$AQ$14,'Result Sheet'!EK144,IF($R$3=$AQ$15,'Result Sheet'!EU144,IF($R$3=$AQ$16,'Result Sheet'!FE144,"")))))))))</f>
        <v/>
      </c>
      <c r="P144" s="482" t="str">
        <f t="shared" si="25"/>
        <v/>
      </c>
      <c r="Q144" s="120" t="str">
        <f>IF($R$3=$AQ$8,'Result Sheet'!S144,IF($R$3=$AQ$9,'Result Sheet'!AN144,IF($R$3=$AQ$10,'Result Sheet'!BJ144,IF($R$3=$AQ$11,'Result Sheet'!CE144,IF($R$3=$AQ$12,'Result Sheet'!CZ144,IF($R$3=$AQ$13,'Result Sheet'!DU144,""))))))</f>
        <v/>
      </c>
      <c r="R144" s="120" t="str">
        <f>IF($R$3=$AQ$8,'Result Sheet'!T144,IF($R$3=$AQ$9,'Result Sheet'!AO144,IF($R$3=$AQ$10,'Result Sheet'!BK144,IF($R$3=$AQ$11,'Result Sheet'!CF144,IF($R$3=$AQ$12,'Result Sheet'!DA144,IF($R$3=$AQ$13,'Result Sheet'!DV144,IF($R$3=$AQ$14,'Result Sheet'!EL144,IF($R$3=$AQ$15,'Result Sheet'!EV144,IF($R$3=$AQ$16,'Result Sheet'!FF144,"")))))))))</f>
        <v/>
      </c>
      <c r="S144" s="65" t="str">
        <f t="shared" si="26"/>
        <v/>
      </c>
      <c r="T144" s="62">
        <f t="shared" si="27"/>
        <v>0</v>
      </c>
      <c r="U144" s="120" t="str">
        <f>IF($R$3=$AQ$8,'Result Sheet'!W144,IF($R$3=$AQ$9,'Result Sheet'!AR144,IF($R$3=$AQ$10,'Result Sheet'!BN144,IF($R$3=$AQ$11,'Result Sheet'!CI144,IF($R$3=$AQ$12,'Result Sheet'!DD144,IF($R$3=$AQ$13,'Result Sheet'!DY144,""))))))</f>
        <v/>
      </c>
      <c r="V144" s="120" t="str">
        <f>IF($R$3=$AQ$8,'Result Sheet'!X144,IF($R$3=$AQ$9,'Result Sheet'!AS144,IF($R$3=$AQ$10,'Result Sheet'!BO144,IF($R$3=$AQ$11,'Result Sheet'!CJ144,IF($R$3=$AQ$12,'Result Sheet'!DE144,IF($R$3=$AQ$13,'Result Sheet'!DZ144,IF($R$3=$AQ$14,'Result Sheet'!EM144,IF($R$3=$AQ$15,'Result Sheet'!EW144,IF($R$3=$AQ$16,'Result Sheet'!FG144,"")))))))))</f>
        <v/>
      </c>
      <c r="W144" s="66" t="str">
        <f t="shared" si="28"/>
        <v/>
      </c>
      <c r="X144" s="455" t="str">
        <f t="shared" si="29"/>
        <v/>
      </c>
      <c r="Y144" s="456">
        <f t="shared" si="30"/>
        <v>0</v>
      </c>
      <c r="Z144" s="456" t="str">
        <f t="shared" si="24"/>
        <v/>
      </c>
      <c r="AA144" s="456" t="str">
        <f t="shared" si="31"/>
        <v/>
      </c>
      <c r="AB144" s="456" t="str">
        <f t="shared" si="32"/>
        <v/>
      </c>
      <c r="AC144" s="456" t="str">
        <f t="shared" si="33"/>
        <v/>
      </c>
      <c r="AD144" s="457" t="str">
        <f t="shared" si="34"/>
        <v/>
      </c>
    </row>
    <row r="145" spans="1:30">
      <c r="A145" s="485">
        <f>IF('Result Sheet'!A145="","",'Result Sheet'!A145)</f>
        <v>138</v>
      </c>
      <c r="B145" s="449" t="str">
        <f>IF(OR($D$3="",$R$3=""),"",IF('Result Sheet'!B145="","",'Result Sheet'!B145))</f>
        <v/>
      </c>
      <c r="C145" s="450" t="str">
        <f>IF(OR($D$3="",$R$3=""),"",IF('Result Sheet'!F145="","",'Result Sheet'!F145))</f>
        <v/>
      </c>
      <c r="D145" s="451" t="str">
        <f>IF(OR($D$3="",$R$3=""),"",IF('Result Sheet'!E145="","",'Result Sheet'!E145))</f>
        <v/>
      </c>
      <c r="E145" s="452" t="str">
        <f>IF(OR($D$3="",$R$3=""),"",IF('Result Sheet'!G145="","",'Result Sheet'!G145))</f>
        <v/>
      </c>
      <c r="F145" s="452" t="str">
        <f>IF(OR($D$3="",$R$3=""),"",IF('Result Sheet'!H145="","",'Result Sheet'!H145))</f>
        <v/>
      </c>
      <c r="G145" s="452" t="str">
        <f>IF(OR($D$3="",$R$3=""),"",IF('Result Sheet'!I145="","",'Result Sheet'!I145))</f>
        <v/>
      </c>
      <c r="H145" s="453" t="str">
        <f>IF(OR($D$3="",$R$3=""),"",IF('Result Sheet'!K145="","",'Result Sheet'!K145))</f>
        <v/>
      </c>
      <c r="I145" s="454" t="str">
        <f>IF(OR($D$3="",$R$3=""),"",IF('Result Sheet'!J145="","",'Result Sheet'!J145))</f>
        <v/>
      </c>
      <c r="J145" s="120" t="str">
        <f>IF($R$3=$AQ$8,'Result Sheet'!L145,IF($R$3=$AQ$9,'Result Sheet'!AG145,IF($R$3=$AQ$10,'Result Sheet'!BC145,IF($R$3=$AQ$11,'Result Sheet'!BX145,IF($R$3=$AQ$12,'Result Sheet'!CS145,IF($R$3=$AQ$13,'Result Sheet'!DN145,""))))))</f>
        <v/>
      </c>
      <c r="K145" s="120" t="str">
        <f>IF($R$3=$AQ$8,'Result Sheet'!M145,IF($R$3=$AQ$9,'Result Sheet'!AH145,IF($R$3=$AQ$10,'Result Sheet'!BD145,IF($R$3=$AQ$11,'Result Sheet'!BY145,IF($R$3=$AQ$12,'Result Sheet'!CT145,IF($R$3=$AQ$13,'Result Sheet'!DO145,IF($R$3=$AQ$14,'Result Sheet'!EI145,IF($R$3=$AQ$15,'Result Sheet'!ES145,IF($R$3=$AQ$16,'Result Sheet'!FC145,"")))))))))</f>
        <v/>
      </c>
      <c r="L145" s="120" t="str">
        <f>IF($R$3=$AQ$8,'Result Sheet'!N145,IF($R$3=$AQ$9,'Result Sheet'!AI145,IF($R$3=$AQ$10,'Result Sheet'!BE145,IF($R$3=$AQ$11,'Result Sheet'!BZ145,IF($R$3=$AQ$12,'Result Sheet'!CU145,IF($R$3=$AQ$13,'Result Sheet'!DP145,""))))))</f>
        <v/>
      </c>
      <c r="M145" s="120" t="str">
        <f>IF($R$3=$AQ$8,'Result Sheet'!O145,IF($R$3=$AQ$9,'Result Sheet'!AJ145,IF($R$3=$AQ$10,'Result Sheet'!BF145,IF($R$3=$AQ$11,'Result Sheet'!CA145,IF($R$3=$AQ$12,'Result Sheet'!CV145,IF($R$3=$AQ$13,'Result Sheet'!DQ145,IF($R$3=$AQ$14,'Result Sheet'!EJ145,IF($R$3=$AQ$15,'Result Sheet'!ET145,IF($R$3=$AQ$16,'Result Sheet'!FD145,"")))))))))</f>
        <v/>
      </c>
      <c r="N145" s="120" t="str">
        <f>IF($R$3=$AQ$8,'Result Sheet'!P145,IF($R$3=$AQ$9,'Result Sheet'!AK145,IF($R$3=$AQ$10,'Result Sheet'!BG145,IF($R$3=$AQ$11,'Result Sheet'!CB145,IF($R$3=$AQ$12,'Result Sheet'!CW145,IF($R$3=$AQ$13,'Result Sheet'!DR145,""))))))</f>
        <v/>
      </c>
      <c r="O145" s="120" t="str">
        <f>IF($R$3=$AQ$8,'Result Sheet'!Q145,IF($R$3=$AQ$9,'Result Sheet'!AL145,IF($R$3=$AQ$10,'Result Sheet'!BH145,IF($R$3=$AQ$11,'Result Sheet'!CC145,IF($R$3=$AQ$12,'Result Sheet'!CX145,IF($R$3=$AQ$13,'Result Sheet'!DS145,IF($R$3=$AQ$14,'Result Sheet'!EK145,IF($R$3=$AQ$15,'Result Sheet'!EU145,IF($R$3=$AQ$16,'Result Sheet'!FE145,"")))))))))</f>
        <v/>
      </c>
      <c r="P145" s="482" t="str">
        <f t="shared" si="25"/>
        <v/>
      </c>
      <c r="Q145" s="120" t="str">
        <f>IF($R$3=$AQ$8,'Result Sheet'!S145,IF($R$3=$AQ$9,'Result Sheet'!AN145,IF($R$3=$AQ$10,'Result Sheet'!BJ145,IF($R$3=$AQ$11,'Result Sheet'!CE145,IF($R$3=$AQ$12,'Result Sheet'!CZ145,IF($R$3=$AQ$13,'Result Sheet'!DU145,""))))))</f>
        <v/>
      </c>
      <c r="R145" s="120" t="str">
        <f>IF($R$3=$AQ$8,'Result Sheet'!T145,IF($R$3=$AQ$9,'Result Sheet'!AO145,IF($R$3=$AQ$10,'Result Sheet'!BK145,IF($R$3=$AQ$11,'Result Sheet'!CF145,IF($R$3=$AQ$12,'Result Sheet'!DA145,IF($R$3=$AQ$13,'Result Sheet'!DV145,IF($R$3=$AQ$14,'Result Sheet'!EL145,IF($R$3=$AQ$15,'Result Sheet'!EV145,IF($R$3=$AQ$16,'Result Sheet'!FF145,"")))))))))</f>
        <v/>
      </c>
      <c r="S145" s="65" t="str">
        <f t="shared" si="26"/>
        <v/>
      </c>
      <c r="T145" s="62">
        <f t="shared" si="27"/>
        <v>0</v>
      </c>
      <c r="U145" s="120" t="str">
        <f>IF($R$3=$AQ$8,'Result Sheet'!W145,IF($R$3=$AQ$9,'Result Sheet'!AR145,IF($R$3=$AQ$10,'Result Sheet'!BN145,IF($R$3=$AQ$11,'Result Sheet'!CI145,IF($R$3=$AQ$12,'Result Sheet'!DD145,IF($R$3=$AQ$13,'Result Sheet'!DY145,""))))))</f>
        <v/>
      </c>
      <c r="V145" s="120" t="str">
        <f>IF($R$3=$AQ$8,'Result Sheet'!X145,IF($R$3=$AQ$9,'Result Sheet'!AS145,IF($R$3=$AQ$10,'Result Sheet'!BO145,IF($R$3=$AQ$11,'Result Sheet'!CJ145,IF($R$3=$AQ$12,'Result Sheet'!DE145,IF($R$3=$AQ$13,'Result Sheet'!DZ145,IF($R$3=$AQ$14,'Result Sheet'!EM145,IF($R$3=$AQ$15,'Result Sheet'!EW145,IF($R$3=$AQ$16,'Result Sheet'!FG145,"")))))))))</f>
        <v/>
      </c>
      <c r="W145" s="66" t="str">
        <f t="shared" si="28"/>
        <v/>
      </c>
      <c r="X145" s="455" t="str">
        <f t="shared" si="29"/>
        <v/>
      </c>
      <c r="Y145" s="456">
        <f t="shared" si="30"/>
        <v>0</v>
      </c>
      <c r="Z145" s="456" t="str">
        <f t="shared" si="24"/>
        <v/>
      </c>
      <c r="AA145" s="456" t="str">
        <f t="shared" si="31"/>
        <v/>
      </c>
      <c r="AB145" s="456" t="str">
        <f t="shared" si="32"/>
        <v/>
      </c>
      <c r="AC145" s="456" t="str">
        <f t="shared" si="33"/>
        <v/>
      </c>
      <c r="AD145" s="457" t="str">
        <f t="shared" si="34"/>
        <v/>
      </c>
    </row>
    <row r="146" spans="1:30">
      <c r="A146" s="485">
        <f>IF('Result Sheet'!A146="","",'Result Sheet'!A146)</f>
        <v>139</v>
      </c>
      <c r="B146" s="449" t="str">
        <f>IF(OR($D$3="",$R$3=""),"",IF('Result Sheet'!B146="","",'Result Sheet'!B146))</f>
        <v/>
      </c>
      <c r="C146" s="450" t="str">
        <f>IF(OR($D$3="",$R$3=""),"",IF('Result Sheet'!F146="","",'Result Sheet'!F146))</f>
        <v/>
      </c>
      <c r="D146" s="451" t="str">
        <f>IF(OR($D$3="",$R$3=""),"",IF('Result Sheet'!E146="","",'Result Sheet'!E146))</f>
        <v/>
      </c>
      <c r="E146" s="452" t="str">
        <f>IF(OR($D$3="",$R$3=""),"",IF('Result Sheet'!G146="","",'Result Sheet'!G146))</f>
        <v/>
      </c>
      <c r="F146" s="452" t="str">
        <f>IF(OR($D$3="",$R$3=""),"",IF('Result Sheet'!H146="","",'Result Sheet'!H146))</f>
        <v/>
      </c>
      <c r="G146" s="452" t="str">
        <f>IF(OR($D$3="",$R$3=""),"",IF('Result Sheet'!I146="","",'Result Sheet'!I146))</f>
        <v/>
      </c>
      <c r="H146" s="453" t="str">
        <f>IF(OR($D$3="",$R$3=""),"",IF('Result Sheet'!K146="","",'Result Sheet'!K146))</f>
        <v/>
      </c>
      <c r="I146" s="454" t="str">
        <f>IF(OR($D$3="",$R$3=""),"",IF('Result Sheet'!J146="","",'Result Sheet'!J146))</f>
        <v/>
      </c>
      <c r="J146" s="120" t="str">
        <f>IF($R$3=$AQ$8,'Result Sheet'!L146,IF($R$3=$AQ$9,'Result Sheet'!AG146,IF($R$3=$AQ$10,'Result Sheet'!BC146,IF($R$3=$AQ$11,'Result Sheet'!BX146,IF($R$3=$AQ$12,'Result Sheet'!CS146,IF($R$3=$AQ$13,'Result Sheet'!DN146,""))))))</f>
        <v/>
      </c>
      <c r="K146" s="120" t="str">
        <f>IF($R$3=$AQ$8,'Result Sheet'!M146,IF($R$3=$AQ$9,'Result Sheet'!AH146,IF($R$3=$AQ$10,'Result Sheet'!BD146,IF($R$3=$AQ$11,'Result Sheet'!BY146,IF($R$3=$AQ$12,'Result Sheet'!CT146,IF($R$3=$AQ$13,'Result Sheet'!DO146,IF($R$3=$AQ$14,'Result Sheet'!EI146,IF($R$3=$AQ$15,'Result Sheet'!ES146,IF($R$3=$AQ$16,'Result Sheet'!FC146,"")))))))))</f>
        <v/>
      </c>
      <c r="L146" s="120" t="str">
        <f>IF($R$3=$AQ$8,'Result Sheet'!N146,IF($R$3=$AQ$9,'Result Sheet'!AI146,IF($R$3=$AQ$10,'Result Sheet'!BE146,IF($R$3=$AQ$11,'Result Sheet'!BZ146,IF($R$3=$AQ$12,'Result Sheet'!CU146,IF($R$3=$AQ$13,'Result Sheet'!DP146,""))))))</f>
        <v/>
      </c>
      <c r="M146" s="120" t="str">
        <f>IF($R$3=$AQ$8,'Result Sheet'!O146,IF($R$3=$AQ$9,'Result Sheet'!AJ146,IF($R$3=$AQ$10,'Result Sheet'!BF146,IF($R$3=$AQ$11,'Result Sheet'!CA146,IF($R$3=$AQ$12,'Result Sheet'!CV146,IF($R$3=$AQ$13,'Result Sheet'!DQ146,IF($R$3=$AQ$14,'Result Sheet'!EJ146,IF($R$3=$AQ$15,'Result Sheet'!ET146,IF($R$3=$AQ$16,'Result Sheet'!FD146,"")))))))))</f>
        <v/>
      </c>
      <c r="N146" s="120" t="str">
        <f>IF($R$3=$AQ$8,'Result Sheet'!P146,IF($R$3=$AQ$9,'Result Sheet'!AK146,IF($R$3=$AQ$10,'Result Sheet'!BG146,IF($R$3=$AQ$11,'Result Sheet'!CB146,IF($R$3=$AQ$12,'Result Sheet'!CW146,IF($R$3=$AQ$13,'Result Sheet'!DR146,""))))))</f>
        <v/>
      </c>
      <c r="O146" s="120" t="str">
        <f>IF($R$3=$AQ$8,'Result Sheet'!Q146,IF($R$3=$AQ$9,'Result Sheet'!AL146,IF($R$3=$AQ$10,'Result Sheet'!BH146,IF($R$3=$AQ$11,'Result Sheet'!CC146,IF($R$3=$AQ$12,'Result Sheet'!CX146,IF($R$3=$AQ$13,'Result Sheet'!DS146,IF($R$3=$AQ$14,'Result Sheet'!EK146,IF($R$3=$AQ$15,'Result Sheet'!EU146,IF($R$3=$AQ$16,'Result Sheet'!FE146,"")))))))))</f>
        <v/>
      </c>
      <c r="P146" s="482" t="str">
        <f t="shared" si="25"/>
        <v/>
      </c>
      <c r="Q146" s="120" t="str">
        <f>IF($R$3=$AQ$8,'Result Sheet'!S146,IF($R$3=$AQ$9,'Result Sheet'!AN146,IF($R$3=$AQ$10,'Result Sheet'!BJ146,IF($R$3=$AQ$11,'Result Sheet'!CE146,IF($R$3=$AQ$12,'Result Sheet'!CZ146,IF($R$3=$AQ$13,'Result Sheet'!DU146,""))))))</f>
        <v/>
      </c>
      <c r="R146" s="120" t="str">
        <f>IF($R$3=$AQ$8,'Result Sheet'!T146,IF($R$3=$AQ$9,'Result Sheet'!AO146,IF($R$3=$AQ$10,'Result Sheet'!BK146,IF($R$3=$AQ$11,'Result Sheet'!CF146,IF($R$3=$AQ$12,'Result Sheet'!DA146,IF($R$3=$AQ$13,'Result Sheet'!DV146,IF($R$3=$AQ$14,'Result Sheet'!EL146,IF($R$3=$AQ$15,'Result Sheet'!EV146,IF($R$3=$AQ$16,'Result Sheet'!FF146,"")))))))))</f>
        <v/>
      </c>
      <c r="S146" s="65" t="str">
        <f t="shared" si="26"/>
        <v/>
      </c>
      <c r="T146" s="62">
        <f t="shared" si="27"/>
        <v>0</v>
      </c>
      <c r="U146" s="120" t="str">
        <f>IF($R$3=$AQ$8,'Result Sheet'!W146,IF($R$3=$AQ$9,'Result Sheet'!AR146,IF($R$3=$AQ$10,'Result Sheet'!BN146,IF($R$3=$AQ$11,'Result Sheet'!CI146,IF($R$3=$AQ$12,'Result Sheet'!DD146,IF($R$3=$AQ$13,'Result Sheet'!DY146,""))))))</f>
        <v/>
      </c>
      <c r="V146" s="120" t="str">
        <f>IF($R$3=$AQ$8,'Result Sheet'!X146,IF($R$3=$AQ$9,'Result Sheet'!AS146,IF($R$3=$AQ$10,'Result Sheet'!BO146,IF($R$3=$AQ$11,'Result Sheet'!CJ146,IF($R$3=$AQ$12,'Result Sheet'!DE146,IF($R$3=$AQ$13,'Result Sheet'!DZ146,IF($R$3=$AQ$14,'Result Sheet'!EM146,IF($R$3=$AQ$15,'Result Sheet'!EW146,IF($R$3=$AQ$16,'Result Sheet'!FG146,"")))))))))</f>
        <v/>
      </c>
      <c r="W146" s="66" t="str">
        <f t="shared" si="28"/>
        <v/>
      </c>
      <c r="X146" s="455" t="str">
        <f t="shared" si="29"/>
        <v/>
      </c>
      <c r="Y146" s="456">
        <f t="shared" si="30"/>
        <v>0</v>
      </c>
      <c r="Z146" s="456" t="str">
        <f t="shared" si="24"/>
        <v/>
      </c>
      <c r="AA146" s="456" t="str">
        <f t="shared" si="31"/>
        <v/>
      </c>
      <c r="AB146" s="456" t="str">
        <f t="shared" si="32"/>
        <v/>
      </c>
      <c r="AC146" s="456" t="str">
        <f t="shared" si="33"/>
        <v/>
      </c>
      <c r="AD146" s="457" t="str">
        <f t="shared" si="34"/>
        <v/>
      </c>
    </row>
    <row r="147" spans="1:30">
      <c r="A147" s="485">
        <f>IF('Result Sheet'!A147="","",'Result Sheet'!A147)</f>
        <v>140</v>
      </c>
      <c r="B147" s="449" t="str">
        <f>IF(OR($D$3="",$R$3=""),"",IF('Result Sheet'!B147="","",'Result Sheet'!B147))</f>
        <v/>
      </c>
      <c r="C147" s="450" t="str">
        <f>IF(OR($D$3="",$R$3=""),"",IF('Result Sheet'!F147="","",'Result Sheet'!F147))</f>
        <v/>
      </c>
      <c r="D147" s="451" t="str">
        <f>IF(OR($D$3="",$R$3=""),"",IF('Result Sheet'!E147="","",'Result Sheet'!E147))</f>
        <v/>
      </c>
      <c r="E147" s="452" t="str">
        <f>IF(OR($D$3="",$R$3=""),"",IF('Result Sheet'!G147="","",'Result Sheet'!G147))</f>
        <v/>
      </c>
      <c r="F147" s="452" t="str">
        <f>IF(OR($D$3="",$R$3=""),"",IF('Result Sheet'!H147="","",'Result Sheet'!H147))</f>
        <v/>
      </c>
      <c r="G147" s="452" t="str">
        <f>IF(OR($D$3="",$R$3=""),"",IF('Result Sheet'!I147="","",'Result Sheet'!I147))</f>
        <v/>
      </c>
      <c r="H147" s="453" t="str">
        <f>IF(OR($D$3="",$R$3=""),"",IF('Result Sheet'!K147="","",'Result Sheet'!K147))</f>
        <v/>
      </c>
      <c r="I147" s="454" t="str">
        <f>IF(OR($D$3="",$R$3=""),"",IF('Result Sheet'!J147="","",'Result Sheet'!J147))</f>
        <v/>
      </c>
      <c r="J147" s="120" t="str">
        <f>IF($R$3=$AQ$8,'Result Sheet'!L147,IF($R$3=$AQ$9,'Result Sheet'!AG147,IF($R$3=$AQ$10,'Result Sheet'!BC147,IF($R$3=$AQ$11,'Result Sheet'!BX147,IF($R$3=$AQ$12,'Result Sheet'!CS147,IF($R$3=$AQ$13,'Result Sheet'!DN147,""))))))</f>
        <v/>
      </c>
      <c r="K147" s="120" t="str">
        <f>IF($R$3=$AQ$8,'Result Sheet'!M147,IF($R$3=$AQ$9,'Result Sheet'!AH147,IF($R$3=$AQ$10,'Result Sheet'!BD147,IF($R$3=$AQ$11,'Result Sheet'!BY147,IF($R$3=$AQ$12,'Result Sheet'!CT147,IF($R$3=$AQ$13,'Result Sheet'!DO147,IF($R$3=$AQ$14,'Result Sheet'!EI147,IF($R$3=$AQ$15,'Result Sheet'!ES147,IF($R$3=$AQ$16,'Result Sheet'!FC147,"")))))))))</f>
        <v/>
      </c>
      <c r="L147" s="120" t="str">
        <f>IF($R$3=$AQ$8,'Result Sheet'!N147,IF($R$3=$AQ$9,'Result Sheet'!AI147,IF($R$3=$AQ$10,'Result Sheet'!BE147,IF($R$3=$AQ$11,'Result Sheet'!BZ147,IF($R$3=$AQ$12,'Result Sheet'!CU147,IF($R$3=$AQ$13,'Result Sheet'!DP147,""))))))</f>
        <v/>
      </c>
      <c r="M147" s="120" t="str">
        <f>IF($R$3=$AQ$8,'Result Sheet'!O147,IF($R$3=$AQ$9,'Result Sheet'!AJ147,IF($R$3=$AQ$10,'Result Sheet'!BF147,IF($R$3=$AQ$11,'Result Sheet'!CA147,IF($R$3=$AQ$12,'Result Sheet'!CV147,IF($R$3=$AQ$13,'Result Sheet'!DQ147,IF($R$3=$AQ$14,'Result Sheet'!EJ147,IF($R$3=$AQ$15,'Result Sheet'!ET147,IF($R$3=$AQ$16,'Result Sheet'!FD147,"")))))))))</f>
        <v/>
      </c>
      <c r="N147" s="120" t="str">
        <f>IF($R$3=$AQ$8,'Result Sheet'!P147,IF($R$3=$AQ$9,'Result Sheet'!AK147,IF($R$3=$AQ$10,'Result Sheet'!BG147,IF($R$3=$AQ$11,'Result Sheet'!CB147,IF($R$3=$AQ$12,'Result Sheet'!CW147,IF($R$3=$AQ$13,'Result Sheet'!DR147,""))))))</f>
        <v/>
      </c>
      <c r="O147" s="120" t="str">
        <f>IF($R$3=$AQ$8,'Result Sheet'!Q147,IF($R$3=$AQ$9,'Result Sheet'!AL147,IF($R$3=$AQ$10,'Result Sheet'!BH147,IF($R$3=$AQ$11,'Result Sheet'!CC147,IF($R$3=$AQ$12,'Result Sheet'!CX147,IF($R$3=$AQ$13,'Result Sheet'!DS147,IF($R$3=$AQ$14,'Result Sheet'!EK147,IF($R$3=$AQ$15,'Result Sheet'!EU147,IF($R$3=$AQ$16,'Result Sheet'!FE147,"")))))))))</f>
        <v/>
      </c>
      <c r="P147" s="482" t="str">
        <f t="shared" si="25"/>
        <v/>
      </c>
      <c r="Q147" s="120" t="str">
        <f>IF($R$3=$AQ$8,'Result Sheet'!S147,IF($R$3=$AQ$9,'Result Sheet'!AN147,IF($R$3=$AQ$10,'Result Sheet'!BJ147,IF($R$3=$AQ$11,'Result Sheet'!CE147,IF($R$3=$AQ$12,'Result Sheet'!CZ147,IF($R$3=$AQ$13,'Result Sheet'!DU147,""))))))</f>
        <v/>
      </c>
      <c r="R147" s="120" t="str">
        <f>IF($R$3=$AQ$8,'Result Sheet'!T147,IF($R$3=$AQ$9,'Result Sheet'!AO147,IF($R$3=$AQ$10,'Result Sheet'!BK147,IF($R$3=$AQ$11,'Result Sheet'!CF147,IF($R$3=$AQ$12,'Result Sheet'!DA147,IF($R$3=$AQ$13,'Result Sheet'!DV147,IF($R$3=$AQ$14,'Result Sheet'!EL147,IF($R$3=$AQ$15,'Result Sheet'!EV147,IF($R$3=$AQ$16,'Result Sheet'!FF147,"")))))))))</f>
        <v/>
      </c>
      <c r="S147" s="65" t="str">
        <f t="shared" si="26"/>
        <v/>
      </c>
      <c r="T147" s="62">
        <f t="shared" si="27"/>
        <v>0</v>
      </c>
      <c r="U147" s="120" t="str">
        <f>IF($R$3=$AQ$8,'Result Sheet'!W147,IF($R$3=$AQ$9,'Result Sheet'!AR147,IF($R$3=$AQ$10,'Result Sheet'!BN147,IF($R$3=$AQ$11,'Result Sheet'!CI147,IF($R$3=$AQ$12,'Result Sheet'!DD147,IF($R$3=$AQ$13,'Result Sheet'!DY147,""))))))</f>
        <v/>
      </c>
      <c r="V147" s="120" t="str">
        <f>IF($R$3=$AQ$8,'Result Sheet'!X147,IF($R$3=$AQ$9,'Result Sheet'!AS147,IF($R$3=$AQ$10,'Result Sheet'!BO147,IF($R$3=$AQ$11,'Result Sheet'!CJ147,IF($R$3=$AQ$12,'Result Sheet'!DE147,IF($R$3=$AQ$13,'Result Sheet'!DZ147,IF($R$3=$AQ$14,'Result Sheet'!EM147,IF($R$3=$AQ$15,'Result Sheet'!EW147,IF($R$3=$AQ$16,'Result Sheet'!FG147,"")))))))))</f>
        <v/>
      </c>
      <c r="W147" s="66" t="str">
        <f t="shared" si="28"/>
        <v/>
      </c>
      <c r="X147" s="455" t="str">
        <f t="shared" si="29"/>
        <v/>
      </c>
      <c r="Y147" s="456">
        <f t="shared" si="30"/>
        <v>0</v>
      </c>
      <c r="Z147" s="456" t="str">
        <f t="shared" si="24"/>
        <v/>
      </c>
      <c r="AA147" s="456" t="str">
        <f t="shared" si="31"/>
        <v/>
      </c>
      <c r="AB147" s="456" t="str">
        <f t="shared" si="32"/>
        <v/>
      </c>
      <c r="AC147" s="456" t="str">
        <f t="shared" si="33"/>
        <v/>
      </c>
      <c r="AD147" s="457" t="str">
        <f t="shared" si="34"/>
        <v/>
      </c>
    </row>
    <row r="148" spans="1:30">
      <c r="A148" s="485">
        <f>IF('Result Sheet'!A148="","",'Result Sheet'!A148)</f>
        <v>141</v>
      </c>
      <c r="B148" s="449" t="str">
        <f>IF(OR($D$3="",$R$3=""),"",IF('Result Sheet'!B148="","",'Result Sheet'!B148))</f>
        <v/>
      </c>
      <c r="C148" s="450" t="str">
        <f>IF(OR($D$3="",$R$3=""),"",IF('Result Sheet'!F148="","",'Result Sheet'!F148))</f>
        <v/>
      </c>
      <c r="D148" s="451" t="str">
        <f>IF(OR($D$3="",$R$3=""),"",IF('Result Sheet'!E148="","",'Result Sheet'!E148))</f>
        <v/>
      </c>
      <c r="E148" s="452" t="str">
        <f>IF(OR($D$3="",$R$3=""),"",IF('Result Sheet'!G148="","",'Result Sheet'!G148))</f>
        <v/>
      </c>
      <c r="F148" s="452" t="str">
        <f>IF(OR($D$3="",$R$3=""),"",IF('Result Sheet'!H148="","",'Result Sheet'!H148))</f>
        <v/>
      </c>
      <c r="G148" s="452" t="str">
        <f>IF(OR($D$3="",$R$3=""),"",IF('Result Sheet'!I148="","",'Result Sheet'!I148))</f>
        <v/>
      </c>
      <c r="H148" s="453" t="str">
        <f>IF(OR($D$3="",$R$3=""),"",IF('Result Sheet'!K148="","",'Result Sheet'!K148))</f>
        <v/>
      </c>
      <c r="I148" s="454" t="str">
        <f>IF(OR($D$3="",$R$3=""),"",IF('Result Sheet'!J148="","",'Result Sheet'!J148))</f>
        <v/>
      </c>
      <c r="J148" s="120" t="str">
        <f>IF($R$3=$AQ$8,'Result Sheet'!L148,IF($R$3=$AQ$9,'Result Sheet'!AG148,IF($R$3=$AQ$10,'Result Sheet'!BC148,IF($R$3=$AQ$11,'Result Sheet'!BX148,IF($R$3=$AQ$12,'Result Sheet'!CS148,IF($R$3=$AQ$13,'Result Sheet'!DN148,""))))))</f>
        <v/>
      </c>
      <c r="K148" s="120" t="str">
        <f>IF($R$3=$AQ$8,'Result Sheet'!M148,IF($R$3=$AQ$9,'Result Sheet'!AH148,IF($R$3=$AQ$10,'Result Sheet'!BD148,IF($R$3=$AQ$11,'Result Sheet'!BY148,IF($R$3=$AQ$12,'Result Sheet'!CT148,IF($R$3=$AQ$13,'Result Sheet'!DO148,IF($R$3=$AQ$14,'Result Sheet'!EI148,IF($R$3=$AQ$15,'Result Sheet'!ES148,IF($R$3=$AQ$16,'Result Sheet'!FC148,"")))))))))</f>
        <v/>
      </c>
      <c r="L148" s="120" t="str">
        <f>IF($R$3=$AQ$8,'Result Sheet'!N148,IF($R$3=$AQ$9,'Result Sheet'!AI148,IF($R$3=$AQ$10,'Result Sheet'!BE148,IF($R$3=$AQ$11,'Result Sheet'!BZ148,IF($R$3=$AQ$12,'Result Sheet'!CU148,IF($R$3=$AQ$13,'Result Sheet'!DP148,""))))))</f>
        <v/>
      </c>
      <c r="M148" s="120" t="str">
        <f>IF($R$3=$AQ$8,'Result Sheet'!O148,IF($R$3=$AQ$9,'Result Sheet'!AJ148,IF($R$3=$AQ$10,'Result Sheet'!BF148,IF($R$3=$AQ$11,'Result Sheet'!CA148,IF($R$3=$AQ$12,'Result Sheet'!CV148,IF($R$3=$AQ$13,'Result Sheet'!DQ148,IF($R$3=$AQ$14,'Result Sheet'!EJ148,IF($R$3=$AQ$15,'Result Sheet'!ET148,IF($R$3=$AQ$16,'Result Sheet'!FD148,"")))))))))</f>
        <v/>
      </c>
      <c r="N148" s="120" t="str">
        <f>IF($R$3=$AQ$8,'Result Sheet'!P148,IF($R$3=$AQ$9,'Result Sheet'!AK148,IF($R$3=$AQ$10,'Result Sheet'!BG148,IF($R$3=$AQ$11,'Result Sheet'!CB148,IF($R$3=$AQ$12,'Result Sheet'!CW148,IF($R$3=$AQ$13,'Result Sheet'!DR148,""))))))</f>
        <v/>
      </c>
      <c r="O148" s="120" t="str">
        <f>IF($R$3=$AQ$8,'Result Sheet'!Q148,IF($R$3=$AQ$9,'Result Sheet'!AL148,IF($R$3=$AQ$10,'Result Sheet'!BH148,IF($R$3=$AQ$11,'Result Sheet'!CC148,IF($R$3=$AQ$12,'Result Sheet'!CX148,IF($R$3=$AQ$13,'Result Sheet'!DS148,IF($R$3=$AQ$14,'Result Sheet'!EK148,IF($R$3=$AQ$15,'Result Sheet'!EU148,IF($R$3=$AQ$16,'Result Sheet'!FE148,"")))))))))</f>
        <v/>
      </c>
      <c r="P148" s="482" t="str">
        <f t="shared" si="25"/>
        <v/>
      </c>
      <c r="Q148" s="120" t="str">
        <f>IF($R$3=$AQ$8,'Result Sheet'!S148,IF($R$3=$AQ$9,'Result Sheet'!AN148,IF($R$3=$AQ$10,'Result Sheet'!BJ148,IF($R$3=$AQ$11,'Result Sheet'!CE148,IF($R$3=$AQ$12,'Result Sheet'!CZ148,IF($R$3=$AQ$13,'Result Sheet'!DU148,""))))))</f>
        <v/>
      </c>
      <c r="R148" s="120" t="str">
        <f>IF($R$3=$AQ$8,'Result Sheet'!T148,IF($R$3=$AQ$9,'Result Sheet'!AO148,IF($R$3=$AQ$10,'Result Sheet'!BK148,IF($R$3=$AQ$11,'Result Sheet'!CF148,IF($R$3=$AQ$12,'Result Sheet'!DA148,IF($R$3=$AQ$13,'Result Sheet'!DV148,IF($R$3=$AQ$14,'Result Sheet'!EL148,IF($R$3=$AQ$15,'Result Sheet'!EV148,IF($R$3=$AQ$16,'Result Sheet'!FF148,"")))))))))</f>
        <v/>
      </c>
      <c r="S148" s="65" t="str">
        <f t="shared" si="26"/>
        <v/>
      </c>
      <c r="T148" s="62">
        <f t="shared" si="27"/>
        <v>0</v>
      </c>
      <c r="U148" s="120" t="str">
        <f>IF($R$3=$AQ$8,'Result Sheet'!W148,IF($R$3=$AQ$9,'Result Sheet'!AR148,IF($R$3=$AQ$10,'Result Sheet'!BN148,IF($R$3=$AQ$11,'Result Sheet'!CI148,IF($R$3=$AQ$12,'Result Sheet'!DD148,IF($R$3=$AQ$13,'Result Sheet'!DY148,""))))))</f>
        <v/>
      </c>
      <c r="V148" s="120" t="str">
        <f>IF($R$3=$AQ$8,'Result Sheet'!X148,IF($R$3=$AQ$9,'Result Sheet'!AS148,IF($R$3=$AQ$10,'Result Sheet'!BO148,IF($R$3=$AQ$11,'Result Sheet'!CJ148,IF($R$3=$AQ$12,'Result Sheet'!DE148,IF($R$3=$AQ$13,'Result Sheet'!DZ148,IF($R$3=$AQ$14,'Result Sheet'!EM148,IF($R$3=$AQ$15,'Result Sheet'!EW148,IF($R$3=$AQ$16,'Result Sheet'!FG148,"")))))))))</f>
        <v/>
      </c>
      <c r="W148" s="66" t="str">
        <f t="shared" si="28"/>
        <v/>
      </c>
      <c r="X148" s="455" t="str">
        <f t="shared" si="29"/>
        <v/>
      </c>
      <c r="Y148" s="456">
        <f t="shared" si="30"/>
        <v>0</v>
      </c>
      <c r="Z148" s="456" t="str">
        <f t="shared" si="24"/>
        <v/>
      </c>
      <c r="AA148" s="456" t="str">
        <f t="shared" si="31"/>
        <v/>
      </c>
      <c r="AB148" s="456" t="str">
        <f t="shared" si="32"/>
        <v/>
      </c>
      <c r="AC148" s="456" t="str">
        <f t="shared" si="33"/>
        <v/>
      </c>
      <c r="AD148" s="457" t="str">
        <f t="shared" si="34"/>
        <v/>
      </c>
    </row>
    <row r="149" spans="1:30">
      <c r="A149" s="485">
        <f>IF('Result Sheet'!A149="","",'Result Sheet'!A149)</f>
        <v>142</v>
      </c>
      <c r="B149" s="449" t="str">
        <f>IF(OR($D$3="",$R$3=""),"",IF('Result Sheet'!B149="","",'Result Sheet'!B149))</f>
        <v/>
      </c>
      <c r="C149" s="450" t="str">
        <f>IF(OR($D$3="",$R$3=""),"",IF('Result Sheet'!F149="","",'Result Sheet'!F149))</f>
        <v/>
      </c>
      <c r="D149" s="451" t="str">
        <f>IF(OR($D$3="",$R$3=""),"",IF('Result Sheet'!E149="","",'Result Sheet'!E149))</f>
        <v/>
      </c>
      <c r="E149" s="452" t="str">
        <f>IF(OR($D$3="",$R$3=""),"",IF('Result Sheet'!G149="","",'Result Sheet'!G149))</f>
        <v/>
      </c>
      <c r="F149" s="452" t="str">
        <f>IF(OR($D$3="",$R$3=""),"",IF('Result Sheet'!H149="","",'Result Sheet'!H149))</f>
        <v/>
      </c>
      <c r="G149" s="452" t="str">
        <f>IF(OR($D$3="",$R$3=""),"",IF('Result Sheet'!I149="","",'Result Sheet'!I149))</f>
        <v/>
      </c>
      <c r="H149" s="453" t="str">
        <f>IF(OR($D$3="",$R$3=""),"",IF('Result Sheet'!K149="","",'Result Sheet'!K149))</f>
        <v/>
      </c>
      <c r="I149" s="454" t="str">
        <f>IF(OR($D$3="",$R$3=""),"",IF('Result Sheet'!J149="","",'Result Sheet'!J149))</f>
        <v/>
      </c>
      <c r="J149" s="120" t="str">
        <f>IF($R$3=$AQ$8,'Result Sheet'!L149,IF($R$3=$AQ$9,'Result Sheet'!AG149,IF($R$3=$AQ$10,'Result Sheet'!BC149,IF($R$3=$AQ$11,'Result Sheet'!BX149,IF($R$3=$AQ$12,'Result Sheet'!CS149,IF($R$3=$AQ$13,'Result Sheet'!DN149,""))))))</f>
        <v/>
      </c>
      <c r="K149" s="120" t="str">
        <f>IF($R$3=$AQ$8,'Result Sheet'!M149,IF($R$3=$AQ$9,'Result Sheet'!AH149,IF($R$3=$AQ$10,'Result Sheet'!BD149,IF($R$3=$AQ$11,'Result Sheet'!BY149,IF($R$3=$AQ$12,'Result Sheet'!CT149,IF($R$3=$AQ$13,'Result Sheet'!DO149,IF($R$3=$AQ$14,'Result Sheet'!EI149,IF($R$3=$AQ$15,'Result Sheet'!ES149,IF($R$3=$AQ$16,'Result Sheet'!FC149,"")))))))))</f>
        <v/>
      </c>
      <c r="L149" s="120" t="str">
        <f>IF($R$3=$AQ$8,'Result Sheet'!N149,IF($R$3=$AQ$9,'Result Sheet'!AI149,IF($R$3=$AQ$10,'Result Sheet'!BE149,IF($R$3=$AQ$11,'Result Sheet'!BZ149,IF($R$3=$AQ$12,'Result Sheet'!CU149,IF($R$3=$AQ$13,'Result Sheet'!DP149,""))))))</f>
        <v/>
      </c>
      <c r="M149" s="120" t="str">
        <f>IF($R$3=$AQ$8,'Result Sheet'!O149,IF($R$3=$AQ$9,'Result Sheet'!AJ149,IF($R$3=$AQ$10,'Result Sheet'!BF149,IF($R$3=$AQ$11,'Result Sheet'!CA149,IF($R$3=$AQ$12,'Result Sheet'!CV149,IF($R$3=$AQ$13,'Result Sheet'!DQ149,IF($R$3=$AQ$14,'Result Sheet'!EJ149,IF($R$3=$AQ$15,'Result Sheet'!ET149,IF($R$3=$AQ$16,'Result Sheet'!FD149,"")))))))))</f>
        <v/>
      </c>
      <c r="N149" s="120" t="str">
        <f>IF($R$3=$AQ$8,'Result Sheet'!P149,IF($R$3=$AQ$9,'Result Sheet'!AK149,IF($R$3=$AQ$10,'Result Sheet'!BG149,IF($R$3=$AQ$11,'Result Sheet'!CB149,IF($R$3=$AQ$12,'Result Sheet'!CW149,IF($R$3=$AQ$13,'Result Sheet'!DR149,""))))))</f>
        <v/>
      </c>
      <c r="O149" s="120" t="str">
        <f>IF($R$3=$AQ$8,'Result Sheet'!Q149,IF($R$3=$AQ$9,'Result Sheet'!AL149,IF($R$3=$AQ$10,'Result Sheet'!BH149,IF($R$3=$AQ$11,'Result Sheet'!CC149,IF($R$3=$AQ$12,'Result Sheet'!CX149,IF($R$3=$AQ$13,'Result Sheet'!DS149,IF($R$3=$AQ$14,'Result Sheet'!EK149,IF($R$3=$AQ$15,'Result Sheet'!EU149,IF($R$3=$AQ$16,'Result Sheet'!FE149,"")))))))))</f>
        <v/>
      </c>
      <c r="P149" s="482" t="str">
        <f t="shared" si="25"/>
        <v/>
      </c>
      <c r="Q149" s="120" t="str">
        <f>IF($R$3=$AQ$8,'Result Sheet'!S149,IF($R$3=$AQ$9,'Result Sheet'!AN149,IF($R$3=$AQ$10,'Result Sheet'!BJ149,IF($R$3=$AQ$11,'Result Sheet'!CE149,IF($R$3=$AQ$12,'Result Sheet'!CZ149,IF($R$3=$AQ$13,'Result Sheet'!DU149,""))))))</f>
        <v/>
      </c>
      <c r="R149" s="120" t="str">
        <f>IF($R$3=$AQ$8,'Result Sheet'!T149,IF($R$3=$AQ$9,'Result Sheet'!AO149,IF($R$3=$AQ$10,'Result Sheet'!BK149,IF($R$3=$AQ$11,'Result Sheet'!CF149,IF($R$3=$AQ$12,'Result Sheet'!DA149,IF($R$3=$AQ$13,'Result Sheet'!DV149,IF($R$3=$AQ$14,'Result Sheet'!EL149,IF($R$3=$AQ$15,'Result Sheet'!EV149,IF($R$3=$AQ$16,'Result Sheet'!FF149,"")))))))))</f>
        <v/>
      </c>
      <c r="S149" s="65" t="str">
        <f t="shared" si="26"/>
        <v/>
      </c>
      <c r="T149" s="62">
        <f t="shared" si="27"/>
        <v>0</v>
      </c>
      <c r="U149" s="120" t="str">
        <f>IF($R$3=$AQ$8,'Result Sheet'!W149,IF($R$3=$AQ$9,'Result Sheet'!AR149,IF($R$3=$AQ$10,'Result Sheet'!BN149,IF($R$3=$AQ$11,'Result Sheet'!CI149,IF($R$3=$AQ$12,'Result Sheet'!DD149,IF($R$3=$AQ$13,'Result Sheet'!DY149,""))))))</f>
        <v/>
      </c>
      <c r="V149" s="120" t="str">
        <f>IF($R$3=$AQ$8,'Result Sheet'!X149,IF($R$3=$AQ$9,'Result Sheet'!AS149,IF($R$3=$AQ$10,'Result Sheet'!BO149,IF($R$3=$AQ$11,'Result Sheet'!CJ149,IF($R$3=$AQ$12,'Result Sheet'!DE149,IF($R$3=$AQ$13,'Result Sheet'!DZ149,IF($R$3=$AQ$14,'Result Sheet'!EM149,IF($R$3=$AQ$15,'Result Sheet'!EW149,IF($R$3=$AQ$16,'Result Sheet'!FG149,"")))))))))</f>
        <v/>
      </c>
      <c r="W149" s="66" t="str">
        <f t="shared" si="28"/>
        <v/>
      </c>
      <c r="X149" s="455" t="str">
        <f t="shared" si="29"/>
        <v/>
      </c>
      <c r="Y149" s="456">
        <f t="shared" si="30"/>
        <v>0</v>
      </c>
      <c r="Z149" s="456" t="str">
        <f t="shared" si="24"/>
        <v/>
      </c>
      <c r="AA149" s="456" t="str">
        <f t="shared" si="31"/>
        <v/>
      </c>
      <c r="AB149" s="456" t="str">
        <f t="shared" si="32"/>
        <v/>
      </c>
      <c r="AC149" s="456" t="str">
        <f t="shared" si="33"/>
        <v/>
      </c>
      <c r="AD149" s="457" t="str">
        <f t="shared" si="34"/>
        <v/>
      </c>
    </row>
    <row r="150" spans="1:30">
      <c r="A150" s="485">
        <f>IF('Result Sheet'!A150="","",'Result Sheet'!A150)</f>
        <v>143</v>
      </c>
      <c r="B150" s="449" t="str">
        <f>IF(OR($D$3="",$R$3=""),"",IF('Result Sheet'!B150="","",'Result Sheet'!B150))</f>
        <v/>
      </c>
      <c r="C150" s="450" t="str">
        <f>IF(OR($D$3="",$R$3=""),"",IF('Result Sheet'!F150="","",'Result Sheet'!F150))</f>
        <v/>
      </c>
      <c r="D150" s="451" t="str">
        <f>IF(OR($D$3="",$R$3=""),"",IF('Result Sheet'!E150="","",'Result Sheet'!E150))</f>
        <v/>
      </c>
      <c r="E150" s="452" t="str">
        <f>IF(OR($D$3="",$R$3=""),"",IF('Result Sheet'!G150="","",'Result Sheet'!G150))</f>
        <v/>
      </c>
      <c r="F150" s="452" t="str">
        <f>IF(OR($D$3="",$R$3=""),"",IF('Result Sheet'!H150="","",'Result Sheet'!H150))</f>
        <v/>
      </c>
      <c r="G150" s="452" t="str">
        <f>IF(OR($D$3="",$R$3=""),"",IF('Result Sheet'!I150="","",'Result Sheet'!I150))</f>
        <v/>
      </c>
      <c r="H150" s="453" t="str">
        <f>IF(OR($D$3="",$R$3=""),"",IF('Result Sheet'!K150="","",'Result Sheet'!K150))</f>
        <v/>
      </c>
      <c r="I150" s="454" t="str">
        <f>IF(OR($D$3="",$R$3=""),"",IF('Result Sheet'!J150="","",'Result Sheet'!J150))</f>
        <v/>
      </c>
      <c r="J150" s="120" t="str">
        <f>IF($R$3=$AQ$8,'Result Sheet'!L150,IF($R$3=$AQ$9,'Result Sheet'!AG150,IF($R$3=$AQ$10,'Result Sheet'!BC150,IF($R$3=$AQ$11,'Result Sheet'!BX150,IF($R$3=$AQ$12,'Result Sheet'!CS150,IF($R$3=$AQ$13,'Result Sheet'!DN150,""))))))</f>
        <v/>
      </c>
      <c r="K150" s="120" t="str">
        <f>IF($R$3=$AQ$8,'Result Sheet'!M150,IF($R$3=$AQ$9,'Result Sheet'!AH150,IF($R$3=$AQ$10,'Result Sheet'!BD150,IF($R$3=$AQ$11,'Result Sheet'!BY150,IF($R$3=$AQ$12,'Result Sheet'!CT150,IF($R$3=$AQ$13,'Result Sheet'!DO150,IF($R$3=$AQ$14,'Result Sheet'!EI150,IF($R$3=$AQ$15,'Result Sheet'!ES150,IF($R$3=$AQ$16,'Result Sheet'!FC150,"")))))))))</f>
        <v/>
      </c>
      <c r="L150" s="120" t="str">
        <f>IF($R$3=$AQ$8,'Result Sheet'!N150,IF($R$3=$AQ$9,'Result Sheet'!AI150,IF($R$3=$AQ$10,'Result Sheet'!BE150,IF($R$3=$AQ$11,'Result Sheet'!BZ150,IF($R$3=$AQ$12,'Result Sheet'!CU150,IF($R$3=$AQ$13,'Result Sheet'!DP150,""))))))</f>
        <v/>
      </c>
      <c r="M150" s="120" t="str">
        <f>IF($R$3=$AQ$8,'Result Sheet'!O150,IF($R$3=$AQ$9,'Result Sheet'!AJ150,IF($R$3=$AQ$10,'Result Sheet'!BF150,IF($R$3=$AQ$11,'Result Sheet'!CA150,IF($R$3=$AQ$12,'Result Sheet'!CV150,IF($R$3=$AQ$13,'Result Sheet'!DQ150,IF($R$3=$AQ$14,'Result Sheet'!EJ150,IF($R$3=$AQ$15,'Result Sheet'!ET150,IF($R$3=$AQ$16,'Result Sheet'!FD150,"")))))))))</f>
        <v/>
      </c>
      <c r="N150" s="120" t="str">
        <f>IF($R$3=$AQ$8,'Result Sheet'!P150,IF($R$3=$AQ$9,'Result Sheet'!AK150,IF($R$3=$AQ$10,'Result Sheet'!BG150,IF($R$3=$AQ$11,'Result Sheet'!CB150,IF($R$3=$AQ$12,'Result Sheet'!CW150,IF($R$3=$AQ$13,'Result Sheet'!DR150,""))))))</f>
        <v/>
      </c>
      <c r="O150" s="120" t="str">
        <f>IF($R$3=$AQ$8,'Result Sheet'!Q150,IF($R$3=$AQ$9,'Result Sheet'!AL150,IF($R$3=$AQ$10,'Result Sheet'!BH150,IF($R$3=$AQ$11,'Result Sheet'!CC150,IF($R$3=$AQ$12,'Result Sheet'!CX150,IF($R$3=$AQ$13,'Result Sheet'!DS150,IF($R$3=$AQ$14,'Result Sheet'!EK150,IF($R$3=$AQ$15,'Result Sheet'!EU150,IF($R$3=$AQ$16,'Result Sheet'!FE150,"")))))))))</f>
        <v/>
      </c>
      <c r="P150" s="482" t="str">
        <f t="shared" si="25"/>
        <v/>
      </c>
      <c r="Q150" s="120" t="str">
        <f>IF($R$3=$AQ$8,'Result Sheet'!S150,IF($R$3=$AQ$9,'Result Sheet'!AN150,IF($R$3=$AQ$10,'Result Sheet'!BJ150,IF($R$3=$AQ$11,'Result Sheet'!CE150,IF($R$3=$AQ$12,'Result Sheet'!CZ150,IF($R$3=$AQ$13,'Result Sheet'!DU150,""))))))</f>
        <v/>
      </c>
      <c r="R150" s="120" t="str">
        <f>IF($R$3=$AQ$8,'Result Sheet'!T150,IF($R$3=$AQ$9,'Result Sheet'!AO150,IF($R$3=$AQ$10,'Result Sheet'!BK150,IF($R$3=$AQ$11,'Result Sheet'!CF150,IF($R$3=$AQ$12,'Result Sheet'!DA150,IF($R$3=$AQ$13,'Result Sheet'!DV150,IF($R$3=$AQ$14,'Result Sheet'!EL150,IF($R$3=$AQ$15,'Result Sheet'!EV150,IF($R$3=$AQ$16,'Result Sheet'!FF150,"")))))))))</f>
        <v/>
      </c>
      <c r="S150" s="65" t="str">
        <f t="shared" si="26"/>
        <v/>
      </c>
      <c r="T150" s="62">
        <f t="shared" si="27"/>
        <v>0</v>
      </c>
      <c r="U150" s="120" t="str">
        <f>IF($R$3=$AQ$8,'Result Sheet'!W150,IF($R$3=$AQ$9,'Result Sheet'!AR150,IF($R$3=$AQ$10,'Result Sheet'!BN150,IF($R$3=$AQ$11,'Result Sheet'!CI150,IF($R$3=$AQ$12,'Result Sheet'!DD150,IF($R$3=$AQ$13,'Result Sheet'!DY150,""))))))</f>
        <v/>
      </c>
      <c r="V150" s="120" t="str">
        <f>IF($R$3=$AQ$8,'Result Sheet'!X150,IF($R$3=$AQ$9,'Result Sheet'!AS150,IF($R$3=$AQ$10,'Result Sheet'!BO150,IF($R$3=$AQ$11,'Result Sheet'!CJ150,IF($R$3=$AQ$12,'Result Sheet'!DE150,IF($R$3=$AQ$13,'Result Sheet'!DZ150,IF($R$3=$AQ$14,'Result Sheet'!EM150,IF($R$3=$AQ$15,'Result Sheet'!EW150,IF($R$3=$AQ$16,'Result Sheet'!FG150,"")))))))))</f>
        <v/>
      </c>
      <c r="W150" s="66" t="str">
        <f t="shared" si="28"/>
        <v/>
      </c>
      <c r="X150" s="455" t="str">
        <f t="shared" si="29"/>
        <v/>
      </c>
      <c r="Y150" s="456">
        <f t="shared" si="30"/>
        <v>0</v>
      </c>
      <c r="Z150" s="456" t="str">
        <f t="shared" si="24"/>
        <v/>
      </c>
      <c r="AA150" s="456" t="str">
        <f t="shared" si="31"/>
        <v/>
      </c>
      <c r="AB150" s="456" t="str">
        <f t="shared" si="32"/>
        <v/>
      </c>
      <c r="AC150" s="456" t="str">
        <f t="shared" si="33"/>
        <v/>
      </c>
      <c r="AD150" s="457" t="str">
        <f t="shared" si="34"/>
        <v/>
      </c>
    </row>
    <row r="151" spans="1:30">
      <c r="A151" s="485">
        <f>IF('Result Sheet'!A151="","",'Result Sheet'!A151)</f>
        <v>144</v>
      </c>
      <c r="B151" s="449" t="str">
        <f>IF(OR($D$3="",$R$3=""),"",IF('Result Sheet'!B151="","",'Result Sheet'!B151))</f>
        <v/>
      </c>
      <c r="C151" s="450" t="str">
        <f>IF(OR($D$3="",$R$3=""),"",IF('Result Sheet'!F151="","",'Result Sheet'!F151))</f>
        <v/>
      </c>
      <c r="D151" s="451" t="str">
        <f>IF(OR($D$3="",$R$3=""),"",IF('Result Sheet'!E151="","",'Result Sheet'!E151))</f>
        <v/>
      </c>
      <c r="E151" s="452" t="str">
        <f>IF(OR($D$3="",$R$3=""),"",IF('Result Sheet'!G151="","",'Result Sheet'!G151))</f>
        <v/>
      </c>
      <c r="F151" s="452" t="str">
        <f>IF(OR($D$3="",$R$3=""),"",IF('Result Sheet'!H151="","",'Result Sheet'!H151))</f>
        <v/>
      </c>
      <c r="G151" s="452" t="str">
        <f>IF(OR($D$3="",$R$3=""),"",IF('Result Sheet'!I151="","",'Result Sheet'!I151))</f>
        <v/>
      </c>
      <c r="H151" s="453" t="str">
        <f>IF(OR($D$3="",$R$3=""),"",IF('Result Sheet'!K151="","",'Result Sheet'!K151))</f>
        <v/>
      </c>
      <c r="I151" s="454" t="str">
        <f>IF(OR($D$3="",$R$3=""),"",IF('Result Sheet'!J151="","",'Result Sheet'!J151))</f>
        <v/>
      </c>
      <c r="J151" s="120" t="str">
        <f>IF($R$3=$AQ$8,'Result Sheet'!L151,IF($R$3=$AQ$9,'Result Sheet'!AG151,IF($R$3=$AQ$10,'Result Sheet'!BC151,IF($R$3=$AQ$11,'Result Sheet'!BX151,IF($R$3=$AQ$12,'Result Sheet'!CS151,IF($R$3=$AQ$13,'Result Sheet'!DN151,""))))))</f>
        <v/>
      </c>
      <c r="K151" s="120" t="str">
        <f>IF($R$3=$AQ$8,'Result Sheet'!M151,IF($R$3=$AQ$9,'Result Sheet'!AH151,IF($R$3=$AQ$10,'Result Sheet'!BD151,IF($R$3=$AQ$11,'Result Sheet'!BY151,IF($R$3=$AQ$12,'Result Sheet'!CT151,IF($R$3=$AQ$13,'Result Sheet'!DO151,IF($R$3=$AQ$14,'Result Sheet'!EI151,IF($R$3=$AQ$15,'Result Sheet'!ES151,IF($R$3=$AQ$16,'Result Sheet'!FC151,"")))))))))</f>
        <v/>
      </c>
      <c r="L151" s="120" t="str">
        <f>IF($R$3=$AQ$8,'Result Sheet'!N151,IF($R$3=$AQ$9,'Result Sheet'!AI151,IF($R$3=$AQ$10,'Result Sheet'!BE151,IF($R$3=$AQ$11,'Result Sheet'!BZ151,IF($R$3=$AQ$12,'Result Sheet'!CU151,IF($R$3=$AQ$13,'Result Sheet'!DP151,""))))))</f>
        <v/>
      </c>
      <c r="M151" s="120" t="str">
        <f>IF($R$3=$AQ$8,'Result Sheet'!O151,IF($R$3=$AQ$9,'Result Sheet'!AJ151,IF($R$3=$AQ$10,'Result Sheet'!BF151,IF($R$3=$AQ$11,'Result Sheet'!CA151,IF($R$3=$AQ$12,'Result Sheet'!CV151,IF($R$3=$AQ$13,'Result Sheet'!DQ151,IF($R$3=$AQ$14,'Result Sheet'!EJ151,IF($R$3=$AQ$15,'Result Sheet'!ET151,IF($R$3=$AQ$16,'Result Sheet'!FD151,"")))))))))</f>
        <v/>
      </c>
      <c r="N151" s="120" t="str">
        <f>IF($R$3=$AQ$8,'Result Sheet'!P151,IF($R$3=$AQ$9,'Result Sheet'!AK151,IF($R$3=$AQ$10,'Result Sheet'!BG151,IF($R$3=$AQ$11,'Result Sheet'!CB151,IF($R$3=$AQ$12,'Result Sheet'!CW151,IF($R$3=$AQ$13,'Result Sheet'!DR151,""))))))</f>
        <v/>
      </c>
      <c r="O151" s="120" t="str">
        <f>IF($R$3=$AQ$8,'Result Sheet'!Q151,IF($R$3=$AQ$9,'Result Sheet'!AL151,IF($R$3=$AQ$10,'Result Sheet'!BH151,IF($R$3=$AQ$11,'Result Sheet'!CC151,IF($R$3=$AQ$12,'Result Sheet'!CX151,IF($R$3=$AQ$13,'Result Sheet'!DS151,IF($R$3=$AQ$14,'Result Sheet'!EK151,IF($R$3=$AQ$15,'Result Sheet'!EU151,IF($R$3=$AQ$16,'Result Sheet'!FE151,"")))))))))</f>
        <v/>
      </c>
      <c r="P151" s="482" t="str">
        <f t="shared" si="25"/>
        <v/>
      </c>
      <c r="Q151" s="120" t="str">
        <f>IF($R$3=$AQ$8,'Result Sheet'!S151,IF($R$3=$AQ$9,'Result Sheet'!AN151,IF($R$3=$AQ$10,'Result Sheet'!BJ151,IF($R$3=$AQ$11,'Result Sheet'!CE151,IF($R$3=$AQ$12,'Result Sheet'!CZ151,IF($R$3=$AQ$13,'Result Sheet'!DU151,""))))))</f>
        <v/>
      </c>
      <c r="R151" s="120" t="str">
        <f>IF($R$3=$AQ$8,'Result Sheet'!T151,IF($R$3=$AQ$9,'Result Sheet'!AO151,IF($R$3=$AQ$10,'Result Sheet'!BK151,IF($R$3=$AQ$11,'Result Sheet'!CF151,IF($R$3=$AQ$12,'Result Sheet'!DA151,IF($R$3=$AQ$13,'Result Sheet'!DV151,IF($R$3=$AQ$14,'Result Sheet'!EL151,IF($R$3=$AQ$15,'Result Sheet'!EV151,IF($R$3=$AQ$16,'Result Sheet'!FF151,"")))))))))</f>
        <v/>
      </c>
      <c r="S151" s="65" t="str">
        <f t="shared" si="26"/>
        <v/>
      </c>
      <c r="T151" s="62">
        <f t="shared" si="27"/>
        <v>0</v>
      </c>
      <c r="U151" s="120" t="str">
        <f>IF($R$3=$AQ$8,'Result Sheet'!W151,IF($R$3=$AQ$9,'Result Sheet'!AR151,IF($R$3=$AQ$10,'Result Sheet'!BN151,IF($R$3=$AQ$11,'Result Sheet'!CI151,IF($R$3=$AQ$12,'Result Sheet'!DD151,IF($R$3=$AQ$13,'Result Sheet'!DY151,""))))))</f>
        <v/>
      </c>
      <c r="V151" s="120" t="str">
        <f>IF($R$3=$AQ$8,'Result Sheet'!X151,IF($R$3=$AQ$9,'Result Sheet'!AS151,IF($R$3=$AQ$10,'Result Sheet'!BO151,IF($R$3=$AQ$11,'Result Sheet'!CJ151,IF($R$3=$AQ$12,'Result Sheet'!DE151,IF($R$3=$AQ$13,'Result Sheet'!DZ151,IF($R$3=$AQ$14,'Result Sheet'!EM151,IF($R$3=$AQ$15,'Result Sheet'!EW151,IF($R$3=$AQ$16,'Result Sheet'!FG151,"")))))))))</f>
        <v/>
      </c>
      <c r="W151" s="66" t="str">
        <f t="shared" si="28"/>
        <v/>
      </c>
      <c r="X151" s="455" t="str">
        <f t="shared" si="29"/>
        <v/>
      </c>
      <c r="Y151" s="456">
        <f t="shared" si="30"/>
        <v>0</v>
      </c>
      <c r="Z151" s="456" t="str">
        <f t="shared" si="24"/>
        <v/>
      </c>
      <c r="AA151" s="456" t="str">
        <f t="shared" si="31"/>
        <v/>
      </c>
      <c r="AB151" s="456" t="str">
        <f t="shared" si="32"/>
        <v/>
      </c>
      <c r="AC151" s="456" t="str">
        <f t="shared" si="33"/>
        <v/>
      </c>
      <c r="AD151" s="457" t="str">
        <f t="shared" si="34"/>
        <v/>
      </c>
    </row>
    <row r="152" spans="1:30">
      <c r="A152" s="485">
        <f>IF('Result Sheet'!A152="","",'Result Sheet'!A152)</f>
        <v>145</v>
      </c>
      <c r="B152" s="449" t="str">
        <f>IF(OR($D$3="",$R$3=""),"",IF('Result Sheet'!B152="","",'Result Sheet'!B152))</f>
        <v/>
      </c>
      <c r="C152" s="450" t="str">
        <f>IF(OR($D$3="",$R$3=""),"",IF('Result Sheet'!F152="","",'Result Sheet'!F152))</f>
        <v/>
      </c>
      <c r="D152" s="451" t="str">
        <f>IF(OR($D$3="",$R$3=""),"",IF('Result Sheet'!E152="","",'Result Sheet'!E152))</f>
        <v/>
      </c>
      <c r="E152" s="452" t="str">
        <f>IF(OR($D$3="",$R$3=""),"",IF('Result Sheet'!G152="","",'Result Sheet'!G152))</f>
        <v/>
      </c>
      <c r="F152" s="452" t="str">
        <f>IF(OR($D$3="",$R$3=""),"",IF('Result Sheet'!H152="","",'Result Sheet'!H152))</f>
        <v/>
      </c>
      <c r="G152" s="452" t="str">
        <f>IF(OR($D$3="",$R$3=""),"",IF('Result Sheet'!I152="","",'Result Sheet'!I152))</f>
        <v/>
      </c>
      <c r="H152" s="453" t="str">
        <f>IF(OR($D$3="",$R$3=""),"",IF('Result Sheet'!K152="","",'Result Sheet'!K152))</f>
        <v/>
      </c>
      <c r="I152" s="454" t="str">
        <f>IF(OR($D$3="",$R$3=""),"",IF('Result Sheet'!J152="","",'Result Sheet'!J152))</f>
        <v/>
      </c>
      <c r="J152" s="120" t="str">
        <f>IF($R$3=$AQ$8,'Result Sheet'!L152,IF($R$3=$AQ$9,'Result Sheet'!AG152,IF($R$3=$AQ$10,'Result Sheet'!BC152,IF($R$3=$AQ$11,'Result Sheet'!BX152,IF($R$3=$AQ$12,'Result Sheet'!CS152,IF($R$3=$AQ$13,'Result Sheet'!DN152,""))))))</f>
        <v/>
      </c>
      <c r="K152" s="120" t="str">
        <f>IF($R$3=$AQ$8,'Result Sheet'!M152,IF($R$3=$AQ$9,'Result Sheet'!AH152,IF($R$3=$AQ$10,'Result Sheet'!BD152,IF($R$3=$AQ$11,'Result Sheet'!BY152,IF($R$3=$AQ$12,'Result Sheet'!CT152,IF($R$3=$AQ$13,'Result Sheet'!DO152,IF($R$3=$AQ$14,'Result Sheet'!EI152,IF($R$3=$AQ$15,'Result Sheet'!ES152,IF($R$3=$AQ$16,'Result Sheet'!FC152,"")))))))))</f>
        <v/>
      </c>
      <c r="L152" s="120" t="str">
        <f>IF($R$3=$AQ$8,'Result Sheet'!N152,IF($R$3=$AQ$9,'Result Sheet'!AI152,IF($R$3=$AQ$10,'Result Sheet'!BE152,IF($R$3=$AQ$11,'Result Sheet'!BZ152,IF($R$3=$AQ$12,'Result Sheet'!CU152,IF($R$3=$AQ$13,'Result Sheet'!DP152,""))))))</f>
        <v/>
      </c>
      <c r="M152" s="120" t="str">
        <f>IF($R$3=$AQ$8,'Result Sheet'!O152,IF($R$3=$AQ$9,'Result Sheet'!AJ152,IF($R$3=$AQ$10,'Result Sheet'!BF152,IF($R$3=$AQ$11,'Result Sheet'!CA152,IF($R$3=$AQ$12,'Result Sheet'!CV152,IF($R$3=$AQ$13,'Result Sheet'!DQ152,IF($R$3=$AQ$14,'Result Sheet'!EJ152,IF($R$3=$AQ$15,'Result Sheet'!ET152,IF($R$3=$AQ$16,'Result Sheet'!FD152,"")))))))))</f>
        <v/>
      </c>
      <c r="N152" s="120" t="str">
        <f>IF($R$3=$AQ$8,'Result Sheet'!P152,IF($R$3=$AQ$9,'Result Sheet'!AK152,IF($R$3=$AQ$10,'Result Sheet'!BG152,IF($R$3=$AQ$11,'Result Sheet'!CB152,IF($R$3=$AQ$12,'Result Sheet'!CW152,IF($R$3=$AQ$13,'Result Sheet'!DR152,""))))))</f>
        <v/>
      </c>
      <c r="O152" s="120" t="str">
        <f>IF($R$3=$AQ$8,'Result Sheet'!Q152,IF($R$3=$AQ$9,'Result Sheet'!AL152,IF($R$3=$AQ$10,'Result Sheet'!BH152,IF($R$3=$AQ$11,'Result Sheet'!CC152,IF($R$3=$AQ$12,'Result Sheet'!CX152,IF($R$3=$AQ$13,'Result Sheet'!DS152,IF($R$3=$AQ$14,'Result Sheet'!EK152,IF($R$3=$AQ$15,'Result Sheet'!EU152,IF($R$3=$AQ$16,'Result Sheet'!FE152,"")))))))))</f>
        <v/>
      </c>
      <c r="P152" s="482" t="str">
        <f t="shared" si="25"/>
        <v/>
      </c>
      <c r="Q152" s="120" t="str">
        <f>IF($R$3=$AQ$8,'Result Sheet'!S152,IF($R$3=$AQ$9,'Result Sheet'!AN152,IF($R$3=$AQ$10,'Result Sheet'!BJ152,IF($R$3=$AQ$11,'Result Sheet'!CE152,IF($R$3=$AQ$12,'Result Sheet'!CZ152,IF($R$3=$AQ$13,'Result Sheet'!DU152,""))))))</f>
        <v/>
      </c>
      <c r="R152" s="120" t="str">
        <f>IF($R$3=$AQ$8,'Result Sheet'!T152,IF($R$3=$AQ$9,'Result Sheet'!AO152,IF($R$3=$AQ$10,'Result Sheet'!BK152,IF($R$3=$AQ$11,'Result Sheet'!CF152,IF($R$3=$AQ$12,'Result Sheet'!DA152,IF($R$3=$AQ$13,'Result Sheet'!DV152,IF($R$3=$AQ$14,'Result Sheet'!EL152,IF($R$3=$AQ$15,'Result Sheet'!EV152,IF($R$3=$AQ$16,'Result Sheet'!FF152,"")))))))))</f>
        <v/>
      </c>
      <c r="S152" s="65" t="str">
        <f t="shared" si="26"/>
        <v/>
      </c>
      <c r="T152" s="62">
        <f t="shared" si="27"/>
        <v>0</v>
      </c>
      <c r="U152" s="120" t="str">
        <f>IF($R$3=$AQ$8,'Result Sheet'!W152,IF($R$3=$AQ$9,'Result Sheet'!AR152,IF($R$3=$AQ$10,'Result Sheet'!BN152,IF($R$3=$AQ$11,'Result Sheet'!CI152,IF($R$3=$AQ$12,'Result Sheet'!DD152,IF($R$3=$AQ$13,'Result Sheet'!DY152,""))))))</f>
        <v/>
      </c>
      <c r="V152" s="120" t="str">
        <f>IF($R$3=$AQ$8,'Result Sheet'!X152,IF($R$3=$AQ$9,'Result Sheet'!AS152,IF($R$3=$AQ$10,'Result Sheet'!BO152,IF($R$3=$AQ$11,'Result Sheet'!CJ152,IF($R$3=$AQ$12,'Result Sheet'!DE152,IF($R$3=$AQ$13,'Result Sheet'!DZ152,IF($R$3=$AQ$14,'Result Sheet'!EM152,IF($R$3=$AQ$15,'Result Sheet'!EW152,IF($R$3=$AQ$16,'Result Sheet'!FG152,"")))))))))</f>
        <v/>
      </c>
      <c r="W152" s="66" t="str">
        <f t="shared" si="28"/>
        <v/>
      </c>
      <c r="X152" s="455" t="str">
        <f t="shared" si="29"/>
        <v/>
      </c>
      <c r="Y152" s="456">
        <f t="shared" si="30"/>
        <v>0</v>
      </c>
      <c r="Z152" s="456" t="str">
        <f t="shared" si="24"/>
        <v/>
      </c>
      <c r="AA152" s="456" t="str">
        <f t="shared" si="31"/>
        <v/>
      </c>
      <c r="AB152" s="456" t="str">
        <f t="shared" si="32"/>
        <v/>
      </c>
      <c r="AC152" s="456" t="str">
        <f t="shared" si="33"/>
        <v/>
      </c>
      <c r="AD152" s="457" t="str">
        <f t="shared" si="34"/>
        <v/>
      </c>
    </row>
    <row r="153" spans="1:30">
      <c r="A153" s="485">
        <f>IF('Result Sheet'!A153="","",'Result Sheet'!A153)</f>
        <v>146</v>
      </c>
      <c r="B153" s="449" t="str">
        <f>IF(OR($D$3="",$R$3=""),"",IF('Result Sheet'!B153="","",'Result Sheet'!B153))</f>
        <v/>
      </c>
      <c r="C153" s="450" t="str">
        <f>IF(OR($D$3="",$R$3=""),"",IF('Result Sheet'!F153="","",'Result Sheet'!F153))</f>
        <v/>
      </c>
      <c r="D153" s="451" t="str">
        <f>IF(OR($D$3="",$R$3=""),"",IF('Result Sheet'!E153="","",'Result Sheet'!E153))</f>
        <v/>
      </c>
      <c r="E153" s="452" t="str">
        <f>IF(OR($D$3="",$R$3=""),"",IF('Result Sheet'!G153="","",'Result Sheet'!G153))</f>
        <v/>
      </c>
      <c r="F153" s="452" t="str">
        <f>IF(OR($D$3="",$R$3=""),"",IF('Result Sheet'!H153="","",'Result Sheet'!H153))</f>
        <v/>
      </c>
      <c r="G153" s="452" t="str">
        <f>IF(OR($D$3="",$R$3=""),"",IF('Result Sheet'!I153="","",'Result Sheet'!I153))</f>
        <v/>
      </c>
      <c r="H153" s="453" t="str">
        <f>IF(OR($D$3="",$R$3=""),"",IF('Result Sheet'!K153="","",'Result Sheet'!K153))</f>
        <v/>
      </c>
      <c r="I153" s="454" t="str">
        <f>IF(OR($D$3="",$R$3=""),"",IF('Result Sheet'!J153="","",'Result Sheet'!J153))</f>
        <v/>
      </c>
      <c r="J153" s="120" t="str">
        <f>IF($R$3=$AQ$8,'Result Sheet'!L153,IF($R$3=$AQ$9,'Result Sheet'!AG153,IF($R$3=$AQ$10,'Result Sheet'!BC153,IF($R$3=$AQ$11,'Result Sheet'!BX153,IF($R$3=$AQ$12,'Result Sheet'!CS153,IF($R$3=$AQ$13,'Result Sheet'!DN153,""))))))</f>
        <v/>
      </c>
      <c r="K153" s="120" t="str">
        <f>IF($R$3=$AQ$8,'Result Sheet'!M153,IF($R$3=$AQ$9,'Result Sheet'!AH153,IF($R$3=$AQ$10,'Result Sheet'!BD153,IF($R$3=$AQ$11,'Result Sheet'!BY153,IF($R$3=$AQ$12,'Result Sheet'!CT153,IF($R$3=$AQ$13,'Result Sheet'!DO153,IF($R$3=$AQ$14,'Result Sheet'!EI153,IF($R$3=$AQ$15,'Result Sheet'!ES153,IF($R$3=$AQ$16,'Result Sheet'!FC153,"")))))))))</f>
        <v/>
      </c>
      <c r="L153" s="120" t="str">
        <f>IF($R$3=$AQ$8,'Result Sheet'!N153,IF($R$3=$AQ$9,'Result Sheet'!AI153,IF($R$3=$AQ$10,'Result Sheet'!BE153,IF($R$3=$AQ$11,'Result Sheet'!BZ153,IF($R$3=$AQ$12,'Result Sheet'!CU153,IF($R$3=$AQ$13,'Result Sheet'!DP153,""))))))</f>
        <v/>
      </c>
      <c r="M153" s="120" t="str">
        <f>IF($R$3=$AQ$8,'Result Sheet'!O153,IF($R$3=$AQ$9,'Result Sheet'!AJ153,IF($R$3=$AQ$10,'Result Sheet'!BF153,IF($R$3=$AQ$11,'Result Sheet'!CA153,IF($R$3=$AQ$12,'Result Sheet'!CV153,IF($R$3=$AQ$13,'Result Sheet'!DQ153,IF($R$3=$AQ$14,'Result Sheet'!EJ153,IF($R$3=$AQ$15,'Result Sheet'!ET153,IF($R$3=$AQ$16,'Result Sheet'!FD153,"")))))))))</f>
        <v/>
      </c>
      <c r="N153" s="120" t="str">
        <f>IF($R$3=$AQ$8,'Result Sheet'!P153,IF($R$3=$AQ$9,'Result Sheet'!AK153,IF($R$3=$AQ$10,'Result Sheet'!BG153,IF($R$3=$AQ$11,'Result Sheet'!CB153,IF($R$3=$AQ$12,'Result Sheet'!CW153,IF($R$3=$AQ$13,'Result Sheet'!DR153,""))))))</f>
        <v/>
      </c>
      <c r="O153" s="120" t="str">
        <f>IF($R$3=$AQ$8,'Result Sheet'!Q153,IF($R$3=$AQ$9,'Result Sheet'!AL153,IF($R$3=$AQ$10,'Result Sheet'!BH153,IF($R$3=$AQ$11,'Result Sheet'!CC153,IF($R$3=$AQ$12,'Result Sheet'!CX153,IF($R$3=$AQ$13,'Result Sheet'!DS153,IF($R$3=$AQ$14,'Result Sheet'!EK153,IF($R$3=$AQ$15,'Result Sheet'!EU153,IF($R$3=$AQ$16,'Result Sheet'!FE153,"")))))))))</f>
        <v/>
      </c>
      <c r="P153" s="482" t="str">
        <f t="shared" si="25"/>
        <v/>
      </c>
      <c r="Q153" s="120" t="str">
        <f>IF($R$3=$AQ$8,'Result Sheet'!S153,IF($R$3=$AQ$9,'Result Sheet'!AN153,IF($R$3=$AQ$10,'Result Sheet'!BJ153,IF($R$3=$AQ$11,'Result Sheet'!CE153,IF($R$3=$AQ$12,'Result Sheet'!CZ153,IF($R$3=$AQ$13,'Result Sheet'!DU153,""))))))</f>
        <v/>
      </c>
      <c r="R153" s="120" t="str">
        <f>IF($R$3=$AQ$8,'Result Sheet'!T153,IF($R$3=$AQ$9,'Result Sheet'!AO153,IF($R$3=$AQ$10,'Result Sheet'!BK153,IF($R$3=$AQ$11,'Result Sheet'!CF153,IF($R$3=$AQ$12,'Result Sheet'!DA153,IF($R$3=$AQ$13,'Result Sheet'!DV153,IF($R$3=$AQ$14,'Result Sheet'!EL153,IF($R$3=$AQ$15,'Result Sheet'!EV153,IF($R$3=$AQ$16,'Result Sheet'!FF153,"")))))))))</f>
        <v/>
      </c>
      <c r="S153" s="65" t="str">
        <f t="shared" si="26"/>
        <v/>
      </c>
      <c r="T153" s="62">
        <f t="shared" si="27"/>
        <v>0</v>
      </c>
      <c r="U153" s="120" t="str">
        <f>IF($R$3=$AQ$8,'Result Sheet'!W153,IF($R$3=$AQ$9,'Result Sheet'!AR153,IF($R$3=$AQ$10,'Result Sheet'!BN153,IF($R$3=$AQ$11,'Result Sheet'!CI153,IF($R$3=$AQ$12,'Result Sheet'!DD153,IF($R$3=$AQ$13,'Result Sheet'!DY153,""))))))</f>
        <v/>
      </c>
      <c r="V153" s="120" t="str">
        <f>IF($R$3=$AQ$8,'Result Sheet'!X153,IF($R$3=$AQ$9,'Result Sheet'!AS153,IF($R$3=$AQ$10,'Result Sheet'!BO153,IF($R$3=$AQ$11,'Result Sheet'!CJ153,IF($R$3=$AQ$12,'Result Sheet'!DE153,IF($R$3=$AQ$13,'Result Sheet'!DZ153,IF($R$3=$AQ$14,'Result Sheet'!EM153,IF($R$3=$AQ$15,'Result Sheet'!EW153,IF($R$3=$AQ$16,'Result Sheet'!FG153,"")))))))))</f>
        <v/>
      </c>
      <c r="W153" s="66" t="str">
        <f t="shared" si="28"/>
        <v/>
      </c>
      <c r="X153" s="455" t="str">
        <f t="shared" si="29"/>
        <v/>
      </c>
      <c r="Y153" s="456">
        <f t="shared" si="30"/>
        <v>0</v>
      </c>
      <c r="Z153" s="456" t="str">
        <f t="shared" si="24"/>
        <v/>
      </c>
      <c r="AA153" s="456" t="str">
        <f t="shared" si="31"/>
        <v/>
      </c>
      <c r="AB153" s="456" t="str">
        <f t="shared" si="32"/>
        <v/>
      </c>
      <c r="AC153" s="456" t="str">
        <f t="shared" si="33"/>
        <v/>
      </c>
      <c r="AD153" s="457" t="str">
        <f t="shared" si="34"/>
        <v/>
      </c>
    </row>
    <row r="154" spans="1:30">
      <c r="A154" s="485">
        <f>IF('Result Sheet'!A154="","",'Result Sheet'!A154)</f>
        <v>147</v>
      </c>
      <c r="B154" s="449" t="str">
        <f>IF(OR($D$3="",$R$3=""),"",IF('Result Sheet'!B154="","",'Result Sheet'!B154))</f>
        <v/>
      </c>
      <c r="C154" s="450" t="str">
        <f>IF(OR($D$3="",$R$3=""),"",IF('Result Sheet'!F154="","",'Result Sheet'!F154))</f>
        <v/>
      </c>
      <c r="D154" s="451" t="str">
        <f>IF(OR($D$3="",$R$3=""),"",IF('Result Sheet'!E154="","",'Result Sheet'!E154))</f>
        <v/>
      </c>
      <c r="E154" s="452" t="str">
        <f>IF(OR($D$3="",$R$3=""),"",IF('Result Sheet'!G154="","",'Result Sheet'!G154))</f>
        <v/>
      </c>
      <c r="F154" s="452" t="str">
        <f>IF(OR($D$3="",$R$3=""),"",IF('Result Sheet'!H154="","",'Result Sheet'!H154))</f>
        <v/>
      </c>
      <c r="G154" s="452" t="str">
        <f>IF(OR($D$3="",$R$3=""),"",IF('Result Sheet'!I154="","",'Result Sheet'!I154))</f>
        <v/>
      </c>
      <c r="H154" s="453" t="str">
        <f>IF(OR($D$3="",$R$3=""),"",IF('Result Sheet'!K154="","",'Result Sheet'!K154))</f>
        <v/>
      </c>
      <c r="I154" s="454" t="str">
        <f>IF(OR($D$3="",$R$3=""),"",IF('Result Sheet'!J154="","",'Result Sheet'!J154))</f>
        <v/>
      </c>
      <c r="J154" s="120" t="str">
        <f>IF($R$3=$AQ$8,'Result Sheet'!L154,IF($R$3=$AQ$9,'Result Sheet'!AG154,IF($R$3=$AQ$10,'Result Sheet'!BC154,IF($R$3=$AQ$11,'Result Sheet'!BX154,IF($R$3=$AQ$12,'Result Sheet'!CS154,IF($R$3=$AQ$13,'Result Sheet'!DN154,""))))))</f>
        <v/>
      </c>
      <c r="K154" s="120" t="str">
        <f>IF($R$3=$AQ$8,'Result Sheet'!M154,IF($R$3=$AQ$9,'Result Sheet'!AH154,IF($R$3=$AQ$10,'Result Sheet'!BD154,IF($R$3=$AQ$11,'Result Sheet'!BY154,IF($R$3=$AQ$12,'Result Sheet'!CT154,IF($R$3=$AQ$13,'Result Sheet'!DO154,IF($R$3=$AQ$14,'Result Sheet'!EI154,IF($R$3=$AQ$15,'Result Sheet'!ES154,IF($R$3=$AQ$16,'Result Sheet'!FC154,"")))))))))</f>
        <v/>
      </c>
      <c r="L154" s="120" t="str">
        <f>IF($R$3=$AQ$8,'Result Sheet'!N154,IF($R$3=$AQ$9,'Result Sheet'!AI154,IF($R$3=$AQ$10,'Result Sheet'!BE154,IF($R$3=$AQ$11,'Result Sheet'!BZ154,IF($R$3=$AQ$12,'Result Sheet'!CU154,IF($R$3=$AQ$13,'Result Sheet'!DP154,""))))))</f>
        <v/>
      </c>
      <c r="M154" s="120" t="str">
        <f>IF($R$3=$AQ$8,'Result Sheet'!O154,IF($R$3=$AQ$9,'Result Sheet'!AJ154,IF($R$3=$AQ$10,'Result Sheet'!BF154,IF($R$3=$AQ$11,'Result Sheet'!CA154,IF($R$3=$AQ$12,'Result Sheet'!CV154,IF($R$3=$AQ$13,'Result Sheet'!DQ154,IF($R$3=$AQ$14,'Result Sheet'!EJ154,IF($R$3=$AQ$15,'Result Sheet'!ET154,IF($R$3=$AQ$16,'Result Sheet'!FD154,"")))))))))</f>
        <v/>
      </c>
      <c r="N154" s="120" t="str">
        <f>IF($R$3=$AQ$8,'Result Sheet'!P154,IF($R$3=$AQ$9,'Result Sheet'!AK154,IF($R$3=$AQ$10,'Result Sheet'!BG154,IF($R$3=$AQ$11,'Result Sheet'!CB154,IF($R$3=$AQ$12,'Result Sheet'!CW154,IF($R$3=$AQ$13,'Result Sheet'!DR154,""))))))</f>
        <v/>
      </c>
      <c r="O154" s="120" t="str">
        <f>IF($R$3=$AQ$8,'Result Sheet'!Q154,IF($R$3=$AQ$9,'Result Sheet'!AL154,IF($R$3=$AQ$10,'Result Sheet'!BH154,IF($R$3=$AQ$11,'Result Sheet'!CC154,IF($R$3=$AQ$12,'Result Sheet'!CX154,IF($R$3=$AQ$13,'Result Sheet'!DS154,IF($R$3=$AQ$14,'Result Sheet'!EK154,IF($R$3=$AQ$15,'Result Sheet'!EU154,IF($R$3=$AQ$16,'Result Sheet'!FE154,"")))))))))</f>
        <v/>
      </c>
      <c r="P154" s="482" t="str">
        <f t="shared" si="25"/>
        <v/>
      </c>
      <c r="Q154" s="120" t="str">
        <f>IF($R$3=$AQ$8,'Result Sheet'!S154,IF($R$3=$AQ$9,'Result Sheet'!AN154,IF($R$3=$AQ$10,'Result Sheet'!BJ154,IF($R$3=$AQ$11,'Result Sheet'!CE154,IF($R$3=$AQ$12,'Result Sheet'!CZ154,IF($R$3=$AQ$13,'Result Sheet'!DU154,""))))))</f>
        <v/>
      </c>
      <c r="R154" s="120" t="str">
        <f>IF($R$3=$AQ$8,'Result Sheet'!T154,IF($R$3=$AQ$9,'Result Sheet'!AO154,IF($R$3=$AQ$10,'Result Sheet'!BK154,IF($R$3=$AQ$11,'Result Sheet'!CF154,IF($R$3=$AQ$12,'Result Sheet'!DA154,IF($R$3=$AQ$13,'Result Sheet'!DV154,IF($R$3=$AQ$14,'Result Sheet'!EL154,IF($R$3=$AQ$15,'Result Sheet'!EV154,IF($R$3=$AQ$16,'Result Sheet'!FF154,"")))))))))</f>
        <v/>
      </c>
      <c r="S154" s="65" t="str">
        <f t="shared" si="26"/>
        <v/>
      </c>
      <c r="T154" s="62">
        <f t="shared" si="27"/>
        <v>0</v>
      </c>
      <c r="U154" s="120" t="str">
        <f>IF($R$3=$AQ$8,'Result Sheet'!W154,IF($R$3=$AQ$9,'Result Sheet'!AR154,IF($R$3=$AQ$10,'Result Sheet'!BN154,IF($R$3=$AQ$11,'Result Sheet'!CI154,IF($R$3=$AQ$12,'Result Sheet'!DD154,IF($R$3=$AQ$13,'Result Sheet'!DY154,""))))))</f>
        <v/>
      </c>
      <c r="V154" s="120" t="str">
        <f>IF($R$3=$AQ$8,'Result Sheet'!X154,IF($R$3=$AQ$9,'Result Sheet'!AS154,IF($R$3=$AQ$10,'Result Sheet'!BO154,IF($R$3=$AQ$11,'Result Sheet'!CJ154,IF($R$3=$AQ$12,'Result Sheet'!DE154,IF($R$3=$AQ$13,'Result Sheet'!DZ154,IF($R$3=$AQ$14,'Result Sheet'!EM154,IF($R$3=$AQ$15,'Result Sheet'!EW154,IF($R$3=$AQ$16,'Result Sheet'!FG154,"")))))))))</f>
        <v/>
      </c>
      <c r="W154" s="66" t="str">
        <f t="shared" si="28"/>
        <v/>
      </c>
      <c r="X154" s="455" t="str">
        <f t="shared" si="29"/>
        <v/>
      </c>
      <c r="Y154" s="456">
        <f t="shared" si="30"/>
        <v>0</v>
      </c>
      <c r="Z154" s="456" t="str">
        <f t="shared" si="24"/>
        <v/>
      </c>
      <c r="AA154" s="456" t="str">
        <f t="shared" si="31"/>
        <v/>
      </c>
      <c r="AB154" s="456" t="str">
        <f t="shared" si="32"/>
        <v/>
      </c>
      <c r="AC154" s="456" t="str">
        <f t="shared" si="33"/>
        <v/>
      </c>
      <c r="AD154" s="457" t="str">
        <f t="shared" si="34"/>
        <v/>
      </c>
    </row>
    <row r="155" spans="1:30">
      <c r="A155" s="485">
        <f>IF('Result Sheet'!A155="","",'Result Sheet'!A155)</f>
        <v>148</v>
      </c>
      <c r="B155" s="449" t="str">
        <f>IF(OR($D$3="",$R$3=""),"",IF('Result Sheet'!B155="","",'Result Sheet'!B155))</f>
        <v/>
      </c>
      <c r="C155" s="450" t="str">
        <f>IF(OR($D$3="",$R$3=""),"",IF('Result Sheet'!F155="","",'Result Sheet'!F155))</f>
        <v/>
      </c>
      <c r="D155" s="451" t="str">
        <f>IF(OR($D$3="",$R$3=""),"",IF('Result Sheet'!E155="","",'Result Sheet'!E155))</f>
        <v/>
      </c>
      <c r="E155" s="452" t="str">
        <f>IF(OR($D$3="",$R$3=""),"",IF('Result Sheet'!G155="","",'Result Sheet'!G155))</f>
        <v/>
      </c>
      <c r="F155" s="452" t="str">
        <f>IF(OR($D$3="",$R$3=""),"",IF('Result Sheet'!H155="","",'Result Sheet'!H155))</f>
        <v/>
      </c>
      <c r="G155" s="452" t="str">
        <f>IF(OR($D$3="",$R$3=""),"",IF('Result Sheet'!I155="","",'Result Sheet'!I155))</f>
        <v/>
      </c>
      <c r="H155" s="453" t="str">
        <f>IF(OR($D$3="",$R$3=""),"",IF('Result Sheet'!K155="","",'Result Sheet'!K155))</f>
        <v/>
      </c>
      <c r="I155" s="454" t="str">
        <f>IF(OR($D$3="",$R$3=""),"",IF('Result Sheet'!J155="","",'Result Sheet'!J155))</f>
        <v/>
      </c>
      <c r="J155" s="120" t="str">
        <f>IF($R$3=$AQ$8,'Result Sheet'!L155,IF($R$3=$AQ$9,'Result Sheet'!AG155,IF($R$3=$AQ$10,'Result Sheet'!BC155,IF($R$3=$AQ$11,'Result Sheet'!BX155,IF($R$3=$AQ$12,'Result Sheet'!CS155,IF($R$3=$AQ$13,'Result Sheet'!DN155,""))))))</f>
        <v/>
      </c>
      <c r="K155" s="120" t="str">
        <f>IF($R$3=$AQ$8,'Result Sheet'!M155,IF($R$3=$AQ$9,'Result Sheet'!AH155,IF($R$3=$AQ$10,'Result Sheet'!BD155,IF($R$3=$AQ$11,'Result Sheet'!BY155,IF($R$3=$AQ$12,'Result Sheet'!CT155,IF($R$3=$AQ$13,'Result Sheet'!DO155,IF($R$3=$AQ$14,'Result Sheet'!EI155,IF($R$3=$AQ$15,'Result Sheet'!ES155,IF($R$3=$AQ$16,'Result Sheet'!FC155,"")))))))))</f>
        <v/>
      </c>
      <c r="L155" s="120" t="str">
        <f>IF($R$3=$AQ$8,'Result Sheet'!N155,IF($R$3=$AQ$9,'Result Sheet'!AI155,IF($R$3=$AQ$10,'Result Sheet'!BE155,IF($R$3=$AQ$11,'Result Sheet'!BZ155,IF($R$3=$AQ$12,'Result Sheet'!CU155,IF($R$3=$AQ$13,'Result Sheet'!DP155,""))))))</f>
        <v/>
      </c>
      <c r="M155" s="120" t="str">
        <f>IF($R$3=$AQ$8,'Result Sheet'!O155,IF($R$3=$AQ$9,'Result Sheet'!AJ155,IF($R$3=$AQ$10,'Result Sheet'!BF155,IF($R$3=$AQ$11,'Result Sheet'!CA155,IF($R$3=$AQ$12,'Result Sheet'!CV155,IF($R$3=$AQ$13,'Result Sheet'!DQ155,IF($R$3=$AQ$14,'Result Sheet'!EJ155,IF($R$3=$AQ$15,'Result Sheet'!ET155,IF($R$3=$AQ$16,'Result Sheet'!FD155,"")))))))))</f>
        <v/>
      </c>
      <c r="N155" s="120" t="str">
        <f>IF($R$3=$AQ$8,'Result Sheet'!P155,IF($R$3=$AQ$9,'Result Sheet'!AK155,IF($R$3=$AQ$10,'Result Sheet'!BG155,IF($R$3=$AQ$11,'Result Sheet'!CB155,IF($R$3=$AQ$12,'Result Sheet'!CW155,IF($R$3=$AQ$13,'Result Sheet'!DR155,""))))))</f>
        <v/>
      </c>
      <c r="O155" s="120" t="str">
        <f>IF($R$3=$AQ$8,'Result Sheet'!Q155,IF($R$3=$AQ$9,'Result Sheet'!AL155,IF($R$3=$AQ$10,'Result Sheet'!BH155,IF($R$3=$AQ$11,'Result Sheet'!CC155,IF($R$3=$AQ$12,'Result Sheet'!CX155,IF($R$3=$AQ$13,'Result Sheet'!DS155,IF($R$3=$AQ$14,'Result Sheet'!EK155,IF($R$3=$AQ$15,'Result Sheet'!EU155,IF($R$3=$AQ$16,'Result Sheet'!FE155,"")))))))))</f>
        <v/>
      </c>
      <c r="P155" s="482" t="str">
        <f t="shared" si="25"/>
        <v/>
      </c>
      <c r="Q155" s="120" t="str">
        <f>IF($R$3=$AQ$8,'Result Sheet'!S155,IF($R$3=$AQ$9,'Result Sheet'!AN155,IF($R$3=$AQ$10,'Result Sheet'!BJ155,IF($R$3=$AQ$11,'Result Sheet'!CE155,IF($R$3=$AQ$12,'Result Sheet'!CZ155,IF($R$3=$AQ$13,'Result Sheet'!DU155,""))))))</f>
        <v/>
      </c>
      <c r="R155" s="120" t="str">
        <f>IF($R$3=$AQ$8,'Result Sheet'!T155,IF($R$3=$AQ$9,'Result Sheet'!AO155,IF($R$3=$AQ$10,'Result Sheet'!BK155,IF($R$3=$AQ$11,'Result Sheet'!CF155,IF($R$3=$AQ$12,'Result Sheet'!DA155,IF($R$3=$AQ$13,'Result Sheet'!DV155,IF($R$3=$AQ$14,'Result Sheet'!EL155,IF($R$3=$AQ$15,'Result Sheet'!EV155,IF($R$3=$AQ$16,'Result Sheet'!FF155,"")))))))))</f>
        <v/>
      </c>
      <c r="S155" s="65" t="str">
        <f t="shared" si="26"/>
        <v/>
      </c>
      <c r="T155" s="62">
        <f t="shared" si="27"/>
        <v>0</v>
      </c>
      <c r="U155" s="120" t="str">
        <f>IF($R$3=$AQ$8,'Result Sheet'!W155,IF($R$3=$AQ$9,'Result Sheet'!AR155,IF($R$3=$AQ$10,'Result Sheet'!BN155,IF($R$3=$AQ$11,'Result Sheet'!CI155,IF($R$3=$AQ$12,'Result Sheet'!DD155,IF($R$3=$AQ$13,'Result Sheet'!DY155,""))))))</f>
        <v/>
      </c>
      <c r="V155" s="120" t="str">
        <f>IF($R$3=$AQ$8,'Result Sheet'!X155,IF($R$3=$AQ$9,'Result Sheet'!AS155,IF($R$3=$AQ$10,'Result Sheet'!BO155,IF($R$3=$AQ$11,'Result Sheet'!CJ155,IF($R$3=$AQ$12,'Result Sheet'!DE155,IF($R$3=$AQ$13,'Result Sheet'!DZ155,IF($R$3=$AQ$14,'Result Sheet'!EM155,IF($R$3=$AQ$15,'Result Sheet'!EW155,IF($R$3=$AQ$16,'Result Sheet'!FG155,"")))))))))</f>
        <v/>
      </c>
      <c r="W155" s="66" t="str">
        <f t="shared" si="28"/>
        <v/>
      </c>
      <c r="X155" s="455" t="str">
        <f t="shared" si="29"/>
        <v/>
      </c>
      <c r="Y155" s="456">
        <f t="shared" si="30"/>
        <v>0</v>
      </c>
      <c r="Z155" s="456" t="str">
        <f t="shared" si="24"/>
        <v/>
      </c>
      <c r="AA155" s="456" t="str">
        <f t="shared" si="31"/>
        <v/>
      </c>
      <c r="AB155" s="456" t="str">
        <f t="shared" si="32"/>
        <v/>
      </c>
      <c r="AC155" s="456" t="str">
        <f t="shared" si="33"/>
        <v/>
      </c>
      <c r="AD155" s="457" t="str">
        <f t="shared" si="34"/>
        <v/>
      </c>
    </row>
    <row r="156" spans="1:30">
      <c r="A156" s="485">
        <f>IF('Result Sheet'!A156="","",'Result Sheet'!A156)</f>
        <v>149</v>
      </c>
      <c r="B156" s="449" t="str">
        <f>IF(OR($D$3="",$R$3=""),"",IF('Result Sheet'!B156="","",'Result Sheet'!B156))</f>
        <v/>
      </c>
      <c r="C156" s="450" t="str">
        <f>IF(OR($D$3="",$R$3=""),"",IF('Result Sheet'!F156="","",'Result Sheet'!F156))</f>
        <v/>
      </c>
      <c r="D156" s="451" t="str">
        <f>IF(OR($D$3="",$R$3=""),"",IF('Result Sheet'!E156="","",'Result Sheet'!E156))</f>
        <v/>
      </c>
      <c r="E156" s="452" t="str">
        <f>IF(OR($D$3="",$R$3=""),"",IF('Result Sheet'!G156="","",'Result Sheet'!G156))</f>
        <v/>
      </c>
      <c r="F156" s="452" t="str">
        <f>IF(OR($D$3="",$R$3=""),"",IF('Result Sheet'!H156="","",'Result Sheet'!H156))</f>
        <v/>
      </c>
      <c r="G156" s="452" t="str">
        <f>IF(OR($D$3="",$R$3=""),"",IF('Result Sheet'!I156="","",'Result Sheet'!I156))</f>
        <v/>
      </c>
      <c r="H156" s="453" t="str">
        <f>IF(OR($D$3="",$R$3=""),"",IF('Result Sheet'!K156="","",'Result Sheet'!K156))</f>
        <v/>
      </c>
      <c r="I156" s="454" t="str">
        <f>IF(OR($D$3="",$R$3=""),"",IF('Result Sheet'!J156="","",'Result Sheet'!J156))</f>
        <v/>
      </c>
      <c r="J156" s="120" t="str">
        <f>IF($R$3=$AQ$8,'Result Sheet'!L156,IF($R$3=$AQ$9,'Result Sheet'!AG156,IF($R$3=$AQ$10,'Result Sheet'!BC156,IF($R$3=$AQ$11,'Result Sheet'!BX156,IF($R$3=$AQ$12,'Result Sheet'!CS156,IF($R$3=$AQ$13,'Result Sheet'!DN156,""))))))</f>
        <v/>
      </c>
      <c r="K156" s="120" t="str">
        <f>IF($R$3=$AQ$8,'Result Sheet'!M156,IF($R$3=$AQ$9,'Result Sheet'!AH156,IF($R$3=$AQ$10,'Result Sheet'!BD156,IF($R$3=$AQ$11,'Result Sheet'!BY156,IF($R$3=$AQ$12,'Result Sheet'!CT156,IF($R$3=$AQ$13,'Result Sheet'!DO156,IF($R$3=$AQ$14,'Result Sheet'!EI156,IF($R$3=$AQ$15,'Result Sheet'!ES156,IF($R$3=$AQ$16,'Result Sheet'!FC156,"")))))))))</f>
        <v/>
      </c>
      <c r="L156" s="120" t="str">
        <f>IF($R$3=$AQ$8,'Result Sheet'!N156,IF($R$3=$AQ$9,'Result Sheet'!AI156,IF($R$3=$AQ$10,'Result Sheet'!BE156,IF($R$3=$AQ$11,'Result Sheet'!BZ156,IF($R$3=$AQ$12,'Result Sheet'!CU156,IF($R$3=$AQ$13,'Result Sheet'!DP156,""))))))</f>
        <v/>
      </c>
      <c r="M156" s="120" t="str">
        <f>IF($R$3=$AQ$8,'Result Sheet'!O156,IF($R$3=$AQ$9,'Result Sheet'!AJ156,IF($R$3=$AQ$10,'Result Sheet'!BF156,IF($R$3=$AQ$11,'Result Sheet'!CA156,IF($R$3=$AQ$12,'Result Sheet'!CV156,IF($R$3=$AQ$13,'Result Sheet'!DQ156,IF($R$3=$AQ$14,'Result Sheet'!EJ156,IF($R$3=$AQ$15,'Result Sheet'!ET156,IF($R$3=$AQ$16,'Result Sheet'!FD156,"")))))))))</f>
        <v/>
      </c>
      <c r="N156" s="120" t="str">
        <f>IF($R$3=$AQ$8,'Result Sheet'!P156,IF($R$3=$AQ$9,'Result Sheet'!AK156,IF($R$3=$AQ$10,'Result Sheet'!BG156,IF($R$3=$AQ$11,'Result Sheet'!CB156,IF($R$3=$AQ$12,'Result Sheet'!CW156,IF($R$3=$AQ$13,'Result Sheet'!DR156,""))))))</f>
        <v/>
      </c>
      <c r="O156" s="120" t="str">
        <f>IF($R$3=$AQ$8,'Result Sheet'!Q156,IF($R$3=$AQ$9,'Result Sheet'!AL156,IF($R$3=$AQ$10,'Result Sheet'!BH156,IF($R$3=$AQ$11,'Result Sheet'!CC156,IF($R$3=$AQ$12,'Result Sheet'!CX156,IF($R$3=$AQ$13,'Result Sheet'!DS156,IF($R$3=$AQ$14,'Result Sheet'!EK156,IF($R$3=$AQ$15,'Result Sheet'!EU156,IF($R$3=$AQ$16,'Result Sheet'!FE156,"")))))))))</f>
        <v/>
      </c>
      <c r="P156" s="482" t="str">
        <f t="shared" si="25"/>
        <v/>
      </c>
      <c r="Q156" s="120" t="str">
        <f>IF($R$3=$AQ$8,'Result Sheet'!S156,IF($R$3=$AQ$9,'Result Sheet'!AN156,IF($R$3=$AQ$10,'Result Sheet'!BJ156,IF($R$3=$AQ$11,'Result Sheet'!CE156,IF($R$3=$AQ$12,'Result Sheet'!CZ156,IF($R$3=$AQ$13,'Result Sheet'!DU156,""))))))</f>
        <v/>
      </c>
      <c r="R156" s="120" t="str">
        <f>IF($R$3=$AQ$8,'Result Sheet'!T156,IF($R$3=$AQ$9,'Result Sheet'!AO156,IF($R$3=$AQ$10,'Result Sheet'!BK156,IF($R$3=$AQ$11,'Result Sheet'!CF156,IF($R$3=$AQ$12,'Result Sheet'!DA156,IF($R$3=$AQ$13,'Result Sheet'!DV156,IF($R$3=$AQ$14,'Result Sheet'!EL156,IF($R$3=$AQ$15,'Result Sheet'!EV156,IF($R$3=$AQ$16,'Result Sheet'!FF156,"")))))))))</f>
        <v/>
      </c>
      <c r="S156" s="65" t="str">
        <f t="shared" si="26"/>
        <v/>
      </c>
      <c r="T156" s="62">
        <f t="shared" si="27"/>
        <v>0</v>
      </c>
      <c r="U156" s="120" t="str">
        <f>IF($R$3=$AQ$8,'Result Sheet'!W156,IF($R$3=$AQ$9,'Result Sheet'!AR156,IF($R$3=$AQ$10,'Result Sheet'!BN156,IF($R$3=$AQ$11,'Result Sheet'!CI156,IF($R$3=$AQ$12,'Result Sheet'!DD156,IF($R$3=$AQ$13,'Result Sheet'!DY156,""))))))</f>
        <v/>
      </c>
      <c r="V156" s="120" t="str">
        <f>IF($R$3=$AQ$8,'Result Sheet'!X156,IF($R$3=$AQ$9,'Result Sheet'!AS156,IF($R$3=$AQ$10,'Result Sheet'!BO156,IF($R$3=$AQ$11,'Result Sheet'!CJ156,IF($R$3=$AQ$12,'Result Sheet'!DE156,IF($R$3=$AQ$13,'Result Sheet'!DZ156,IF($R$3=$AQ$14,'Result Sheet'!EM156,IF($R$3=$AQ$15,'Result Sheet'!EW156,IF($R$3=$AQ$16,'Result Sheet'!FG156,"")))))))))</f>
        <v/>
      </c>
      <c r="W156" s="66" t="str">
        <f t="shared" si="28"/>
        <v/>
      </c>
      <c r="X156" s="455" t="str">
        <f t="shared" si="29"/>
        <v/>
      </c>
      <c r="Y156" s="456">
        <f t="shared" si="30"/>
        <v>0</v>
      </c>
      <c r="Z156" s="456" t="str">
        <f t="shared" si="24"/>
        <v/>
      </c>
      <c r="AA156" s="456" t="str">
        <f t="shared" si="31"/>
        <v/>
      </c>
      <c r="AB156" s="456" t="str">
        <f t="shared" si="32"/>
        <v/>
      </c>
      <c r="AC156" s="456" t="str">
        <f t="shared" si="33"/>
        <v/>
      </c>
      <c r="AD156" s="457" t="str">
        <f t="shared" si="34"/>
        <v/>
      </c>
    </row>
    <row r="157" spans="1:30">
      <c r="A157" s="485">
        <f>IF('Result Sheet'!A157="","",'Result Sheet'!A157)</f>
        <v>150</v>
      </c>
      <c r="B157" s="449" t="str">
        <f>IF(OR($D$3="",$R$3=""),"",IF('Result Sheet'!B157="","",'Result Sheet'!B157))</f>
        <v/>
      </c>
      <c r="C157" s="450" t="str">
        <f>IF(OR($D$3="",$R$3=""),"",IF('Result Sheet'!F157="","",'Result Sheet'!F157))</f>
        <v/>
      </c>
      <c r="D157" s="451" t="str">
        <f>IF(OR($D$3="",$R$3=""),"",IF('Result Sheet'!E157="","",'Result Sheet'!E157))</f>
        <v/>
      </c>
      <c r="E157" s="452" t="str">
        <f>IF(OR($D$3="",$R$3=""),"",IF('Result Sheet'!G157="","",'Result Sheet'!G157))</f>
        <v/>
      </c>
      <c r="F157" s="452" t="str">
        <f>IF(OR($D$3="",$R$3=""),"",IF('Result Sheet'!H157="","",'Result Sheet'!H157))</f>
        <v/>
      </c>
      <c r="G157" s="452" t="str">
        <f>IF(OR($D$3="",$R$3=""),"",IF('Result Sheet'!I157="","",'Result Sheet'!I157))</f>
        <v/>
      </c>
      <c r="H157" s="453" t="str">
        <f>IF(OR($D$3="",$R$3=""),"",IF('Result Sheet'!K157="","",'Result Sheet'!K157))</f>
        <v/>
      </c>
      <c r="I157" s="454" t="str">
        <f>IF(OR($D$3="",$R$3=""),"",IF('Result Sheet'!J157="","",'Result Sheet'!J157))</f>
        <v/>
      </c>
      <c r="J157" s="120" t="str">
        <f>IF($R$3=$AQ$8,'Result Sheet'!L157,IF($R$3=$AQ$9,'Result Sheet'!AG157,IF($R$3=$AQ$10,'Result Sheet'!BC157,IF($R$3=$AQ$11,'Result Sheet'!BX157,IF($R$3=$AQ$12,'Result Sheet'!CS157,IF($R$3=$AQ$13,'Result Sheet'!DN157,""))))))</f>
        <v/>
      </c>
      <c r="K157" s="120" t="str">
        <f>IF($R$3=$AQ$8,'Result Sheet'!M157,IF($R$3=$AQ$9,'Result Sheet'!AH157,IF($R$3=$AQ$10,'Result Sheet'!BD157,IF($R$3=$AQ$11,'Result Sheet'!BY157,IF($R$3=$AQ$12,'Result Sheet'!CT157,IF($R$3=$AQ$13,'Result Sheet'!DO157,IF($R$3=$AQ$14,'Result Sheet'!EI157,IF($R$3=$AQ$15,'Result Sheet'!ES157,IF($R$3=$AQ$16,'Result Sheet'!FC157,"")))))))))</f>
        <v/>
      </c>
      <c r="L157" s="120" t="str">
        <f>IF($R$3=$AQ$8,'Result Sheet'!N157,IF($R$3=$AQ$9,'Result Sheet'!AI157,IF($R$3=$AQ$10,'Result Sheet'!BE157,IF($R$3=$AQ$11,'Result Sheet'!BZ157,IF($R$3=$AQ$12,'Result Sheet'!CU157,IF($R$3=$AQ$13,'Result Sheet'!DP157,""))))))</f>
        <v/>
      </c>
      <c r="M157" s="120" t="str">
        <f>IF($R$3=$AQ$8,'Result Sheet'!O157,IF($R$3=$AQ$9,'Result Sheet'!AJ157,IF($R$3=$AQ$10,'Result Sheet'!BF157,IF($R$3=$AQ$11,'Result Sheet'!CA157,IF($R$3=$AQ$12,'Result Sheet'!CV157,IF($R$3=$AQ$13,'Result Sheet'!DQ157,IF($R$3=$AQ$14,'Result Sheet'!EJ157,IF($R$3=$AQ$15,'Result Sheet'!ET157,IF($R$3=$AQ$16,'Result Sheet'!FD157,"")))))))))</f>
        <v/>
      </c>
      <c r="N157" s="120" t="str">
        <f>IF($R$3=$AQ$8,'Result Sheet'!P157,IF($R$3=$AQ$9,'Result Sheet'!AK157,IF($R$3=$AQ$10,'Result Sheet'!BG157,IF($R$3=$AQ$11,'Result Sheet'!CB157,IF($R$3=$AQ$12,'Result Sheet'!CW157,IF($R$3=$AQ$13,'Result Sheet'!DR157,""))))))</f>
        <v/>
      </c>
      <c r="O157" s="120" t="str">
        <f>IF($R$3=$AQ$8,'Result Sheet'!Q157,IF($R$3=$AQ$9,'Result Sheet'!AL157,IF($R$3=$AQ$10,'Result Sheet'!BH157,IF($R$3=$AQ$11,'Result Sheet'!CC157,IF($R$3=$AQ$12,'Result Sheet'!CX157,IF($R$3=$AQ$13,'Result Sheet'!DS157,IF($R$3=$AQ$14,'Result Sheet'!EK157,IF($R$3=$AQ$15,'Result Sheet'!EU157,IF($R$3=$AQ$16,'Result Sheet'!FE157,"")))))))))</f>
        <v/>
      </c>
      <c r="P157" s="482" t="str">
        <f t="shared" si="25"/>
        <v/>
      </c>
      <c r="Q157" s="120" t="str">
        <f>IF($R$3=$AQ$8,'Result Sheet'!S157,IF($R$3=$AQ$9,'Result Sheet'!AN157,IF($R$3=$AQ$10,'Result Sheet'!BJ157,IF($R$3=$AQ$11,'Result Sheet'!CE157,IF($R$3=$AQ$12,'Result Sheet'!CZ157,IF($R$3=$AQ$13,'Result Sheet'!DU157,""))))))</f>
        <v/>
      </c>
      <c r="R157" s="120" t="str">
        <f>IF($R$3=$AQ$8,'Result Sheet'!T157,IF($R$3=$AQ$9,'Result Sheet'!AO157,IF($R$3=$AQ$10,'Result Sheet'!BK157,IF($R$3=$AQ$11,'Result Sheet'!CF157,IF($R$3=$AQ$12,'Result Sheet'!DA157,IF($R$3=$AQ$13,'Result Sheet'!DV157,IF($R$3=$AQ$14,'Result Sheet'!EL157,IF($R$3=$AQ$15,'Result Sheet'!EV157,IF($R$3=$AQ$16,'Result Sheet'!FF157,"")))))))))</f>
        <v/>
      </c>
      <c r="S157" s="65" t="str">
        <f t="shared" si="26"/>
        <v/>
      </c>
      <c r="T157" s="62">
        <f t="shared" si="27"/>
        <v>0</v>
      </c>
      <c r="U157" s="120" t="str">
        <f>IF($R$3=$AQ$8,'Result Sheet'!W157,IF($R$3=$AQ$9,'Result Sheet'!AR157,IF($R$3=$AQ$10,'Result Sheet'!BN157,IF($R$3=$AQ$11,'Result Sheet'!CI157,IF($R$3=$AQ$12,'Result Sheet'!DD157,IF($R$3=$AQ$13,'Result Sheet'!DY157,""))))))</f>
        <v/>
      </c>
      <c r="V157" s="120" t="str">
        <f>IF($R$3=$AQ$8,'Result Sheet'!X157,IF($R$3=$AQ$9,'Result Sheet'!AS157,IF($R$3=$AQ$10,'Result Sheet'!BO157,IF($R$3=$AQ$11,'Result Sheet'!CJ157,IF($R$3=$AQ$12,'Result Sheet'!DE157,IF($R$3=$AQ$13,'Result Sheet'!DZ157,IF($R$3=$AQ$14,'Result Sheet'!EM157,IF($R$3=$AQ$15,'Result Sheet'!EW157,IF($R$3=$AQ$16,'Result Sheet'!FG157,"")))))))))</f>
        <v/>
      </c>
      <c r="W157" s="66" t="str">
        <f t="shared" si="28"/>
        <v/>
      </c>
      <c r="X157" s="455" t="str">
        <f t="shared" si="29"/>
        <v/>
      </c>
      <c r="Y157" s="456">
        <f t="shared" si="30"/>
        <v>0</v>
      </c>
      <c r="Z157" s="456" t="str">
        <f t="shared" si="24"/>
        <v/>
      </c>
      <c r="AA157" s="456" t="str">
        <f t="shared" si="31"/>
        <v/>
      </c>
      <c r="AB157" s="456" t="str">
        <f t="shared" si="32"/>
        <v/>
      </c>
      <c r="AC157" s="456" t="str">
        <f t="shared" si="33"/>
        <v/>
      </c>
      <c r="AD157" s="457" t="str">
        <f t="shared" si="34"/>
        <v/>
      </c>
    </row>
    <row r="158" spans="1:30">
      <c r="A158" s="485">
        <f>IF('Result Sheet'!A158="","",'Result Sheet'!A158)</f>
        <v>151</v>
      </c>
      <c r="B158" s="449" t="str">
        <f>IF(OR($D$3="",$R$3=""),"",IF('Result Sheet'!B158="","",'Result Sheet'!B158))</f>
        <v/>
      </c>
      <c r="C158" s="450" t="str">
        <f>IF(OR($D$3="",$R$3=""),"",IF('Result Sheet'!F158="","",'Result Sheet'!F158))</f>
        <v/>
      </c>
      <c r="D158" s="451" t="str">
        <f>IF(OR($D$3="",$R$3=""),"",IF('Result Sheet'!E158="","",'Result Sheet'!E158))</f>
        <v/>
      </c>
      <c r="E158" s="452" t="str">
        <f>IF(OR($D$3="",$R$3=""),"",IF('Result Sheet'!G158="","",'Result Sheet'!G158))</f>
        <v/>
      </c>
      <c r="F158" s="452" t="str">
        <f>IF(OR($D$3="",$R$3=""),"",IF('Result Sheet'!H158="","",'Result Sheet'!H158))</f>
        <v/>
      </c>
      <c r="G158" s="452" t="str">
        <f>IF(OR($D$3="",$R$3=""),"",IF('Result Sheet'!I158="","",'Result Sheet'!I158))</f>
        <v/>
      </c>
      <c r="H158" s="453" t="str">
        <f>IF(OR($D$3="",$R$3=""),"",IF('Result Sheet'!K158="","",'Result Sheet'!K158))</f>
        <v/>
      </c>
      <c r="I158" s="454" t="str">
        <f>IF(OR($D$3="",$R$3=""),"",IF('Result Sheet'!J158="","",'Result Sheet'!J158))</f>
        <v/>
      </c>
      <c r="J158" s="120" t="str">
        <f>IF($R$3=$AQ$8,'Result Sheet'!L158,IF($R$3=$AQ$9,'Result Sheet'!AG158,IF($R$3=$AQ$10,'Result Sheet'!BC158,IF($R$3=$AQ$11,'Result Sheet'!BX158,IF($R$3=$AQ$12,'Result Sheet'!CS158,IF($R$3=$AQ$13,'Result Sheet'!DN158,""))))))</f>
        <v/>
      </c>
      <c r="K158" s="120" t="str">
        <f>IF($R$3=$AQ$8,'Result Sheet'!M158,IF($R$3=$AQ$9,'Result Sheet'!AH158,IF($R$3=$AQ$10,'Result Sheet'!BD158,IF($R$3=$AQ$11,'Result Sheet'!BY158,IF($R$3=$AQ$12,'Result Sheet'!CT158,IF($R$3=$AQ$13,'Result Sheet'!DO158,IF($R$3=$AQ$14,'Result Sheet'!EI158,IF($R$3=$AQ$15,'Result Sheet'!ES158,IF($R$3=$AQ$16,'Result Sheet'!FC158,"")))))))))</f>
        <v/>
      </c>
      <c r="L158" s="120" t="str">
        <f>IF($R$3=$AQ$8,'Result Sheet'!N158,IF($R$3=$AQ$9,'Result Sheet'!AI158,IF($R$3=$AQ$10,'Result Sheet'!BE158,IF($R$3=$AQ$11,'Result Sheet'!BZ158,IF($R$3=$AQ$12,'Result Sheet'!CU158,IF($R$3=$AQ$13,'Result Sheet'!DP158,""))))))</f>
        <v/>
      </c>
      <c r="M158" s="120" t="str">
        <f>IF($R$3=$AQ$8,'Result Sheet'!O158,IF($R$3=$AQ$9,'Result Sheet'!AJ158,IF($R$3=$AQ$10,'Result Sheet'!BF158,IF($R$3=$AQ$11,'Result Sheet'!CA158,IF($R$3=$AQ$12,'Result Sheet'!CV158,IF($R$3=$AQ$13,'Result Sheet'!DQ158,IF($R$3=$AQ$14,'Result Sheet'!EJ158,IF($R$3=$AQ$15,'Result Sheet'!ET158,IF($R$3=$AQ$16,'Result Sheet'!FD158,"")))))))))</f>
        <v/>
      </c>
      <c r="N158" s="120" t="str">
        <f>IF($R$3=$AQ$8,'Result Sheet'!P158,IF($R$3=$AQ$9,'Result Sheet'!AK158,IF($R$3=$AQ$10,'Result Sheet'!BG158,IF($R$3=$AQ$11,'Result Sheet'!CB158,IF($R$3=$AQ$12,'Result Sheet'!CW158,IF($R$3=$AQ$13,'Result Sheet'!DR158,""))))))</f>
        <v/>
      </c>
      <c r="O158" s="120" t="str">
        <f>IF($R$3=$AQ$8,'Result Sheet'!Q158,IF($R$3=$AQ$9,'Result Sheet'!AL158,IF($R$3=$AQ$10,'Result Sheet'!BH158,IF($R$3=$AQ$11,'Result Sheet'!CC158,IF($R$3=$AQ$12,'Result Sheet'!CX158,IF($R$3=$AQ$13,'Result Sheet'!DS158,IF($R$3=$AQ$14,'Result Sheet'!EK158,IF($R$3=$AQ$15,'Result Sheet'!EU158,IF($R$3=$AQ$16,'Result Sheet'!FE158,"")))))))))</f>
        <v/>
      </c>
      <c r="P158" s="482" t="str">
        <f t="shared" si="25"/>
        <v/>
      </c>
      <c r="Q158" s="120" t="str">
        <f>IF($R$3=$AQ$8,'Result Sheet'!S158,IF($R$3=$AQ$9,'Result Sheet'!AN158,IF($R$3=$AQ$10,'Result Sheet'!BJ158,IF($R$3=$AQ$11,'Result Sheet'!CE158,IF($R$3=$AQ$12,'Result Sheet'!CZ158,IF($R$3=$AQ$13,'Result Sheet'!DU158,""))))))</f>
        <v/>
      </c>
      <c r="R158" s="120" t="str">
        <f>IF($R$3=$AQ$8,'Result Sheet'!T158,IF($R$3=$AQ$9,'Result Sheet'!AO158,IF($R$3=$AQ$10,'Result Sheet'!BK158,IF($R$3=$AQ$11,'Result Sheet'!CF158,IF($R$3=$AQ$12,'Result Sheet'!DA158,IF($R$3=$AQ$13,'Result Sheet'!DV158,IF($R$3=$AQ$14,'Result Sheet'!EL158,IF($R$3=$AQ$15,'Result Sheet'!EV158,IF($R$3=$AQ$16,'Result Sheet'!FF158,"")))))))))</f>
        <v/>
      </c>
      <c r="S158" s="65" t="str">
        <f t="shared" si="26"/>
        <v/>
      </c>
      <c r="T158" s="62">
        <f t="shared" si="27"/>
        <v>0</v>
      </c>
      <c r="U158" s="120" t="str">
        <f>IF($R$3=$AQ$8,'Result Sheet'!W158,IF($R$3=$AQ$9,'Result Sheet'!AR158,IF($R$3=$AQ$10,'Result Sheet'!BN158,IF($R$3=$AQ$11,'Result Sheet'!CI158,IF($R$3=$AQ$12,'Result Sheet'!DD158,IF($R$3=$AQ$13,'Result Sheet'!DY158,""))))))</f>
        <v/>
      </c>
      <c r="V158" s="120" t="str">
        <f>IF($R$3=$AQ$8,'Result Sheet'!X158,IF($R$3=$AQ$9,'Result Sheet'!AS158,IF($R$3=$AQ$10,'Result Sheet'!BO158,IF($R$3=$AQ$11,'Result Sheet'!CJ158,IF($R$3=$AQ$12,'Result Sheet'!DE158,IF($R$3=$AQ$13,'Result Sheet'!DZ158,IF($R$3=$AQ$14,'Result Sheet'!EM158,IF($R$3=$AQ$15,'Result Sheet'!EW158,IF($R$3=$AQ$16,'Result Sheet'!FG158,"")))))))))</f>
        <v/>
      </c>
      <c r="W158" s="66" t="str">
        <f t="shared" si="28"/>
        <v/>
      </c>
      <c r="X158" s="455" t="str">
        <f t="shared" si="29"/>
        <v/>
      </c>
      <c r="Y158" s="456">
        <f t="shared" si="30"/>
        <v>0</v>
      </c>
      <c r="Z158" s="456" t="str">
        <f t="shared" si="24"/>
        <v/>
      </c>
      <c r="AA158" s="456" t="str">
        <f t="shared" si="31"/>
        <v/>
      </c>
      <c r="AB158" s="456" t="str">
        <f t="shared" si="32"/>
        <v/>
      </c>
      <c r="AC158" s="456" t="str">
        <f t="shared" si="33"/>
        <v/>
      </c>
      <c r="AD158" s="457" t="str">
        <f t="shared" si="34"/>
        <v/>
      </c>
    </row>
    <row r="159" spans="1:30">
      <c r="A159" s="485">
        <f>IF('Result Sheet'!A159="","",'Result Sheet'!A159)</f>
        <v>152</v>
      </c>
      <c r="B159" s="449" t="str">
        <f>IF(OR($D$3="",$R$3=""),"",IF('Result Sheet'!B159="","",'Result Sheet'!B159))</f>
        <v/>
      </c>
      <c r="C159" s="450" t="str">
        <f>IF(OR($D$3="",$R$3=""),"",IF('Result Sheet'!F159="","",'Result Sheet'!F159))</f>
        <v/>
      </c>
      <c r="D159" s="451" t="str">
        <f>IF(OR($D$3="",$R$3=""),"",IF('Result Sheet'!E159="","",'Result Sheet'!E159))</f>
        <v/>
      </c>
      <c r="E159" s="452" t="str">
        <f>IF(OR($D$3="",$R$3=""),"",IF('Result Sheet'!G159="","",'Result Sheet'!G159))</f>
        <v/>
      </c>
      <c r="F159" s="452" t="str">
        <f>IF(OR($D$3="",$R$3=""),"",IF('Result Sheet'!H159="","",'Result Sheet'!H159))</f>
        <v/>
      </c>
      <c r="G159" s="452" t="str">
        <f>IF(OR($D$3="",$R$3=""),"",IF('Result Sheet'!I159="","",'Result Sheet'!I159))</f>
        <v/>
      </c>
      <c r="H159" s="453" t="str">
        <f>IF(OR($D$3="",$R$3=""),"",IF('Result Sheet'!K159="","",'Result Sheet'!K159))</f>
        <v/>
      </c>
      <c r="I159" s="454" t="str">
        <f>IF(OR($D$3="",$R$3=""),"",IF('Result Sheet'!J159="","",'Result Sheet'!J159))</f>
        <v/>
      </c>
      <c r="J159" s="120" t="str">
        <f>IF($R$3=$AQ$8,'Result Sheet'!L159,IF($R$3=$AQ$9,'Result Sheet'!AG159,IF($R$3=$AQ$10,'Result Sheet'!BC159,IF($R$3=$AQ$11,'Result Sheet'!BX159,IF($R$3=$AQ$12,'Result Sheet'!CS159,IF($R$3=$AQ$13,'Result Sheet'!DN159,""))))))</f>
        <v/>
      </c>
      <c r="K159" s="120" t="str">
        <f>IF($R$3=$AQ$8,'Result Sheet'!M159,IF($R$3=$AQ$9,'Result Sheet'!AH159,IF($R$3=$AQ$10,'Result Sheet'!BD159,IF($R$3=$AQ$11,'Result Sheet'!BY159,IF($R$3=$AQ$12,'Result Sheet'!CT159,IF($R$3=$AQ$13,'Result Sheet'!DO159,IF($R$3=$AQ$14,'Result Sheet'!EI159,IF($R$3=$AQ$15,'Result Sheet'!ES159,IF($R$3=$AQ$16,'Result Sheet'!FC159,"")))))))))</f>
        <v/>
      </c>
      <c r="L159" s="120" t="str">
        <f>IF($R$3=$AQ$8,'Result Sheet'!N159,IF($R$3=$AQ$9,'Result Sheet'!AI159,IF($R$3=$AQ$10,'Result Sheet'!BE159,IF($R$3=$AQ$11,'Result Sheet'!BZ159,IF($R$3=$AQ$12,'Result Sheet'!CU159,IF($R$3=$AQ$13,'Result Sheet'!DP159,""))))))</f>
        <v/>
      </c>
      <c r="M159" s="120" t="str">
        <f>IF($R$3=$AQ$8,'Result Sheet'!O159,IF($R$3=$AQ$9,'Result Sheet'!AJ159,IF($R$3=$AQ$10,'Result Sheet'!BF159,IF($R$3=$AQ$11,'Result Sheet'!CA159,IF($R$3=$AQ$12,'Result Sheet'!CV159,IF($R$3=$AQ$13,'Result Sheet'!DQ159,IF($R$3=$AQ$14,'Result Sheet'!EJ159,IF($R$3=$AQ$15,'Result Sheet'!ET159,IF($R$3=$AQ$16,'Result Sheet'!FD159,"")))))))))</f>
        <v/>
      </c>
      <c r="N159" s="120" t="str">
        <f>IF($R$3=$AQ$8,'Result Sheet'!P159,IF($R$3=$AQ$9,'Result Sheet'!AK159,IF($R$3=$AQ$10,'Result Sheet'!BG159,IF($R$3=$AQ$11,'Result Sheet'!CB159,IF($R$3=$AQ$12,'Result Sheet'!CW159,IF($R$3=$AQ$13,'Result Sheet'!DR159,""))))))</f>
        <v/>
      </c>
      <c r="O159" s="120" t="str">
        <f>IF($R$3=$AQ$8,'Result Sheet'!Q159,IF($R$3=$AQ$9,'Result Sheet'!AL159,IF($R$3=$AQ$10,'Result Sheet'!BH159,IF($R$3=$AQ$11,'Result Sheet'!CC159,IF($R$3=$AQ$12,'Result Sheet'!CX159,IF($R$3=$AQ$13,'Result Sheet'!DS159,IF($R$3=$AQ$14,'Result Sheet'!EK159,IF($R$3=$AQ$15,'Result Sheet'!EU159,IF($R$3=$AQ$16,'Result Sheet'!FE159,"")))))))))</f>
        <v/>
      </c>
      <c r="P159" s="482" t="str">
        <f t="shared" si="25"/>
        <v/>
      </c>
      <c r="Q159" s="120" t="str">
        <f>IF($R$3=$AQ$8,'Result Sheet'!S159,IF($R$3=$AQ$9,'Result Sheet'!AN159,IF($R$3=$AQ$10,'Result Sheet'!BJ159,IF($R$3=$AQ$11,'Result Sheet'!CE159,IF($R$3=$AQ$12,'Result Sheet'!CZ159,IF($R$3=$AQ$13,'Result Sheet'!DU159,""))))))</f>
        <v/>
      </c>
      <c r="R159" s="120" t="str">
        <f>IF($R$3=$AQ$8,'Result Sheet'!T159,IF($R$3=$AQ$9,'Result Sheet'!AO159,IF($R$3=$AQ$10,'Result Sheet'!BK159,IF($R$3=$AQ$11,'Result Sheet'!CF159,IF($R$3=$AQ$12,'Result Sheet'!DA159,IF($R$3=$AQ$13,'Result Sheet'!DV159,IF($R$3=$AQ$14,'Result Sheet'!EL159,IF($R$3=$AQ$15,'Result Sheet'!EV159,IF($R$3=$AQ$16,'Result Sheet'!FF159,"")))))))))</f>
        <v/>
      </c>
      <c r="S159" s="65" t="str">
        <f t="shared" si="26"/>
        <v/>
      </c>
      <c r="T159" s="62">
        <f t="shared" si="27"/>
        <v>0</v>
      </c>
      <c r="U159" s="120" t="str">
        <f>IF($R$3=$AQ$8,'Result Sheet'!W159,IF($R$3=$AQ$9,'Result Sheet'!AR159,IF($R$3=$AQ$10,'Result Sheet'!BN159,IF($R$3=$AQ$11,'Result Sheet'!CI159,IF($R$3=$AQ$12,'Result Sheet'!DD159,IF($R$3=$AQ$13,'Result Sheet'!DY159,""))))))</f>
        <v/>
      </c>
      <c r="V159" s="120" t="str">
        <f>IF($R$3=$AQ$8,'Result Sheet'!X159,IF($R$3=$AQ$9,'Result Sheet'!AS159,IF($R$3=$AQ$10,'Result Sheet'!BO159,IF($R$3=$AQ$11,'Result Sheet'!CJ159,IF($R$3=$AQ$12,'Result Sheet'!DE159,IF($R$3=$AQ$13,'Result Sheet'!DZ159,IF($R$3=$AQ$14,'Result Sheet'!EM159,IF($R$3=$AQ$15,'Result Sheet'!EW159,IF($R$3=$AQ$16,'Result Sheet'!FG159,"")))))))))</f>
        <v/>
      </c>
      <c r="W159" s="66" t="str">
        <f t="shared" si="28"/>
        <v/>
      </c>
      <c r="X159" s="455" t="str">
        <f t="shared" si="29"/>
        <v/>
      </c>
      <c r="Y159" s="456">
        <f t="shared" si="30"/>
        <v>0</v>
      </c>
      <c r="Z159" s="456" t="str">
        <f t="shared" si="24"/>
        <v/>
      </c>
      <c r="AA159" s="456" t="str">
        <f t="shared" si="31"/>
        <v/>
      </c>
      <c r="AB159" s="456" t="str">
        <f t="shared" si="32"/>
        <v/>
      </c>
      <c r="AC159" s="456" t="str">
        <f t="shared" si="33"/>
        <v/>
      </c>
      <c r="AD159" s="457" t="str">
        <f t="shared" si="34"/>
        <v/>
      </c>
    </row>
    <row r="160" spans="1:30">
      <c r="A160" s="485">
        <f>IF('Result Sheet'!A160="","",'Result Sheet'!A160)</f>
        <v>153</v>
      </c>
      <c r="B160" s="449" t="str">
        <f>IF(OR($D$3="",$R$3=""),"",IF('Result Sheet'!B160="","",'Result Sheet'!B160))</f>
        <v/>
      </c>
      <c r="C160" s="450" t="str">
        <f>IF(OR($D$3="",$R$3=""),"",IF('Result Sheet'!F160="","",'Result Sheet'!F160))</f>
        <v/>
      </c>
      <c r="D160" s="451" t="str">
        <f>IF(OR($D$3="",$R$3=""),"",IF('Result Sheet'!E160="","",'Result Sheet'!E160))</f>
        <v/>
      </c>
      <c r="E160" s="452" t="str">
        <f>IF(OR($D$3="",$R$3=""),"",IF('Result Sheet'!G160="","",'Result Sheet'!G160))</f>
        <v/>
      </c>
      <c r="F160" s="452" t="str">
        <f>IF(OR($D$3="",$R$3=""),"",IF('Result Sheet'!H160="","",'Result Sheet'!H160))</f>
        <v/>
      </c>
      <c r="G160" s="452" t="str">
        <f>IF(OR($D$3="",$R$3=""),"",IF('Result Sheet'!I160="","",'Result Sheet'!I160))</f>
        <v/>
      </c>
      <c r="H160" s="453" t="str">
        <f>IF(OR($D$3="",$R$3=""),"",IF('Result Sheet'!K160="","",'Result Sheet'!K160))</f>
        <v/>
      </c>
      <c r="I160" s="454" t="str">
        <f>IF(OR($D$3="",$R$3=""),"",IF('Result Sheet'!J160="","",'Result Sheet'!J160))</f>
        <v/>
      </c>
      <c r="J160" s="120" t="str">
        <f>IF($R$3=$AQ$8,'Result Sheet'!L160,IF($R$3=$AQ$9,'Result Sheet'!AG160,IF($R$3=$AQ$10,'Result Sheet'!BC160,IF($R$3=$AQ$11,'Result Sheet'!BX160,IF($R$3=$AQ$12,'Result Sheet'!CS160,IF($R$3=$AQ$13,'Result Sheet'!DN160,""))))))</f>
        <v/>
      </c>
      <c r="K160" s="120" t="str">
        <f>IF($R$3=$AQ$8,'Result Sheet'!M160,IF($R$3=$AQ$9,'Result Sheet'!AH160,IF($R$3=$AQ$10,'Result Sheet'!BD160,IF($R$3=$AQ$11,'Result Sheet'!BY160,IF($R$3=$AQ$12,'Result Sheet'!CT160,IF($R$3=$AQ$13,'Result Sheet'!DO160,IF($R$3=$AQ$14,'Result Sheet'!EI160,IF($R$3=$AQ$15,'Result Sheet'!ES160,IF($R$3=$AQ$16,'Result Sheet'!FC160,"")))))))))</f>
        <v/>
      </c>
      <c r="L160" s="120" t="str">
        <f>IF($R$3=$AQ$8,'Result Sheet'!N160,IF($R$3=$AQ$9,'Result Sheet'!AI160,IF($R$3=$AQ$10,'Result Sheet'!BE160,IF($R$3=$AQ$11,'Result Sheet'!BZ160,IF($R$3=$AQ$12,'Result Sheet'!CU160,IF($R$3=$AQ$13,'Result Sheet'!DP160,""))))))</f>
        <v/>
      </c>
      <c r="M160" s="120" t="str">
        <f>IF($R$3=$AQ$8,'Result Sheet'!O160,IF($R$3=$AQ$9,'Result Sheet'!AJ160,IF($R$3=$AQ$10,'Result Sheet'!BF160,IF($R$3=$AQ$11,'Result Sheet'!CA160,IF($R$3=$AQ$12,'Result Sheet'!CV160,IF($R$3=$AQ$13,'Result Sheet'!DQ160,IF($R$3=$AQ$14,'Result Sheet'!EJ160,IF($R$3=$AQ$15,'Result Sheet'!ET160,IF($R$3=$AQ$16,'Result Sheet'!FD160,"")))))))))</f>
        <v/>
      </c>
      <c r="N160" s="120" t="str">
        <f>IF($R$3=$AQ$8,'Result Sheet'!P160,IF($R$3=$AQ$9,'Result Sheet'!AK160,IF($R$3=$AQ$10,'Result Sheet'!BG160,IF($R$3=$AQ$11,'Result Sheet'!CB160,IF($R$3=$AQ$12,'Result Sheet'!CW160,IF($R$3=$AQ$13,'Result Sheet'!DR160,""))))))</f>
        <v/>
      </c>
      <c r="O160" s="120" t="str">
        <f>IF($R$3=$AQ$8,'Result Sheet'!Q160,IF($R$3=$AQ$9,'Result Sheet'!AL160,IF($R$3=$AQ$10,'Result Sheet'!BH160,IF($R$3=$AQ$11,'Result Sheet'!CC160,IF($R$3=$AQ$12,'Result Sheet'!CX160,IF($R$3=$AQ$13,'Result Sheet'!DS160,IF($R$3=$AQ$14,'Result Sheet'!EK160,IF($R$3=$AQ$15,'Result Sheet'!EU160,IF($R$3=$AQ$16,'Result Sheet'!FE160,"")))))))))</f>
        <v/>
      </c>
      <c r="P160" s="482" t="str">
        <f t="shared" si="25"/>
        <v/>
      </c>
      <c r="Q160" s="120" t="str">
        <f>IF($R$3=$AQ$8,'Result Sheet'!S160,IF($R$3=$AQ$9,'Result Sheet'!AN160,IF($R$3=$AQ$10,'Result Sheet'!BJ160,IF($R$3=$AQ$11,'Result Sheet'!CE160,IF($R$3=$AQ$12,'Result Sheet'!CZ160,IF($R$3=$AQ$13,'Result Sheet'!DU160,""))))))</f>
        <v/>
      </c>
      <c r="R160" s="120" t="str">
        <f>IF($R$3=$AQ$8,'Result Sheet'!T160,IF($R$3=$AQ$9,'Result Sheet'!AO160,IF($R$3=$AQ$10,'Result Sheet'!BK160,IF($R$3=$AQ$11,'Result Sheet'!CF160,IF($R$3=$AQ$12,'Result Sheet'!DA160,IF($R$3=$AQ$13,'Result Sheet'!DV160,IF($R$3=$AQ$14,'Result Sheet'!EL160,IF($R$3=$AQ$15,'Result Sheet'!EV160,IF($R$3=$AQ$16,'Result Sheet'!FF160,"")))))))))</f>
        <v/>
      </c>
      <c r="S160" s="65" t="str">
        <f t="shared" si="26"/>
        <v/>
      </c>
      <c r="T160" s="62">
        <f t="shared" si="27"/>
        <v>0</v>
      </c>
      <c r="U160" s="120" t="str">
        <f>IF($R$3=$AQ$8,'Result Sheet'!W160,IF($R$3=$AQ$9,'Result Sheet'!AR160,IF($R$3=$AQ$10,'Result Sheet'!BN160,IF($R$3=$AQ$11,'Result Sheet'!CI160,IF($R$3=$AQ$12,'Result Sheet'!DD160,IF($R$3=$AQ$13,'Result Sheet'!DY160,""))))))</f>
        <v/>
      </c>
      <c r="V160" s="120" t="str">
        <f>IF($R$3=$AQ$8,'Result Sheet'!X160,IF($R$3=$AQ$9,'Result Sheet'!AS160,IF($R$3=$AQ$10,'Result Sheet'!BO160,IF($R$3=$AQ$11,'Result Sheet'!CJ160,IF($R$3=$AQ$12,'Result Sheet'!DE160,IF($R$3=$AQ$13,'Result Sheet'!DZ160,IF($R$3=$AQ$14,'Result Sheet'!EM160,IF($R$3=$AQ$15,'Result Sheet'!EW160,IF($R$3=$AQ$16,'Result Sheet'!FG160,"")))))))))</f>
        <v/>
      </c>
      <c r="W160" s="66" t="str">
        <f t="shared" si="28"/>
        <v/>
      </c>
      <c r="X160" s="455" t="str">
        <f t="shared" si="29"/>
        <v/>
      </c>
      <c r="Y160" s="456">
        <f t="shared" si="30"/>
        <v>0</v>
      </c>
      <c r="Z160" s="456" t="str">
        <f t="shared" si="24"/>
        <v/>
      </c>
      <c r="AA160" s="456" t="str">
        <f t="shared" si="31"/>
        <v/>
      </c>
      <c r="AB160" s="456" t="str">
        <f t="shared" si="32"/>
        <v/>
      </c>
      <c r="AC160" s="456" t="str">
        <f t="shared" si="33"/>
        <v/>
      </c>
      <c r="AD160" s="457" t="str">
        <f t="shared" si="34"/>
        <v/>
      </c>
    </row>
    <row r="161" spans="1:30">
      <c r="A161" s="485">
        <f>IF('Result Sheet'!A161="","",'Result Sheet'!A161)</f>
        <v>154</v>
      </c>
      <c r="B161" s="449" t="str">
        <f>IF(OR($D$3="",$R$3=""),"",IF('Result Sheet'!B161="","",'Result Sheet'!B161))</f>
        <v/>
      </c>
      <c r="C161" s="450" t="str">
        <f>IF(OR($D$3="",$R$3=""),"",IF('Result Sheet'!F161="","",'Result Sheet'!F161))</f>
        <v/>
      </c>
      <c r="D161" s="451" t="str">
        <f>IF(OR($D$3="",$R$3=""),"",IF('Result Sheet'!E161="","",'Result Sheet'!E161))</f>
        <v/>
      </c>
      <c r="E161" s="452" t="str">
        <f>IF(OR($D$3="",$R$3=""),"",IF('Result Sheet'!G161="","",'Result Sheet'!G161))</f>
        <v/>
      </c>
      <c r="F161" s="452" t="str">
        <f>IF(OR($D$3="",$R$3=""),"",IF('Result Sheet'!H161="","",'Result Sheet'!H161))</f>
        <v/>
      </c>
      <c r="G161" s="452" t="str">
        <f>IF(OR($D$3="",$R$3=""),"",IF('Result Sheet'!I161="","",'Result Sheet'!I161))</f>
        <v/>
      </c>
      <c r="H161" s="453" t="str">
        <f>IF(OR($D$3="",$R$3=""),"",IF('Result Sheet'!K161="","",'Result Sheet'!K161))</f>
        <v/>
      </c>
      <c r="I161" s="454" t="str">
        <f>IF(OR($D$3="",$R$3=""),"",IF('Result Sheet'!J161="","",'Result Sheet'!J161))</f>
        <v/>
      </c>
      <c r="J161" s="120" t="str">
        <f>IF($R$3=$AQ$8,'Result Sheet'!L161,IF($R$3=$AQ$9,'Result Sheet'!AG161,IF($R$3=$AQ$10,'Result Sheet'!BC161,IF($R$3=$AQ$11,'Result Sheet'!BX161,IF($R$3=$AQ$12,'Result Sheet'!CS161,IF($R$3=$AQ$13,'Result Sheet'!DN161,""))))))</f>
        <v/>
      </c>
      <c r="K161" s="120" t="str">
        <f>IF($R$3=$AQ$8,'Result Sheet'!M161,IF($R$3=$AQ$9,'Result Sheet'!AH161,IF($R$3=$AQ$10,'Result Sheet'!BD161,IF($R$3=$AQ$11,'Result Sheet'!BY161,IF($R$3=$AQ$12,'Result Sheet'!CT161,IF($R$3=$AQ$13,'Result Sheet'!DO161,IF($R$3=$AQ$14,'Result Sheet'!EI161,IF($R$3=$AQ$15,'Result Sheet'!ES161,IF($R$3=$AQ$16,'Result Sheet'!FC161,"")))))))))</f>
        <v/>
      </c>
      <c r="L161" s="120" t="str">
        <f>IF($R$3=$AQ$8,'Result Sheet'!N161,IF($R$3=$AQ$9,'Result Sheet'!AI161,IF($R$3=$AQ$10,'Result Sheet'!BE161,IF($R$3=$AQ$11,'Result Sheet'!BZ161,IF($R$3=$AQ$12,'Result Sheet'!CU161,IF($R$3=$AQ$13,'Result Sheet'!DP161,""))))))</f>
        <v/>
      </c>
      <c r="M161" s="120" t="str">
        <f>IF($R$3=$AQ$8,'Result Sheet'!O161,IF($R$3=$AQ$9,'Result Sheet'!AJ161,IF($R$3=$AQ$10,'Result Sheet'!BF161,IF($R$3=$AQ$11,'Result Sheet'!CA161,IF($R$3=$AQ$12,'Result Sheet'!CV161,IF($R$3=$AQ$13,'Result Sheet'!DQ161,IF($R$3=$AQ$14,'Result Sheet'!EJ161,IF($R$3=$AQ$15,'Result Sheet'!ET161,IF($R$3=$AQ$16,'Result Sheet'!FD161,"")))))))))</f>
        <v/>
      </c>
      <c r="N161" s="120" t="str">
        <f>IF($R$3=$AQ$8,'Result Sheet'!P161,IF($R$3=$AQ$9,'Result Sheet'!AK161,IF($R$3=$AQ$10,'Result Sheet'!BG161,IF($R$3=$AQ$11,'Result Sheet'!CB161,IF($R$3=$AQ$12,'Result Sheet'!CW161,IF($R$3=$AQ$13,'Result Sheet'!DR161,""))))))</f>
        <v/>
      </c>
      <c r="O161" s="120" t="str">
        <f>IF($R$3=$AQ$8,'Result Sheet'!Q161,IF($R$3=$AQ$9,'Result Sheet'!AL161,IF($R$3=$AQ$10,'Result Sheet'!BH161,IF($R$3=$AQ$11,'Result Sheet'!CC161,IF($R$3=$AQ$12,'Result Sheet'!CX161,IF($R$3=$AQ$13,'Result Sheet'!DS161,IF($R$3=$AQ$14,'Result Sheet'!EK161,IF($R$3=$AQ$15,'Result Sheet'!EU161,IF($R$3=$AQ$16,'Result Sheet'!FE161,"")))))))))</f>
        <v/>
      </c>
      <c r="P161" s="482" t="str">
        <f t="shared" si="25"/>
        <v/>
      </c>
      <c r="Q161" s="120" t="str">
        <f>IF($R$3=$AQ$8,'Result Sheet'!S161,IF($R$3=$AQ$9,'Result Sheet'!AN161,IF($R$3=$AQ$10,'Result Sheet'!BJ161,IF($R$3=$AQ$11,'Result Sheet'!CE161,IF($R$3=$AQ$12,'Result Sheet'!CZ161,IF($R$3=$AQ$13,'Result Sheet'!DU161,""))))))</f>
        <v/>
      </c>
      <c r="R161" s="120" t="str">
        <f>IF($R$3=$AQ$8,'Result Sheet'!T161,IF($R$3=$AQ$9,'Result Sheet'!AO161,IF($R$3=$AQ$10,'Result Sheet'!BK161,IF($R$3=$AQ$11,'Result Sheet'!CF161,IF($R$3=$AQ$12,'Result Sheet'!DA161,IF($R$3=$AQ$13,'Result Sheet'!DV161,IF($R$3=$AQ$14,'Result Sheet'!EL161,IF($R$3=$AQ$15,'Result Sheet'!EV161,IF($R$3=$AQ$16,'Result Sheet'!FF161,"")))))))))</f>
        <v/>
      </c>
      <c r="S161" s="65" t="str">
        <f t="shared" si="26"/>
        <v/>
      </c>
      <c r="T161" s="62">
        <f t="shared" si="27"/>
        <v>0</v>
      </c>
      <c r="U161" s="120" t="str">
        <f>IF($R$3=$AQ$8,'Result Sheet'!W161,IF($R$3=$AQ$9,'Result Sheet'!AR161,IF($R$3=$AQ$10,'Result Sheet'!BN161,IF($R$3=$AQ$11,'Result Sheet'!CI161,IF($R$3=$AQ$12,'Result Sheet'!DD161,IF($R$3=$AQ$13,'Result Sheet'!DY161,""))))))</f>
        <v/>
      </c>
      <c r="V161" s="120" t="str">
        <f>IF($R$3=$AQ$8,'Result Sheet'!X161,IF($R$3=$AQ$9,'Result Sheet'!AS161,IF($R$3=$AQ$10,'Result Sheet'!BO161,IF($R$3=$AQ$11,'Result Sheet'!CJ161,IF($R$3=$AQ$12,'Result Sheet'!DE161,IF($R$3=$AQ$13,'Result Sheet'!DZ161,IF($R$3=$AQ$14,'Result Sheet'!EM161,IF($R$3=$AQ$15,'Result Sheet'!EW161,IF($R$3=$AQ$16,'Result Sheet'!FG161,"")))))))))</f>
        <v/>
      </c>
      <c r="W161" s="66" t="str">
        <f t="shared" si="28"/>
        <v/>
      </c>
      <c r="X161" s="455" t="str">
        <f t="shared" si="29"/>
        <v/>
      </c>
      <c r="Y161" s="456">
        <f t="shared" si="30"/>
        <v>0</v>
      </c>
      <c r="Z161" s="456" t="str">
        <f t="shared" si="24"/>
        <v/>
      </c>
      <c r="AA161" s="456" t="str">
        <f t="shared" si="31"/>
        <v/>
      </c>
      <c r="AB161" s="456" t="str">
        <f t="shared" si="32"/>
        <v/>
      </c>
      <c r="AC161" s="456" t="str">
        <f t="shared" si="33"/>
        <v/>
      </c>
      <c r="AD161" s="457" t="str">
        <f t="shared" si="34"/>
        <v/>
      </c>
    </row>
    <row r="162" spans="1:30">
      <c r="A162" s="485">
        <f>IF('Result Sheet'!A162="","",'Result Sheet'!A162)</f>
        <v>155</v>
      </c>
      <c r="B162" s="449" t="str">
        <f>IF(OR($D$3="",$R$3=""),"",IF('Result Sheet'!B162="","",'Result Sheet'!B162))</f>
        <v/>
      </c>
      <c r="C162" s="450" t="str">
        <f>IF(OR($D$3="",$R$3=""),"",IF('Result Sheet'!F162="","",'Result Sheet'!F162))</f>
        <v/>
      </c>
      <c r="D162" s="451" t="str">
        <f>IF(OR($D$3="",$R$3=""),"",IF('Result Sheet'!E162="","",'Result Sheet'!E162))</f>
        <v/>
      </c>
      <c r="E162" s="452" t="str">
        <f>IF(OR($D$3="",$R$3=""),"",IF('Result Sheet'!G162="","",'Result Sheet'!G162))</f>
        <v/>
      </c>
      <c r="F162" s="452" t="str">
        <f>IF(OR($D$3="",$R$3=""),"",IF('Result Sheet'!H162="","",'Result Sheet'!H162))</f>
        <v/>
      </c>
      <c r="G162" s="452" t="str">
        <f>IF(OR($D$3="",$R$3=""),"",IF('Result Sheet'!I162="","",'Result Sheet'!I162))</f>
        <v/>
      </c>
      <c r="H162" s="453" t="str">
        <f>IF(OR($D$3="",$R$3=""),"",IF('Result Sheet'!K162="","",'Result Sheet'!K162))</f>
        <v/>
      </c>
      <c r="I162" s="454" t="str">
        <f>IF(OR($D$3="",$R$3=""),"",IF('Result Sheet'!J162="","",'Result Sheet'!J162))</f>
        <v/>
      </c>
      <c r="J162" s="120" t="str">
        <f>IF($R$3=$AQ$8,'Result Sheet'!L162,IF($R$3=$AQ$9,'Result Sheet'!AG162,IF($R$3=$AQ$10,'Result Sheet'!BC162,IF($R$3=$AQ$11,'Result Sheet'!BX162,IF($R$3=$AQ$12,'Result Sheet'!CS162,IF($R$3=$AQ$13,'Result Sheet'!DN162,""))))))</f>
        <v/>
      </c>
      <c r="K162" s="120" t="str">
        <f>IF($R$3=$AQ$8,'Result Sheet'!M162,IF($R$3=$AQ$9,'Result Sheet'!AH162,IF($R$3=$AQ$10,'Result Sheet'!BD162,IF($R$3=$AQ$11,'Result Sheet'!BY162,IF($R$3=$AQ$12,'Result Sheet'!CT162,IF($R$3=$AQ$13,'Result Sheet'!DO162,IF($R$3=$AQ$14,'Result Sheet'!EI162,IF($R$3=$AQ$15,'Result Sheet'!ES162,IF($R$3=$AQ$16,'Result Sheet'!FC162,"")))))))))</f>
        <v/>
      </c>
      <c r="L162" s="120" t="str">
        <f>IF($R$3=$AQ$8,'Result Sheet'!N162,IF($R$3=$AQ$9,'Result Sheet'!AI162,IF($R$3=$AQ$10,'Result Sheet'!BE162,IF($R$3=$AQ$11,'Result Sheet'!BZ162,IF($R$3=$AQ$12,'Result Sheet'!CU162,IF($R$3=$AQ$13,'Result Sheet'!DP162,""))))))</f>
        <v/>
      </c>
      <c r="M162" s="120" t="str">
        <f>IF($R$3=$AQ$8,'Result Sheet'!O162,IF($R$3=$AQ$9,'Result Sheet'!AJ162,IF($R$3=$AQ$10,'Result Sheet'!BF162,IF($R$3=$AQ$11,'Result Sheet'!CA162,IF($R$3=$AQ$12,'Result Sheet'!CV162,IF($R$3=$AQ$13,'Result Sheet'!DQ162,IF($R$3=$AQ$14,'Result Sheet'!EJ162,IF($R$3=$AQ$15,'Result Sheet'!ET162,IF($R$3=$AQ$16,'Result Sheet'!FD162,"")))))))))</f>
        <v/>
      </c>
      <c r="N162" s="120" t="str">
        <f>IF($R$3=$AQ$8,'Result Sheet'!P162,IF($R$3=$AQ$9,'Result Sheet'!AK162,IF($R$3=$AQ$10,'Result Sheet'!BG162,IF($R$3=$AQ$11,'Result Sheet'!CB162,IF($R$3=$AQ$12,'Result Sheet'!CW162,IF($R$3=$AQ$13,'Result Sheet'!DR162,""))))))</f>
        <v/>
      </c>
      <c r="O162" s="120" t="str">
        <f>IF($R$3=$AQ$8,'Result Sheet'!Q162,IF($R$3=$AQ$9,'Result Sheet'!AL162,IF($R$3=$AQ$10,'Result Sheet'!BH162,IF($R$3=$AQ$11,'Result Sheet'!CC162,IF($R$3=$AQ$12,'Result Sheet'!CX162,IF($R$3=$AQ$13,'Result Sheet'!DS162,IF($R$3=$AQ$14,'Result Sheet'!EK162,IF($R$3=$AQ$15,'Result Sheet'!EU162,IF($R$3=$AQ$16,'Result Sheet'!FE162,"")))))))))</f>
        <v/>
      </c>
      <c r="P162" s="482" t="str">
        <f t="shared" si="25"/>
        <v/>
      </c>
      <c r="Q162" s="120" t="str">
        <f>IF($R$3=$AQ$8,'Result Sheet'!S162,IF($R$3=$AQ$9,'Result Sheet'!AN162,IF($R$3=$AQ$10,'Result Sheet'!BJ162,IF($R$3=$AQ$11,'Result Sheet'!CE162,IF($R$3=$AQ$12,'Result Sheet'!CZ162,IF($R$3=$AQ$13,'Result Sheet'!DU162,""))))))</f>
        <v/>
      </c>
      <c r="R162" s="120" t="str">
        <f>IF($R$3=$AQ$8,'Result Sheet'!T162,IF($R$3=$AQ$9,'Result Sheet'!AO162,IF($R$3=$AQ$10,'Result Sheet'!BK162,IF($R$3=$AQ$11,'Result Sheet'!CF162,IF($R$3=$AQ$12,'Result Sheet'!DA162,IF($R$3=$AQ$13,'Result Sheet'!DV162,IF($R$3=$AQ$14,'Result Sheet'!EL162,IF($R$3=$AQ$15,'Result Sheet'!EV162,IF($R$3=$AQ$16,'Result Sheet'!FF162,"")))))))))</f>
        <v/>
      </c>
      <c r="S162" s="65" t="str">
        <f t="shared" si="26"/>
        <v/>
      </c>
      <c r="T162" s="62">
        <f t="shared" si="27"/>
        <v>0</v>
      </c>
      <c r="U162" s="120" t="str">
        <f>IF($R$3=$AQ$8,'Result Sheet'!W162,IF($R$3=$AQ$9,'Result Sheet'!AR162,IF($R$3=$AQ$10,'Result Sheet'!BN162,IF($R$3=$AQ$11,'Result Sheet'!CI162,IF($R$3=$AQ$12,'Result Sheet'!DD162,IF($R$3=$AQ$13,'Result Sheet'!DY162,""))))))</f>
        <v/>
      </c>
      <c r="V162" s="120" t="str">
        <f>IF($R$3=$AQ$8,'Result Sheet'!X162,IF($R$3=$AQ$9,'Result Sheet'!AS162,IF($R$3=$AQ$10,'Result Sheet'!BO162,IF($R$3=$AQ$11,'Result Sheet'!CJ162,IF($R$3=$AQ$12,'Result Sheet'!DE162,IF($R$3=$AQ$13,'Result Sheet'!DZ162,IF($R$3=$AQ$14,'Result Sheet'!EM162,IF($R$3=$AQ$15,'Result Sheet'!EW162,IF($R$3=$AQ$16,'Result Sheet'!FG162,"")))))))))</f>
        <v/>
      </c>
      <c r="W162" s="66" t="str">
        <f t="shared" si="28"/>
        <v/>
      </c>
      <c r="X162" s="455" t="str">
        <f t="shared" si="29"/>
        <v/>
      </c>
      <c r="Y162" s="456">
        <f t="shared" si="30"/>
        <v>0</v>
      </c>
      <c r="Z162" s="456" t="str">
        <f t="shared" si="24"/>
        <v/>
      </c>
      <c r="AA162" s="456" t="str">
        <f t="shared" si="31"/>
        <v/>
      </c>
      <c r="AB162" s="456" t="str">
        <f t="shared" si="32"/>
        <v/>
      </c>
      <c r="AC162" s="456" t="str">
        <f t="shared" si="33"/>
        <v/>
      </c>
      <c r="AD162" s="457" t="str">
        <f t="shared" si="34"/>
        <v/>
      </c>
    </row>
    <row r="163" spans="1:30">
      <c r="A163" s="485">
        <f>IF('Result Sheet'!A163="","",'Result Sheet'!A163)</f>
        <v>156</v>
      </c>
      <c r="B163" s="449" t="str">
        <f>IF(OR($D$3="",$R$3=""),"",IF('Result Sheet'!B163="","",'Result Sheet'!B163))</f>
        <v/>
      </c>
      <c r="C163" s="450" t="str">
        <f>IF(OR($D$3="",$R$3=""),"",IF('Result Sheet'!F163="","",'Result Sheet'!F163))</f>
        <v/>
      </c>
      <c r="D163" s="451" t="str">
        <f>IF(OR($D$3="",$R$3=""),"",IF('Result Sheet'!E163="","",'Result Sheet'!E163))</f>
        <v/>
      </c>
      <c r="E163" s="452" t="str">
        <f>IF(OR($D$3="",$R$3=""),"",IF('Result Sheet'!G163="","",'Result Sheet'!G163))</f>
        <v/>
      </c>
      <c r="F163" s="452" t="str">
        <f>IF(OR($D$3="",$R$3=""),"",IF('Result Sheet'!H163="","",'Result Sheet'!H163))</f>
        <v/>
      </c>
      <c r="G163" s="452" t="str">
        <f>IF(OR($D$3="",$R$3=""),"",IF('Result Sheet'!I163="","",'Result Sheet'!I163))</f>
        <v/>
      </c>
      <c r="H163" s="453" t="str">
        <f>IF(OR($D$3="",$R$3=""),"",IF('Result Sheet'!K163="","",'Result Sheet'!K163))</f>
        <v/>
      </c>
      <c r="I163" s="454" t="str">
        <f>IF(OR($D$3="",$R$3=""),"",IF('Result Sheet'!J163="","",'Result Sheet'!J163))</f>
        <v/>
      </c>
      <c r="J163" s="120" t="str">
        <f>IF($R$3=$AQ$8,'Result Sheet'!L163,IF($R$3=$AQ$9,'Result Sheet'!AG163,IF($R$3=$AQ$10,'Result Sheet'!BC163,IF($R$3=$AQ$11,'Result Sheet'!BX163,IF($R$3=$AQ$12,'Result Sheet'!CS163,IF($R$3=$AQ$13,'Result Sheet'!DN163,""))))))</f>
        <v/>
      </c>
      <c r="K163" s="120" t="str">
        <f>IF($R$3=$AQ$8,'Result Sheet'!M163,IF($R$3=$AQ$9,'Result Sheet'!AH163,IF($R$3=$AQ$10,'Result Sheet'!BD163,IF($R$3=$AQ$11,'Result Sheet'!BY163,IF($R$3=$AQ$12,'Result Sheet'!CT163,IF($R$3=$AQ$13,'Result Sheet'!DO163,IF($R$3=$AQ$14,'Result Sheet'!EI163,IF($R$3=$AQ$15,'Result Sheet'!ES163,IF($R$3=$AQ$16,'Result Sheet'!FC163,"")))))))))</f>
        <v/>
      </c>
      <c r="L163" s="120" t="str">
        <f>IF($R$3=$AQ$8,'Result Sheet'!N163,IF($R$3=$AQ$9,'Result Sheet'!AI163,IF($R$3=$AQ$10,'Result Sheet'!BE163,IF($R$3=$AQ$11,'Result Sheet'!BZ163,IF($R$3=$AQ$12,'Result Sheet'!CU163,IF($R$3=$AQ$13,'Result Sheet'!DP163,""))))))</f>
        <v/>
      </c>
      <c r="M163" s="120" t="str">
        <f>IF($R$3=$AQ$8,'Result Sheet'!O163,IF($R$3=$AQ$9,'Result Sheet'!AJ163,IF($R$3=$AQ$10,'Result Sheet'!BF163,IF($R$3=$AQ$11,'Result Sheet'!CA163,IF($R$3=$AQ$12,'Result Sheet'!CV163,IF($R$3=$AQ$13,'Result Sheet'!DQ163,IF($R$3=$AQ$14,'Result Sheet'!EJ163,IF($R$3=$AQ$15,'Result Sheet'!ET163,IF($R$3=$AQ$16,'Result Sheet'!FD163,"")))))))))</f>
        <v/>
      </c>
      <c r="N163" s="120" t="str">
        <f>IF($R$3=$AQ$8,'Result Sheet'!P163,IF($R$3=$AQ$9,'Result Sheet'!AK163,IF($R$3=$AQ$10,'Result Sheet'!BG163,IF($R$3=$AQ$11,'Result Sheet'!CB163,IF($R$3=$AQ$12,'Result Sheet'!CW163,IF($R$3=$AQ$13,'Result Sheet'!DR163,""))))))</f>
        <v/>
      </c>
      <c r="O163" s="120" t="str">
        <f>IF($R$3=$AQ$8,'Result Sheet'!Q163,IF($R$3=$AQ$9,'Result Sheet'!AL163,IF($R$3=$AQ$10,'Result Sheet'!BH163,IF($R$3=$AQ$11,'Result Sheet'!CC163,IF($R$3=$AQ$12,'Result Sheet'!CX163,IF($R$3=$AQ$13,'Result Sheet'!DS163,IF($R$3=$AQ$14,'Result Sheet'!EK163,IF($R$3=$AQ$15,'Result Sheet'!EU163,IF($R$3=$AQ$16,'Result Sheet'!FE163,"")))))))))</f>
        <v/>
      </c>
      <c r="P163" s="482" t="str">
        <f t="shared" si="25"/>
        <v/>
      </c>
      <c r="Q163" s="120" t="str">
        <f>IF($R$3=$AQ$8,'Result Sheet'!S163,IF($R$3=$AQ$9,'Result Sheet'!AN163,IF($R$3=$AQ$10,'Result Sheet'!BJ163,IF($R$3=$AQ$11,'Result Sheet'!CE163,IF($R$3=$AQ$12,'Result Sheet'!CZ163,IF($R$3=$AQ$13,'Result Sheet'!DU163,""))))))</f>
        <v/>
      </c>
      <c r="R163" s="120" t="str">
        <f>IF($R$3=$AQ$8,'Result Sheet'!T163,IF($R$3=$AQ$9,'Result Sheet'!AO163,IF($R$3=$AQ$10,'Result Sheet'!BK163,IF($R$3=$AQ$11,'Result Sheet'!CF163,IF($R$3=$AQ$12,'Result Sheet'!DA163,IF($R$3=$AQ$13,'Result Sheet'!DV163,IF($R$3=$AQ$14,'Result Sheet'!EL163,IF($R$3=$AQ$15,'Result Sheet'!EV163,IF($R$3=$AQ$16,'Result Sheet'!FF163,"")))))))))</f>
        <v/>
      </c>
      <c r="S163" s="65" t="str">
        <f t="shared" si="26"/>
        <v/>
      </c>
      <c r="T163" s="62">
        <f t="shared" si="27"/>
        <v>0</v>
      </c>
      <c r="U163" s="120" t="str">
        <f>IF($R$3=$AQ$8,'Result Sheet'!W163,IF($R$3=$AQ$9,'Result Sheet'!AR163,IF($R$3=$AQ$10,'Result Sheet'!BN163,IF($R$3=$AQ$11,'Result Sheet'!CI163,IF($R$3=$AQ$12,'Result Sheet'!DD163,IF($R$3=$AQ$13,'Result Sheet'!DY163,""))))))</f>
        <v/>
      </c>
      <c r="V163" s="120" t="str">
        <f>IF($R$3=$AQ$8,'Result Sheet'!X163,IF($R$3=$AQ$9,'Result Sheet'!AS163,IF($R$3=$AQ$10,'Result Sheet'!BO163,IF($R$3=$AQ$11,'Result Sheet'!CJ163,IF($R$3=$AQ$12,'Result Sheet'!DE163,IF($R$3=$AQ$13,'Result Sheet'!DZ163,IF($R$3=$AQ$14,'Result Sheet'!EM163,IF($R$3=$AQ$15,'Result Sheet'!EW163,IF($R$3=$AQ$16,'Result Sheet'!FG163,"")))))))))</f>
        <v/>
      </c>
      <c r="W163" s="66" t="str">
        <f t="shared" si="28"/>
        <v/>
      </c>
      <c r="X163" s="455" t="str">
        <f t="shared" si="29"/>
        <v/>
      </c>
      <c r="Y163" s="456">
        <f t="shared" si="30"/>
        <v>0</v>
      </c>
      <c r="Z163" s="456" t="str">
        <f t="shared" si="24"/>
        <v/>
      </c>
      <c r="AA163" s="456" t="str">
        <f t="shared" si="31"/>
        <v/>
      </c>
      <c r="AB163" s="456" t="str">
        <f t="shared" si="32"/>
        <v/>
      </c>
      <c r="AC163" s="456" t="str">
        <f t="shared" si="33"/>
        <v/>
      </c>
      <c r="AD163" s="457" t="str">
        <f t="shared" si="34"/>
        <v/>
      </c>
    </row>
    <row r="164" spans="1:30">
      <c r="A164" s="485">
        <f>IF('Result Sheet'!A164="","",'Result Sheet'!A164)</f>
        <v>157</v>
      </c>
      <c r="B164" s="449" t="str">
        <f>IF(OR($D$3="",$R$3=""),"",IF('Result Sheet'!B164="","",'Result Sheet'!B164))</f>
        <v/>
      </c>
      <c r="C164" s="450" t="str">
        <f>IF(OR($D$3="",$R$3=""),"",IF('Result Sheet'!F164="","",'Result Sheet'!F164))</f>
        <v/>
      </c>
      <c r="D164" s="451" t="str">
        <f>IF(OR($D$3="",$R$3=""),"",IF('Result Sheet'!E164="","",'Result Sheet'!E164))</f>
        <v/>
      </c>
      <c r="E164" s="452" t="str">
        <f>IF(OR($D$3="",$R$3=""),"",IF('Result Sheet'!G164="","",'Result Sheet'!G164))</f>
        <v/>
      </c>
      <c r="F164" s="452" t="str">
        <f>IF(OR($D$3="",$R$3=""),"",IF('Result Sheet'!H164="","",'Result Sheet'!H164))</f>
        <v/>
      </c>
      <c r="G164" s="452" t="str">
        <f>IF(OR($D$3="",$R$3=""),"",IF('Result Sheet'!I164="","",'Result Sheet'!I164))</f>
        <v/>
      </c>
      <c r="H164" s="453" t="str">
        <f>IF(OR($D$3="",$R$3=""),"",IF('Result Sheet'!K164="","",'Result Sheet'!K164))</f>
        <v/>
      </c>
      <c r="I164" s="454" t="str">
        <f>IF(OR($D$3="",$R$3=""),"",IF('Result Sheet'!J164="","",'Result Sheet'!J164))</f>
        <v/>
      </c>
      <c r="J164" s="120" t="str">
        <f>IF($R$3=$AQ$8,'Result Sheet'!L164,IF($R$3=$AQ$9,'Result Sheet'!AG164,IF($R$3=$AQ$10,'Result Sheet'!BC164,IF($R$3=$AQ$11,'Result Sheet'!BX164,IF($R$3=$AQ$12,'Result Sheet'!CS164,IF($R$3=$AQ$13,'Result Sheet'!DN164,""))))))</f>
        <v/>
      </c>
      <c r="K164" s="120" t="str">
        <f>IF($R$3=$AQ$8,'Result Sheet'!M164,IF($R$3=$AQ$9,'Result Sheet'!AH164,IF($R$3=$AQ$10,'Result Sheet'!BD164,IF($R$3=$AQ$11,'Result Sheet'!BY164,IF($R$3=$AQ$12,'Result Sheet'!CT164,IF($R$3=$AQ$13,'Result Sheet'!DO164,IF($R$3=$AQ$14,'Result Sheet'!EI164,IF($R$3=$AQ$15,'Result Sheet'!ES164,IF($R$3=$AQ$16,'Result Sheet'!FC164,"")))))))))</f>
        <v/>
      </c>
      <c r="L164" s="120" t="str">
        <f>IF($R$3=$AQ$8,'Result Sheet'!N164,IF($R$3=$AQ$9,'Result Sheet'!AI164,IF($R$3=$AQ$10,'Result Sheet'!BE164,IF($R$3=$AQ$11,'Result Sheet'!BZ164,IF($R$3=$AQ$12,'Result Sheet'!CU164,IF($R$3=$AQ$13,'Result Sheet'!DP164,""))))))</f>
        <v/>
      </c>
      <c r="M164" s="120" t="str">
        <f>IF($R$3=$AQ$8,'Result Sheet'!O164,IF($R$3=$AQ$9,'Result Sheet'!AJ164,IF($R$3=$AQ$10,'Result Sheet'!BF164,IF($R$3=$AQ$11,'Result Sheet'!CA164,IF($R$3=$AQ$12,'Result Sheet'!CV164,IF($R$3=$AQ$13,'Result Sheet'!DQ164,IF($R$3=$AQ$14,'Result Sheet'!EJ164,IF($R$3=$AQ$15,'Result Sheet'!ET164,IF($R$3=$AQ$16,'Result Sheet'!FD164,"")))))))))</f>
        <v/>
      </c>
      <c r="N164" s="120" t="str">
        <f>IF($R$3=$AQ$8,'Result Sheet'!P164,IF($R$3=$AQ$9,'Result Sheet'!AK164,IF($R$3=$AQ$10,'Result Sheet'!BG164,IF($R$3=$AQ$11,'Result Sheet'!CB164,IF($R$3=$AQ$12,'Result Sheet'!CW164,IF($R$3=$AQ$13,'Result Sheet'!DR164,""))))))</f>
        <v/>
      </c>
      <c r="O164" s="120" t="str">
        <f>IF($R$3=$AQ$8,'Result Sheet'!Q164,IF($R$3=$AQ$9,'Result Sheet'!AL164,IF($R$3=$AQ$10,'Result Sheet'!BH164,IF($R$3=$AQ$11,'Result Sheet'!CC164,IF($R$3=$AQ$12,'Result Sheet'!CX164,IF($R$3=$AQ$13,'Result Sheet'!DS164,IF($R$3=$AQ$14,'Result Sheet'!EK164,IF($R$3=$AQ$15,'Result Sheet'!EU164,IF($R$3=$AQ$16,'Result Sheet'!FE164,"")))))))))</f>
        <v/>
      </c>
      <c r="P164" s="482" t="str">
        <f t="shared" si="25"/>
        <v/>
      </c>
      <c r="Q164" s="120" t="str">
        <f>IF($R$3=$AQ$8,'Result Sheet'!S164,IF($R$3=$AQ$9,'Result Sheet'!AN164,IF($R$3=$AQ$10,'Result Sheet'!BJ164,IF($R$3=$AQ$11,'Result Sheet'!CE164,IF($R$3=$AQ$12,'Result Sheet'!CZ164,IF($R$3=$AQ$13,'Result Sheet'!DU164,""))))))</f>
        <v/>
      </c>
      <c r="R164" s="120" t="str">
        <f>IF($R$3=$AQ$8,'Result Sheet'!T164,IF($R$3=$AQ$9,'Result Sheet'!AO164,IF($R$3=$AQ$10,'Result Sheet'!BK164,IF($R$3=$AQ$11,'Result Sheet'!CF164,IF($R$3=$AQ$12,'Result Sheet'!DA164,IF($R$3=$AQ$13,'Result Sheet'!DV164,IF($R$3=$AQ$14,'Result Sheet'!EL164,IF($R$3=$AQ$15,'Result Sheet'!EV164,IF($R$3=$AQ$16,'Result Sheet'!FF164,"")))))))))</f>
        <v/>
      </c>
      <c r="S164" s="65" t="str">
        <f t="shared" si="26"/>
        <v/>
      </c>
      <c r="T164" s="62">
        <f t="shared" si="27"/>
        <v>0</v>
      </c>
      <c r="U164" s="120" t="str">
        <f>IF($R$3=$AQ$8,'Result Sheet'!W164,IF($R$3=$AQ$9,'Result Sheet'!AR164,IF($R$3=$AQ$10,'Result Sheet'!BN164,IF($R$3=$AQ$11,'Result Sheet'!CI164,IF($R$3=$AQ$12,'Result Sheet'!DD164,IF($R$3=$AQ$13,'Result Sheet'!DY164,""))))))</f>
        <v/>
      </c>
      <c r="V164" s="120" t="str">
        <f>IF($R$3=$AQ$8,'Result Sheet'!X164,IF($R$3=$AQ$9,'Result Sheet'!AS164,IF($R$3=$AQ$10,'Result Sheet'!BO164,IF($R$3=$AQ$11,'Result Sheet'!CJ164,IF($R$3=$AQ$12,'Result Sheet'!DE164,IF($R$3=$AQ$13,'Result Sheet'!DZ164,IF($R$3=$AQ$14,'Result Sheet'!EM164,IF($R$3=$AQ$15,'Result Sheet'!EW164,IF($R$3=$AQ$16,'Result Sheet'!FG164,"")))))))))</f>
        <v/>
      </c>
      <c r="W164" s="66" t="str">
        <f t="shared" si="28"/>
        <v/>
      </c>
      <c r="X164" s="455" t="str">
        <f t="shared" si="29"/>
        <v/>
      </c>
      <c r="Y164" s="456">
        <f t="shared" si="30"/>
        <v>0</v>
      </c>
      <c r="Z164" s="456" t="str">
        <f t="shared" si="24"/>
        <v/>
      </c>
      <c r="AA164" s="456" t="str">
        <f t="shared" si="31"/>
        <v/>
      </c>
      <c r="AB164" s="456" t="str">
        <f t="shared" si="32"/>
        <v/>
      </c>
      <c r="AC164" s="456" t="str">
        <f t="shared" si="33"/>
        <v/>
      </c>
      <c r="AD164" s="457" t="str">
        <f t="shared" si="34"/>
        <v/>
      </c>
    </row>
    <row r="165" spans="1:30">
      <c r="A165" s="485">
        <f>IF('Result Sheet'!A165="","",'Result Sheet'!A165)</f>
        <v>158</v>
      </c>
      <c r="B165" s="449" t="str">
        <f>IF(OR($D$3="",$R$3=""),"",IF('Result Sheet'!B165="","",'Result Sheet'!B165))</f>
        <v/>
      </c>
      <c r="C165" s="450" t="str">
        <f>IF(OR($D$3="",$R$3=""),"",IF('Result Sheet'!F165="","",'Result Sheet'!F165))</f>
        <v/>
      </c>
      <c r="D165" s="451" t="str">
        <f>IF(OR($D$3="",$R$3=""),"",IF('Result Sheet'!E165="","",'Result Sheet'!E165))</f>
        <v/>
      </c>
      <c r="E165" s="452" t="str">
        <f>IF(OR($D$3="",$R$3=""),"",IF('Result Sheet'!G165="","",'Result Sheet'!G165))</f>
        <v/>
      </c>
      <c r="F165" s="452" t="str">
        <f>IF(OR($D$3="",$R$3=""),"",IF('Result Sheet'!H165="","",'Result Sheet'!H165))</f>
        <v/>
      </c>
      <c r="G165" s="452" t="str">
        <f>IF(OR($D$3="",$R$3=""),"",IF('Result Sheet'!I165="","",'Result Sheet'!I165))</f>
        <v/>
      </c>
      <c r="H165" s="453" t="str">
        <f>IF(OR($D$3="",$R$3=""),"",IF('Result Sheet'!K165="","",'Result Sheet'!K165))</f>
        <v/>
      </c>
      <c r="I165" s="454" t="str">
        <f>IF(OR($D$3="",$R$3=""),"",IF('Result Sheet'!J165="","",'Result Sheet'!J165))</f>
        <v/>
      </c>
      <c r="J165" s="120" t="str">
        <f>IF($R$3=$AQ$8,'Result Sheet'!L165,IF($R$3=$AQ$9,'Result Sheet'!AG165,IF($R$3=$AQ$10,'Result Sheet'!BC165,IF($R$3=$AQ$11,'Result Sheet'!BX165,IF($R$3=$AQ$12,'Result Sheet'!CS165,IF($R$3=$AQ$13,'Result Sheet'!DN165,""))))))</f>
        <v/>
      </c>
      <c r="K165" s="120" t="str">
        <f>IF($R$3=$AQ$8,'Result Sheet'!M165,IF($R$3=$AQ$9,'Result Sheet'!AH165,IF($R$3=$AQ$10,'Result Sheet'!BD165,IF($R$3=$AQ$11,'Result Sheet'!BY165,IF($R$3=$AQ$12,'Result Sheet'!CT165,IF($R$3=$AQ$13,'Result Sheet'!DO165,IF($R$3=$AQ$14,'Result Sheet'!EI165,IF($R$3=$AQ$15,'Result Sheet'!ES165,IF($R$3=$AQ$16,'Result Sheet'!FC165,"")))))))))</f>
        <v/>
      </c>
      <c r="L165" s="120" t="str">
        <f>IF($R$3=$AQ$8,'Result Sheet'!N165,IF($R$3=$AQ$9,'Result Sheet'!AI165,IF($R$3=$AQ$10,'Result Sheet'!BE165,IF($R$3=$AQ$11,'Result Sheet'!BZ165,IF($R$3=$AQ$12,'Result Sheet'!CU165,IF($R$3=$AQ$13,'Result Sheet'!DP165,""))))))</f>
        <v/>
      </c>
      <c r="M165" s="120" t="str">
        <f>IF($R$3=$AQ$8,'Result Sheet'!O165,IF($R$3=$AQ$9,'Result Sheet'!AJ165,IF($R$3=$AQ$10,'Result Sheet'!BF165,IF($R$3=$AQ$11,'Result Sheet'!CA165,IF($R$3=$AQ$12,'Result Sheet'!CV165,IF($R$3=$AQ$13,'Result Sheet'!DQ165,IF($R$3=$AQ$14,'Result Sheet'!EJ165,IF($R$3=$AQ$15,'Result Sheet'!ET165,IF($R$3=$AQ$16,'Result Sheet'!FD165,"")))))))))</f>
        <v/>
      </c>
      <c r="N165" s="120" t="str">
        <f>IF($R$3=$AQ$8,'Result Sheet'!P165,IF($R$3=$AQ$9,'Result Sheet'!AK165,IF($R$3=$AQ$10,'Result Sheet'!BG165,IF($R$3=$AQ$11,'Result Sheet'!CB165,IF($R$3=$AQ$12,'Result Sheet'!CW165,IF($R$3=$AQ$13,'Result Sheet'!DR165,""))))))</f>
        <v/>
      </c>
      <c r="O165" s="120" t="str">
        <f>IF($R$3=$AQ$8,'Result Sheet'!Q165,IF($R$3=$AQ$9,'Result Sheet'!AL165,IF($R$3=$AQ$10,'Result Sheet'!BH165,IF($R$3=$AQ$11,'Result Sheet'!CC165,IF($R$3=$AQ$12,'Result Sheet'!CX165,IF($R$3=$AQ$13,'Result Sheet'!DS165,IF($R$3=$AQ$14,'Result Sheet'!EK165,IF($R$3=$AQ$15,'Result Sheet'!EU165,IF($R$3=$AQ$16,'Result Sheet'!FE165,"")))))))))</f>
        <v/>
      </c>
      <c r="P165" s="482" t="str">
        <f t="shared" si="25"/>
        <v/>
      </c>
      <c r="Q165" s="120" t="str">
        <f>IF($R$3=$AQ$8,'Result Sheet'!S165,IF($R$3=$AQ$9,'Result Sheet'!AN165,IF($R$3=$AQ$10,'Result Sheet'!BJ165,IF($R$3=$AQ$11,'Result Sheet'!CE165,IF($R$3=$AQ$12,'Result Sheet'!CZ165,IF($R$3=$AQ$13,'Result Sheet'!DU165,""))))))</f>
        <v/>
      </c>
      <c r="R165" s="120" t="str">
        <f>IF($R$3=$AQ$8,'Result Sheet'!T165,IF($R$3=$AQ$9,'Result Sheet'!AO165,IF($R$3=$AQ$10,'Result Sheet'!BK165,IF($R$3=$AQ$11,'Result Sheet'!CF165,IF($R$3=$AQ$12,'Result Sheet'!DA165,IF($R$3=$AQ$13,'Result Sheet'!DV165,IF($R$3=$AQ$14,'Result Sheet'!EL165,IF($R$3=$AQ$15,'Result Sheet'!EV165,IF($R$3=$AQ$16,'Result Sheet'!FF165,"")))))))))</f>
        <v/>
      </c>
      <c r="S165" s="65" t="str">
        <f t="shared" si="26"/>
        <v/>
      </c>
      <c r="T165" s="62">
        <f t="shared" si="27"/>
        <v>0</v>
      </c>
      <c r="U165" s="120" t="str">
        <f>IF($R$3=$AQ$8,'Result Sheet'!W165,IF($R$3=$AQ$9,'Result Sheet'!AR165,IF($R$3=$AQ$10,'Result Sheet'!BN165,IF($R$3=$AQ$11,'Result Sheet'!CI165,IF($R$3=$AQ$12,'Result Sheet'!DD165,IF($R$3=$AQ$13,'Result Sheet'!DY165,""))))))</f>
        <v/>
      </c>
      <c r="V165" s="120" t="str">
        <f>IF($R$3=$AQ$8,'Result Sheet'!X165,IF($R$3=$AQ$9,'Result Sheet'!AS165,IF($R$3=$AQ$10,'Result Sheet'!BO165,IF($R$3=$AQ$11,'Result Sheet'!CJ165,IF($R$3=$AQ$12,'Result Sheet'!DE165,IF($R$3=$AQ$13,'Result Sheet'!DZ165,IF($R$3=$AQ$14,'Result Sheet'!EM165,IF($R$3=$AQ$15,'Result Sheet'!EW165,IF($R$3=$AQ$16,'Result Sheet'!FG165,"")))))))))</f>
        <v/>
      </c>
      <c r="W165" s="66" t="str">
        <f t="shared" si="28"/>
        <v/>
      </c>
      <c r="X165" s="455" t="str">
        <f t="shared" si="29"/>
        <v/>
      </c>
      <c r="Y165" s="456">
        <f t="shared" si="30"/>
        <v>0</v>
      </c>
      <c r="Z165" s="456" t="str">
        <f t="shared" si="24"/>
        <v/>
      </c>
      <c r="AA165" s="456" t="str">
        <f t="shared" si="31"/>
        <v/>
      </c>
      <c r="AB165" s="456" t="str">
        <f t="shared" si="32"/>
        <v/>
      </c>
      <c r="AC165" s="456" t="str">
        <f t="shared" si="33"/>
        <v/>
      </c>
      <c r="AD165" s="457" t="str">
        <f t="shared" si="34"/>
        <v/>
      </c>
    </row>
    <row r="166" spans="1:30">
      <c r="A166" s="485">
        <f>IF('Result Sheet'!A166="","",'Result Sheet'!A166)</f>
        <v>159</v>
      </c>
      <c r="B166" s="449" t="str">
        <f>IF(OR($D$3="",$R$3=""),"",IF('Result Sheet'!B166="","",'Result Sheet'!B166))</f>
        <v/>
      </c>
      <c r="C166" s="450" t="str">
        <f>IF(OR($D$3="",$R$3=""),"",IF('Result Sheet'!F166="","",'Result Sheet'!F166))</f>
        <v/>
      </c>
      <c r="D166" s="451" t="str">
        <f>IF(OR($D$3="",$R$3=""),"",IF('Result Sheet'!E166="","",'Result Sheet'!E166))</f>
        <v/>
      </c>
      <c r="E166" s="452" t="str">
        <f>IF(OR($D$3="",$R$3=""),"",IF('Result Sheet'!G166="","",'Result Sheet'!G166))</f>
        <v/>
      </c>
      <c r="F166" s="452" t="str">
        <f>IF(OR($D$3="",$R$3=""),"",IF('Result Sheet'!H166="","",'Result Sheet'!H166))</f>
        <v/>
      </c>
      <c r="G166" s="452" t="str">
        <f>IF(OR($D$3="",$R$3=""),"",IF('Result Sheet'!I166="","",'Result Sheet'!I166))</f>
        <v/>
      </c>
      <c r="H166" s="453" t="str">
        <f>IF(OR($D$3="",$R$3=""),"",IF('Result Sheet'!K166="","",'Result Sheet'!K166))</f>
        <v/>
      </c>
      <c r="I166" s="454" t="str">
        <f>IF(OR($D$3="",$R$3=""),"",IF('Result Sheet'!J166="","",'Result Sheet'!J166))</f>
        <v/>
      </c>
      <c r="J166" s="120" t="str">
        <f>IF($R$3=$AQ$8,'Result Sheet'!L166,IF($R$3=$AQ$9,'Result Sheet'!AG166,IF($R$3=$AQ$10,'Result Sheet'!BC166,IF($R$3=$AQ$11,'Result Sheet'!BX166,IF($R$3=$AQ$12,'Result Sheet'!CS166,IF($R$3=$AQ$13,'Result Sheet'!DN166,""))))))</f>
        <v/>
      </c>
      <c r="K166" s="120" t="str">
        <f>IF($R$3=$AQ$8,'Result Sheet'!M166,IF($R$3=$AQ$9,'Result Sheet'!AH166,IF($R$3=$AQ$10,'Result Sheet'!BD166,IF($R$3=$AQ$11,'Result Sheet'!BY166,IF($R$3=$AQ$12,'Result Sheet'!CT166,IF($R$3=$AQ$13,'Result Sheet'!DO166,IF($R$3=$AQ$14,'Result Sheet'!EI166,IF($R$3=$AQ$15,'Result Sheet'!ES166,IF($R$3=$AQ$16,'Result Sheet'!FC166,"")))))))))</f>
        <v/>
      </c>
      <c r="L166" s="120" t="str">
        <f>IF($R$3=$AQ$8,'Result Sheet'!N166,IF($R$3=$AQ$9,'Result Sheet'!AI166,IF($R$3=$AQ$10,'Result Sheet'!BE166,IF($R$3=$AQ$11,'Result Sheet'!BZ166,IF($R$3=$AQ$12,'Result Sheet'!CU166,IF($R$3=$AQ$13,'Result Sheet'!DP166,""))))))</f>
        <v/>
      </c>
      <c r="M166" s="120" t="str">
        <f>IF($R$3=$AQ$8,'Result Sheet'!O166,IF($R$3=$AQ$9,'Result Sheet'!AJ166,IF($R$3=$AQ$10,'Result Sheet'!BF166,IF($R$3=$AQ$11,'Result Sheet'!CA166,IF($R$3=$AQ$12,'Result Sheet'!CV166,IF($R$3=$AQ$13,'Result Sheet'!DQ166,IF($R$3=$AQ$14,'Result Sheet'!EJ166,IF($R$3=$AQ$15,'Result Sheet'!ET166,IF($R$3=$AQ$16,'Result Sheet'!FD166,"")))))))))</f>
        <v/>
      </c>
      <c r="N166" s="120" t="str">
        <f>IF($R$3=$AQ$8,'Result Sheet'!P166,IF($R$3=$AQ$9,'Result Sheet'!AK166,IF($R$3=$AQ$10,'Result Sheet'!BG166,IF($R$3=$AQ$11,'Result Sheet'!CB166,IF($R$3=$AQ$12,'Result Sheet'!CW166,IF($R$3=$AQ$13,'Result Sheet'!DR166,""))))))</f>
        <v/>
      </c>
      <c r="O166" s="120" t="str">
        <f>IF($R$3=$AQ$8,'Result Sheet'!Q166,IF($R$3=$AQ$9,'Result Sheet'!AL166,IF($R$3=$AQ$10,'Result Sheet'!BH166,IF($R$3=$AQ$11,'Result Sheet'!CC166,IF($R$3=$AQ$12,'Result Sheet'!CX166,IF($R$3=$AQ$13,'Result Sheet'!DS166,IF($R$3=$AQ$14,'Result Sheet'!EK166,IF($R$3=$AQ$15,'Result Sheet'!EU166,IF($R$3=$AQ$16,'Result Sheet'!FE166,"")))))))))</f>
        <v/>
      </c>
      <c r="P166" s="482" t="str">
        <f t="shared" si="25"/>
        <v/>
      </c>
      <c r="Q166" s="120" t="str">
        <f>IF($R$3=$AQ$8,'Result Sheet'!S166,IF($R$3=$AQ$9,'Result Sheet'!AN166,IF($R$3=$AQ$10,'Result Sheet'!BJ166,IF($R$3=$AQ$11,'Result Sheet'!CE166,IF($R$3=$AQ$12,'Result Sheet'!CZ166,IF($R$3=$AQ$13,'Result Sheet'!DU166,""))))))</f>
        <v/>
      </c>
      <c r="R166" s="120" t="str">
        <f>IF($R$3=$AQ$8,'Result Sheet'!T166,IF($R$3=$AQ$9,'Result Sheet'!AO166,IF($R$3=$AQ$10,'Result Sheet'!BK166,IF($R$3=$AQ$11,'Result Sheet'!CF166,IF($R$3=$AQ$12,'Result Sheet'!DA166,IF($R$3=$AQ$13,'Result Sheet'!DV166,IF($R$3=$AQ$14,'Result Sheet'!EL166,IF($R$3=$AQ$15,'Result Sheet'!EV166,IF($R$3=$AQ$16,'Result Sheet'!FF166,"")))))))))</f>
        <v/>
      </c>
      <c r="S166" s="65" t="str">
        <f t="shared" si="26"/>
        <v/>
      </c>
      <c r="T166" s="62">
        <f t="shared" si="27"/>
        <v>0</v>
      </c>
      <c r="U166" s="120" t="str">
        <f>IF($R$3=$AQ$8,'Result Sheet'!W166,IF($R$3=$AQ$9,'Result Sheet'!AR166,IF($R$3=$AQ$10,'Result Sheet'!BN166,IF($R$3=$AQ$11,'Result Sheet'!CI166,IF($R$3=$AQ$12,'Result Sheet'!DD166,IF($R$3=$AQ$13,'Result Sheet'!DY166,""))))))</f>
        <v/>
      </c>
      <c r="V166" s="120" t="str">
        <f>IF($R$3=$AQ$8,'Result Sheet'!X166,IF($R$3=$AQ$9,'Result Sheet'!AS166,IF($R$3=$AQ$10,'Result Sheet'!BO166,IF($R$3=$AQ$11,'Result Sheet'!CJ166,IF($R$3=$AQ$12,'Result Sheet'!DE166,IF($R$3=$AQ$13,'Result Sheet'!DZ166,IF($R$3=$AQ$14,'Result Sheet'!EM166,IF($R$3=$AQ$15,'Result Sheet'!EW166,IF($R$3=$AQ$16,'Result Sheet'!FG166,"")))))))))</f>
        <v/>
      </c>
      <c r="W166" s="66" t="str">
        <f t="shared" si="28"/>
        <v/>
      </c>
      <c r="X166" s="455" t="str">
        <f t="shared" si="29"/>
        <v/>
      </c>
      <c r="Y166" s="456">
        <f t="shared" si="30"/>
        <v>0</v>
      </c>
      <c r="Z166" s="456" t="str">
        <f t="shared" si="24"/>
        <v/>
      </c>
      <c r="AA166" s="456" t="str">
        <f t="shared" si="31"/>
        <v/>
      </c>
      <c r="AB166" s="456" t="str">
        <f t="shared" si="32"/>
        <v/>
      </c>
      <c r="AC166" s="456" t="str">
        <f t="shared" si="33"/>
        <v/>
      </c>
      <c r="AD166" s="457" t="str">
        <f t="shared" si="34"/>
        <v/>
      </c>
    </row>
    <row r="167" spans="1:30">
      <c r="A167" s="485">
        <f>IF('Result Sheet'!A167="","",'Result Sheet'!A167)</f>
        <v>160</v>
      </c>
      <c r="B167" s="449" t="str">
        <f>IF(OR($D$3="",$R$3=""),"",IF('Result Sheet'!B167="","",'Result Sheet'!B167))</f>
        <v/>
      </c>
      <c r="C167" s="450" t="str">
        <f>IF(OR($D$3="",$R$3=""),"",IF('Result Sheet'!F167="","",'Result Sheet'!F167))</f>
        <v/>
      </c>
      <c r="D167" s="451" t="str">
        <f>IF(OR($D$3="",$R$3=""),"",IF('Result Sheet'!E167="","",'Result Sheet'!E167))</f>
        <v/>
      </c>
      <c r="E167" s="452" t="str">
        <f>IF(OR($D$3="",$R$3=""),"",IF('Result Sheet'!G167="","",'Result Sheet'!G167))</f>
        <v/>
      </c>
      <c r="F167" s="452" t="str">
        <f>IF(OR($D$3="",$R$3=""),"",IF('Result Sheet'!H167="","",'Result Sheet'!H167))</f>
        <v/>
      </c>
      <c r="G167" s="452" t="str">
        <f>IF(OR($D$3="",$R$3=""),"",IF('Result Sheet'!I167="","",'Result Sheet'!I167))</f>
        <v/>
      </c>
      <c r="H167" s="453" t="str">
        <f>IF(OR($D$3="",$R$3=""),"",IF('Result Sheet'!K167="","",'Result Sheet'!K167))</f>
        <v/>
      </c>
      <c r="I167" s="454" t="str">
        <f>IF(OR($D$3="",$R$3=""),"",IF('Result Sheet'!J167="","",'Result Sheet'!J167))</f>
        <v/>
      </c>
      <c r="J167" s="120" t="str">
        <f>IF($R$3=$AQ$8,'Result Sheet'!L167,IF($R$3=$AQ$9,'Result Sheet'!AG167,IF($R$3=$AQ$10,'Result Sheet'!BC167,IF($R$3=$AQ$11,'Result Sheet'!BX167,IF($R$3=$AQ$12,'Result Sheet'!CS167,IF($R$3=$AQ$13,'Result Sheet'!DN167,""))))))</f>
        <v/>
      </c>
      <c r="K167" s="120" t="str">
        <f>IF($R$3=$AQ$8,'Result Sheet'!M167,IF($R$3=$AQ$9,'Result Sheet'!AH167,IF($R$3=$AQ$10,'Result Sheet'!BD167,IF($R$3=$AQ$11,'Result Sheet'!BY167,IF($R$3=$AQ$12,'Result Sheet'!CT167,IF($R$3=$AQ$13,'Result Sheet'!DO167,IF($R$3=$AQ$14,'Result Sheet'!EI167,IF($R$3=$AQ$15,'Result Sheet'!ES167,IF($R$3=$AQ$16,'Result Sheet'!FC167,"")))))))))</f>
        <v/>
      </c>
      <c r="L167" s="120" t="str">
        <f>IF($R$3=$AQ$8,'Result Sheet'!N167,IF($R$3=$AQ$9,'Result Sheet'!AI167,IF($R$3=$AQ$10,'Result Sheet'!BE167,IF($R$3=$AQ$11,'Result Sheet'!BZ167,IF($R$3=$AQ$12,'Result Sheet'!CU167,IF($R$3=$AQ$13,'Result Sheet'!DP167,""))))))</f>
        <v/>
      </c>
      <c r="M167" s="120" t="str">
        <f>IF($R$3=$AQ$8,'Result Sheet'!O167,IF($R$3=$AQ$9,'Result Sheet'!AJ167,IF($R$3=$AQ$10,'Result Sheet'!BF167,IF($R$3=$AQ$11,'Result Sheet'!CA167,IF($R$3=$AQ$12,'Result Sheet'!CV167,IF($R$3=$AQ$13,'Result Sheet'!DQ167,IF($R$3=$AQ$14,'Result Sheet'!EJ167,IF($R$3=$AQ$15,'Result Sheet'!ET167,IF($R$3=$AQ$16,'Result Sheet'!FD167,"")))))))))</f>
        <v/>
      </c>
      <c r="N167" s="120" t="str">
        <f>IF($R$3=$AQ$8,'Result Sheet'!P167,IF($R$3=$AQ$9,'Result Sheet'!AK167,IF($R$3=$AQ$10,'Result Sheet'!BG167,IF($R$3=$AQ$11,'Result Sheet'!CB167,IF($R$3=$AQ$12,'Result Sheet'!CW167,IF($R$3=$AQ$13,'Result Sheet'!DR167,""))))))</f>
        <v/>
      </c>
      <c r="O167" s="120" t="str">
        <f>IF($R$3=$AQ$8,'Result Sheet'!Q167,IF($R$3=$AQ$9,'Result Sheet'!AL167,IF($R$3=$AQ$10,'Result Sheet'!BH167,IF($R$3=$AQ$11,'Result Sheet'!CC167,IF($R$3=$AQ$12,'Result Sheet'!CX167,IF($R$3=$AQ$13,'Result Sheet'!DS167,IF($R$3=$AQ$14,'Result Sheet'!EK167,IF($R$3=$AQ$15,'Result Sheet'!EU167,IF($R$3=$AQ$16,'Result Sheet'!FE167,"")))))))))</f>
        <v/>
      </c>
      <c r="P167" s="482" t="str">
        <f t="shared" si="25"/>
        <v/>
      </c>
      <c r="Q167" s="120" t="str">
        <f>IF($R$3=$AQ$8,'Result Sheet'!S167,IF($R$3=$AQ$9,'Result Sheet'!AN167,IF($R$3=$AQ$10,'Result Sheet'!BJ167,IF($R$3=$AQ$11,'Result Sheet'!CE167,IF($R$3=$AQ$12,'Result Sheet'!CZ167,IF($R$3=$AQ$13,'Result Sheet'!DU167,""))))))</f>
        <v/>
      </c>
      <c r="R167" s="120" t="str">
        <f>IF($R$3=$AQ$8,'Result Sheet'!T167,IF($R$3=$AQ$9,'Result Sheet'!AO167,IF($R$3=$AQ$10,'Result Sheet'!BK167,IF($R$3=$AQ$11,'Result Sheet'!CF167,IF($R$3=$AQ$12,'Result Sheet'!DA167,IF($R$3=$AQ$13,'Result Sheet'!DV167,IF($R$3=$AQ$14,'Result Sheet'!EL167,IF($R$3=$AQ$15,'Result Sheet'!EV167,IF($R$3=$AQ$16,'Result Sheet'!FF167,"")))))))))</f>
        <v/>
      </c>
      <c r="S167" s="65" t="str">
        <f t="shared" si="26"/>
        <v/>
      </c>
      <c r="T167" s="62">
        <f t="shared" si="27"/>
        <v>0</v>
      </c>
      <c r="U167" s="120" t="str">
        <f>IF($R$3=$AQ$8,'Result Sheet'!W167,IF($R$3=$AQ$9,'Result Sheet'!AR167,IF($R$3=$AQ$10,'Result Sheet'!BN167,IF($R$3=$AQ$11,'Result Sheet'!CI167,IF($R$3=$AQ$12,'Result Sheet'!DD167,IF($R$3=$AQ$13,'Result Sheet'!DY167,""))))))</f>
        <v/>
      </c>
      <c r="V167" s="120" t="str">
        <f>IF($R$3=$AQ$8,'Result Sheet'!X167,IF($R$3=$AQ$9,'Result Sheet'!AS167,IF($R$3=$AQ$10,'Result Sheet'!BO167,IF($R$3=$AQ$11,'Result Sheet'!CJ167,IF($R$3=$AQ$12,'Result Sheet'!DE167,IF($R$3=$AQ$13,'Result Sheet'!DZ167,IF($R$3=$AQ$14,'Result Sheet'!EM167,IF($R$3=$AQ$15,'Result Sheet'!EW167,IF($R$3=$AQ$16,'Result Sheet'!FG167,"")))))))))</f>
        <v/>
      </c>
      <c r="W167" s="66" t="str">
        <f t="shared" si="28"/>
        <v/>
      </c>
      <c r="X167" s="455" t="str">
        <f t="shared" si="29"/>
        <v/>
      </c>
      <c r="Y167" s="456">
        <f t="shared" si="30"/>
        <v>0</v>
      </c>
      <c r="Z167" s="456" t="str">
        <f t="shared" si="24"/>
        <v/>
      </c>
      <c r="AA167" s="456" t="str">
        <f t="shared" si="31"/>
        <v/>
      </c>
      <c r="AB167" s="456" t="str">
        <f t="shared" si="32"/>
        <v/>
      </c>
      <c r="AC167" s="456" t="str">
        <f t="shared" si="33"/>
        <v/>
      </c>
      <c r="AD167" s="457" t="str">
        <f t="shared" si="34"/>
        <v/>
      </c>
    </row>
    <row r="168" spans="1:30">
      <c r="A168" s="485">
        <f>IF('Result Sheet'!A168="","",'Result Sheet'!A168)</f>
        <v>161</v>
      </c>
      <c r="B168" s="449" t="str">
        <f>IF(OR($D$3="",$R$3=""),"",IF('Result Sheet'!B168="","",'Result Sheet'!B168))</f>
        <v/>
      </c>
      <c r="C168" s="450" t="str">
        <f>IF(OR($D$3="",$R$3=""),"",IF('Result Sheet'!F168="","",'Result Sheet'!F168))</f>
        <v/>
      </c>
      <c r="D168" s="451" t="str">
        <f>IF(OR($D$3="",$R$3=""),"",IF('Result Sheet'!E168="","",'Result Sheet'!E168))</f>
        <v/>
      </c>
      <c r="E168" s="452" t="str">
        <f>IF(OR($D$3="",$R$3=""),"",IF('Result Sheet'!G168="","",'Result Sheet'!G168))</f>
        <v/>
      </c>
      <c r="F168" s="452" t="str">
        <f>IF(OR($D$3="",$R$3=""),"",IF('Result Sheet'!H168="","",'Result Sheet'!H168))</f>
        <v/>
      </c>
      <c r="G168" s="452" t="str">
        <f>IF(OR($D$3="",$R$3=""),"",IF('Result Sheet'!I168="","",'Result Sheet'!I168))</f>
        <v/>
      </c>
      <c r="H168" s="453" t="str">
        <f>IF(OR($D$3="",$R$3=""),"",IF('Result Sheet'!K168="","",'Result Sheet'!K168))</f>
        <v/>
      </c>
      <c r="I168" s="454" t="str">
        <f>IF(OR($D$3="",$R$3=""),"",IF('Result Sheet'!J168="","",'Result Sheet'!J168))</f>
        <v/>
      </c>
      <c r="J168" s="120" t="str">
        <f>IF($R$3=$AQ$8,'Result Sheet'!L168,IF($R$3=$AQ$9,'Result Sheet'!AG168,IF($R$3=$AQ$10,'Result Sheet'!BC168,IF($R$3=$AQ$11,'Result Sheet'!BX168,IF($R$3=$AQ$12,'Result Sheet'!CS168,IF($R$3=$AQ$13,'Result Sheet'!DN168,""))))))</f>
        <v/>
      </c>
      <c r="K168" s="120" t="str">
        <f>IF($R$3=$AQ$8,'Result Sheet'!M168,IF($R$3=$AQ$9,'Result Sheet'!AH168,IF($R$3=$AQ$10,'Result Sheet'!BD168,IF($R$3=$AQ$11,'Result Sheet'!BY168,IF($R$3=$AQ$12,'Result Sheet'!CT168,IF($R$3=$AQ$13,'Result Sheet'!DO168,IF($R$3=$AQ$14,'Result Sheet'!EI168,IF($R$3=$AQ$15,'Result Sheet'!ES168,IF($R$3=$AQ$16,'Result Sheet'!FC168,"")))))))))</f>
        <v/>
      </c>
      <c r="L168" s="120" t="str">
        <f>IF($R$3=$AQ$8,'Result Sheet'!N168,IF($R$3=$AQ$9,'Result Sheet'!AI168,IF($R$3=$AQ$10,'Result Sheet'!BE168,IF($R$3=$AQ$11,'Result Sheet'!BZ168,IF($R$3=$AQ$12,'Result Sheet'!CU168,IF($R$3=$AQ$13,'Result Sheet'!DP168,""))))))</f>
        <v/>
      </c>
      <c r="M168" s="120" t="str">
        <f>IF($R$3=$AQ$8,'Result Sheet'!O168,IF($R$3=$AQ$9,'Result Sheet'!AJ168,IF($R$3=$AQ$10,'Result Sheet'!BF168,IF($R$3=$AQ$11,'Result Sheet'!CA168,IF($R$3=$AQ$12,'Result Sheet'!CV168,IF($R$3=$AQ$13,'Result Sheet'!DQ168,IF($R$3=$AQ$14,'Result Sheet'!EJ168,IF($R$3=$AQ$15,'Result Sheet'!ET168,IF($R$3=$AQ$16,'Result Sheet'!FD168,"")))))))))</f>
        <v/>
      </c>
      <c r="N168" s="120" t="str">
        <f>IF($R$3=$AQ$8,'Result Sheet'!P168,IF($R$3=$AQ$9,'Result Sheet'!AK168,IF($R$3=$AQ$10,'Result Sheet'!BG168,IF($R$3=$AQ$11,'Result Sheet'!CB168,IF($R$3=$AQ$12,'Result Sheet'!CW168,IF($R$3=$AQ$13,'Result Sheet'!DR168,""))))))</f>
        <v/>
      </c>
      <c r="O168" s="120" t="str">
        <f>IF($R$3=$AQ$8,'Result Sheet'!Q168,IF($R$3=$AQ$9,'Result Sheet'!AL168,IF($R$3=$AQ$10,'Result Sheet'!BH168,IF($R$3=$AQ$11,'Result Sheet'!CC168,IF($R$3=$AQ$12,'Result Sheet'!CX168,IF($R$3=$AQ$13,'Result Sheet'!DS168,IF($R$3=$AQ$14,'Result Sheet'!EK168,IF($R$3=$AQ$15,'Result Sheet'!EU168,IF($R$3=$AQ$16,'Result Sheet'!FE168,"")))))))))</f>
        <v/>
      </c>
      <c r="P168" s="482" t="str">
        <f t="shared" si="25"/>
        <v/>
      </c>
      <c r="Q168" s="120" t="str">
        <f>IF($R$3=$AQ$8,'Result Sheet'!S168,IF($R$3=$AQ$9,'Result Sheet'!AN168,IF($R$3=$AQ$10,'Result Sheet'!BJ168,IF($R$3=$AQ$11,'Result Sheet'!CE168,IF($R$3=$AQ$12,'Result Sheet'!CZ168,IF($R$3=$AQ$13,'Result Sheet'!DU168,""))))))</f>
        <v/>
      </c>
      <c r="R168" s="120" t="str">
        <f>IF($R$3=$AQ$8,'Result Sheet'!T168,IF($R$3=$AQ$9,'Result Sheet'!AO168,IF($R$3=$AQ$10,'Result Sheet'!BK168,IF($R$3=$AQ$11,'Result Sheet'!CF168,IF($R$3=$AQ$12,'Result Sheet'!DA168,IF($R$3=$AQ$13,'Result Sheet'!DV168,IF($R$3=$AQ$14,'Result Sheet'!EL168,IF($R$3=$AQ$15,'Result Sheet'!EV168,IF($R$3=$AQ$16,'Result Sheet'!FF168,"")))))))))</f>
        <v/>
      </c>
      <c r="S168" s="65" t="str">
        <f t="shared" si="26"/>
        <v/>
      </c>
      <c r="T168" s="62">
        <f t="shared" si="27"/>
        <v>0</v>
      </c>
      <c r="U168" s="120" t="str">
        <f>IF($R$3=$AQ$8,'Result Sheet'!W168,IF($R$3=$AQ$9,'Result Sheet'!AR168,IF($R$3=$AQ$10,'Result Sheet'!BN168,IF($R$3=$AQ$11,'Result Sheet'!CI168,IF($R$3=$AQ$12,'Result Sheet'!DD168,IF($R$3=$AQ$13,'Result Sheet'!DY168,""))))))</f>
        <v/>
      </c>
      <c r="V168" s="120" t="str">
        <f>IF($R$3=$AQ$8,'Result Sheet'!X168,IF($R$3=$AQ$9,'Result Sheet'!AS168,IF($R$3=$AQ$10,'Result Sheet'!BO168,IF($R$3=$AQ$11,'Result Sheet'!CJ168,IF($R$3=$AQ$12,'Result Sheet'!DE168,IF($R$3=$AQ$13,'Result Sheet'!DZ168,IF($R$3=$AQ$14,'Result Sheet'!EM168,IF($R$3=$AQ$15,'Result Sheet'!EW168,IF($R$3=$AQ$16,'Result Sheet'!FG168,"")))))))))</f>
        <v/>
      </c>
      <c r="W168" s="66" t="str">
        <f t="shared" si="28"/>
        <v/>
      </c>
      <c r="X168" s="455" t="str">
        <f t="shared" si="29"/>
        <v/>
      </c>
      <c r="Y168" s="456">
        <f t="shared" si="30"/>
        <v>0</v>
      </c>
      <c r="Z168" s="456" t="str">
        <f t="shared" ref="Z168:Z199" si="35">IF(OR(B168="NSO",B168=0,B168=""),"",IF(OR($R$3=$AQ$12,$R$3=$AQ$13,$R$3=$AQ$14,$R$3=$AQ$15,$R$3=$AQ$16),$X$7,IF($R$3=$AQ$9,IF(AND(J168="",K168="",L168=""),15-Y168,IF(AND(J168="NA",K168="NA",L168="NA"),15-Y168,IF(AND(N168="",O168=""),35-Y168,IF(AND(R168="",S168=""),50-Y168,100-Y168)))),IF(AND(J168="",K168="",L168=""),30-Y168,IF(AND(J168="NA",K168="NA",L168="NA"),30-Y168,IF(AND(N168="",O168=""),70-Y168,IF(AND(R168="",S168=""),100-Y168,200-Y168)))))))</f>
        <v/>
      </c>
      <c r="AA168" s="456" t="str">
        <f t="shared" si="31"/>
        <v/>
      </c>
      <c r="AB168" s="456" t="str">
        <f t="shared" si="32"/>
        <v/>
      </c>
      <c r="AC168" s="456" t="str">
        <f t="shared" si="33"/>
        <v/>
      </c>
      <c r="AD168" s="457" t="str">
        <f t="shared" si="34"/>
        <v/>
      </c>
    </row>
    <row r="169" spans="1:30">
      <c r="A169" s="485">
        <f>IF('Result Sheet'!A169="","",'Result Sheet'!A169)</f>
        <v>162</v>
      </c>
      <c r="B169" s="449" t="str">
        <f>IF(OR($D$3="",$R$3=""),"",IF('Result Sheet'!B169="","",'Result Sheet'!B169))</f>
        <v/>
      </c>
      <c r="C169" s="450" t="str">
        <f>IF(OR($D$3="",$R$3=""),"",IF('Result Sheet'!F169="","",'Result Sheet'!F169))</f>
        <v/>
      </c>
      <c r="D169" s="451" t="str">
        <f>IF(OR($D$3="",$R$3=""),"",IF('Result Sheet'!E169="","",'Result Sheet'!E169))</f>
        <v/>
      </c>
      <c r="E169" s="452" t="str">
        <f>IF(OR($D$3="",$R$3=""),"",IF('Result Sheet'!G169="","",'Result Sheet'!G169))</f>
        <v/>
      </c>
      <c r="F169" s="452" t="str">
        <f>IF(OR($D$3="",$R$3=""),"",IF('Result Sheet'!H169="","",'Result Sheet'!H169))</f>
        <v/>
      </c>
      <c r="G169" s="452" t="str">
        <f>IF(OR($D$3="",$R$3=""),"",IF('Result Sheet'!I169="","",'Result Sheet'!I169))</f>
        <v/>
      </c>
      <c r="H169" s="453" t="str">
        <f>IF(OR($D$3="",$R$3=""),"",IF('Result Sheet'!K169="","",'Result Sheet'!K169))</f>
        <v/>
      </c>
      <c r="I169" s="454" t="str">
        <f>IF(OR($D$3="",$R$3=""),"",IF('Result Sheet'!J169="","",'Result Sheet'!J169))</f>
        <v/>
      </c>
      <c r="J169" s="120" t="str">
        <f>IF($R$3=$AQ$8,'Result Sheet'!L169,IF($R$3=$AQ$9,'Result Sheet'!AG169,IF($R$3=$AQ$10,'Result Sheet'!BC169,IF($R$3=$AQ$11,'Result Sheet'!BX169,IF($R$3=$AQ$12,'Result Sheet'!CS169,IF($R$3=$AQ$13,'Result Sheet'!DN169,""))))))</f>
        <v/>
      </c>
      <c r="K169" s="120" t="str">
        <f>IF($R$3=$AQ$8,'Result Sheet'!M169,IF($R$3=$AQ$9,'Result Sheet'!AH169,IF($R$3=$AQ$10,'Result Sheet'!BD169,IF($R$3=$AQ$11,'Result Sheet'!BY169,IF($R$3=$AQ$12,'Result Sheet'!CT169,IF($R$3=$AQ$13,'Result Sheet'!DO169,IF($R$3=$AQ$14,'Result Sheet'!EI169,IF($R$3=$AQ$15,'Result Sheet'!ES169,IF($R$3=$AQ$16,'Result Sheet'!FC169,"")))))))))</f>
        <v/>
      </c>
      <c r="L169" s="120" t="str">
        <f>IF($R$3=$AQ$8,'Result Sheet'!N169,IF($R$3=$AQ$9,'Result Sheet'!AI169,IF($R$3=$AQ$10,'Result Sheet'!BE169,IF($R$3=$AQ$11,'Result Sheet'!BZ169,IF($R$3=$AQ$12,'Result Sheet'!CU169,IF($R$3=$AQ$13,'Result Sheet'!DP169,""))))))</f>
        <v/>
      </c>
      <c r="M169" s="120" t="str">
        <f>IF($R$3=$AQ$8,'Result Sheet'!O169,IF($R$3=$AQ$9,'Result Sheet'!AJ169,IF($R$3=$AQ$10,'Result Sheet'!BF169,IF($R$3=$AQ$11,'Result Sheet'!CA169,IF($R$3=$AQ$12,'Result Sheet'!CV169,IF($R$3=$AQ$13,'Result Sheet'!DQ169,IF($R$3=$AQ$14,'Result Sheet'!EJ169,IF($R$3=$AQ$15,'Result Sheet'!ET169,IF($R$3=$AQ$16,'Result Sheet'!FD169,"")))))))))</f>
        <v/>
      </c>
      <c r="N169" s="120" t="str">
        <f>IF($R$3=$AQ$8,'Result Sheet'!P169,IF($R$3=$AQ$9,'Result Sheet'!AK169,IF($R$3=$AQ$10,'Result Sheet'!BG169,IF($R$3=$AQ$11,'Result Sheet'!CB169,IF($R$3=$AQ$12,'Result Sheet'!CW169,IF($R$3=$AQ$13,'Result Sheet'!DR169,""))))))</f>
        <v/>
      </c>
      <c r="O169" s="120" t="str">
        <f>IF($R$3=$AQ$8,'Result Sheet'!Q169,IF($R$3=$AQ$9,'Result Sheet'!AL169,IF($R$3=$AQ$10,'Result Sheet'!BH169,IF($R$3=$AQ$11,'Result Sheet'!CC169,IF($R$3=$AQ$12,'Result Sheet'!CX169,IF($R$3=$AQ$13,'Result Sheet'!DS169,IF($R$3=$AQ$14,'Result Sheet'!EK169,IF($R$3=$AQ$15,'Result Sheet'!EU169,IF($R$3=$AQ$16,'Result Sheet'!FE169,"")))))))))</f>
        <v/>
      </c>
      <c r="P169" s="482" t="str">
        <f t="shared" si="25"/>
        <v/>
      </c>
      <c r="Q169" s="120" t="str">
        <f>IF($R$3=$AQ$8,'Result Sheet'!S169,IF($R$3=$AQ$9,'Result Sheet'!AN169,IF($R$3=$AQ$10,'Result Sheet'!BJ169,IF($R$3=$AQ$11,'Result Sheet'!CE169,IF($R$3=$AQ$12,'Result Sheet'!CZ169,IF($R$3=$AQ$13,'Result Sheet'!DU169,""))))))</f>
        <v/>
      </c>
      <c r="R169" s="120" t="str">
        <f>IF($R$3=$AQ$8,'Result Sheet'!T169,IF($R$3=$AQ$9,'Result Sheet'!AO169,IF($R$3=$AQ$10,'Result Sheet'!BK169,IF($R$3=$AQ$11,'Result Sheet'!CF169,IF($R$3=$AQ$12,'Result Sheet'!DA169,IF($R$3=$AQ$13,'Result Sheet'!DV169,IF($R$3=$AQ$14,'Result Sheet'!EL169,IF($R$3=$AQ$15,'Result Sheet'!EV169,IF($R$3=$AQ$16,'Result Sheet'!FF169,"")))))))))</f>
        <v/>
      </c>
      <c r="S169" s="65" t="str">
        <f t="shared" si="26"/>
        <v/>
      </c>
      <c r="T169" s="62">
        <f t="shared" si="27"/>
        <v>0</v>
      </c>
      <c r="U169" s="120" t="str">
        <f>IF($R$3=$AQ$8,'Result Sheet'!W169,IF($R$3=$AQ$9,'Result Sheet'!AR169,IF($R$3=$AQ$10,'Result Sheet'!BN169,IF($R$3=$AQ$11,'Result Sheet'!CI169,IF($R$3=$AQ$12,'Result Sheet'!DD169,IF($R$3=$AQ$13,'Result Sheet'!DY169,""))))))</f>
        <v/>
      </c>
      <c r="V169" s="120" t="str">
        <f>IF($R$3=$AQ$8,'Result Sheet'!X169,IF($R$3=$AQ$9,'Result Sheet'!AS169,IF($R$3=$AQ$10,'Result Sheet'!BO169,IF($R$3=$AQ$11,'Result Sheet'!CJ169,IF($R$3=$AQ$12,'Result Sheet'!DE169,IF($R$3=$AQ$13,'Result Sheet'!DZ169,IF($R$3=$AQ$14,'Result Sheet'!EM169,IF($R$3=$AQ$15,'Result Sheet'!EW169,IF($R$3=$AQ$16,'Result Sheet'!FG169,"")))))))))</f>
        <v/>
      </c>
      <c r="W169" s="66" t="str">
        <f t="shared" si="28"/>
        <v/>
      </c>
      <c r="X169" s="455" t="str">
        <f t="shared" si="29"/>
        <v/>
      </c>
      <c r="Y169" s="456">
        <f t="shared" si="30"/>
        <v>0</v>
      </c>
      <c r="Z169" s="456" t="str">
        <f t="shared" si="35"/>
        <v/>
      </c>
      <c r="AA169" s="456" t="str">
        <f t="shared" si="31"/>
        <v/>
      </c>
      <c r="AB169" s="456" t="str">
        <f t="shared" si="32"/>
        <v/>
      </c>
      <c r="AC169" s="456" t="str">
        <f t="shared" si="33"/>
        <v/>
      </c>
      <c r="AD169" s="457" t="str">
        <f t="shared" si="34"/>
        <v/>
      </c>
    </row>
    <row r="170" spans="1:30">
      <c r="A170" s="485">
        <f>IF('Result Sheet'!A170="","",'Result Sheet'!A170)</f>
        <v>163</v>
      </c>
      <c r="B170" s="449" t="str">
        <f>IF(OR($D$3="",$R$3=""),"",IF('Result Sheet'!B170="","",'Result Sheet'!B170))</f>
        <v/>
      </c>
      <c r="C170" s="450" t="str">
        <f>IF(OR($D$3="",$R$3=""),"",IF('Result Sheet'!F170="","",'Result Sheet'!F170))</f>
        <v/>
      </c>
      <c r="D170" s="451" t="str">
        <f>IF(OR($D$3="",$R$3=""),"",IF('Result Sheet'!E170="","",'Result Sheet'!E170))</f>
        <v/>
      </c>
      <c r="E170" s="452" t="str">
        <f>IF(OR($D$3="",$R$3=""),"",IF('Result Sheet'!G170="","",'Result Sheet'!G170))</f>
        <v/>
      </c>
      <c r="F170" s="452" t="str">
        <f>IF(OR($D$3="",$R$3=""),"",IF('Result Sheet'!H170="","",'Result Sheet'!H170))</f>
        <v/>
      </c>
      <c r="G170" s="452" t="str">
        <f>IF(OR($D$3="",$R$3=""),"",IF('Result Sheet'!I170="","",'Result Sheet'!I170))</f>
        <v/>
      </c>
      <c r="H170" s="453" t="str">
        <f>IF(OR($D$3="",$R$3=""),"",IF('Result Sheet'!K170="","",'Result Sheet'!K170))</f>
        <v/>
      </c>
      <c r="I170" s="454" t="str">
        <f>IF(OR($D$3="",$R$3=""),"",IF('Result Sheet'!J170="","",'Result Sheet'!J170))</f>
        <v/>
      </c>
      <c r="J170" s="120" t="str">
        <f>IF($R$3=$AQ$8,'Result Sheet'!L170,IF($R$3=$AQ$9,'Result Sheet'!AG170,IF($R$3=$AQ$10,'Result Sheet'!BC170,IF($R$3=$AQ$11,'Result Sheet'!BX170,IF($R$3=$AQ$12,'Result Sheet'!CS170,IF($R$3=$AQ$13,'Result Sheet'!DN170,""))))))</f>
        <v/>
      </c>
      <c r="K170" s="120" t="str">
        <f>IF($R$3=$AQ$8,'Result Sheet'!M170,IF($R$3=$AQ$9,'Result Sheet'!AH170,IF($R$3=$AQ$10,'Result Sheet'!BD170,IF($R$3=$AQ$11,'Result Sheet'!BY170,IF($R$3=$AQ$12,'Result Sheet'!CT170,IF($R$3=$AQ$13,'Result Sheet'!DO170,IF($R$3=$AQ$14,'Result Sheet'!EI170,IF($R$3=$AQ$15,'Result Sheet'!ES170,IF($R$3=$AQ$16,'Result Sheet'!FC170,"")))))))))</f>
        <v/>
      </c>
      <c r="L170" s="120" t="str">
        <f>IF($R$3=$AQ$8,'Result Sheet'!N170,IF($R$3=$AQ$9,'Result Sheet'!AI170,IF($R$3=$AQ$10,'Result Sheet'!BE170,IF($R$3=$AQ$11,'Result Sheet'!BZ170,IF($R$3=$AQ$12,'Result Sheet'!CU170,IF($R$3=$AQ$13,'Result Sheet'!DP170,""))))))</f>
        <v/>
      </c>
      <c r="M170" s="120" t="str">
        <f>IF($R$3=$AQ$8,'Result Sheet'!O170,IF($R$3=$AQ$9,'Result Sheet'!AJ170,IF($R$3=$AQ$10,'Result Sheet'!BF170,IF($R$3=$AQ$11,'Result Sheet'!CA170,IF($R$3=$AQ$12,'Result Sheet'!CV170,IF($R$3=$AQ$13,'Result Sheet'!DQ170,IF($R$3=$AQ$14,'Result Sheet'!EJ170,IF($R$3=$AQ$15,'Result Sheet'!ET170,IF($R$3=$AQ$16,'Result Sheet'!FD170,"")))))))))</f>
        <v/>
      </c>
      <c r="N170" s="120" t="str">
        <f>IF($R$3=$AQ$8,'Result Sheet'!P170,IF($R$3=$AQ$9,'Result Sheet'!AK170,IF($R$3=$AQ$10,'Result Sheet'!BG170,IF($R$3=$AQ$11,'Result Sheet'!CB170,IF($R$3=$AQ$12,'Result Sheet'!CW170,IF($R$3=$AQ$13,'Result Sheet'!DR170,""))))))</f>
        <v/>
      </c>
      <c r="O170" s="120" t="str">
        <f>IF($R$3=$AQ$8,'Result Sheet'!Q170,IF($R$3=$AQ$9,'Result Sheet'!AL170,IF($R$3=$AQ$10,'Result Sheet'!BH170,IF($R$3=$AQ$11,'Result Sheet'!CC170,IF($R$3=$AQ$12,'Result Sheet'!CX170,IF($R$3=$AQ$13,'Result Sheet'!DS170,IF($R$3=$AQ$14,'Result Sheet'!EK170,IF($R$3=$AQ$15,'Result Sheet'!EU170,IF($R$3=$AQ$16,'Result Sheet'!FE170,"")))))))))</f>
        <v/>
      </c>
      <c r="P170" s="482" t="str">
        <f t="shared" si="25"/>
        <v/>
      </c>
      <c r="Q170" s="120" t="str">
        <f>IF($R$3=$AQ$8,'Result Sheet'!S170,IF($R$3=$AQ$9,'Result Sheet'!AN170,IF($R$3=$AQ$10,'Result Sheet'!BJ170,IF($R$3=$AQ$11,'Result Sheet'!CE170,IF($R$3=$AQ$12,'Result Sheet'!CZ170,IF($R$3=$AQ$13,'Result Sheet'!DU170,""))))))</f>
        <v/>
      </c>
      <c r="R170" s="120" t="str">
        <f>IF($R$3=$AQ$8,'Result Sheet'!T170,IF($R$3=$AQ$9,'Result Sheet'!AO170,IF($R$3=$AQ$10,'Result Sheet'!BK170,IF($R$3=$AQ$11,'Result Sheet'!CF170,IF($R$3=$AQ$12,'Result Sheet'!DA170,IF($R$3=$AQ$13,'Result Sheet'!DV170,IF($R$3=$AQ$14,'Result Sheet'!EL170,IF($R$3=$AQ$15,'Result Sheet'!EV170,IF($R$3=$AQ$16,'Result Sheet'!FF170,"")))))))))</f>
        <v/>
      </c>
      <c r="S170" s="65" t="str">
        <f t="shared" si="26"/>
        <v/>
      </c>
      <c r="T170" s="62">
        <f t="shared" si="27"/>
        <v>0</v>
      </c>
      <c r="U170" s="120" t="str">
        <f>IF($R$3=$AQ$8,'Result Sheet'!W170,IF($R$3=$AQ$9,'Result Sheet'!AR170,IF($R$3=$AQ$10,'Result Sheet'!BN170,IF($R$3=$AQ$11,'Result Sheet'!CI170,IF($R$3=$AQ$12,'Result Sheet'!DD170,IF($R$3=$AQ$13,'Result Sheet'!DY170,""))))))</f>
        <v/>
      </c>
      <c r="V170" s="120" t="str">
        <f>IF($R$3=$AQ$8,'Result Sheet'!X170,IF($R$3=$AQ$9,'Result Sheet'!AS170,IF($R$3=$AQ$10,'Result Sheet'!BO170,IF($R$3=$AQ$11,'Result Sheet'!CJ170,IF($R$3=$AQ$12,'Result Sheet'!DE170,IF($R$3=$AQ$13,'Result Sheet'!DZ170,IF($R$3=$AQ$14,'Result Sheet'!EM170,IF($R$3=$AQ$15,'Result Sheet'!EW170,IF($R$3=$AQ$16,'Result Sheet'!FG170,"")))))))))</f>
        <v/>
      </c>
      <c r="W170" s="66" t="str">
        <f t="shared" si="28"/>
        <v/>
      </c>
      <c r="X170" s="455" t="str">
        <f t="shared" si="29"/>
        <v/>
      </c>
      <c r="Y170" s="456">
        <f t="shared" si="30"/>
        <v>0</v>
      </c>
      <c r="Z170" s="456" t="str">
        <f t="shared" si="35"/>
        <v/>
      </c>
      <c r="AA170" s="456" t="str">
        <f t="shared" si="31"/>
        <v/>
      </c>
      <c r="AB170" s="456" t="str">
        <f t="shared" si="32"/>
        <v/>
      </c>
      <c r="AC170" s="456" t="str">
        <f t="shared" si="33"/>
        <v/>
      </c>
      <c r="AD170" s="457" t="str">
        <f t="shared" si="34"/>
        <v/>
      </c>
    </row>
    <row r="171" spans="1:30">
      <c r="A171" s="485">
        <f>IF('Result Sheet'!A171="","",'Result Sheet'!A171)</f>
        <v>164</v>
      </c>
      <c r="B171" s="449" t="str">
        <f>IF(OR($D$3="",$R$3=""),"",IF('Result Sheet'!B171="","",'Result Sheet'!B171))</f>
        <v/>
      </c>
      <c r="C171" s="450" t="str">
        <f>IF(OR($D$3="",$R$3=""),"",IF('Result Sheet'!F171="","",'Result Sheet'!F171))</f>
        <v/>
      </c>
      <c r="D171" s="451" t="str">
        <f>IF(OR($D$3="",$R$3=""),"",IF('Result Sheet'!E171="","",'Result Sheet'!E171))</f>
        <v/>
      </c>
      <c r="E171" s="452" t="str">
        <f>IF(OR($D$3="",$R$3=""),"",IF('Result Sheet'!G171="","",'Result Sheet'!G171))</f>
        <v/>
      </c>
      <c r="F171" s="452" t="str">
        <f>IF(OR($D$3="",$R$3=""),"",IF('Result Sheet'!H171="","",'Result Sheet'!H171))</f>
        <v/>
      </c>
      <c r="G171" s="452" t="str">
        <f>IF(OR($D$3="",$R$3=""),"",IF('Result Sheet'!I171="","",'Result Sheet'!I171))</f>
        <v/>
      </c>
      <c r="H171" s="453" t="str">
        <f>IF(OR($D$3="",$R$3=""),"",IF('Result Sheet'!K171="","",'Result Sheet'!K171))</f>
        <v/>
      </c>
      <c r="I171" s="454" t="str">
        <f>IF(OR($D$3="",$R$3=""),"",IF('Result Sheet'!J171="","",'Result Sheet'!J171))</f>
        <v/>
      </c>
      <c r="J171" s="120" t="str">
        <f>IF($R$3=$AQ$8,'Result Sheet'!L171,IF($R$3=$AQ$9,'Result Sheet'!AG171,IF($R$3=$AQ$10,'Result Sheet'!BC171,IF($R$3=$AQ$11,'Result Sheet'!BX171,IF($R$3=$AQ$12,'Result Sheet'!CS171,IF($R$3=$AQ$13,'Result Sheet'!DN171,""))))))</f>
        <v/>
      </c>
      <c r="K171" s="120" t="str">
        <f>IF($R$3=$AQ$8,'Result Sheet'!M171,IF($R$3=$AQ$9,'Result Sheet'!AH171,IF($R$3=$AQ$10,'Result Sheet'!BD171,IF($R$3=$AQ$11,'Result Sheet'!BY171,IF($R$3=$AQ$12,'Result Sheet'!CT171,IF($R$3=$AQ$13,'Result Sheet'!DO171,IF($R$3=$AQ$14,'Result Sheet'!EI171,IF($R$3=$AQ$15,'Result Sheet'!ES171,IF($R$3=$AQ$16,'Result Sheet'!FC171,"")))))))))</f>
        <v/>
      </c>
      <c r="L171" s="120" t="str">
        <f>IF($R$3=$AQ$8,'Result Sheet'!N171,IF($R$3=$AQ$9,'Result Sheet'!AI171,IF($R$3=$AQ$10,'Result Sheet'!BE171,IF($R$3=$AQ$11,'Result Sheet'!BZ171,IF($R$3=$AQ$12,'Result Sheet'!CU171,IF($R$3=$AQ$13,'Result Sheet'!DP171,""))))))</f>
        <v/>
      </c>
      <c r="M171" s="120" t="str">
        <f>IF($R$3=$AQ$8,'Result Sheet'!O171,IF($R$3=$AQ$9,'Result Sheet'!AJ171,IF($R$3=$AQ$10,'Result Sheet'!BF171,IF($R$3=$AQ$11,'Result Sheet'!CA171,IF($R$3=$AQ$12,'Result Sheet'!CV171,IF($R$3=$AQ$13,'Result Sheet'!DQ171,IF($R$3=$AQ$14,'Result Sheet'!EJ171,IF($R$3=$AQ$15,'Result Sheet'!ET171,IF($R$3=$AQ$16,'Result Sheet'!FD171,"")))))))))</f>
        <v/>
      </c>
      <c r="N171" s="120" t="str">
        <f>IF($R$3=$AQ$8,'Result Sheet'!P171,IF($R$3=$AQ$9,'Result Sheet'!AK171,IF($R$3=$AQ$10,'Result Sheet'!BG171,IF($R$3=$AQ$11,'Result Sheet'!CB171,IF($R$3=$AQ$12,'Result Sheet'!CW171,IF($R$3=$AQ$13,'Result Sheet'!DR171,""))))))</f>
        <v/>
      </c>
      <c r="O171" s="120" t="str">
        <f>IF($R$3=$AQ$8,'Result Sheet'!Q171,IF($R$3=$AQ$9,'Result Sheet'!AL171,IF($R$3=$AQ$10,'Result Sheet'!BH171,IF($R$3=$AQ$11,'Result Sheet'!CC171,IF($R$3=$AQ$12,'Result Sheet'!CX171,IF($R$3=$AQ$13,'Result Sheet'!DS171,IF($R$3=$AQ$14,'Result Sheet'!EK171,IF($R$3=$AQ$15,'Result Sheet'!EU171,IF($R$3=$AQ$16,'Result Sheet'!FE171,"")))))))))</f>
        <v/>
      </c>
      <c r="P171" s="482" t="str">
        <f t="shared" si="25"/>
        <v/>
      </c>
      <c r="Q171" s="120" t="str">
        <f>IF($R$3=$AQ$8,'Result Sheet'!S171,IF($R$3=$AQ$9,'Result Sheet'!AN171,IF($R$3=$AQ$10,'Result Sheet'!BJ171,IF($R$3=$AQ$11,'Result Sheet'!CE171,IF($R$3=$AQ$12,'Result Sheet'!CZ171,IF($R$3=$AQ$13,'Result Sheet'!DU171,""))))))</f>
        <v/>
      </c>
      <c r="R171" s="120" t="str">
        <f>IF($R$3=$AQ$8,'Result Sheet'!T171,IF($R$3=$AQ$9,'Result Sheet'!AO171,IF($R$3=$AQ$10,'Result Sheet'!BK171,IF($R$3=$AQ$11,'Result Sheet'!CF171,IF($R$3=$AQ$12,'Result Sheet'!DA171,IF($R$3=$AQ$13,'Result Sheet'!DV171,IF($R$3=$AQ$14,'Result Sheet'!EL171,IF($R$3=$AQ$15,'Result Sheet'!EV171,IF($R$3=$AQ$16,'Result Sheet'!FF171,"")))))))))</f>
        <v/>
      </c>
      <c r="S171" s="65" t="str">
        <f t="shared" si="26"/>
        <v/>
      </c>
      <c r="T171" s="62">
        <f t="shared" si="27"/>
        <v>0</v>
      </c>
      <c r="U171" s="120" t="str">
        <f>IF($R$3=$AQ$8,'Result Sheet'!W171,IF($R$3=$AQ$9,'Result Sheet'!AR171,IF($R$3=$AQ$10,'Result Sheet'!BN171,IF($R$3=$AQ$11,'Result Sheet'!CI171,IF($R$3=$AQ$12,'Result Sheet'!DD171,IF($R$3=$AQ$13,'Result Sheet'!DY171,""))))))</f>
        <v/>
      </c>
      <c r="V171" s="120" t="str">
        <f>IF($R$3=$AQ$8,'Result Sheet'!X171,IF($R$3=$AQ$9,'Result Sheet'!AS171,IF($R$3=$AQ$10,'Result Sheet'!BO171,IF($R$3=$AQ$11,'Result Sheet'!CJ171,IF($R$3=$AQ$12,'Result Sheet'!DE171,IF($R$3=$AQ$13,'Result Sheet'!DZ171,IF($R$3=$AQ$14,'Result Sheet'!EM171,IF($R$3=$AQ$15,'Result Sheet'!EW171,IF($R$3=$AQ$16,'Result Sheet'!FG171,"")))))))))</f>
        <v/>
      </c>
      <c r="W171" s="66" t="str">
        <f t="shared" si="28"/>
        <v/>
      </c>
      <c r="X171" s="455" t="str">
        <f t="shared" si="29"/>
        <v/>
      </c>
      <c r="Y171" s="456">
        <f t="shared" si="30"/>
        <v>0</v>
      </c>
      <c r="Z171" s="456" t="str">
        <f t="shared" si="35"/>
        <v/>
      </c>
      <c r="AA171" s="456" t="str">
        <f t="shared" si="31"/>
        <v/>
      </c>
      <c r="AB171" s="456" t="str">
        <f t="shared" si="32"/>
        <v/>
      </c>
      <c r="AC171" s="456" t="str">
        <f t="shared" si="33"/>
        <v/>
      </c>
      <c r="AD171" s="457" t="str">
        <f t="shared" si="34"/>
        <v/>
      </c>
    </row>
    <row r="172" spans="1:30">
      <c r="A172" s="485">
        <f>IF('Result Sheet'!A172="","",'Result Sheet'!A172)</f>
        <v>165</v>
      </c>
      <c r="B172" s="449" t="str">
        <f>IF(OR($D$3="",$R$3=""),"",IF('Result Sheet'!B172="","",'Result Sheet'!B172))</f>
        <v/>
      </c>
      <c r="C172" s="450" t="str">
        <f>IF(OR($D$3="",$R$3=""),"",IF('Result Sheet'!F172="","",'Result Sheet'!F172))</f>
        <v/>
      </c>
      <c r="D172" s="451" t="str">
        <f>IF(OR($D$3="",$R$3=""),"",IF('Result Sheet'!E172="","",'Result Sheet'!E172))</f>
        <v/>
      </c>
      <c r="E172" s="452" t="str">
        <f>IF(OR($D$3="",$R$3=""),"",IF('Result Sheet'!G172="","",'Result Sheet'!G172))</f>
        <v/>
      </c>
      <c r="F172" s="452" t="str">
        <f>IF(OR($D$3="",$R$3=""),"",IF('Result Sheet'!H172="","",'Result Sheet'!H172))</f>
        <v/>
      </c>
      <c r="G172" s="452" t="str">
        <f>IF(OR($D$3="",$R$3=""),"",IF('Result Sheet'!I172="","",'Result Sheet'!I172))</f>
        <v/>
      </c>
      <c r="H172" s="453" t="str">
        <f>IF(OR($D$3="",$R$3=""),"",IF('Result Sheet'!K172="","",'Result Sheet'!K172))</f>
        <v/>
      </c>
      <c r="I172" s="454" t="str">
        <f>IF(OR($D$3="",$R$3=""),"",IF('Result Sheet'!J172="","",'Result Sheet'!J172))</f>
        <v/>
      </c>
      <c r="J172" s="120" t="str">
        <f>IF($R$3=$AQ$8,'Result Sheet'!L172,IF($R$3=$AQ$9,'Result Sheet'!AG172,IF($R$3=$AQ$10,'Result Sheet'!BC172,IF($R$3=$AQ$11,'Result Sheet'!BX172,IF($R$3=$AQ$12,'Result Sheet'!CS172,IF($R$3=$AQ$13,'Result Sheet'!DN172,""))))))</f>
        <v/>
      </c>
      <c r="K172" s="120" t="str">
        <f>IF($R$3=$AQ$8,'Result Sheet'!M172,IF($R$3=$AQ$9,'Result Sheet'!AH172,IF($R$3=$AQ$10,'Result Sheet'!BD172,IF($R$3=$AQ$11,'Result Sheet'!BY172,IF($R$3=$AQ$12,'Result Sheet'!CT172,IF($R$3=$AQ$13,'Result Sheet'!DO172,IF($R$3=$AQ$14,'Result Sheet'!EI172,IF($R$3=$AQ$15,'Result Sheet'!ES172,IF($R$3=$AQ$16,'Result Sheet'!FC172,"")))))))))</f>
        <v/>
      </c>
      <c r="L172" s="120" t="str">
        <f>IF($R$3=$AQ$8,'Result Sheet'!N172,IF($R$3=$AQ$9,'Result Sheet'!AI172,IF($R$3=$AQ$10,'Result Sheet'!BE172,IF($R$3=$AQ$11,'Result Sheet'!BZ172,IF($R$3=$AQ$12,'Result Sheet'!CU172,IF($R$3=$AQ$13,'Result Sheet'!DP172,""))))))</f>
        <v/>
      </c>
      <c r="M172" s="120" t="str">
        <f>IF($R$3=$AQ$8,'Result Sheet'!O172,IF($R$3=$AQ$9,'Result Sheet'!AJ172,IF($R$3=$AQ$10,'Result Sheet'!BF172,IF($R$3=$AQ$11,'Result Sheet'!CA172,IF($R$3=$AQ$12,'Result Sheet'!CV172,IF($R$3=$AQ$13,'Result Sheet'!DQ172,IF($R$3=$AQ$14,'Result Sheet'!EJ172,IF($R$3=$AQ$15,'Result Sheet'!ET172,IF($R$3=$AQ$16,'Result Sheet'!FD172,"")))))))))</f>
        <v/>
      </c>
      <c r="N172" s="120" t="str">
        <f>IF($R$3=$AQ$8,'Result Sheet'!P172,IF($R$3=$AQ$9,'Result Sheet'!AK172,IF($R$3=$AQ$10,'Result Sheet'!BG172,IF($R$3=$AQ$11,'Result Sheet'!CB172,IF($R$3=$AQ$12,'Result Sheet'!CW172,IF($R$3=$AQ$13,'Result Sheet'!DR172,""))))))</f>
        <v/>
      </c>
      <c r="O172" s="120" t="str">
        <f>IF($R$3=$AQ$8,'Result Sheet'!Q172,IF($R$3=$AQ$9,'Result Sheet'!AL172,IF($R$3=$AQ$10,'Result Sheet'!BH172,IF($R$3=$AQ$11,'Result Sheet'!CC172,IF($R$3=$AQ$12,'Result Sheet'!CX172,IF($R$3=$AQ$13,'Result Sheet'!DS172,IF($R$3=$AQ$14,'Result Sheet'!EK172,IF($R$3=$AQ$15,'Result Sheet'!EU172,IF($R$3=$AQ$16,'Result Sheet'!FE172,"")))))))))</f>
        <v/>
      </c>
      <c r="P172" s="482" t="str">
        <f t="shared" si="25"/>
        <v/>
      </c>
      <c r="Q172" s="120" t="str">
        <f>IF($R$3=$AQ$8,'Result Sheet'!S172,IF($R$3=$AQ$9,'Result Sheet'!AN172,IF($R$3=$AQ$10,'Result Sheet'!BJ172,IF($R$3=$AQ$11,'Result Sheet'!CE172,IF($R$3=$AQ$12,'Result Sheet'!CZ172,IF($R$3=$AQ$13,'Result Sheet'!DU172,""))))))</f>
        <v/>
      </c>
      <c r="R172" s="120" t="str">
        <f>IF($R$3=$AQ$8,'Result Sheet'!T172,IF($R$3=$AQ$9,'Result Sheet'!AO172,IF($R$3=$AQ$10,'Result Sheet'!BK172,IF($R$3=$AQ$11,'Result Sheet'!CF172,IF($R$3=$AQ$12,'Result Sheet'!DA172,IF($R$3=$AQ$13,'Result Sheet'!DV172,IF($R$3=$AQ$14,'Result Sheet'!EL172,IF($R$3=$AQ$15,'Result Sheet'!EV172,IF($R$3=$AQ$16,'Result Sheet'!FF172,"")))))))))</f>
        <v/>
      </c>
      <c r="S172" s="65" t="str">
        <f t="shared" si="26"/>
        <v/>
      </c>
      <c r="T172" s="62">
        <f t="shared" si="27"/>
        <v>0</v>
      </c>
      <c r="U172" s="120" t="str">
        <f>IF($R$3=$AQ$8,'Result Sheet'!W172,IF($R$3=$AQ$9,'Result Sheet'!AR172,IF($R$3=$AQ$10,'Result Sheet'!BN172,IF($R$3=$AQ$11,'Result Sheet'!CI172,IF($R$3=$AQ$12,'Result Sheet'!DD172,IF($R$3=$AQ$13,'Result Sheet'!DY172,""))))))</f>
        <v/>
      </c>
      <c r="V172" s="120" t="str">
        <f>IF($R$3=$AQ$8,'Result Sheet'!X172,IF($R$3=$AQ$9,'Result Sheet'!AS172,IF($R$3=$AQ$10,'Result Sheet'!BO172,IF($R$3=$AQ$11,'Result Sheet'!CJ172,IF($R$3=$AQ$12,'Result Sheet'!DE172,IF($R$3=$AQ$13,'Result Sheet'!DZ172,IF($R$3=$AQ$14,'Result Sheet'!EM172,IF($R$3=$AQ$15,'Result Sheet'!EW172,IF($R$3=$AQ$16,'Result Sheet'!FG172,"")))))))))</f>
        <v/>
      </c>
      <c r="W172" s="66" t="str">
        <f t="shared" si="28"/>
        <v/>
      </c>
      <c r="X172" s="455" t="str">
        <f t="shared" si="29"/>
        <v/>
      </c>
      <c r="Y172" s="456">
        <f t="shared" si="30"/>
        <v>0</v>
      </c>
      <c r="Z172" s="456" t="str">
        <f t="shared" si="35"/>
        <v/>
      </c>
      <c r="AA172" s="456" t="str">
        <f t="shared" si="31"/>
        <v/>
      </c>
      <c r="AB172" s="456" t="str">
        <f t="shared" si="32"/>
        <v/>
      </c>
      <c r="AC172" s="456" t="str">
        <f t="shared" si="33"/>
        <v/>
      </c>
      <c r="AD172" s="457" t="str">
        <f t="shared" si="34"/>
        <v/>
      </c>
    </row>
    <row r="173" spans="1:30">
      <c r="A173" s="485">
        <f>IF('Result Sheet'!A173="","",'Result Sheet'!A173)</f>
        <v>166</v>
      </c>
      <c r="B173" s="449" t="str">
        <f>IF(OR($D$3="",$R$3=""),"",IF('Result Sheet'!B173="","",'Result Sheet'!B173))</f>
        <v/>
      </c>
      <c r="C173" s="450" t="str">
        <f>IF(OR($D$3="",$R$3=""),"",IF('Result Sheet'!F173="","",'Result Sheet'!F173))</f>
        <v/>
      </c>
      <c r="D173" s="451" t="str">
        <f>IF(OR($D$3="",$R$3=""),"",IF('Result Sheet'!E173="","",'Result Sheet'!E173))</f>
        <v/>
      </c>
      <c r="E173" s="452" t="str">
        <f>IF(OR($D$3="",$R$3=""),"",IF('Result Sheet'!G173="","",'Result Sheet'!G173))</f>
        <v/>
      </c>
      <c r="F173" s="452" t="str">
        <f>IF(OR($D$3="",$R$3=""),"",IF('Result Sheet'!H173="","",'Result Sheet'!H173))</f>
        <v/>
      </c>
      <c r="G173" s="452" t="str">
        <f>IF(OR($D$3="",$R$3=""),"",IF('Result Sheet'!I173="","",'Result Sheet'!I173))</f>
        <v/>
      </c>
      <c r="H173" s="453" t="str">
        <f>IF(OR($D$3="",$R$3=""),"",IF('Result Sheet'!K173="","",'Result Sheet'!K173))</f>
        <v/>
      </c>
      <c r="I173" s="454" t="str">
        <f>IF(OR($D$3="",$R$3=""),"",IF('Result Sheet'!J173="","",'Result Sheet'!J173))</f>
        <v/>
      </c>
      <c r="J173" s="120" t="str">
        <f>IF($R$3=$AQ$8,'Result Sheet'!L173,IF($R$3=$AQ$9,'Result Sheet'!AG173,IF($R$3=$AQ$10,'Result Sheet'!BC173,IF($R$3=$AQ$11,'Result Sheet'!BX173,IF($R$3=$AQ$12,'Result Sheet'!CS173,IF($R$3=$AQ$13,'Result Sheet'!DN173,""))))))</f>
        <v/>
      </c>
      <c r="K173" s="120" t="str">
        <f>IF($R$3=$AQ$8,'Result Sheet'!M173,IF($R$3=$AQ$9,'Result Sheet'!AH173,IF($R$3=$AQ$10,'Result Sheet'!BD173,IF($R$3=$AQ$11,'Result Sheet'!BY173,IF($R$3=$AQ$12,'Result Sheet'!CT173,IF($R$3=$AQ$13,'Result Sheet'!DO173,IF($R$3=$AQ$14,'Result Sheet'!EI173,IF($R$3=$AQ$15,'Result Sheet'!ES173,IF($R$3=$AQ$16,'Result Sheet'!FC173,"")))))))))</f>
        <v/>
      </c>
      <c r="L173" s="120" t="str">
        <f>IF($R$3=$AQ$8,'Result Sheet'!N173,IF($R$3=$AQ$9,'Result Sheet'!AI173,IF($R$3=$AQ$10,'Result Sheet'!BE173,IF($R$3=$AQ$11,'Result Sheet'!BZ173,IF($R$3=$AQ$12,'Result Sheet'!CU173,IF($R$3=$AQ$13,'Result Sheet'!DP173,""))))))</f>
        <v/>
      </c>
      <c r="M173" s="120" t="str">
        <f>IF($R$3=$AQ$8,'Result Sheet'!O173,IF($R$3=$AQ$9,'Result Sheet'!AJ173,IF($R$3=$AQ$10,'Result Sheet'!BF173,IF($R$3=$AQ$11,'Result Sheet'!CA173,IF($R$3=$AQ$12,'Result Sheet'!CV173,IF($R$3=$AQ$13,'Result Sheet'!DQ173,IF($R$3=$AQ$14,'Result Sheet'!EJ173,IF($R$3=$AQ$15,'Result Sheet'!ET173,IF($R$3=$AQ$16,'Result Sheet'!FD173,"")))))))))</f>
        <v/>
      </c>
      <c r="N173" s="120" t="str">
        <f>IF($R$3=$AQ$8,'Result Sheet'!P173,IF($R$3=$AQ$9,'Result Sheet'!AK173,IF($R$3=$AQ$10,'Result Sheet'!BG173,IF($R$3=$AQ$11,'Result Sheet'!CB173,IF($R$3=$AQ$12,'Result Sheet'!CW173,IF($R$3=$AQ$13,'Result Sheet'!DR173,""))))))</f>
        <v/>
      </c>
      <c r="O173" s="120" t="str">
        <f>IF($R$3=$AQ$8,'Result Sheet'!Q173,IF($R$3=$AQ$9,'Result Sheet'!AL173,IF($R$3=$AQ$10,'Result Sheet'!BH173,IF($R$3=$AQ$11,'Result Sheet'!CC173,IF($R$3=$AQ$12,'Result Sheet'!CX173,IF($R$3=$AQ$13,'Result Sheet'!DS173,IF($R$3=$AQ$14,'Result Sheet'!EK173,IF($R$3=$AQ$15,'Result Sheet'!EU173,IF($R$3=$AQ$16,'Result Sheet'!FE173,"")))))))))</f>
        <v/>
      </c>
      <c r="P173" s="482" t="str">
        <f t="shared" si="25"/>
        <v/>
      </c>
      <c r="Q173" s="120" t="str">
        <f>IF($R$3=$AQ$8,'Result Sheet'!S173,IF($R$3=$AQ$9,'Result Sheet'!AN173,IF($R$3=$AQ$10,'Result Sheet'!BJ173,IF($R$3=$AQ$11,'Result Sheet'!CE173,IF($R$3=$AQ$12,'Result Sheet'!CZ173,IF($R$3=$AQ$13,'Result Sheet'!DU173,""))))))</f>
        <v/>
      </c>
      <c r="R173" s="120" t="str">
        <f>IF($R$3=$AQ$8,'Result Sheet'!T173,IF($R$3=$AQ$9,'Result Sheet'!AO173,IF($R$3=$AQ$10,'Result Sheet'!BK173,IF($R$3=$AQ$11,'Result Sheet'!CF173,IF($R$3=$AQ$12,'Result Sheet'!DA173,IF($R$3=$AQ$13,'Result Sheet'!DV173,IF($R$3=$AQ$14,'Result Sheet'!EL173,IF($R$3=$AQ$15,'Result Sheet'!EV173,IF($R$3=$AQ$16,'Result Sheet'!FF173,"")))))))))</f>
        <v/>
      </c>
      <c r="S173" s="65" t="str">
        <f t="shared" si="26"/>
        <v/>
      </c>
      <c r="T173" s="62">
        <f t="shared" si="27"/>
        <v>0</v>
      </c>
      <c r="U173" s="120" t="str">
        <f>IF($R$3=$AQ$8,'Result Sheet'!W173,IF($R$3=$AQ$9,'Result Sheet'!AR173,IF($R$3=$AQ$10,'Result Sheet'!BN173,IF($R$3=$AQ$11,'Result Sheet'!CI173,IF($R$3=$AQ$12,'Result Sheet'!DD173,IF($R$3=$AQ$13,'Result Sheet'!DY173,""))))))</f>
        <v/>
      </c>
      <c r="V173" s="120" t="str">
        <f>IF($R$3=$AQ$8,'Result Sheet'!X173,IF($R$3=$AQ$9,'Result Sheet'!AS173,IF($R$3=$AQ$10,'Result Sheet'!BO173,IF($R$3=$AQ$11,'Result Sheet'!CJ173,IF($R$3=$AQ$12,'Result Sheet'!DE173,IF($R$3=$AQ$13,'Result Sheet'!DZ173,IF($R$3=$AQ$14,'Result Sheet'!EM173,IF($R$3=$AQ$15,'Result Sheet'!EW173,IF($R$3=$AQ$16,'Result Sheet'!FG173,"")))))))))</f>
        <v/>
      </c>
      <c r="W173" s="66" t="str">
        <f t="shared" si="28"/>
        <v/>
      </c>
      <c r="X173" s="455" t="str">
        <f t="shared" si="29"/>
        <v/>
      </c>
      <c r="Y173" s="456">
        <f t="shared" si="30"/>
        <v>0</v>
      </c>
      <c r="Z173" s="456" t="str">
        <f t="shared" si="35"/>
        <v/>
      </c>
      <c r="AA173" s="456" t="str">
        <f t="shared" si="31"/>
        <v/>
      </c>
      <c r="AB173" s="456" t="str">
        <f t="shared" si="32"/>
        <v/>
      </c>
      <c r="AC173" s="456" t="str">
        <f t="shared" si="33"/>
        <v/>
      </c>
      <c r="AD173" s="457" t="str">
        <f t="shared" si="34"/>
        <v/>
      </c>
    </row>
    <row r="174" spans="1:30">
      <c r="A174" s="485">
        <f>IF('Result Sheet'!A174="","",'Result Sheet'!A174)</f>
        <v>167</v>
      </c>
      <c r="B174" s="449" t="str">
        <f>IF(OR($D$3="",$R$3=""),"",IF('Result Sheet'!B174="","",'Result Sheet'!B174))</f>
        <v/>
      </c>
      <c r="C174" s="450" t="str">
        <f>IF(OR($D$3="",$R$3=""),"",IF('Result Sheet'!F174="","",'Result Sheet'!F174))</f>
        <v/>
      </c>
      <c r="D174" s="451" t="str">
        <f>IF(OR($D$3="",$R$3=""),"",IF('Result Sheet'!E174="","",'Result Sheet'!E174))</f>
        <v/>
      </c>
      <c r="E174" s="452" t="str">
        <f>IF(OR($D$3="",$R$3=""),"",IF('Result Sheet'!G174="","",'Result Sheet'!G174))</f>
        <v/>
      </c>
      <c r="F174" s="452" t="str">
        <f>IF(OR($D$3="",$R$3=""),"",IF('Result Sheet'!H174="","",'Result Sheet'!H174))</f>
        <v/>
      </c>
      <c r="G174" s="452" t="str">
        <f>IF(OR($D$3="",$R$3=""),"",IF('Result Sheet'!I174="","",'Result Sheet'!I174))</f>
        <v/>
      </c>
      <c r="H174" s="453" t="str">
        <f>IF(OR($D$3="",$R$3=""),"",IF('Result Sheet'!K174="","",'Result Sheet'!K174))</f>
        <v/>
      </c>
      <c r="I174" s="454" t="str">
        <f>IF(OR($D$3="",$R$3=""),"",IF('Result Sheet'!J174="","",'Result Sheet'!J174))</f>
        <v/>
      </c>
      <c r="J174" s="120" t="str">
        <f>IF($R$3=$AQ$8,'Result Sheet'!L174,IF($R$3=$AQ$9,'Result Sheet'!AG174,IF($R$3=$AQ$10,'Result Sheet'!BC174,IF($R$3=$AQ$11,'Result Sheet'!BX174,IF($R$3=$AQ$12,'Result Sheet'!CS174,IF($R$3=$AQ$13,'Result Sheet'!DN174,""))))))</f>
        <v/>
      </c>
      <c r="K174" s="120" t="str">
        <f>IF($R$3=$AQ$8,'Result Sheet'!M174,IF($R$3=$AQ$9,'Result Sheet'!AH174,IF($R$3=$AQ$10,'Result Sheet'!BD174,IF($R$3=$AQ$11,'Result Sheet'!BY174,IF($R$3=$AQ$12,'Result Sheet'!CT174,IF($R$3=$AQ$13,'Result Sheet'!DO174,IF($R$3=$AQ$14,'Result Sheet'!EI174,IF($R$3=$AQ$15,'Result Sheet'!ES174,IF($R$3=$AQ$16,'Result Sheet'!FC174,"")))))))))</f>
        <v/>
      </c>
      <c r="L174" s="120" t="str">
        <f>IF($R$3=$AQ$8,'Result Sheet'!N174,IF($R$3=$AQ$9,'Result Sheet'!AI174,IF($R$3=$AQ$10,'Result Sheet'!BE174,IF($R$3=$AQ$11,'Result Sheet'!BZ174,IF($R$3=$AQ$12,'Result Sheet'!CU174,IF($R$3=$AQ$13,'Result Sheet'!DP174,""))))))</f>
        <v/>
      </c>
      <c r="M174" s="120" t="str">
        <f>IF($R$3=$AQ$8,'Result Sheet'!O174,IF($R$3=$AQ$9,'Result Sheet'!AJ174,IF($R$3=$AQ$10,'Result Sheet'!BF174,IF($R$3=$AQ$11,'Result Sheet'!CA174,IF($R$3=$AQ$12,'Result Sheet'!CV174,IF($R$3=$AQ$13,'Result Sheet'!DQ174,IF($R$3=$AQ$14,'Result Sheet'!EJ174,IF($R$3=$AQ$15,'Result Sheet'!ET174,IF($R$3=$AQ$16,'Result Sheet'!FD174,"")))))))))</f>
        <v/>
      </c>
      <c r="N174" s="120" t="str">
        <f>IF($R$3=$AQ$8,'Result Sheet'!P174,IF($R$3=$AQ$9,'Result Sheet'!AK174,IF($R$3=$AQ$10,'Result Sheet'!BG174,IF($R$3=$AQ$11,'Result Sheet'!CB174,IF($R$3=$AQ$12,'Result Sheet'!CW174,IF($R$3=$AQ$13,'Result Sheet'!DR174,""))))))</f>
        <v/>
      </c>
      <c r="O174" s="120" t="str">
        <f>IF($R$3=$AQ$8,'Result Sheet'!Q174,IF($R$3=$AQ$9,'Result Sheet'!AL174,IF($R$3=$AQ$10,'Result Sheet'!BH174,IF($R$3=$AQ$11,'Result Sheet'!CC174,IF($R$3=$AQ$12,'Result Sheet'!CX174,IF($R$3=$AQ$13,'Result Sheet'!DS174,IF($R$3=$AQ$14,'Result Sheet'!EK174,IF($R$3=$AQ$15,'Result Sheet'!EU174,IF($R$3=$AQ$16,'Result Sheet'!FE174,"")))))))))</f>
        <v/>
      </c>
      <c r="P174" s="482" t="str">
        <f t="shared" si="25"/>
        <v/>
      </c>
      <c r="Q174" s="120" t="str">
        <f>IF($R$3=$AQ$8,'Result Sheet'!S174,IF($R$3=$AQ$9,'Result Sheet'!AN174,IF($R$3=$AQ$10,'Result Sheet'!BJ174,IF($R$3=$AQ$11,'Result Sheet'!CE174,IF($R$3=$AQ$12,'Result Sheet'!CZ174,IF($R$3=$AQ$13,'Result Sheet'!DU174,""))))))</f>
        <v/>
      </c>
      <c r="R174" s="120" t="str">
        <f>IF($R$3=$AQ$8,'Result Sheet'!T174,IF($R$3=$AQ$9,'Result Sheet'!AO174,IF($R$3=$AQ$10,'Result Sheet'!BK174,IF($R$3=$AQ$11,'Result Sheet'!CF174,IF($R$3=$AQ$12,'Result Sheet'!DA174,IF($R$3=$AQ$13,'Result Sheet'!DV174,IF($R$3=$AQ$14,'Result Sheet'!EL174,IF($R$3=$AQ$15,'Result Sheet'!EV174,IF($R$3=$AQ$16,'Result Sheet'!FF174,"")))))))))</f>
        <v/>
      </c>
      <c r="S174" s="65" t="str">
        <f t="shared" si="26"/>
        <v/>
      </c>
      <c r="T174" s="62">
        <f t="shared" si="27"/>
        <v>0</v>
      </c>
      <c r="U174" s="120" t="str">
        <f>IF($R$3=$AQ$8,'Result Sheet'!W174,IF($R$3=$AQ$9,'Result Sheet'!AR174,IF($R$3=$AQ$10,'Result Sheet'!BN174,IF($R$3=$AQ$11,'Result Sheet'!CI174,IF($R$3=$AQ$12,'Result Sheet'!DD174,IF($R$3=$AQ$13,'Result Sheet'!DY174,""))))))</f>
        <v/>
      </c>
      <c r="V174" s="120" t="str">
        <f>IF($R$3=$AQ$8,'Result Sheet'!X174,IF($R$3=$AQ$9,'Result Sheet'!AS174,IF($R$3=$AQ$10,'Result Sheet'!BO174,IF($R$3=$AQ$11,'Result Sheet'!CJ174,IF($R$3=$AQ$12,'Result Sheet'!DE174,IF($R$3=$AQ$13,'Result Sheet'!DZ174,IF($R$3=$AQ$14,'Result Sheet'!EM174,IF($R$3=$AQ$15,'Result Sheet'!EW174,IF($R$3=$AQ$16,'Result Sheet'!FG174,"")))))))))</f>
        <v/>
      </c>
      <c r="W174" s="66" t="str">
        <f t="shared" si="28"/>
        <v/>
      </c>
      <c r="X174" s="455" t="str">
        <f t="shared" si="29"/>
        <v/>
      </c>
      <c r="Y174" s="456">
        <f t="shared" si="30"/>
        <v>0</v>
      </c>
      <c r="Z174" s="456" t="str">
        <f t="shared" si="35"/>
        <v/>
      </c>
      <c r="AA174" s="456" t="str">
        <f t="shared" si="31"/>
        <v/>
      </c>
      <c r="AB174" s="456" t="str">
        <f t="shared" si="32"/>
        <v/>
      </c>
      <c r="AC174" s="456" t="str">
        <f t="shared" si="33"/>
        <v/>
      </c>
      <c r="AD174" s="457" t="str">
        <f t="shared" si="34"/>
        <v/>
      </c>
    </row>
    <row r="175" spans="1:30">
      <c r="A175" s="485">
        <f>IF('Result Sheet'!A175="","",'Result Sheet'!A175)</f>
        <v>168</v>
      </c>
      <c r="B175" s="449" t="str">
        <f>IF(OR($D$3="",$R$3=""),"",IF('Result Sheet'!B175="","",'Result Sheet'!B175))</f>
        <v/>
      </c>
      <c r="C175" s="450" t="str">
        <f>IF(OR($D$3="",$R$3=""),"",IF('Result Sheet'!F175="","",'Result Sheet'!F175))</f>
        <v/>
      </c>
      <c r="D175" s="451" t="str">
        <f>IF(OR($D$3="",$R$3=""),"",IF('Result Sheet'!E175="","",'Result Sheet'!E175))</f>
        <v/>
      </c>
      <c r="E175" s="452" t="str">
        <f>IF(OR($D$3="",$R$3=""),"",IF('Result Sheet'!G175="","",'Result Sheet'!G175))</f>
        <v/>
      </c>
      <c r="F175" s="452" t="str">
        <f>IF(OR($D$3="",$R$3=""),"",IF('Result Sheet'!H175="","",'Result Sheet'!H175))</f>
        <v/>
      </c>
      <c r="G175" s="452" t="str">
        <f>IF(OR($D$3="",$R$3=""),"",IF('Result Sheet'!I175="","",'Result Sheet'!I175))</f>
        <v/>
      </c>
      <c r="H175" s="453" t="str">
        <f>IF(OR($D$3="",$R$3=""),"",IF('Result Sheet'!K175="","",'Result Sheet'!K175))</f>
        <v/>
      </c>
      <c r="I175" s="454" t="str">
        <f>IF(OR($D$3="",$R$3=""),"",IF('Result Sheet'!J175="","",'Result Sheet'!J175))</f>
        <v/>
      </c>
      <c r="J175" s="120" t="str">
        <f>IF($R$3=$AQ$8,'Result Sheet'!L175,IF($R$3=$AQ$9,'Result Sheet'!AG175,IF($R$3=$AQ$10,'Result Sheet'!BC175,IF($R$3=$AQ$11,'Result Sheet'!BX175,IF($R$3=$AQ$12,'Result Sheet'!CS175,IF($R$3=$AQ$13,'Result Sheet'!DN175,""))))))</f>
        <v/>
      </c>
      <c r="K175" s="120" t="str">
        <f>IF($R$3=$AQ$8,'Result Sheet'!M175,IF($R$3=$AQ$9,'Result Sheet'!AH175,IF($R$3=$AQ$10,'Result Sheet'!BD175,IF($R$3=$AQ$11,'Result Sheet'!BY175,IF($R$3=$AQ$12,'Result Sheet'!CT175,IF($R$3=$AQ$13,'Result Sheet'!DO175,IF($R$3=$AQ$14,'Result Sheet'!EI175,IF($R$3=$AQ$15,'Result Sheet'!ES175,IF($R$3=$AQ$16,'Result Sheet'!FC175,"")))))))))</f>
        <v/>
      </c>
      <c r="L175" s="120" t="str">
        <f>IF($R$3=$AQ$8,'Result Sheet'!N175,IF($R$3=$AQ$9,'Result Sheet'!AI175,IF($R$3=$AQ$10,'Result Sheet'!BE175,IF($R$3=$AQ$11,'Result Sheet'!BZ175,IF($R$3=$AQ$12,'Result Sheet'!CU175,IF($R$3=$AQ$13,'Result Sheet'!DP175,""))))))</f>
        <v/>
      </c>
      <c r="M175" s="120" t="str">
        <f>IF($R$3=$AQ$8,'Result Sheet'!O175,IF($R$3=$AQ$9,'Result Sheet'!AJ175,IF($R$3=$AQ$10,'Result Sheet'!BF175,IF($R$3=$AQ$11,'Result Sheet'!CA175,IF($R$3=$AQ$12,'Result Sheet'!CV175,IF($R$3=$AQ$13,'Result Sheet'!DQ175,IF($R$3=$AQ$14,'Result Sheet'!EJ175,IF($R$3=$AQ$15,'Result Sheet'!ET175,IF($R$3=$AQ$16,'Result Sheet'!FD175,"")))))))))</f>
        <v/>
      </c>
      <c r="N175" s="120" t="str">
        <f>IF($R$3=$AQ$8,'Result Sheet'!P175,IF($R$3=$AQ$9,'Result Sheet'!AK175,IF($R$3=$AQ$10,'Result Sheet'!BG175,IF($R$3=$AQ$11,'Result Sheet'!CB175,IF($R$3=$AQ$12,'Result Sheet'!CW175,IF($R$3=$AQ$13,'Result Sheet'!DR175,""))))))</f>
        <v/>
      </c>
      <c r="O175" s="120" t="str">
        <f>IF($R$3=$AQ$8,'Result Sheet'!Q175,IF($R$3=$AQ$9,'Result Sheet'!AL175,IF($R$3=$AQ$10,'Result Sheet'!BH175,IF($R$3=$AQ$11,'Result Sheet'!CC175,IF($R$3=$AQ$12,'Result Sheet'!CX175,IF($R$3=$AQ$13,'Result Sheet'!DS175,IF($R$3=$AQ$14,'Result Sheet'!EK175,IF($R$3=$AQ$15,'Result Sheet'!EU175,IF($R$3=$AQ$16,'Result Sheet'!FE175,"")))))))))</f>
        <v/>
      </c>
      <c r="P175" s="482" t="str">
        <f t="shared" si="25"/>
        <v/>
      </c>
      <c r="Q175" s="120" t="str">
        <f>IF($R$3=$AQ$8,'Result Sheet'!S175,IF($R$3=$AQ$9,'Result Sheet'!AN175,IF($R$3=$AQ$10,'Result Sheet'!BJ175,IF($R$3=$AQ$11,'Result Sheet'!CE175,IF($R$3=$AQ$12,'Result Sheet'!CZ175,IF($R$3=$AQ$13,'Result Sheet'!DU175,""))))))</f>
        <v/>
      </c>
      <c r="R175" s="120" t="str">
        <f>IF($R$3=$AQ$8,'Result Sheet'!T175,IF($R$3=$AQ$9,'Result Sheet'!AO175,IF($R$3=$AQ$10,'Result Sheet'!BK175,IF($R$3=$AQ$11,'Result Sheet'!CF175,IF($R$3=$AQ$12,'Result Sheet'!DA175,IF($R$3=$AQ$13,'Result Sheet'!DV175,IF($R$3=$AQ$14,'Result Sheet'!EL175,IF($R$3=$AQ$15,'Result Sheet'!EV175,IF($R$3=$AQ$16,'Result Sheet'!FF175,"")))))))))</f>
        <v/>
      </c>
      <c r="S175" s="65" t="str">
        <f t="shared" si="26"/>
        <v/>
      </c>
      <c r="T175" s="62">
        <f t="shared" si="27"/>
        <v>0</v>
      </c>
      <c r="U175" s="120" t="str">
        <f>IF($R$3=$AQ$8,'Result Sheet'!W175,IF($R$3=$AQ$9,'Result Sheet'!AR175,IF($R$3=$AQ$10,'Result Sheet'!BN175,IF($R$3=$AQ$11,'Result Sheet'!CI175,IF($R$3=$AQ$12,'Result Sheet'!DD175,IF($R$3=$AQ$13,'Result Sheet'!DY175,""))))))</f>
        <v/>
      </c>
      <c r="V175" s="120" t="str">
        <f>IF($R$3=$AQ$8,'Result Sheet'!X175,IF($R$3=$AQ$9,'Result Sheet'!AS175,IF($R$3=$AQ$10,'Result Sheet'!BO175,IF($R$3=$AQ$11,'Result Sheet'!CJ175,IF($R$3=$AQ$12,'Result Sheet'!DE175,IF($R$3=$AQ$13,'Result Sheet'!DZ175,IF($R$3=$AQ$14,'Result Sheet'!EM175,IF($R$3=$AQ$15,'Result Sheet'!EW175,IF($R$3=$AQ$16,'Result Sheet'!FG175,"")))))))))</f>
        <v/>
      </c>
      <c r="W175" s="66" t="str">
        <f t="shared" si="28"/>
        <v/>
      </c>
      <c r="X175" s="455" t="str">
        <f t="shared" si="29"/>
        <v/>
      </c>
      <c r="Y175" s="456">
        <f t="shared" si="30"/>
        <v>0</v>
      </c>
      <c r="Z175" s="456" t="str">
        <f t="shared" si="35"/>
        <v/>
      </c>
      <c r="AA175" s="456" t="str">
        <f t="shared" si="31"/>
        <v/>
      </c>
      <c r="AB175" s="456" t="str">
        <f t="shared" si="32"/>
        <v/>
      </c>
      <c r="AC175" s="456" t="str">
        <f t="shared" si="33"/>
        <v/>
      </c>
      <c r="AD175" s="457" t="str">
        <f t="shared" si="34"/>
        <v/>
      </c>
    </row>
    <row r="176" spans="1:30">
      <c r="A176" s="485">
        <f>IF('Result Sheet'!A176="","",'Result Sheet'!A176)</f>
        <v>169</v>
      </c>
      <c r="B176" s="449" t="str">
        <f>IF(OR($D$3="",$R$3=""),"",IF('Result Sheet'!B176="","",'Result Sheet'!B176))</f>
        <v/>
      </c>
      <c r="C176" s="450" t="str">
        <f>IF(OR($D$3="",$R$3=""),"",IF('Result Sheet'!F176="","",'Result Sheet'!F176))</f>
        <v/>
      </c>
      <c r="D176" s="451" t="str">
        <f>IF(OR($D$3="",$R$3=""),"",IF('Result Sheet'!E176="","",'Result Sheet'!E176))</f>
        <v/>
      </c>
      <c r="E176" s="452" t="str">
        <f>IF(OR($D$3="",$R$3=""),"",IF('Result Sheet'!G176="","",'Result Sheet'!G176))</f>
        <v/>
      </c>
      <c r="F176" s="452" t="str">
        <f>IF(OR($D$3="",$R$3=""),"",IF('Result Sheet'!H176="","",'Result Sheet'!H176))</f>
        <v/>
      </c>
      <c r="G176" s="452" t="str">
        <f>IF(OR($D$3="",$R$3=""),"",IF('Result Sheet'!I176="","",'Result Sheet'!I176))</f>
        <v/>
      </c>
      <c r="H176" s="453" t="str">
        <f>IF(OR($D$3="",$R$3=""),"",IF('Result Sheet'!K176="","",'Result Sheet'!K176))</f>
        <v/>
      </c>
      <c r="I176" s="454" t="str">
        <f>IF(OR($D$3="",$R$3=""),"",IF('Result Sheet'!J176="","",'Result Sheet'!J176))</f>
        <v/>
      </c>
      <c r="J176" s="120" t="str">
        <f>IF($R$3=$AQ$8,'Result Sheet'!L176,IF($R$3=$AQ$9,'Result Sheet'!AG176,IF($R$3=$AQ$10,'Result Sheet'!BC176,IF($R$3=$AQ$11,'Result Sheet'!BX176,IF($R$3=$AQ$12,'Result Sheet'!CS176,IF($R$3=$AQ$13,'Result Sheet'!DN176,""))))))</f>
        <v/>
      </c>
      <c r="K176" s="120" t="str">
        <f>IF($R$3=$AQ$8,'Result Sheet'!M176,IF($R$3=$AQ$9,'Result Sheet'!AH176,IF($R$3=$AQ$10,'Result Sheet'!BD176,IF($R$3=$AQ$11,'Result Sheet'!BY176,IF($R$3=$AQ$12,'Result Sheet'!CT176,IF($R$3=$AQ$13,'Result Sheet'!DO176,IF($R$3=$AQ$14,'Result Sheet'!EI176,IF($R$3=$AQ$15,'Result Sheet'!ES176,IF($R$3=$AQ$16,'Result Sheet'!FC176,"")))))))))</f>
        <v/>
      </c>
      <c r="L176" s="120" t="str">
        <f>IF($R$3=$AQ$8,'Result Sheet'!N176,IF($R$3=$AQ$9,'Result Sheet'!AI176,IF($R$3=$AQ$10,'Result Sheet'!BE176,IF($R$3=$AQ$11,'Result Sheet'!BZ176,IF($R$3=$AQ$12,'Result Sheet'!CU176,IF($R$3=$AQ$13,'Result Sheet'!DP176,""))))))</f>
        <v/>
      </c>
      <c r="M176" s="120" t="str">
        <f>IF($R$3=$AQ$8,'Result Sheet'!O176,IF($R$3=$AQ$9,'Result Sheet'!AJ176,IF($R$3=$AQ$10,'Result Sheet'!BF176,IF($R$3=$AQ$11,'Result Sheet'!CA176,IF($R$3=$AQ$12,'Result Sheet'!CV176,IF($R$3=$AQ$13,'Result Sheet'!DQ176,IF($R$3=$AQ$14,'Result Sheet'!EJ176,IF($R$3=$AQ$15,'Result Sheet'!ET176,IF($R$3=$AQ$16,'Result Sheet'!FD176,"")))))))))</f>
        <v/>
      </c>
      <c r="N176" s="120" t="str">
        <f>IF($R$3=$AQ$8,'Result Sheet'!P176,IF($R$3=$AQ$9,'Result Sheet'!AK176,IF($R$3=$AQ$10,'Result Sheet'!BG176,IF($R$3=$AQ$11,'Result Sheet'!CB176,IF($R$3=$AQ$12,'Result Sheet'!CW176,IF($R$3=$AQ$13,'Result Sheet'!DR176,""))))))</f>
        <v/>
      </c>
      <c r="O176" s="120" t="str">
        <f>IF($R$3=$AQ$8,'Result Sheet'!Q176,IF($R$3=$AQ$9,'Result Sheet'!AL176,IF($R$3=$AQ$10,'Result Sheet'!BH176,IF($R$3=$AQ$11,'Result Sheet'!CC176,IF($R$3=$AQ$12,'Result Sheet'!CX176,IF($R$3=$AQ$13,'Result Sheet'!DS176,IF($R$3=$AQ$14,'Result Sheet'!EK176,IF($R$3=$AQ$15,'Result Sheet'!EU176,IF($R$3=$AQ$16,'Result Sheet'!FE176,"")))))))))</f>
        <v/>
      </c>
      <c r="P176" s="482" t="str">
        <f t="shared" si="25"/>
        <v/>
      </c>
      <c r="Q176" s="120" t="str">
        <f>IF($R$3=$AQ$8,'Result Sheet'!S176,IF($R$3=$AQ$9,'Result Sheet'!AN176,IF($R$3=$AQ$10,'Result Sheet'!BJ176,IF($R$3=$AQ$11,'Result Sheet'!CE176,IF($R$3=$AQ$12,'Result Sheet'!CZ176,IF($R$3=$AQ$13,'Result Sheet'!DU176,""))))))</f>
        <v/>
      </c>
      <c r="R176" s="120" t="str">
        <f>IF($R$3=$AQ$8,'Result Sheet'!T176,IF($R$3=$AQ$9,'Result Sheet'!AO176,IF($R$3=$AQ$10,'Result Sheet'!BK176,IF($R$3=$AQ$11,'Result Sheet'!CF176,IF($R$3=$AQ$12,'Result Sheet'!DA176,IF($R$3=$AQ$13,'Result Sheet'!DV176,IF($R$3=$AQ$14,'Result Sheet'!EL176,IF($R$3=$AQ$15,'Result Sheet'!EV176,IF($R$3=$AQ$16,'Result Sheet'!FF176,"")))))))))</f>
        <v/>
      </c>
      <c r="S176" s="65" t="str">
        <f t="shared" si="26"/>
        <v/>
      </c>
      <c r="T176" s="62">
        <f t="shared" si="27"/>
        <v>0</v>
      </c>
      <c r="U176" s="120" t="str">
        <f>IF($R$3=$AQ$8,'Result Sheet'!W176,IF($R$3=$AQ$9,'Result Sheet'!AR176,IF($R$3=$AQ$10,'Result Sheet'!BN176,IF($R$3=$AQ$11,'Result Sheet'!CI176,IF($R$3=$AQ$12,'Result Sheet'!DD176,IF($R$3=$AQ$13,'Result Sheet'!DY176,""))))))</f>
        <v/>
      </c>
      <c r="V176" s="120" t="str">
        <f>IF($R$3=$AQ$8,'Result Sheet'!X176,IF($R$3=$AQ$9,'Result Sheet'!AS176,IF($R$3=$AQ$10,'Result Sheet'!BO176,IF($R$3=$AQ$11,'Result Sheet'!CJ176,IF($R$3=$AQ$12,'Result Sheet'!DE176,IF($R$3=$AQ$13,'Result Sheet'!DZ176,IF($R$3=$AQ$14,'Result Sheet'!EM176,IF($R$3=$AQ$15,'Result Sheet'!EW176,IF($R$3=$AQ$16,'Result Sheet'!FG176,"")))))))))</f>
        <v/>
      </c>
      <c r="W176" s="66" t="str">
        <f t="shared" si="28"/>
        <v/>
      </c>
      <c r="X176" s="455" t="str">
        <f t="shared" si="29"/>
        <v/>
      </c>
      <c r="Y176" s="456">
        <f t="shared" si="30"/>
        <v>0</v>
      </c>
      <c r="Z176" s="456" t="str">
        <f t="shared" si="35"/>
        <v/>
      </c>
      <c r="AA176" s="456" t="str">
        <f t="shared" si="31"/>
        <v/>
      </c>
      <c r="AB176" s="456" t="str">
        <f t="shared" si="32"/>
        <v/>
      </c>
      <c r="AC176" s="456" t="str">
        <f t="shared" si="33"/>
        <v/>
      </c>
      <c r="AD176" s="457" t="str">
        <f t="shared" si="34"/>
        <v/>
      </c>
    </row>
    <row r="177" spans="1:30">
      <c r="A177" s="485">
        <f>IF('Result Sheet'!A177="","",'Result Sheet'!A177)</f>
        <v>170</v>
      </c>
      <c r="B177" s="449" t="str">
        <f>IF(OR($D$3="",$R$3=""),"",IF('Result Sheet'!B177="","",'Result Sheet'!B177))</f>
        <v/>
      </c>
      <c r="C177" s="450" t="str">
        <f>IF(OR($D$3="",$R$3=""),"",IF('Result Sheet'!F177="","",'Result Sheet'!F177))</f>
        <v/>
      </c>
      <c r="D177" s="451" t="str">
        <f>IF(OR($D$3="",$R$3=""),"",IF('Result Sheet'!E177="","",'Result Sheet'!E177))</f>
        <v/>
      </c>
      <c r="E177" s="452" t="str">
        <f>IF(OR($D$3="",$R$3=""),"",IF('Result Sheet'!G177="","",'Result Sheet'!G177))</f>
        <v/>
      </c>
      <c r="F177" s="452" t="str">
        <f>IF(OR($D$3="",$R$3=""),"",IF('Result Sheet'!H177="","",'Result Sheet'!H177))</f>
        <v/>
      </c>
      <c r="G177" s="452" t="str">
        <f>IF(OR($D$3="",$R$3=""),"",IF('Result Sheet'!I177="","",'Result Sheet'!I177))</f>
        <v/>
      </c>
      <c r="H177" s="453" t="str">
        <f>IF(OR($D$3="",$R$3=""),"",IF('Result Sheet'!K177="","",'Result Sheet'!K177))</f>
        <v/>
      </c>
      <c r="I177" s="454" t="str">
        <f>IF(OR($D$3="",$R$3=""),"",IF('Result Sheet'!J177="","",'Result Sheet'!J177))</f>
        <v/>
      </c>
      <c r="J177" s="120" t="str">
        <f>IF($R$3=$AQ$8,'Result Sheet'!L177,IF($R$3=$AQ$9,'Result Sheet'!AG177,IF($R$3=$AQ$10,'Result Sheet'!BC177,IF($R$3=$AQ$11,'Result Sheet'!BX177,IF($R$3=$AQ$12,'Result Sheet'!CS177,IF($R$3=$AQ$13,'Result Sheet'!DN177,""))))))</f>
        <v/>
      </c>
      <c r="K177" s="120" t="str">
        <f>IF($R$3=$AQ$8,'Result Sheet'!M177,IF($R$3=$AQ$9,'Result Sheet'!AH177,IF($R$3=$AQ$10,'Result Sheet'!BD177,IF($R$3=$AQ$11,'Result Sheet'!BY177,IF($R$3=$AQ$12,'Result Sheet'!CT177,IF($R$3=$AQ$13,'Result Sheet'!DO177,IF($R$3=$AQ$14,'Result Sheet'!EI177,IF($R$3=$AQ$15,'Result Sheet'!ES177,IF($R$3=$AQ$16,'Result Sheet'!FC177,"")))))))))</f>
        <v/>
      </c>
      <c r="L177" s="120" t="str">
        <f>IF($R$3=$AQ$8,'Result Sheet'!N177,IF($R$3=$AQ$9,'Result Sheet'!AI177,IF($R$3=$AQ$10,'Result Sheet'!BE177,IF($R$3=$AQ$11,'Result Sheet'!BZ177,IF($R$3=$AQ$12,'Result Sheet'!CU177,IF($R$3=$AQ$13,'Result Sheet'!DP177,""))))))</f>
        <v/>
      </c>
      <c r="M177" s="120" t="str">
        <f>IF($R$3=$AQ$8,'Result Sheet'!O177,IF($R$3=$AQ$9,'Result Sheet'!AJ177,IF($R$3=$AQ$10,'Result Sheet'!BF177,IF($R$3=$AQ$11,'Result Sheet'!CA177,IF($R$3=$AQ$12,'Result Sheet'!CV177,IF($R$3=$AQ$13,'Result Sheet'!DQ177,IF($R$3=$AQ$14,'Result Sheet'!EJ177,IF($R$3=$AQ$15,'Result Sheet'!ET177,IF($R$3=$AQ$16,'Result Sheet'!FD177,"")))))))))</f>
        <v/>
      </c>
      <c r="N177" s="120" t="str">
        <f>IF($R$3=$AQ$8,'Result Sheet'!P177,IF($R$3=$AQ$9,'Result Sheet'!AK177,IF($R$3=$AQ$10,'Result Sheet'!BG177,IF($R$3=$AQ$11,'Result Sheet'!CB177,IF($R$3=$AQ$12,'Result Sheet'!CW177,IF($R$3=$AQ$13,'Result Sheet'!DR177,""))))))</f>
        <v/>
      </c>
      <c r="O177" s="120" t="str">
        <f>IF($R$3=$AQ$8,'Result Sheet'!Q177,IF($R$3=$AQ$9,'Result Sheet'!AL177,IF($R$3=$AQ$10,'Result Sheet'!BH177,IF($R$3=$AQ$11,'Result Sheet'!CC177,IF($R$3=$AQ$12,'Result Sheet'!CX177,IF($R$3=$AQ$13,'Result Sheet'!DS177,IF($R$3=$AQ$14,'Result Sheet'!EK177,IF($R$3=$AQ$15,'Result Sheet'!EU177,IF($R$3=$AQ$16,'Result Sheet'!FE177,"")))))))))</f>
        <v/>
      </c>
      <c r="P177" s="482" t="str">
        <f t="shared" si="25"/>
        <v/>
      </c>
      <c r="Q177" s="120" t="str">
        <f>IF($R$3=$AQ$8,'Result Sheet'!S177,IF($R$3=$AQ$9,'Result Sheet'!AN177,IF($R$3=$AQ$10,'Result Sheet'!BJ177,IF($R$3=$AQ$11,'Result Sheet'!CE177,IF($R$3=$AQ$12,'Result Sheet'!CZ177,IF($R$3=$AQ$13,'Result Sheet'!DU177,""))))))</f>
        <v/>
      </c>
      <c r="R177" s="120" t="str">
        <f>IF($R$3=$AQ$8,'Result Sheet'!T177,IF($R$3=$AQ$9,'Result Sheet'!AO177,IF($R$3=$AQ$10,'Result Sheet'!BK177,IF($R$3=$AQ$11,'Result Sheet'!CF177,IF($R$3=$AQ$12,'Result Sheet'!DA177,IF($R$3=$AQ$13,'Result Sheet'!DV177,IF($R$3=$AQ$14,'Result Sheet'!EL177,IF($R$3=$AQ$15,'Result Sheet'!EV177,IF($R$3=$AQ$16,'Result Sheet'!FF177,"")))))))))</f>
        <v/>
      </c>
      <c r="S177" s="65" t="str">
        <f t="shared" si="26"/>
        <v/>
      </c>
      <c r="T177" s="62">
        <f t="shared" si="27"/>
        <v>0</v>
      </c>
      <c r="U177" s="120" t="str">
        <f>IF($R$3=$AQ$8,'Result Sheet'!W177,IF($R$3=$AQ$9,'Result Sheet'!AR177,IF($R$3=$AQ$10,'Result Sheet'!BN177,IF($R$3=$AQ$11,'Result Sheet'!CI177,IF($R$3=$AQ$12,'Result Sheet'!DD177,IF($R$3=$AQ$13,'Result Sheet'!DY177,""))))))</f>
        <v/>
      </c>
      <c r="V177" s="120" t="str">
        <f>IF($R$3=$AQ$8,'Result Sheet'!X177,IF($R$3=$AQ$9,'Result Sheet'!AS177,IF($R$3=$AQ$10,'Result Sheet'!BO177,IF($R$3=$AQ$11,'Result Sheet'!CJ177,IF($R$3=$AQ$12,'Result Sheet'!DE177,IF($R$3=$AQ$13,'Result Sheet'!DZ177,IF($R$3=$AQ$14,'Result Sheet'!EM177,IF($R$3=$AQ$15,'Result Sheet'!EW177,IF($R$3=$AQ$16,'Result Sheet'!FG177,"")))))))))</f>
        <v/>
      </c>
      <c r="W177" s="66" t="str">
        <f t="shared" si="28"/>
        <v/>
      </c>
      <c r="X177" s="455" t="str">
        <f t="shared" si="29"/>
        <v/>
      </c>
      <c r="Y177" s="456">
        <f t="shared" si="30"/>
        <v>0</v>
      </c>
      <c r="Z177" s="456" t="str">
        <f t="shared" si="35"/>
        <v/>
      </c>
      <c r="AA177" s="456" t="str">
        <f t="shared" si="31"/>
        <v/>
      </c>
      <c r="AB177" s="456" t="str">
        <f t="shared" si="32"/>
        <v/>
      </c>
      <c r="AC177" s="456" t="str">
        <f t="shared" si="33"/>
        <v/>
      </c>
      <c r="AD177" s="457" t="str">
        <f t="shared" si="34"/>
        <v/>
      </c>
    </row>
    <row r="178" spans="1:30">
      <c r="A178" s="485">
        <f>IF('Result Sheet'!A178="","",'Result Sheet'!A178)</f>
        <v>171</v>
      </c>
      <c r="B178" s="449" t="str">
        <f>IF(OR($D$3="",$R$3=""),"",IF('Result Sheet'!B178="","",'Result Sheet'!B178))</f>
        <v/>
      </c>
      <c r="C178" s="450" t="str">
        <f>IF(OR($D$3="",$R$3=""),"",IF('Result Sheet'!F178="","",'Result Sheet'!F178))</f>
        <v/>
      </c>
      <c r="D178" s="451" t="str">
        <f>IF(OR($D$3="",$R$3=""),"",IF('Result Sheet'!E178="","",'Result Sheet'!E178))</f>
        <v/>
      </c>
      <c r="E178" s="452" t="str">
        <f>IF(OR($D$3="",$R$3=""),"",IF('Result Sheet'!G178="","",'Result Sheet'!G178))</f>
        <v/>
      </c>
      <c r="F178" s="452" t="str">
        <f>IF(OR($D$3="",$R$3=""),"",IF('Result Sheet'!H178="","",'Result Sheet'!H178))</f>
        <v/>
      </c>
      <c r="G178" s="452" t="str">
        <f>IF(OR($D$3="",$R$3=""),"",IF('Result Sheet'!I178="","",'Result Sheet'!I178))</f>
        <v/>
      </c>
      <c r="H178" s="453" t="str">
        <f>IF(OR($D$3="",$R$3=""),"",IF('Result Sheet'!K178="","",'Result Sheet'!K178))</f>
        <v/>
      </c>
      <c r="I178" s="454" t="str">
        <f>IF(OR($D$3="",$R$3=""),"",IF('Result Sheet'!J178="","",'Result Sheet'!J178))</f>
        <v/>
      </c>
      <c r="J178" s="120" t="str">
        <f>IF($R$3=$AQ$8,'Result Sheet'!L178,IF($R$3=$AQ$9,'Result Sheet'!AG178,IF($R$3=$AQ$10,'Result Sheet'!BC178,IF($R$3=$AQ$11,'Result Sheet'!BX178,IF($R$3=$AQ$12,'Result Sheet'!CS178,IF($R$3=$AQ$13,'Result Sheet'!DN178,""))))))</f>
        <v/>
      </c>
      <c r="K178" s="120" t="str">
        <f>IF($R$3=$AQ$8,'Result Sheet'!M178,IF($R$3=$AQ$9,'Result Sheet'!AH178,IF($R$3=$AQ$10,'Result Sheet'!BD178,IF($R$3=$AQ$11,'Result Sheet'!BY178,IF($R$3=$AQ$12,'Result Sheet'!CT178,IF($R$3=$AQ$13,'Result Sheet'!DO178,IF($R$3=$AQ$14,'Result Sheet'!EI178,IF($R$3=$AQ$15,'Result Sheet'!ES178,IF($R$3=$AQ$16,'Result Sheet'!FC178,"")))))))))</f>
        <v/>
      </c>
      <c r="L178" s="120" t="str">
        <f>IF($R$3=$AQ$8,'Result Sheet'!N178,IF($R$3=$AQ$9,'Result Sheet'!AI178,IF($R$3=$AQ$10,'Result Sheet'!BE178,IF($R$3=$AQ$11,'Result Sheet'!BZ178,IF($R$3=$AQ$12,'Result Sheet'!CU178,IF($R$3=$AQ$13,'Result Sheet'!DP178,""))))))</f>
        <v/>
      </c>
      <c r="M178" s="120" t="str">
        <f>IF($R$3=$AQ$8,'Result Sheet'!O178,IF($R$3=$AQ$9,'Result Sheet'!AJ178,IF($R$3=$AQ$10,'Result Sheet'!BF178,IF($R$3=$AQ$11,'Result Sheet'!CA178,IF($R$3=$AQ$12,'Result Sheet'!CV178,IF($R$3=$AQ$13,'Result Sheet'!DQ178,IF($R$3=$AQ$14,'Result Sheet'!EJ178,IF($R$3=$AQ$15,'Result Sheet'!ET178,IF($R$3=$AQ$16,'Result Sheet'!FD178,"")))))))))</f>
        <v/>
      </c>
      <c r="N178" s="120" t="str">
        <f>IF($R$3=$AQ$8,'Result Sheet'!P178,IF($R$3=$AQ$9,'Result Sheet'!AK178,IF($R$3=$AQ$10,'Result Sheet'!BG178,IF($R$3=$AQ$11,'Result Sheet'!CB178,IF($R$3=$AQ$12,'Result Sheet'!CW178,IF($R$3=$AQ$13,'Result Sheet'!DR178,""))))))</f>
        <v/>
      </c>
      <c r="O178" s="120" t="str">
        <f>IF($R$3=$AQ$8,'Result Sheet'!Q178,IF($R$3=$AQ$9,'Result Sheet'!AL178,IF($R$3=$AQ$10,'Result Sheet'!BH178,IF($R$3=$AQ$11,'Result Sheet'!CC178,IF($R$3=$AQ$12,'Result Sheet'!CX178,IF($R$3=$AQ$13,'Result Sheet'!DS178,IF($R$3=$AQ$14,'Result Sheet'!EK178,IF($R$3=$AQ$15,'Result Sheet'!EU178,IF($R$3=$AQ$16,'Result Sheet'!FE178,"")))))))))</f>
        <v/>
      </c>
      <c r="P178" s="482" t="str">
        <f t="shared" si="25"/>
        <v/>
      </c>
      <c r="Q178" s="120" t="str">
        <f>IF($R$3=$AQ$8,'Result Sheet'!S178,IF($R$3=$AQ$9,'Result Sheet'!AN178,IF($R$3=$AQ$10,'Result Sheet'!BJ178,IF($R$3=$AQ$11,'Result Sheet'!CE178,IF($R$3=$AQ$12,'Result Sheet'!CZ178,IF($R$3=$AQ$13,'Result Sheet'!DU178,""))))))</f>
        <v/>
      </c>
      <c r="R178" s="120" t="str">
        <f>IF($R$3=$AQ$8,'Result Sheet'!T178,IF($R$3=$AQ$9,'Result Sheet'!AO178,IF($R$3=$AQ$10,'Result Sheet'!BK178,IF($R$3=$AQ$11,'Result Sheet'!CF178,IF($R$3=$AQ$12,'Result Sheet'!DA178,IF($R$3=$AQ$13,'Result Sheet'!DV178,IF($R$3=$AQ$14,'Result Sheet'!EL178,IF($R$3=$AQ$15,'Result Sheet'!EV178,IF($R$3=$AQ$16,'Result Sheet'!FF178,"")))))))))</f>
        <v/>
      </c>
      <c r="S178" s="65" t="str">
        <f t="shared" si="26"/>
        <v/>
      </c>
      <c r="T178" s="62">
        <f t="shared" si="27"/>
        <v>0</v>
      </c>
      <c r="U178" s="120" t="str">
        <f>IF($R$3=$AQ$8,'Result Sheet'!W178,IF($R$3=$AQ$9,'Result Sheet'!AR178,IF($R$3=$AQ$10,'Result Sheet'!BN178,IF($R$3=$AQ$11,'Result Sheet'!CI178,IF($R$3=$AQ$12,'Result Sheet'!DD178,IF($R$3=$AQ$13,'Result Sheet'!DY178,""))))))</f>
        <v/>
      </c>
      <c r="V178" s="120" t="str">
        <f>IF($R$3=$AQ$8,'Result Sheet'!X178,IF($R$3=$AQ$9,'Result Sheet'!AS178,IF($R$3=$AQ$10,'Result Sheet'!BO178,IF($R$3=$AQ$11,'Result Sheet'!CJ178,IF($R$3=$AQ$12,'Result Sheet'!DE178,IF($R$3=$AQ$13,'Result Sheet'!DZ178,IF($R$3=$AQ$14,'Result Sheet'!EM178,IF($R$3=$AQ$15,'Result Sheet'!EW178,IF($R$3=$AQ$16,'Result Sheet'!FG178,"")))))))))</f>
        <v/>
      </c>
      <c r="W178" s="66" t="str">
        <f t="shared" si="28"/>
        <v/>
      </c>
      <c r="X178" s="455" t="str">
        <f t="shared" si="29"/>
        <v/>
      </c>
      <c r="Y178" s="456">
        <f t="shared" si="30"/>
        <v>0</v>
      </c>
      <c r="Z178" s="456" t="str">
        <f t="shared" si="35"/>
        <v/>
      </c>
      <c r="AA178" s="456" t="str">
        <f t="shared" si="31"/>
        <v/>
      </c>
      <c r="AB178" s="456" t="str">
        <f t="shared" si="32"/>
        <v/>
      </c>
      <c r="AC178" s="456" t="str">
        <f t="shared" si="33"/>
        <v/>
      </c>
      <c r="AD178" s="457" t="str">
        <f t="shared" si="34"/>
        <v/>
      </c>
    </row>
    <row r="179" spans="1:30">
      <c r="A179" s="485">
        <f>IF('Result Sheet'!A179="","",'Result Sheet'!A179)</f>
        <v>172</v>
      </c>
      <c r="B179" s="449" t="str">
        <f>IF(OR($D$3="",$R$3=""),"",IF('Result Sheet'!B179="","",'Result Sheet'!B179))</f>
        <v/>
      </c>
      <c r="C179" s="450" t="str">
        <f>IF(OR($D$3="",$R$3=""),"",IF('Result Sheet'!F179="","",'Result Sheet'!F179))</f>
        <v/>
      </c>
      <c r="D179" s="451" t="str">
        <f>IF(OR($D$3="",$R$3=""),"",IF('Result Sheet'!E179="","",'Result Sheet'!E179))</f>
        <v/>
      </c>
      <c r="E179" s="452" t="str">
        <f>IF(OR($D$3="",$R$3=""),"",IF('Result Sheet'!G179="","",'Result Sheet'!G179))</f>
        <v/>
      </c>
      <c r="F179" s="452" t="str">
        <f>IF(OR($D$3="",$R$3=""),"",IF('Result Sheet'!H179="","",'Result Sheet'!H179))</f>
        <v/>
      </c>
      <c r="G179" s="452" t="str">
        <f>IF(OR($D$3="",$R$3=""),"",IF('Result Sheet'!I179="","",'Result Sheet'!I179))</f>
        <v/>
      </c>
      <c r="H179" s="453" t="str">
        <f>IF(OR($D$3="",$R$3=""),"",IF('Result Sheet'!K179="","",'Result Sheet'!K179))</f>
        <v/>
      </c>
      <c r="I179" s="454" t="str">
        <f>IF(OR($D$3="",$R$3=""),"",IF('Result Sheet'!J179="","",'Result Sheet'!J179))</f>
        <v/>
      </c>
      <c r="J179" s="120" t="str">
        <f>IF($R$3=$AQ$8,'Result Sheet'!L179,IF($R$3=$AQ$9,'Result Sheet'!AG179,IF($R$3=$AQ$10,'Result Sheet'!BC179,IF($R$3=$AQ$11,'Result Sheet'!BX179,IF($R$3=$AQ$12,'Result Sheet'!CS179,IF($R$3=$AQ$13,'Result Sheet'!DN179,""))))))</f>
        <v/>
      </c>
      <c r="K179" s="120" t="str">
        <f>IF($R$3=$AQ$8,'Result Sheet'!M179,IF($R$3=$AQ$9,'Result Sheet'!AH179,IF($R$3=$AQ$10,'Result Sheet'!BD179,IF($R$3=$AQ$11,'Result Sheet'!BY179,IF($R$3=$AQ$12,'Result Sheet'!CT179,IF($R$3=$AQ$13,'Result Sheet'!DO179,IF($R$3=$AQ$14,'Result Sheet'!EI179,IF($R$3=$AQ$15,'Result Sheet'!ES179,IF($R$3=$AQ$16,'Result Sheet'!FC179,"")))))))))</f>
        <v/>
      </c>
      <c r="L179" s="120" t="str">
        <f>IF($R$3=$AQ$8,'Result Sheet'!N179,IF($R$3=$AQ$9,'Result Sheet'!AI179,IF($R$3=$AQ$10,'Result Sheet'!BE179,IF($R$3=$AQ$11,'Result Sheet'!BZ179,IF($R$3=$AQ$12,'Result Sheet'!CU179,IF($R$3=$AQ$13,'Result Sheet'!DP179,""))))))</f>
        <v/>
      </c>
      <c r="M179" s="120" t="str">
        <f>IF($R$3=$AQ$8,'Result Sheet'!O179,IF($R$3=$AQ$9,'Result Sheet'!AJ179,IF($R$3=$AQ$10,'Result Sheet'!BF179,IF($R$3=$AQ$11,'Result Sheet'!CA179,IF($R$3=$AQ$12,'Result Sheet'!CV179,IF($R$3=$AQ$13,'Result Sheet'!DQ179,IF($R$3=$AQ$14,'Result Sheet'!EJ179,IF($R$3=$AQ$15,'Result Sheet'!ET179,IF($R$3=$AQ$16,'Result Sheet'!FD179,"")))))))))</f>
        <v/>
      </c>
      <c r="N179" s="120" t="str">
        <f>IF($R$3=$AQ$8,'Result Sheet'!P179,IF($R$3=$AQ$9,'Result Sheet'!AK179,IF($R$3=$AQ$10,'Result Sheet'!BG179,IF($R$3=$AQ$11,'Result Sheet'!CB179,IF($R$3=$AQ$12,'Result Sheet'!CW179,IF($R$3=$AQ$13,'Result Sheet'!DR179,""))))))</f>
        <v/>
      </c>
      <c r="O179" s="120" t="str">
        <f>IF($R$3=$AQ$8,'Result Sheet'!Q179,IF($R$3=$AQ$9,'Result Sheet'!AL179,IF($R$3=$AQ$10,'Result Sheet'!BH179,IF($R$3=$AQ$11,'Result Sheet'!CC179,IF($R$3=$AQ$12,'Result Sheet'!CX179,IF($R$3=$AQ$13,'Result Sheet'!DS179,IF($R$3=$AQ$14,'Result Sheet'!EK179,IF($R$3=$AQ$15,'Result Sheet'!EU179,IF($R$3=$AQ$16,'Result Sheet'!FE179,"")))))))))</f>
        <v/>
      </c>
      <c r="P179" s="482" t="str">
        <f t="shared" si="25"/>
        <v/>
      </c>
      <c r="Q179" s="120" t="str">
        <f>IF($R$3=$AQ$8,'Result Sheet'!S179,IF($R$3=$AQ$9,'Result Sheet'!AN179,IF($R$3=$AQ$10,'Result Sheet'!BJ179,IF($R$3=$AQ$11,'Result Sheet'!CE179,IF($R$3=$AQ$12,'Result Sheet'!CZ179,IF($R$3=$AQ$13,'Result Sheet'!DU179,""))))))</f>
        <v/>
      </c>
      <c r="R179" s="120" t="str">
        <f>IF($R$3=$AQ$8,'Result Sheet'!T179,IF($R$3=$AQ$9,'Result Sheet'!AO179,IF($R$3=$AQ$10,'Result Sheet'!BK179,IF($R$3=$AQ$11,'Result Sheet'!CF179,IF($R$3=$AQ$12,'Result Sheet'!DA179,IF($R$3=$AQ$13,'Result Sheet'!DV179,IF($R$3=$AQ$14,'Result Sheet'!EL179,IF($R$3=$AQ$15,'Result Sheet'!EV179,IF($R$3=$AQ$16,'Result Sheet'!FF179,"")))))))))</f>
        <v/>
      </c>
      <c r="S179" s="65" t="str">
        <f t="shared" si="26"/>
        <v/>
      </c>
      <c r="T179" s="62">
        <f t="shared" si="27"/>
        <v>0</v>
      </c>
      <c r="U179" s="120" t="str">
        <f>IF($R$3=$AQ$8,'Result Sheet'!W179,IF($R$3=$AQ$9,'Result Sheet'!AR179,IF($R$3=$AQ$10,'Result Sheet'!BN179,IF($R$3=$AQ$11,'Result Sheet'!CI179,IF($R$3=$AQ$12,'Result Sheet'!DD179,IF($R$3=$AQ$13,'Result Sheet'!DY179,""))))))</f>
        <v/>
      </c>
      <c r="V179" s="120" t="str">
        <f>IF($R$3=$AQ$8,'Result Sheet'!X179,IF($R$3=$AQ$9,'Result Sheet'!AS179,IF($R$3=$AQ$10,'Result Sheet'!BO179,IF($R$3=$AQ$11,'Result Sheet'!CJ179,IF($R$3=$AQ$12,'Result Sheet'!DE179,IF($R$3=$AQ$13,'Result Sheet'!DZ179,IF($R$3=$AQ$14,'Result Sheet'!EM179,IF($R$3=$AQ$15,'Result Sheet'!EW179,IF($R$3=$AQ$16,'Result Sheet'!FG179,"")))))))))</f>
        <v/>
      </c>
      <c r="W179" s="66" t="str">
        <f t="shared" si="28"/>
        <v/>
      </c>
      <c r="X179" s="455" t="str">
        <f t="shared" si="29"/>
        <v/>
      </c>
      <c r="Y179" s="456">
        <f t="shared" si="30"/>
        <v>0</v>
      </c>
      <c r="Z179" s="456" t="str">
        <f t="shared" si="35"/>
        <v/>
      </c>
      <c r="AA179" s="456" t="str">
        <f t="shared" si="31"/>
        <v/>
      </c>
      <c r="AB179" s="456" t="str">
        <f t="shared" si="32"/>
        <v/>
      </c>
      <c r="AC179" s="456" t="str">
        <f t="shared" si="33"/>
        <v/>
      </c>
      <c r="AD179" s="457" t="str">
        <f t="shared" si="34"/>
        <v/>
      </c>
    </row>
    <row r="180" spans="1:30">
      <c r="A180" s="485">
        <f>IF('Result Sheet'!A180="","",'Result Sheet'!A180)</f>
        <v>173</v>
      </c>
      <c r="B180" s="449" t="str">
        <f>IF(OR($D$3="",$R$3=""),"",IF('Result Sheet'!B180="","",'Result Sheet'!B180))</f>
        <v/>
      </c>
      <c r="C180" s="450" t="str">
        <f>IF(OR($D$3="",$R$3=""),"",IF('Result Sheet'!F180="","",'Result Sheet'!F180))</f>
        <v/>
      </c>
      <c r="D180" s="451" t="str">
        <f>IF(OR($D$3="",$R$3=""),"",IF('Result Sheet'!E180="","",'Result Sheet'!E180))</f>
        <v/>
      </c>
      <c r="E180" s="452" t="str">
        <f>IF(OR($D$3="",$R$3=""),"",IF('Result Sheet'!G180="","",'Result Sheet'!G180))</f>
        <v/>
      </c>
      <c r="F180" s="452" t="str">
        <f>IF(OR($D$3="",$R$3=""),"",IF('Result Sheet'!H180="","",'Result Sheet'!H180))</f>
        <v/>
      </c>
      <c r="G180" s="452" t="str">
        <f>IF(OR($D$3="",$R$3=""),"",IF('Result Sheet'!I180="","",'Result Sheet'!I180))</f>
        <v/>
      </c>
      <c r="H180" s="453" t="str">
        <f>IF(OR($D$3="",$R$3=""),"",IF('Result Sheet'!K180="","",'Result Sheet'!K180))</f>
        <v/>
      </c>
      <c r="I180" s="454" t="str">
        <f>IF(OR($D$3="",$R$3=""),"",IF('Result Sheet'!J180="","",'Result Sheet'!J180))</f>
        <v/>
      </c>
      <c r="J180" s="120" t="str">
        <f>IF($R$3=$AQ$8,'Result Sheet'!L180,IF($R$3=$AQ$9,'Result Sheet'!AG180,IF($R$3=$AQ$10,'Result Sheet'!BC180,IF($R$3=$AQ$11,'Result Sheet'!BX180,IF($R$3=$AQ$12,'Result Sheet'!CS180,IF($R$3=$AQ$13,'Result Sheet'!DN180,""))))))</f>
        <v/>
      </c>
      <c r="K180" s="120" t="str">
        <f>IF($R$3=$AQ$8,'Result Sheet'!M180,IF($R$3=$AQ$9,'Result Sheet'!AH180,IF($R$3=$AQ$10,'Result Sheet'!BD180,IF($R$3=$AQ$11,'Result Sheet'!BY180,IF($R$3=$AQ$12,'Result Sheet'!CT180,IF($R$3=$AQ$13,'Result Sheet'!DO180,IF($R$3=$AQ$14,'Result Sheet'!EI180,IF($R$3=$AQ$15,'Result Sheet'!ES180,IF($R$3=$AQ$16,'Result Sheet'!FC180,"")))))))))</f>
        <v/>
      </c>
      <c r="L180" s="120" t="str">
        <f>IF($R$3=$AQ$8,'Result Sheet'!N180,IF($R$3=$AQ$9,'Result Sheet'!AI180,IF($R$3=$AQ$10,'Result Sheet'!BE180,IF($R$3=$AQ$11,'Result Sheet'!BZ180,IF($R$3=$AQ$12,'Result Sheet'!CU180,IF($R$3=$AQ$13,'Result Sheet'!DP180,""))))))</f>
        <v/>
      </c>
      <c r="M180" s="120" t="str">
        <f>IF($R$3=$AQ$8,'Result Sheet'!O180,IF($R$3=$AQ$9,'Result Sheet'!AJ180,IF($R$3=$AQ$10,'Result Sheet'!BF180,IF($R$3=$AQ$11,'Result Sheet'!CA180,IF($R$3=$AQ$12,'Result Sheet'!CV180,IF($R$3=$AQ$13,'Result Sheet'!DQ180,IF($R$3=$AQ$14,'Result Sheet'!EJ180,IF($R$3=$AQ$15,'Result Sheet'!ET180,IF($R$3=$AQ$16,'Result Sheet'!FD180,"")))))))))</f>
        <v/>
      </c>
      <c r="N180" s="120" t="str">
        <f>IF($R$3=$AQ$8,'Result Sheet'!P180,IF($R$3=$AQ$9,'Result Sheet'!AK180,IF($R$3=$AQ$10,'Result Sheet'!BG180,IF($R$3=$AQ$11,'Result Sheet'!CB180,IF($R$3=$AQ$12,'Result Sheet'!CW180,IF($R$3=$AQ$13,'Result Sheet'!DR180,""))))))</f>
        <v/>
      </c>
      <c r="O180" s="120" t="str">
        <f>IF($R$3=$AQ$8,'Result Sheet'!Q180,IF($R$3=$AQ$9,'Result Sheet'!AL180,IF($R$3=$AQ$10,'Result Sheet'!BH180,IF($R$3=$AQ$11,'Result Sheet'!CC180,IF($R$3=$AQ$12,'Result Sheet'!CX180,IF($R$3=$AQ$13,'Result Sheet'!DS180,IF($R$3=$AQ$14,'Result Sheet'!EK180,IF($R$3=$AQ$15,'Result Sheet'!EU180,IF($R$3=$AQ$16,'Result Sheet'!FE180,"")))))))))</f>
        <v/>
      </c>
      <c r="P180" s="482" t="str">
        <f t="shared" si="25"/>
        <v/>
      </c>
      <c r="Q180" s="120" t="str">
        <f>IF($R$3=$AQ$8,'Result Sheet'!S180,IF($R$3=$AQ$9,'Result Sheet'!AN180,IF($R$3=$AQ$10,'Result Sheet'!BJ180,IF($R$3=$AQ$11,'Result Sheet'!CE180,IF($R$3=$AQ$12,'Result Sheet'!CZ180,IF($R$3=$AQ$13,'Result Sheet'!DU180,""))))))</f>
        <v/>
      </c>
      <c r="R180" s="120" t="str">
        <f>IF($R$3=$AQ$8,'Result Sheet'!T180,IF($R$3=$AQ$9,'Result Sheet'!AO180,IF($R$3=$AQ$10,'Result Sheet'!BK180,IF($R$3=$AQ$11,'Result Sheet'!CF180,IF($R$3=$AQ$12,'Result Sheet'!DA180,IF($R$3=$AQ$13,'Result Sheet'!DV180,IF($R$3=$AQ$14,'Result Sheet'!EL180,IF($R$3=$AQ$15,'Result Sheet'!EV180,IF($R$3=$AQ$16,'Result Sheet'!FF180,"")))))))))</f>
        <v/>
      </c>
      <c r="S180" s="65" t="str">
        <f t="shared" si="26"/>
        <v/>
      </c>
      <c r="T180" s="62">
        <f t="shared" si="27"/>
        <v>0</v>
      </c>
      <c r="U180" s="120" t="str">
        <f>IF($R$3=$AQ$8,'Result Sheet'!W180,IF($R$3=$AQ$9,'Result Sheet'!AR180,IF($R$3=$AQ$10,'Result Sheet'!BN180,IF($R$3=$AQ$11,'Result Sheet'!CI180,IF($R$3=$AQ$12,'Result Sheet'!DD180,IF($R$3=$AQ$13,'Result Sheet'!DY180,""))))))</f>
        <v/>
      </c>
      <c r="V180" s="120" t="str">
        <f>IF($R$3=$AQ$8,'Result Sheet'!X180,IF($R$3=$AQ$9,'Result Sheet'!AS180,IF($R$3=$AQ$10,'Result Sheet'!BO180,IF($R$3=$AQ$11,'Result Sheet'!CJ180,IF($R$3=$AQ$12,'Result Sheet'!DE180,IF($R$3=$AQ$13,'Result Sheet'!DZ180,IF($R$3=$AQ$14,'Result Sheet'!EM180,IF($R$3=$AQ$15,'Result Sheet'!EW180,IF($R$3=$AQ$16,'Result Sheet'!FG180,"")))))))))</f>
        <v/>
      </c>
      <c r="W180" s="66" t="str">
        <f t="shared" si="28"/>
        <v/>
      </c>
      <c r="X180" s="455" t="str">
        <f t="shared" si="29"/>
        <v/>
      </c>
      <c r="Y180" s="456">
        <f t="shared" si="30"/>
        <v>0</v>
      </c>
      <c r="Z180" s="456" t="str">
        <f t="shared" si="35"/>
        <v/>
      </c>
      <c r="AA180" s="456" t="str">
        <f t="shared" si="31"/>
        <v/>
      </c>
      <c r="AB180" s="456" t="str">
        <f t="shared" si="32"/>
        <v/>
      </c>
      <c r="AC180" s="456" t="str">
        <f t="shared" si="33"/>
        <v/>
      </c>
      <c r="AD180" s="457" t="str">
        <f t="shared" si="34"/>
        <v/>
      </c>
    </row>
    <row r="181" spans="1:30">
      <c r="A181" s="485">
        <f>IF('Result Sheet'!A181="","",'Result Sheet'!A181)</f>
        <v>174</v>
      </c>
      <c r="B181" s="449" t="str">
        <f>IF(OR($D$3="",$R$3=""),"",IF('Result Sheet'!B181="","",'Result Sheet'!B181))</f>
        <v/>
      </c>
      <c r="C181" s="450" t="str">
        <f>IF(OR($D$3="",$R$3=""),"",IF('Result Sheet'!F181="","",'Result Sheet'!F181))</f>
        <v/>
      </c>
      <c r="D181" s="451" t="str">
        <f>IF(OR($D$3="",$R$3=""),"",IF('Result Sheet'!E181="","",'Result Sheet'!E181))</f>
        <v/>
      </c>
      <c r="E181" s="452" t="str">
        <f>IF(OR($D$3="",$R$3=""),"",IF('Result Sheet'!G181="","",'Result Sheet'!G181))</f>
        <v/>
      </c>
      <c r="F181" s="452" t="str">
        <f>IF(OR($D$3="",$R$3=""),"",IF('Result Sheet'!H181="","",'Result Sheet'!H181))</f>
        <v/>
      </c>
      <c r="G181" s="452" t="str">
        <f>IF(OR($D$3="",$R$3=""),"",IF('Result Sheet'!I181="","",'Result Sheet'!I181))</f>
        <v/>
      </c>
      <c r="H181" s="453" t="str">
        <f>IF(OR($D$3="",$R$3=""),"",IF('Result Sheet'!K181="","",'Result Sheet'!K181))</f>
        <v/>
      </c>
      <c r="I181" s="454" t="str">
        <f>IF(OR($D$3="",$R$3=""),"",IF('Result Sheet'!J181="","",'Result Sheet'!J181))</f>
        <v/>
      </c>
      <c r="J181" s="120" t="str">
        <f>IF($R$3=$AQ$8,'Result Sheet'!L181,IF($R$3=$AQ$9,'Result Sheet'!AG181,IF($R$3=$AQ$10,'Result Sheet'!BC181,IF($R$3=$AQ$11,'Result Sheet'!BX181,IF($R$3=$AQ$12,'Result Sheet'!CS181,IF($R$3=$AQ$13,'Result Sheet'!DN181,""))))))</f>
        <v/>
      </c>
      <c r="K181" s="120" t="str">
        <f>IF($R$3=$AQ$8,'Result Sheet'!M181,IF($R$3=$AQ$9,'Result Sheet'!AH181,IF($R$3=$AQ$10,'Result Sheet'!BD181,IF($R$3=$AQ$11,'Result Sheet'!BY181,IF($R$3=$AQ$12,'Result Sheet'!CT181,IF($R$3=$AQ$13,'Result Sheet'!DO181,IF($R$3=$AQ$14,'Result Sheet'!EI181,IF($R$3=$AQ$15,'Result Sheet'!ES181,IF($R$3=$AQ$16,'Result Sheet'!FC181,"")))))))))</f>
        <v/>
      </c>
      <c r="L181" s="120" t="str">
        <f>IF($R$3=$AQ$8,'Result Sheet'!N181,IF($R$3=$AQ$9,'Result Sheet'!AI181,IF($R$3=$AQ$10,'Result Sheet'!BE181,IF($R$3=$AQ$11,'Result Sheet'!BZ181,IF($R$3=$AQ$12,'Result Sheet'!CU181,IF($R$3=$AQ$13,'Result Sheet'!DP181,""))))))</f>
        <v/>
      </c>
      <c r="M181" s="120" t="str">
        <f>IF($R$3=$AQ$8,'Result Sheet'!O181,IF($R$3=$AQ$9,'Result Sheet'!AJ181,IF($R$3=$AQ$10,'Result Sheet'!BF181,IF($R$3=$AQ$11,'Result Sheet'!CA181,IF($R$3=$AQ$12,'Result Sheet'!CV181,IF($R$3=$AQ$13,'Result Sheet'!DQ181,IF($R$3=$AQ$14,'Result Sheet'!EJ181,IF($R$3=$AQ$15,'Result Sheet'!ET181,IF($R$3=$AQ$16,'Result Sheet'!FD181,"")))))))))</f>
        <v/>
      </c>
      <c r="N181" s="120" t="str">
        <f>IF($R$3=$AQ$8,'Result Sheet'!P181,IF($R$3=$AQ$9,'Result Sheet'!AK181,IF($R$3=$AQ$10,'Result Sheet'!BG181,IF($R$3=$AQ$11,'Result Sheet'!CB181,IF($R$3=$AQ$12,'Result Sheet'!CW181,IF($R$3=$AQ$13,'Result Sheet'!DR181,""))))))</f>
        <v/>
      </c>
      <c r="O181" s="120" t="str">
        <f>IF($R$3=$AQ$8,'Result Sheet'!Q181,IF($R$3=$AQ$9,'Result Sheet'!AL181,IF($R$3=$AQ$10,'Result Sheet'!BH181,IF($R$3=$AQ$11,'Result Sheet'!CC181,IF($R$3=$AQ$12,'Result Sheet'!CX181,IF($R$3=$AQ$13,'Result Sheet'!DS181,IF($R$3=$AQ$14,'Result Sheet'!EK181,IF($R$3=$AQ$15,'Result Sheet'!EU181,IF($R$3=$AQ$16,'Result Sheet'!FE181,"")))))))))</f>
        <v/>
      </c>
      <c r="P181" s="482" t="str">
        <f t="shared" si="25"/>
        <v/>
      </c>
      <c r="Q181" s="120" t="str">
        <f>IF($R$3=$AQ$8,'Result Sheet'!S181,IF($R$3=$AQ$9,'Result Sheet'!AN181,IF($R$3=$AQ$10,'Result Sheet'!BJ181,IF($R$3=$AQ$11,'Result Sheet'!CE181,IF($R$3=$AQ$12,'Result Sheet'!CZ181,IF($R$3=$AQ$13,'Result Sheet'!DU181,""))))))</f>
        <v/>
      </c>
      <c r="R181" s="120" t="str">
        <f>IF($R$3=$AQ$8,'Result Sheet'!T181,IF($R$3=$AQ$9,'Result Sheet'!AO181,IF($R$3=$AQ$10,'Result Sheet'!BK181,IF($R$3=$AQ$11,'Result Sheet'!CF181,IF($R$3=$AQ$12,'Result Sheet'!DA181,IF($R$3=$AQ$13,'Result Sheet'!DV181,IF($R$3=$AQ$14,'Result Sheet'!EL181,IF($R$3=$AQ$15,'Result Sheet'!EV181,IF($R$3=$AQ$16,'Result Sheet'!FF181,"")))))))))</f>
        <v/>
      </c>
      <c r="S181" s="65" t="str">
        <f t="shared" si="26"/>
        <v/>
      </c>
      <c r="T181" s="62">
        <f t="shared" si="27"/>
        <v>0</v>
      </c>
      <c r="U181" s="120" t="str">
        <f>IF($R$3=$AQ$8,'Result Sheet'!W181,IF($R$3=$AQ$9,'Result Sheet'!AR181,IF($R$3=$AQ$10,'Result Sheet'!BN181,IF($R$3=$AQ$11,'Result Sheet'!CI181,IF($R$3=$AQ$12,'Result Sheet'!DD181,IF($R$3=$AQ$13,'Result Sheet'!DY181,""))))))</f>
        <v/>
      </c>
      <c r="V181" s="120" t="str">
        <f>IF($R$3=$AQ$8,'Result Sheet'!X181,IF($R$3=$AQ$9,'Result Sheet'!AS181,IF($R$3=$AQ$10,'Result Sheet'!BO181,IF($R$3=$AQ$11,'Result Sheet'!CJ181,IF($R$3=$AQ$12,'Result Sheet'!DE181,IF($R$3=$AQ$13,'Result Sheet'!DZ181,IF($R$3=$AQ$14,'Result Sheet'!EM181,IF($R$3=$AQ$15,'Result Sheet'!EW181,IF($R$3=$AQ$16,'Result Sheet'!FG181,"")))))))))</f>
        <v/>
      </c>
      <c r="W181" s="66" t="str">
        <f t="shared" si="28"/>
        <v/>
      </c>
      <c r="X181" s="455" t="str">
        <f t="shared" si="29"/>
        <v/>
      </c>
      <c r="Y181" s="456">
        <f t="shared" si="30"/>
        <v>0</v>
      </c>
      <c r="Z181" s="456" t="str">
        <f t="shared" si="35"/>
        <v/>
      </c>
      <c r="AA181" s="456" t="str">
        <f t="shared" si="31"/>
        <v/>
      </c>
      <c r="AB181" s="456" t="str">
        <f t="shared" si="32"/>
        <v/>
      </c>
      <c r="AC181" s="456" t="str">
        <f t="shared" si="33"/>
        <v/>
      </c>
      <c r="AD181" s="457" t="str">
        <f t="shared" si="34"/>
        <v/>
      </c>
    </row>
    <row r="182" spans="1:30">
      <c r="A182" s="485">
        <f>IF('Result Sheet'!A182="","",'Result Sheet'!A182)</f>
        <v>175</v>
      </c>
      <c r="B182" s="449" t="str">
        <f>IF(OR($D$3="",$R$3=""),"",IF('Result Sheet'!B182="","",'Result Sheet'!B182))</f>
        <v/>
      </c>
      <c r="C182" s="450" t="str">
        <f>IF(OR($D$3="",$R$3=""),"",IF('Result Sheet'!F182="","",'Result Sheet'!F182))</f>
        <v/>
      </c>
      <c r="D182" s="451" t="str">
        <f>IF(OR($D$3="",$R$3=""),"",IF('Result Sheet'!E182="","",'Result Sheet'!E182))</f>
        <v/>
      </c>
      <c r="E182" s="452" t="str">
        <f>IF(OR($D$3="",$R$3=""),"",IF('Result Sheet'!G182="","",'Result Sheet'!G182))</f>
        <v/>
      </c>
      <c r="F182" s="452" t="str">
        <f>IF(OR($D$3="",$R$3=""),"",IF('Result Sheet'!H182="","",'Result Sheet'!H182))</f>
        <v/>
      </c>
      <c r="G182" s="452" t="str">
        <f>IF(OR($D$3="",$R$3=""),"",IF('Result Sheet'!I182="","",'Result Sheet'!I182))</f>
        <v/>
      </c>
      <c r="H182" s="453" t="str">
        <f>IF(OR($D$3="",$R$3=""),"",IF('Result Sheet'!K182="","",'Result Sheet'!K182))</f>
        <v/>
      </c>
      <c r="I182" s="454" t="str">
        <f>IF(OR($D$3="",$R$3=""),"",IF('Result Sheet'!J182="","",'Result Sheet'!J182))</f>
        <v/>
      </c>
      <c r="J182" s="120" t="str">
        <f>IF($R$3=$AQ$8,'Result Sheet'!L182,IF($R$3=$AQ$9,'Result Sheet'!AG182,IF($R$3=$AQ$10,'Result Sheet'!BC182,IF($R$3=$AQ$11,'Result Sheet'!BX182,IF($R$3=$AQ$12,'Result Sheet'!CS182,IF($R$3=$AQ$13,'Result Sheet'!DN182,""))))))</f>
        <v/>
      </c>
      <c r="K182" s="120" t="str">
        <f>IF($R$3=$AQ$8,'Result Sheet'!M182,IF($R$3=$AQ$9,'Result Sheet'!AH182,IF($R$3=$AQ$10,'Result Sheet'!BD182,IF($R$3=$AQ$11,'Result Sheet'!BY182,IF($R$3=$AQ$12,'Result Sheet'!CT182,IF($R$3=$AQ$13,'Result Sheet'!DO182,IF($R$3=$AQ$14,'Result Sheet'!EI182,IF($R$3=$AQ$15,'Result Sheet'!ES182,IF($R$3=$AQ$16,'Result Sheet'!FC182,"")))))))))</f>
        <v/>
      </c>
      <c r="L182" s="120" t="str">
        <f>IF($R$3=$AQ$8,'Result Sheet'!N182,IF($R$3=$AQ$9,'Result Sheet'!AI182,IF($R$3=$AQ$10,'Result Sheet'!BE182,IF($R$3=$AQ$11,'Result Sheet'!BZ182,IF($R$3=$AQ$12,'Result Sheet'!CU182,IF($R$3=$AQ$13,'Result Sheet'!DP182,""))))))</f>
        <v/>
      </c>
      <c r="M182" s="120" t="str">
        <f>IF($R$3=$AQ$8,'Result Sheet'!O182,IF($R$3=$AQ$9,'Result Sheet'!AJ182,IF($R$3=$AQ$10,'Result Sheet'!BF182,IF($R$3=$AQ$11,'Result Sheet'!CA182,IF($R$3=$AQ$12,'Result Sheet'!CV182,IF($R$3=$AQ$13,'Result Sheet'!DQ182,IF($R$3=$AQ$14,'Result Sheet'!EJ182,IF($R$3=$AQ$15,'Result Sheet'!ET182,IF($R$3=$AQ$16,'Result Sheet'!FD182,"")))))))))</f>
        <v/>
      </c>
      <c r="N182" s="120" t="str">
        <f>IF($R$3=$AQ$8,'Result Sheet'!P182,IF($R$3=$AQ$9,'Result Sheet'!AK182,IF($R$3=$AQ$10,'Result Sheet'!BG182,IF($R$3=$AQ$11,'Result Sheet'!CB182,IF($R$3=$AQ$12,'Result Sheet'!CW182,IF($R$3=$AQ$13,'Result Sheet'!DR182,""))))))</f>
        <v/>
      </c>
      <c r="O182" s="120" t="str">
        <f>IF($R$3=$AQ$8,'Result Sheet'!Q182,IF($R$3=$AQ$9,'Result Sheet'!AL182,IF($R$3=$AQ$10,'Result Sheet'!BH182,IF($R$3=$AQ$11,'Result Sheet'!CC182,IF($R$3=$AQ$12,'Result Sheet'!CX182,IF($R$3=$AQ$13,'Result Sheet'!DS182,IF($R$3=$AQ$14,'Result Sheet'!EK182,IF($R$3=$AQ$15,'Result Sheet'!EU182,IF($R$3=$AQ$16,'Result Sheet'!FE182,"")))))))))</f>
        <v/>
      </c>
      <c r="P182" s="482" t="str">
        <f t="shared" si="25"/>
        <v/>
      </c>
      <c r="Q182" s="120" t="str">
        <f>IF($R$3=$AQ$8,'Result Sheet'!S182,IF($R$3=$AQ$9,'Result Sheet'!AN182,IF($R$3=$AQ$10,'Result Sheet'!BJ182,IF($R$3=$AQ$11,'Result Sheet'!CE182,IF($R$3=$AQ$12,'Result Sheet'!CZ182,IF($R$3=$AQ$13,'Result Sheet'!DU182,""))))))</f>
        <v/>
      </c>
      <c r="R182" s="120" t="str">
        <f>IF($R$3=$AQ$8,'Result Sheet'!T182,IF($R$3=$AQ$9,'Result Sheet'!AO182,IF($R$3=$AQ$10,'Result Sheet'!BK182,IF($R$3=$AQ$11,'Result Sheet'!CF182,IF($R$3=$AQ$12,'Result Sheet'!DA182,IF($R$3=$AQ$13,'Result Sheet'!DV182,IF($R$3=$AQ$14,'Result Sheet'!EL182,IF($R$3=$AQ$15,'Result Sheet'!EV182,IF($R$3=$AQ$16,'Result Sheet'!FF182,"")))))))))</f>
        <v/>
      </c>
      <c r="S182" s="65" t="str">
        <f t="shared" si="26"/>
        <v/>
      </c>
      <c r="T182" s="62">
        <f t="shared" si="27"/>
        <v>0</v>
      </c>
      <c r="U182" s="120" t="str">
        <f>IF($R$3=$AQ$8,'Result Sheet'!W182,IF($R$3=$AQ$9,'Result Sheet'!AR182,IF($R$3=$AQ$10,'Result Sheet'!BN182,IF($R$3=$AQ$11,'Result Sheet'!CI182,IF($R$3=$AQ$12,'Result Sheet'!DD182,IF($R$3=$AQ$13,'Result Sheet'!DY182,""))))))</f>
        <v/>
      </c>
      <c r="V182" s="120" t="str">
        <f>IF($R$3=$AQ$8,'Result Sheet'!X182,IF($R$3=$AQ$9,'Result Sheet'!AS182,IF($R$3=$AQ$10,'Result Sheet'!BO182,IF($R$3=$AQ$11,'Result Sheet'!CJ182,IF($R$3=$AQ$12,'Result Sheet'!DE182,IF($R$3=$AQ$13,'Result Sheet'!DZ182,IF($R$3=$AQ$14,'Result Sheet'!EM182,IF($R$3=$AQ$15,'Result Sheet'!EW182,IF($R$3=$AQ$16,'Result Sheet'!FG182,"")))))))))</f>
        <v/>
      </c>
      <c r="W182" s="66" t="str">
        <f t="shared" si="28"/>
        <v/>
      </c>
      <c r="X182" s="455" t="str">
        <f t="shared" si="29"/>
        <v/>
      </c>
      <c r="Y182" s="456">
        <f t="shared" si="30"/>
        <v>0</v>
      </c>
      <c r="Z182" s="456" t="str">
        <f t="shared" si="35"/>
        <v/>
      </c>
      <c r="AA182" s="456" t="str">
        <f t="shared" si="31"/>
        <v/>
      </c>
      <c r="AB182" s="456" t="str">
        <f t="shared" si="32"/>
        <v/>
      </c>
      <c r="AC182" s="456" t="str">
        <f t="shared" si="33"/>
        <v/>
      </c>
      <c r="AD182" s="457" t="str">
        <f t="shared" si="34"/>
        <v/>
      </c>
    </row>
    <row r="183" spans="1:30">
      <c r="A183" s="485">
        <f>IF('Result Sheet'!A183="","",'Result Sheet'!A183)</f>
        <v>176</v>
      </c>
      <c r="B183" s="449" t="str">
        <f>IF(OR($D$3="",$R$3=""),"",IF('Result Sheet'!B183="","",'Result Sheet'!B183))</f>
        <v/>
      </c>
      <c r="C183" s="450" t="str">
        <f>IF(OR($D$3="",$R$3=""),"",IF('Result Sheet'!F183="","",'Result Sheet'!F183))</f>
        <v/>
      </c>
      <c r="D183" s="451" t="str">
        <f>IF(OR($D$3="",$R$3=""),"",IF('Result Sheet'!E183="","",'Result Sheet'!E183))</f>
        <v/>
      </c>
      <c r="E183" s="452" t="str">
        <f>IF(OR($D$3="",$R$3=""),"",IF('Result Sheet'!G183="","",'Result Sheet'!G183))</f>
        <v/>
      </c>
      <c r="F183" s="452" t="str">
        <f>IF(OR($D$3="",$R$3=""),"",IF('Result Sheet'!H183="","",'Result Sheet'!H183))</f>
        <v/>
      </c>
      <c r="G183" s="452" t="str">
        <f>IF(OR($D$3="",$R$3=""),"",IF('Result Sheet'!I183="","",'Result Sheet'!I183))</f>
        <v/>
      </c>
      <c r="H183" s="453" t="str">
        <f>IF(OR($D$3="",$R$3=""),"",IF('Result Sheet'!K183="","",'Result Sheet'!K183))</f>
        <v/>
      </c>
      <c r="I183" s="454" t="str">
        <f>IF(OR($D$3="",$R$3=""),"",IF('Result Sheet'!J183="","",'Result Sheet'!J183))</f>
        <v/>
      </c>
      <c r="J183" s="120" t="str">
        <f>IF($R$3=$AQ$8,'Result Sheet'!L183,IF($R$3=$AQ$9,'Result Sheet'!AG183,IF($R$3=$AQ$10,'Result Sheet'!BC183,IF($R$3=$AQ$11,'Result Sheet'!BX183,IF($R$3=$AQ$12,'Result Sheet'!CS183,IF($R$3=$AQ$13,'Result Sheet'!DN183,""))))))</f>
        <v/>
      </c>
      <c r="K183" s="120" t="str">
        <f>IF($R$3=$AQ$8,'Result Sheet'!M183,IF($R$3=$AQ$9,'Result Sheet'!AH183,IF($R$3=$AQ$10,'Result Sheet'!BD183,IF($R$3=$AQ$11,'Result Sheet'!BY183,IF($R$3=$AQ$12,'Result Sheet'!CT183,IF($R$3=$AQ$13,'Result Sheet'!DO183,IF($R$3=$AQ$14,'Result Sheet'!EI183,IF($R$3=$AQ$15,'Result Sheet'!ES183,IF($R$3=$AQ$16,'Result Sheet'!FC183,"")))))))))</f>
        <v/>
      </c>
      <c r="L183" s="120" t="str">
        <f>IF($R$3=$AQ$8,'Result Sheet'!N183,IF($R$3=$AQ$9,'Result Sheet'!AI183,IF($R$3=$AQ$10,'Result Sheet'!BE183,IF($R$3=$AQ$11,'Result Sheet'!BZ183,IF($R$3=$AQ$12,'Result Sheet'!CU183,IF($R$3=$AQ$13,'Result Sheet'!DP183,""))))))</f>
        <v/>
      </c>
      <c r="M183" s="120" t="str">
        <f>IF($R$3=$AQ$8,'Result Sheet'!O183,IF($R$3=$AQ$9,'Result Sheet'!AJ183,IF($R$3=$AQ$10,'Result Sheet'!BF183,IF($R$3=$AQ$11,'Result Sheet'!CA183,IF($R$3=$AQ$12,'Result Sheet'!CV183,IF($R$3=$AQ$13,'Result Sheet'!DQ183,IF($R$3=$AQ$14,'Result Sheet'!EJ183,IF($R$3=$AQ$15,'Result Sheet'!ET183,IF($R$3=$AQ$16,'Result Sheet'!FD183,"")))))))))</f>
        <v/>
      </c>
      <c r="N183" s="120" t="str">
        <f>IF($R$3=$AQ$8,'Result Sheet'!P183,IF($R$3=$AQ$9,'Result Sheet'!AK183,IF($R$3=$AQ$10,'Result Sheet'!BG183,IF($R$3=$AQ$11,'Result Sheet'!CB183,IF($R$3=$AQ$12,'Result Sheet'!CW183,IF($R$3=$AQ$13,'Result Sheet'!DR183,""))))))</f>
        <v/>
      </c>
      <c r="O183" s="120" t="str">
        <f>IF($R$3=$AQ$8,'Result Sheet'!Q183,IF($R$3=$AQ$9,'Result Sheet'!AL183,IF($R$3=$AQ$10,'Result Sheet'!BH183,IF($R$3=$AQ$11,'Result Sheet'!CC183,IF($R$3=$AQ$12,'Result Sheet'!CX183,IF($R$3=$AQ$13,'Result Sheet'!DS183,IF($R$3=$AQ$14,'Result Sheet'!EK183,IF($R$3=$AQ$15,'Result Sheet'!EU183,IF($R$3=$AQ$16,'Result Sheet'!FE183,"")))))))))</f>
        <v/>
      </c>
      <c r="P183" s="482" t="str">
        <f t="shared" si="25"/>
        <v/>
      </c>
      <c r="Q183" s="120" t="str">
        <f>IF($R$3=$AQ$8,'Result Sheet'!S183,IF($R$3=$AQ$9,'Result Sheet'!AN183,IF($R$3=$AQ$10,'Result Sheet'!BJ183,IF($R$3=$AQ$11,'Result Sheet'!CE183,IF($R$3=$AQ$12,'Result Sheet'!CZ183,IF($R$3=$AQ$13,'Result Sheet'!DU183,""))))))</f>
        <v/>
      </c>
      <c r="R183" s="120" t="str">
        <f>IF($R$3=$AQ$8,'Result Sheet'!T183,IF($R$3=$AQ$9,'Result Sheet'!AO183,IF($R$3=$AQ$10,'Result Sheet'!BK183,IF($R$3=$AQ$11,'Result Sheet'!CF183,IF($R$3=$AQ$12,'Result Sheet'!DA183,IF($R$3=$AQ$13,'Result Sheet'!DV183,IF($R$3=$AQ$14,'Result Sheet'!EL183,IF($R$3=$AQ$15,'Result Sheet'!EV183,IF($R$3=$AQ$16,'Result Sheet'!FF183,"")))))))))</f>
        <v/>
      </c>
      <c r="S183" s="65" t="str">
        <f t="shared" si="26"/>
        <v/>
      </c>
      <c r="T183" s="62">
        <f t="shared" si="27"/>
        <v>0</v>
      </c>
      <c r="U183" s="120" t="str">
        <f>IF($R$3=$AQ$8,'Result Sheet'!W183,IF($R$3=$AQ$9,'Result Sheet'!AR183,IF($R$3=$AQ$10,'Result Sheet'!BN183,IF($R$3=$AQ$11,'Result Sheet'!CI183,IF($R$3=$AQ$12,'Result Sheet'!DD183,IF($R$3=$AQ$13,'Result Sheet'!DY183,""))))))</f>
        <v/>
      </c>
      <c r="V183" s="120" t="str">
        <f>IF($R$3=$AQ$8,'Result Sheet'!X183,IF($R$3=$AQ$9,'Result Sheet'!AS183,IF($R$3=$AQ$10,'Result Sheet'!BO183,IF($R$3=$AQ$11,'Result Sheet'!CJ183,IF($R$3=$AQ$12,'Result Sheet'!DE183,IF($R$3=$AQ$13,'Result Sheet'!DZ183,IF($R$3=$AQ$14,'Result Sheet'!EM183,IF($R$3=$AQ$15,'Result Sheet'!EW183,IF($R$3=$AQ$16,'Result Sheet'!FG183,"")))))))))</f>
        <v/>
      </c>
      <c r="W183" s="66" t="str">
        <f t="shared" si="28"/>
        <v/>
      </c>
      <c r="X183" s="455" t="str">
        <f t="shared" si="29"/>
        <v/>
      </c>
      <c r="Y183" s="456">
        <f t="shared" si="30"/>
        <v>0</v>
      </c>
      <c r="Z183" s="456" t="str">
        <f t="shared" si="35"/>
        <v/>
      </c>
      <c r="AA183" s="456" t="str">
        <f t="shared" si="31"/>
        <v/>
      </c>
      <c r="AB183" s="456" t="str">
        <f t="shared" si="32"/>
        <v/>
      </c>
      <c r="AC183" s="456" t="str">
        <f t="shared" si="33"/>
        <v/>
      </c>
      <c r="AD183" s="457" t="str">
        <f t="shared" si="34"/>
        <v/>
      </c>
    </row>
    <row r="184" spans="1:30">
      <c r="A184" s="485">
        <f>IF('Result Sheet'!A184="","",'Result Sheet'!A184)</f>
        <v>177</v>
      </c>
      <c r="B184" s="449" t="str">
        <f>IF(OR($D$3="",$R$3=""),"",IF('Result Sheet'!B184="","",'Result Sheet'!B184))</f>
        <v/>
      </c>
      <c r="C184" s="450" t="str">
        <f>IF(OR($D$3="",$R$3=""),"",IF('Result Sheet'!F184="","",'Result Sheet'!F184))</f>
        <v/>
      </c>
      <c r="D184" s="451" t="str">
        <f>IF(OR($D$3="",$R$3=""),"",IF('Result Sheet'!E184="","",'Result Sheet'!E184))</f>
        <v/>
      </c>
      <c r="E184" s="452" t="str">
        <f>IF(OR($D$3="",$R$3=""),"",IF('Result Sheet'!G184="","",'Result Sheet'!G184))</f>
        <v/>
      </c>
      <c r="F184" s="452" t="str">
        <f>IF(OR($D$3="",$R$3=""),"",IF('Result Sheet'!H184="","",'Result Sheet'!H184))</f>
        <v/>
      </c>
      <c r="G184" s="452" t="str">
        <f>IF(OR($D$3="",$R$3=""),"",IF('Result Sheet'!I184="","",'Result Sheet'!I184))</f>
        <v/>
      </c>
      <c r="H184" s="453" t="str">
        <f>IF(OR($D$3="",$R$3=""),"",IF('Result Sheet'!K184="","",'Result Sheet'!K184))</f>
        <v/>
      </c>
      <c r="I184" s="454" t="str">
        <f>IF(OR($D$3="",$R$3=""),"",IF('Result Sheet'!J184="","",'Result Sheet'!J184))</f>
        <v/>
      </c>
      <c r="J184" s="120" t="str">
        <f>IF($R$3=$AQ$8,'Result Sheet'!L184,IF($R$3=$AQ$9,'Result Sheet'!AG184,IF($R$3=$AQ$10,'Result Sheet'!BC184,IF($R$3=$AQ$11,'Result Sheet'!BX184,IF($R$3=$AQ$12,'Result Sheet'!CS184,IF($R$3=$AQ$13,'Result Sheet'!DN184,""))))))</f>
        <v/>
      </c>
      <c r="K184" s="120" t="str">
        <f>IF($R$3=$AQ$8,'Result Sheet'!M184,IF($R$3=$AQ$9,'Result Sheet'!AH184,IF($R$3=$AQ$10,'Result Sheet'!BD184,IF($R$3=$AQ$11,'Result Sheet'!BY184,IF($R$3=$AQ$12,'Result Sheet'!CT184,IF($R$3=$AQ$13,'Result Sheet'!DO184,IF($R$3=$AQ$14,'Result Sheet'!EI184,IF($R$3=$AQ$15,'Result Sheet'!ES184,IF($R$3=$AQ$16,'Result Sheet'!FC184,"")))))))))</f>
        <v/>
      </c>
      <c r="L184" s="120" t="str">
        <f>IF($R$3=$AQ$8,'Result Sheet'!N184,IF($R$3=$AQ$9,'Result Sheet'!AI184,IF($R$3=$AQ$10,'Result Sheet'!BE184,IF($R$3=$AQ$11,'Result Sheet'!BZ184,IF($R$3=$AQ$12,'Result Sheet'!CU184,IF($R$3=$AQ$13,'Result Sheet'!DP184,""))))))</f>
        <v/>
      </c>
      <c r="M184" s="120" t="str">
        <f>IF($R$3=$AQ$8,'Result Sheet'!O184,IF($R$3=$AQ$9,'Result Sheet'!AJ184,IF($R$3=$AQ$10,'Result Sheet'!BF184,IF($R$3=$AQ$11,'Result Sheet'!CA184,IF($R$3=$AQ$12,'Result Sheet'!CV184,IF($R$3=$AQ$13,'Result Sheet'!DQ184,IF($R$3=$AQ$14,'Result Sheet'!EJ184,IF($R$3=$AQ$15,'Result Sheet'!ET184,IF($R$3=$AQ$16,'Result Sheet'!FD184,"")))))))))</f>
        <v/>
      </c>
      <c r="N184" s="120" t="str">
        <f>IF($R$3=$AQ$8,'Result Sheet'!P184,IF($R$3=$AQ$9,'Result Sheet'!AK184,IF($R$3=$AQ$10,'Result Sheet'!BG184,IF($R$3=$AQ$11,'Result Sheet'!CB184,IF($R$3=$AQ$12,'Result Sheet'!CW184,IF($R$3=$AQ$13,'Result Sheet'!DR184,""))))))</f>
        <v/>
      </c>
      <c r="O184" s="120" t="str">
        <f>IF($R$3=$AQ$8,'Result Sheet'!Q184,IF($R$3=$AQ$9,'Result Sheet'!AL184,IF($R$3=$AQ$10,'Result Sheet'!BH184,IF($R$3=$AQ$11,'Result Sheet'!CC184,IF($R$3=$AQ$12,'Result Sheet'!CX184,IF($R$3=$AQ$13,'Result Sheet'!DS184,IF($R$3=$AQ$14,'Result Sheet'!EK184,IF($R$3=$AQ$15,'Result Sheet'!EU184,IF($R$3=$AQ$16,'Result Sheet'!FE184,"")))))))))</f>
        <v/>
      </c>
      <c r="P184" s="482" t="str">
        <f t="shared" si="25"/>
        <v/>
      </c>
      <c r="Q184" s="120" t="str">
        <f>IF($R$3=$AQ$8,'Result Sheet'!S184,IF($R$3=$AQ$9,'Result Sheet'!AN184,IF($R$3=$AQ$10,'Result Sheet'!BJ184,IF($R$3=$AQ$11,'Result Sheet'!CE184,IF($R$3=$AQ$12,'Result Sheet'!CZ184,IF($R$3=$AQ$13,'Result Sheet'!DU184,""))))))</f>
        <v/>
      </c>
      <c r="R184" s="120" t="str">
        <f>IF($R$3=$AQ$8,'Result Sheet'!T184,IF($R$3=$AQ$9,'Result Sheet'!AO184,IF($R$3=$AQ$10,'Result Sheet'!BK184,IF($R$3=$AQ$11,'Result Sheet'!CF184,IF($R$3=$AQ$12,'Result Sheet'!DA184,IF($R$3=$AQ$13,'Result Sheet'!DV184,IF($R$3=$AQ$14,'Result Sheet'!EL184,IF($R$3=$AQ$15,'Result Sheet'!EV184,IF($R$3=$AQ$16,'Result Sheet'!FF184,"")))))))))</f>
        <v/>
      </c>
      <c r="S184" s="65" t="str">
        <f t="shared" si="26"/>
        <v/>
      </c>
      <c r="T184" s="62">
        <f t="shared" si="27"/>
        <v>0</v>
      </c>
      <c r="U184" s="120" t="str">
        <f>IF($R$3=$AQ$8,'Result Sheet'!W184,IF($R$3=$AQ$9,'Result Sheet'!AR184,IF($R$3=$AQ$10,'Result Sheet'!BN184,IF($R$3=$AQ$11,'Result Sheet'!CI184,IF($R$3=$AQ$12,'Result Sheet'!DD184,IF($R$3=$AQ$13,'Result Sheet'!DY184,""))))))</f>
        <v/>
      </c>
      <c r="V184" s="120" t="str">
        <f>IF($R$3=$AQ$8,'Result Sheet'!X184,IF($R$3=$AQ$9,'Result Sheet'!AS184,IF($R$3=$AQ$10,'Result Sheet'!BO184,IF($R$3=$AQ$11,'Result Sheet'!CJ184,IF($R$3=$AQ$12,'Result Sheet'!DE184,IF($R$3=$AQ$13,'Result Sheet'!DZ184,IF($R$3=$AQ$14,'Result Sheet'!EM184,IF($R$3=$AQ$15,'Result Sheet'!EW184,IF($R$3=$AQ$16,'Result Sheet'!FG184,"")))))))))</f>
        <v/>
      </c>
      <c r="W184" s="66" t="str">
        <f t="shared" si="28"/>
        <v/>
      </c>
      <c r="X184" s="455" t="str">
        <f t="shared" si="29"/>
        <v/>
      </c>
      <c r="Y184" s="456">
        <f t="shared" si="30"/>
        <v>0</v>
      </c>
      <c r="Z184" s="456" t="str">
        <f t="shared" si="35"/>
        <v/>
      </c>
      <c r="AA184" s="456" t="str">
        <f t="shared" si="31"/>
        <v/>
      </c>
      <c r="AB184" s="456" t="str">
        <f t="shared" si="32"/>
        <v/>
      </c>
      <c r="AC184" s="456" t="str">
        <f t="shared" si="33"/>
        <v/>
      </c>
      <c r="AD184" s="457" t="str">
        <f t="shared" si="34"/>
        <v/>
      </c>
    </row>
    <row r="185" spans="1:30">
      <c r="A185" s="485">
        <f>IF('Result Sheet'!A185="","",'Result Sheet'!A185)</f>
        <v>178</v>
      </c>
      <c r="B185" s="449" t="str">
        <f>IF(OR($D$3="",$R$3=""),"",IF('Result Sheet'!B185="","",'Result Sheet'!B185))</f>
        <v/>
      </c>
      <c r="C185" s="450" t="str">
        <f>IF(OR($D$3="",$R$3=""),"",IF('Result Sheet'!F185="","",'Result Sheet'!F185))</f>
        <v/>
      </c>
      <c r="D185" s="451" t="str">
        <f>IF(OR($D$3="",$R$3=""),"",IF('Result Sheet'!E185="","",'Result Sheet'!E185))</f>
        <v/>
      </c>
      <c r="E185" s="452" t="str">
        <f>IF(OR($D$3="",$R$3=""),"",IF('Result Sheet'!G185="","",'Result Sheet'!G185))</f>
        <v/>
      </c>
      <c r="F185" s="452" t="str">
        <f>IF(OR($D$3="",$R$3=""),"",IF('Result Sheet'!H185="","",'Result Sheet'!H185))</f>
        <v/>
      </c>
      <c r="G185" s="452" t="str">
        <f>IF(OR($D$3="",$R$3=""),"",IF('Result Sheet'!I185="","",'Result Sheet'!I185))</f>
        <v/>
      </c>
      <c r="H185" s="453" t="str">
        <f>IF(OR($D$3="",$R$3=""),"",IF('Result Sheet'!K185="","",'Result Sheet'!K185))</f>
        <v/>
      </c>
      <c r="I185" s="454" t="str">
        <f>IF(OR($D$3="",$R$3=""),"",IF('Result Sheet'!J185="","",'Result Sheet'!J185))</f>
        <v/>
      </c>
      <c r="J185" s="120" t="str">
        <f>IF($R$3=$AQ$8,'Result Sheet'!L185,IF($R$3=$AQ$9,'Result Sheet'!AG185,IF($R$3=$AQ$10,'Result Sheet'!BC185,IF($R$3=$AQ$11,'Result Sheet'!BX185,IF($R$3=$AQ$12,'Result Sheet'!CS185,IF($R$3=$AQ$13,'Result Sheet'!DN185,""))))))</f>
        <v/>
      </c>
      <c r="K185" s="120" t="str">
        <f>IF($R$3=$AQ$8,'Result Sheet'!M185,IF($R$3=$AQ$9,'Result Sheet'!AH185,IF($R$3=$AQ$10,'Result Sheet'!BD185,IF($R$3=$AQ$11,'Result Sheet'!BY185,IF($R$3=$AQ$12,'Result Sheet'!CT185,IF($R$3=$AQ$13,'Result Sheet'!DO185,IF($R$3=$AQ$14,'Result Sheet'!EI185,IF($R$3=$AQ$15,'Result Sheet'!ES185,IF($R$3=$AQ$16,'Result Sheet'!FC185,"")))))))))</f>
        <v/>
      </c>
      <c r="L185" s="120" t="str">
        <f>IF($R$3=$AQ$8,'Result Sheet'!N185,IF($R$3=$AQ$9,'Result Sheet'!AI185,IF($R$3=$AQ$10,'Result Sheet'!BE185,IF($R$3=$AQ$11,'Result Sheet'!BZ185,IF($R$3=$AQ$12,'Result Sheet'!CU185,IF($R$3=$AQ$13,'Result Sheet'!DP185,""))))))</f>
        <v/>
      </c>
      <c r="M185" s="120" t="str">
        <f>IF($R$3=$AQ$8,'Result Sheet'!O185,IF($R$3=$AQ$9,'Result Sheet'!AJ185,IF($R$3=$AQ$10,'Result Sheet'!BF185,IF($R$3=$AQ$11,'Result Sheet'!CA185,IF($R$3=$AQ$12,'Result Sheet'!CV185,IF($R$3=$AQ$13,'Result Sheet'!DQ185,IF($R$3=$AQ$14,'Result Sheet'!EJ185,IF($R$3=$AQ$15,'Result Sheet'!ET185,IF($R$3=$AQ$16,'Result Sheet'!FD185,"")))))))))</f>
        <v/>
      </c>
      <c r="N185" s="120" t="str">
        <f>IF($R$3=$AQ$8,'Result Sheet'!P185,IF($R$3=$AQ$9,'Result Sheet'!AK185,IF($R$3=$AQ$10,'Result Sheet'!BG185,IF($R$3=$AQ$11,'Result Sheet'!CB185,IF($R$3=$AQ$12,'Result Sheet'!CW185,IF($R$3=$AQ$13,'Result Sheet'!DR185,""))))))</f>
        <v/>
      </c>
      <c r="O185" s="120" t="str">
        <f>IF($R$3=$AQ$8,'Result Sheet'!Q185,IF($R$3=$AQ$9,'Result Sheet'!AL185,IF($R$3=$AQ$10,'Result Sheet'!BH185,IF($R$3=$AQ$11,'Result Sheet'!CC185,IF($R$3=$AQ$12,'Result Sheet'!CX185,IF($R$3=$AQ$13,'Result Sheet'!DS185,IF($R$3=$AQ$14,'Result Sheet'!EK185,IF($R$3=$AQ$15,'Result Sheet'!EU185,IF($R$3=$AQ$16,'Result Sheet'!FE185,"")))))))))</f>
        <v/>
      </c>
      <c r="P185" s="482" t="str">
        <f t="shared" si="25"/>
        <v/>
      </c>
      <c r="Q185" s="120" t="str">
        <f>IF($R$3=$AQ$8,'Result Sheet'!S185,IF($R$3=$AQ$9,'Result Sheet'!AN185,IF($R$3=$AQ$10,'Result Sheet'!BJ185,IF($R$3=$AQ$11,'Result Sheet'!CE185,IF($R$3=$AQ$12,'Result Sheet'!CZ185,IF($R$3=$AQ$13,'Result Sheet'!DU185,""))))))</f>
        <v/>
      </c>
      <c r="R185" s="120" t="str">
        <f>IF($R$3=$AQ$8,'Result Sheet'!T185,IF($R$3=$AQ$9,'Result Sheet'!AO185,IF($R$3=$AQ$10,'Result Sheet'!BK185,IF($R$3=$AQ$11,'Result Sheet'!CF185,IF($R$3=$AQ$12,'Result Sheet'!DA185,IF($R$3=$AQ$13,'Result Sheet'!DV185,IF($R$3=$AQ$14,'Result Sheet'!EL185,IF($R$3=$AQ$15,'Result Sheet'!EV185,IF($R$3=$AQ$16,'Result Sheet'!FF185,"")))))))))</f>
        <v/>
      </c>
      <c r="S185" s="65" t="str">
        <f t="shared" si="26"/>
        <v/>
      </c>
      <c r="T185" s="62">
        <f t="shared" si="27"/>
        <v>0</v>
      </c>
      <c r="U185" s="120" t="str">
        <f>IF($R$3=$AQ$8,'Result Sheet'!W185,IF($R$3=$AQ$9,'Result Sheet'!AR185,IF($R$3=$AQ$10,'Result Sheet'!BN185,IF($R$3=$AQ$11,'Result Sheet'!CI185,IF($R$3=$AQ$12,'Result Sheet'!DD185,IF($R$3=$AQ$13,'Result Sheet'!DY185,""))))))</f>
        <v/>
      </c>
      <c r="V185" s="120" t="str">
        <f>IF($R$3=$AQ$8,'Result Sheet'!X185,IF($R$3=$AQ$9,'Result Sheet'!AS185,IF($R$3=$AQ$10,'Result Sheet'!BO185,IF($R$3=$AQ$11,'Result Sheet'!CJ185,IF($R$3=$AQ$12,'Result Sheet'!DE185,IF($R$3=$AQ$13,'Result Sheet'!DZ185,IF($R$3=$AQ$14,'Result Sheet'!EM185,IF($R$3=$AQ$15,'Result Sheet'!EW185,IF($R$3=$AQ$16,'Result Sheet'!FG185,"")))))))))</f>
        <v/>
      </c>
      <c r="W185" s="66" t="str">
        <f t="shared" si="28"/>
        <v/>
      </c>
      <c r="X185" s="455" t="str">
        <f t="shared" si="29"/>
        <v/>
      </c>
      <c r="Y185" s="456">
        <f t="shared" si="30"/>
        <v>0</v>
      </c>
      <c r="Z185" s="456" t="str">
        <f t="shared" si="35"/>
        <v/>
      </c>
      <c r="AA185" s="456" t="str">
        <f t="shared" si="31"/>
        <v/>
      </c>
      <c r="AB185" s="456" t="str">
        <f t="shared" si="32"/>
        <v/>
      </c>
      <c r="AC185" s="456" t="str">
        <f t="shared" si="33"/>
        <v/>
      </c>
      <c r="AD185" s="457" t="str">
        <f t="shared" si="34"/>
        <v/>
      </c>
    </row>
    <row r="186" spans="1:30">
      <c r="A186" s="485">
        <f>IF('Result Sheet'!A186="","",'Result Sheet'!A186)</f>
        <v>179</v>
      </c>
      <c r="B186" s="449" t="str">
        <f>IF(OR($D$3="",$R$3=""),"",IF('Result Sheet'!B186="","",'Result Sheet'!B186))</f>
        <v/>
      </c>
      <c r="C186" s="450" t="str">
        <f>IF(OR($D$3="",$R$3=""),"",IF('Result Sheet'!F186="","",'Result Sheet'!F186))</f>
        <v/>
      </c>
      <c r="D186" s="451" t="str">
        <f>IF(OR($D$3="",$R$3=""),"",IF('Result Sheet'!E186="","",'Result Sheet'!E186))</f>
        <v/>
      </c>
      <c r="E186" s="452" t="str">
        <f>IF(OR($D$3="",$R$3=""),"",IF('Result Sheet'!G186="","",'Result Sheet'!G186))</f>
        <v/>
      </c>
      <c r="F186" s="452" t="str">
        <f>IF(OR($D$3="",$R$3=""),"",IF('Result Sheet'!H186="","",'Result Sheet'!H186))</f>
        <v/>
      </c>
      <c r="G186" s="452" t="str">
        <f>IF(OR($D$3="",$R$3=""),"",IF('Result Sheet'!I186="","",'Result Sheet'!I186))</f>
        <v/>
      </c>
      <c r="H186" s="453" t="str">
        <f>IF(OR($D$3="",$R$3=""),"",IF('Result Sheet'!K186="","",'Result Sheet'!K186))</f>
        <v/>
      </c>
      <c r="I186" s="454" t="str">
        <f>IF(OR($D$3="",$R$3=""),"",IF('Result Sheet'!J186="","",'Result Sheet'!J186))</f>
        <v/>
      </c>
      <c r="J186" s="120" t="str">
        <f>IF($R$3=$AQ$8,'Result Sheet'!L186,IF($R$3=$AQ$9,'Result Sheet'!AG186,IF($R$3=$AQ$10,'Result Sheet'!BC186,IF($R$3=$AQ$11,'Result Sheet'!BX186,IF($R$3=$AQ$12,'Result Sheet'!CS186,IF($R$3=$AQ$13,'Result Sheet'!DN186,""))))))</f>
        <v/>
      </c>
      <c r="K186" s="120" t="str">
        <f>IF($R$3=$AQ$8,'Result Sheet'!M186,IF($R$3=$AQ$9,'Result Sheet'!AH186,IF($R$3=$AQ$10,'Result Sheet'!BD186,IF($R$3=$AQ$11,'Result Sheet'!BY186,IF($R$3=$AQ$12,'Result Sheet'!CT186,IF($R$3=$AQ$13,'Result Sheet'!DO186,IF($R$3=$AQ$14,'Result Sheet'!EI186,IF($R$3=$AQ$15,'Result Sheet'!ES186,IF($R$3=$AQ$16,'Result Sheet'!FC186,"")))))))))</f>
        <v/>
      </c>
      <c r="L186" s="120" t="str">
        <f>IF($R$3=$AQ$8,'Result Sheet'!N186,IF($R$3=$AQ$9,'Result Sheet'!AI186,IF($R$3=$AQ$10,'Result Sheet'!BE186,IF($R$3=$AQ$11,'Result Sheet'!BZ186,IF($R$3=$AQ$12,'Result Sheet'!CU186,IF($R$3=$AQ$13,'Result Sheet'!DP186,""))))))</f>
        <v/>
      </c>
      <c r="M186" s="120" t="str">
        <f>IF($R$3=$AQ$8,'Result Sheet'!O186,IF($R$3=$AQ$9,'Result Sheet'!AJ186,IF($R$3=$AQ$10,'Result Sheet'!BF186,IF($R$3=$AQ$11,'Result Sheet'!CA186,IF($R$3=$AQ$12,'Result Sheet'!CV186,IF($R$3=$AQ$13,'Result Sheet'!DQ186,IF($R$3=$AQ$14,'Result Sheet'!EJ186,IF($R$3=$AQ$15,'Result Sheet'!ET186,IF($R$3=$AQ$16,'Result Sheet'!FD186,"")))))))))</f>
        <v/>
      </c>
      <c r="N186" s="120" t="str">
        <f>IF($R$3=$AQ$8,'Result Sheet'!P186,IF($R$3=$AQ$9,'Result Sheet'!AK186,IF($R$3=$AQ$10,'Result Sheet'!BG186,IF($R$3=$AQ$11,'Result Sheet'!CB186,IF($R$3=$AQ$12,'Result Sheet'!CW186,IF($R$3=$AQ$13,'Result Sheet'!DR186,""))))))</f>
        <v/>
      </c>
      <c r="O186" s="120" t="str">
        <f>IF($R$3=$AQ$8,'Result Sheet'!Q186,IF($R$3=$AQ$9,'Result Sheet'!AL186,IF($R$3=$AQ$10,'Result Sheet'!BH186,IF($R$3=$AQ$11,'Result Sheet'!CC186,IF($R$3=$AQ$12,'Result Sheet'!CX186,IF($R$3=$AQ$13,'Result Sheet'!DS186,IF($R$3=$AQ$14,'Result Sheet'!EK186,IF($R$3=$AQ$15,'Result Sheet'!EU186,IF($R$3=$AQ$16,'Result Sheet'!FE186,"")))))))))</f>
        <v/>
      </c>
      <c r="P186" s="482" t="str">
        <f t="shared" si="25"/>
        <v/>
      </c>
      <c r="Q186" s="120" t="str">
        <f>IF($R$3=$AQ$8,'Result Sheet'!S186,IF($R$3=$AQ$9,'Result Sheet'!AN186,IF($R$3=$AQ$10,'Result Sheet'!BJ186,IF($R$3=$AQ$11,'Result Sheet'!CE186,IF($R$3=$AQ$12,'Result Sheet'!CZ186,IF($R$3=$AQ$13,'Result Sheet'!DU186,""))))))</f>
        <v/>
      </c>
      <c r="R186" s="120" t="str">
        <f>IF($R$3=$AQ$8,'Result Sheet'!T186,IF($R$3=$AQ$9,'Result Sheet'!AO186,IF($R$3=$AQ$10,'Result Sheet'!BK186,IF($R$3=$AQ$11,'Result Sheet'!CF186,IF($R$3=$AQ$12,'Result Sheet'!DA186,IF($R$3=$AQ$13,'Result Sheet'!DV186,IF($R$3=$AQ$14,'Result Sheet'!EL186,IF($R$3=$AQ$15,'Result Sheet'!EV186,IF($R$3=$AQ$16,'Result Sheet'!FF186,"")))))))))</f>
        <v/>
      </c>
      <c r="S186" s="65" t="str">
        <f t="shared" si="26"/>
        <v/>
      </c>
      <c r="T186" s="62">
        <f t="shared" si="27"/>
        <v>0</v>
      </c>
      <c r="U186" s="120" t="str">
        <f>IF($R$3=$AQ$8,'Result Sheet'!W186,IF($R$3=$AQ$9,'Result Sheet'!AR186,IF($R$3=$AQ$10,'Result Sheet'!BN186,IF($R$3=$AQ$11,'Result Sheet'!CI186,IF($R$3=$AQ$12,'Result Sheet'!DD186,IF($R$3=$AQ$13,'Result Sheet'!DY186,""))))))</f>
        <v/>
      </c>
      <c r="V186" s="120" t="str">
        <f>IF($R$3=$AQ$8,'Result Sheet'!X186,IF($R$3=$AQ$9,'Result Sheet'!AS186,IF($R$3=$AQ$10,'Result Sheet'!BO186,IF($R$3=$AQ$11,'Result Sheet'!CJ186,IF($R$3=$AQ$12,'Result Sheet'!DE186,IF($R$3=$AQ$13,'Result Sheet'!DZ186,IF($R$3=$AQ$14,'Result Sheet'!EM186,IF($R$3=$AQ$15,'Result Sheet'!EW186,IF($R$3=$AQ$16,'Result Sheet'!FG186,"")))))))))</f>
        <v/>
      </c>
      <c r="W186" s="66" t="str">
        <f t="shared" si="28"/>
        <v/>
      </c>
      <c r="X186" s="455" t="str">
        <f t="shared" si="29"/>
        <v/>
      </c>
      <c r="Y186" s="456">
        <f t="shared" si="30"/>
        <v>0</v>
      </c>
      <c r="Z186" s="456" t="str">
        <f t="shared" si="35"/>
        <v/>
      </c>
      <c r="AA186" s="456" t="str">
        <f t="shared" si="31"/>
        <v/>
      </c>
      <c r="AB186" s="456" t="str">
        <f t="shared" si="32"/>
        <v/>
      </c>
      <c r="AC186" s="456" t="str">
        <f t="shared" si="33"/>
        <v/>
      </c>
      <c r="AD186" s="457" t="str">
        <f t="shared" si="34"/>
        <v/>
      </c>
    </row>
    <row r="187" spans="1:30">
      <c r="A187" s="485">
        <f>IF('Result Sheet'!A187="","",'Result Sheet'!A187)</f>
        <v>180</v>
      </c>
      <c r="B187" s="449" t="str">
        <f>IF(OR($D$3="",$R$3=""),"",IF('Result Sheet'!B187="","",'Result Sheet'!B187))</f>
        <v/>
      </c>
      <c r="C187" s="450" t="str">
        <f>IF(OR($D$3="",$R$3=""),"",IF('Result Sheet'!F187="","",'Result Sheet'!F187))</f>
        <v/>
      </c>
      <c r="D187" s="451" t="str">
        <f>IF(OR($D$3="",$R$3=""),"",IF('Result Sheet'!E187="","",'Result Sheet'!E187))</f>
        <v/>
      </c>
      <c r="E187" s="452" t="str">
        <f>IF(OR($D$3="",$R$3=""),"",IF('Result Sheet'!G187="","",'Result Sheet'!G187))</f>
        <v/>
      </c>
      <c r="F187" s="452" t="str">
        <f>IF(OR($D$3="",$R$3=""),"",IF('Result Sheet'!H187="","",'Result Sheet'!H187))</f>
        <v/>
      </c>
      <c r="G187" s="452" t="str">
        <f>IF(OR($D$3="",$R$3=""),"",IF('Result Sheet'!I187="","",'Result Sheet'!I187))</f>
        <v/>
      </c>
      <c r="H187" s="453" t="str">
        <f>IF(OR($D$3="",$R$3=""),"",IF('Result Sheet'!K187="","",'Result Sheet'!K187))</f>
        <v/>
      </c>
      <c r="I187" s="454" t="str">
        <f>IF(OR($D$3="",$R$3=""),"",IF('Result Sheet'!J187="","",'Result Sheet'!J187))</f>
        <v/>
      </c>
      <c r="J187" s="120" t="str">
        <f>IF($R$3=$AQ$8,'Result Sheet'!L187,IF($R$3=$AQ$9,'Result Sheet'!AG187,IF($R$3=$AQ$10,'Result Sheet'!BC187,IF($R$3=$AQ$11,'Result Sheet'!BX187,IF($R$3=$AQ$12,'Result Sheet'!CS187,IF($R$3=$AQ$13,'Result Sheet'!DN187,""))))))</f>
        <v/>
      </c>
      <c r="K187" s="120" t="str">
        <f>IF($R$3=$AQ$8,'Result Sheet'!M187,IF($R$3=$AQ$9,'Result Sheet'!AH187,IF($R$3=$AQ$10,'Result Sheet'!BD187,IF($R$3=$AQ$11,'Result Sheet'!BY187,IF($R$3=$AQ$12,'Result Sheet'!CT187,IF($R$3=$AQ$13,'Result Sheet'!DO187,IF($R$3=$AQ$14,'Result Sheet'!EI187,IF($R$3=$AQ$15,'Result Sheet'!ES187,IF($R$3=$AQ$16,'Result Sheet'!FC187,"")))))))))</f>
        <v/>
      </c>
      <c r="L187" s="120" t="str">
        <f>IF($R$3=$AQ$8,'Result Sheet'!N187,IF($R$3=$AQ$9,'Result Sheet'!AI187,IF($R$3=$AQ$10,'Result Sheet'!BE187,IF($R$3=$AQ$11,'Result Sheet'!BZ187,IF($R$3=$AQ$12,'Result Sheet'!CU187,IF($R$3=$AQ$13,'Result Sheet'!DP187,""))))))</f>
        <v/>
      </c>
      <c r="M187" s="120" t="str">
        <f>IF($R$3=$AQ$8,'Result Sheet'!O187,IF($R$3=$AQ$9,'Result Sheet'!AJ187,IF($R$3=$AQ$10,'Result Sheet'!BF187,IF($R$3=$AQ$11,'Result Sheet'!CA187,IF($R$3=$AQ$12,'Result Sheet'!CV187,IF($R$3=$AQ$13,'Result Sheet'!DQ187,IF($R$3=$AQ$14,'Result Sheet'!EJ187,IF($R$3=$AQ$15,'Result Sheet'!ET187,IF($R$3=$AQ$16,'Result Sheet'!FD187,"")))))))))</f>
        <v/>
      </c>
      <c r="N187" s="120" t="str">
        <f>IF($R$3=$AQ$8,'Result Sheet'!P187,IF($R$3=$AQ$9,'Result Sheet'!AK187,IF($R$3=$AQ$10,'Result Sheet'!BG187,IF($R$3=$AQ$11,'Result Sheet'!CB187,IF($R$3=$AQ$12,'Result Sheet'!CW187,IF($R$3=$AQ$13,'Result Sheet'!DR187,""))))))</f>
        <v/>
      </c>
      <c r="O187" s="120" t="str">
        <f>IF($R$3=$AQ$8,'Result Sheet'!Q187,IF($R$3=$AQ$9,'Result Sheet'!AL187,IF($R$3=$AQ$10,'Result Sheet'!BH187,IF($R$3=$AQ$11,'Result Sheet'!CC187,IF($R$3=$AQ$12,'Result Sheet'!CX187,IF($R$3=$AQ$13,'Result Sheet'!DS187,IF($R$3=$AQ$14,'Result Sheet'!EK187,IF($R$3=$AQ$15,'Result Sheet'!EU187,IF($R$3=$AQ$16,'Result Sheet'!FE187,"")))))))))</f>
        <v/>
      </c>
      <c r="P187" s="482" t="str">
        <f t="shared" si="25"/>
        <v/>
      </c>
      <c r="Q187" s="120" t="str">
        <f>IF($R$3=$AQ$8,'Result Sheet'!S187,IF($R$3=$AQ$9,'Result Sheet'!AN187,IF($R$3=$AQ$10,'Result Sheet'!BJ187,IF($R$3=$AQ$11,'Result Sheet'!CE187,IF($R$3=$AQ$12,'Result Sheet'!CZ187,IF($R$3=$AQ$13,'Result Sheet'!DU187,""))))))</f>
        <v/>
      </c>
      <c r="R187" s="120" t="str">
        <f>IF($R$3=$AQ$8,'Result Sheet'!T187,IF($R$3=$AQ$9,'Result Sheet'!AO187,IF($R$3=$AQ$10,'Result Sheet'!BK187,IF($R$3=$AQ$11,'Result Sheet'!CF187,IF($R$3=$AQ$12,'Result Sheet'!DA187,IF($R$3=$AQ$13,'Result Sheet'!DV187,IF($R$3=$AQ$14,'Result Sheet'!EL187,IF($R$3=$AQ$15,'Result Sheet'!EV187,IF($R$3=$AQ$16,'Result Sheet'!FF187,"")))))))))</f>
        <v/>
      </c>
      <c r="S187" s="65" t="str">
        <f t="shared" si="26"/>
        <v/>
      </c>
      <c r="T187" s="62">
        <f t="shared" si="27"/>
        <v>0</v>
      </c>
      <c r="U187" s="120" t="str">
        <f>IF($R$3=$AQ$8,'Result Sheet'!W187,IF($R$3=$AQ$9,'Result Sheet'!AR187,IF($R$3=$AQ$10,'Result Sheet'!BN187,IF($R$3=$AQ$11,'Result Sheet'!CI187,IF($R$3=$AQ$12,'Result Sheet'!DD187,IF($R$3=$AQ$13,'Result Sheet'!DY187,""))))))</f>
        <v/>
      </c>
      <c r="V187" s="120" t="str">
        <f>IF($R$3=$AQ$8,'Result Sheet'!X187,IF($R$3=$AQ$9,'Result Sheet'!AS187,IF($R$3=$AQ$10,'Result Sheet'!BO187,IF($R$3=$AQ$11,'Result Sheet'!CJ187,IF($R$3=$AQ$12,'Result Sheet'!DE187,IF($R$3=$AQ$13,'Result Sheet'!DZ187,IF($R$3=$AQ$14,'Result Sheet'!EM187,IF($R$3=$AQ$15,'Result Sheet'!EW187,IF($R$3=$AQ$16,'Result Sheet'!FG187,"")))))))))</f>
        <v/>
      </c>
      <c r="W187" s="66" t="str">
        <f t="shared" si="28"/>
        <v/>
      </c>
      <c r="X187" s="455" t="str">
        <f t="shared" si="29"/>
        <v/>
      </c>
      <c r="Y187" s="456">
        <f t="shared" si="30"/>
        <v>0</v>
      </c>
      <c r="Z187" s="456" t="str">
        <f t="shared" si="35"/>
        <v/>
      </c>
      <c r="AA187" s="456" t="str">
        <f t="shared" si="31"/>
        <v/>
      </c>
      <c r="AB187" s="456" t="str">
        <f t="shared" si="32"/>
        <v/>
      </c>
      <c r="AC187" s="456" t="str">
        <f t="shared" si="33"/>
        <v/>
      </c>
      <c r="AD187" s="457" t="str">
        <f t="shared" si="34"/>
        <v/>
      </c>
    </row>
    <row r="188" spans="1:30">
      <c r="A188" s="485">
        <f>IF('Result Sheet'!A188="","",'Result Sheet'!A188)</f>
        <v>181</v>
      </c>
      <c r="B188" s="449" t="str">
        <f>IF(OR($D$3="",$R$3=""),"",IF('Result Sheet'!B188="","",'Result Sheet'!B188))</f>
        <v/>
      </c>
      <c r="C188" s="450" t="str">
        <f>IF(OR($D$3="",$R$3=""),"",IF('Result Sheet'!F188="","",'Result Sheet'!F188))</f>
        <v/>
      </c>
      <c r="D188" s="451" t="str">
        <f>IF(OR($D$3="",$R$3=""),"",IF('Result Sheet'!E188="","",'Result Sheet'!E188))</f>
        <v/>
      </c>
      <c r="E188" s="452" t="str">
        <f>IF(OR($D$3="",$R$3=""),"",IF('Result Sheet'!G188="","",'Result Sheet'!G188))</f>
        <v/>
      </c>
      <c r="F188" s="452" t="str">
        <f>IF(OR($D$3="",$R$3=""),"",IF('Result Sheet'!H188="","",'Result Sheet'!H188))</f>
        <v/>
      </c>
      <c r="G188" s="452" t="str">
        <f>IF(OR($D$3="",$R$3=""),"",IF('Result Sheet'!I188="","",'Result Sheet'!I188))</f>
        <v/>
      </c>
      <c r="H188" s="453" t="str">
        <f>IF(OR($D$3="",$R$3=""),"",IF('Result Sheet'!K188="","",'Result Sheet'!K188))</f>
        <v/>
      </c>
      <c r="I188" s="454" t="str">
        <f>IF(OR($D$3="",$R$3=""),"",IF('Result Sheet'!J188="","",'Result Sheet'!J188))</f>
        <v/>
      </c>
      <c r="J188" s="120" t="str">
        <f>IF($R$3=$AQ$8,'Result Sheet'!L188,IF($R$3=$AQ$9,'Result Sheet'!AG188,IF($R$3=$AQ$10,'Result Sheet'!BC188,IF($R$3=$AQ$11,'Result Sheet'!BX188,IF($R$3=$AQ$12,'Result Sheet'!CS188,IF($R$3=$AQ$13,'Result Sheet'!DN188,""))))))</f>
        <v/>
      </c>
      <c r="K188" s="120" t="str">
        <f>IF($R$3=$AQ$8,'Result Sheet'!M188,IF($R$3=$AQ$9,'Result Sheet'!AH188,IF($R$3=$AQ$10,'Result Sheet'!BD188,IF($R$3=$AQ$11,'Result Sheet'!BY188,IF($R$3=$AQ$12,'Result Sheet'!CT188,IF($R$3=$AQ$13,'Result Sheet'!DO188,IF($R$3=$AQ$14,'Result Sheet'!EI188,IF($R$3=$AQ$15,'Result Sheet'!ES188,IF($R$3=$AQ$16,'Result Sheet'!FC188,"")))))))))</f>
        <v/>
      </c>
      <c r="L188" s="120" t="str">
        <f>IF($R$3=$AQ$8,'Result Sheet'!N188,IF($R$3=$AQ$9,'Result Sheet'!AI188,IF($R$3=$AQ$10,'Result Sheet'!BE188,IF($R$3=$AQ$11,'Result Sheet'!BZ188,IF($R$3=$AQ$12,'Result Sheet'!CU188,IF($R$3=$AQ$13,'Result Sheet'!DP188,""))))))</f>
        <v/>
      </c>
      <c r="M188" s="120" t="str">
        <f>IF($R$3=$AQ$8,'Result Sheet'!O188,IF($R$3=$AQ$9,'Result Sheet'!AJ188,IF($R$3=$AQ$10,'Result Sheet'!BF188,IF($R$3=$AQ$11,'Result Sheet'!CA188,IF($R$3=$AQ$12,'Result Sheet'!CV188,IF($R$3=$AQ$13,'Result Sheet'!DQ188,IF($R$3=$AQ$14,'Result Sheet'!EJ188,IF($R$3=$AQ$15,'Result Sheet'!ET188,IF($R$3=$AQ$16,'Result Sheet'!FD188,"")))))))))</f>
        <v/>
      </c>
      <c r="N188" s="120" t="str">
        <f>IF($R$3=$AQ$8,'Result Sheet'!P188,IF($R$3=$AQ$9,'Result Sheet'!AK188,IF($R$3=$AQ$10,'Result Sheet'!BG188,IF($R$3=$AQ$11,'Result Sheet'!CB188,IF($R$3=$AQ$12,'Result Sheet'!CW188,IF($R$3=$AQ$13,'Result Sheet'!DR188,""))))))</f>
        <v/>
      </c>
      <c r="O188" s="120" t="str">
        <f>IF($R$3=$AQ$8,'Result Sheet'!Q188,IF($R$3=$AQ$9,'Result Sheet'!AL188,IF($R$3=$AQ$10,'Result Sheet'!BH188,IF($R$3=$AQ$11,'Result Sheet'!CC188,IF($R$3=$AQ$12,'Result Sheet'!CX188,IF($R$3=$AQ$13,'Result Sheet'!DS188,IF($R$3=$AQ$14,'Result Sheet'!EK188,IF($R$3=$AQ$15,'Result Sheet'!EU188,IF($R$3=$AQ$16,'Result Sheet'!FE188,"")))))))))</f>
        <v/>
      </c>
      <c r="P188" s="482" t="str">
        <f t="shared" si="25"/>
        <v/>
      </c>
      <c r="Q188" s="120" t="str">
        <f>IF($R$3=$AQ$8,'Result Sheet'!S188,IF($R$3=$AQ$9,'Result Sheet'!AN188,IF($R$3=$AQ$10,'Result Sheet'!BJ188,IF($R$3=$AQ$11,'Result Sheet'!CE188,IF($R$3=$AQ$12,'Result Sheet'!CZ188,IF($R$3=$AQ$13,'Result Sheet'!DU188,""))))))</f>
        <v/>
      </c>
      <c r="R188" s="120" t="str">
        <f>IF($R$3=$AQ$8,'Result Sheet'!T188,IF($R$3=$AQ$9,'Result Sheet'!AO188,IF($R$3=$AQ$10,'Result Sheet'!BK188,IF($R$3=$AQ$11,'Result Sheet'!CF188,IF($R$3=$AQ$12,'Result Sheet'!DA188,IF($R$3=$AQ$13,'Result Sheet'!DV188,IF($R$3=$AQ$14,'Result Sheet'!EL188,IF($R$3=$AQ$15,'Result Sheet'!EV188,IF($R$3=$AQ$16,'Result Sheet'!FF188,"")))))))))</f>
        <v/>
      </c>
      <c r="S188" s="65" t="str">
        <f t="shared" si="26"/>
        <v/>
      </c>
      <c r="T188" s="62">
        <f t="shared" si="27"/>
        <v>0</v>
      </c>
      <c r="U188" s="120" t="str">
        <f>IF($R$3=$AQ$8,'Result Sheet'!W188,IF($R$3=$AQ$9,'Result Sheet'!AR188,IF($R$3=$AQ$10,'Result Sheet'!BN188,IF($R$3=$AQ$11,'Result Sheet'!CI188,IF($R$3=$AQ$12,'Result Sheet'!DD188,IF($R$3=$AQ$13,'Result Sheet'!DY188,""))))))</f>
        <v/>
      </c>
      <c r="V188" s="120" t="str">
        <f>IF($R$3=$AQ$8,'Result Sheet'!X188,IF($R$3=$AQ$9,'Result Sheet'!AS188,IF($R$3=$AQ$10,'Result Sheet'!BO188,IF($R$3=$AQ$11,'Result Sheet'!CJ188,IF($R$3=$AQ$12,'Result Sheet'!DE188,IF($R$3=$AQ$13,'Result Sheet'!DZ188,IF($R$3=$AQ$14,'Result Sheet'!EM188,IF($R$3=$AQ$15,'Result Sheet'!EW188,IF($R$3=$AQ$16,'Result Sheet'!FG188,"")))))))))</f>
        <v/>
      </c>
      <c r="W188" s="66" t="str">
        <f t="shared" si="28"/>
        <v/>
      </c>
      <c r="X188" s="455" t="str">
        <f t="shared" si="29"/>
        <v/>
      </c>
      <c r="Y188" s="456">
        <f t="shared" si="30"/>
        <v>0</v>
      </c>
      <c r="Z188" s="456" t="str">
        <f t="shared" si="35"/>
        <v/>
      </c>
      <c r="AA188" s="456" t="str">
        <f t="shared" si="31"/>
        <v/>
      </c>
      <c r="AB188" s="456" t="str">
        <f t="shared" si="32"/>
        <v/>
      </c>
      <c r="AC188" s="456" t="str">
        <f t="shared" si="33"/>
        <v/>
      </c>
      <c r="AD188" s="457" t="str">
        <f t="shared" si="34"/>
        <v/>
      </c>
    </row>
    <row r="189" spans="1:30">
      <c r="A189" s="485">
        <f>IF('Result Sheet'!A189="","",'Result Sheet'!A189)</f>
        <v>182</v>
      </c>
      <c r="B189" s="449" t="str">
        <f>IF(OR($D$3="",$R$3=""),"",IF('Result Sheet'!B189="","",'Result Sheet'!B189))</f>
        <v/>
      </c>
      <c r="C189" s="450" t="str">
        <f>IF(OR($D$3="",$R$3=""),"",IF('Result Sheet'!F189="","",'Result Sheet'!F189))</f>
        <v/>
      </c>
      <c r="D189" s="451" t="str">
        <f>IF(OR($D$3="",$R$3=""),"",IF('Result Sheet'!E189="","",'Result Sheet'!E189))</f>
        <v/>
      </c>
      <c r="E189" s="452" t="str">
        <f>IF(OR($D$3="",$R$3=""),"",IF('Result Sheet'!G189="","",'Result Sheet'!G189))</f>
        <v/>
      </c>
      <c r="F189" s="452" t="str">
        <f>IF(OR($D$3="",$R$3=""),"",IF('Result Sheet'!H189="","",'Result Sheet'!H189))</f>
        <v/>
      </c>
      <c r="G189" s="452" t="str">
        <f>IF(OR($D$3="",$R$3=""),"",IF('Result Sheet'!I189="","",'Result Sheet'!I189))</f>
        <v/>
      </c>
      <c r="H189" s="453" t="str">
        <f>IF(OR($D$3="",$R$3=""),"",IF('Result Sheet'!K189="","",'Result Sheet'!K189))</f>
        <v/>
      </c>
      <c r="I189" s="454" t="str">
        <f>IF(OR($D$3="",$R$3=""),"",IF('Result Sheet'!J189="","",'Result Sheet'!J189))</f>
        <v/>
      </c>
      <c r="J189" s="120" t="str">
        <f>IF($R$3=$AQ$8,'Result Sheet'!L189,IF($R$3=$AQ$9,'Result Sheet'!AG189,IF($R$3=$AQ$10,'Result Sheet'!BC189,IF($R$3=$AQ$11,'Result Sheet'!BX189,IF($R$3=$AQ$12,'Result Sheet'!CS189,IF($R$3=$AQ$13,'Result Sheet'!DN189,""))))))</f>
        <v/>
      </c>
      <c r="K189" s="120" t="str">
        <f>IF($R$3=$AQ$8,'Result Sheet'!M189,IF($R$3=$AQ$9,'Result Sheet'!AH189,IF($R$3=$AQ$10,'Result Sheet'!BD189,IF($R$3=$AQ$11,'Result Sheet'!BY189,IF($R$3=$AQ$12,'Result Sheet'!CT189,IF($R$3=$AQ$13,'Result Sheet'!DO189,IF($R$3=$AQ$14,'Result Sheet'!EI189,IF($R$3=$AQ$15,'Result Sheet'!ES189,IF($R$3=$AQ$16,'Result Sheet'!FC189,"")))))))))</f>
        <v/>
      </c>
      <c r="L189" s="120" t="str">
        <f>IF($R$3=$AQ$8,'Result Sheet'!N189,IF($R$3=$AQ$9,'Result Sheet'!AI189,IF($R$3=$AQ$10,'Result Sheet'!BE189,IF($R$3=$AQ$11,'Result Sheet'!BZ189,IF($R$3=$AQ$12,'Result Sheet'!CU189,IF($R$3=$AQ$13,'Result Sheet'!DP189,""))))))</f>
        <v/>
      </c>
      <c r="M189" s="120" t="str">
        <f>IF($R$3=$AQ$8,'Result Sheet'!O189,IF($R$3=$AQ$9,'Result Sheet'!AJ189,IF($R$3=$AQ$10,'Result Sheet'!BF189,IF($R$3=$AQ$11,'Result Sheet'!CA189,IF($R$3=$AQ$12,'Result Sheet'!CV189,IF($R$3=$AQ$13,'Result Sheet'!DQ189,IF($R$3=$AQ$14,'Result Sheet'!EJ189,IF($R$3=$AQ$15,'Result Sheet'!ET189,IF($R$3=$AQ$16,'Result Sheet'!FD189,"")))))))))</f>
        <v/>
      </c>
      <c r="N189" s="120" t="str">
        <f>IF($R$3=$AQ$8,'Result Sheet'!P189,IF($R$3=$AQ$9,'Result Sheet'!AK189,IF($R$3=$AQ$10,'Result Sheet'!BG189,IF($R$3=$AQ$11,'Result Sheet'!CB189,IF($R$3=$AQ$12,'Result Sheet'!CW189,IF($R$3=$AQ$13,'Result Sheet'!DR189,""))))))</f>
        <v/>
      </c>
      <c r="O189" s="120" t="str">
        <f>IF($R$3=$AQ$8,'Result Sheet'!Q189,IF($R$3=$AQ$9,'Result Sheet'!AL189,IF($R$3=$AQ$10,'Result Sheet'!BH189,IF($R$3=$AQ$11,'Result Sheet'!CC189,IF($R$3=$AQ$12,'Result Sheet'!CX189,IF($R$3=$AQ$13,'Result Sheet'!DS189,IF($R$3=$AQ$14,'Result Sheet'!EK189,IF($R$3=$AQ$15,'Result Sheet'!EU189,IF($R$3=$AQ$16,'Result Sheet'!FE189,"")))))))))</f>
        <v/>
      </c>
      <c r="P189" s="482" t="str">
        <f t="shared" si="25"/>
        <v/>
      </c>
      <c r="Q189" s="120" t="str">
        <f>IF($R$3=$AQ$8,'Result Sheet'!S189,IF($R$3=$AQ$9,'Result Sheet'!AN189,IF($R$3=$AQ$10,'Result Sheet'!BJ189,IF($R$3=$AQ$11,'Result Sheet'!CE189,IF($R$3=$AQ$12,'Result Sheet'!CZ189,IF($R$3=$AQ$13,'Result Sheet'!DU189,""))))))</f>
        <v/>
      </c>
      <c r="R189" s="120" t="str">
        <f>IF($R$3=$AQ$8,'Result Sheet'!T189,IF($R$3=$AQ$9,'Result Sheet'!AO189,IF($R$3=$AQ$10,'Result Sheet'!BK189,IF($R$3=$AQ$11,'Result Sheet'!CF189,IF($R$3=$AQ$12,'Result Sheet'!DA189,IF($R$3=$AQ$13,'Result Sheet'!DV189,IF($R$3=$AQ$14,'Result Sheet'!EL189,IF($R$3=$AQ$15,'Result Sheet'!EV189,IF($R$3=$AQ$16,'Result Sheet'!FF189,"")))))))))</f>
        <v/>
      </c>
      <c r="S189" s="65" t="str">
        <f t="shared" si="26"/>
        <v/>
      </c>
      <c r="T189" s="62">
        <f t="shared" si="27"/>
        <v>0</v>
      </c>
      <c r="U189" s="120" t="str">
        <f>IF($R$3=$AQ$8,'Result Sheet'!W189,IF($R$3=$AQ$9,'Result Sheet'!AR189,IF($R$3=$AQ$10,'Result Sheet'!BN189,IF($R$3=$AQ$11,'Result Sheet'!CI189,IF($R$3=$AQ$12,'Result Sheet'!DD189,IF($R$3=$AQ$13,'Result Sheet'!DY189,""))))))</f>
        <v/>
      </c>
      <c r="V189" s="120" t="str">
        <f>IF($R$3=$AQ$8,'Result Sheet'!X189,IF($R$3=$AQ$9,'Result Sheet'!AS189,IF($R$3=$AQ$10,'Result Sheet'!BO189,IF($R$3=$AQ$11,'Result Sheet'!CJ189,IF($R$3=$AQ$12,'Result Sheet'!DE189,IF($R$3=$AQ$13,'Result Sheet'!DZ189,IF($R$3=$AQ$14,'Result Sheet'!EM189,IF($R$3=$AQ$15,'Result Sheet'!EW189,IF($R$3=$AQ$16,'Result Sheet'!FG189,"")))))))))</f>
        <v/>
      </c>
      <c r="W189" s="66" t="str">
        <f t="shared" si="28"/>
        <v/>
      </c>
      <c r="X189" s="455" t="str">
        <f t="shared" si="29"/>
        <v/>
      </c>
      <c r="Y189" s="456">
        <f t="shared" si="30"/>
        <v>0</v>
      </c>
      <c r="Z189" s="456" t="str">
        <f t="shared" si="35"/>
        <v/>
      </c>
      <c r="AA189" s="456" t="str">
        <f t="shared" si="31"/>
        <v/>
      </c>
      <c r="AB189" s="456" t="str">
        <f t="shared" si="32"/>
        <v/>
      </c>
      <c r="AC189" s="456" t="str">
        <f t="shared" si="33"/>
        <v/>
      </c>
      <c r="AD189" s="457" t="str">
        <f t="shared" si="34"/>
        <v/>
      </c>
    </row>
    <row r="190" spans="1:30">
      <c r="A190" s="485">
        <f>IF('Result Sheet'!A190="","",'Result Sheet'!A190)</f>
        <v>183</v>
      </c>
      <c r="B190" s="449" t="str">
        <f>IF(OR($D$3="",$R$3=""),"",IF('Result Sheet'!B190="","",'Result Sheet'!B190))</f>
        <v/>
      </c>
      <c r="C190" s="450" t="str">
        <f>IF(OR($D$3="",$R$3=""),"",IF('Result Sheet'!F190="","",'Result Sheet'!F190))</f>
        <v/>
      </c>
      <c r="D190" s="451" t="str">
        <f>IF(OR($D$3="",$R$3=""),"",IF('Result Sheet'!E190="","",'Result Sheet'!E190))</f>
        <v/>
      </c>
      <c r="E190" s="452" t="str">
        <f>IF(OR($D$3="",$R$3=""),"",IF('Result Sheet'!G190="","",'Result Sheet'!G190))</f>
        <v/>
      </c>
      <c r="F190" s="452" t="str">
        <f>IF(OR($D$3="",$R$3=""),"",IF('Result Sheet'!H190="","",'Result Sheet'!H190))</f>
        <v/>
      </c>
      <c r="G190" s="452" t="str">
        <f>IF(OR($D$3="",$R$3=""),"",IF('Result Sheet'!I190="","",'Result Sheet'!I190))</f>
        <v/>
      </c>
      <c r="H190" s="453" t="str">
        <f>IF(OR($D$3="",$R$3=""),"",IF('Result Sheet'!K190="","",'Result Sheet'!K190))</f>
        <v/>
      </c>
      <c r="I190" s="454" t="str">
        <f>IF(OR($D$3="",$R$3=""),"",IF('Result Sheet'!J190="","",'Result Sheet'!J190))</f>
        <v/>
      </c>
      <c r="J190" s="120" t="str">
        <f>IF($R$3=$AQ$8,'Result Sheet'!L190,IF($R$3=$AQ$9,'Result Sheet'!AG190,IF($R$3=$AQ$10,'Result Sheet'!BC190,IF($R$3=$AQ$11,'Result Sheet'!BX190,IF($R$3=$AQ$12,'Result Sheet'!CS190,IF($R$3=$AQ$13,'Result Sheet'!DN190,""))))))</f>
        <v/>
      </c>
      <c r="K190" s="120" t="str">
        <f>IF($R$3=$AQ$8,'Result Sheet'!M190,IF($R$3=$AQ$9,'Result Sheet'!AH190,IF($R$3=$AQ$10,'Result Sheet'!BD190,IF($R$3=$AQ$11,'Result Sheet'!BY190,IF($R$3=$AQ$12,'Result Sheet'!CT190,IF($R$3=$AQ$13,'Result Sheet'!DO190,IF($R$3=$AQ$14,'Result Sheet'!EI190,IF($R$3=$AQ$15,'Result Sheet'!ES190,IF($R$3=$AQ$16,'Result Sheet'!FC190,"")))))))))</f>
        <v/>
      </c>
      <c r="L190" s="120" t="str">
        <f>IF($R$3=$AQ$8,'Result Sheet'!N190,IF($R$3=$AQ$9,'Result Sheet'!AI190,IF($R$3=$AQ$10,'Result Sheet'!BE190,IF($R$3=$AQ$11,'Result Sheet'!BZ190,IF($R$3=$AQ$12,'Result Sheet'!CU190,IF($R$3=$AQ$13,'Result Sheet'!DP190,""))))))</f>
        <v/>
      </c>
      <c r="M190" s="120" t="str">
        <f>IF($R$3=$AQ$8,'Result Sheet'!O190,IF($R$3=$AQ$9,'Result Sheet'!AJ190,IF($R$3=$AQ$10,'Result Sheet'!BF190,IF($R$3=$AQ$11,'Result Sheet'!CA190,IF($R$3=$AQ$12,'Result Sheet'!CV190,IF($R$3=$AQ$13,'Result Sheet'!DQ190,IF($R$3=$AQ$14,'Result Sheet'!EJ190,IF($R$3=$AQ$15,'Result Sheet'!ET190,IF($R$3=$AQ$16,'Result Sheet'!FD190,"")))))))))</f>
        <v/>
      </c>
      <c r="N190" s="120" t="str">
        <f>IF($R$3=$AQ$8,'Result Sheet'!P190,IF($R$3=$AQ$9,'Result Sheet'!AK190,IF($R$3=$AQ$10,'Result Sheet'!BG190,IF($R$3=$AQ$11,'Result Sheet'!CB190,IF($R$3=$AQ$12,'Result Sheet'!CW190,IF($R$3=$AQ$13,'Result Sheet'!DR190,""))))))</f>
        <v/>
      </c>
      <c r="O190" s="120" t="str">
        <f>IF($R$3=$AQ$8,'Result Sheet'!Q190,IF($R$3=$AQ$9,'Result Sheet'!AL190,IF($R$3=$AQ$10,'Result Sheet'!BH190,IF($R$3=$AQ$11,'Result Sheet'!CC190,IF($R$3=$AQ$12,'Result Sheet'!CX190,IF($R$3=$AQ$13,'Result Sheet'!DS190,IF($R$3=$AQ$14,'Result Sheet'!EK190,IF($R$3=$AQ$15,'Result Sheet'!EU190,IF($R$3=$AQ$16,'Result Sheet'!FE190,"")))))))))</f>
        <v/>
      </c>
      <c r="P190" s="482" t="str">
        <f t="shared" si="25"/>
        <v/>
      </c>
      <c r="Q190" s="120" t="str">
        <f>IF($R$3=$AQ$8,'Result Sheet'!S190,IF($R$3=$AQ$9,'Result Sheet'!AN190,IF($R$3=$AQ$10,'Result Sheet'!BJ190,IF($R$3=$AQ$11,'Result Sheet'!CE190,IF($R$3=$AQ$12,'Result Sheet'!CZ190,IF($R$3=$AQ$13,'Result Sheet'!DU190,""))))))</f>
        <v/>
      </c>
      <c r="R190" s="120" t="str">
        <f>IF($R$3=$AQ$8,'Result Sheet'!T190,IF($R$3=$AQ$9,'Result Sheet'!AO190,IF($R$3=$AQ$10,'Result Sheet'!BK190,IF($R$3=$AQ$11,'Result Sheet'!CF190,IF($R$3=$AQ$12,'Result Sheet'!DA190,IF($R$3=$AQ$13,'Result Sheet'!DV190,IF($R$3=$AQ$14,'Result Sheet'!EL190,IF($R$3=$AQ$15,'Result Sheet'!EV190,IF($R$3=$AQ$16,'Result Sheet'!FF190,"")))))))))</f>
        <v/>
      </c>
      <c r="S190" s="65" t="str">
        <f t="shared" si="26"/>
        <v/>
      </c>
      <c r="T190" s="62">
        <f t="shared" si="27"/>
        <v>0</v>
      </c>
      <c r="U190" s="120" t="str">
        <f>IF($R$3=$AQ$8,'Result Sheet'!W190,IF($R$3=$AQ$9,'Result Sheet'!AR190,IF($R$3=$AQ$10,'Result Sheet'!BN190,IF($R$3=$AQ$11,'Result Sheet'!CI190,IF($R$3=$AQ$12,'Result Sheet'!DD190,IF($R$3=$AQ$13,'Result Sheet'!DY190,""))))))</f>
        <v/>
      </c>
      <c r="V190" s="120" t="str">
        <f>IF($R$3=$AQ$8,'Result Sheet'!X190,IF($R$3=$AQ$9,'Result Sheet'!AS190,IF($R$3=$AQ$10,'Result Sheet'!BO190,IF($R$3=$AQ$11,'Result Sheet'!CJ190,IF($R$3=$AQ$12,'Result Sheet'!DE190,IF($R$3=$AQ$13,'Result Sheet'!DZ190,IF($R$3=$AQ$14,'Result Sheet'!EM190,IF($R$3=$AQ$15,'Result Sheet'!EW190,IF($R$3=$AQ$16,'Result Sheet'!FG190,"")))))))))</f>
        <v/>
      </c>
      <c r="W190" s="66" t="str">
        <f t="shared" si="28"/>
        <v/>
      </c>
      <c r="X190" s="455" t="str">
        <f t="shared" si="29"/>
        <v/>
      </c>
      <c r="Y190" s="456">
        <f t="shared" si="30"/>
        <v>0</v>
      </c>
      <c r="Z190" s="456" t="str">
        <f t="shared" si="35"/>
        <v/>
      </c>
      <c r="AA190" s="456" t="str">
        <f t="shared" si="31"/>
        <v/>
      </c>
      <c r="AB190" s="456" t="str">
        <f t="shared" si="32"/>
        <v/>
      </c>
      <c r="AC190" s="456" t="str">
        <f t="shared" si="33"/>
        <v/>
      </c>
      <c r="AD190" s="457" t="str">
        <f t="shared" si="34"/>
        <v/>
      </c>
    </row>
    <row r="191" spans="1:30">
      <c r="A191" s="485">
        <f>IF('Result Sheet'!A191="","",'Result Sheet'!A191)</f>
        <v>184</v>
      </c>
      <c r="B191" s="449" t="str">
        <f>IF(OR($D$3="",$R$3=""),"",IF('Result Sheet'!B191="","",'Result Sheet'!B191))</f>
        <v/>
      </c>
      <c r="C191" s="450" t="str">
        <f>IF(OR($D$3="",$R$3=""),"",IF('Result Sheet'!F191="","",'Result Sheet'!F191))</f>
        <v/>
      </c>
      <c r="D191" s="451" t="str">
        <f>IF(OR($D$3="",$R$3=""),"",IF('Result Sheet'!E191="","",'Result Sheet'!E191))</f>
        <v/>
      </c>
      <c r="E191" s="452" t="str">
        <f>IF(OR($D$3="",$R$3=""),"",IF('Result Sheet'!G191="","",'Result Sheet'!G191))</f>
        <v/>
      </c>
      <c r="F191" s="452" t="str">
        <f>IF(OR($D$3="",$R$3=""),"",IF('Result Sheet'!H191="","",'Result Sheet'!H191))</f>
        <v/>
      </c>
      <c r="G191" s="452" t="str">
        <f>IF(OR($D$3="",$R$3=""),"",IF('Result Sheet'!I191="","",'Result Sheet'!I191))</f>
        <v/>
      </c>
      <c r="H191" s="453" t="str">
        <f>IF(OR($D$3="",$R$3=""),"",IF('Result Sheet'!K191="","",'Result Sheet'!K191))</f>
        <v/>
      </c>
      <c r="I191" s="454" t="str">
        <f>IF(OR($D$3="",$R$3=""),"",IF('Result Sheet'!J191="","",'Result Sheet'!J191))</f>
        <v/>
      </c>
      <c r="J191" s="120" t="str">
        <f>IF($R$3=$AQ$8,'Result Sheet'!L191,IF($R$3=$AQ$9,'Result Sheet'!AG191,IF($R$3=$AQ$10,'Result Sheet'!BC191,IF($R$3=$AQ$11,'Result Sheet'!BX191,IF($R$3=$AQ$12,'Result Sheet'!CS191,IF($R$3=$AQ$13,'Result Sheet'!DN191,""))))))</f>
        <v/>
      </c>
      <c r="K191" s="120" t="str">
        <f>IF($R$3=$AQ$8,'Result Sheet'!M191,IF($R$3=$AQ$9,'Result Sheet'!AH191,IF($R$3=$AQ$10,'Result Sheet'!BD191,IF($R$3=$AQ$11,'Result Sheet'!BY191,IF($R$3=$AQ$12,'Result Sheet'!CT191,IF($R$3=$AQ$13,'Result Sheet'!DO191,IF($R$3=$AQ$14,'Result Sheet'!EI191,IF($R$3=$AQ$15,'Result Sheet'!ES191,IF($R$3=$AQ$16,'Result Sheet'!FC191,"")))))))))</f>
        <v/>
      </c>
      <c r="L191" s="120" t="str">
        <f>IF($R$3=$AQ$8,'Result Sheet'!N191,IF($R$3=$AQ$9,'Result Sheet'!AI191,IF($R$3=$AQ$10,'Result Sheet'!BE191,IF($R$3=$AQ$11,'Result Sheet'!BZ191,IF($R$3=$AQ$12,'Result Sheet'!CU191,IF($R$3=$AQ$13,'Result Sheet'!DP191,""))))))</f>
        <v/>
      </c>
      <c r="M191" s="120" t="str">
        <f>IF($R$3=$AQ$8,'Result Sheet'!O191,IF($R$3=$AQ$9,'Result Sheet'!AJ191,IF($R$3=$AQ$10,'Result Sheet'!BF191,IF($R$3=$AQ$11,'Result Sheet'!CA191,IF($R$3=$AQ$12,'Result Sheet'!CV191,IF($R$3=$AQ$13,'Result Sheet'!DQ191,IF($R$3=$AQ$14,'Result Sheet'!EJ191,IF($R$3=$AQ$15,'Result Sheet'!ET191,IF($R$3=$AQ$16,'Result Sheet'!FD191,"")))))))))</f>
        <v/>
      </c>
      <c r="N191" s="120" t="str">
        <f>IF($R$3=$AQ$8,'Result Sheet'!P191,IF($R$3=$AQ$9,'Result Sheet'!AK191,IF($R$3=$AQ$10,'Result Sheet'!BG191,IF($R$3=$AQ$11,'Result Sheet'!CB191,IF($R$3=$AQ$12,'Result Sheet'!CW191,IF($R$3=$AQ$13,'Result Sheet'!DR191,""))))))</f>
        <v/>
      </c>
      <c r="O191" s="120" t="str">
        <f>IF($R$3=$AQ$8,'Result Sheet'!Q191,IF($R$3=$AQ$9,'Result Sheet'!AL191,IF($R$3=$AQ$10,'Result Sheet'!BH191,IF($R$3=$AQ$11,'Result Sheet'!CC191,IF($R$3=$AQ$12,'Result Sheet'!CX191,IF($R$3=$AQ$13,'Result Sheet'!DS191,IF($R$3=$AQ$14,'Result Sheet'!EK191,IF($R$3=$AQ$15,'Result Sheet'!EU191,IF($R$3=$AQ$16,'Result Sheet'!FE191,"")))))))))</f>
        <v/>
      </c>
      <c r="P191" s="482" t="str">
        <f t="shared" si="25"/>
        <v/>
      </c>
      <c r="Q191" s="120" t="str">
        <f>IF($R$3=$AQ$8,'Result Sheet'!S191,IF($R$3=$AQ$9,'Result Sheet'!AN191,IF($R$3=$AQ$10,'Result Sheet'!BJ191,IF($R$3=$AQ$11,'Result Sheet'!CE191,IF($R$3=$AQ$12,'Result Sheet'!CZ191,IF($R$3=$AQ$13,'Result Sheet'!DU191,""))))))</f>
        <v/>
      </c>
      <c r="R191" s="120" t="str">
        <f>IF($R$3=$AQ$8,'Result Sheet'!T191,IF($R$3=$AQ$9,'Result Sheet'!AO191,IF($R$3=$AQ$10,'Result Sheet'!BK191,IF($R$3=$AQ$11,'Result Sheet'!CF191,IF($R$3=$AQ$12,'Result Sheet'!DA191,IF($R$3=$AQ$13,'Result Sheet'!DV191,IF($R$3=$AQ$14,'Result Sheet'!EL191,IF($R$3=$AQ$15,'Result Sheet'!EV191,IF($R$3=$AQ$16,'Result Sheet'!FF191,"")))))))))</f>
        <v/>
      </c>
      <c r="S191" s="65" t="str">
        <f t="shared" si="26"/>
        <v/>
      </c>
      <c r="T191" s="62">
        <f t="shared" si="27"/>
        <v>0</v>
      </c>
      <c r="U191" s="120" t="str">
        <f>IF($R$3=$AQ$8,'Result Sheet'!W191,IF($R$3=$AQ$9,'Result Sheet'!AR191,IF($R$3=$AQ$10,'Result Sheet'!BN191,IF($R$3=$AQ$11,'Result Sheet'!CI191,IF($R$3=$AQ$12,'Result Sheet'!DD191,IF($R$3=$AQ$13,'Result Sheet'!DY191,""))))))</f>
        <v/>
      </c>
      <c r="V191" s="120" t="str">
        <f>IF($R$3=$AQ$8,'Result Sheet'!X191,IF($R$3=$AQ$9,'Result Sheet'!AS191,IF($R$3=$AQ$10,'Result Sheet'!BO191,IF($R$3=$AQ$11,'Result Sheet'!CJ191,IF($R$3=$AQ$12,'Result Sheet'!DE191,IF($R$3=$AQ$13,'Result Sheet'!DZ191,IF($R$3=$AQ$14,'Result Sheet'!EM191,IF($R$3=$AQ$15,'Result Sheet'!EW191,IF($R$3=$AQ$16,'Result Sheet'!FG191,"")))))))))</f>
        <v/>
      </c>
      <c r="W191" s="66" t="str">
        <f t="shared" si="28"/>
        <v/>
      </c>
      <c r="X191" s="455" t="str">
        <f t="shared" si="29"/>
        <v/>
      </c>
      <c r="Y191" s="456">
        <f t="shared" si="30"/>
        <v>0</v>
      </c>
      <c r="Z191" s="456" t="str">
        <f t="shared" si="35"/>
        <v/>
      </c>
      <c r="AA191" s="456" t="str">
        <f t="shared" si="31"/>
        <v/>
      </c>
      <c r="AB191" s="456" t="str">
        <f t="shared" si="32"/>
        <v/>
      </c>
      <c r="AC191" s="456" t="str">
        <f t="shared" si="33"/>
        <v/>
      </c>
      <c r="AD191" s="457" t="str">
        <f t="shared" si="34"/>
        <v/>
      </c>
    </row>
    <row r="192" spans="1:30">
      <c r="A192" s="485">
        <f>IF('Result Sheet'!A192="","",'Result Sheet'!A192)</f>
        <v>185</v>
      </c>
      <c r="B192" s="449" t="str">
        <f>IF(OR($D$3="",$R$3=""),"",IF('Result Sheet'!B192="","",'Result Sheet'!B192))</f>
        <v/>
      </c>
      <c r="C192" s="450" t="str">
        <f>IF(OR($D$3="",$R$3=""),"",IF('Result Sheet'!F192="","",'Result Sheet'!F192))</f>
        <v/>
      </c>
      <c r="D192" s="451" t="str">
        <f>IF(OR($D$3="",$R$3=""),"",IF('Result Sheet'!E192="","",'Result Sheet'!E192))</f>
        <v/>
      </c>
      <c r="E192" s="452" t="str">
        <f>IF(OR($D$3="",$R$3=""),"",IF('Result Sheet'!G192="","",'Result Sheet'!G192))</f>
        <v/>
      </c>
      <c r="F192" s="452" t="str">
        <f>IF(OR($D$3="",$R$3=""),"",IF('Result Sheet'!H192="","",'Result Sheet'!H192))</f>
        <v/>
      </c>
      <c r="G192" s="452" t="str">
        <f>IF(OR($D$3="",$R$3=""),"",IF('Result Sheet'!I192="","",'Result Sheet'!I192))</f>
        <v/>
      </c>
      <c r="H192" s="453" t="str">
        <f>IF(OR($D$3="",$R$3=""),"",IF('Result Sheet'!K192="","",'Result Sheet'!K192))</f>
        <v/>
      </c>
      <c r="I192" s="454" t="str">
        <f>IF(OR($D$3="",$R$3=""),"",IF('Result Sheet'!J192="","",'Result Sheet'!J192))</f>
        <v/>
      </c>
      <c r="J192" s="120" t="str">
        <f>IF($R$3=$AQ$8,'Result Sheet'!L192,IF($R$3=$AQ$9,'Result Sheet'!AG192,IF($R$3=$AQ$10,'Result Sheet'!BC192,IF($R$3=$AQ$11,'Result Sheet'!BX192,IF($R$3=$AQ$12,'Result Sheet'!CS192,IF($R$3=$AQ$13,'Result Sheet'!DN192,""))))))</f>
        <v/>
      </c>
      <c r="K192" s="120" t="str">
        <f>IF($R$3=$AQ$8,'Result Sheet'!M192,IF($R$3=$AQ$9,'Result Sheet'!AH192,IF($R$3=$AQ$10,'Result Sheet'!BD192,IF($R$3=$AQ$11,'Result Sheet'!BY192,IF($R$3=$AQ$12,'Result Sheet'!CT192,IF($R$3=$AQ$13,'Result Sheet'!DO192,IF($R$3=$AQ$14,'Result Sheet'!EI192,IF($R$3=$AQ$15,'Result Sheet'!ES192,IF($R$3=$AQ$16,'Result Sheet'!FC192,"")))))))))</f>
        <v/>
      </c>
      <c r="L192" s="120" t="str">
        <f>IF($R$3=$AQ$8,'Result Sheet'!N192,IF($R$3=$AQ$9,'Result Sheet'!AI192,IF($R$3=$AQ$10,'Result Sheet'!BE192,IF($R$3=$AQ$11,'Result Sheet'!BZ192,IF($R$3=$AQ$12,'Result Sheet'!CU192,IF($R$3=$AQ$13,'Result Sheet'!DP192,""))))))</f>
        <v/>
      </c>
      <c r="M192" s="120" t="str">
        <f>IF($R$3=$AQ$8,'Result Sheet'!O192,IF($R$3=$AQ$9,'Result Sheet'!AJ192,IF($R$3=$AQ$10,'Result Sheet'!BF192,IF($R$3=$AQ$11,'Result Sheet'!CA192,IF($R$3=$AQ$12,'Result Sheet'!CV192,IF($R$3=$AQ$13,'Result Sheet'!DQ192,IF($R$3=$AQ$14,'Result Sheet'!EJ192,IF($R$3=$AQ$15,'Result Sheet'!ET192,IF($R$3=$AQ$16,'Result Sheet'!FD192,"")))))))))</f>
        <v/>
      </c>
      <c r="N192" s="120" t="str">
        <f>IF($R$3=$AQ$8,'Result Sheet'!P192,IF($R$3=$AQ$9,'Result Sheet'!AK192,IF($R$3=$AQ$10,'Result Sheet'!BG192,IF($R$3=$AQ$11,'Result Sheet'!CB192,IF($R$3=$AQ$12,'Result Sheet'!CW192,IF($R$3=$AQ$13,'Result Sheet'!DR192,""))))))</f>
        <v/>
      </c>
      <c r="O192" s="120" t="str">
        <f>IF($R$3=$AQ$8,'Result Sheet'!Q192,IF($R$3=$AQ$9,'Result Sheet'!AL192,IF($R$3=$AQ$10,'Result Sheet'!BH192,IF($R$3=$AQ$11,'Result Sheet'!CC192,IF($R$3=$AQ$12,'Result Sheet'!CX192,IF($R$3=$AQ$13,'Result Sheet'!DS192,IF($R$3=$AQ$14,'Result Sheet'!EK192,IF($R$3=$AQ$15,'Result Sheet'!EU192,IF($R$3=$AQ$16,'Result Sheet'!FE192,"")))))))))</f>
        <v/>
      </c>
      <c r="P192" s="482" t="str">
        <f t="shared" si="25"/>
        <v/>
      </c>
      <c r="Q192" s="120" t="str">
        <f>IF($R$3=$AQ$8,'Result Sheet'!S192,IF($R$3=$AQ$9,'Result Sheet'!AN192,IF($R$3=$AQ$10,'Result Sheet'!BJ192,IF($R$3=$AQ$11,'Result Sheet'!CE192,IF($R$3=$AQ$12,'Result Sheet'!CZ192,IF($R$3=$AQ$13,'Result Sheet'!DU192,""))))))</f>
        <v/>
      </c>
      <c r="R192" s="120" t="str">
        <f>IF($R$3=$AQ$8,'Result Sheet'!T192,IF($R$3=$AQ$9,'Result Sheet'!AO192,IF($R$3=$AQ$10,'Result Sheet'!BK192,IF($R$3=$AQ$11,'Result Sheet'!CF192,IF($R$3=$AQ$12,'Result Sheet'!DA192,IF($R$3=$AQ$13,'Result Sheet'!DV192,IF($R$3=$AQ$14,'Result Sheet'!EL192,IF($R$3=$AQ$15,'Result Sheet'!EV192,IF($R$3=$AQ$16,'Result Sheet'!FF192,"")))))))))</f>
        <v/>
      </c>
      <c r="S192" s="65" t="str">
        <f t="shared" si="26"/>
        <v/>
      </c>
      <c r="T192" s="62">
        <f t="shared" si="27"/>
        <v>0</v>
      </c>
      <c r="U192" s="120" t="str">
        <f>IF($R$3=$AQ$8,'Result Sheet'!W192,IF($R$3=$AQ$9,'Result Sheet'!AR192,IF($R$3=$AQ$10,'Result Sheet'!BN192,IF($R$3=$AQ$11,'Result Sheet'!CI192,IF($R$3=$AQ$12,'Result Sheet'!DD192,IF($R$3=$AQ$13,'Result Sheet'!DY192,""))))))</f>
        <v/>
      </c>
      <c r="V192" s="120" t="str">
        <f>IF($R$3=$AQ$8,'Result Sheet'!X192,IF($R$3=$AQ$9,'Result Sheet'!AS192,IF($R$3=$AQ$10,'Result Sheet'!BO192,IF($R$3=$AQ$11,'Result Sheet'!CJ192,IF($R$3=$AQ$12,'Result Sheet'!DE192,IF($R$3=$AQ$13,'Result Sheet'!DZ192,IF($R$3=$AQ$14,'Result Sheet'!EM192,IF($R$3=$AQ$15,'Result Sheet'!EW192,IF($R$3=$AQ$16,'Result Sheet'!FG192,"")))))))))</f>
        <v/>
      </c>
      <c r="W192" s="66" t="str">
        <f t="shared" si="28"/>
        <v/>
      </c>
      <c r="X192" s="455" t="str">
        <f t="shared" si="29"/>
        <v/>
      </c>
      <c r="Y192" s="456">
        <f t="shared" si="30"/>
        <v>0</v>
      </c>
      <c r="Z192" s="456" t="str">
        <f t="shared" si="35"/>
        <v/>
      </c>
      <c r="AA192" s="456" t="str">
        <f t="shared" si="31"/>
        <v/>
      </c>
      <c r="AB192" s="456" t="str">
        <f t="shared" si="32"/>
        <v/>
      </c>
      <c r="AC192" s="456" t="str">
        <f t="shared" si="33"/>
        <v/>
      </c>
      <c r="AD192" s="457" t="str">
        <f t="shared" si="34"/>
        <v/>
      </c>
    </row>
    <row r="193" spans="1:30">
      <c r="A193" s="485">
        <f>IF('Result Sheet'!A193="","",'Result Sheet'!A193)</f>
        <v>186</v>
      </c>
      <c r="B193" s="449" t="str">
        <f>IF(OR($D$3="",$R$3=""),"",IF('Result Sheet'!B193="","",'Result Sheet'!B193))</f>
        <v/>
      </c>
      <c r="C193" s="450" t="str">
        <f>IF(OR($D$3="",$R$3=""),"",IF('Result Sheet'!F193="","",'Result Sheet'!F193))</f>
        <v/>
      </c>
      <c r="D193" s="451" t="str">
        <f>IF(OR($D$3="",$R$3=""),"",IF('Result Sheet'!E193="","",'Result Sheet'!E193))</f>
        <v/>
      </c>
      <c r="E193" s="452" t="str">
        <f>IF(OR($D$3="",$R$3=""),"",IF('Result Sheet'!G193="","",'Result Sheet'!G193))</f>
        <v/>
      </c>
      <c r="F193" s="452" t="str">
        <f>IF(OR($D$3="",$R$3=""),"",IF('Result Sheet'!H193="","",'Result Sheet'!H193))</f>
        <v/>
      </c>
      <c r="G193" s="452" t="str">
        <f>IF(OR($D$3="",$R$3=""),"",IF('Result Sheet'!I193="","",'Result Sheet'!I193))</f>
        <v/>
      </c>
      <c r="H193" s="453" t="str">
        <f>IF(OR($D$3="",$R$3=""),"",IF('Result Sheet'!K193="","",'Result Sheet'!K193))</f>
        <v/>
      </c>
      <c r="I193" s="454" t="str">
        <f>IF(OR($D$3="",$R$3=""),"",IF('Result Sheet'!J193="","",'Result Sheet'!J193))</f>
        <v/>
      </c>
      <c r="J193" s="120" t="str">
        <f>IF($R$3=$AQ$8,'Result Sheet'!L193,IF($R$3=$AQ$9,'Result Sheet'!AG193,IF($R$3=$AQ$10,'Result Sheet'!BC193,IF($R$3=$AQ$11,'Result Sheet'!BX193,IF($R$3=$AQ$12,'Result Sheet'!CS193,IF($R$3=$AQ$13,'Result Sheet'!DN193,""))))))</f>
        <v/>
      </c>
      <c r="K193" s="120" t="str">
        <f>IF($R$3=$AQ$8,'Result Sheet'!M193,IF($R$3=$AQ$9,'Result Sheet'!AH193,IF($R$3=$AQ$10,'Result Sheet'!BD193,IF($R$3=$AQ$11,'Result Sheet'!BY193,IF($R$3=$AQ$12,'Result Sheet'!CT193,IF($R$3=$AQ$13,'Result Sheet'!DO193,IF($R$3=$AQ$14,'Result Sheet'!EI193,IF($R$3=$AQ$15,'Result Sheet'!ES193,IF($R$3=$AQ$16,'Result Sheet'!FC193,"")))))))))</f>
        <v/>
      </c>
      <c r="L193" s="120" t="str">
        <f>IF($R$3=$AQ$8,'Result Sheet'!N193,IF($R$3=$AQ$9,'Result Sheet'!AI193,IF($R$3=$AQ$10,'Result Sheet'!BE193,IF($R$3=$AQ$11,'Result Sheet'!BZ193,IF($R$3=$AQ$12,'Result Sheet'!CU193,IF($R$3=$AQ$13,'Result Sheet'!DP193,""))))))</f>
        <v/>
      </c>
      <c r="M193" s="120" t="str">
        <f>IF($R$3=$AQ$8,'Result Sheet'!O193,IF($R$3=$AQ$9,'Result Sheet'!AJ193,IF($R$3=$AQ$10,'Result Sheet'!BF193,IF($R$3=$AQ$11,'Result Sheet'!CA193,IF($R$3=$AQ$12,'Result Sheet'!CV193,IF($R$3=$AQ$13,'Result Sheet'!DQ193,IF($R$3=$AQ$14,'Result Sheet'!EJ193,IF($R$3=$AQ$15,'Result Sheet'!ET193,IF($R$3=$AQ$16,'Result Sheet'!FD193,"")))))))))</f>
        <v/>
      </c>
      <c r="N193" s="120" t="str">
        <f>IF($R$3=$AQ$8,'Result Sheet'!P193,IF($R$3=$AQ$9,'Result Sheet'!AK193,IF($R$3=$AQ$10,'Result Sheet'!BG193,IF($R$3=$AQ$11,'Result Sheet'!CB193,IF($R$3=$AQ$12,'Result Sheet'!CW193,IF($R$3=$AQ$13,'Result Sheet'!DR193,""))))))</f>
        <v/>
      </c>
      <c r="O193" s="120" t="str">
        <f>IF($R$3=$AQ$8,'Result Sheet'!Q193,IF($R$3=$AQ$9,'Result Sheet'!AL193,IF($R$3=$AQ$10,'Result Sheet'!BH193,IF($R$3=$AQ$11,'Result Sheet'!CC193,IF($R$3=$AQ$12,'Result Sheet'!CX193,IF($R$3=$AQ$13,'Result Sheet'!DS193,IF($R$3=$AQ$14,'Result Sheet'!EK193,IF($R$3=$AQ$15,'Result Sheet'!EU193,IF($R$3=$AQ$16,'Result Sheet'!FE193,"")))))))))</f>
        <v/>
      </c>
      <c r="P193" s="482" t="str">
        <f t="shared" si="25"/>
        <v/>
      </c>
      <c r="Q193" s="120" t="str">
        <f>IF($R$3=$AQ$8,'Result Sheet'!S193,IF($R$3=$AQ$9,'Result Sheet'!AN193,IF($R$3=$AQ$10,'Result Sheet'!BJ193,IF($R$3=$AQ$11,'Result Sheet'!CE193,IF($R$3=$AQ$12,'Result Sheet'!CZ193,IF($R$3=$AQ$13,'Result Sheet'!DU193,""))))))</f>
        <v/>
      </c>
      <c r="R193" s="120" t="str">
        <f>IF($R$3=$AQ$8,'Result Sheet'!T193,IF($R$3=$AQ$9,'Result Sheet'!AO193,IF($R$3=$AQ$10,'Result Sheet'!BK193,IF($R$3=$AQ$11,'Result Sheet'!CF193,IF($R$3=$AQ$12,'Result Sheet'!DA193,IF($R$3=$AQ$13,'Result Sheet'!DV193,IF($R$3=$AQ$14,'Result Sheet'!EL193,IF($R$3=$AQ$15,'Result Sheet'!EV193,IF($R$3=$AQ$16,'Result Sheet'!FF193,"")))))))))</f>
        <v/>
      </c>
      <c r="S193" s="65" t="str">
        <f t="shared" si="26"/>
        <v/>
      </c>
      <c r="T193" s="62">
        <f t="shared" si="27"/>
        <v>0</v>
      </c>
      <c r="U193" s="120" t="str">
        <f>IF($R$3=$AQ$8,'Result Sheet'!W193,IF($R$3=$AQ$9,'Result Sheet'!AR193,IF($R$3=$AQ$10,'Result Sheet'!BN193,IF($R$3=$AQ$11,'Result Sheet'!CI193,IF($R$3=$AQ$12,'Result Sheet'!DD193,IF($R$3=$AQ$13,'Result Sheet'!DY193,""))))))</f>
        <v/>
      </c>
      <c r="V193" s="120" t="str">
        <f>IF($R$3=$AQ$8,'Result Sheet'!X193,IF($R$3=$AQ$9,'Result Sheet'!AS193,IF($R$3=$AQ$10,'Result Sheet'!BO193,IF($R$3=$AQ$11,'Result Sheet'!CJ193,IF($R$3=$AQ$12,'Result Sheet'!DE193,IF($R$3=$AQ$13,'Result Sheet'!DZ193,IF($R$3=$AQ$14,'Result Sheet'!EM193,IF($R$3=$AQ$15,'Result Sheet'!EW193,IF($R$3=$AQ$16,'Result Sheet'!FG193,"")))))))))</f>
        <v/>
      </c>
      <c r="W193" s="66" t="str">
        <f t="shared" si="28"/>
        <v/>
      </c>
      <c r="X193" s="455" t="str">
        <f t="shared" si="29"/>
        <v/>
      </c>
      <c r="Y193" s="456">
        <f t="shared" si="30"/>
        <v>0</v>
      </c>
      <c r="Z193" s="456" t="str">
        <f t="shared" si="35"/>
        <v/>
      </c>
      <c r="AA193" s="456" t="str">
        <f t="shared" si="31"/>
        <v/>
      </c>
      <c r="AB193" s="456" t="str">
        <f t="shared" si="32"/>
        <v/>
      </c>
      <c r="AC193" s="456" t="str">
        <f t="shared" si="33"/>
        <v/>
      </c>
      <c r="AD193" s="457" t="str">
        <f t="shared" si="34"/>
        <v/>
      </c>
    </row>
    <row r="194" spans="1:30">
      <c r="A194" s="485">
        <f>IF('Result Sheet'!A194="","",'Result Sheet'!A194)</f>
        <v>187</v>
      </c>
      <c r="B194" s="449" t="str">
        <f>IF(OR($D$3="",$R$3=""),"",IF('Result Sheet'!B194="","",'Result Sheet'!B194))</f>
        <v/>
      </c>
      <c r="C194" s="450" t="str">
        <f>IF(OR($D$3="",$R$3=""),"",IF('Result Sheet'!F194="","",'Result Sheet'!F194))</f>
        <v/>
      </c>
      <c r="D194" s="451" t="str">
        <f>IF(OR($D$3="",$R$3=""),"",IF('Result Sheet'!E194="","",'Result Sheet'!E194))</f>
        <v/>
      </c>
      <c r="E194" s="452" t="str">
        <f>IF(OR($D$3="",$R$3=""),"",IF('Result Sheet'!G194="","",'Result Sheet'!G194))</f>
        <v/>
      </c>
      <c r="F194" s="452" t="str">
        <f>IF(OR($D$3="",$R$3=""),"",IF('Result Sheet'!H194="","",'Result Sheet'!H194))</f>
        <v/>
      </c>
      <c r="G194" s="452" t="str">
        <f>IF(OR($D$3="",$R$3=""),"",IF('Result Sheet'!I194="","",'Result Sheet'!I194))</f>
        <v/>
      </c>
      <c r="H194" s="453" t="str">
        <f>IF(OR($D$3="",$R$3=""),"",IF('Result Sheet'!K194="","",'Result Sheet'!K194))</f>
        <v/>
      </c>
      <c r="I194" s="454" t="str">
        <f>IF(OR($D$3="",$R$3=""),"",IF('Result Sheet'!J194="","",'Result Sheet'!J194))</f>
        <v/>
      </c>
      <c r="J194" s="120" t="str">
        <f>IF($R$3=$AQ$8,'Result Sheet'!L194,IF($R$3=$AQ$9,'Result Sheet'!AG194,IF($R$3=$AQ$10,'Result Sheet'!BC194,IF($R$3=$AQ$11,'Result Sheet'!BX194,IF($R$3=$AQ$12,'Result Sheet'!CS194,IF($R$3=$AQ$13,'Result Sheet'!DN194,""))))))</f>
        <v/>
      </c>
      <c r="K194" s="120" t="str">
        <f>IF($R$3=$AQ$8,'Result Sheet'!M194,IF($R$3=$AQ$9,'Result Sheet'!AH194,IF($R$3=$AQ$10,'Result Sheet'!BD194,IF($R$3=$AQ$11,'Result Sheet'!BY194,IF($R$3=$AQ$12,'Result Sheet'!CT194,IF($R$3=$AQ$13,'Result Sheet'!DO194,IF($R$3=$AQ$14,'Result Sheet'!EI194,IF($R$3=$AQ$15,'Result Sheet'!ES194,IF($R$3=$AQ$16,'Result Sheet'!FC194,"")))))))))</f>
        <v/>
      </c>
      <c r="L194" s="120" t="str">
        <f>IF($R$3=$AQ$8,'Result Sheet'!N194,IF($R$3=$AQ$9,'Result Sheet'!AI194,IF($R$3=$AQ$10,'Result Sheet'!BE194,IF($R$3=$AQ$11,'Result Sheet'!BZ194,IF($R$3=$AQ$12,'Result Sheet'!CU194,IF($R$3=$AQ$13,'Result Sheet'!DP194,""))))))</f>
        <v/>
      </c>
      <c r="M194" s="120" t="str">
        <f>IF($R$3=$AQ$8,'Result Sheet'!O194,IF($R$3=$AQ$9,'Result Sheet'!AJ194,IF($R$3=$AQ$10,'Result Sheet'!BF194,IF($R$3=$AQ$11,'Result Sheet'!CA194,IF($R$3=$AQ$12,'Result Sheet'!CV194,IF($R$3=$AQ$13,'Result Sheet'!DQ194,IF($R$3=$AQ$14,'Result Sheet'!EJ194,IF($R$3=$AQ$15,'Result Sheet'!ET194,IF($R$3=$AQ$16,'Result Sheet'!FD194,"")))))))))</f>
        <v/>
      </c>
      <c r="N194" s="120" t="str">
        <f>IF($R$3=$AQ$8,'Result Sheet'!P194,IF($R$3=$AQ$9,'Result Sheet'!AK194,IF($R$3=$AQ$10,'Result Sheet'!BG194,IF($R$3=$AQ$11,'Result Sheet'!CB194,IF($R$3=$AQ$12,'Result Sheet'!CW194,IF($R$3=$AQ$13,'Result Sheet'!DR194,""))))))</f>
        <v/>
      </c>
      <c r="O194" s="120" t="str">
        <f>IF($R$3=$AQ$8,'Result Sheet'!Q194,IF($R$3=$AQ$9,'Result Sheet'!AL194,IF($R$3=$AQ$10,'Result Sheet'!BH194,IF($R$3=$AQ$11,'Result Sheet'!CC194,IF($R$3=$AQ$12,'Result Sheet'!CX194,IF($R$3=$AQ$13,'Result Sheet'!DS194,IF($R$3=$AQ$14,'Result Sheet'!EK194,IF($R$3=$AQ$15,'Result Sheet'!EU194,IF($R$3=$AQ$16,'Result Sheet'!FE194,"")))))))))</f>
        <v/>
      </c>
      <c r="P194" s="482" t="str">
        <f t="shared" si="25"/>
        <v/>
      </c>
      <c r="Q194" s="120" t="str">
        <f>IF($R$3=$AQ$8,'Result Sheet'!S194,IF($R$3=$AQ$9,'Result Sheet'!AN194,IF($R$3=$AQ$10,'Result Sheet'!BJ194,IF($R$3=$AQ$11,'Result Sheet'!CE194,IF($R$3=$AQ$12,'Result Sheet'!CZ194,IF($R$3=$AQ$13,'Result Sheet'!DU194,""))))))</f>
        <v/>
      </c>
      <c r="R194" s="120" t="str">
        <f>IF($R$3=$AQ$8,'Result Sheet'!T194,IF($R$3=$AQ$9,'Result Sheet'!AO194,IF($R$3=$AQ$10,'Result Sheet'!BK194,IF($R$3=$AQ$11,'Result Sheet'!CF194,IF($R$3=$AQ$12,'Result Sheet'!DA194,IF($R$3=$AQ$13,'Result Sheet'!DV194,IF($R$3=$AQ$14,'Result Sheet'!EL194,IF($R$3=$AQ$15,'Result Sheet'!EV194,IF($R$3=$AQ$16,'Result Sheet'!FF194,"")))))))))</f>
        <v/>
      </c>
      <c r="S194" s="65" t="str">
        <f t="shared" si="26"/>
        <v/>
      </c>
      <c r="T194" s="62">
        <f t="shared" si="27"/>
        <v>0</v>
      </c>
      <c r="U194" s="120" t="str">
        <f>IF($R$3=$AQ$8,'Result Sheet'!W194,IF($R$3=$AQ$9,'Result Sheet'!AR194,IF($R$3=$AQ$10,'Result Sheet'!BN194,IF($R$3=$AQ$11,'Result Sheet'!CI194,IF($R$3=$AQ$12,'Result Sheet'!DD194,IF($R$3=$AQ$13,'Result Sheet'!DY194,""))))))</f>
        <v/>
      </c>
      <c r="V194" s="120" t="str">
        <f>IF($R$3=$AQ$8,'Result Sheet'!X194,IF($R$3=$AQ$9,'Result Sheet'!AS194,IF($R$3=$AQ$10,'Result Sheet'!BO194,IF($R$3=$AQ$11,'Result Sheet'!CJ194,IF($R$3=$AQ$12,'Result Sheet'!DE194,IF($R$3=$AQ$13,'Result Sheet'!DZ194,IF($R$3=$AQ$14,'Result Sheet'!EM194,IF($R$3=$AQ$15,'Result Sheet'!EW194,IF($R$3=$AQ$16,'Result Sheet'!FG194,"")))))))))</f>
        <v/>
      </c>
      <c r="W194" s="66" t="str">
        <f t="shared" si="28"/>
        <v/>
      </c>
      <c r="X194" s="455" t="str">
        <f t="shared" si="29"/>
        <v/>
      </c>
      <c r="Y194" s="456">
        <f t="shared" si="30"/>
        <v>0</v>
      </c>
      <c r="Z194" s="456" t="str">
        <f t="shared" si="35"/>
        <v/>
      </c>
      <c r="AA194" s="456" t="str">
        <f t="shared" si="31"/>
        <v/>
      </c>
      <c r="AB194" s="456" t="str">
        <f t="shared" si="32"/>
        <v/>
      </c>
      <c r="AC194" s="456" t="str">
        <f t="shared" si="33"/>
        <v/>
      </c>
      <c r="AD194" s="457" t="str">
        <f t="shared" si="34"/>
        <v/>
      </c>
    </row>
    <row r="195" spans="1:30">
      <c r="A195" s="485">
        <f>IF('Result Sheet'!A195="","",'Result Sheet'!A195)</f>
        <v>188</v>
      </c>
      <c r="B195" s="449" t="str">
        <f>IF(OR($D$3="",$R$3=""),"",IF('Result Sheet'!B195="","",'Result Sheet'!B195))</f>
        <v/>
      </c>
      <c r="C195" s="450" t="str">
        <f>IF(OR($D$3="",$R$3=""),"",IF('Result Sheet'!F195="","",'Result Sheet'!F195))</f>
        <v/>
      </c>
      <c r="D195" s="451" t="str">
        <f>IF(OR($D$3="",$R$3=""),"",IF('Result Sheet'!E195="","",'Result Sheet'!E195))</f>
        <v/>
      </c>
      <c r="E195" s="452" t="str">
        <f>IF(OR($D$3="",$R$3=""),"",IF('Result Sheet'!G195="","",'Result Sheet'!G195))</f>
        <v/>
      </c>
      <c r="F195" s="452" t="str">
        <f>IF(OR($D$3="",$R$3=""),"",IF('Result Sheet'!H195="","",'Result Sheet'!H195))</f>
        <v/>
      </c>
      <c r="G195" s="452" t="str">
        <f>IF(OR($D$3="",$R$3=""),"",IF('Result Sheet'!I195="","",'Result Sheet'!I195))</f>
        <v/>
      </c>
      <c r="H195" s="453" t="str">
        <f>IF(OR($D$3="",$R$3=""),"",IF('Result Sheet'!K195="","",'Result Sheet'!K195))</f>
        <v/>
      </c>
      <c r="I195" s="454" t="str">
        <f>IF(OR($D$3="",$R$3=""),"",IF('Result Sheet'!J195="","",'Result Sheet'!J195))</f>
        <v/>
      </c>
      <c r="J195" s="120" t="str">
        <f>IF($R$3=$AQ$8,'Result Sheet'!L195,IF($R$3=$AQ$9,'Result Sheet'!AG195,IF($R$3=$AQ$10,'Result Sheet'!BC195,IF($R$3=$AQ$11,'Result Sheet'!BX195,IF($R$3=$AQ$12,'Result Sheet'!CS195,IF($R$3=$AQ$13,'Result Sheet'!DN195,""))))))</f>
        <v/>
      </c>
      <c r="K195" s="120" t="str">
        <f>IF($R$3=$AQ$8,'Result Sheet'!M195,IF($R$3=$AQ$9,'Result Sheet'!AH195,IF($R$3=$AQ$10,'Result Sheet'!BD195,IF($R$3=$AQ$11,'Result Sheet'!BY195,IF($R$3=$AQ$12,'Result Sheet'!CT195,IF($R$3=$AQ$13,'Result Sheet'!DO195,IF($R$3=$AQ$14,'Result Sheet'!EI195,IF($R$3=$AQ$15,'Result Sheet'!ES195,IF($R$3=$AQ$16,'Result Sheet'!FC195,"")))))))))</f>
        <v/>
      </c>
      <c r="L195" s="120" t="str">
        <f>IF($R$3=$AQ$8,'Result Sheet'!N195,IF($R$3=$AQ$9,'Result Sheet'!AI195,IF($R$3=$AQ$10,'Result Sheet'!BE195,IF($R$3=$AQ$11,'Result Sheet'!BZ195,IF($R$3=$AQ$12,'Result Sheet'!CU195,IF($R$3=$AQ$13,'Result Sheet'!DP195,""))))))</f>
        <v/>
      </c>
      <c r="M195" s="120" t="str">
        <f>IF($R$3=$AQ$8,'Result Sheet'!O195,IF($R$3=$AQ$9,'Result Sheet'!AJ195,IF($R$3=$AQ$10,'Result Sheet'!BF195,IF($R$3=$AQ$11,'Result Sheet'!CA195,IF($R$3=$AQ$12,'Result Sheet'!CV195,IF($R$3=$AQ$13,'Result Sheet'!DQ195,IF($R$3=$AQ$14,'Result Sheet'!EJ195,IF($R$3=$AQ$15,'Result Sheet'!ET195,IF($R$3=$AQ$16,'Result Sheet'!FD195,"")))))))))</f>
        <v/>
      </c>
      <c r="N195" s="120" t="str">
        <f>IF($R$3=$AQ$8,'Result Sheet'!P195,IF($R$3=$AQ$9,'Result Sheet'!AK195,IF($R$3=$AQ$10,'Result Sheet'!BG195,IF($R$3=$AQ$11,'Result Sheet'!CB195,IF($R$3=$AQ$12,'Result Sheet'!CW195,IF($R$3=$AQ$13,'Result Sheet'!DR195,""))))))</f>
        <v/>
      </c>
      <c r="O195" s="120" t="str">
        <f>IF($R$3=$AQ$8,'Result Sheet'!Q195,IF($R$3=$AQ$9,'Result Sheet'!AL195,IF($R$3=$AQ$10,'Result Sheet'!BH195,IF($R$3=$AQ$11,'Result Sheet'!CC195,IF($R$3=$AQ$12,'Result Sheet'!CX195,IF($R$3=$AQ$13,'Result Sheet'!DS195,IF($R$3=$AQ$14,'Result Sheet'!EK195,IF($R$3=$AQ$15,'Result Sheet'!EU195,IF($R$3=$AQ$16,'Result Sheet'!FE195,"")))))))))</f>
        <v/>
      </c>
      <c r="P195" s="482" t="str">
        <f t="shared" si="25"/>
        <v/>
      </c>
      <c r="Q195" s="120" t="str">
        <f>IF($R$3=$AQ$8,'Result Sheet'!S195,IF($R$3=$AQ$9,'Result Sheet'!AN195,IF($R$3=$AQ$10,'Result Sheet'!BJ195,IF($R$3=$AQ$11,'Result Sheet'!CE195,IF($R$3=$AQ$12,'Result Sheet'!CZ195,IF($R$3=$AQ$13,'Result Sheet'!DU195,""))))))</f>
        <v/>
      </c>
      <c r="R195" s="120" t="str">
        <f>IF($R$3=$AQ$8,'Result Sheet'!T195,IF($R$3=$AQ$9,'Result Sheet'!AO195,IF($R$3=$AQ$10,'Result Sheet'!BK195,IF($R$3=$AQ$11,'Result Sheet'!CF195,IF($R$3=$AQ$12,'Result Sheet'!DA195,IF($R$3=$AQ$13,'Result Sheet'!DV195,IF($R$3=$AQ$14,'Result Sheet'!EL195,IF($R$3=$AQ$15,'Result Sheet'!EV195,IF($R$3=$AQ$16,'Result Sheet'!FF195,"")))))))))</f>
        <v/>
      </c>
      <c r="S195" s="65" t="str">
        <f t="shared" si="26"/>
        <v/>
      </c>
      <c r="T195" s="62">
        <f t="shared" si="27"/>
        <v>0</v>
      </c>
      <c r="U195" s="120" t="str">
        <f>IF($R$3=$AQ$8,'Result Sheet'!W195,IF($R$3=$AQ$9,'Result Sheet'!AR195,IF($R$3=$AQ$10,'Result Sheet'!BN195,IF($R$3=$AQ$11,'Result Sheet'!CI195,IF($R$3=$AQ$12,'Result Sheet'!DD195,IF($R$3=$AQ$13,'Result Sheet'!DY195,""))))))</f>
        <v/>
      </c>
      <c r="V195" s="120" t="str">
        <f>IF($R$3=$AQ$8,'Result Sheet'!X195,IF($R$3=$AQ$9,'Result Sheet'!AS195,IF($R$3=$AQ$10,'Result Sheet'!BO195,IF($R$3=$AQ$11,'Result Sheet'!CJ195,IF($R$3=$AQ$12,'Result Sheet'!DE195,IF($R$3=$AQ$13,'Result Sheet'!DZ195,IF($R$3=$AQ$14,'Result Sheet'!EM195,IF($R$3=$AQ$15,'Result Sheet'!EW195,IF($R$3=$AQ$16,'Result Sheet'!FG195,"")))))))))</f>
        <v/>
      </c>
      <c r="W195" s="66" t="str">
        <f t="shared" si="28"/>
        <v/>
      </c>
      <c r="X195" s="455" t="str">
        <f t="shared" si="29"/>
        <v/>
      </c>
      <c r="Y195" s="456">
        <f t="shared" si="30"/>
        <v>0</v>
      </c>
      <c r="Z195" s="456" t="str">
        <f t="shared" si="35"/>
        <v/>
      </c>
      <c r="AA195" s="456" t="str">
        <f t="shared" si="31"/>
        <v/>
      </c>
      <c r="AB195" s="456" t="str">
        <f t="shared" si="32"/>
        <v/>
      </c>
      <c r="AC195" s="456" t="str">
        <f t="shared" si="33"/>
        <v/>
      </c>
      <c r="AD195" s="457" t="str">
        <f t="shared" si="34"/>
        <v/>
      </c>
    </row>
    <row r="196" spans="1:30">
      <c r="A196" s="485">
        <f>IF('Result Sheet'!A196="","",'Result Sheet'!A196)</f>
        <v>189</v>
      </c>
      <c r="B196" s="449" t="str">
        <f>IF(OR($D$3="",$R$3=""),"",IF('Result Sheet'!B196="","",'Result Sheet'!B196))</f>
        <v/>
      </c>
      <c r="C196" s="450" t="str">
        <f>IF(OR($D$3="",$R$3=""),"",IF('Result Sheet'!F196="","",'Result Sheet'!F196))</f>
        <v/>
      </c>
      <c r="D196" s="451" t="str">
        <f>IF(OR($D$3="",$R$3=""),"",IF('Result Sheet'!E196="","",'Result Sheet'!E196))</f>
        <v/>
      </c>
      <c r="E196" s="452" t="str">
        <f>IF(OR($D$3="",$R$3=""),"",IF('Result Sheet'!G196="","",'Result Sheet'!G196))</f>
        <v/>
      </c>
      <c r="F196" s="452" t="str">
        <f>IF(OR($D$3="",$R$3=""),"",IF('Result Sheet'!H196="","",'Result Sheet'!H196))</f>
        <v/>
      </c>
      <c r="G196" s="452" t="str">
        <f>IF(OR($D$3="",$R$3=""),"",IF('Result Sheet'!I196="","",'Result Sheet'!I196))</f>
        <v/>
      </c>
      <c r="H196" s="453" t="str">
        <f>IF(OR($D$3="",$R$3=""),"",IF('Result Sheet'!K196="","",'Result Sheet'!K196))</f>
        <v/>
      </c>
      <c r="I196" s="454" t="str">
        <f>IF(OR($D$3="",$R$3=""),"",IF('Result Sheet'!J196="","",'Result Sheet'!J196))</f>
        <v/>
      </c>
      <c r="J196" s="120" t="str">
        <f>IF($R$3=$AQ$8,'Result Sheet'!L196,IF($R$3=$AQ$9,'Result Sheet'!AG196,IF($R$3=$AQ$10,'Result Sheet'!BC196,IF($R$3=$AQ$11,'Result Sheet'!BX196,IF($R$3=$AQ$12,'Result Sheet'!CS196,IF($R$3=$AQ$13,'Result Sheet'!DN196,""))))))</f>
        <v/>
      </c>
      <c r="K196" s="120" t="str">
        <f>IF($R$3=$AQ$8,'Result Sheet'!M196,IF($R$3=$AQ$9,'Result Sheet'!AH196,IF($R$3=$AQ$10,'Result Sheet'!BD196,IF($R$3=$AQ$11,'Result Sheet'!BY196,IF($R$3=$AQ$12,'Result Sheet'!CT196,IF($R$3=$AQ$13,'Result Sheet'!DO196,IF($R$3=$AQ$14,'Result Sheet'!EI196,IF($R$3=$AQ$15,'Result Sheet'!ES196,IF($R$3=$AQ$16,'Result Sheet'!FC196,"")))))))))</f>
        <v/>
      </c>
      <c r="L196" s="120" t="str">
        <f>IF($R$3=$AQ$8,'Result Sheet'!N196,IF($R$3=$AQ$9,'Result Sheet'!AI196,IF($R$3=$AQ$10,'Result Sheet'!BE196,IF($R$3=$AQ$11,'Result Sheet'!BZ196,IF($R$3=$AQ$12,'Result Sheet'!CU196,IF($R$3=$AQ$13,'Result Sheet'!DP196,""))))))</f>
        <v/>
      </c>
      <c r="M196" s="120" t="str">
        <f>IF($R$3=$AQ$8,'Result Sheet'!O196,IF($R$3=$AQ$9,'Result Sheet'!AJ196,IF($R$3=$AQ$10,'Result Sheet'!BF196,IF($R$3=$AQ$11,'Result Sheet'!CA196,IF($R$3=$AQ$12,'Result Sheet'!CV196,IF($R$3=$AQ$13,'Result Sheet'!DQ196,IF($R$3=$AQ$14,'Result Sheet'!EJ196,IF($R$3=$AQ$15,'Result Sheet'!ET196,IF($R$3=$AQ$16,'Result Sheet'!FD196,"")))))))))</f>
        <v/>
      </c>
      <c r="N196" s="120" t="str">
        <f>IF($R$3=$AQ$8,'Result Sheet'!P196,IF($R$3=$AQ$9,'Result Sheet'!AK196,IF($R$3=$AQ$10,'Result Sheet'!BG196,IF($R$3=$AQ$11,'Result Sheet'!CB196,IF($R$3=$AQ$12,'Result Sheet'!CW196,IF($R$3=$AQ$13,'Result Sheet'!DR196,""))))))</f>
        <v/>
      </c>
      <c r="O196" s="120" t="str">
        <f>IF($R$3=$AQ$8,'Result Sheet'!Q196,IF($R$3=$AQ$9,'Result Sheet'!AL196,IF($R$3=$AQ$10,'Result Sheet'!BH196,IF($R$3=$AQ$11,'Result Sheet'!CC196,IF($R$3=$AQ$12,'Result Sheet'!CX196,IF($R$3=$AQ$13,'Result Sheet'!DS196,IF($R$3=$AQ$14,'Result Sheet'!EK196,IF($R$3=$AQ$15,'Result Sheet'!EU196,IF($R$3=$AQ$16,'Result Sheet'!FE196,"")))))))))</f>
        <v/>
      </c>
      <c r="P196" s="482" t="str">
        <f t="shared" si="25"/>
        <v/>
      </c>
      <c r="Q196" s="120" t="str">
        <f>IF($R$3=$AQ$8,'Result Sheet'!S196,IF($R$3=$AQ$9,'Result Sheet'!AN196,IF($R$3=$AQ$10,'Result Sheet'!BJ196,IF($R$3=$AQ$11,'Result Sheet'!CE196,IF($R$3=$AQ$12,'Result Sheet'!CZ196,IF($R$3=$AQ$13,'Result Sheet'!DU196,""))))))</f>
        <v/>
      </c>
      <c r="R196" s="120" t="str">
        <f>IF($R$3=$AQ$8,'Result Sheet'!T196,IF($R$3=$AQ$9,'Result Sheet'!AO196,IF($R$3=$AQ$10,'Result Sheet'!BK196,IF($R$3=$AQ$11,'Result Sheet'!CF196,IF($R$3=$AQ$12,'Result Sheet'!DA196,IF($R$3=$AQ$13,'Result Sheet'!DV196,IF($R$3=$AQ$14,'Result Sheet'!EL196,IF($R$3=$AQ$15,'Result Sheet'!EV196,IF($R$3=$AQ$16,'Result Sheet'!FF196,"")))))))))</f>
        <v/>
      </c>
      <c r="S196" s="65" t="str">
        <f t="shared" si="26"/>
        <v/>
      </c>
      <c r="T196" s="62">
        <f t="shared" si="27"/>
        <v>0</v>
      </c>
      <c r="U196" s="120" t="str">
        <f>IF($R$3=$AQ$8,'Result Sheet'!W196,IF($R$3=$AQ$9,'Result Sheet'!AR196,IF($R$3=$AQ$10,'Result Sheet'!BN196,IF($R$3=$AQ$11,'Result Sheet'!CI196,IF($R$3=$AQ$12,'Result Sheet'!DD196,IF($R$3=$AQ$13,'Result Sheet'!DY196,""))))))</f>
        <v/>
      </c>
      <c r="V196" s="120" t="str">
        <f>IF($R$3=$AQ$8,'Result Sheet'!X196,IF($R$3=$AQ$9,'Result Sheet'!AS196,IF($R$3=$AQ$10,'Result Sheet'!BO196,IF($R$3=$AQ$11,'Result Sheet'!CJ196,IF($R$3=$AQ$12,'Result Sheet'!DE196,IF($R$3=$AQ$13,'Result Sheet'!DZ196,IF($R$3=$AQ$14,'Result Sheet'!EM196,IF($R$3=$AQ$15,'Result Sheet'!EW196,IF($R$3=$AQ$16,'Result Sheet'!FG196,"")))))))))</f>
        <v/>
      </c>
      <c r="W196" s="66" t="str">
        <f t="shared" si="28"/>
        <v/>
      </c>
      <c r="X196" s="455" t="str">
        <f t="shared" si="29"/>
        <v/>
      </c>
      <c r="Y196" s="456">
        <f t="shared" si="30"/>
        <v>0</v>
      </c>
      <c r="Z196" s="456" t="str">
        <f t="shared" si="35"/>
        <v/>
      </c>
      <c r="AA196" s="456" t="str">
        <f t="shared" si="31"/>
        <v/>
      </c>
      <c r="AB196" s="456" t="str">
        <f t="shared" si="32"/>
        <v/>
      </c>
      <c r="AC196" s="456" t="str">
        <f t="shared" si="33"/>
        <v/>
      </c>
      <c r="AD196" s="457" t="str">
        <f t="shared" si="34"/>
        <v/>
      </c>
    </row>
    <row r="197" spans="1:30">
      <c r="A197" s="485">
        <f>IF('Result Sheet'!A197="","",'Result Sheet'!A197)</f>
        <v>190</v>
      </c>
      <c r="B197" s="449" t="str">
        <f>IF(OR($D$3="",$R$3=""),"",IF('Result Sheet'!B197="","",'Result Sheet'!B197))</f>
        <v/>
      </c>
      <c r="C197" s="450" t="str">
        <f>IF(OR($D$3="",$R$3=""),"",IF('Result Sheet'!F197="","",'Result Sheet'!F197))</f>
        <v/>
      </c>
      <c r="D197" s="451" t="str">
        <f>IF(OR($D$3="",$R$3=""),"",IF('Result Sheet'!E197="","",'Result Sheet'!E197))</f>
        <v/>
      </c>
      <c r="E197" s="452" t="str">
        <f>IF(OR($D$3="",$R$3=""),"",IF('Result Sheet'!G197="","",'Result Sheet'!G197))</f>
        <v/>
      </c>
      <c r="F197" s="452" t="str">
        <f>IF(OR($D$3="",$R$3=""),"",IF('Result Sheet'!H197="","",'Result Sheet'!H197))</f>
        <v/>
      </c>
      <c r="G197" s="452" t="str">
        <f>IF(OR($D$3="",$R$3=""),"",IF('Result Sheet'!I197="","",'Result Sheet'!I197))</f>
        <v/>
      </c>
      <c r="H197" s="453" t="str">
        <f>IF(OR($D$3="",$R$3=""),"",IF('Result Sheet'!K197="","",'Result Sheet'!K197))</f>
        <v/>
      </c>
      <c r="I197" s="454" t="str">
        <f>IF(OR($D$3="",$R$3=""),"",IF('Result Sheet'!J197="","",'Result Sheet'!J197))</f>
        <v/>
      </c>
      <c r="J197" s="120" t="str">
        <f>IF($R$3=$AQ$8,'Result Sheet'!L197,IF($R$3=$AQ$9,'Result Sheet'!AG197,IF($R$3=$AQ$10,'Result Sheet'!BC197,IF($R$3=$AQ$11,'Result Sheet'!BX197,IF($R$3=$AQ$12,'Result Sheet'!CS197,IF($R$3=$AQ$13,'Result Sheet'!DN197,""))))))</f>
        <v/>
      </c>
      <c r="K197" s="120" t="str">
        <f>IF($R$3=$AQ$8,'Result Sheet'!M197,IF($R$3=$AQ$9,'Result Sheet'!AH197,IF($R$3=$AQ$10,'Result Sheet'!BD197,IF($R$3=$AQ$11,'Result Sheet'!BY197,IF($R$3=$AQ$12,'Result Sheet'!CT197,IF($R$3=$AQ$13,'Result Sheet'!DO197,IF($R$3=$AQ$14,'Result Sheet'!EI197,IF($R$3=$AQ$15,'Result Sheet'!ES197,IF($R$3=$AQ$16,'Result Sheet'!FC197,"")))))))))</f>
        <v/>
      </c>
      <c r="L197" s="120" t="str">
        <f>IF($R$3=$AQ$8,'Result Sheet'!N197,IF($R$3=$AQ$9,'Result Sheet'!AI197,IF($R$3=$AQ$10,'Result Sheet'!BE197,IF($R$3=$AQ$11,'Result Sheet'!BZ197,IF($R$3=$AQ$12,'Result Sheet'!CU197,IF($R$3=$AQ$13,'Result Sheet'!DP197,""))))))</f>
        <v/>
      </c>
      <c r="M197" s="120" t="str">
        <f>IF($R$3=$AQ$8,'Result Sheet'!O197,IF($R$3=$AQ$9,'Result Sheet'!AJ197,IF($R$3=$AQ$10,'Result Sheet'!BF197,IF($R$3=$AQ$11,'Result Sheet'!CA197,IF($R$3=$AQ$12,'Result Sheet'!CV197,IF($R$3=$AQ$13,'Result Sheet'!DQ197,IF($R$3=$AQ$14,'Result Sheet'!EJ197,IF($R$3=$AQ$15,'Result Sheet'!ET197,IF($R$3=$AQ$16,'Result Sheet'!FD197,"")))))))))</f>
        <v/>
      </c>
      <c r="N197" s="120" t="str">
        <f>IF($R$3=$AQ$8,'Result Sheet'!P197,IF($R$3=$AQ$9,'Result Sheet'!AK197,IF($R$3=$AQ$10,'Result Sheet'!BG197,IF($R$3=$AQ$11,'Result Sheet'!CB197,IF($R$3=$AQ$12,'Result Sheet'!CW197,IF($R$3=$AQ$13,'Result Sheet'!DR197,""))))))</f>
        <v/>
      </c>
      <c r="O197" s="120" t="str">
        <f>IF($R$3=$AQ$8,'Result Sheet'!Q197,IF($R$3=$AQ$9,'Result Sheet'!AL197,IF($R$3=$AQ$10,'Result Sheet'!BH197,IF($R$3=$AQ$11,'Result Sheet'!CC197,IF($R$3=$AQ$12,'Result Sheet'!CX197,IF($R$3=$AQ$13,'Result Sheet'!DS197,IF($R$3=$AQ$14,'Result Sheet'!EK197,IF($R$3=$AQ$15,'Result Sheet'!EU197,IF($R$3=$AQ$16,'Result Sheet'!FE197,"")))))))))</f>
        <v/>
      </c>
      <c r="P197" s="482" t="str">
        <f t="shared" si="25"/>
        <v/>
      </c>
      <c r="Q197" s="120" t="str">
        <f>IF($R$3=$AQ$8,'Result Sheet'!S197,IF($R$3=$AQ$9,'Result Sheet'!AN197,IF($R$3=$AQ$10,'Result Sheet'!BJ197,IF($R$3=$AQ$11,'Result Sheet'!CE197,IF($R$3=$AQ$12,'Result Sheet'!CZ197,IF($R$3=$AQ$13,'Result Sheet'!DU197,""))))))</f>
        <v/>
      </c>
      <c r="R197" s="120" t="str">
        <f>IF($R$3=$AQ$8,'Result Sheet'!T197,IF($R$3=$AQ$9,'Result Sheet'!AO197,IF($R$3=$AQ$10,'Result Sheet'!BK197,IF($R$3=$AQ$11,'Result Sheet'!CF197,IF($R$3=$AQ$12,'Result Sheet'!DA197,IF($R$3=$AQ$13,'Result Sheet'!DV197,IF($R$3=$AQ$14,'Result Sheet'!EL197,IF($R$3=$AQ$15,'Result Sheet'!EV197,IF($R$3=$AQ$16,'Result Sheet'!FF197,"")))))))))</f>
        <v/>
      </c>
      <c r="S197" s="65" t="str">
        <f t="shared" si="26"/>
        <v/>
      </c>
      <c r="T197" s="62">
        <f t="shared" si="27"/>
        <v>0</v>
      </c>
      <c r="U197" s="120" t="str">
        <f>IF($R$3=$AQ$8,'Result Sheet'!W197,IF($R$3=$AQ$9,'Result Sheet'!AR197,IF($R$3=$AQ$10,'Result Sheet'!BN197,IF($R$3=$AQ$11,'Result Sheet'!CI197,IF($R$3=$AQ$12,'Result Sheet'!DD197,IF($R$3=$AQ$13,'Result Sheet'!DY197,""))))))</f>
        <v/>
      </c>
      <c r="V197" s="120" t="str">
        <f>IF($R$3=$AQ$8,'Result Sheet'!X197,IF($R$3=$AQ$9,'Result Sheet'!AS197,IF($R$3=$AQ$10,'Result Sheet'!BO197,IF($R$3=$AQ$11,'Result Sheet'!CJ197,IF($R$3=$AQ$12,'Result Sheet'!DE197,IF($R$3=$AQ$13,'Result Sheet'!DZ197,IF($R$3=$AQ$14,'Result Sheet'!EM197,IF($R$3=$AQ$15,'Result Sheet'!EW197,IF($R$3=$AQ$16,'Result Sheet'!FG197,"")))))))))</f>
        <v/>
      </c>
      <c r="W197" s="66" t="str">
        <f t="shared" si="28"/>
        <v/>
      </c>
      <c r="X197" s="455" t="str">
        <f t="shared" si="29"/>
        <v/>
      </c>
      <c r="Y197" s="456">
        <f t="shared" si="30"/>
        <v>0</v>
      </c>
      <c r="Z197" s="456" t="str">
        <f t="shared" si="35"/>
        <v/>
      </c>
      <c r="AA197" s="456" t="str">
        <f t="shared" si="31"/>
        <v/>
      </c>
      <c r="AB197" s="456" t="str">
        <f t="shared" si="32"/>
        <v/>
      </c>
      <c r="AC197" s="456" t="str">
        <f t="shared" si="33"/>
        <v/>
      </c>
      <c r="AD197" s="457" t="str">
        <f t="shared" si="34"/>
        <v/>
      </c>
    </row>
    <row r="198" spans="1:30">
      <c r="A198" s="485">
        <f>IF('Result Sheet'!A198="","",'Result Sheet'!A198)</f>
        <v>191</v>
      </c>
      <c r="B198" s="449" t="str">
        <f>IF(OR($D$3="",$R$3=""),"",IF('Result Sheet'!B198="","",'Result Sheet'!B198))</f>
        <v/>
      </c>
      <c r="C198" s="450" t="str">
        <f>IF(OR($D$3="",$R$3=""),"",IF('Result Sheet'!F198="","",'Result Sheet'!F198))</f>
        <v/>
      </c>
      <c r="D198" s="451" t="str">
        <f>IF(OR($D$3="",$R$3=""),"",IF('Result Sheet'!E198="","",'Result Sheet'!E198))</f>
        <v/>
      </c>
      <c r="E198" s="452" t="str">
        <f>IF(OR($D$3="",$R$3=""),"",IF('Result Sheet'!G198="","",'Result Sheet'!G198))</f>
        <v/>
      </c>
      <c r="F198" s="452" t="str">
        <f>IF(OR($D$3="",$R$3=""),"",IF('Result Sheet'!H198="","",'Result Sheet'!H198))</f>
        <v/>
      </c>
      <c r="G198" s="452" t="str">
        <f>IF(OR($D$3="",$R$3=""),"",IF('Result Sheet'!I198="","",'Result Sheet'!I198))</f>
        <v/>
      </c>
      <c r="H198" s="453" t="str">
        <f>IF(OR($D$3="",$R$3=""),"",IF('Result Sheet'!K198="","",'Result Sheet'!K198))</f>
        <v/>
      </c>
      <c r="I198" s="454" t="str">
        <f>IF(OR($D$3="",$R$3=""),"",IF('Result Sheet'!J198="","",'Result Sheet'!J198))</f>
        <v/>
      </c>
      <c r="J198" s="120" t="str">
        <f>IF($R$3=$AQ$8,'Result Sheet'!L198,IF($R$3=$AQ$9,'Result Sheet'!AG198,IF($R$3=$AQ$10,'Result Sheet'!BC198,IF($R$3=$AQ$11,'Result Sheet'!BX198,IF($R$3=$AQ$12,'Result Sheet'!CS198,IF($R$3=$AQ$13,'Result Sheet'!DN198,""))))))</f>
        <v/>
      </c>
      <c r="K198" s="120" t="str">
        <f>IF($R$3=$AQ$8,'Result Sheet'!M198,IF($R$3=$AQ$9,'Result Sheet'!AH198,IF($R$3=$AQ$10,'Result Sheet'!BD198,IF($R$3=$AQ$11,'Result Sheet'!BY198,IF($R$3=$AQ$12,'Result Sheet'!CT198,IF($R$3=$AQ$13,'Result Sheet'!DO198,IF($R$3=$AQ$14,'Result Sheet'!EI198,IF($R$3=$AQ$15,'Result Sheet'!ES198,IF($R$3=$AQ$16,'Result Sheet'!FC198,"")))))))))</f>
        <v/>
      </c>
      <c r="L198" s="120" t="str">
        <f>IF($R$3=$AQ$8,'Result Sheet'!N198,IF($R$3=$AQ$9,'Result Sheet'!AI198,IF($R$3=$AQ$10,'Result Sheet'!BE198,IF($R$3=$AQ$11,'Result Sheet'!BZ198,IF($R$3=$AQ$12,'Result Sheet'!CU198,IF($R$3=$AQ$13,'Result Sheet'!DP198,""))))))</f>
        <v/>
      </c>
      <c r="M198" s="120" t="str">
        <f>IF($R$3=$AQ$8,'Result Sheet'!O198,IF($R$3=$AQ$9,'Result Sheet'!AJ198,IF($R$3=$AQ$10,'Result Sheet'!BF198,IF($R$3=$AQ$11,'Result Sheet'!CA198,IF($R$3=$AQ$12,'Result Sheet'!CV198,IF($R$3=$AQ$13,'Result Sheet'!DQ198,IF($R$3=$AQ$14,'Result Sheet'!EJ198,IF($R$3=$AQ$15,'Result Sheet'!ET198,IF($R$3=$AQ$16,'Result Sheet'!FD198,"")))))))))</f>
        <v/>
      </c>
      <c r="N198" s="120" t="str">
        <f>IF($R$3=$AQ$8,'Result Sheet'!P198,IF($R$3=$AQ$9,'Result Sheet'!AK198,IF($R$3=$AQ$10,'Result Sheet'!BG198,IF($R$3=$AQ$11,'Result Sheet'!CB198,IF($R$3=$AQ$12,'Result Sheet'!CW198,IF($R$3=$AQ$13,'Result Sheet'!DR198,""))))))</f>
        <v/>
      </c>
      <c r="O198" s="120" t="str">
        <f>IF($R$3=$AQ$8,'Result Sheet'!Q198,IF($R$3=$AQ$9,'Result Sheet'!AL198,IF($R$3=$AQ$10,'Result Sheet'!BH198,IF($R$3=$AQ$11,'Result Sheet'!CC198,IF($R$3=$AQ$12,'Result Sheet'!CX198,IF($R$3=$AQ$13,'Result Sheet'!DS198,IF($R$3=$AQ$14,'Result Sheet'!EK198,IF($R$3=$AQ$15,'Result Sheet'!EU198,IF($R$3=$AQ$16,'Result Sheet'!FE198,"")))))))))</f>
        <v/>
      </c>
      <c r="P198" s="482" t="str">
        <f t="shared" si="25"/>
        <v/>
      </c>
      <c r="Q198" s="120" t="str">
        <f>IF($R$3=$AQ$8,'Result Sheet'!S198,IF($R$3=$AQ$9,'Result Sheet'!AN198,IF($R$3=$AQ$10,'Result Sheet'!BJ198,IF($R$3=$AQ$11,'Result Sheet'!CE198,IF($R$3=$AQ$12,'Result Sheet'!CZ198,IF($R$3=$AQ$13,'Result Sheet'!DU198,""))))))</f>
        <v/>
      </c>
      <c r="R198" s="120" t="str">
        <f>IF($R$3=$AQ$8,'Result Sheet'!T198,IF($R$3=$AQ$9,'Result Sheet'!AO198,IF($R$3=$AQ$10,'Result Sheet'!BK198,IF($R$3=$AQ$11,'Result Sheet'!CF198,IF($R$3=$AQ$12,'Result Sheet'!DA198,IF($R$3=$AQ$13,'Result Sheet'!DV198,IF($R$3=$AQ$14,'Result Sheet'!EL198,IF($R$3=$AQ$15,'Result Sheet'!EV198,IF($R$3=$AQ$16,'Result Sheet'!FF198,"")))))))))</f>
        <v/>
      </c>
      <c r="S198" s="65" t="str">
        <f t="shared" si="26"/>
        <v/>
      </c>
      <c r="T198" s="62">
        <f t="shared" si="27"/>
        <v>0</v>
      </c>
      <c r="U198" s="120" t="str">
        <f>IF($R$3=$AQ$8,'Result Sheet'!W198,IF($R$3=$AQ$9,'Result Sheet'!AR198,IF($R$3=$AQ$10,'Result Sheet'!BN198,IF($R$3=$AQ$11,'Result Sheet'!CI198,IF($R$3=$AQ$12,'Result Sheet'!DD198,IF($R$3=$AQ$13,'Result Sheet'!DY198,""))))))</f>
        <v/>
      </c>
      <c r="V198" s="120" t="str">
        <f>IF($R$3=$AQ$8,'Result Sheet'!X198,IF($R$3=$AQ$9,'Result Sheet'!AS198,IF($R$3=$AQ$10,'Result Sheet'!BO198,IF($R$3=$AQ$11,'Result Sheet'!CJ198,IF($R$3=$AQ$12,'Result Sheet'!DE198,IF($R$3=$AQ$13,'Result Sheet'!DZ198,IF($R$3=$AQ$14,'Result Sheet'!EM198,IF($R$3=$AQ$15,'Result Sheet'!EW198,IF($R$3=$AQ$16,'Result Sheet'!FG198,"")))))))))</f>
        <v/>
      </c>
      <c r="W198" s="66" t="str">
        <f t="shared" si="28"/>
        <v/>
      </c>
      <c r="X198" s="455" t="str">
        <f t="shared" si="29"/>
        <v/>
      </c>
      <c r="Y198" s="456">
        <f t="shared" si="30"/>
        <v>0</v>
      </c>
      <c r="Z198" s="456" t="str">
        <f t="shared" si="35"/>
        <v/>
      </c>
      <c r="AA198" s="456" t="str">
        <f t="shared" si="31"/>
        <v/>
      </c>
      <c r="AB198" s="456" t="str">
        <f t="shared" si="32"/>
        <v/>
      </c>
      <c r="AC198" s="456" t="str">
        <f t="shared" si="33"/>
        <v/>
      </c>
      <c r="AD198" s="457" t="str">
        <f t="shared" si="34"/>
        <v/>
      </c>
    </row>
    <row r="199" spans="1:30">
      <c r="A199" s="485">
        <f>IF('Result Sheet'!A199="","",'Result Sheet'!A199)</f>
        <v>192</v>
      </c>
      <c r="B199" s="449" t="str">
        <f>IF(OR($D$3="",$R$3=""),"",IF('Result Sheet'!B199="","",'Result Sheet'!B199))</f>
        <v/>
      </c>
      <c r="C199" s="450" t="str">
        <f>IF(OR($D$3="",$R$3=""),"",IF('Result Sheet'!F199="","",'Result Sheet'!F199))</f>
        <v/>
      </c>
      <c r="D199" s="451" t="str">
        <f>IF(OR($D$3="",$R$3=""),"",IF('Result Sheet'!E199="","",'Result Sheet'!E199))</f>
        <v/>
      </c>
      <c r="E199" s="452" t="str">
        <f>IF(OR($D$3="",$R$3=""),"",IF('Result Sheet'!G199="","",'Result Sheet'!G199))</f>
        <v/>
      </c>
      <c r="F199" s="452" t="str">
        <f>IF(OR($D$3="",$R$3=""),"",IF('Result Sheet'!H199="","",'Result Sheet'!H199))</f>
        <v/>
      </c>
      <c r="G199" s="452" t="str">
        <f>IF(OR($D$3="",$R$3=""),"",IF('Result Sheet'!I199="","",'Result Sheet'!I199))</f>
        <v/>
      </c>
      <c r="H199" s="453" t="str">
        <f>IF(OR($D$3="",$R$3=""),"",IF('Result Sheet'!K199="","",'Result Sheet'!K199))</f>
        <v/>
      </c>
      <c r="I199" s="454" t="str">
        <f>IF(OR($D$3="",$R$3=""),"",IF('Result Sheet'!J199="","",'Result Sheet'!J199))</f>
        <v/>
      </c>
      <c r="J199" s="120" t="str">
        <f>IF($R$3=$AQ$8,'Result Sheet'!L199,IF($R$3=$AQ$9,'Result Sheet'!AG199,IF($R$3=$AQ$10,'Result Sheet'!BC199,IF($R$3=$AQ$11,'Result Sheet'!BX199,IF($R$3=$AQ$12,'Result Sheet'!CS199,IF($R$3=$AQ$13,'Result Sheet'!DN199,""))))))</f>
        <v/>
      </c>
      <c r="K199" s="120" t="str">
        <f>IF($R$3=$AQ$8,'Result Sheet'!M199,IF($R$3=$AQ$9,'Result Sheet'!AH199,IF($R$3=$AQ$10,'Result Sheet'!BD199,IF($R$3=$AQ$11,'Result Sheet'!BY199,IF($R$3=$AQ$12,'Result Sheet'!CT199,IF($R$3=$AQ$13,'Result Sheet'!DO199,IF($R$3=$AQ$14,'Result Sheet'!EI199,IF($R$3=$AQ$15,'Result Sheet'!ES199,IF($R$3=$AQ$16,'Result Sheet'!FC199,"")))))))))</f>
        <v/>
      </c>
      <c r="L199" s="120" t="str">
        <f>IF($R$3=$AQ$8,'Result Sheet'!N199,IF($R$3=$AQ$9,'Result Sheet'!AI199,IF($R$3=$AQ$10,'Result Sheet'!BE199,IF($R$3=$AQ$11,'Result Sheet'!BZ199,IF($R$3=$AQ$12,'Result Sheet'!CU199,IF($R$3=$AQ$13,'Result Sheet'!DP199,""))))))</f>
        <v/>
      </c>
      <c r="M199" s="120" t="str">
        <f>IF($R$3=$AQ$8,'Result Sheet'!O199,IF($R$3=$AQ$9,'Result Sheet'!AJ199,IF($R$3=$AQ$10,'Result Sheet'!BF199,IF($R$3=$AQ$11,'Result Sheet'!CA199,IF($R$3=$AQ$12,'Result Sheet'!CV199,IF($R$3=$AQ$13,'Result Sheet'!DQ199,IF($R$3=$AQ$14,'Result Sheet'!EJ199,IF($R$3=$AQ$15,'Result Sheet'!ET199,IF($R$3=$AQ$16,'Result Sheet'!FD199,"")))))))))</f>
        <v/>
      </c>
      <c r="N199" s="120" t="str">
        <f>IF($R$3=$AQ$8,'Result Sheet'!P199,IF($R$3=$AQ$9,'Result Sheet'!AK199,IF($R$3=$AQ$10,'Result Sheet'!BG199,IF($R$3=$AQ$11,'Result Sheet'!CB199,IF($R$3=$AQ$12,'Result Sheet'!CW199,IF($R$3=$AQ$13,'Result Sheet'!DR199,""))))))</f>
        <v/>
      </c>
      <c r="O199" s="120" t="str">
        <f>IF($R$3=$AQ$8,'Result Sheet'!Q199,IF($R$3=$AQ$9,'Result Sheet'!AL199,IF($R$3=$AQ$10,'Result Sheet'!BH199,IF($R$3=$AQ$11,'Result Sheet'!CC199,IF($R$3=$AQ$12,'Result Sheet'!CX199,IF($R$3=$AQ$13,'Result Sheet'!DS199,IF($R$3=$AQ$14,'Result Sheet'!EK199,IF($R$3=$AQ$15,'Result Sheet'!EU199,IF($R$3=$AQ$16,'Result Sheet'!FE199,"")))))))))</f>
        <v/>
      </c>
      <c r="P199" s="482" t="str">
        <f t="shared" si="25"/>
        <v/>
      </c>
      <c r="Q199" s="120" t="str">
        <f>IF($R$3=$AQ$8,'Result Sheet'!S199,IF($R$3=$AQ$9,'Result Sheet'!AN199,IF($R$3=$AQ$10,'Result Sheet'!BJ199,IF($R$3=$AQ$11,'Result Sheet'!CE199,IF($R$3=$AQ$12,'Result Sheet'!CZ199,IF($R$3=$AQ$13,'Result Sheet'!DU199,""))))))</f>
        <v/>
      </c>
      <c r="R199" s="120" t="str">
        <f>IF($R$3=$AQ$8,'Result Sheet'!T199,IF($R$3=$AQ$9,'Result Sheet'!AO199,IF($R$3=$AQ$10,'Result Sheet'!BK199,IF($R$3=$AQ$11,'Result Sheet'!CF199,IF($R$3=$AQ$12,'Result Sheet'!DA199,IF($R$3=$AQ$13,'Result Sheet'!DV199,IF($R$3=$AQ$14,'Result Sheet'!EL199,IF($R$3=$AQ$15,'Result Sheet'!EV199,IF($R$3=$AQ$16,'Result Sheet'!FF199,"")))))))))</f>
        <v/>
      </c>
      <c r="S199" s="65" t="str">
        <f t="shared" si="26"/>
        <v/>
      </c>
      <c r="T199" s="62">
        <f t="shared" si="27"/>
        <v>0</v>
      </c>
      <c r="U199" s="120" t="str">
        <f>IF($R$3=$AQ$8,'Result Sheet'!W199,IF($R$3=$AQ$9,'Result Sheet'!AR199,IF($R$3=$AQ$10,'Result Sheet'!BN199,IF($R$3=$AQ$11,'Result Sheet'!CI199,IF($R$3=$AQ$12,'Result Sheet'!DD199,IF($R$3=$AQ$13,'Result Sheet'!DY199,""))))))</f>
        <v/>
      </c>
      <c r="V199" s="120" t="str">
        <f>IF($R$3=$AQ$8,'Result Sheet'!X199,IF($R$3=$AQ$9,'Result Sheet'!AS199,IF($R$3=$AQ$10,'Result Sheet'!BO199,IF($R$3=$AQ$11,'Result Sheet'!CJ199,IF($R$3=$AQ$12,'Result Sheet'!DE199,IF($R$3=$AQ$13,'Result Sheet'!DZ199,IF($R$3=$AQ$14,'Result Sheet'!EM199,IF($R$3=$AQ$15,'Result Sheet'!EW199,IF($R$3=$AQ$16,'Result Sheet'!FG199,"")))))))))</f>
        <v/>
      </c>
      <c r="W199" s="66" t="str">
        <f t="shared" si="28"/>
        <v/>
      </c>
      <c r="X199" s="455" t="str">
        <f t="shared" si="29"/>
        <v/>
      </c>
      <c r="Y199" s="456">
        <f t="shared" si="30"/>
        <v>0</v>
      </c>
      <c r="Z199" s="456" t="str">
        <f t="shared" si="35"/>
        <v/>
      </c>
      <c r="AA199" s="456" t="str">
        <f t="shared" si="31"/>
        <v/>
      </c>
      <c r="AB199" s="456" t="str">
        <f t="shared" si="32"/>
        <v/>
      </c>
      <c r="AC199" s="456" t="str">
        <f t="shared" si="33"/>
        <v/>
      </c>
      <c r="AD199" s="457" t="str">
        <f t="shared" si="34"/>
        <v/>
      </c>
    </row>
    <row r="200" spans="1:30">
      <c r="A200" s="485">
        <f>IF('Result Sheet'!A200="","",'Result Sheet'!A200)</f>
        <v>193</v>
      </c>
      <c r="B200" s="449" t="str">
        <f>IF(OR($D$3="",$R$3=""),"",IF('Result Sheet'!B200="","",'Result Sheet'!B200))</f>
        <v/>
      </c>
      <c r="C200" s="450" t="str">
        <f>IF(OR($D$3="",$R$3=""),"",IF('Result Sheet'!F200="","",'Result Sheet'!F200))</f>
        <v/>
      </c>
      <c r="D200" s="451" t="str">
        <f>IF(OR($D$3="",$R$3=""),"",IF('Result Sheet'!E200="","",'Result Sheet'!E200))</f>
        <v/>
      </c>
      <c r="E200" s="452" t="str">
        <f>IF(OR($D$3="",$R$3=""),"",IF('Result Sheet'!G200="","",'Result Sheet'!G200))</f>
        <v/>
      </c>
      <c r="F200" s="452" t="str">
        <f>IF(OR($D$3="",$R$3=""),"",IF('Result Sheet'!H200="","",'Result Sheet'!H200))</f>
        <v/>
      </c>
      <c r="G200" s="452" t="str">
        <f>IF(OR($D$3="",$R$3=""),"",IF('Result Sheet'!I200="","",'Result Sheet'!I200))</f>
        <v/>
      </c>
      <c r="H200" s="453" t="str">
        <f>IF(OR($D$3="",$R$3=""),"",IF('Result Sheet'!K200="","",'Result Sheet'!K200))</f>
        <v/>
      </c>
      <c r="I200" s="454" t="str">
        <f>IF(OR($D$3="",$R$3=""),"",IF('Result Sheet'!J200="","",'Result Sheet'!J200))</f>
        <v/>
      </c>
      <c r="J200" s="120" t="str">
        <f>IF($R$3=$AQ$8,'Result Sheet'!L200,IF($R$3=$AQ$9,'Result Sheet'!AG200,IF($R$3=$AQ$10,'Result Sheet'!BC200,IF($R$3=$AQ$11,'Result Sheet'!BX200,IF($R$3=$AQ$12,'Result Sheet'!CS200,IF($R$3=$AQ$13,'Result Sheet'!DN200,""))))))</f>
        <v/>
      </c>
      <c r="K200" s="120" t="str">
        <f>IF($R$3=$AQ$8,'Result Sheet'!M200,IF($R$3=$AQ$9,'Result Sheet'!AH200,IF($R$3=$AQ$10,'Result Sheet'!BD200,IF($R$3=$AQ$11,'Result Sheet'!BY200,IF($R$3=$AQ$12,'Result Sheet'!CT200,IF($R$3=$AQ$13,'Result Sheet'!DO200,IF($R$3=$AQ$14,'Result Sheet'!EI200,IF($R$3=$AQ$15,'Result Sheet'!ES200,IF($R$3=$AQ$16,'Result Sheet'!FC200,"")))))))))</f>
        <v/>
      </c>
      <c r="L200" s="120" t="str">
        <f>IF($R$3=$AQ$8,'Result Sheet'!N200,IF($R$3=$AQ$9,'Result Sheet'!AI200,IF($R$3=$AQ$10,'Result Sheet'!BE200,IF($R$3=$AQ$11,'Result Sheet'!BZ200,IF($R$3=$AQ$12,'Result Sheet'!CU200,IF($R$3=$AQ$13,'Result Sheet'!DP200,""))))))</f>
        <v/>
      </c>
      <c r="M200" s="120" t="str">
        <f>IF($R$3=$AQ$8,'Result Sheet'!O200,IF($R$3=$AQ$9,'Result Sheet'!AJ200,IF($R$3=$AQ$10,'Result Sheet'!BF200,IF($R$3=$AQ$11,'Result Sheet'!CA200,IF($R$3=$AQ$12,'Result Sheet'!CV200,IF($R$3=$AQ$13,'Result Sheet'!DQ200,IF($R$3=$AQ$14,'Result Sheet'!EJ200,IF($R$3=$AQ$15,'Result Sheet'!ET200,IF($R$3=$AQ$16,'Result Sheet'!FD200,"")))))))))</f>
        <v/>
      </c>
      <c r="N200" s="120" t="str">
        <f>IF($R$3=$AQ$8,'Result Sheet'!P200,IF($R$3=$AQ$9,'Result Sheet'!AK200,IF($R$3=$AQ$10,'Result Sheet'!BG200,IF($R$3=$AQ$11,'Result Sheet'!CB200,IF($R$3=$AQ$12,'Result Sheet'!CW200,IF($R$3=$AQ$13,'Result Sheet'!DR200,""))))))</f>
        <v/>
      </c>
      <c r="O200" s="120" t="str">
        <f>IF($R$3=$AQ$8,'Result Sheet'!Q200,IF($R$3=$AQ$9,'Result Sheet'!AL200,IF($R$3=$AQ$10,'Result Sheet'!BH200,IF($R$3=$AQ$11,'Result Sheet'!CC200,IF($R$3=$AQ$12,'Result Sheet'!CX200,IF($R$3=$AQ$13,'Result Sheet'!DS200,IF($R$3=$AQ$14,'Result Sheet'!EK200,IF($R$3=$AQ$15,'Result Sheet'!EU200,IF($R$3=$AQ$16,'Result Sheet'!FE200,"")))))))))</f>
        <v/>
      </c>
      <c r="P200" s="482" t="str">
        <f t="shared" si="25"/>
        <v/>
      </c>
      <c r="Q200" s="120" t="str">
        <f>IF($R$3=$AQ$8,'Result Sheet'!S200,IF($R$3=$AQ$9,'Result Sheet'!AN200,IF($R$3=$AQ$10,'Result Sheet'!BJ200,IF($R$3=$AQ$11,'Result Sheet'!CE200,IF($R$3=$AQ$12,'Result Sheet'!CZ200,IF($R$3=$AQ$13,'Result Sheet'!DU200,""))))))</f>
        <v/>
      </c>
      <c r="R200" s="120" t="str">
        <f>IF($R$3=$AQ$8,'Result Sheet'!T200,IF($R$3=$AQ$9,'Result Sheet'!AO200,IF($R$3=$AQ$10,'Result Sheet'!BK200,IF($R$3=$AQ$11,'Result Sheet'!CF200,IF($R$3=$AQ$12,'Result Sheet'!DA200,IF($R$3=$AQ$13,'Result Sheet'!DV200,IF($R$3=$AQ$14,'Result Sheet'!EL200,IF($R$3=$AQ$15,'Result Sheet'!EV200,IF($R$3=$AQ$16,'Result Sheet'!FF200,"")))))))))</f>
        <v/>
      </c>
      <c r="S200" s="65" t="str">
        <f t="shared" si="26"/>
        <v/>
      </c>
      <c r="T200" s="62">
        <f t="shared" si="27"/>
        <v>0</v>
      </c>
      <c r="U200" s="120" t="str">
        <f>IF($R$3=$AQ$8,'Result Sheet'!W200,IF($R$3=$AQ$9,'Result Sheet'!AR200,IF($R$3=$AQ$10,'Result Sheet'!BN200,IF($R$3=$AQ$11,'Result Sheet'!CI200,IF($R$3=$AQ$12,'Result Sheet'!DD200,IF($R$3=$AQ$13,'Result Sheet'!DY200,""))))))</f>
        <v/>
      </c>
      <c r="V200" s="120" t="str">
        <f>IF($R$3=$AQ$8,'Result Sheet'!X200,IF($R$3=$AQ$9,'Result Sheet'!AS200,IF($R$3=$AQ$10,'Result Sheet'!BO200,IF($R$3=$AQ$11,'Result Sheet'!CJ200,IF($R$3=$AQ$12,'Result Sheet'!DE200,IF($R$3=$AQ$13,'Result Sheet'!DZ200,IF($R$3=$AQ$14,'Result Sheet'!EM200,IF($R$3=$AQ$15,'Result Sheet'!EW200,IF($R$3=$AQ$16,'Result Sheet'!FG200,"")))))))))</f>
        <v/>
      </c>
      <c r="W200" s="66" t="str">
        <f t="shared" si="28"/>
        <v/>
      </c>
      <c r="X200" s="455" t="str">
        <f t="shared" si="29"/>
        <v/>
      </c>
      <c r="Y200" s="456">
        <f t="shared" si="30"/>
        <v>0</v>
      </c>
      <c r="Z200" s="456" t="str">
        <f t="shared" ref="Z200:Z207" si="36">IF(OR(B200="NSO",B200=0,B200=""),"",IF(OR($R$3=$AQ$12,$R$3=$AQ$13,$R$3=$AQ$14,$R$3=$AQ$15,$R$3=$AQ$16),$X$7,IF($R$3=$AQ$9,IF(AND(J200="",K200="",L200=""),15-Y200,IF(AND(J200="NA",K200="NA",L200="NA"),15-Y200,IF(AND(N200="",O200=""),35-Y200,IF(AND(R200="",S200=""),50-Y200,100-Y200)))),IF(AND(J200="",K200="",L200=""),30-Y200,IF(AND(J200="NA",K200="NA",L200="NA"),30-Y200,IF(AND(N200="",O200=""),70-Y200,IF(AND(R200="",S200=""),100-Y200,200-Y200)))))))</f>
        <v/>
      </c>
      <c r="AA200" s="456" t="str">
        <f t="shared" si="31"/>
        <v/>
      </c>
      <c r="AB200" s="456" t="str">
        <f t="shared" si="32"/>
        <v/>
      </c>
      <c r="AC200" s="456" t="str">
        <f t="shared" si="33"/>
        <v/>
      </c>
      <c r="AD200" s="457" t="str">
        <f t="shared" si="34"/>
        <v/>
      </c>
    </row>
    <row r="201" spans="1:30">
      <c r="A201" s="485">
        <f>IF('Result Sheet'!A201="","",'Result Sheet'!A201)</f>
        <v>194</v>
      </c>
      <c r="B201" s="449" t="str">
        <f>IF(OR($D$3="",$R$3=""),"",IF('Result Sheet'!B201="","",'Result Sheet'!B201))</f>
        <v/>
      </c>
      <c r="C201" s="450" t="str">
        <f>IF(OR($D$3="",$R$3=""),"",IF('Result Sheet'!F201="","",'Result Sheet'!F201))</f>
        <v/>
      </c>
      <c r="D201" s="451" t="str">
        <f>IF(OR($D$3="",$R$3=""),"",IF('Result Sheet'!E201="","",'Result Sheet'!E201))</f>
        <v/>
      </c>
      <c r="E201" s="452" t="str">
        <f>IF(OR($D$3="",$R$3=""),"",IF('Result Sheet'!G201="","",'Result Sheet'!G201))</f>
        <v/>
      </c>
      <c r="F201" s="452" t="str">
        <f>IF(OR($D$3="",$R$3=""),"",IF('Result Sheet'!H201="","",'Result Sheet'!H201))</f>
        <v/>
      </c>
      <c r="G201" s="452" t="str">
        <f>IF(OR($D$3="",$R$3=""),"",IF('Result Sheet'!I201="","",'Result Sheet'!I201))</f>
        <v/>
      </c>
      <c r="H201" s="453" t="str">
        <f>IF(OR($D$3="",$R$3=""),"",IF('Result Sheet'!K201="","",'Result Sheet'!K201))</f>
        <v/>
      </c>
      <c r="I201" s="454" t="str">
        <f>IF(OR($D$3="",$R$3=""),"",IF('Result Sheet'!J201="","",'Result Sheet'!J201))</f>
        <v/>
      </c>
      <c r="J201" s="120" t="str">
        <f>IF($R$3=$AQ$8,'Result Sheet'!L201,IF($R$3=$AQ$9,'Result Sheet'!AG201,IF($R$3=$AQ$10,'Result Sheet'!BC201,IF($R$3=$AQ$11,'Result Sheet'!BX201,IF($R$3=$AQ$12,'Result Sheet'!CS201,IF($R$3=$AQ$13,'Result Sheet'!DN201,""))))))</f>
        <v/>
      </c>
      <c r="K201" s="120" t="str">
        <f>IF($R$3=$AQ$8,'Result Sheet'!M201,IF($R$3=$AQ$9,'Result Sheet'!AH201,IF($R$3=$AQ$10,'Result Sheet'!BD201,IF($R$3=$AQ$11,'Result Sheet'!BY201,IF($R$3=$AQ$12,'Result Sheet'!CT201,IF($R$3=$AQ$13,'Result Sheet'!DO201,IF($R$3=$AQ$14,'Result Sheet'!EI201,IF($R$3=$AQ$15,'Result Sheet'!ES201,IF($R$3=$AQ$16,'Result Sheet'!FC201,"")))))))))</f>
        <v/>
      </c>
      <c r="L201" s="120" t="str">
        <f>IF($R$3=$AQ$8,'Result Sheet'!N201,IF($R$3=$AQ$9,'Result Sheet'!AI201,IF($R$3=$AQ$10,'Result Sheet'!BE201,IF($R$3=$AQ$11,'Result Sheet'!BZ201,IF($R$3=$AQ$12,'Result Sheet'!CU201,IF($R$3=$AQ$13,'Result Sheet'!DP201,""))))))</f>
        <v/>
      </c>
      <c r="M201" s="120" t="str">
        <f>IF($R$3=$AQ$8,'Result Sheet'!O201,IF($R$3=$AQ$9,'Result Sheet'!AJ201,IF($R$3=$AQ$10,'Result Sheet'!BF201,IF($R$3=$AQ$11,'Result Sheet'!CA201,IF($R$3=$AQ$12,'Result Sheet'!CV201,IF($R$3=$AQ$13,'Result Sheet'!DQ201,IF($R$3=$AQ$14,'Result Sheet'!EJ201,IF($R$3=$AQ$15,'Result Sheet'!ET201,IF($R$3=$AQ$16,'Result Sheet'!FD201,"")))))))))</f>
        <v/>
      </c>
      <c r="N201" s="120" t="str">
        <f>IF($R$3=$AQ$8,'Result Sheet'!P201,IF($R$3=$AQ$9,'Result Sheet'!AK201,IF($R$3=$AQ$10,'Result Sheet'!BG201,IF($R$3=$AQ$11,'Result Sheet'!CB201,IF($R$3=$AQ$12,'Result Sheet'!CW201,IF($R$3=$AQ$13,'Result Sheet'!DR201,""))))))</f>
        <v/>
      </c>
      <c r="O201" s="120" t="str">
        <f>IF($R$3=$AQ$8,'Result Sheet'!Q201,IF($R$3=$AQ$9,'Result Sheet'!AL201,IF($R$3=$AQ$10,'Result Sheet'!BH201,IF($R$3=$AQ$11,'Result Sheet'!CC201,IF($R$3=$AQ$12,'Result Sheet'!CX201,IF($R$3=$AQ$13,'Result Sheet'!DS201,IF($R$3=$AQ$14,'Result Sheet'!EK201,IF($R$3=$AQ$15,'Result Sheet'!EU201,IF($R$3=$AQ$16,'Result Sheet'!FE201,"")))))))))</f>
        <v/>
      </c>
      <c r="P201" s="482" t="str">
        <f t="shared" ref="P201:P207" si="37">IF(AND(J201="",K201="",L201="",M201="",N201="",O201=""),"",IF(OR($R$3=$AQ$14,$R$3=$AQ$15,$R$3=$AQ$16),"",SUM(J201:O201)))</f>
        <v/>
      </c>
      <c r="Q201" s="120" t="str">
        <f>IF($R$3=$AQ$8,'Result Sheet'!S201,IF($R$3=$AQ$9,'Result Sheet'!AN201,IF($R$3=$AQ$10,'Result Sheet'!BJ201,IF($R$3=$AQ$11,'Result Sheet'!CE201,IF($R$3=$AQ$12,'Result Sheet'!CZ201,IF($R$3=$AQ$13,'Result Sheet'!DU201,""))))))</f>
        <v/>
      </c>
      <c r="R201" s="120" t="str">
        <f>IF($R$3=$AQ$8,'Result Sheet'!T201,IF($R$3=$AQ$9,'Result Sheet'!AO201,IF($R$3=$AQ$10,'Result Sheet'!BK201,IF($R$3=$AQ$11,'Result Sheet'!CF201,IF($R$3=$AQ$12,'Result Sheet'!DA201,IF($R$3=$AQ$13,'Result Sheet'!DV201,IF($R$3=$AQ$14,'Result Sheet'!EL201,IF($R$3=$AQ$15,'Result Sheet'!EV201,IF($R$3=$AQ$16,'Result Sheet'!FF201,"")))))))))</f>
        <v/>
      </c>
      <c r="S201" s="65" t="str">
        <f t="shared" ref="S201:S207" si="38">IF(AND(Q201="",R201=""),"",IF(AND(Q201="NA",R201="NA"),"NA",IF(AND(Q201="AB",R201="AB"),"AB",IF(AND(Q201="ML",R201="ML"),"ML",IF(OR($R$3=$AQ$14,$R$3=$AQ$15,$R$3=$AQ$16),"",SUM(Q201:R201))))))</f>
        <v/>
      </c>
      <c r="T201" s="62">
        <f t="shared" ref="T201:T207" si="39">IF(AND(P201="NA",S201="NA"),"NA",IF(AND(P201="AB",S201="AB"),"AB",IF(AND(P201="ML",S201="ML"),"ML",SUM(P201,S201))))</f>
        <v>0</v>
      </c>
      <c r="U201" s="120" t="str">
        <f>IF($R$3=$AQ$8,'Result Sheet'!W201,IF($R$3=$AQ$9,'Result Sheet'!AR201,IF($R$3=$AQ$10,'Result Sheet'!BN201,IF($R$3=$AQ$11,'Result Sheet'!CI201,IF($R$3=$AQ$12,'Result Sheet'!DD201,IF($R$3=$AQ$13,'Result Sheet'!DY201,""))))))</f>
        <v/>
      </c>
      <c r="V201" s="120" t="str">
        <f>IF($R$3=$AQ$8,'Result Sheet'!X201,IF($R$3=$AQ$9,'Result Sheet'!AS201,IF($R$3=$AQ$10,'Result Sheet'!BO201,IF($R$3=$AQ$11,'Result Sheet'!CJ201,IF($R$3=$AQ$12,'Result Sheet'!DE201,IF($R$3=$AQ$13,'Result Sheet'!DZ201,IF($R$3=$AQ$14,'Result Sheet'!EM201,IF($R$3=$AQ$15,'Result Sheet'!EW201,IF($R$3=$AQ$16,'Result Sheet'!FG201,"")))))))))</f>
        <v/>
      </c>
      <c r="W201" s="66" t="str">
        <f t="shared" ref="W201:W207" si="40">IF(AND(U201="",V201=""),"",IF(AND(U201="AB",V201="AB"),"AB",IF(AND(U201="ML",V201="ML"),"ML",IF(OR($R$3=$AQ$14,$R$3=$AQ$15,$R$3=$AQ$16),"",SUM(U201:V201)))))</f>
        <v/>
      </c>
      <c r="X201" s="455" t="str">
        <f t="shared" ref="X201:X207" si="41">IF($R$3="","",IF(B201="","",IF(AND(T201="",W201=""),"",IF(AND(T201="AB",W201="AB"),"AB",IF(OR($R$3=$AQ$14,$R$3=$AQ$15,$R$3=$AQ$16),SUM(K201,M201,O201,R201,V201),SUM(W201,T201))))))</f>
        <v/>
      </c>
      <c r="Y201" s="456">
        <f t="shared" ref="Y201:Y207" si="42">IF(OR($R$3=$AQ$14,$R$3=$AQ$15,$R$3=$AQ$16),COUNTIF(K201,"NA")*$K$7+(COUNTIF(K201,"ML")*$K$7)+(COUNTIF(M201,"ML")*$M$7)+(COUNTIF(O201,"ML")*$O$7)+(COUNTIF(R201,"ML")*$R$7)+(COUNTIF(V201,"ML")*$V$7),COUNTIF(J201:L201,"NA")*$J$7+(COUNTIF(J201:O201,"ML")*$J$7)+(COUNTIF(Q201,"ML")*$Q$7)+(COUNTIF(R201,"ML")*$R$7)+(COUNTIF(U201,"ML")*$U$7)+(COUNTIF(V201,"ML")*$V$7))</f>
        <v>0</v>
      </c>
      <c r="Z201" s="456" t="str">
        <f t="shared" si="36"/>
        <v/>
      </c>
      <c r="AA201" s="456" t="str">
        <f t="shared" ref="AA201:AA207" si="43">IF(AND(OR(J201="ab",J201="ml"),OR(K201="ab",K201="ml"),OR(L201="ab",L201="ml"),OR(M201="ab",M201="ml"),OR(Q201="ab",Q201="ml"),OR(R201="ab",R201="ml")),"AB",IF(AND(OR(L201="ab",L201="ml"),OR(M201="ab",M201="ml"),OR(N201="ab",N201="ml"),OR(O201="ab",O201="ml"),OR(U201="ab",U201="ml"),OR(V201="ab",V201="ml")),"AB",IF(AND(OR(N201="ab",N201="ml"),OR(O201="ab",O201="ml"),OR(Q201="ab",Q201="ml"),OR(R201="ab",R201="ml"),OR(U201="ab",U201="ml"),OR(V201="ab",V201="ml")),"AB",IF(AND(OR(M201="ab",M201="ml"),OR(L201="ab",L201="ml"),OR(Q201="ab",Q201="ml"),OR(R201="ab",R201="ml"),OR(U201="ab",U201="ml"),OR(V201="ab",V201="ml")),"AB",""))))</f>
        <v/>
      </c>
      <c r="AB201" s="456" t="str">
        <f t="shared" ref="AB201:AB207" si="44">IF(OR(B201="",$R$3=""),"",IF(X201=0,"",IF(B201="NSO","NSO",IF(OR($R$3=$AQ$12,$R$3=$AQ$13,$R$3=$AQ$14,$R$3=$AQ$15,$R$3=$AQ$16),"P",IF(OR(AA201="AB",U201="ab"),"AB",IF(U201="ML","RE",IF(V201="ML","RE",IF(AND(X201&gt;=36%*Z201,U201&gt;=$U$7*20%),"P",IF(AND(X201&gt;=34%*Z201,U201&gt;=$U$7*20%),"G2",IF(AND(X201&gt;=31%*Z201,U201&gt;=$U$7*20%),"G1",IF(AND(X201&gt;=25%*Z201,U201&gt;=$U$7*20%),"S","F")))))))))))</f>
        <v/>
      </c>
      <c r="AC201" s="456" t="str">
        <f t="shared" ref="AC201:AC207" si="45">IF(OR(AB201="",AB201=0,AB201="S",AB201="RE",AB201="F",AB201="AB",B201="NSO"),"",IF(X201&gt;=75%*Z201,"I",IF(X201&gt;=60%*Z201,"I",IF(X201&gt;=48%*Z201,"II",IF(X201&gt;=36%*Z201,"III","")))))</f>
        <v/>
      </c>
      <c r="AD201" s="457" t="str">
        <f t="shared" ref="AD201:AD207" si="46">IF(X201="","",IF(OR(AB201="",AB201=0,AB201="RE",AB201="AB",B201="NSO"),"",IF(OR($R$3=$AQ$14,$R$3=$AQ$15,$R$3=$AQ$16),IF(X201&gt;90%*Z201,"A+",IF(X201&gt;75%*Z201,"A",IF(X201&gt;=60%*Z201,"B",IF(X201&gt;=40%*Z201,"C","D")))),IF(X201&gt;85%*Z201,"A",IF(X201&gt;70%*Z201,"B",IF(X201&gt;=50%*Z201,"C",IF(X201&gt;=30%*Z201,"D","E")))))))</f>
        <v/>
      </c>
    </row>
    <row r="202" spans="1:30">
      <c r="A202" s="485">
        <f>IF('Result Sheet'!A202="","",'Result Sheet'!A202)</f>
        <v>195</v>
      </c>
      <c r="B202" s="449" t="str">
        <f>IF(OR($D$3="",$R$3=""),"",IF('Result Sheet'!B202="","",'Result Sheet'!B202))</f>
        <v/>
      </c>
      <c r="C202" s="450" t="str">
        <f>IF(OR($D$3="",$R$3=""),"",IF('Result Sheet'!F202="","",'Result Sheet'!F202))</f>
        <v/>
      </c>
      <c r="D202" s="451" t="str">
        <f>IF(OR($D$3="",$R$3=""),"",IF('Result Sheet'!E202="","",'Result Sheet'!E202))</f>
        <v/>
      </c>
      <c r="E202" s="452" t="str">
        <f>IF(OR($D$3="",$R$3=""),"",IF('Result Sheet'!G202="","",'Result Sheet'!G202))</f>
        <v/>
      </c>
      <c r="F202" s="452" t="str">
        <f>IF(OR($D$3="",$R$3=""),"",IF('Result Sheet'!H202="","",'Result Sheet'!H202))</f>
        <v/>
      </c>
      <c r="G202" s="452" t="str">
        <f>IF(OR($D$3="",$R$3=""),"",IF('Result Sheet'!I202="","",'Result Sheet'!I202))</f>
        <v/>
      </c>
      <c r="H202" s="453" t="str">
        <f>IF(OR($D$3="",$R$3=""),"",IF('Result Sheet'!K202="","",'Result Sheet'!K202))</f>
        <v/>
      </c>
      <c r="I202" s="454" t="str">
        <f>IF(OR($D$3="",$R$3=""),"",IF('Result Sheet'!J202="","",'Result Sheet'!J202))</f>
        <v/>
      </c>
      <c r="J202" s="120" t="str">
        <f>IF($R$3=$AQ$8,'Result Sheet'!L202,IF($R$3=$AQ$9,'Result Sheet'!AG202,IF($R$3=$AQ$10,'Result Sheet'!BC202,IF($R$3=$AQ$11,'Result Sheet'!BX202,IF($R$3=$AQ$12,'Result Sheet'!CS202,IF($R$3=$AQ$13,'Result Sheet'!DN202,""))))))</f>
        <v/>
      </c>
      <c r="K202" s="120" t="str">
        <f>IF($R$3=$AQ$8,'Result Sheet'!M202,IF($R$3=$AQ$9,'Result Sheet'!AH202,IF($R$3=$AQ$10,'Result Sheet'!BD202,IF($R$3=$AQ$11,'Result Sheet'!BY202,IF($R$3=$AQ$12,'Result Sheet'!CT202,IF($R$3=$AQ$13,'Result Sheet'!DO202,IF($R$3=$AQ$14,'Result Sheet'!EI202,IF($R$3=$AQ$15,'Result Sheet'!ES202,IF($R$3=$AQ$16,'Result Sheet'!FC202,"")))))))))</f>
        <v/>
      </c>
      <c r="L202" s="120" t="str">
        <f>IF($R$3=$AQ$8,'Result Sheet'!N202,IF($R$3=$AQ$9,'Result Sheet'!AI202,IF($R$3=$AQ$10,'Result Sheet'!BE202,IF($R$3=$AQ$11,'Result Sheet'!BZ202,IF($R$3=$AQ$12,'Result Sheet'!CU202,IF($R$3=$AQ$13,'Result Sheet'!DP202,""))))))</f>
        <v/>
      </c>
      <c r="M202" s="120" t="str">
        <f>IF($R$3=$AQ$8,'Result Sheet'!O202,IF($R$3=$AQ$9,'Result Sheet'!AJ202,IF($R$3=$AQ$10,'Result Sheet'!BF202,IF($R$3=$AQ$11,'Result Sheet'!CA202,IF($R$3=$AQ$12,'Result Sheet'!CV202,IF($R$3=$AQ$13,'Result Sheet'!DQ202,IF($R$3=$AQ$14,'Result Sheet'!EJ202,IF($R$3=$AQ$15,'Result Sheet'!ET202,IF($R$3=$AQ$16,'Result Sheet'!FD202,"")))))))))</f>
        <v/>
      </c>
      <c r="N202" s="120" t="str">
        <f>IF($R$3=$AQ$8,'Result Sheet'!P202,IF($R$3=$AQ$9,'Result Sheet'!AK202,IF($R$3=$AQ$10,'Result Sheet'!BG202,IF($R$3=$AQ$11,'Result Sheet'!CB202,IF($R$3=$AQ$12,'Result Sheet'!CW202,IF($R$3=$AQ$13,'Result Sheet'!DR202,""))))))</f>
        <v/>
      </c>
      <c r="O202" s="120" t="str">
        <f>IF($R$3=$AQ$8,'Result Sheet'!Q202,IF($R$3=$AQ$9,'Result Sheet'!AL202,IF($R$3=$AQ$10,'Result Sheet'!BH202,IF($R$3=$AQ$11,'Result Sheet'!CC202,IF($R$3=$AQ$12,'Result Sheet'!CX202,IF($R$3=$AQ$13,'Result Sheet'!DS202,IF($R$3=$AQ$14,'Result Sheet'!EK202,IF($R$3=$AQ$15,'Result Sheet'!EU202,IF($R$3=$AQ$16,'Result Sheet'!FE202,"")))))))))</f>
        <v/>
      </c>
      <c r="P202" s="482" t="str">
        <f t="shared" si="37"/>
        <v/>
      </c>
      <c r="Q202" s="120" t="str">
        <f>IF($R$3=$AQ$8,'Result Sheet'!S202,IF($R$3=$AQ$9,'Result Sheet'!AN202,IF($R$3=$AQ$10,'Result Sheet'!BJ202,IF($R$3=$AQ$11,'Result Sheet'!CE202,IF($R$3=$AQ$12,'Result Sheet'!CZ202,IF($R$3=$AQ$13,'Result Sheet'!DU202,""))))))</f>
        <v/>
      </c>
      <c r="R202" s="120" t="str">
        <f>IF($R$3=$AQ$8,'Result Sheet'!T202,IF($R$3=$AQ$9,'Result Sheet'!AO202,IF($R$3=$AQ$10,'Result Sheet'!BK202,IF($R$3=$AQ$11,'Result Sheet'!CF202,IF($R$3=$AQ$12,'Result Sheet'!DA202,IF($R$3=$AQ$13,'Result Sheet'!DV202,IF($R$3=$AQ$14,'Result Sheet'!EL202,IF($R$3=$AQ$15,'Result Sheet'!EV202,IF($R$3=$AQ$16,'Result Sheet'!FF202,"")))))))))</f>
        <v/>
      </c>
      <c r="S202" s="65" t="str">
        <f t="shared" si="38"/>
        <v/>
      </c>
      <c r="T202" s="62">
        <f t="shared" si="39"/>
        <v>0</v>
      </c>
      <c r="U202" s="120" t="str">
        <f>IF($R$3=$AQ$8,'Result Sheet'!W202,IF($R$3=$AQ$9,'Result Sheet'!AR202,IF($R$3=$AQ$10,'Result Sheet'!BN202,IF($R$3=$AQ$11,'Result Sheet'!CI202,IF($R$3=$AQ$12,'Result Sheet'!DD202,IF($R$3=$AQ$13,'Result Sheet'!DY202,""))))))</f>
        <v/>
      </c>
      <c r="V202" s="120" t="str">
        <f>IF($R$3=$AQ$8,'Result Sheet'!X202,IF($R$3=$AQ$9,'Result Sheet'!AS202,IF($R$3=$AQ$10,'Result Sheet'!BO202,IF($R$3=$AQ$11,'Result Sheet'!CJ202,IF($R$3=$AQ$12,'Result Sheet'!DE202,IF($R$3=$AQ$13,'Result Sheet'!DZ202,IF($R$3=$AQ$14,'Result Sheet'!EM202,IF($R$3=$AQ$15,'Result Sheet'!EW202,IF($R$3=$AQ$16,'Result Sheet'!FG202,"")))))))))</f>
        <v/>
      </c>
      <c r="W202" s="66" t="str">
        <f t="shared" si="40"/>
        <v/>
      </c>
      <c r="X202" s="455" t="str">
        <f t="shared" si="41"/>
        <v/>
      </c>
      <c r="Y202" s="456">
        <f t="shared" si="42"/>
        <v>0</v>
      </c>
      <c r="Z202" s="456" t="str">
        <f t="shared" si="36"/>
        <v/>
      </c>
      <c r="AA202" s="456" t="str">
        <f t="shared" si="43"/>
        <v/>
      </c>
      <c r="AB202" s="456" t="str">
        <f t="shared" si="44"/>
        <v/>
      </c>
      <c r="AC202" s="456" t="str">
        <f t="shared" si="45"/>
        <v/>
      </c>
      <c r="AD202" s="457" t="str">
        <f t="shared" si="46"/>
        <v/>
      </c>
    </row>
    <row r="203" spans="1:30">
      <c r="A203" s="485">
        <f>IF('Result Sheet'!A203="","",'Result Sheet'!A203)</f>
        <v>196</v>
      </c>
      <c r="B203" s="449" t="str">
        <f>IF(OR($D$3="",$R$3=""),"",IF('Result Sheet'!B203="","",'Result Sheet'!B203))</f>
        <v/>
      </c>
      <c r="C203" s="450" t="str">
        <f>IF(OR($D$3="",$R$3=""),"",IF('Result Sheet'!F203="","",'Result Sheet'!F203))</f>
        <v/>
      </c>
      <c r="D203" s="451" t="str">
        <f>IF(OR($D$3="",$R$3=""),"",IF('Result Sheet'!E203="","",'Result Sheet'!E203))</f>
        <v/>
      </c>
      <c r="E203" s="452" t="str">
        <f>IF(OR($D$3="",$R$3=""),"",IF('Result Sheet'!G203="","",'Result Sheet'!G203))</f>
        <v/>
      </c>
      <c r="F203" s="452" t="str">
        <f>IF(OR($D$3="",$R$3=""),"",IF('Result Sheet'!H203="","",'Result Sheet'!H203))</f>
        <v/>
      </c>
      <c r="G203" s="452" t="str">
        <f>IF(OR($D$3="",$R$3=""),"",IF('Result Sheet'!I203="","",'Result Sheet'!I203))</f>
        <v/>
      </c>
      <c r="H203" s="453" t="str">
        <f>IF(OR($D$3="",$R$3=""),"",IF('Result Sheet'!K203="","",'Result Sheet'!K203))</f>
        <v/>
      </c>
      <c r="I203" s="454" t="str">
        <f>IF(OR($D$3="",$R$3=""),"",IF('Result Sheet'!J203="","",'Result Sheet'!J203))</f>
        <v/>
      </c>
      <c r="J203" s="120" t="str">
        <f>IF($R$3=$AQ$8,'Result Sheet'!L203,IF($R$3=$AQ$9,'Result Sheet'!AG203,IF($R$3=$AQ$10,'Result Sheet'!BC203,IF($R$3=$AQ$11,'Result Sheet'!BX203,IF($R$3=$AQ$12,'Result Sheet'!CS203,IF($R$3=$AQ$13,'Result Sheet'!DN203,""))))))</f>
        <v/>
      </c>
      <c r="K203" s="120" t="str">
        <f>IF($R$3=$AQ$8,'Result Sheet'!M203,IF($R$3=$AQ$9,'Result Sheet'!AH203,IF($R$3=$AQ$10,'Result Sheet'!BD203,IF($R$3=$AQ$11,'Result Sheet'!BY203,IF($R$3=$AQ$12,'Result Sheet'!CT203,IF($R$3=$AQ$13,'Result Sheet'!DO203,IF($R$3=$AQ$14,'Result Sheet'!EI203,IF($R$3=$AQ$15,'Result Sheet'!ES203,IF($R$3=$AQ$16,'Result Sheet'!FC203,"")))))))))</f>
        <v/>
      </c>
      <c r="L203" s="120" t="str">
        <f>IF($R$3=$AQ$8,'Result Sheet'!N203,IF($R$3=$AQ$9,'Result Sheet'!AI203,IF($R$3=$AQ$10,'Result Sheet'!BE203,IF($R$3=$AQ$11,'Result Sheet'!BZ203,IF($R$3=$AQ$12,'Result Sheet'!CU203,IF($R$3=$AQ$13,'Result Sheet'!DP203,""))))))</f>
        <v/>
      </c>
      <c r="M203" s="120" t="str">
        <f>IF($R$3=$AQ$8,'Result Sheet'!O203,IF($R$3=$AQ$9,'Result Sheet'!AJ203,IF($R$3=$AQ$10,'Result Sheet'!BF203,IF($R$3=$AQ$11,'Result Sheet'!CA203,IF($R$3=$AQ$12,'Result Sheet'!CV203,IF($R$3=$AQ$13,'Result Sheet'!DQ203,IF($R$3=$AQ$14,'Result Sheet'!EJ203,IF($R$3=$AQ$15,'Result Sheet'!ET203,IF($R$3=$AQ$16,'Result Sheet'!FD203,"")))))))))</f>
        <v/>
      </c>
      <c r="N203" s="120" t="str">
        <f>IF($R$3=$AQ$8,'Result Sheet'!P203,IF($R$3=$AQ$9,'Result Sheet'!AK203,IF($R$3=$AQ$10,'Result Sheet'!BG203,IF($R$3=$AQ$11,'Result Sheet'!CB203,IF($R$3=$AQ$12,'Result Sheet'!CW203,IF($R$3=$AQ$13,'Result Sheet'!DR203,""))))))</f>
        <v/>
      </c>
      <c r="O203" s="120" t="str">
        <f>IF($R$3=$AQ$8,'Result Sheet'!Q203,IF($R$3=$AQ$9,'Result Sheet'!AL203,IF($R$3=$AQ$10,'Result Sheet'!BH203,IF($R$3=$AQ$11,'Result Sheet'!CC203,IF($R$3=$AQ$12,'Result Sheet'!CX203,IF($R$3=$AQ$13,'Result Sheet'!DS203,IF($R$3=$AQ$14,'Result Sheet'!EK203,IF($R$3=$AQ$15,'Result Sheet'!EU203,IF($R$3=$AQ$16,'Result Sheet'!FE203,"")))))))))</f>
        <v/>
      </c>
      <c r="P203" s="482" t="str">
        <f t="shared" si="37"/>
        <v/>
      </c>
      <c r="Q203" s="120" t="str">
        <f>IF($R$3=$AQ$8,'Result Sheet'!S203,IF($R$3=$AQ$9,'Result Sheet'!AN203,IF($R$3=$AQ$10,'Result Sheet'!BJ203,IF($R$3=$AQ$11,'Result Sheet'!CE203,IF($R$3=$AQ$12,'Result Sheet'!CZ203,IF($R$3=$AQ$13,'Result Sheet'!DU203,""))))))</f>
        <v/>
      </c>
      <c r="R203" s="120" t="str">
        <f>IF($R$3=$AQ$8,'Result Sheet'!T203,IF($R$3=$AQ$9,'Result Sheet'!AO203,IF($R$3=$AQ$10,'Result Sheet'!BK203,IF($R$3=$AQ$11,'Result Sheet'!CF203,IF($R$3=$AQ$12,'Result Sheet'!DA203,IF($R$3=$AQ$13,'Result Sheet'!DV203,IF($R$3=$AQ$14,'Result Sheet'!EL203,IF($R$3=$AQ$15,'Result Sheet'!EV203,IF($R$3=$AQ$16,'Result Sheet'!FF203,"")))))))))</f>
        <v/>
      </c>
      <c r="S203" s="65" t="str">
        <f t="shared" si="38"/>
        <v/>
      </c>
      <c r="T203" s="62">
        <f t="shared" si="39"/>
        <v>0</v>
      </c>
      <c r="U203" s="120" t="str">
        <f>IF($R$3=$AQ$8,'Result Sheet'!W203,IF($R$3=$AQ$9,'Result Sheet'!AR203,IF($R$3=$AQ$10,'Result Sheet'!BN203,IF($R$3=$AQ$11,'Result Sheet'!CI203,IF($R$3=$AQ$12,'Result Sheet'!DD203,IF($R$3=$AQ$13,'Result Sheet'!DY203,""))))))</f>
        <v/>
      </c>
      <c r="V203" s="120" t="str">
        <f>IF($R$3=$AQ$8,'Result Sheet'!X203,IF($R$3=$AQ$9,'Result Sheet'!AS203,IF($R$3=$AQ$10,'Result Sheet'!BO203,IF($R$3=$AQ$11,'Result Sheet'!CJ203,IF($R$3=$AQ$12,'Result Sheet'!DE203,IF($R$3=$AQ$13,'Result Sheet'!DZ203,IF($R$3=$AQ$14,'Result Sheet'!EM203,IF($R$3=$AQ$15,'Result Sheet'!EW203,IF($R$3=$AQ$16,'Result Sheet'!FG203,"")))))))))</f>
        <v/>
      </c>
      <c r="W203" s="66" t="str">
        <f t="shared" si="40"/>
        <v/>
      </c>
      <c r="X203" s="455" t="str">
        <f t="shared" si="41"/>
        <v/>
      </c>
      <c r="Y203" s="456">
        <f t="shared" si="42"/>
        <v>0</v>
      </c>
      <c r="Z203" s="456" t="str">
        <f t="shared" si="36"/>
        <v/>
      </c>
      <c r="AA203" s="456" t="str">
        <f t="shared" si="43"/>
        <v/>
      </c>
      <c r="AB203" s="456" t="str">
        <f t="shared" si="44"/>
        <v/>
      </c>
      <c r="AC203" s="456" t="str">
        <f t="shared" si="45"/>
        <v/>
      </c>
      <c r="AD203" s="457" t="str">
        <f t="shared" si="46"/>
        <v/>
      </c>
    </row>
    <row r="204" spans="1:30">
      <c r="A204" s="485">
        <f>IF('Result Sheet'!A204="","",'Result Sheet'!A204)</f>
        <v>197</v>
      </c>
      <c r="B204" s="449" t="str">
        <f>IF(OR($D$3="",$R$3=""),"",IF('Result Sheet'!B204="","",'Result Sheet'!B204))</f>
        <v/>
      </c>
      <c r="C204" s="450" t="str">
        <f>IF(OR($D$3="",$R$3=""),"",IF('Result Sheet'!F204="","",'Result Sheet'!F204))</f>
        <v/>
      </c>
      <c r="D204" s="451" t="str">
        <f>IF(OR($D$3="",$R$3=""),"",IF('Result Sheet'!E204="","",'Result Sheet'!E204))</f>
        <v/>
      </c>
      <c r="E204" s="452" t="str">
        <f>IF(OR($D$3="",$R$3=""),"",IF('Result Sheet'!G204="","",'Result Sheet'!G204))</f>
        <v/>
      </c>
      <c r="F204" s="452" t="str">
        <f>IF(OR($D$3="",$R$3=""),"",IF('Result Sheet'!H204="","",'Result Sheet'!H204))</f>
        <v/>
      </c>
      <c r="G204" s="452" t="str">
        <f>IF(OR($D$3="",$R$3=""),"",IF('Result Sheet'!I204="","",'Result Sheet'!I204))</f>
        <v/>
      </c>
      <c r="H204" s="453" t="str">
        <f>IF(OR($D$3="",$R$3=""),"",IF('Result Sheet'!K204="","",'Result Sheet'!K204))</f>
        <v/>
      </c>
      <c r="I204" s="454" t="str">
        <f>IF(OR($D$3="",$R$3=""),"",IF('Result Sheet'!J204="","",'Result Sheet'!J204))</f>
        <v/>
      </c>
      <c r="J204" s="120" t="str">
        <f>IF($R$3=$AQ$8,'Result Sheet'!L204,IF($R$3=$AQ$9,'Result Sheet'!AG204,IF($R$3=$AQ$10,'Result Sheet'!BC204,IF($R$3=$AQ$11,'Result Sheet'!BX204,IF($R$3=$AQ$12,'Result Sheet'!CS204,IF($R$3=$AQ$13,'Result Sheet'!DN204,""))))))</f>
        <v/>
      </c>
      <c r="K204" s="120" t="str">
        <f>IF($R$3=$AQ$8,'Result Sheet'!M204,IF($R$3=$AQ$9,'Result Sheet'!AH204,IF($R$3=$AQ$10,'Result Sheet'!BD204,IF($R$3=$AQ$11,'Result Sheet'!BY204,IF($R$3=$AQ$12,'Result Sheet'!CT204,IF($R$3=$AQ$13,'Result Sheet'!DO204,IF($R$3=$AQ$14,'Result Sheet'!EI204,IF($R$3=$AQ$15,'Result Sheet'!ES204,IF($R$3=$AQ$16,'Result Sheet'!FC204,"")))))))))</f>
        <v/>
      </c>
      <c r="L204" s="120" t="str">
        <f>IF($R$3=$AQ$8,'Result Sheet'!N204,IF($R$3=$AQ$9,'Result Sheet'!AI204,IF($R$3=$AQ$10,'Result Sheet'!BE204,IF($R$3=$AQ$11,'Result Sheet'!BZ204,IF($R$3=$AQ$12,'Result Sheet'!CU204,IF($R$3=$AQ$13,'Result Sheet'!DP204,""))))))</f>
        <v/>
      </c>
      <c r="M204" s="120" t="str">
        <f>IF($R$3=$AQ$8,'Result Sheet'!O204,IF($R$3=$AQ$9,'Result Sheet'!AJ204,IF($R$3=$AQ$10,'Result Sheet'!BF204,IF($R$3=$AQ$11,'Result Sheet'!CA204,IF($R$3=$AQ$12,'Result Sheet'!CV204,IF($R$3=$AQ$13,'Result Sheet'!DQ204,IF($R$3=$AQ$14,'Result Sheet'!EJ204,IF($R$3=$AQ$15,'Result Sheet'!ET204,IF($R$3=$AQ$16,'Result Sheet'!FD204,"")))))))))</f>
        <v/>
      </c>
      <c r="N204" s="120" t="str">
        <f>IF($R$3=$AQ$8,'Result Sheet'!P204,IF($R$3=$AQ$9,'Result Sheet'!AK204,IF($R$3=$AQ$10,'Result Sheet'!BG204,IF($R$3=$AQ$11,'Result Sheet'!CB204,IF($R$3=$AQ$12,'Result Sheet'!CW204,IF($R$3=$AQ$13,'Result Sheet'!DR204,""))))))</f>
        <v/>
      </c>
      <c r="O204" s="120" t="str">
        <f>IF($R$3=$AQ$8,'Result Sheet'!Q204,IF($R$3=$AQ$9,'Result Sheet'!AL204,IF($R$3=$AQ$10,'Result Sheet'!BH204,IF($R$3=$AQ$11,'Result Sheet'!CC204,IF($R$3=$AQ$12,'Result Sheet'!CX204,IF($R$3=$AQ$13,'Result Sheet'!DS204,IF($R$3=$AQ$14,'Result Sheet'!EK204,IF($R$3=$AQ$15,'Result Sheet'!EU204,IF($R$3=$AQ$16,'Result Sheet'!FE204,"")))))))))</f>
        <v/>
      </c>
      <c r="P204" s="482" t="str">
        <f t="shared" si="37"/>
        <v/>
      </c>
      <c r="Q204" s="120" t="str">
        <f>IF($R$3=$AQ$8,'Result Sheet'!S204,IF($R$3=$AQ$9,'Result Sheet'!AN204,IF($R$3=$AQ$10,'Result Sheet'!BJ204,IF($R$3=$AQ$11,'Result Sheet'!CE204,IF($R$3=$AQ$12,'Result Sheet'!CZ204,IF($R$3=$AQ$13,'Result Sheet'!DU204,""))))))</f>
        <v/>
      </c>
      <c r="R204" s="120" t="str">
        <f>IF($R$3=$AQ$8,'Result Sheet'!T204,IF($R$3=$AQ$9,'Result Sheet'!AO204,IF($R$3=$AQ$10,'Result Sheet'!BK204,IF($R$3=$AQ$11,'Result Sheet'!CF204,IF($R$3=$AQ$12,'Result Sheet'!DA204,IF($R$3=$AQ$13,'Result Sheet'!DV204,IF($R$3=$AQ$14,'Result Sheet'!EL204,IF($R$3=$AQ$15,'Result Sheet'!EV204,IF($R$3=$AQ$16,'Result Sheet'!FF204,"")))))))))</f>
        <v/>
      </c>
      <c r="S204" s="65" t="str">
        <f t="shared" si="38"/>
        <v/>
      </c>
      <c r="T204" s="62">
        <f t="shared" si="39"/>
        <v>0</v>
      </c>
      <c r="U204" s="120" t="str">
        <f>IF($R$3=$AQ$8,'Result Sheet'!W204,IF($R$3=$AQ$9,'Result Sheet'!AR204,IF($R$3=$AQ$10,'Result Sheet'!BN204,IF($R$3=$AQ$11,'Result Sheet'!CI204,IF($R$3=$AQ$12,'Result Sheet'!DD204,IF($R$3=$AQ$13,'Result Sheet'!DY204,""))))))</f>
        <v/>
      </c>
      <c r="V204" s="120" t="str">
        <f>IF($R$3=$AQ$8,'Result Sheet'!X204,IF($R$3=$AQ$9,'Result Sheet'!AS204,IF($R$3=$AQ$10,'Result Sheet'!BO204,IF($R$3=$AQ$11,'Result Sheet'!CJ204,IF($R$3=$AQ$12,'Result Sheet'!DE204,IF($R$3=$AQ$13,'Result Sheet'!DZ204,IF($R$3=$AQ$14,'Result Sheet'!EM204,IF($R$3=$AQ$15,'Result Sheet'!EW204,IF($R$3=$AQ$16,'Result Sheet'!FG204,"")))))))))</f>
        <v/>
      </c>
      <c r="W204" s="66" t="str">
        <f t="shared" si="40"/>
        <v/>
      </c>
      <c r="X204" s="455" t="str">
        <f t="shared" si="41"/>
        <v/>
      </c>
      <c r="Y204" s="456">
        <f t="shared" si="42"/>
        <v>0</v>
      </c>
      <c r="Z204" s="456" t="str">
        <f t="shared" si="36"/>
        <v/>
      </c>
      <c r="AA204" s="456" t="str">
        <f t="shared" si="43"/>
        <v/>
      </c>
      <c r="AB204" s="456" t="str">
        <f t="shared" si="44"/>
        <v/>
      </c>
      <c r="AC204" s="456" t="str">
        <f t="shared" si="45"/>
        <v/>
      </c>
      <c r="AD204" s="457" t="str">
        <f t="shared" si="46"/>
        <v/>
      </c>
    </row>
    <row r="205" spans="1:30">
      <c r="A205" s="485">
        <f>IF('Result Sheet'!A205="","",'Result Sheet'!A205)</f>
        <v>198</v>
      </c>
      <c r="B205" s="449" t="str">
        <f>IF(OR($D$3="",$R$3=""),"",IF('Result Sheet'!B205="","",'Result Sheet'!B205))</f>
        <v/>
      </c>
      <c r="C205" s="450" t="str">
        <f>IF(OR($D$3="",$R$3=""),"",IF('Result Sheet'!F205="","",'Result Sheet'!F205))</f>
        <v/>
      </c>
      <c r="D205" s="451" t="str">
        <f>IF(OR($D$3="",$R$3=""),"",IF('Result Sheet'!E205="","",'Result Sheet'!E205))</f>
        <v/>
      </c>
      <c r="E205" s="452" t="str">
        <f>IF(OR($D$3="",$R$3=""),"",IF('Result Sheet'!G205="","",'Result Sheet'!G205))</f>
        <v/>
      </c>
      <c r="F205" s="452" t="str">
        <f>IF(OR($D$3="",$R$3=""),"",IF('Result Sheet'!H205="","",'Result Sheet'!H205))</f>
        <v/>
      </c>
      <c r="G205" s="452" t="str">
        <f>IF(OR($D$3="",$R$3=""),"",IF('Result Sheet'!I205="","",'Result Sheet'!I205))</f>
        <v/>
      </c>
      <c r="H205" s="453" t="str">
        <f>IF(OR($D$3="",$R$3=""),"",IF('Result Sheet'!K205="","",'Result Sheet'!K205))</f>
        <v/>
      </c>
      <c r="I205" s="454" t="str">
        <f>IF(OR($D$3="",$R$3=""),"",IF('Result Sheet'!J205="","",'Result Sheet'!J205))</f>
        <v/>
      </c>
      <c r="J205" s="120" t="str">
        <f>IF($R$3=$AQ$8,'Result Sheet'!L205,IF($R$3=$AQ$9,'Result Sheet'!AG205,IF($R$3=$AQ$10,'Result Sheet'!BC205,IF($R$3=$AQ$11,'Result Sheet'!BX205,IF($R$3=$AQ$12,'Result Sheet'!CS205,IF($R$3=$AQ$13,'Result Sheet'!DN205,""))))))</f>
        <v/>
      </c>
      <c r="K205" s="120" t="str">
        <f>IF($R$3=$AQ$8,'Result Sheet'!M205,IF($R$3=$AQ$9,'Result Sheet'!AH205,IF($R$3=$AQ$10,'Result Sheet'!BD205,IF($R$3=$AQ$11,'Result Sheet'!BY205,IF($R$3=$AQ$12,'Result Sheet'!CT205,IF($R$3=$AQ$13,'Result Sheet'!DO205,IF($R$3=$AQ$14,'Result Sheet'!EI205,IF($R$3=$AQ$15,'Result Sheet'!ES205,IF($R$3=$AQ$16,'Result Sheet'!FC205,"")))))))))</f>
        <v/>
      </c>
      <c r="L205" s="120" t="str">
        <f>IF($R$3=$AQ$8,'Result Sheet'!N205,IF($R$3=$AQ$9,'Result Sheet'!AI205,IF($R$3=$AQ$10,'Result Sheet'!BE205,IF($R$3=$AQ$11,'Result Sheet'!BZ205,IF($R$3=$AQ$12,'Result Sheet'!CU205,IF($R$3=$AQ$13,'Result Sheet'!DP205,""))))))</f>
        <v/>
      </c>
      <c r="M205" s="120" t="str">
        <f>IF($R$3=$AQ$8,'Result Sheet'!O205,IF($R$3=$AQ$9,'Result Sheet'!AJ205,IF($R$3=$AQ$10,'Result Sheet'!BF205,IF($R$3=$AQ$11,'Result Sheet'!CA205,IF($R$3=$AQ$12,'Result Sheet'!CV205,IF($R$3=$AQ$13,'Result Sheet'!DQ205,IF($R$3=$AQ$14,'Result Sheet'!EJ205,IF($R$3=$AQ$15,'Result Sheet'!ET205,IF($R$3=$AQ$16,'Result Sheet'!FD205,"")))))))))</f>
        <v/>
      </c>
      <c r="N205" s="120" t="str">
        <f>IF($R$3=$AQ$8,'Result Sheet'!P205,IF($R$3=$AQ$9,'Result Sheet'!AK205,IF($R$3=$AQ$10,'Result Sheet'!BG205,IF($R$3=$AQ$11,'Result Sheet'!CB205,IF($R$3=$AQ$12,'Result Sheet'!CW205,IF($R$3=$AQ$13,'Result Sheet'!DR205,""))))))</f>
        <v/>
      </c>
      <c r="O205" s="120" t="str">
        <f>IF($R$3=$AQ$8,'Result Sheet'!Q205,IF($R$3=$AQ$9,'Result Sheet'!AL205,IF($R$3=$AQ$10,'Result Sheet'!BH205,IF($R$3=$AQ$11,'Result Sheet'!CC205,IF($R$3=$AQ$12,'Result Sheet'!CX205,IF($R$3=$AQ$13,'Result Sheet'!DS205,IF($R$3=$AQ$14,'Result Sheet'!EK205,IF($R$3=$AQ$15,'Result Sheet'!EU205,IF($R$3=$AQ$16,'Result Sheet'!FE205,"")))))))))</f>
        <v/>
      </c>
      <c r="P205" s="482" t="str">
        <f t="shared" si="37"/>
        <v/>
      </c>
      <c r="Q205" s="120" t="str">
        <f>IF($R$3=$AQ$8,'Result Sheet'!S205,IF($R$3=$AQ$9,'Result Sheet'!AN205,IF($R$3=$AQ$10,'Result Sheet'!BJ205,IF($R$3=$AQ$11,'Result Sheet'!CE205,IF($R$3=$AQ$12,'Result Sheet'!CZ205,IF($R$3=$AQ$13,'Result Sheet'!DU205,""))))))</f>
        <v/>
      </c>
      <c r="R205" s="120" t="str">
        <f>IF($R$3=$AQ$8,'Result Sheet'!T205,IF($R$3=$AQ$9,'Result Sheet'!AO205,IF($R$3=$AQ$10,'Result Sheet'!BK205,IF($R$3=$AQ$11,'Result Sheet'!CF205,IF($R$3=$AQ$12,'Result Sheet'!DA205,IF($R$3=$AQ$13,'Result Sheet'!DV205,IF($R$3=$AQ$14,'Result Sheet'!EL205,IF($R$3=$AQ$15,'Result Sheet'!EV205,IF($R$3=$AQ$16,'Result Sheet'!FF205,"")))))))))</f>
        <v/>
      </c>
      <c r="S205" s="65" t="str">
        <f t="shared" si="38"/>
        <v/>
      </c>
      <c r="T205" s="62">
        <f t="shared" si="39"/>
        <v>0</v>
      </c>
      <c r="U205" s="120" t="str">
        <f>IF($R$3=$AQ$8,'Result Sheet'!W205,IF($R$3=$AQ$9,'Result Sheet'!AR205,IF($R$3=$AQ$10,'Result Sheet'!BN205,IF($R$3=$AQ$11,'Result Sheet'!CI205,IF($R$3=$AQ$12,'Result Sheet'!DD205,IF($R$3=$AQ$13,'Result Sheet'!DY205,""))))))</f>
        <v/>
      </c>
      <c r="V205" s="120" t="str">
        <f>IF($R$3=$AQ$8,'Result Sheet'!X205,IF($R$3=$AQ$9,'Result Sheet'!AS205,IF($R$3=$AQ$10,'Result Sheet'!BO205,IF($R$3=$AQ$11,'Result Sheet'!CJ205,IF($R$3=$AQ$12,'Result Sheet'!DE205,IF($R$3=$AQ$13,'Result Sheet'!DZ205,IF($R$3=$AQ$14,'Result Sheet'!EM205,IF($R$3=$AQ$15,'Result Sheet'!EW205,IF($R$3=$AQ$16,'Result Sheet'!FG205,"")))))))))</f>
        <v/>
      </c>
      <c r="W205" s="66" t="str">
        <f t="shared" si="40"/>
        <v/>
      </c>
      <c r="X205" s="455" t="str">
        <f t="shared" si="41"/>
        <v/>
      </c>
      <c r="Y205" s="456">
        <f t="shared" si="42"/>
        <v>0</v>
      </c>
      <c r="Z205" s="456" t="str">
        <f t="shared" si="36"/>
        <v/>
      </c>
      <c r="AA205" s="456" t="str">
        <f t="shared" si="43"/>
        <v/>
      </c>
      <c r="AB205" s="456" t="str">
        <f t="shared" si="44"/>
        <v/>
      </c>
      <c r="AC205" s="456" t="str">
        <f t="shared" si="45"/>
        <v/>
      </c>
      <c r="AD205" s="457" t="str">
        <f t="shared" si="46"/>
        <v/>
      </c>
    </row>
    <row r="206" spans="1:30">
      <c r="A206" s="485">
        <f>IF('Result Sheet'!A206="","",'Result Sheet'!A206)</f>
        <v>199</v>
      </c>
      <c r="B206" s="449" t="str">
        <f>IF(OR($D$3="",$R$3=""),"",IF('Result Sheet'!B206="","",'Result Sheet'!B206))</f>
        <v/>
      </c>
      <c r="C206" s="450" t="str">
        <f>IF(OR($D$3="",$R$3=""),"",IF('Result Sheet'!F206="","",'Result Sheet'!F206))</f>
        <v/>
      </c>
      <c r="D206" s="451" t="str">
        <f>IF(OR($D$3="",$R$3=""),"",IF('Result Sheet'!E206="","",'Result Sheet'!E206))</f>
        <v/>
      </c>
      <c r="E206" s="452" t="str">
        <f>IF(OR($D$3="",$R$3=""),"",IF('Result Sheet'!G206="","",'Result Sheet'!G206))</f>
        <v/>
      </c>
      <c r="F206" s="452" t="str">
        <f>IF(OR($D$3="",$R$3=""),"",IF('Result Sheet'!H206="","",'Result Sheet'!H206))</f>
        <v/>
      </c>
      <c r="G206" s="452" t="str">
        <f>IF(OR($D$3="",$R$3=""),"",IF('Result Sheet'!I206="","",'Result Sheet'!I206))</f>
        <v/>
      </c>
      <c r="H206" s="453" t="str">
        <f>IF(OR($D$3="",$R$3=""),"",IF('Result Sheet'!K206="","",'Result Sheet'!K206))</f>
        <v/>
      </c>
      <c r="I206" s="454" t="str">
        <f>IF(OR($D$3="",$R$3=""),"",IF('Result Sheet'!J206="","",'Result Sheet'!J206))</f>
        <v/>
      </c>
      <c r="J206" s="120" t="str">
        <f>IF($R$3=$AQ$8,'Result Sheet'!L206,IF($R$3=$AQ$9,'Result Sheet'!AG206,IF($R$3=$AQ$10,'Result Sheet'!BC206,IF($R$3=$AQ$11,'Result Sheet'!BX206,IF($R$3=$AQ$12,'Result Sheet'!CS206,IF($R$3=$AQ$13,'Result Sheet'!DN206,""))))))</f>
        <v/>
      </c>
      <c r="K206" s="120" t="str">
        <f>IF($R$3=$AQ$8,'Result Sheet'!M206,IF($R$3=$AQ$9,'Result Sheet'!AH206,IF($R$3=$AQ$10,'Result Sheet'!BD206,IF($R$3=$AQ$11,'Result Sheet'!BY206,IF($R$3=$AQ$12,'Result Sheet'!CT206,IF($R$3=$AQ$13,'Result Sheet'!DO206,IF($R$3=$AQ$14,'Result Sheet'!EI206,IF($R$3=$AQ$15,'Result Sheet'!ES206,IF($R$3=$AQ$16,'Result Sheet'!FC206,"")))))))))</f>
        <v/>
      </c>
      <c r="L206" s="120" t="str">
        <f>IF($R$3=$AQ$8,'Result Sheet'!N206,IF($R$3=$AQ$9,'Result Sheet'!AI206,IF($R$3=$AQ$10,'Result Sheet'!BE206,IF($R$3=$AQ$11,'Result Sheet'!BZ206,IF($R$3=$AQ$12,'Result Sheet'!CU206,IF($R$3=$AQ$13,'Result Sheet'!DP206,""))))))</f>
        <v/>
      </c>
      <c r="M206" s="120" t="str">
        <f>IF($R$3=$AQ$8,'Result Sheet'!O206,IF($R$3=$AQ$9,'Result Sheet'!AJ206,IF($R$3=$AQ$10,'Result Sheet'!BF206,IF($R$3=$AQ$11,'Result Sheet'!CA206,IF($R$3=$AQ$12,'Result Sheet'!CV206,IF($R$3=$AQ$13,'Result Sheet'!DQ206,IF($R$3=$AQ$14,'Result Sheet'!EJ206,IF($R$3=$AQ$15,'Result Sheet'!ET206,IF($R$3=$AQ$16,'Result Sheet'!FD206,"")))))))))</f>
        <v/>
      </c>
      <c r="N206" s="120" t="str">
        <f>IF($R$3=$AQ$8,'Result Sheet'!P206,IF($R$3=$AQ$9,'Result Sheet'!AK206,IF($R$3=$AQ$10,'Result Sheet'!BG206,IF($R$3=$AQ$11,'Result Sheet'!CB206,IF($R$3=$AQ$12,'Result Sheet'!CW206,IF($R$3=$AQ$13,'Result Sheet'!DR206,""))))))</f>
        <v/>
      </c>
      <c r="O206" s="120" t="str">
        <f>IF($R$3=$AQ$8,'Result Sheet'!Q206,IF($R$3=$AQ$9,'Result Sheet'!AL206,IF($R$3=$AQ$10,'Result Sheet'!BH206,IF($R$3=$AQ$11,'Result Sheet'!CC206,IF($R$3=$AQ$12,'Result Sheet'!CX206,IF($R$3=$AQ$13,'Result Sheet'!DS206,IF($R$3=$AQ$14,'Result Sheet'!EK206,IF($R$3=$AQ$15,'Result Sheet'!EU206,IF($R$3=$AQ$16,'Result Sheet'!FE206,"")))))))))</f>
        <v/>
      </c>
      <c r="P206" s="482" t="str">
        <f t="shared" si="37"/>
        <v/>
      </c>
      <c r="Q206" s="120" t="str">
        <f>IF($R$3=$AQ$8,'Result Sheet'!S206,IF($R$3=$AQ$9,'Result Sheet'!AN206,IF($R$3=$AQ$10,'Result Sheet'!BJ206,IF($R$3=$AQ$11,'Result Sheet'!CE206,IF($R$3=$AQ$12,'Result Sheet'!CZ206,IF($R$3=$AQ$13,'Result Sheet'!DU206,""))))))</f>
        <v/>
      </c>
      <c r="R206" s="120" t="str">
        <f>IF($R$3=$AQ$8,'Result Sheet'!T206,IF($R$3=$AQ$9,'Result Sheet'!AO206,IF($R$3=$AQ$10,'Result Sheet'!BK206,IF($R$3=$AQ$11,'Result Sheet'!CF206,IF($R$3=$AQ$12,'Result Sheet'!DA206,IF($R$3=$AQ$13,'Result Sheet'!DV206,IF($R$3=$AQ$14,'Result Sheet'!EL206,IF($R$3=$AQ$15,'Result Sheet'!EV206,IF($R$3=$AQ$16,'Result Sheet'!FF206,"")))))))))</f>
        <v/>
      </c>
      <c r="S206" s="65" t="str">
        <f t="shared" si="38"/>
        <v/>
      </c>
      <c r="T206" s="62">
        <f t="shared" si="39"/>
        <v>0</v>
      </c>
      <c r="U206" s="120" t="str">
        <f>IF($R$3=$AQ$8,'Result Sheet'!W206,IF($R$3=$AQ$9,'Result Sheet'!AR206,IF($R$3=$AQ$10,'Result Sheet'!BN206,IF($R$3=$AQ$11,'Result Sheet'!CI206,IF($R$3=$AQ$12,'Result Sheet'!DD206,IF($R$3=$AQ$13,'Result Sheet'!DY206,""))))))</f>
        <v/>
      </c>
      <c r="V206" s="120" t="str">
        <f>IF($R$3=$AQ$8,'Result Sheet'!X206,IF($R$3=$AQ$9,'Result Sheet'!AS206,IF($R$3=$AQ$10,'Result Sheet'!BO206,IF($R$3=$AQ$11,'Result Sheet'!CJ206,IF($R$3=$AQ$12,'Result Sheet'!DE206,IF($R$3=$AQ$13,'Result Sheet'!DZ206,IF($R$3=$AQ$14,'Result Sheet'!EM206,IF($R$3=$AQ$15,'Result Sheet'!EW206,IF($R$3=$AQ$16,'Result Sheet'!FG206,"")))))))))</f>
        <v/>
      </c>
      <c r="W206" s="66" t="str">
        <f t="shared" si="40"/>
        <v/>
      </c>
      <c r="X206" s="455" t="str">
        <f t="shared" si="41"/>
        <v/>
      </c>
      <c r="Y206" s="456">
        <f t="shared" si="42"/>
        <v>0</v>
      </c>
      <c r="Z206" s="456" t="str">
        <f t="shared" si="36"/>
        <v/>
      </c>
      <c r="AA206" s="456" t="str">
        <f t="shared" si="43"/>
        <v/>
      </c>
      <c r="AB206" s="456" t="str">
        <f t="shared" si="44"/>
        <v/>
      </c>
      <c r="AC206" s="456" t="str">
        <f t="shared" si="45"/>
        <v/>
      </c>
      <c r="AD206" s="457" t="str">
        <f t="shared" si="46"/>
        <v/>
      </c>
    </row>
    <row r="207" spans="1:30">
      <c r="A207" s="458">
        <f>IF('Result Sheet'!A207="","",'Result Sheet'!A207)</f>
        <v>200</v>
      </c>
      <c r="B207" s="459" t="str">
        <f>IF(OR($D$3="",$R$3=""),"",IF('Result Sheet'!B207="","",'Result Sheet'!B207))</f>
        <v/>
      </c>
      <c r="C207" s="460" t="str">
        <f>IF(OR($D$3="",$R$3=""),"",IF('Result Sheet'!F207="","",'Result Sheet'!F207))</f>
        <v/>
      </c>
      <c r="D207" s="461" t="str">
        <f>IF(OR($D$3="",$R$3=""),"",IF('Result Sheet'!E207="","",'Result Sheet'!E207))</f>
        <v/>
      </c>
      <c r="E207" s="462" t="str">
        <f>IF(OR($D$3="",$R$3=""),"",IF('Result Sheet'!G207="","",'Result Sheet'!G207))</f>
        <v/>
      </c>
      <c r="F207" s="462" t="str">
        <f>IF(OR($D$3="",$R$3=""),"",IF('Result Sheet'!H207="","",'Result Sheet'!H207))</f>
        <v/>
      </c>
      <c r="G207" s="462" t="str">
        <f>IF(OR($D$3="",$R$3=""),"",IF('Result Sheet'!I207="","",'Result Sheet'!I207))</f>
        <v/>
      </c>
      <c r="H207" s="463" t="str">
        <f>IF(OR($D$3="",$R$3=""),"",IF('Result Sheet'!K207="","",'Result Sheet'!K207))</f>
        <v/>
      </c>
      <c r="I207" s="464" t="str">
        <f>IF(OR($D$3="",$R$3=""),"",IF('Result Sheet'!J207="","",'Result Sheet'!J207))</f>
        <v/>
      </c>
      <c r="J207" s="120" t="str">
        <f>IF($R$3=$AQ$8,'Result Sheet'!L207,IF($R$3=$AQ$9,'Result Sheet'!AG207,IF($R$3=$AQ$10,'Result Sheet'!BC207,IF($R$3=$AQ$11,'Result Sheet'!BX207,IF($R$3=$AQ$12,'Result Sheet'!CS207,IF($R$3=$AQ$13,'Result Sheet'!DN207,""))))))</f>
        <v/>
      </c>
      <c r="K207" s="120" t="str">
        <f>IF($R$3=$AQ$8,'Result Sheet'!M207,IF($R$3=$AQ$9,'Result Sheet'!AH207,IF($R$3=$AQ$10,'Result Sheet'!BD207,IF($R$3=$AQ$11,'Result Sheet'!BY207,IF($R$3=$AQ$12,'Result Sheet'!CT207,IF($R$3=$AQ$13,'Result Sheet'!DO207,IF($R$3=$AQ$14,'Result Sheet'!EI207,IF($R$3=$AQ$15,'Result Sheet'!ES207,IF($R$3=$AQ$16,'Result Sheet'!FC207,"")))))))))</f>
        <v/>
      </c>
      <c r="L207" s="120" t="str">
        <f>IF($R$3=$AQ$8,'Result Sheet'!N207,IF($R$3=$AQ$9,'Result Sheet'!AI207,IF($R$3=$AQ$10,'Result Sheet'!BE207,IF($R$3=$AQ$11,'Result Sheet'!BZ207,IF($R$3=$AQ$12,'Result Sheet'!CU207,IF($R$3=$AQ$13,'Result Sheet'!DP207,""))))))</f>
        <v/>
      </c>
      <c r="M207" s="120" t="str">
        <f>IF($R$3=$AQ$8,'Result Sheet'!O207,IF($R$3=$AQ$9,'Result Sheet'!AJ207,IF($R$3=$AQ$10,'Result Sheet'!BF207,IF($R$3=$AQ$11,'Result Sheet'!CA207,IF($R$3=$AQ$12,'Result Sheet'!CV207,IF($R$3=$AQ$13,'Result Sheet'!DQ207,IF($R$3=$AQ$14,'Result Sheet'!EJ207,IF($R$3=$AQ$15,'Result Sheet'!ET207,IF($R$3=$AQ$16,'Result Sheet'!FD207,"")))))))))</f>
        <v/>
      </c>
      <c r="N207" s="120" t="str">
        <f>IF($R$3=$AQ$8,'Result Sheet'!P207,IF($R$3=$AQ$9,'Result Sheet'!AK207,IF($R$3=$AQ$10,'Result Sheet'!BG207,IF($R$3=$AQ$11,'Result Sheet'!CB207,IF($R$3=$AQ$12,'Result Sheet'!CW207,IF($R$3=$AQ$13,'Result Sheet'!DR207,""))))))</f>
        <v/>
      </c>
      <c r="O207" s="120" t="str">
        <f>IF($R$3=$AQ$8,'Result Sheet'!Q207,IF($R$3=$AQ$9,'Result Sheet'!AL207,IF($R$3=$AQ$10,'Result Sheet'!BH207,IF($R$3=$AQ$11,'Result Sheet'!CC207,IF($R$3=$AQ$12,'Result Sheet'!CX207,IF($R$3=$AQ$13,'Result Sheet'!DS207,IF($R$3=$AQ$14,'Result Sheet'!EK207,IF($R$3=$AQ$15,'Result Sheet'!EU207,IF($R$3=$AQ$16,'Result Sheet'!FE207,"")))))))))</f>
        <v/>
      </c>
      <c r="P207" s="482" t="str">
        <f t="shared" si="37"/>
        <v/>
      </c>
      <c r="Q207" s="120" t="str">
        <f>IF($R$3=$AQ$8,'Result Sheet'!S207,IF($R$3=$AQ$9,'Result Sheet'!AN207,IF($R$3=$AQ$10,'Result Sheet'!BJ207,IF($R$3=$AQ$11,'Result Sheet'!CE207,IF($R$3=$AQ$12,'Result Sheet'!CZ207,IF($R$3=$AQ$13,'Result Sheet'!DU207,""))))))</f>
        <v/>
      </c>
      <c r="R207" s="120" t="str">
        <f>IF($R$3=$AQ$8,'Result Sheet'!T207,IF($R$3=$AQ$9,'Result Sheet'!AO207,IF($R$3=$AQ$10,'Result Sheet'!BK207,IF($R$3=$AQ$11,'Result Sheet'!CF207,IF($R$3=$AQ$12,'Result Sheet'!DA207,IF($R$3=$AQ$13,'Result Sheet'!DV207,IF($R$3=$AQ$14,'Result Sheet'!EL207,IF($R$3=$AQ$15,'Result Sheet'!EV207,IF($R$3=$AQ$16,'Result Sheet'!FF207,"")))))))))</f>
        <v/>
      </c>
      <c r="S207" s="65" t="str">
        <f t="shared" si="38"/>
        <v/>
      </c>
      <c r="T207" s="62">
        <f t="shared" si="39"/>
        <v>0</v>
      </c>
      <c r="U207" s="120" t="str">
        <f>IF($R$3=$AQ$8,'Result Sheet'!W207,IF($R$3=$AQ$9,'Result Sheet'!AR207,IF($R$3=$AQ$10,'Result Sheet'!BN207,IF($R$3=$AQ$11,'Result Sheet'!CI207,IF($R$3=$AQ$12,'Result Sheet'!DD207,IF($R$3=$AQ$13,'Result Sheet'!DY207,""))))))</f>
        <v/>
      </c>
      <c r="V207" s="120" t="str">
        <f>IF($R$3=$AQ$8,'Result Sheet'!X207,IF($R$3=$AQ$9,'Result Sheet'!AS207,IF($R$3=$AQ$10,'Result Sheet'!BO207,IF($R$3=$AQ$11,'Result Sheet'!CJ207,IF($R$3=$AQ$12,'Result Sheet'!DE207,IF($R$3=$AQ$13,'Result Sheet'!DZ207,IF($R$3=$AQ$14,'Result Sheet'!EM207,IF($R$3=$AQ$15,'Result Sheet'!EW207,IF($R$3=$AQ$16,'Result Sheet'!FG207,"")))))))))</f>
        <v/>
      </c>
      <c r="W207" s="66" t="str">
        <f t="shared" si="40"/>
        <v/>
      </c>
      <c r="X207" s="455" t="str">
        <f t="shared" si="41"/>
        <v/>
      </c>
      <c r="Y207" s="456">
        <f t="shared" si="42"/>
        <v>0</v>
      </c>
      <c r="Z207" s="465" t="str">
        <f t="shared" si="36"/>
        <v/>
      </c>
      <c r="AA207" s="456" t="str">
        <f t="shared" si="43"/>
        <v/>
      </c>
      <c r="AB207" s="456" t="str">
        <f t="shared" si="44"/>
        <v/>
      </c>
      <c r="AC207" s="456" t="str">
        <f t="shared" si="45"/>
        <v/>
      </c>
      <c r="AD207" s="457" t="str">
        <f t="shared" si="46"/>
        <v/>
      </c>
    </row>
    <row r="208" spans="1:30">
      <c r="A208" s="830"/>
      <c r="B208" s="830"/>
      <c r="C208" s="830"/>
      <c r="D208" s="830"/>
      <c r="E208" s="830"/>
      <c r="F208" s="830"/>
      <c r="G208" s="830"/>
      <c r="H208" s="830"/>
      <c r="I208" s="830"/>
      <c r="J208" s="830"/>
      <c r="K208" s="830"/>
      <c r="L208" s="830"/>
      <c r="M208" s="830"/>
      <c r="N208" s="830"/>
      <c r="O208" s="830"/>
      <c r="P208" s="830"/>
      <c r="Q208" s="830"/>
      <c r="R208" s="830"/>
      <c r="S208" s="830"/>
      <c r="T208" s="831"/>
      <c r="U208" s="831"/>
      <c r="V208" s="831"/>
      <c r="W208" s="831"/>
      <c r="X208" s="831"/>
      <c r="Y208" s="831"/>
      <c r="Z208" s="831"/>
      <c r="AA208" s="831"/>
      <c r="AB208" s="831"/>
      <c r="AC208" s="831"/>
      <c r="AD208" s="831"/>
    </row>
    <row r="209" spans="1:30">
      <c r="A209" s="845" t="s">
        <v>209</v>
      </c>
      <c r="B209" s="845"/>
      <c r="C209" s="845"/>
      <c r="D209" s="845"/>
      <c r="E209" s="845"/>
      <c r="F209" s="847" t="str">
        <f>IF(OR($D$3="",$R$3=""),"",IF('Result Sheet'!H208="","",'Result Sheet'!H208))</f>
        <v>विषय का नाम :</v>
      </c>
      <c r="G209" s="848"/>
      <c r="H209" s="849" t="str">
        <f>IF(OR($D$3="",$R$3=""),"",IF(R3="","",R3))</f>
        <v>अंग्रेजी</v>
      </c>
      <c r="I209" s="849"/>
      <c r="J209" s="849"/>
      <c r="K209" s="849"/>
      <c r="L209" s="849"/>
      <c r="M209" s="849"/>
      <c r="N209" s="849"/>
      <c r="O209" s="849"/>
      <c r="P209" s="849"/>
      <c r="Q209" s="849"/>
      <c r="R209" s="849"/>
      <c r="S209" s="847"/>
      <c r="T209" s="466"/>
      <c r="U209" s="467"/>
      <c r="V209" s="467"/>
      <c r="W209" s="467"/>
      <c r="X209" s="467"/>
      <c r="Y209" s="467"/>
      <c r="Z209" s="467"/>
      <c r="AA209" s="467"/>
      <c r="AB209" s="467"/>
      <c r="AC209" s="467"/>
      <c r="AD209" s="850"/>
    </row>
    <row r="210" spans="1:30">
      <c r="A210" s="846"/>
      <c r="B210" s="846"/>
      <c r="C210" s="846"/>
      <c r="D210" s="846"/>
      <c r="E210" s="846"/>
      <c r="F210" s="817" t="str">
        <f>IF(OR($D$3="",$R$3=""),"",IF('Result Sheet'!H209="","",'Result Sheet'!H209))</f>
        <v>विषयाध्यापक का नाम :</v>
      </c>
      <c r="G210" s="851"/>
      <c r="H210" s="852" t="str">
        <f>IF($R$3=$AQ$8,'Result Sheet'!S4,IF($R$3=$AQ$9,'Result Sheet'!AN4,IF($R$3=$AQ$10,'Result Sheet'!BJ4,IF($R$3=$AQ$11,'Result Sheet'!CE4,IF($R$3=$AQ$12,'Result Sheet'!CZ4,IF($R$3=$AQ$13,'Result Sheet'!DU4,IF($R$3=$AQ$14,'Result Sheet'!EI209,IF($R$3=$AQ$15,'Result Sheet'!ES209,IF($R$3=$AQ$17,'Result Sheet'!FC209,IF($R$3=$AQ$18,'Result Sheet'!FM209,IF($R$3=$AQ$19,'Result Sheet'!FQ209,"")))))))))))</f>
        <v>MAMTA LAWANIYA</v>
      </c>
      <c r="I210" s="852"/>
      <c r="J210" s="852"/>
      <c r="K210" s="852"/>
      <c r="L210" s="852"/>
      <c r="M210" s="852"/>
      <c r="N210" s="852"/>
      <c r="O210" s="852"/>
      <c r="P210" s="852"/>
      <c r="Q210" s="852"/>
      <c r="R210" s="852"/>
      <c r="S210" s="817"/>
      <c r="T210" s="468"/>
      <c r="U210" s="469"/>
      <c r="V210" s="469"/>
      <c r="W210" s="469"/>
      <c r="X210" s="469"/>
      <c r="Y210" s="469"/>
      <c r="Z210" s="469"/>
      <c r="AA210" s="469"/>
      <c r="AB210" s="469"/>
      <c r="AC210" s="469"/>
      <c r="AD210" s="850"/>
    </row>
    <row r="211" spans="1:30">
      <c r="A211" s="846"/>
      <c r="B211" s="846"/>
      <c r="C211" s="846"/>
      <c r="D211" s="846"/>
      <c r="E211" s="846"/>
      <c r="F211" s="817" t="str">
        <f>IF(OR($D$3="",$R$3=""),"",IF('Result Sheet'!H210="","",'Result Sheet'!H210))</f>
        <v>परीक्षा में बैठने वाले विद्यार्थियों की संख्या :</v>
      </c>
      <c r="G211" s="851"/>
      <c r="H211" s="853">
        <f>IF(AND(H209="",H210=""),"",COUNTA(AB8:AB207)-COUNTIF(B8:B207,"NSO")-COUNTIF(AB8:AB207,"AB")-COUNTIF(AB8:AB207,""))</f>
        <v>12</v>
      </c>
      <c r="I211" s="853"/>
      <c r="J211" s="853"/>
      <c r="K211" s="853"/>
      <c r="L211" s="853"/>
      <c r="M211" s="853"/>
      <c r="N211" s="853"/>
      <c r="O211" s="853"/>
      <c r="P211" s="853"/>
      <c r="Q211" s="853"/>
      <c r="R211" s="853"/>
      <c r="S211" s="854"/>
      <c r="T211" s="470"/>
      <c r="U211" s="471"/>
      <c r="V211" s="471"/>
      <c r="W211" s="471"/>
      <c r="X211" s="471"/>
      <c r="Y211" s="471"/>
      <c r="Z211" s="471"/>
      <c r="AA211" s="471"/>
      <c r="AB211" s="471"/>
      <c r="AC211" s="471"/>
      <c r="AD211" s="850"/>
    </row>
    <row r="212" spans="1:30">
      <c r="A212" s="846"/>
      <c r="B212" s="846"/>
      <c r="C212" s="846"/>
      <c r="D212" s="846"/>
      <c r="E212" s="846"/>
      <c r="F212" s="817" t="str">
        <f>IF(OR($D$3="",$R$3=""),"",IF('Result Sheet'!H211="","",'Result Sheet'!H211))</f>
        <v>ग्रेड :</v>
      </c>
      <c r="G212" s="851"/>
      <c r="H212" s="853" t="str">
        <f>IF(OR($R$3=$AQ$14,$R$3=$AQ$15,$R$3=$AQ$16),"A+","A")</f>
        <v>A</v>
      </c>
      <c r="I212" s="853"/>
      <c r="J212" s="853" t="str">
        <f>IF(OR($R$3=$AQ$14,$R$3=$AQ$15,$R$3=$AQ$16),"A","B")</f>
        <v>B</v>
      </c>
      <c r="K212" s="853"/>
      <c r="L212" s="853" t="str">
        <f>IF(OR($R$3=$AQ$14,$R$3=$AQ$15,$R$3=$AQ$16),"B","C")</f>
        <v>C</v>
      </c>
      <c r="M212" s="853"/>
      <c r="N212" s="819" t="str">
        <f>IF(OR($R$3=$AQ$14,$R$3=$AQ$15,$R$3=$AQ$16),"C","D")</f>
        <v>D</v>
      </c>
      <c r="O212" s="819"/>
      <c r="P212" s="819" t="str">
        <f>IF(OR($R$3=$AQ$14,$R$3=$AQ$15,$R$3=$AQ$16),"D","E")</f>
        <v>E</v>
      </c>
      <c r="Q212" s="819"/>
      <c r="R212" s="857" t="s">
        <v>87</v>
      </c>
      <c r="S212" s="858"/>
      <c r="T212" s="472"/>
      <c r="U212" s="473"/>
      <c r="V212" s="473"/>
      <c r="W212" s="473"/>
      <c r="X212" s="473"/>
      <c r="Y212" s="474"/>
      <c r="Z212" s="474"/>
      <c r="AA212" s="474"/>
      <c r="AB212" s="475"/>
      <c r="AC212" s="475"/>
      <c r="AD212" s="850"/>
    </row>
    <row r="213" spans="1:30">
      <c r="A213" s="846"/>
      <c r="B213" s="846"/>
      <c r="C213" s="846"/>
      <c r="D213" s="846"/>
      <c r="E213" s="846"/>
      <c r="F213" s="817" t="str">
        <f>IF(OR($D$3="",$R$3=""),"",IF('Result Sheet'!H212="","",'Result Sheet'!H212))</f>
        <v>ग्रेडवार उत्तीर्ण विद्यार्थी :</v>
      </c>
      <c r="G213" s="851"/>
      <c r="H213" s="853">
        <f>IF(AND(H209="",H210=""),"",IF(OR($R$3=$AQ$14,$R$3=$AQ$15,$R$3=$AQ$16),COUNTIF(AD8:AD207,"A+"),COUNTIF(AD8:AD207,"A")))</f>
        <v>12</v>
      </c>
      <c r="I213" s="853"/>
      <c r="J213" s="853">
        <f>IF(AND(H209="",H210=""),"",IF(OR($R$3=$AQ$14,$R$3=$AQ$15,$R$3=$AQ$16),COUNTIF(AD8:AD207,"A"),COUNTIF(AD8:AD207,"B")))</f>
        <v>0</v>
      </c>
      <c r="K213" s="853"/>
      <c r="L213" s="853">
        <f>IF(AND(H209="",H210=""),"",IF(OR($R$3=$AQ$14,$R$3=$AQ$15,$R$3=$AQ$16),COUNTIF(AD8:AD207,"B"),COUNTIF(AD8:AD207,"C")))</f>
        <v>0</v>
      </c>
      <c r="M213" s="853"/>
      <c r="N213" s="853">
        <f>IF(AND(H209="",H210=""),"",IF(OR($R$3=$AQ$14,$R$3=$AQ$15,$R$3=$AQ$16),COUNTIF(AD8:AD207,"C"),COUNTIF(AD8:AD207,"D")))</f>
        <v>0</v>
      </c>
      <c r="O213" s="853"/>
      <c r="P213" s="853">
        <f>IF(AND(H209="",H210=""),"",IF(OR($R$3=$AQ$14,$R$3=$AQ$15,$R$3=$AQ$16),COUNTIF(AD8:AD207,"D"),COUNTIF(AD8:AD207,"E")))</f>
        <v>0</v>
      </c>
      <c r="Q213" s="853"/>
      <c r="R213" s="859">
        <f>IF(AND(H209="",H210=""),"",SUM(H213,J213,L213,N213,P213))</f>
        <v>12</v>
      </c>
      <c r="S213" s="860"/>
      <c r="T213" s="470"/>
      <c r="U213" s="471"/>
      <c r="V213" s="471"/>
      <c r="W213" s="471"/>
      <c r="X213" s="471"/>
      <c r="Y213" s="476"/>
      <c r="Z213" s="476"/>
      <c r="AA213" s="476"/>
      <c r="AB213" s="477"/>
      <c r="AC213" s="477"/>
      <c r="AD213" s="850"/>
    </row>
    <row r="214" spans="1:30">
      <c r="A214" s="846"/>
      <c r="B214" s="846"/>
      <c r="C214" s="846"/>
      <c r="D214" s="846"/>
      <c r="E214" s="846"/>
      <c r="F214" s="817" t="str">
        <f>IF(OR($D$3="",$R$3=""),"",IF('Result Sheet'!H213="","",'Result Sheet'!H213))</f>
        <v>कुल उत्तीर्ण प्रतिशत में  :</v>
      </c>
      <c r="G214" s="818"/>
      <c r="H214" s="855">
        <f>IF(AND(H209="",H210=""),"",IF(H211=0,0,(R213-P213)/H211*100))</f>
        <v>100</v>
      </c>
      <c r="I214" s="855"/>
      <c r="J214" s="855"/>
      <c r="K214" s="855"/>
      <c r="L214" s="855"/>
      <c r="M214" s="855"/>
      <c r="N214" s="855"/>
      <c r="O214" s="855"/>
      <c r="P214" s="855"/>
      <c r="Q214" s="855"/>
      <c r="R214" s="855"/>
      <c r="S214" s="856"/>
      <c r="T214" s="478"/>
      <c r="U214" s="479"/>
      <c r="V214" s="479"/>
      <c r="W214" s="479"/>
      <c r="X214" s="479"/>
      <c r="Y214" s="479"/>
      <c r="Z214" s="479"/>
      <c r="AA214" s="479"/>
      <c r="AB214" s="479"/>
      <c r="AC214" s="479"/>
      <c r="AD214" s="850"/>
    </row>
    <row r="215" spans="1:30">
      <c r="A215" s="846"/>
      <c r="B215" s="846"/>
      <c r="C215" s="846"/>
      <c r="D215" s="846"/>
      <c r="E215" s="846"/>
      <c r="F215" s="817" t="str">
        <f>IF(OR($D$3="",$R$3=""),"",IF('Result Sheet'!H214="","",'Result Sheet'!H214))</f>
        <v>पूरक परीक्षा  :</v>
      </c>
      <c r="G215" s="818"/>
      <c r="H215" s="819">
        <f>IF(AND(H209="",H210=""),"",COUNTIF(AB8:AB207,"S"))</f>
        <v>0</v>
      </c>
      <c r="I215" s="819"/>
      <c r="J215" s="819"/>
      <c r="K215" s="819"/>
      <c r="L215" s="819"/>
      <c r="M215" s="819"/>
      <c r="N215" s="819"/>
      <c r="O215" s="819"/>
      <c r="P215" s="819"/>
      <c r="Q215" s="819"/>
      <c r="R215" s="819"/>
      <c r="S215" s="820"/>
      <c r="T215" s="472"/>
      <c r="U215" s="473"/>
      <c r="V215" s="473"/>
      <c r="W215" s="473"/>
      <c r="X215" s="473"/>
      <c r="Y215" s="473"/>
      <c r="Z215" s="473"/>
      <c r="AA215" s="473"/>
      <c r="AB215" s="473"/>
      <c r="AC215" s="473"/>
      <c r="AD215" s="850"/>
    </row>
    <row r="216" spans="1:30">
      <c r="A216" s="846"/>
      <c r="B216" s="846"/>
      <c r="C216" s="846"/>
      <c r="D216" s="846"/>
      <c r="E216" s="846"/>
      <c r="F216" s="817" t="str">
        <f>IF(OR($D$3="",$R$3=""),"",IF('Result Sheet'!H215="","",'Result Sheet'!H215))</f>
        <v>अनुतीर्ण  :</v>
      </c>
      <c r="G216" s="818"/>
      <c r="H216" s="819">
        <f>IF(AND(H209="",H210=""),"",COUNTIF(AB8:AB207,"F"))</f>
        <v>0</v>
      </c>
      <c r="I216" s="819"/>
      <c r="J216" s="819"/>
      <c r="K216" s="819"/>
      <c r="L216" s="819"/>
      <c r="M216" s="819"/>
      <c r="N216" s="819"/>
      <c r="O216" s="819"/>
      <c r="P216" s="819"/>
      <c r="Q216" s="819"/>
      <c r="R216" s="819"/>
      <c r="S216" s="820"/>
      <c r="T216" s="472"/>
      <c r="U216" s="473"/>
      <c r="V216" s="473"/>
      <c r="W216" s="473"/>
      <c r="X216" s="473"/>
      <c r="Y216" s="473"/>
      <c r="Z216" s="473"/>
      <c r="AA216" s="473"/>
      <c r="AB216" s="473"/>
      <c r="AC216" s="473"/>
      <c r="AD216" s="850"/>
    </row>
    <row r="217" spans="1:30">
      <c r="A217" s="846"/>
      <c r="B217" s="846"/>
      <c r="C217" s="846"/>
      <c r="D217" s="846"/>
      <c r="E217" s="846"/>
      <c r="F217" s="817" t="str">
        <f>IF(OR($D$3="",$R$3=""),"",IF('Result Sheet'!H216="","",'Result Sheet'!H216))</f>
        <v>पुनः परीक्षा तक परिणाम रोका गया  :</v>
      </c>
      <c r="G217" s="818"/>
      <c r="H217" s="819">
        <f>IF(AND(H209="",H210=""),"",COUNTIF(AB8:AB207,"RW"))</f>
        <v>0</v>
      </c>
      <c r="I217" s="819"/>
      <c r="J217" s="819"/>
      <c r="K217" s="819"/>
      <c r="L217" s="819"/>
      <c r="M217" s="819"/>
      <c r="N217" s="819"/>
      <c r="O217" s="819"/>
      <c r="P217" s="819"/>
      <c r="Q217" s="819"/>
      <c r="R217" s="819"/>
      <c r="S217" s="820"/>
      <c r="T217" s="472"/>
      <c r="U217" s="473"/>
      <c r="V217" s="473"/>
      <c r="W217" s="473"/>
      <c r="X217" s="473"/>
      <c r="Y217" s="473"/>
      <c r="Z217" s="473"/>
      <c r="AA217" s="473"/>
      <c r="AB217" s="473"/>
      <c r="AC217" s="473"/>
      <c r="AD217" s="850"/>
    </row>
    <row r="218" spans="1:30">
      <c r="A218" s="846"/>
      <c r="B218" s="846"/>
      <c r="C218" s="846"/>
      <c r="D218" s="846"/>
      <c r="E218" s="846"/>
      <c r="F218" s="817" t="str">
        <f>IF(OR($D$3="",$R$3=""),"",IF('Result Sheet'!H217="","",'Result Sheet'!H217))</f>
        <v>अनुपस्थिति  :</v>
      </c>
      <c r="G218" s="818"/>
      <c r="H218" s="819">
        <f>IF(AND(H209="",H210=""),"",COUNTIF(AB8:AB207,"AB"))</f>
        <v>0</v>
      </c>
      <c r="I218" s="819"/>
      <c r="J218" s="819"/>
      <c r="K218" s="819"/>
      <c r="L218" s="819"/>
      <c r="M218" s="819"/>
      <c r="N218" s="819"/>
      <c r="O218" s="819"/>
      <c r="P218" s="819"/>
      <c r="Q218" s="819"/>
      <c r="R218" s="819"/>
      <c r="S218" s="820"/>
      <c r="T218" s="472"/>
      <c r="U218" s="473"/>
      <c r="V218" s="473"/>
      <c r="W218" s="473"/>
      <c r="X218" s="473"/>
      <c r="Y218" s="473"/>
      <c r="Z218" s="473"/>
      <c r="AA218" s="473"/>
      <c r="AB218" s="473"/>
      <c r="AC218" s="473"/>
      <c r="AD218" s="850"/>
    </row>
    <row r="219" spans="1:30">
      <c r="A219" s="846"/>
      <c r="B219" s="846"/>
      <c r="C219" s="846"/>
      <c r="D219" s="846"/>
      <c r="E219" s="846"/>
      <c r="F219" s="817" t="s">
        <v>86</v>
      </c>
      <c r="G219" s="818"/>
      <c r="H219" s="819">
        <f>IF(AND(H209="",H210=""),"",COUNTIF(AB8:AB207,"NSO"))</f>
        <v>0</v>
      </c>
      <c r="I219" s="819"/>
      <c r="J219" s="819"/>
      <c r="K219" s="819"/>
      <c r="L219" s="819"/>
      <c r="M219" s="819"/>
      <c r="N219" s="819"/>
      <c r="O219" s="819"/>
      <c r="P219" s="819"/>
      <c r="Q219" s="819"/>
      <c r="R219" s="819"/>
      <c r="S219" s="820"/>
      <c r="T219" s="472"/>
      <c r="U219" s="473"/>
      <c r="V219" s="473"/>
      <c r="W219" s="473"/>
      <c r="X219" s="473"/>
      <c r="Y219" s="473"/>
      <c r="Z219" s="473"/>
      <c r="AA219" s="473"/>
      <c r="AB219" s="473"/>
      <c r="AC219" s="473"/>
      <c r="AD219" s="850"/>
    </row>
    <row r="220" spans="1:30">
      <c r="A220" s="846"/>
      <c r="B220" s="846"/>
      <c r="C220" s="846"/>
      <c r="D220" s="846"/>
      <c r="E220" s="846"/>
      <c r="F220" s="817" t="str">
        <f>IF(OR($D$3="",$R$3=""),"",IF('Result Sheet'!H218="","",'Result Sheet'!H218))</f>
        <v>पुनः परीक्षा वाले विद्यार्थियों की संख्या  :</v>
      </c>
      <c r="G220" s="818"/>
      <c r="H220" s="819">
        <f>IF(AND(H209="",H210=""),"",COUNTIF(AB8:AB207,"RE"))</f>
        <v>0</v>
      </c>
      <c r="I220" s="819"/>
      <c r="J220" s="819"/>
      <c r="K220" s="819"/>
      <c r="L220" s="819"/>
      <c r="M220" s="819"/>
      <c r="N220" s="819"/>
      <c r="O220" s="819"/>
      <c r="P220" s="819"/>
      <c r="Q220" s="819"/>
      <c r="R220" s="819"/>
      <c r="S220" s="820"/>
      <c r="T220" s="480"/>
      <c r="U220" s="481"/>
      <c r="V220" s="481"/>
      <c r="W220" s="481"/>
      <c r="X220" s="481"/>
      <c r="Y220" s="481"/>
      <c r="Z220" s="481"/>
      <c r="AA220" s="481"/>
      <c r="AB220" s="481"/>
      <c r="AC220" s="481"/>
      <c r="AD220" s="850"/>
    </row>
  </sheetData>
  <sheetProtection password="D49E" sheet="1" objects="1" scenarios="1" formatColumns="0" formatRows="0"/>
  <protectedRanges>
    <protectedRange password="EA02" sqref="P5:S5 Q6:S6 J5:O6 T5:W6 J7:W7 P8:P207 S8:T207 W8:W207" name="mark sheet"/>
  </protectedRanges>
  <mergeCells count="69">
    <mergeCell ref="F220:G220"/>
    <mergeCell ref="H220:S220"/>
    <mergeCell ref="J5:K5"/>
    <mergeCell ref="L5:M5"/>
    <mergeCell ref="N5:O5"/>
    <mergeCell ref="P5:P6"/>
    <mergeCell ref="Q5:S5"/>
    <mergeCell ref="F216:G216"/>
    <mergeCell ref="H216:S216"/>
    <mergeCell ref="F217:G217"/>
    <mergeCell ref="H217:S217"/>
    <mergeCell ref="F218:G218"/>
    <mergeCell ref="H218:S218"/>
    <mergeCell ref="P213:Q213"/>
    <mergeCell ref="R213:S213"/>
    <mergeCell ref="F214:G214"/>
    <mergeCell ref="F213:G213"/>
    <mergeCell ref="H213:I213"/>
    <mergeCell ref="J213:K213"/>
    <mergeCell ref="L213:M213"/>
    <mergeCell ref="N213:O213"/>
    <mergeCell ref="J212:K212"/>
    <mergeCell ref="L212:M212"/>
    <mergeCell ref="N212:O212"/>
    <mergeCell ref="P212:Q212"/>
    <mergeCell ref="R212:S212"/>
    <mergeCell ref="AG5:AK6"/>
    <mergeCell ref="AG8:AL9"/>
    <mergeCell ref="AG10:AL10"/>
    <mergeCell ref="A209:E220"/>
    <mergeCell ref="F209:G209"/>
    <mergeCell ref="H209:S209"/>
    <mergeCell ref="AD209:AD220"/>
    <mergeCell ref="F210:G210"/>
    <mergeCell ref="H210:S210"/>
    <mergeCell ref="F211:G211"/>
    <mergeCell ref="H211:S211"/>
    <mergeCell ref="F212:G212"/>
    <mergeCell ref="H212:I212"/>
    <mergeCell ref="H214:S214"/>
    <mergeCell ref="F215:G215"/>
    <mergeCell ref="H215:S215"/>
    <mergeCell ref="A5:A7"/>
    <mergeCell ref="B5:B7"/>
    <mergeCell ref="C5:C7"/>
    <mergeCell ref="D5:D7"/>
    <mergeCell ref="E5:E7"/>
    <mergeCell ref="Z5:Z6"/>
    <mergeCell ref="AA5:AA6"/>
    <mergeCell ref="AB5:AB6"/>
    <mergeCell ref="G5:G7"/>
    <mergeCell ref="H5:H7"/>
    <mergeCell ref="I5:I7"/>
    <mergeCell ref="F219:G219"/>
    <mergeCell ref="H219:S219"/>
    <mergeCell ref="F5:F7"/>
    <mergeCell ref="A1:AD1"/>
    <mergeCell ref="A2:AD2"/>
    <mergeCell ref="B3:C3"/>
    <mergeCell ref="H3:K3"/>
    <mergeCell ref="N3:Q3"/>
    <mergeCell ref="R3:AD3"/>
    <mergeCell ref="AC5:AC6"/>
    <mergeCell ref="AD5:AD6"/>
    <mergeCell ref="A208:AD208"/>
    <mergeCell ref="T5:T6"/>
    <mergeCell ref="U5:W5"/>
    <mergeCell ref="X5:X6"/>
    <mergeCell ref="Y5:Y6"/>
  </mergeCells>
  <conditionalFormatting sqref="N213 T213:W213 H209:H214 P213 J212:J213 L212:L213 H8:O207">
    <cfRule type="containsText" dxfId="191" priority="21" stopIfTrue="1" operator="containsText" text="OBC">
      <formula>NOT(ISERROR(SEARCH("OBC",H8)))</formula>
    </cfRule>
    <cfRule type="containsText" dxfId="190" priority="22" stopIfTrue="1" operator="containsText" text="ST">
      <formula>NOT(ISERROR(SEARCH("ST",H8)))</formula>
    </cfRule>
    <cfRule type="containsText" dxfId="189" priority="23" stopIfTrue="1" operator="containsText" text="SC">
      <formula>NOT(ISERROR(SEARCH("SC",H8)))</formula>
    </cfRule>
  </conditionalFormatting>
  <conditionalFormatting sqref="I8:O207">
    <cfRule type="expression" dxfId="188" priority="19">
      <formula>I8="F"</formula>
    </cfRule>
    <cfRule type="expression" dxfId="187" priority="20">
      <formula>I8="M"</formula>
    </cfRule>
  </conditionalFormatting>
  <conditionalFormatting sqref="P7:P207 M8:M207 S7:T207 W7:W207">
    <cfRule type="cellIs" dxfId="186" priority="18" operator="equal">
      <formula>0</formula>
    </cfRule>
  </conditionalFormatting>
  <conditionalFormatting sqref="Q8:R207">
    <cfRule type="containsText" dxfId="185" priority="8" stopIfTrue="1" operator="containsText" text="OBC">
      <formula>NOT(ISERROR(SEARCH("OBC",Q8)))</formula>
    </cfRule>
    <cfRule type="containsText" dxfId="184" priority="9" stopIfTrue="1" operator="containsText" text="ST">
      <formula>NOT(ISERROR(SEARCH("ST",Q8)))</formula>
    </cfRule>
    <cfRule type="containsText" dxfId="183" priority="10" stopIfTrue="1" operator="containsText" text="SC">
      <formula>NOT(ISERROR(SEARCH("SC",Q8)))</formula>
    </cfRule>
  </conditionalFormatting>
  <conditionalFormatting sqref="Q8:R207">
    <cfRule type="expression" dxfId="182" priority="6">
      <formula>Q8="F"</formula>
    </cfRule>
    <cfRule type="expression" dxfId="181" priority="7">
      <formula>Q8="M"</formula>
    </cfRule>
  </conditionalFormatting>
  <conditionalFormatting sqref="U8:V207">
    <cfRule type="containsText" dxfId="180" priority="3" stopIfTrue="1" operator="containsText" text="OBC">
      <formula>NOT(ISERROR(SEARCH("OBC",U8)))</formula>
    </cfRule>
    <cfRule type="containsText" dxfId="179" priority="4" stopIfTrue="1" operator="containsText" text="ST">
      <formula>NOT(ISERROR(SEARCH("ST",U8)))</formula>
    </cfRule>
    <cfRule type="containsText" dxfId="178" priority="5" stopIfTrue="1" operator="containsText" text="SC">
      <formula>NOT(ISERROR(SEARCH("SC",U8)))</formula>
    </cfRule>
  </conditionalFormatting>
  <conditionalFormatting sqref="U8:V207">
    <cfRule type="expression" dxfId="177" priority="1">
      <formula>U8="F"</formula>
    </cfRule>
    <cfRule type="expression" dxfId="176" priority="2">
      <formula>U8="M"</formula>
    </cfRule>
  </conditionalFormatting>
  <dataValidations count="1">
    <dataValidation type="list" allowBlank="1" showInputMessage="1" showErrorMessage="1" sqref="R3:AD3">
      <formula1>subject5</formula1>
    </dataValidation>
  </dataValidations>
  <pageMargins left="0.45" right="0.2" top="0.25" bottom="0.25" header="0.3" footer="0.3"/>
  <pageSetup paperSize="9" scale="76" fitToHeight="5"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P47"/>
  <sheetViews>
    <sheetView showGridLines="0" view="pageBreakPreview" zoomScaleSheetLayoutView="100" workbookViewId="0">
      <selection activeCell="S16" sqref="S16"/>
    </sheetView>
  </sheetViews>
  <sheetFormatPr defaultRowHeight="15"/>
  <cols>
    <col min="1" max="1" width="21.375" style="178" customWidth="1"/>
    <col min="2" max="2" width="18" style="179" customWidth="1"/>
    <col min="3" max="4" width="7.75" style="178" customWidth="1"/>
    <col min="5" max="5" width="8.75" style="178" customWidth="1"/>
    <col min="6" max="6" width="7" style="178" customWidth="1"/>
    <col min="7" max="13" width="6.75" style="178" customWidth="1"/>
    <col min="14" max="14" width="7" style="178" customWidth="1"/>
    <col min="15" max="15" width="8.375" style="178" customWidth="1"/>
    <col min="16" max="16" width="4.25" style="178" customWidth="1"/>
    <col min="17" max="16384" width="9" style="56"/>
  </cols>
  <sheetData>
    <row r="1" spans="1:16" ht="40.5" customHeight="1" thickBot="1">
      <c r="A1" s="881" t="str">
        <f>IF('Master sheet'!D11="Hindi",CONCATENATE("विद्यालय का नाम :-","  ",'Master sheet'!D8),CONCATENATE("School Name :-","  ",'Master sheet'!D7))</f>
        <v xml:space="preserve">विद्यालय का नाम :-  महात्मा गाँधी राजकीय विद्यालय (अंग्रेजी माध्यम) बर, पाली </v>
      </c>
      <c r="B1" s="881"/>
      <c r="C1" s="881"/>
      <c r="D1" s="881"/>
      <c r="E1" s="881"/>
      <c r="F1" s="881"/>
      <c r="G1" s="881"/>
      <c r="H1" s="881"/>
      <c r="I1" s="881"/>
      <c r="J1" s="881"/>
      <c r="K1" s="881"/>
      <c r="L1" s="881"/>
      <c r="M1" s="881"/>
      <c r="N1" s="881"/>
      <c r="O1" s="881"/>
      <c r="P1" s="129"/>
    </row>
    <row r="2" spans="1:16" ht="20.25" customHeight="1" thickTop="1">
      <c r="A2" s="882" t="str">
        <f>IF('Master sheet'!D11="Hindi","विषय वार और विषयाध्यापक वार परिणाम","SUBJECT-WISE &amp; TEACHER'S-WISE RESULT")</f>
        <v>विषय वार और विषयाध्यापक वार परिणाम</v>
      </c>
      <c r="B2" s="883"/>
      <c r="C2" s="883"/>
      <c r="D2" s="883"/>
      <c r="E2" s="883"/>
      <c r="F2" s="886" t="str">
        <f>IF('Master sheet'!D11="Hindi","कक्षा  :-","CLASS :- ")</f>
        <v>कक्षा  :-</v>
      </c>
      <c r="G2" s="886"/>
      <c r="H2" s="888">
        <f>IF('Result Sheet'!E3="","",'Result Sheet'!E3)</f>
        <v>7</v>
      </c>
      <c r="I2" s="888"/>
      <c r="J2" s="890" t="str">
        <f>IF('Master sheet'!D11="Hindi","सत्र :- ","Session :- ")</f>
        <v xml:space="preserve">सत्र :- </v>
      </c>
      <c r="K2" s="890"/>
      <c r="L2" s="890"/>
      <c r="M2" s="888" t="str">
        <f>IF('Result Sheet'!J3="","",'Result Sheet'!J3)</f>
        <v xml:space="preserve"> 2023-2024</v>
      </c>
      <c r="N2" s="888"/>
      <c r="O2" s="892"/>
      <c r="P2" s="130"/>
    </row>
    <row r="3" spans="1:16" ht="20.25" customHeight="1" thickBot="1">
      <c r="A3" s="884"/>
      <c r="B3" s="885"/>
      <c r="C3" s="885"/>
      <c r="D3" s="885"/>
      <c r="E3" s="885"/>
      <c r="F3" s="887"/>
      <c r="G3" s="887"/>
      <c r="H3" s="889"/>
      <c r="I3" s="889"/>
      <c r="J3" s="891"/>
      <c r="K3" s="891"/>
      <c r="L3" s="891"/>
      <c r="M3" s="889"/>
      <c r="N3" s="889"/>
      <c r="O3" s="893"/>
      <c r="P3" s="130"/>
    </row>
    <row r="4" spans="1:16" ht="79.5" customHeight="1" thickTop="1" thickBot="1">
      <c r="A4" s="334" t="str">
        <f>IF('Master sheet'!$D$11="Hindi","विषयाध्यापक का नाम","Subject Teacher")</f>
        <v>विषयाध्यापक का नाम</v>
      </c>
      <c r="B4" s="335" t="str">
        <f>IF('Master sheet'!$D$11="Hindi","विषय","Subject")</f>
        <v>विषय</v>
      </c>
      <c r="C4" s="336" t="str">
        <f>IF('Master sheet'!$D$11="Hindi","प्रविष्ठ कुल विद्यार्थी","No. of students appeared")</f>
        <v>प्रविष्ठ कुल विद्यार्थी</v>
      </c>
      <c r="D4" s="337" t="str">
        <f>IF('Master sheet'!$D$11="Hindi","उत्तीर्ण","Passed")</f>
        <v>उत्तीर्ण</v>
      </c>
      <c r="E4" s="337" t="str">
        <f>IF('Master sheet'!$D$11="Hindi","प्रतिशत","Percentage")</f>
        <v>प्रतिशत</v>
      </c>
      <c r="F4" s="337" t="str">
        <f>IF('Master sheet'!$D$11="Hindi","ग्रेड 'ए'","Grade 'A'")</f>
        <v>ग्रेड 'ए'</v>
      </c>
      <c r="G4" s="337" t="str">
        <f>IF('Master sheet'!$D$11="Hindi","ग्रेड 'बी'","Grade 'B'")</f>
        <v>ग्रेड 'बी'</v>
      </c>
      <c r="H4" s="337" t="str">
        <f>IF('Master sheet'!$D$11="Hindi","ग्रेड 'सी'","Grade 'C'")</f>
        <v>ग्रेड 'सी'</v>
      </c>
      <c r="I4" s="337" t="str">
        <f>IF('Master sheet'!$D$11="Hindi","ग्रेड 'डी'","Grade 'D'")</f>
        <v>ग्रेड 'डी'</v>
      </c>
      <c r="J4" s="336" t="str">
        <f>IF('Master sheet'!$D$11="Hindi","ग्रेड 'ई'","Grade 'E'")</f>
        <v>ग्रेड 'ई'</v>
      </c>
      <c r="K4" s="336" t="str">
        <f>IF('Master sheet'!$D$11="Hindi","अनुतीर्ण","Failed")</f>
        <v>अनुतीर्ण</v>
      </c>
      <c r="L4" s="336" t="str">
        <f>IF('Master sheet'!$D$11="Hindi","अनुपस्थित","Absent")</f>
        <v>अनुपस्थित</v>
      </c>
      <c r="M4" s="336" t="str">
        <f>IF('Master sheet'!$D$11="Hindi","पुनः परीक्षा","Re-Exam")</f>
        <v>पुनः परीक्षा</v>
      </c>
      <c r="N4" s="336" t="str">
        <f>IF('Master sheet'!$D$11="Hindi","नाम पृथक","NSO")</f>
        <v>नाम पृथक</v>
      </c>
      <c r="O4" s="338" t="str">
        <f>IF('Master sheet'!$D$11="Hindi","कुल योग","Total")</f>
        <v>कुल योग</v>
      </c>
      <c r="P4" s="130"/>
    </row>
    <row r="5" spans="1:16" ht="24" customHeight="1" thickTop="1">
      <c r="A5" s="131" t="str">
        <f>'Result Sheet'!K208</f>
        <v>हिंदी</v>
      </c>
      <c r="B5" s="132" t="str">
        <f>IF('Master sheet'!$D$11="Hindi","हिंदी","Hindi")</f>
        <v>हिंदी</v>
      </c>
      <c r="C5" s="133">
        <f>'Result Sheet'!K210</f>
        <v>12</v>
      </c>
      <c r="D5" s="133">
        <f>'Result Sheet'!W212</f>
        <v>12</v>
      </c>
      <c r="E5" s="134">
        <f>'Result Sheet'!K213</f>
        <v>100</v>
      </c>
      <c r="F5" s="135">
        <f>'Result Sheet'!K212</f>
        <v>0</v>
      </c>
      <c r="G5" s="135">
        <f>'Result Sheet'!M212</f>
        <v>2</v>
      </c>
      <c r="H5" s="135">
        <f>'Result Sheet'!O212</f>
        <v>10</v>
      </c>
      <c r="I5" s="135">
        <f>'Result Sheet'!S212</f>
        <v>0</v>
      </c>
      <c r="J5" s="133">
        <f>'Result Sheet'!U212</f>
        <v>0</v>
      </c>
      <c r="K5" s="135">
        <f>'Result Sheet'!K215</f>
        <v>0</v>
      </c>
      <c r="L5" s="135">
        <f>'Result Sheet'!K217</f>
        <v>0</v>
      </c>
      <c r="M5" s="135">
        <f>'Result Sheet'!K218</f>
        <v>0</v>
      </c>
      <c r="N5" s="136">
        <f>IF(D5="","",'Result Sheet'!$FW$217)</f>
        <v>0</v>
      </c>
      <c r="O5" s="137">
        <f>IF(D5="","",SUM(F5,G5,H5,I5,J5,K5,M5,N5,L5))</f>
        <v>12</v>
      </c>
      <c r="P5" s="138"/>
    </row>
    <row r="6" spans="1:16" ht="24" customHeight="1">
      <c r="A6" s="139" t="str">
        <f>'Result Sheet'!AG209</f>
        <v>MAMTA LAWANIYA</v>
      </c>
      <c r="B6" s="140" t="str">
        <f>IF('Master sheet'!$D$11="Hindi","अंग्रेजी","English")</f>
        <v>अंग्रेजी</v>
      </c>
      <c r="C6" s="141">
        <f>'Result Sheet'!AG210</f>
        <v>12</v>
      </c>
      <c r="D6" s="141">
        <f>'Result Sheet'!AS212</f>
        <v>12</v>
      </c>
      <c r="E6" s="142">
        <f>'Result Sheet'!AG213</f>
        <v>100</v>
      </c>
      <c r="F6" s="143">
        <f>'Result Sheet'!AG212</f>
        <v>0</v>
      </c>
      <c r="G6" s="143">
        <f>'Result Sheet'!AI212</f>
        <v>3</v>
      </c>
      <c r="H6" s="143">
        <f>'Result Sheet'!AL212</f>
        <v>9</v>
      </c>
      <c r="I6" s="143">
        <f>'Result Sheet'!AO212</f>
        <v>0</v>
      </c>
      <c r="J6" s="141">
        <f>'Result Sheet'!AQ212</f>
        <v>0</v>
      </c>
      <c r="K6" s="143">
        <f>'Result Sheet'!AG215</f>
        <v>0</v>
      </c>
      <c r="L6" s="143">
        <f>'Result Sheet'!AG217</f>
        <v>0</v>
      </c>
      <c r="M6" s="143">
        <f>'Result Sheet'!AG218</f>
        <v>0</v>
      </c>
      <c r="N6" s="143">
        <f>IF(D6="","",'Result Sheet'!$FW$217)</f>
        <v>0</v>
      </c>
      <c r="O6" s="137">
        <f t="shared" ref="O6:O16" si="0">IF(D6="","",SUM(F6,G6,H6,I6,J6,K6,M6,N6,L6))</f>
        <v>12</v>
      </c>
      <c r="P6" s="138"/>
    </row>
    <row r="7" spans="1:16" ht="24" customHeight="1">
      <c r="A7" s="144" t="str">
        <f>'Result Sheet'!BC209</f>
        <v>SURESH KUMAR</v>
      </c>
      <c r="B7" s="145" t="str">
        <f>IF('Master sheet'!$D$11="Hindi","तृतीय भाषा","Third Language")</f>
        <v>तृतीय भाषा</v>
      </c>
      <c r="C7" s="141">
        <f>'Result Sheet'!BC210</f>
        <v>12</v>
      </c>
      <c r="D7" s="141">
        <f>'Result Sheet'!BO212</f>
        <v>12</v>
      </c>
      <c r="E7" s="142">
        <f>'Result Sheet'!BC213</f>
        <v>100</v>
      </c>
      <c r="F7" s="143">
        <f>'Result Sheet'!BC212</f>
        <v>0</v>
      </c>
      <c r="G7" s="143">
        <f>'Result Sheet'!BE212</f>
        <v>6</v>
      </c>
      <c r="H7" s="143">
        <f>'Result Sheet'!BH212</f>
        <v>6</v>
      </c>
      <c r="I7" s="143">
        <f>'Result Sheet'!BK212</f>
        <v>0</v>
      </c>
      <c r="J7" s="146">
        <f>'Result Sheet'!BM212</f>
        <v>0</v>
      </c>
      <c r="K7" s="143">
        <f>'Result Sheet'!BC215</f>
        <v>0</v>
      </c>
      <c r="L7" s="143">
        <f>'Result Sheet'!BC217</f>
        <v>0</v>
      </c>
      <c r="M7" s="143">
        <f>'Result Sheet'!BC218</f>
        <v>0</v>
      </c>
      <c r="N7" s="143">
        <f>IF(D7="","",'Result Sheet'!$FW$217)</f>
        <v>0</v>
      </c>
      <c r="O7" s="137">
        <f t="shared" si="0"/>
        <v>12</v>
      </c>
      <c r="P7" s="138"/>
    </row>
    <row r="8" spans="1:16" ht="24" customHeight="1">
      <c r="A8" s="144" t="str">
        <f>'Result Sheet'!BX209</f>
        <v>YOGENDRA</v>
      </c>
      <c r="B8" s="145" t="str">
        <f>IF('Master sheet'!$D$11="Hindi","गणित","Maths")</f>
        <v>गणित</v>
      </c>
      <c r="C8" s="141">
        <f>'Result Sheet'!BX210</f>
        <v>12</v>
      </c>
      <c r="D8" s="147">
        <f>'Result Sheet'!CJ212</f>
        <v>12</v>
      </c>
      <c r="E8" s="142">
        <f>'Result Sheet'!BX213</f>
        <v>100</v>
      </c>
      <c r="F8" s="143">
        <f>'Result Sheet'!BX212</f>
        <v>0</v>
      </c>
      <c r="G8" s="143">
        <f>'Result Sheet'!BZ212</f>
        <v>0</v>
      </c>
      <c r="H8" s="143">
        <f>'Result Sheet'!CC212</f>
        <v>11</v>
      </c>
      <c r="I8" s="143">
        <f>'Result Sheet'!CF212</f>
        <v>1</v>
      </c>
      <c r="J8" s="146">
        <f>'Result Sheet'!CH212</f>
        <v>0</v>
      </c>
      <c r="K8" s="146">
        <f>'Result Sheet'!BX215</f>
        <v>0</v>
      </c>
      <c r="L8" s="146">
        <f>'Result Sheet'!BX217</f>
        <v>0</v>
      </c>
      <c r="M8" s="146">
        <f>'Result Sheet'!BX218</f>
        <v>0</v>
      </c>
      <c r="N8" s="143">
        <f>IF(D8="","",'Result Sheet'!$FW$217)</f>
        <v>0</v>
      </c>
      <c r="O8" s="137">
        <f t="shared" si="0"/>
        <v>12</v>
      </c>
      <c r="P8" s="138"/>
    </row>
    <row r="9" spans="1:16" ht="24" customHeight="1">
      <c r="A9" s="144" t="str">
        <f>'Result Sheet'!CS209</f>
        <v>PRAKASH CHAND</v>
      </c>
      <c r="B9" s="145" t="str">
        <f>IF('Master sheet'!$D$11="Hindi","विज्ञान","Science")</f>
        <v>विज्ञान</v>
      </c>
      <c r="C9" s="141">
        <f>'Result Sheet'!CS210</f>
        <v>12</v>
      </c>
      <c r="D9" s="141">
        <f>'Result Sheet'!DE212</f>
        <v>12</v>
      </c>
      <c r="E9" s="142">
        <f>'Result Sheet'!CS213</f>
        <v>100</v>
      </c>
      <c r="F9" s="143">
        <f>'Result Sheet'!CS212</f>
        <v>0</v>
      </c>
      <c r="G9" s="143">
        <f>'Result Sheet'!CU212</f>
        <v>4</v>
      </c>
      <c r="H9" s="143">
        <f>'Result Sheet'!CX212</f>
        <v>7</v>
      </c>
      <c r="I9" s="143">
        <f>'Result Sheet'!DA212</f>
        <v>1</v>
      </c>
      <c r="J9" s="146">
        <f>'Result Sheet'!DC212</f>
        <v>0</v>
      </c>
      <c r="K9" s="146">
        <f>'Result Sheet'!CS215</f>
        <v>0</v>
      </c>
      <c r="L9" s="146">
        <f>'Result Sheet'!CS217</f>
        <v>0</v>
      </c>
      <c r="M9" s="146">
        <f>'Result Sheet'!CS218</f>
        <v>0</v>
      </c>
      <c r="N9" s="143">
        <f>IF(D9="","",'Result Sheet'!$FW$217)</f>
        <v>0</v>
      </c>
      <c r="O9" s="137">
        <f t="shared" si="0"/>
        <v>12</v>
      </c>
      <c r="P9" s="138"/>
    </row>
    <row r="10" spans="1:16" ht="24" customHeight="1">
      <c r="A10" s="144" t="str">
        <f>'Result Sheet'!DN209</f>
        <v>SHARAD SHARMA</v>
      </c>
      <c r="B10" s="145" t="str">
        <f>IF('Master sheet'!$D$11="Hindi","सामाजिक विज्ञान","Social Science")</f>
        <v>सामाजिक विज्ञान</v>
      </c>
      <c r="C10" s="141">
        <f>'Result Sheet'!DN210</f>
        <v>12</v>
      </c>
      <c r="D10" s="141">
        <f>'Result Sheet'!DZ212</f>
        <v>12</v>
      </c>
      <c r="E10" s="142">
        <f>'Result Sheet'!DN213</f>
        <v>100</v>
      </c>
      <c r="F10" s="143">
        <f>'Result Sheet'!DN212</f>
        <v>0</v>
      </c>
      <c r="G10" s="143">
        <f>'Result Sheet'!DP212</f>
        <v>12</v>
      </c>
      <c r="H10" s="143">
        <f>'Result Sheet'!DS212</f>
        <v>0</v>
      </c>
      <c r="I10" s="143">
        <f>'Result Sheet'!DV212</f>
        <v>0</v>
      </c>
      <c r="J10" s="143">
        <f>'Result Sheet'!DX212</f>
        <v>0</v>
      </c>
      <c r="K10" s="143">
        <f>'Result Sheet'!DN215</f>
        <v>0</v>
      </c>
      <c r="L10" s="143">
        <f>'Result Sheet'!DN217</f>
        <v>0</v>
      </c>
      <c r="M10" s="143">
        <f>'Result Sheet'!DN218</f>
        <v>0</v>
      </c>
      <c r="N10" s="143">
        <f>IF(D10="","",'Result Sheet'!$FW$217)</f>
        <v>0</v>
      </c>
      <c r="O10" s="137">
        <f t="shared" si="0"/>
        <v>12</v>
      </c>
      <c r="P10" s="138"/>
    </row>
    <row r="11" spans="1:16" ht="24" customHeight="1">
      <c r="A11" s="144"/>
      <c r="B11" s="145"/>
      <c r="C11" s="141"/>
      <c r="D11" s="141"/>
      <c r="E11" s="142"/>
      <c r="F11" s="143"/>
      <c r="G11" s="143"/>
      <c r="H11" s="143"/>
      <c r="I11" s="143"/>
      <c r="J11" s="146"/>
      <c r="K11" s="146"/>
      <c r="L11" s="146"/>
      <c r="M11" s="146"/>
      <c r="N11" s="143" t="str">
        <f>IF(D11="","",'Result Sheet'!$FW$217)</f>
        <v/>
      </c>
      <c r="O11" s="137" t="str">
        <f t="shared" si="0"/>
        <v/>
      </c>
      <c r="P11" s="138"/>
    </row>
    <row r="12" spans="1:16" ht="24" customHeight="1">
      <c r="A12" s="144" t="str">
        <f>'Result Sheet'!EI209</f>
        <v>Yogendra</v>
      </c>
      <c r="B12" s="145" t="str">
        <f>IF('Master sheet'!$D$11="Hindi","कार्यानुभव","WORK EXP.")</f>
        <v>कार्यानुभव</v>
      </c>
      <c r="C12" s="141">
        <f>'Result Sheet'!EI210</f>
        <v>12</v>
      </c>
      <c r="D12" s="141">
        <f>'Result Sheet'!EN212</f>
        <v>12</v>
      </c>
      <c r="E12" s="142">
        <f>'Result Sheet'!EI213</f>
        <v>100</v>
      </c>
      <c r="F12" s="143">
        <f>'Result Sheet'!EI212</f>
        <v>12</v>
      </c>
      <c r="G12" s="143">
        <f>'Result Sheet'!EJ212</f>
        <v>0</v>
      </c>
      <c r="H12" s="143">
        <f>'Result Sheet'!EK212</f>
        <v>0</v>
      </c>
      <c r="I12" s="143">
        <f>'Result Sheet'!EL212</f>
        <v>0</v>
      </c>
      <c r="J12" s="146">
        <f>'Result Sheet'!EM212</f>
        <v>0</v>
      </c>
      <c r="K12" s="146">
        <f>'Result Sheet'!EI215</f>
        <v>0</v>
      </c>
      <c r="L12" s="146">
        <f>'Result Sheet'!EI217</f>
        <v>0</v>
      </c>
      <c r="M12" s="146">
        <f>'Result Sheet'!EI218</f>
        <v>0</v>
      </c>
      <c r="N12" s="143">
        <f>IF(D12="","",'Result Sheet'!$FW$217)</f>
        <v>0</v>
      </c>
      <c r="O12" s="137">
        <f t="shared" si="0"/>
        <v>12</v>
      </c>
      <c r="P12" s="138"/>
    </row>
    <row r="13" spans="1:16" ht="24" customHeight="1">
      <c r="A13" s="144" t="str">
        <f>'Result Sheet'!ES209</f>
        <v>Prakash chand</v>
      </c>
      <c r="B13" s="145" t="str">
        <f>IF('Master sheet'!$D$11="Hindi","कला शिक्षा","ART EDU.")</f>
        <v>कला शिक्षा</v>
      </c>
      <c r="C13" s="141">
        <f>'Result Sheet'!ES210</f>
        <v>12</v>
      </c>
      <c r="D13" s="147">
        <f>'Result Sheet'!EX212</f>
        <v>12</v>
      </c>
      <c r="E13" s="142">
        <f>'Result Sheet'!ES213</f>
        <v>100</v>
      </c>
      <c r="F13" s="143">
        <f>'Result Sheet'!ES212</f>
        <v>0</v>
      </c>
      <c r="G13" s="143">
        <f>'Result Sheet'!ET212</f>
        <v>11</v>
      </c>
      <c r="H13" s="143">
        <f>'Result Sheet'!EU212</f>
        <v>1</v>
      </c>
      <c r="I13" s="143">
        <f>'Result Sheet'!EV212</f>
        <v>0</v>
      </c>
      <c r="J13" s="143">
        <f>'Result Sheet'!EW212</f>
        <v>0</v>
      </c>
      <c r="K13" s="143">
        <f>'Result Sheet'!ES215</f>
        <v>0</v>
      </c>
      <c r="L13" s="143">
        <f>'Result Sheet'!ES217</f>
        <v>0</v>
      </c>
      <c r="M13" s="143">
        <f>'Result Sheet'!ES218</f>
        <v>0</v>
      </c>
      <c r="N13" s="143">
        <f>IF(D13="","",'Result Sheet'!$FW$217)</f>
        <v>0</v>
      </c>
      <c r="O13" s="137">
        <f t="shared" si="0"/>
        <v>12</v>
      </c>
      <c r="P13" s="138"/>
    </row>
    <row r="14" spans="1:16" ht="24" customHeight="1">
      <c r="A14" s="144" t="str">
        <f>'Result Sheet'!FC209</f>
        <v>Lalit Kumar</v>
      </c>
      <c r="B14" s="145" t="str">
        <f>IF('Master sheet'!$D$11="Hindi","स्वा. एवं शा. शिक्षा","HE.&amp;PH. EDU.")</f>
        <v>स्वा. एवं शा. शिक्षा</v>
      </c>
      <c r="C14" s="141">
        <f>'Result Sheet'!FC210</f>
        <v>12</v>
      </c>
      <c r="D14" s="141">
        <f>'Result Sheet'!FH212</f>
        <v>12</v>
      </c>
      <c r="E14" s="142">
        <f>'Result Sheet'!FC213</f>
        <v>100</v>
      </c>
      <c r="F14" s="143">
        <f>'Result Sheet'!FC212</f>
        <v>3</v>
      </c>
      <c r="G14" s="143">
        <f>'Result Sheet'!FD212</f>
        <v>9</v>
      </c>
      <c r="H14" s="143">
        <f>'Result Sheet'!FE212</f>
        <v>0</v>
      </c>
      <c r="I14" s="143">
        <f>'Result Sheet'!FF212</f>
        <v>0</v>
      </c>
      <c r="J14" s="143">
        <f>'Result Sheet'!FG212</f>
        <v>0</v>
      </c>
      <c r="K14" s="146">
        <f>'Result Sheet'!FC215</f>
        <v>0</v>
      </c>
      <c r="L14" s="146">
        <f>'Result Sheet'!FC217</f>
        <v>0</v>
      </c>
      <c r="M14" s="146">
        <f>'Result Sheet'!FC218</f>
        <v>0</v>
      </c>
      <c r="N14" s="143">
        <f>IF(D14="","",'Result Sheet'!$FW$217)</f>
        <v>0</v>
      </c>
      <c r="O14" s="137">
        <f t="shared" si="0"/>
        <v>12</v>
      </c>
      <c r="P14" s="138"/>
    </row>
    <row r="15" spans="1:16" ht="24" customHeight="1">
      <c r="A15" s="144"/>
      <c r="B15" s="145"/>
      <c r="C15" s="141"/>
      <c r="D15" s="141"/>
      <c r="E15" s="142"/>
      <c r="F15" s="143"/>
      <c r="G15" s="143"/>
      <c r="H15" s="143"/>
      <c r="I15" s="143"/>
      <c r="J15" s="146"/>
      <c r="K15" s="146"/>
      <c r="L15" s="146"/>
      <c r="M15" s="146"/>
      <c r="N15" s="148"/>
      <c r="O15" s="137" t="str">
        <f t="shared" si="0"/>
        <v/>
      </c>
      <c r="P15" s="138"/>
    </row>
    <row r="16" spans="1:16" ht="24" customHeight="1" thickBot="1">
      <c r="A16" s="149"/>
      <c r="B16" s="150"/>
      <c r="C16" s="151"/>
      <c r="D16" s="152"/>
      <c r="E16" s="153"/>
      <c r="F16" s="154"/>
      <c r="G16" s="154"/>
      <c r="H16" s="154"/>
      <c r="I16" s="154"/>
      <c r="J16" s="154"/>
      <c r="K16" s="154"/>
      <c r="L16" s="154"/>
      <c r="M16" s="154"/>
      <c r="N16" s="154"/>
      <c r="O16" s="155" t="str">
        <f t="shared" si="0"/>
        <v/>
      </c>
      <c r="P16" s="138"/>
    </row>
    <row r="17" spans="1:16" ht="21" customHeight="1" thickTop="1">
      <c r="A17" s="156"/>
      <c r="B17" s="157"/>
      <c r="C17" s="158"/>
      <c r="D17" s="159"/>
      <c r="E17" s="160"/>
      <c r="F17" s="161"/>
      <c r="G17" s="158"/>
      <c r="H17" s="161"/>
      <c r="I17" s="158"/>
      <c r="J17" s="161"/>
      <c r="K17" s="161"/>
      <c r="L17" s="161"/>
      <c r="M17" s="161"/>
      <c r="N17" s="161"/>
      <c r="O17" s="161"/>
      <c r="P17" s="138"/>
    </row>
    <row r="18" spans="1:16" ht="39" customHeight="1">
      <c r="A18" s="869" t="str">
        <f>CONCATENATE("( ",UPPER('Master sheet'!D14)," )")</f>
        <v>( SURESH CHAND )</v>
      </c>
      <c r="B18" s="869"/>
      <c r="C18" s="869"/>
      <c r="D18" s="159"/>
      <c r="E18" s="160"/>
      <c r="F18" s="161"/>
      <c r="G18" s="158"/>
      <c r="H18" s="161"/>
      <c r="I18" s="158"/>
      <c r="J18" s="870" t="str">
        <f>CONCATENATE("( ",UPPER('Master sheet'!D12)," )")</f>
        <v>( USHA PALIYA )</v>
      </c>
      <c r="K18" s="870"/>
      <c r="L18" s="870"/>
      <c r="M18" s="870"/>
      <c r="N18" s="870"/>
      <c r="O18" s="870"/>
      <c r="P18" s="138"/>
    </row>
    <row r="19" spans="1:16" ht="30" customHeight="1">
      <c r="A19" s="861" t="str">
        <f>IF('Master sheet'!$D$11="Hindi","हस्ताक्षर परीक्षा प्रभारी","Signature of the exam. Incharge")</f>
        <v>हस्ताक्षर परीक्षा प्रभारी</v>
      </c>
      <c r="B19" s="861"/>
      <c r="C19" s="861"/>
      <c r="D19" s="162"/>
      <c r="E19" s="163"/>
      <c r="F19" s="164"/>
      <c r="G19" s="165"/>
      <c r="H19" s="164"/>
      <c r="I19" s="165"/>
      <c r="J19" s="862" t="str">
        <f>IF('Master sheet'!$D$11="Hindi","हस्ताक्षर मय सील मोहर संस्था प्रधान","Signature &amp; Seal of the Head of the Institution")</f>
        <v>हस्ताक्षर मय सील मोहर संस्था प्रधान</v>
      </c>
      <c r="K19" s="862"/>
      <c r="L19" s="862"/>
      <c r="M19" s="862"/>
      <c r="N19" s="862"/>
      <c r="O19" s="862"/>
      <c r="P19" s="138"/>
    </row>
    <row r="20" spans="1:16" ht="15.75">
      <c r="A20" s="138"/>
      <c r="B20" s="166"/>
      <c r="C20" s="165"/>
      <c r="D20" s="162"/>
      <c r="E20" s="163"/>
      <c r="F20" s="164"/>
      <c r="G20" s="165"/>
      <c r="H20" s="164"/>
      <c r="I20" s="165"/>
      <c r="J20" s="167"/>
      <c r="K20" s="167"/>
      <c r="L20" s="167"/>
      <c r="M20" s="167"/>
      <c r="N20" s="167"/>
      <c r="O20" s="167"/>
      <c r="P20" s="138"/>
    </row>
    <row r="21" spans="1:16">
      <c r="A21" s="879" t="s">
        <v>103</v>
      </c>
      <c r="B21" s="879"/>
      <c r="C21" s="879"/>
      <c r="D21" s="879"/>
      <c r="E21" s="879"/>
      <c r="F21" s="879"/>
      <c r="G21" s="879"/>
      <c r="H21" s="879"/>
      <c r="I21" s="879"/>
      <c r="J21" s="879"/>
      <c r="K21" s="879"/>
      <c r="L21" s="879"/>
      <c r="M21" s="879"/>
      <c r="N21" s="879"/>
      <c r="O21" s="879"/>
      <c r="P21" s="168"/>
    </row>
    <row r="22" spans="1:16" ht="15.75" customHeight="1">
      <c r="A22" s="879"/>
      <c r="B22" s="879"/>
      <c r="C22" s="879"/>
      <c r="D22" s="879"/>
      <c r="E22" s="879"/>
      <c r="F22" s="879"/>
      <c r="G22" s="879"/>
      <c r="H22" s="879"/>
      <c r="I22" s="879"/>
      <c r="J22" s="879"/>
      <c r="K22" s="879"/>
      <c r="L22" s="879"/>
      <c r="M22" s="879"/>
      <c r="N22" s="879"/>
      <c r="O22" s="879"/>
      <c r="P22" s="169"/>
    </row>
    <row r="23" spans="1:16" ht="15.75">
      <c r="A23" s="138"/>
      <c r="B23" s="138"/>
      <c r="C23" s="138"/>
      <c r="D23" s="138"/>
      <c r="E23" s="138"/>
      <c r="F23" s="138"/>
      <c r="G23" s="138"/>
      <c r="H23" s="138"/>
      <c r="I23" s="138"/>
      <c r="J23" s="138"/>
      <c r="K23" s="138"/>
      <c r="L23" s="138"/>
      <c r="M23" s="138"/>
      <c r="N23" s="138"/>
      <c r="O23" s="138"/>
      <c r="P23" s="138"/>
    </row>
    <row r="24" spans="1:16" ht="16.5" customHeight="1">
      <c r="A24" s="880" t="str">
        <f>IF('Master sheet'!D11="Hindi",CONCATENATE("विद्यालय का नाम :-","  ",'Master sheet'!D8),CONCATENATE("School Name :-","  ",'Master sheet'!D7))</f>
        <v xml:space="preserve">विद्यालय का नाम :-  महात्मा गाँधी राजकीय विद्यालय (अंग्रेजी माध्यम) बर, पाली </v>
      </c>
      <c r="B24" s="880"/>
      <c r="C24" s="880"/>
      <c r="D24" s="880"/>
      <c r="E24" s="880"/>
      <c r="F24" s="880"/>
      <c r="G24" s="880"/>
      <c r="H24" s="880"/>
      <c r="I24" s="880"/>
      <c r="J24" s="880"/>
      <c r="K24" s="880"/>
      <c r="L24" s="880"/>
      <c r="M24" s="880"/>
      <c r="N24" s="880"/>
      <c r="O24" s="880"/>
      <c r="P24" s="138"/>
    </row>
    <row r="25" spans="1:16" ht="16.5" thickBot="1">
      <c r="A25" s="880"/>
      <c r="B25" s="880"/>
      <c r="C25" s="880"/>
      <c r="D25" s="880"/>
      <c r="E25" s="880"/>
      <c r="F25" s="880"/>
      <c r="G25" s="880"/>
      <c r="H25" s="880"/>
      <c r="I25" s="880"/>
      <c r="J25" s="880"/>
      <c r="K25" s="880"/>
      <c r="L25" s="880"/>
      <c r="M25" s="880"/>
      <c r="N25" s="880"/>
      <c r="O25" s="880"/>
      <c r="P25" s="138"/>
    </row>
    <row r="26" spans="1:16" ht="35.25" customHeight="1" thickTop="1" thickBot="1">
      <c r="A26" s="871" t="str">
        <f>IF('Master sheet'!D11="Hindi","वर्गवार परीक्षा परिणाम","CATEGORY-WISE RESULT")</f>
        <v>वर्गवार परीक्षा परिणाम</v>
      </c>
      <c r="B26" s="872"/>
      <c r="C26" s="872"/>
      <c r="D26" s="872"/>
      <c r="E26" s="872"/>
      <c r="F26" s="872"/>
      <c r="G26" s="873" t="str">
        <f>IF('Master sheet'!D11="Hindi","कक्षा  :-","CLASS :- ")</f>
        <v>कक्षा  :-</v>
      </c>
      <c r="H26" s="873"/>
      <c r="I26" s="874">
        <f>IF('Result Sheet'!E3="","",'Result Sheet'!E3)</f>
        <v>7</v>
      </c>
      <c r="J26" s="874"/>
      <c r="K26" s="874"/>
      <c r="L26" s="873" t="str">
        <f>IF('Master sheet'!D11="Hindi","सत्र :- ","Session :- ")</f>
        <v xml:space="preserve">सत्र :- </v>
      </c>
      <c r="M26" s="873"/>
      <c r="N26" s="874" t="str">
        <f>IF('Result Sheet'!J3="","",'Result Sheet'!J3)</f>
        <v xml:space="preserve"> 2023-2024</v>
      </c>
      <c r="O26" s="877"/>
      <c r="P26" s="138"/>
    </row>
    <row r="27" spans="1:16" ht="33.75" customHeight="1" thickTop="1" thickBot="1">
      <c r="A27" s="878" t="str">
        <f>IF('Master sheet'!D11="Hindi","विवरण","Details")</f>
        <v>विवरण</v>
      </c>
      <c r="B27" s="878"/>
      <c r="C27" s="170" t="s">
        <v>88</v>
      </c>
      <c r="D27" s="170" t="s">
        <v>89</v>
      </c>
      <c r="E27" s="170" t="s">
        <v>90</v>
      </c>
      <c r="F27" s="170" t="s">
        <v>91</v>
      </c>
      <c r="G27" s="170" t="s">
        <v>92</v>
      </c>
      <c r="H27" s="170" t="s">
        <v>93</v>
      </c>
      <c r="I27" s="170" t="s">
        <v>94</v>
      </c>
      <c r="J27" s="170" t="s">
        <v>95</v>
      </c>
      <c r="K27" s="170" t="s">
        <v>96</v>
      </c>
      <c r="L27" s="170" t="s">
        <v>97</v>
      </c>
      <c r="M27" s="170" t="s">
        <v>98</v>
      </c>
      <c r="N27" s="170" t="s">
        <v>99</v>
      </c>
      <c r="O27" s="324" t="s">
        <v>87</v>
      </c>
      <c r="P27" s="138"/>
    </row>
    <row r="28" spans="1:16" ht="23.1" customHeight="1" thickTop="1">
      <c r="A28" s="875" t="str">
        <f>IF('Master sheet'!$D$11="Hindi","ग्रेड 'ए'","Grade 'A'")</f>
        <v>ग्रेड 'ए'</v>
      </c>
      <c r="B28" s="876"/>
      <c r="C28" s="326" t="str">
        <f>IF('Result Aggregate'!BV208=0,"",IF('Result Aggregate'!BV208="","",'Result Aggregate'!BV208))</f>
        <v/>
      </c>
      <c r="D28" s="326" t="str">
        <f>IF('Result Aggregate'!BW208=0,"",IF('Result Aggregate'!BW208="","",'Result Aggregate'!BW208))</f>
        <v/>
      </c>
      <c r="E28" s="326" t="str">
        <f>IF('Result Aggregate'!BX208=0,"",IF('Result Aggregate'!BX208="","",'Result Aggregate'!BX208))</f>
        <v/>
      </c>
      <c r="F28" s="326" t="str">
        <f>IF('Result Aggregate'!BY208=0,"",IF('Result Aggregate'!BY208="","",'Result Aggregate'!BY208))</f>
        <v/>
      </c>
      <c r="G28" s="326" t="str">
        <f>IF('Result Aggregate'!BZ208=0,"",IF('Result Aggregate'!BZ208="","",'Result Aggregate'!BZ208))</f>
        <v/>
      </c>
      <c r="H28" s="326" t="str">
        <f>IF('Result Aggregate'!CA208=0,"",IF('Result Aggregate'!CA208="","",'Result Aggregate'!CA208))</f>
        <v/>
      </c>
      <c r="I28" s="326" t="str">
        <f>IF('Result Aggregate'!CB208=0,"",IF('Result Aggregate'!CB208="","",'Result Aggregate'!CB208))</f>
        <v/>
      </c>
      <c r="J28" s="326" t="str">
        <f>IF('Result Aggregate'!CC208=0,"",IF('Result Aggregate'!CC208="","",'Result Aggregate'!CC208))</f>
        <v/>
      </c>
      <c r="K28" s="326" t="str">
        <f>IF('Result Aggregate'!CD208=0,"",IF('Result Aggregate'!CD208="","",'Result Aggregate'!CD208))</f>
        <v/>
      </c>
      <c r="L28" s="326" t="str">
        <f>IF('Result Aggregate'!CE208=0,"",IF('Result Aggregate'!CE208="","",'Result Aggregate'!CE208))</f>
        <v/>
      </c>
      <c r="M28" s="326" t="str">
        <f>IF('Result Aggregate'!CF208=0,"",IF('Result Aggregate'!CF208="","",'Result Aggregate'!CF208))</f>
        <v/>
      </c>
      <c r="N28" s="326" t="str">
        <f>IF('Result Aggregate'!CG208=0,"",IF('Result Aggregate'!CG208="","",'Result Aggregate'!CG208))</f>
        <v/>
      </c>
      <c r="O28" s="322" t="str">
        <f>IF('Result Aggregate'!CH208=0,"",IF('Result Aggregate'!CH208="","",'Result Aggregate'!CH208))</f>
        <v/>
      </c>
      <c r="P28" s="138"/>
    </row>
    <row r="29" spans="1:16" ht="23.1" customHeight="1">
      <c r="A29" s="875" t="str">
        <f>IF('Master sheet'!$D$11="Hindi","ग्रेड 'बी'","Grade 'B'")</f>
        <v>ग्रेड 'बी'</v>
      </c>
      <c r="B29" s="876"/>
      <c r="C29" s="326" t="str">
        <f>IF('Result Aggregate'!BV209=0,"",IF('Result Aggregate'!BV209="","",'Result Aggregate'!BV209))</f>
        <v/>
      </c>
      <c r="D29" s="326" t="str">
        <f>IF('Result Aggregate'!BW209=0,"",IF('Result Aggregate'!BW209="","",'Result Aggregate'!BW209))</f>
        <v/>
      </c>
      <c r="E29" s="326" t="str">
        <f>IF('Result Aggregate'!BX209=0,"",IF('Result Aggregate'!BX209="","",'Result Aggregate'!BX209))</f>
        <v/>
      </c>
      <c r="F29" s="326" t="str">
        <f>IF('Result Aggregate'!BY209=0,"",IF('Result Aggregate'!BY209="","",'Result Aggregate'!BY209))</f>
        <v/>
      </c>
      <c r="G29" s="326">
        <f>IF('Result Aggregate'!BZ209=0,"",IF('Result Aggregate'!BZ209="","",'Result Aggregate'!BZ209))</f>
        <v>1</v>
      </c>
      <c r="H29" s="326" t="str">
        <f>IF('Result Aggregate'!CA209=0,"",IF('Result Aggregate'!CA209="","",'Result Aggregate'!CA209))</f>
        <v/>
      </c>
      <c r="I29" s="326">
        <f>IF('Result Aggregate'!CB209=0,"",IF('Result Aggregate'!CB209="","",'Result Aggregate'!CB209))</f>
        <v>1</v>
      </c>
      <c r="J29" s="326" t="str">
        <f>IF('Result Aggregate'!CC209=0,"",IF('Result Aggregate'!CC209="","",'Result Aggregate'!CC209))</f>
        <v/>
      </c>
      <c r="K29" s="326" t="str">
        <f>IF('Result Aggregate'!CD209=0,"",IF('Result Aggregate'!CD209="","",'Result Aggregate'!CD209))</f>
        <v/>
      </c>
      <c r="L29" s="326" t="str">
        <f>IF('Result Aggregate'!CE209=0,"",IF('Result Aggregate'!CE209="","",'Result Aggregate'!CE209))</f>
        <v/>
      </c>
      <c r="M29" s="326" t="str">
        <f>IF('Result Aggregate'!CF209=0,"",IF('Result Aggregate'!CF209="","",'Result Aggregate'!CF209))</f>
        <v/>
      </c>
      <c r="N29" s="326" t="str">
        <f>IF('Result Aggregate'!CG209=0,"",IF('Result Aggregate'!CG209="","",'Result Aggregate'!CG209))</f>
        <v/>
      </c>
      <c r="O29" s="322">
        <f>IF('Result Aggregate'!CH209=0,"",IF('Result Aggregate'!CH209="","",'Result Aggregate'!CH209))</f>
        <v>2</v>
      </c>
      <c r="P29" s="138"/>
    </row>
    <row r="30" spans="1:16" ht="23.1" customHeight="1">
      <c r="A30" s="875" t="str">
        <f>IF('Master sheet'!$D$11="Hindi","ग्रेड 'सी'","Grade 'C'")</f>
        <v>ग्रेड 'सी'</v>
      </c>
      <c r="B30" s="876"/>
      <c r="C30" s="326">
        <f>IF('Result Aggregate'!BV210=0,"",IF('Result Aggregate'!BV210="","",'Result Aggregate'!BV210))</f>
        <v>1</v>
      </c>
      <c r="D30" s="326" t="str">
        <f>IF('Result Aggregate'!BW210=0,"",IF('Result Aggregate'!BW210="","",'Result Aggregate'!BW210))</f>
        <v/>
      </c>
      <c r="E30" s="326" t="str">
        <f>IF('Result Aggregate'!BX210=0,"",IF('Result Aggregate'!BX210="","",'Result Aggregate'!BX210))</f>
        <v/>
      </c>
      <c r="F30" s="326" t="str">
        <f>IF('Result Aggregate'!BY210=0,"",IF('Result Aggregate'!BY210="","",'Result Aggregate'!BY210))</f>
        <v/>
      </c>
      <c r="G30" s="326">
        <f>IF('Result Aggregate'!BZ210=0,"",IF('Result Aggregate'!BZ210="","",'Result Aggregate'!BZ210))</f>
        <v>5</v>
      </c>
      <c r="H30" s="326">
        <f>IF('Result Aggregate'!CA210=0,"",IF('Result Aggregate'!CA210="","",'Result Aggregate'!CA210))</f>
        <v>3</v>
      </c>
      <c r="I30" s="326">
        <f>IF('Result Aggregate'!CB210=0,"",IF('Result Aggregate'!CB210="","",'Result Aggregate'!CB210))</f>
        <v>1</v>
      </c>
      <c r="J30" s="326" t="str">
        <f>IF('Result Aggregate'!CC210=0,"",IF('Result Aggregate'!CC210="","",'Result Aggregate'!CC210))</f>
        <v/>
      </c>
      <c r="K30" s="326" t="str">
        <f>IF('Result Aggregate'!CD210=0,"",IF('Result Aggregate'!CD210="","",'Result Aggregate'!CD210))</f>
        <v/>
      </c>
      <c r="L30" s="326" t="str">
        <f>IF('Result Aggregate'!CE210=0,"",IF('Result Aggregate'!CE210="","",'Result Aggregate'!CE210))</f>
        <v/>
      </c>
      <c r="M30" s="326" t="str">
        <f>IF('Result Aggregate'!CF210=0,"",IF('Result Aggregate'!CF210="","",'Result Aggregate'!CF210))</f>
        <v/>
      </c>
      <c r="N30" s="326" t="str">
        <f>IF('Result Aggregate'!CG210=0,"",IF('Result Aggregate'!CG210="","",'Result Aggregate'!CG210))</f>
        <v/>
      </c>
      <c r="O30" s="322">
        <f>IF('Result Aggregate'!CH210=0,"",IF('Result Aggregate'!CH210="","",'Result Aggregate'!CH210))</f>
        <v>10</v>
      </c>
      <c r="P30" s="138"/>
    </row>
    <row r="31" spans="1:16" ht="23.1" customHeight="1">
      <c r="A31" s="875" t="str">
        <f>IF('Master sheet'!$D$11="Hindi","ग्रेड 'डी'","Grade 'D'")</f>
        <v>ग्रेड 'डी'</v>
      </c>
      <c r="B31" s="876"/>
      <c r="C31" s="326" t="str">
        <f>IF('Result Aggregate'!BV211=0,"",IF('Result Aggregate'!BV211="","",'Result Aggregate'!BV211))</f>
        <v/>
      </c>
      <c r="D31" s="326" t="str">
        <f>IF('Result Aggregate'!BW211=0,"",IF('Result Aggregate'!BW211="","",'Result Aggregate'!BW211))</f>
        <v/>
      </c>
      <c r="E31" s="326" t="str">
        <f>IF('Result Aggregate'!BX211=0,"",IF('Result Aggregate'!BX211="","",'Result Aggregate'!BX211))</f>
        <v/>
      </c>
      <c r="F31" s="326" t="str">
        <f>IF('Result Aggregate'!BY211=0,"",IF('Result Aggregate'!BY211="","",'Result Aggregate'!BY211))</f>
        <v/>
      </c>
      <c r="G31" s="326" t="str">
        <f>IF('Result Aggregate'!BZ211=0,"",IF('Result Aggregate'!BZ211="","",'Result Aggregate'!BZ211))</f>
        <v/>
      </c>
      <c r="H31" s="326" t="str">
        <f>IF('Result Aggregate'!CA211=0,"",IF('Result Aggregate'!CA211="","",'Result Aggregate'!CA211))</f>
        <v/>
      </c>
      <c r="I31" s="326" t="str">
        <f>IF('Result Aggregate'!CB211=0,"",IF('Result Aggregate'!CB211="","",'Result Aggregate'!CB211))</f>
        <v/>
      </c>
      <c r="J31" s="326" t="str">
        <f>IF('Result Aggregate'!CC211=0,"",IF('Result Aggregate'!CC211="","",'Result Aggregate'!CC211))</f>
        <v/>
      </c>
      <c r="K31" s="326" t="str">
        <f>IF('Result Aggregate'!CD211=0,"",IF('Result Aggregate'!CD211="","",'Result Aggregate'!CD211))</f>
        <v/>
      </c>
      <c r="L31" s="326" t="str">
        <f>IF('Result Aggregate'!CE211=0,"",IF('Result Aggregate'!CE211="","",'Result Aggregate'!CE211))</f>
        <v/>
      </c>
      <c r="M31" s="326" t="str">
        <f>IF('Result Aggregate'!CF211=0,"",IF('Result Aggregate'!CF211="","",'Result Aggregate'!CF211))</f>
        <v/>
      </c>
      <c r="N31" s="326" t="str">
        <f>IF('Result Aggregate'!CG211=0,"",IF('Result Aggregate'!CG211="","",'Result Aggregate'!CG211))</f>
        <v/>
      </c>
      <c r="O31" s="322" t="str">
        <f>IF('Result Aggregate'!CH211=0,"",IF('Result Aggregate'!CH211="","",'Result Aggregate'!CH211))</f>
        <v/>
      </c>
      <c r="P31" s="138"/>
    </row>
    <row r="32" spans="1:16" ht="23.1" customHeight="1">
      <c r="A32" s="875" t="str">
        <f>IF('Master sheet'!$D$11="Hindi","कुल उत्तीर्ण","Total Pass")</f>
        <v>कुल उत्तीर्ण</v>
      </c>
      <c r="B32" s="876"/>
      <c r="C32" s="325">
        <f>IF('Result Aggregate'!BV212=0,"",IF('Result Aggregate'!BV212="","",'Result Aggregate'!BV212))</f>
        <v>1</v>
      </c>
      <c r="D32" s="325" t="str">
        <f>IF('Result Aggregate'!BW212=0,"",IF('Result Aggregate'!BW212="","",'Result Aggregate'!BW212))</f>
        <v/>
      </c>
      <c r="E32" s="325" t="str">
        <f>IF('Result Aggregate'!BX212=0,"",IF('Result Aggregate'!BX212="","",'Result Aggregate'!BX212))</f>
        <v/>
      </c>
      <c r="F32" s="325" t="str">
        <f>IF('Result Aggregate'!BY212=0,"",IF('Result Aggregate'!BY212="","",'Result Aggregate'!BY212))</f>
        <v/>
      </c>
      <c r="G32" s="325">
        <f>IF('Result Aggregate'!BZ212=0,"",IF('Result Aggregate'!BZ212="","",'Result Aggregate'!BZ212))</f>
        <v>6</v>
      </c>
      <c r="H32" s="325">
        <f>IF('Result Aggregate'!CA212=0,"",IF('Result Aggregate'!CA212="","",'Result Aggregate'!CA212))</f>
        <v>3</v>
      </c>
      <c r="I32" s="325">
        <f>IF('Result Aggregate'!CB212=0,"",IF('Result Aggregate'!CB212="","",'Result Aggregate'!CB212))</f>
        <v>2</v>
      </c>
      <c r="J32" s="325" t="str">
        <f>IF('Result Aggregate'!CC212=0,"",IF('Result Aggregate'!CC212="","",'Result Aggregate'!CC212))</f>
        <v/>
      </c>
      <c r="K32" s="325" t="str">
        <f>IF('Result Aggregate'!CD212=0,"",IF('Result Aggregate'!CD212="","",'Result Aggregate'!CD212))</f>
        <v/>
      </c>
      <c r="L32" s="325" t="str">
        <f>IF('Result Aggregate'!CE212=0,"",IF('Result Aggregate'!CE212="","",'Result Aggregate'!CE212))</f>
        <v/>
      </c>
      <c r="M32" s="325" t="str">
        <f>IF('Result Aggregate'!CF212=0,"",IF('Result Aggregate'!CF212="","",'Result Aggregate'!CF212))</f>
        <v/>
      </c>
      <c r="N32" s="325" t="str">
        <f>IF('Result Aggregate'!CG212=0,"",IF('Result Aggregate'!CG212="","",'Result Aggregate'!CG212))</f>
        <v/>
      </c>
      <c r="O32" s="322">
        <f>IF('Result Aggregate'!CH212=0,"",IF('Result Aggregate'!CH212="","",'Result Aggregate'!CH212))</f>
        <v>12</v>
      </c>
      <c r="P32" s="171"/>
    </row>
    <row r="33" spans="1:16" ht="23.1" customHeight="1">
      <c r="A33" s="865" t="str">
        <f>IF('Master sheet'!$D$11="Hindi","ग्रेड 'ई'","Grade 'E'")</f>
        <v>ग्रेड 'ई'</v>
      </c>
      <c r="B33" s="866"/>
      <c r="C33" s="326" t="str">
        <f>IF('Result Aggregate'!BV213=0,"",IF('Result Aggregate'!BV213="","",'Result Aggregate'!BV213))</f>
        <v/>
      </c>
      <c r="D33" s="326" t="str">
        <f>IF('Result Aggregate'!BW213=0,"",IF('Result Aggregate'!BW213="","",'Result Aggregate'!BW213))</f>
        <v/>
      </c>
      <c r="E33" s="326" t="str">
        <f>IF('Result Aggregate'!BX213=0,"",IF('Result Aggregate'!BX213="","",'Result Aggregate'!BX213))</f>
        <v/>
      </c>
      <c r="F33" s="326" t="str">
        <f>IF('Result Aggregate'!BY213=0,"",IF('Result Aggregate'!BY213="","",'Result Aggregate'!BY213))</f>
        <v/>
      </c>
      <c r="G33" s="326" t="str">
        <f>IF('Result Aggregate'!BZ213=0,"",IF('Result Aggregate'!BZ213="","",'Result Aggregate'!BZ213))</f>
        <v/>
      </c>
      <c r="H33" s="326" t="str">
        <f>IF('Result Aggregate'!CA213=0,"",IF('Result Aggregate'!CA213="","",'Result Aggregate'!CA213))</f>
        <v/>
      </c>
      <c r="I33" s="326" t="str">
        <f>IF('Result Aggregate'!CB213=0,"",IF('Result Aggregate'!CB213="","",'Result Aggregate'!CB213))</f>
        <v/>
      </c>
      <c r="J33" s="326" t="str">
        <f>IF('Result Aggregate'!CC213=0,"",IF('Result Aggregate'!CC213="","",'Result Aggregate'!CC213))</f>
        <v/>
      </c>
      <c r="K33" s="326" t="str">
        <f>IF('Result Aggregate'!CD213=0,"",IF('Result Aggregate'!CD213="","",'Result Aggregate'!CD213))</f>
        <v/>
      </c>
      <c r="L33" s="326" t="str">
        <f>IF('Result Aggregate'!CE213=0,"",IF('Result Aggregate'!CE213="","",'Result Aggregate'!CE213))</f>
        <v/>
      </c>
      <c r="M33" s="326" t="str">
        <f>IF('Result Aggregate'!CF213=0,"",IF('Result Aggregate'!CF213="","",'Result Aggregate'!CF213))</f>
        <v/>
      </c>
      <c r="N33" s="326" t="str">
        <f>IF('Result Aggregate'!CG213=0,"",IF('Result Aggregate'!CG213="","",'Result Aggregate'!CG213))</f>
        <v/>
      </c>
      <c r="O33" s="322" t="str">
        <f>IF('Result Aggregate'!CH213=0,"",IF('Result Aggregate'!CH213="","",'Result Aggregate'!CH213))</f>
        <v/>
      </c>
      <c r="P33" s="172"/>
    </row>
    <row r="34" spans="1:16" ht="23.1" customHeight="1">
      <c r="A34" s="863" t="str">
        <f>IF('Master sheet'!$D$11="Hindi","पुनः परीक्षा","Re-Exam")</f>
        <v>पुनः परीक्षा</v>
      </c>
      <c r="B34" s="864"/>
      <c r="C34" s="326" t="str">
        <f>IF('Result Aggregate'!BV214=0,"",IF('Result Aggregate'!BV214="","",'Result Aggregate'!BV214))</f>
        <v/>
      </c>
      <c r="D34" s="326" t="str">
        <f>IF('Result Aggregate'!BW214=0,"",IF('Result Aggregate'!BW214="","",'Result Aggregate'!BW214))</f>
        <v/>
      </c>
      <c r="E34" s="326" t="str">
        <f>IF('Result Aggregate'!BX214=0,"",IF('Result Aggregate'!BX214="","",'Result Aggregate'!BX214))</f>
        <v/>
      </c>
      <c r="F34" s="326" t="str">
        <f>IF('Result Aggregate'!BY214=0,"",IF('Result Aggregate'!BY214="","",'Result Aggregate'!BY214))</f>
        <v/>
      </c>
      <c r="G34" s="326" t="str">
        <f>IF('Result Aggregate'!BZ214=0,"",IF('Result Aggregate'!BZ214="","",'Result Aggregate'!BZ214))</f>
        <v/>
      </c>
      <c r="H34" s="326" t="str">
        <f>IF('Result Aggregate'!CA214=0,"",IF('Result Aggregate'!CA214="","",'Result Aggregate'!CA214))</f>
        <v/>
      </c>
      <c r="I34" s="326" t="str">
        <f>IF('Result Aggregate'!CB214=0,"",IF('Result Aggregate'!CB214="","",'Result Aggregate'!CB214))</f>
        <v/>
      </c>
      <c r="J34" s="326" t="str">
        <f>IF('Result Aggregate'!CC214=0,"",IF('Result Aggregate'!CC214="","",'Result Aggregate'!CC214))</f>
        <v/>
      </c>
      <c r="K34" s="326" t="str">
        <f>IF('Result Aggregate'!CD214=0,"",IF('Result Aggregate'!CD214="","",'Result Aggregate'!CD214))</f>
        <v/>
      </c>
      <c r="L34" s="326" t="str">
        <f>IF('Result Aggregate'!CE214=0,"",IF('Result Aggregate'!CE214="","",'Result Aggregate'!CE214))</f>
        <v/>
      </c>
      <c r="M34" s="326" t="str">
        <f>IF('Result Aggregate'!CF214=0,"",IF('Result Aggregate'!CF214="","",'Result Aggregate'!CF214))</f>
        <v/>
      </c>
      <c r="N34" s="326" t="str">
        <f>IF('Result Aggregate'!CG214=0,"",IF('Result Aggregate'!CG214="","",'Result Aggregate'!CG214))</f>
        <v/>
      </c>
      <c r="O34" s="322" t="str">
        <f>IF('Result Aggregate'!CH214=0,"",IF('Result Aggregate'!CH214="","",'Result Aggregate'!CH214))</f>
        <v/>
      </c>
      <c r="P34" s="173"/>
    </row>
    <row r="35" spans="1:16" ht="23.1" customHeight="1">
      <c r="A35" s="865" t="str">
        <f>IF('Master sheet'!$D$11="Hindi","प्रविष्ठ कुल विद्यार्थी","No. of students appeared")</f>
        <v>प्रविष्ठ कुल विद्यार्थी</v>
      </c>
      <c r="B35" s="866"/>
      <c r="C35" s="326">
        <f>IF('Result Aggregate'!BV215=0,"",IF('Result Aggregate'!BV215="","",'Result Aggregate'!BV215))</f>
        <v>1</v>
      </c>
      <c r="D35" s="326" t="str">
        <f>IF('Result Aggregate'!BW215=0,"",IF('Result Aggregate'!BW215="","",'Result Aggregate'!BW215))</f>
        <v/>
      </c>
      <c r="E35" s="326" t="str">
        <f>IF('Result Aggregate'!BX215=0,"",IF('Result Aggregate'!BX215="","",'Result Aggregate'!BX215))</f>
        <v/>
      </c>
      <c r="F35" s="326" t="str">
        <f>IF('Result Aggregate'!BY215=0,"",IF('Result Aggregate'!BY215="","",'Result Aggregate'!BY215))</f>
        <v/>
      </c>
      <c r="G35" s="326">
        <f>IF('Result Aggregate'!BZ215=0,"",IF('Result Aggregate'!BZ215="","",'Result Aggregate'!BZ215))</f>
        <v>6</v>
      </c>
      <c r="H35" s="326">
        <f>IF('Result Aggregate'!CA215=0,"",IF('Result Aggregate'!CA215="","",'Result Aggregate'!CA215))</f>
        <v>3</v>
      </c>
      <c r="I35" s="326">
        <f>IF('Result Aggregate'!CB215=0,"",IF('Result Aggregate'!CB215="","",'Result Aggregate'!CB215))</f>
        <v>2</v>
      </c>
      <c r="J35" s="326" t="str">
        <f>IF('Result Aggregate'!CC215=0,"",IF('Result Aggregate'!CC215="","",'Result Aggregate'!CC215))</f>
        <v/>
      </c>
      <c r="K35" s="326" t="str">
        <f>IF('Result Aggregate'!CD215=0,"",IF('Result Aggregate'!CD215="","",'Result Aggregate'!CD215))</f>
        <v/>
      </c>
      <c r="L35" s="326" t="str">
        <f>IF('Result Aggregate'!CE215=0,"",IF('Result Aggregate'!CE215="","",'Result Aggregate'!CE215))</f>
        <v/>
      </c>
      <c r="M35" s="326" t="str">
        <f>IF('Result Aggregate'!CF215=0,"",IF('Result Aggregate'!CF215="","",'Result Aggregate'!CF215))</f>
        <v/>
      </c>
      <c r="N35" s="326" t="str">
        <f>IF('Result Aggregate'!CG215=0,"",IF('Result Aggregate'!CG215="","",'Result Aggregate'!CG215))</f>
        <v/>
      </c>
      <c r="O35" s="322">
        <f>IF('Result Aggregate'!CH215=0,"",IF('Result Aggregate'!CH215="","",'Result Aggregate'!CH215))</f>
        <v>12</v>
      </c>
      <c r="P35" s="173"/>
    </row>
    <row r="36" spans="1:16" ht="23.1" customHeight="1">
      <c r="A36" s="866" t="str">
        <f>IF('Master sheet'!$D$11="Hindi","उत्तीर्ण प्रतिशत","Pass percentage")</f>
        <v>उत्तीर्ण प्रतिशत</v>
      </c>
      <c r="B36" s="866"/>
      <c r="C36" s="329">
        <f>IF('Result Aggregate'!BV216=0,"",IF('Result Aggregate'!BV216="","",'Result Aggregate'!BV216))</f>
        <v>100</v>
      </c>
      <c r="D36" s="329" t="str">
        <f>IF('Result Aggregate'!BW216=0,"",IF('Result Aggregate'!BW216="","",'Result Aggregate'!BW216))</f>
        <v/>
      </c>
      <c r="E36" s="329" t="str">
        <f>IF('Result Aggregate'!BX216=0,"",IF('Result Aggregate'!BX216="","",'Result Aggregate'!BX216))</f>
        <v/>
      </c>
      <c r="F36" s="329" t="str">
        <f>IF('Result Aggregate'!BY216=0,"",IF('Result Aggregate'!BY216="","",'Result Aggregate'!BY216))</f>
        <v/>
      </c>
      <c r="G36" s="329">
        <f>IF('Result Aggregate'!BZ216=0,"",IF('Result Aggregate'!BZ216="","",'Result Aggregate'!BZ216))</f>
        <v>100</v>
      </c>
      <c r="H36" s="329">
        <f>IF('Result Aggregate'!CA216=0,"",IF('Result Aggregate'!CA216="","",'Result Aggregate'!CA216))</f>
        <v>100</v>
      </c>
      <c r="I36" s="329">
        <f>IF('Result Aggregate'!CB216=0,"",IF('Result Aggregate'!CB216="","",'Result Aggregate'!CB216))</f>
        <v>100</v>
      </c>
      <c r="J36" s="329" t="str">
        <f>IF('Result Aggregate'!CC216=0,"",IF('Result Aggregate'!CC216="","",'Result Aggregate'!CC216))</f>
        <v/>
      </c>
      <c r="K36" s="329" t="str">
        <f>IF('Result Aggregate'!CD216=0,"",IF('Result Aggregate'!CD216="","",'Result Aggregate'!CD216))</f>
        <v/>
      </c>
      <c r="L36" s="329" t="str">
        <f>IF('Result Aggregate'!CE216=0,"",IF('Result Aggregate'!CE216="","",'Result Aggregate'!CE216))</f>
        <v/>
      </c>
      <c r="M36" s="329" t="str">
        <f>IF('Result Aggregate'!CF216=0,"",IF('Result Aggregate'!CF216="","",'Result Aggregate'!CF216))</f>
        <v/>
      </c>
      <c r="N36" s="329" t="str">
        <f>IF('Result Aggregate'!CG216=0,"",IF('Result Aggregate'!CG216="","",'Result Aggregate'!CG216))</f>
        <v/>
      </c>
      <c r="O36" s="328">
        <f>IF('Result Aggregate'!CH216=0,"",IF('Result Aggregate'!CH216="","",'Result Aggregate'!CH216))</f>
        <v>100</v>
      </c>
      <c r="P36" s="173"/>
    </row>
    <row r="37" spans="1:16" ht="23.1" customHeight="1" thickBot="1">
      <c r="A37" s="867" t="str">
        <f>IF('Master sheet'!$D$11="Hindi","नाम पृथक","NSO")</f>
        <v>नाम पृथक</v>
      </c>
      <c r="B37" s="868"/>
      <c r="C37" s="327" t="str">
        <f>IF('Result Aggregate'!BV217=0,"",IF('Result Aggregate'!BV217="","",'Result Aggregate'!BV217))</f>
        <v/>
      </c>
      <c r="D37" s="327" t="str">
        <f>IF('Result Aggregate'!BW217=0,"",IF('Result Aggregate'!BW217="","",'Result Aggregate'!BW217))</f>
        <v/>
      </c>
      <c r="E37" s="327" t="str">
        <f>IF('Result Aggregate'!BX217=0,"",IF('Result Aggregate'!BX217="","",'Result Aggregate'!BX217))</f>
        <v/>
      </c>
      <c r="F37" s="327" t="str">
        <f>IF('Result Aggregate'!BY217=0,"",IF('Result Aggregate'!BY217="","",'Result Aggregate'!BY217))</f>
        <v/>
      </c>
      <c r="G37" s="327" t="str">
        <f>IF('Result Aggregate'!BZ217=0,"",IF('Result Aggregate'!BZ217="","",'Result Aggregate'!BZ217))</f>
        <v/>
      </c>
      <c r="H37" s="327" t="str">
        <f>IF('Result Aggregate'!CA217=0,"",IF('Result Aggregate'!CA217="","",'Result Aggregate'!CA217))</f>
        <v/>
      </c>
      <c r="I37" s="327" t="str">
        <f>IF('Result Aggregate'!CB217=0,"",IF('Result Aggregate'!CB217="","",'Result Aggregate'!CB217))</f>
        <v/>
      </c>
      <c r="J37" s="327" t="str">
        <f>IF('Result Aggregate'!CC217=0,"",IF('Result Aggregate'!CC217="","",'Result Aggregate'!CC217))</f>
        <v/>
      </c>
      <c r="K37" s="327" t="str">
        <f>IF('Result Aggregate'!CD217=0,"",IF('Result Aggregate'!CD217="","",'Result Aggregate'!CD217))</f>
        <v/>
      </c>
      <c r="L37" s="327" t="str">
        <f>IF('Result Aggregate'!CE217=0,"",IF('Result Aggregate'!CE217="","",'Result Aggregate'!CE217))</f>
        <v/>
      </c>
      <c r="M37" s="327" t="str">
        <f>IF('Result Aggregate'!CF217=0,"",IF('Result Aggregate'!CF217="","",'Result Aggregate'!CF217))</f>
        <v/>
      </c>
      <c r="N37" s="327" t="str">
        <f>IF('Result Aggregate'!CG217=0,"",IF('Result Aggregate'!CG217="","",'Result Aggregate'!CG217))</f>
        <v/>
      </c>
      <c r="O37" s="323" t="str">
        <f>IF('Result Aggregate'!CH217=0,"",IF('Result Aggregate'!CH217="","",'Result Aggregate'!CH217))</f>
        <v/>
      </c>
      <c r="P37" s="174"/>
    </row>
    <row r="38" spans="1:16" ht="19.5" thickTop="1">
      <c r="A38" s="138"/>
      <c r="B38" s="138"/>
      <c r="C38" s="138"/>
      <c r="D38" s="138"/>
      <c r="E38" s="138"/>
      <c r="F38" s="138"/>
      <c r="G38" s="138"/>
      <c r="H38" s="138"/>
      <c r="I38" s="138"/>
      <c r="J38" s="138"/>
      <c r="K38" s="138"/>
      <c r="L38" s="138"/>
      <c r="M38" s="138"/>
      <c r="N38" s="138"/>
      <c r="O38" s="138"/>
      <c r="P38" s="175"/>
    </row>
    <row r="39" spans="1:16" ht="39" customHeight="1">
      <c r="A39" s="869" t="str">
        <f>CONCATENATE("( ",UPPER('Master sheet'!D14)," )")</f>
        <v>( SURESH CHAND )</v>
      </c>
      <c r="B39" s="869"/>
      <c r="C39" s="869"/>
      <c r="D39" s="159"/>
      <c r="E39" s="160"/>
      <c r="F39" s="161"/>
      <c r="G39" s="158"/>
      <c r="H39" s="161"/>
      <c r="I39" s="158"/>
      <c r="J39" s="870" t="str">
        <f>CONCATENATE("( ",UPPER('Master sheet'!D12)," )")</f>
        <v>( USHA PALIYA )</v>
      </c>
      <c r="K39" s="870"/>
      <c r="L39" s="870"/>
      <c r="M39" s="870"/>
      <c r="N39" s="870"/>
      <c r="O39" s="870"/>
      <c r="P39" s="138"/>
    </row>
    <row r="40" spans="1:16" ht="21.75" customHeight="1">
      <c r="A40" s="861" t="str">
        <f>IF('Master sheet'!$D$11="Hindi","हस्ताक्षर परीक्षा प्रभारी","Signature of the exam. Incharge")</f>
        <v>हस्ताक्षर परीक्षा प्रभारी</v>
      </c>
      <c r="B40" s="861"/>
      <c r="C40" s="861"/>
      <c r="D40" s="162"/>
      <c r="E40" s="163"/>
      <c r="F40" s="164"/>
      <c r="G40" s="165"/>
      <c r="H40" s="164"/>
      <c r="I40" s="165"/>
      <c r="J40" s="862" t="str">
        <f>IF('Master sheet'!$D$11="Hindi","हस्ताक्षर मय सील मोहर संस्था प्रधान","Signature &amp; Seal of the Head of the Institution")</f>
        <v>हस्ताक्षर मय सील मोहर संस्था प्रधान</v>
      </c>
      <c r="K40" s="862"/>
      <c r="L40" s="862"/>
      <c r="M40" s="862"/>
      <c r="N40" s="862"/>
      <c r="O40" s="862"/>
      <c r="P40" s="138"/>
    </row>
    <row r="41" spans="1:16" ht="18.75">
      <c r="A41" s="138"/>
      <c r="B41" s="138"/>
      <c r="C41" s="138"/>
      <c r="D41" s="138"/>
      <c r="E41" s="138"/>
      <c r="F41" s="138"/>
      <c r="G41" s="138"/>
      <c r="H41" s="138"/>
      <c r="I41" s="138"/>
      <c r="J41" s="138"/>
      <c r="K41" s="138"/>
      <c r="L41" s="138"/>
      <c r="M41" s="138"/>
      <c r="N41" s="138"/>
      <c r="O41" s="138"/>
      <c r="P41" s="176"/>
    </row>
    <row r="42" spans="1:16" ht="15.75">
      <c r="A42" s="138"/>
      <c r="B42" s="138"/>
      <c r="C42" s="138"/>
      <c r="D42" s="138"/>
      <c r="E42" s="138"/>
      <c r="F42" s="138"/>
      <c r="G42" s="138"/>
      <c r="H42" s="138"/>
      <c r="I42" s="138"/>
      <c r="J42" s="138"/>
      <c r="K42" s="138"/>
      <c r="L42" s="138"/>
      <c r="M42" s="138"/>
      <c r="N42" s="138"/>
      <c r="O42" s="138"/>
      <c r="P42" s="177"/>
    </row>
    <row r="43" spans="1:16" ht="26.25">
      <c r="A43" s="138"/>
      <c r="B43" s="138"/>
      <c r="C43" s="138"/>
      <c r="D43" s="138"/>
      <c r="E43" s="138"/>
      <c r="F43" s="138"/>
      <c r="G43" s="138"/>
      <c r="H43" s="138"/>
      <c r="I43" s="138"/>
      <c r="J43" s="138"/>
      <c r="K43" s="138"/>
      <c r="L43" s="138"/>
      <c r="M43" s="138"/>
      <c r="N43" s="138"/>
      <c r="O43" s="138"/>
      <c r="P43" s="171"/>
    </row>
    <row r="44" spans="1:16" ht="15.75">
      <c r="A44" s="138"/>
      <c r="B44" s="138"/>
      <c r="C44" s="138"/>
      <c r="D44" s="138"/>
      <c r="E44" s="138"/>
      <c r="F44" s="138"/>
      <c r="G44" s="138"/>
      <c r="H44" s="138"/>
      <c r="I44" s="138"/>
      <c r="J44" s="138"/>
      <c r="K44" s="138"/>
      <c r="L44" s="138"/>
      <c r="M44" s="138"/>
      <c r="N44" s="138"/>
      <c r="O44" s="138"/>
      <c r="P44" s="172"/>
    </row>
    <row r="45" spans="1:16" ht="18.75">
      <c r="A45" s="138"/>
      <c r="B45" s="138"/>
      <c r="C45" s="138"/>
      <c r="D45" s="138"/>
      <c r="E45" s="138"/>
      <c r="F45" s="138"/>
      <c r="G45" s="138"/>
      <c r="H45" s="138"/>
      <c r="I45" s="138"/>
      <c r="J45" s="138"/>
      <c r="K45" s="138"/>
      <c r="L45" s="138"/>
      <c r="M45" s="138"/>
      <c r="N45" s="138"/>
      <c r="O45" s="138"/>
      <c r="P45" s="173"/>
    </row>
    <row r="46" spans="1:16" ht="18.75">
      <c r="A46" s="138"/>
      <c r="B46" s="138"/>
      <c r="C46" s="138"/>
      <c r="D46" s="138"/>
      <c r="E46" s="138"/>
      <c r="F46" s="138"/>
      <c r="G46" s="138"/>
      <c r="H46" s="138"/>
      <c r="I46" s="138"/>
      <c r="J46" s="138"/>
      <c r="K46" s="138"/>
      <c r="L46" s="138"/>
      <c r="M46" s="138"/>
      <c r="N46" s="138"/>
      <c r="O46" s="138"/>
      <c r="P46" s="173"/>
    </row>
    <row r="47" spans="1:16" ht="18.75">
      <c r="A47" s="138"/>
      <c r="B47" s="138"/>
      <c r="C47" s="138"/>
      <c r="D47" s="138"/>
      <c r="E47" s="138"/>
      <c r="F47" s="138"/>
      <c r="G47" s="138"/>
      <c r="H47" s="138"/>
      <c r="I47" s="138"/>
      <c r="J47" s="138"/>
      <c r="K47" s="138"/>
      <c r="L47" s="138"/>
      <c r="M47" s="138"/>
      <c r="N47" s="138"/>
      <c r="O47" s="138"/>
      <c r="P47" s="173"/>
    </row>
  </sheetData>
  <sheetProtection password="D499" sheet="1" objects="1" scenarios="1" formatColumns="0" formatRows="0"/>
  <protectedRanges>
    <protectedRange password="DC77" sqref="A4:O4" name="Range1"/>
    <protectedRange password="DC77" sqref="B12:B14" name="Range1_1"/>
    <protectedRange password="DC77" sqref="B5:B6" name="Range1_2"/>
    <protectedRange password="DC77" sqref="A27:B36" name="Range1_3"/>
  </protectedRanges>
  <mergeCells count="32">
    <mergeCell ref="A1:O1"/>
    <mergeCell ref="A2:E3"/>
    <mergeCell ref="F2:G3"/>
    <mergeCell ref="H2:I3"/>
    <mergeCell ref="J2:L3"/>
    <mergeCell ref="M2:O3"/>
    <mergeCell ref="N26:O26"/>
    <mergeCell ref="A27:B27"/>
    <mergeCell ref="A18:C18"/>
    <mergeCell ref="J18:O18"/>
    <mergeCell ref="A19:C19"/>
    <mergeCell ref="J19:O19"/>
    <mergeCell ref="A21:O22"/>
    <mergeCell ref="A24:O25"/>
    <mergeCell ref="A33:B33"/>
    <mergeCell ref="A26:F26"/>
    <mergeCell ref="G26:H26"/>
    <mergeCell ref="I26:K26"/>
    <mergeCell ref="L26:M26"/>
    <mergeCell ref="A28:B28"/>
    <mergeCell ref="A29:B29"/>
    <mergeCell ref="A30:B30"/>
    <mergeCell ref="A31:B31"/>
    <mergeCell ref="A32:B32"/>
    <mergeCell ref="A40:C40"/>
    <mergeCell ref="J40:O40"/>
    <mergeCell ref="A34:B34"/>
    <mergeCell ref="A35:B35"/>
    <mergeCell ref="A36:B36"/>
    <mergeCell ref="A37:B37"/>
    <mergeCell ref="A39:C39"/>
    <mergeCell ref="J39:O39"/>
  </mergeCells>
  <conditionalFormatting sqref="A48:A65202 P48:P65202 B48:O65204 P19:P20 P23:P27">
    <cfRule type="containsText" dxfId="175" priority="25" stopIfTrue="1" operator="containsText" text="G1">
      <formula>NOT(ISERROR(SEARCH("G1",A19)))</formula>
    </cfRule>
    <cfRule type="containsText" dxfId="174" priority="26" stopIfTrue="1" operator="containsText" text="G2">
      <formula>NOT(ISERROR(SEARCH("G2",A19)))</formula>
    </cfRule>
    <cfRule type="containsText" dxfId="173" priority="27" stopIfTrue="1" operator="containsText" text="G1">
      <formula>NOT(ISERROR(SEARCH("G1",A19)))</formula>
    </cfRule>
    <cfRule type="containsText" dxfId="172" priority="28" stopIfTrue="1" operator="containsText" text="S">
      <formula>NOT(ISERROR(SEARCH("S",A19)))</formula>
    </cfRule>
    <cfRule type="containsText" dxfId="171" priority="29" stopIfTrue="1" operator="containsText" text="F">
      <formula>NOT(ISERROR(SEARCH("F",A19)))</formula>
    </cfRule>
  </conditionalFormatting>
  <conditionalFormatting sqref="P32:P47 C7:C15 B5:B17 A4:A18 C27:O37">
    <cfRule type="cellIs" dxfId="170" priority="24" stopIfTrue="1" operator="equal">
      <formula>0</formula>
    </cfRule>
  </conditionalFormatting>
  <conditionalFormatting sqref="P19:P20 P23:P27">
    <cfRule type="containsText" dxfId="169" priority="21" stopIfTrue="1" operator="containsText" text="RA">
      <formula>NOT(ISERROR(SEARCH("RA",P19)))</formula>
    </cfRule>
    <cfRule type="containsText" dxfId="168" priority="22" stopIfTrue="1" operator="containsText" text="ML">
      <formula>NOT(ISERROR(SEARCH("ML",P19)))</formula>
    </cfRule>
    <cfRule type="containsText" dxfId="167" priority="23" stopIfTrue="1" operator="containsText" text="ML">
      <formula>NOT(ISERROR(SEARCH("ML",P19)))</formula>
    </cfRule>
  </conditionalFormatting>
  <conditionalFormatting sqref="P19:P20 P23:P27">
    <cfRule type="containsText" dxfId="166" priority="20" stopIfTrue="1" operator="containsText" text="S">
      <formula>NOT(ISERROR(SEARCH("S",P19)))</formula>
    </cfRule>
  </conditionalFormatting>
  <conditionalFormatting sqref="J19">
    <cfRule type="cellIs" dxfId="165" priority="17" stopIfTrue="1" operator="equal">
      <formula>0</formula>
    </cfRule>
  </conditionalFormatting>
  <conditionalFormatting sqref="J19">
    <cfRule type="containsText" dxfId="164" priority="16" stopIfTrue="1" operator="containsText" text="iwjd">
      <formula>NOT(ISERROR(SEARCH("iwjd",J19)))</formula>
    </cfRule>
  </conditionalFormatting>
  <conditionalFormatting sqref="P40">
    <cfRule type="containsText" dxfId="163" priority="11" stopIfTrue="1" operator="containsText" text="G1">
      <formula>NOT(ISERROR(SEARCH("G1",P40)))</formula>
    </cfRule>
    <cfRule type="containsText" dxfId="162" priority="12" stopIfTrue="1" operator="containsText" text="G2">
      <formula>NOT(ISERROR(SEARCH("G2",P40)))</formula>
    </cfRule>
    <cfRule type="containsText" dxfId="161" priority="13" stopIfTrue="1" operator="containsText" text="G1">
      <formula>NOT(ISERROR(SEARCH("G1",P40)))</formula>
    </cfRule>
    <cfRule type="containsText" dxfId="160" priority="14" stopIfTrue="1" operator="containsText" text="S">
      <formula>NOT(ISERROR(SEARCH("S",P40)))</formula>
    </cfRule>
    <cfRule type="containsText" dxfId="159" priority="15" stopIfTrue="1" operator="containsText" text="F">
      <formula>NOT(ISERROR(SEARCH("F",P40)))</formula>
    </cfRule>
  </conditionalFormatting>
  <conditionalFormatting sqref="A39">
    <cfRule type="cellIs" dxfId="158" priority="10" stopIfTrue="1" operator="equal">
      <formula>0</formula>
    </cfRule>
  </conditionalFormatting>
  <conditionalFormatting sqref="P40">
    <cfRule type="containsText" dxfId="157" priority="7" stopIfTrue="1" operator="containsText" text="RA">
      <formula>NOT(ISERROR(SEARCH("RA",P40)))</formula>
    </cfRule>
    <cfRule type="containsText" dxfId="156" priority="8" stopIfTrue="1" operator="containsText" text="ML">
      <formula>NOT(ISERROR(SEARCH("ML",P40)))</formula>
    </cfRule>
    <cfRule type="containsText" dxfId="155" priority="9" stopIfTrue="1" operator="containsText" text="ML">
      <formula>NOT(ISERROR(SEARCH("ML",P40)))</formula>
    </cfRule>
  </conditionalFormatting>
  <conditionalFormatting sqref="P40">
    <cfRule type="containsText" dxfId="154" priority="6" stopIfTrue="1" operator="containsText" text="S">
      <formula>NOT(ISERROR(SEARCH("S",P40)))</formula>
    </cfRule>
  </conditionalFormatting>
  <conditionalFormatting sqref="J40">
    <cfRule type="cellIs" dxfId="153" priority="5" stopIfTrue="1" operator="equal">
      <formula>0</formula>
    </cfRule>
  </conditionalFormatting>
  <conditionalFormatting sqref="J40">
    <cfRule type="containsText" dxfId="152" priority="4" stopIfTrue="1" operator="containsText" text="iwjd">
      <formula>NOT(ISERROR(SEARCH("iwjd",J40)))</formula>
    </cfRule>
  </conditionalFormatting>
  <conditionalFormatting sqref="A4">
    <cfRule type="cellIs" dxfId="151" priority="3" stopIfTrue="1" operator="equal">
      <formula>0</formula>
    </cfRule>
  </conditionalFormatting>
  <conditionalFormatting sqref="B12:B14">
    <cfRule type="cellIs" dxfId="150" priority="2" stopIfTrue="1" operator="equal">
      <formula>0</formula>
    </cfRule>
  </conditionalFormatting>
  <conditionalFormatting sqref="B5:B6">
    <cfRule type="cellIs" dxfId="149" priority="1" stopIfTrue="1" operator="equal">
      <formula>0</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I244"/>
  <sheetViews>
    <sheetView showGridLines="0" view="pageBreakPreview" zoomScaleSheetLayoutView="100" workbookViewId="0">
      <selection activeCell="AD12" sqref="AD12"/>
    </sheetView>
  </sheetViews>
  <sheetFormatPr defaultColWidth="9.125" defaultRowHeight="15" zeroHeight="1"/>
  <cols>
    <col min="1" max="1" width="5" style="113" customWidth="1"/>
    <col min="2" max="2" width="5.625" style="113" customWidth="1"/>
    <col min="3" max="3" width="5.25" style="113" customWidth="1"/>
    <col min="4" max="4" width="10" style="113" customWidth="1"/>
    <col min="5" max="5" width="13.75" style="113" customWidth="1"/>
    <col min="6" max="6" width="13.375" style="113" customWidth="1"/>
    <col min="7" max="7" width="14.5" style="113" bestFit="1" customWidth="1"/>
    <col min="8" max="8" width="4.75" style="93" customWidth="1"/>
    <col min="9" max="9" width="4.125" style="93" customWidth="1"/>
    <col min="10" max="10" width="10.5" style="113" customWidth="1"/>
    <col min="11" max="11" width="5.625" style="113" customWidth="1"/>
    <col min="12" max="12" width="7.875" style="113" customWidth="1"/>
    <col min="13" max="13" width="4.625" style="113" customWidth="1"/>
    <col min="14" max="14" width="4.25" style="113" customWidth="1"/>
    <col min="15" max="22" width="4.125" style="113" customWidth="1"/>
    <col min="23" max="24" width="4.125" style="216" customWidth="1"/>
    <col min="25" max="26" width="4.125" style="217" customWidth="1"/>
    <col min="27" max="27" width="6.625" style="113" customWidth="1"/>
    <col min="28" max="68" width="5.25" style="113" customWidth="1"/>
    <col min="69" max="69" width="4.125" style="113" customWidth="1"/>
    <col min="70" max="71" width="5.25" style="113" customWidth="1"/>
    <col min="72" max="72" width="5.375" style="113" hidden="1" customWidth="1"/>
    <col min="73" max="73" width="19.375" style="113" hidden="1" customWidth="1"/>
    <col min="74" max="86" width="6.75" style="113" hidden="1" customWidth="1"/>
    <col min="87" max="87" width="9.125" style="113" hidden="1" customWidth="1"/>
    <col min="88" max="88" width="9.125" style="113" customWidth="1"/>
    <col min="89" max="16384" width="9.125" style="113"/>
  </cols>
  <sheetData>
    <row r="1" spans="1:86" ht="30.75" customHeight="1" thickTop="1">
      <c r="A1" s="938" t="str">
        <f>IF('Master sheet'!D11="Hindi",CONCATENATE("विद्यालय का नाम :-","  ",'Master sheet'!D8),CONCATENATE("School Name :-","  ",'Master sheet'!D7))</f>
        <v xml:space="preserve">विद्यालय का नाम :-  महात्मा गाँधी राजकीय विद्यालय (अंग्रेजी माध्यम) बर, पाली </v>
      </c>
      <c r="B1" s="938"/>
      <c r="C1" s="938"/>
      <c r="D1" s="938"/>
      <c r="E1" s="938"/>
      <c r="F1" s="938"/>
      <c r="G1" s="938"/>
      <c r="H1" s="938"/>
      <c r="I1" s="938"/>
      <c r="J1" s="938"/>
      <c r="K1" s="938"/>
      <c r="L1" s="938"/>
      <c r="M1" s="938"/>
      <c r="N1" s="223"/>
      <c r="O1" s="939" t="str">
        <f>IF('Master sheet'!$D$11="Hindi",CONCATENATE("समेकित परीक्षा परिणाम कक्षा "," - ",'Result Sheet'!E3," तथा विषयवार परिणाम"),CONCATENATE("Aggregate result of the class"," - ",'Result Sheet'!E3," &amp; Subject-wise Result"))</f>
        <v>समेकित परीक्षा परिणाम कक्षा  - 7 तथा विषयवार परिणाम</v>
      </c>
      <c r="P1" s="939"/>
      <c r="Q1" s="939"/>
      <c r="R1" s="939"/>
      <c r="S1" s="939"/>
      <c r="T1" s="939"/>
      <c r="U1" s="939"/>
      <c r="V1" s="939"/>
      <c r="W1" s="939"/>
      <c r="X1" s="939"/>
      <c r="Y1" s="939"/>
      <c r="Z1" s="939"/>
      <c r="AA1" s="939"/>
      <c r="BU1" s="940" t="s">
        <v>100</v>
      </c>
      <c r="BV1" s="941"/>
      <c r="BW1" s="941"/>
      <c r="BX1" s="941"/>
      <c r="BY1" s="941"/>
      <c r="BZ1" s="941"/>
      <c r="CA1" s="941"/>
      <c r="CB1" s="941"/>
      <c r="CC1" s="941"/>
      <c r="CD1" s="941"/>
      <c r="CE1" s="941"/>
      <c r="CF1" s="941"/>
      <c r="CG1" s="941"/>
      <c r="CH1" s="942"/>
    </row>
    <row r="2" spans="1:86" ht="23.25" customHeight="1">
      <c r="A2" s="912" t="str">
        <f>IF('Master sheet'!D11="Hindi","कक्षा  :-","CLASS :- ")</f>
        <v>कक्षा  :-</v>
      </c>
      <c r="B2" s="913"/>
      <c r="C2" s="111">
        <f>IF('Result Sheet'!E3="","",'Result Sheet'!E3)</f>
        <v>7</v>
      </c>
      <c r="D2" s="909" t="str">
        <f>IF('Master sheet'!D11="Hindi","जन्म दिनांक","Date of Birth")</f>
        <v>जन्म दिनांक</v>
      </c>
      <c r="E2" s="909" t="str">
        <f>IF('Master sheet'!D11="Hindi","विद्यार्थी का नाम","Student's Name")</f>
        <v>विद्यार्थी का नाम</v>
      </c>
      <c r="F2" s="909" t="str">
        <f>IF('Master sheet'!D11="Hindi","पिता का नाम","Father's Name")</f>
        <v>पिता का नाम</v>
      </c>
      <c r="G2" s="909" t="str">
        <f>IF('Master sheet'!D11="Hindi","माता का नाम ","Mother's Name")</f>
        <v xml:space="preserve">माता का नाम </v>
      </c>
      <c r="H2" s="946" t="str">
        <f>IF('Master sheet'!D11="Hindi","सत्र :- ","Session :- ")</f>
        <v xml:space="preserve">सत्र :- </v>
      </c>
      <c r="I2" s="947"/>
      <c r="J2" s="224" t="str">
        <f>IF('Result Sheet'!J3="","",'Result Sheet'!J3)</f>
        <v xml:space="preserve"> 2023-2024</v>
      </c>
      <c r="K2" s="904" t="str">
        <f>IF('Master sheet'!$D$11="Hindi","प्राप्तांक","Marks Obtained")</f>
        <v>प्राप्तांक</v>
      </c>
      <c r="L2" s="914" t="str">
        <f>IF('Master sheet'!$D$11="Hindi","प्रतिशत","Percentage")</f>
        <v>प्रतिशत</v>
      </c>
      <c r="M2" s="923" t="str">
        <f>IF('Master sheet'!$D$11="Hindi","श्रेणी ","Division")</f>
        <v xml:space="preserve">श्रेणी </v>
      </c>
      <c r="N2" s="916" t="str">
        <f>IF('Master sheet'!$D$11="Hindi","समेकित ग्रेड","Overall Grade")</f>
        <v>समेकित ग्रेड</v>
      </c>
      <c r="O2" s="903" t="str">
        <f>'Result Sheet'!L4</f>
        <v>हिंदी</v>
      </c>
      <c r="P2" s="904"/>
      <c r="Q2" s="903" t="str">
        <f>'Result Sheet'!AG4</f>
        <v>अंग्रेजी</v>
      </c>
      <c r="R2" s="904"/>
      <c r="S2" s="903" t="str">
        <f>'Result Sheet'!BB4</f>
        <v>तृतीय भाषा</v>
      </c>
      <c r="T2" s="904"/>
      <c r="U2" s="903" t="str">
        <f>'Result Sheet'!BX4</f>
        <v>गणित</v>
      </c>
      <c r="V2" s="904"/>
      <c r="W2" s="903" t="str">
        <f>'Result Sheet'!CS4</f>
        <v>विज्ञान</v>
      </c>
      <c r="X2" s="904"/>
      <c r="Y2" s="903" t="str">
        <f>'Result Sheet'!DN4</f>
        <v>सामाजिक विज्ञान</v>
      </c>
      <c r="Z2" s="904"/>
      <c r="AA2" s="948" t="str">
        <f>'Result Sheet'!GA4</f>
        <v>उपस्थिति</v>
      </c>
      <c r="BU2" s="943"/>
      <c r="BV2" s="944"/>
      <c r="BW2" s="944"/>
      <c r="BX2" s="944"/>
      <c r="BY2" s="944"/>
      <c r="BZ2" s="944"/>
      <c r="CA2" s="944"/>
      <c r="CB2" s="944"/>
      <c r="CC2" s="944"/>
      <c r="CD2" s="944"/>
      <c r="CE2" s="944"/>
      <c r="CF2" s="944"/>
      <c r="CG2" s="944"/>
      <c r="CH2" s="945"/>
    </row>
    <row r="3" spans="1:86" s="180" customFormat="1" ht="50.25" customHeight="1">
      <c r="A3" s="907" t="str">
        <f>IF('Master sheet'!D11="Hindi","क्र. स.","Sr. No. ")</f>
        <v>क्र. स.</v>
      </c>
      <c r="B3" s="907" t="str">
        <f>IF('Master sheet'!D11="Hindi","नामांक","Roll No.")</f>
        <v>नामांक</v>
      </c>
      <c r="C3" s="907" t="str">
        <f>IF('Master sheet'!D11="Hindi","प्रवेशांक","SR. NO.")</f>
        <v>प्रवेशांक</v>
      </c>
      <c r="D3" s="910"/>
      <c r="E3" s="910"/>
      <c r="F3" s="910"/>
      <c r="G3" s="949"/>
      <c r="H3" s="951" t="str">
        <f>IF('Master sheet'!D11="Hindi","वर्ग  ","Category")</f>
        <v xml:space="preserve">वर्ग  </v>
      </c>
      <c r="I3" s="951" t="str">
        <f>IF('Master sheet'!D11="Hindi","लिंग ","Gender")</f>
        <v xml:space="preserve">लिंग </v>
      </c>
      <c r="J3" s="952" t="str">
        <f>IF('Master sheet'!$D$11="Hindi","परीक्षा परिणाम","Results")</f>
        <v>परीक्षा परिणाम</v>
      </c>
      <c r="K3" s="919"/>
      <c r="L3" s="915"/>
      <c r="M3" s="924"/>
      <c r="N3" s="917"/>
      <c r="O3" s="905"/>
      <c r="P3" s="906"/>
      <c r="Q3" s="905"/>
      <c r="R3" s="906"/>
      <c r="S3" s="905"/>
      <c r="T3" s="906"/>
      <c r="U3" s="905"/>
      <c r="V3" s="906"/>
      <c r="W3" s="905"/>
      <c r="X3" s="906"/>
      <c r="Y3" s="905"/>
      <c r="Z3" s="906"/>
      <c r="AA3" s="948"/>
      <c r="BU3" s="181" t="str">
        <f>'Result Sheet'!G5</f>
        <v>विद्यार्थी का नाम</v>
      </c>
      <c r="BV3" s="182" t="s">
        <v>88</v>
      </c>
      <c r="BW3" s="182" t="s">
        <v>89</v>
      </c>
      <c r="BX3" s="182" t="s">
        <v>90</v>
      </c>
      <c r="BY3" s="182" t="s">
        <v>91</v>
      </c>
      <c r="BZ3" s="182" t="s">
        <v>92</v>
      </c>
      <c r="CA3" s="182" t="s">
        <v>93</v>
      </c>
      <c r="CB3" s="182" t="s">
        <v>94</v>
      </c>
      <c r="CC3" s="182" t="s">
        <v>95</v>
      </c>
      <c r="CD3" s="182" t="s">
        <v>96</v>
      </c>
      <c r="CE3" s="182" t="s">
        <v>97</v>
      </c>
      <c r="CF3" s="182" t="s">
        <v>98</v>
      </c>
      <c r="CG3" s="182" t="s">
        <v>99</v>
      </c>
      <c r="CH3" s="183" t="s">
        <v>87</v>
      </c>
    </row>
    <row r="4" spans="1:86" s="180" customFormat="1" ht="20.25" customHeight="1">
      <c r="A4" s="908"/>
      <c r="B4" s="908"/>
      <c r="C4" s="908"/>
      <c r="D4" s="911"/>
      <c r="E4" s="911"/>
      <c r="F4" s="911"/>
      <c r="G4" s="950"/>
      <c r="H4" s="951"/>
      <c r="I4" s="951"/>
      <c r="J4" s="952"/>
      <c r="K4" s="340">
        <f>IF('Result Sheet'!FU7="","",'Result Sheet'!FU7)</f>
        <v>1200</v>
      </c>
      <c r="L4" s="908"/>
      <c r="M4" s="925"/>
      <c r="N4" s="918"/>
      <c r="O4" s="341" t="str">
        <f>IF('Master sheet'!$D$11="Hindi","श्रेणी","Div.")</f>
        <v>श्रेणी</v>
      </c>
      <c r="P4" s="342" t="str">
        <f>IF('Master sheet'!$D$11="Hindi","ग्रेड","Grade")</f>
        <v>ग्रेड</v>
      </c>
      <c r="Q4" s="341" t="str">
        <f>IF('Master sheet'!$D$11="Hindi","श्रेणी","Div.")</f>
        <v>श्रेणी</v>
      </c>
      <c r="R4" s="342" t="str">
        <f>IF('Master sheet'!$D$11="Hindi","ग्रेड","Grade")</f>
        <v>ग्रेड</v>
      </c>
      <c r="S4" s="341" t="str">
        <f>IF('Master sheet'!$D$11="Hindi","श्रेणी","Div.")</f>
        <v>श्रेणी</v>
      </c>
      <c r="T4" s="342" t="str">
        <f>IF('Master sheet'!$D$11="Hindi","ग्रेड","Grade")</f>
        <v>ग्रेड</v>
      </c>
      <c r="U4" s="341" t="str">
        <f>IF('Master sheet'!$D$11="Hindi","श्रेणी","Div.")</f>
        <v>श्रेणी</v>
      </c>
      <c r="V4" s="342" t="str">
        <f>IF('Master sheet'!$D$11="Hindi","ग्रेड","Grade")</f>
        <v>ग्रेड</v>
      </c>
      <c r="W4" s="341" t="str">
        <f>IF('Master sheet'!$D$11="Hindi","श्रेणी","Div.")</f>
        <v>श्रेणी</v>
      </c>
      <c r="X4" s="342" t="str">
        <f>IF('Master sheet'!$D$11="Hindi","ग्रेड","Grade")</f>
        <v>ग्रेड</v>
      </c>
      <c r="Y4" s="341" t="str">
        <f>IF('Master sheet'!$D$11="Hindi","श्रेणी","Div.")</f>
        <v>श्रेणी</v>
      </c>
      <c r="Z4" s="342" t="str">
        <f>IF('Master sheet'!$D$11="Hindi","ग्रेड","Grade")</f>
        <v>ग्रेड</v>
      </c>
      <c r="AA4" s="343">
        <f>IF('Result Sheet'!GA7="","",'Result Sheet'!GA7)</f>
        <v>350</v>
      </c>
      <c r="BU4" s="181"/>
      <c r="BV4" s="184"/>
      <c r="BW4" s="184"/>
      <c r="BX4" s="184"/>
      <c r="BY4" s="184"/>
      <c r="BZ4" s="184"/>
      <c r="CA4" s="184"/>
      <c r="CB4" s="184"/>
      <c r="CC4" s="184"/>
      <c r="CD4" s="184"/>
      <c r="CE4" s="184"/>
      <c r="CF4" s="184"/>
      <c r="CG4" s="184"/>
      <c r="CH4" s="185"/>
    </row>
    <row r="5" spans="1:86" ht="15.95" customHeight="1">
      <c r="A5" s="186">
        <f>IF('Result Sheet'!A8="","",'Result Sheet'!A8)</f>
        <v>1</v>
      </c>
      <c r="B5" s="187">
        <f>IF('Result Sheet'!B8="","",'Result Sheet'!B8)</f>
        <v>701</v>
      </c>
      <c r="C5" s="188">
        <f>IF('Result Sheet'!F8="","",'Result Sheet'!F8)</f>
        <v>936</v>
      </c>
      <c r="D5" s="189" t="str">
        <f>IF('Result Sheet'!E8="","",'Result Sheet'!E8)</f>
        <v>28-10-2014</v>
      </c>
      <c r="E5" s="333" t="str">
        <f>IF('Result Sheet'!G8="","",'Result Sheet'!G8)</f>
        <v>AAKIFA BANO</v>
      </c>
      <c r="F5" s="333" t="str">
        <f>IF('Result Sheet'!H8="","",'Result Sheet'!H8)</f>
        <v>SHABBIR MOHAMMAD</v>
      </c>
      <c r="G5" s="333" t="str">
        <f>IF('Result Sheet'!I8="","",'Result Sheet'!I8)</f>
        <v>HEENA KOUSER</v>
      </c>
      <c r="H5" s="190" t="str">
        <f>IF('Result Sheet'!K8="","",'Result Sheet'!K8)</f>
        <v>OBC</v>
      </c>
      <c r="I5" s="190" t="str">
        <f>IF('Result Sheet'!J8="","",'Result Sheet'!J8)</f>
        <v>F</v>
      </c>
      <c r="J5" s="222" t="str">
        <f>IF('Result Sheet'!FZ8="","",'Result Sheet'!FZ8)</f>
        <v>कक्षा क्रमोन्नत</v>
      </c>
      <c r="K5" s="191">
        <f>IF('Result Sheet'!FU8="","",'Result Sheet'!FU8)</f>
        <v>760</v>
      </c>
      <c r="L5" s="192">
        <f>IF('Result Sheet'!FV8="","",'Result Sheet'!FV8)</f>
        <v>63.333333333333336</v>
      </c>
      <c r="M5" s="191" t="str">
        <f>IF('Result Sheet'!FW8="","",'Result Sheet'!FW8)</f>
        <v>I</v>
      </c>
      <c r="N5" s="330" t="str">
        <f>IF('Result Sheet'!FZ8="NSO","NSO",IF('Result Sheet'!FX8="","",'Result Sheet'!FX8))</f>
        <v>C</v>
      </c>
      <c r="O5" s="193" t="str">
        <f>IF('Result Sheet'!AE8="","",'Result Sheet'!AE8)</f>
        <v>II</v>
      </c>
      <c r="P5" s="194" t="str">
        <f>IF('Result Sheet'!AF8="","",'Result Sheet'!AF8)</f>
        <v>C</v>
      </c>
      <c r="Q5" s="193" t="str">
        <f>IF('Result Sheet'!AZ8="","",'Result Sheet'!AZ8)</f>
        <v>I</v>
      </c>
      <c r="R5" s="194" t="str">
        <f>IF('Result Sheet'!BA8="","",'Result Sheet'!BA8)</f>
        <v>C</v>
      </c>
      <c r="S5" s="193" t="str">
        <f>IF('Result Sheet'!BV8="","",'Result Sheet'!BV8)</f>
        <v>I</v>
      </c>
      <c r="T5" s="194" t="str">
        <f>IF('Result Sheet'!BW8="","",'Result Sheet'!BW8)</f>
        <v>C</v>
      </c>
      <c r="U5" s="193" t="str">
        <f>IF('Result Sheet'!CQ8="","",'Result Sheet'!CQ8)</f>
        <v>II</v>
      </c>
      <c r="V5" s="194" t="str">
        <f>IF('Result Sheet'!CR8="","",'Result Sheet'!CR8)</f>
        <v>C</v>
      </c>
      <c r="W5" s="193" t="str">
        <f>IF('Result Sheet'!DL8="","",'Result Sheet'!DL8)</f>
        <v>II</v>
      </c>
      <c r="X5" s="194" t="str">
        <f>IF('Result Sheet'!DM8="","",'Result Sheet'!DM8)</f>
        <v>C</v>
      </c>
      <c r="Y5" s="193" t="str">
        <f>IF('Result Sheet'!EG8="","",'Result Sheet'!EG8)</f>
        <v>D</v>
      </c>
      <c r="Z5" s="194" t="str">
        <f>IF('Result Sheet'!EH8="","",'Result Sheet'!EH8)</f>
        <v>B</v>
      </c>
      <c r="AA5" s="195">
        <f>IF('Result Sheet'!GB8="","",'Result Sheet'!GB8)</f>
        <v>170</v>
      </c>
      <c r="BU5" s="196" t="str">
        <f>'Result Sheet'!G8</f>
        <v>AAKIFA BANO</v>
      </c>
      <c r="BV5" s="197" t="str">
        <f>IFERROR(IF(AND(N5="",J5=""),"",IF(AND(H5="SC",I5="M"),N5,"")),"")</f>
        <v/>
      </c>
      <c r="BW5" s="197" t="str">
        <f>IFERROR(IF(AND(N5="",J5=""),"",IF(AND(H5="SC",I5="F"),N5,"")),"")</f>
        <v/>
      </c>
      <c r="BX5" s="197" t="str">
        <f>IFERROR(IF(AND(N5="",J5=""),"",IF(AND(H5="ST",I5="M"),N5,"")),"")</f>
        <v/>
      </c>
      <c r="BY5" s="197" t="str">
        <f>IFERROR(IF(AND(N5="",J5=""),"",IF(AND(H5="ST",I5="F"),N5,"")),"")</f>
        <v/>
      </c>
      <c r="BZ5" s="197" t="str">
        <f>IFERROR(IF(AND(N5="",J5=""),"",IF(AND(H5="OBC",I5="M"),N5,"")),"")</f>
        <v/>
      </c>
      <c r="CA5" s="197" t="str">
        <f>IFERROR(IF(AND(N5="",J5=""),"",IF(AND(H5="OBC",I5="F"),N5,"")),"")</f>
        <v>C</v>
      </c>
      <c r="CB5" s="197" t="str">
        <f>IFERROR(IF(AND(N5="",J5=""),"",IF(AND(H5="GEN",I5="M"),N5,"")),"")</f>
        <v/>
      </c>
      <c r="CC5" s="197" t="str">
        <f>IFERROR(IF(AND(N5="",J5=""),"",IF(AND(H5="GEN",I5="F"),N5,"")),"")</f>
        <v/>
      </c>
      <c r="CD5" s="197" t="str">
        <f>IFERROR(IF(AND(N5="",J5=""),"",IF(AND(H5="MIN",I5="M"),N5,"")),"")</f>
        <v/>
      </c>
      <c r="CE5" s="197" t="str">
        <f>IFERROR(IF(AND(N5="",J5=""),"",IF(AND(H5="MIN",I5="M"),N5,"")),"")</f>
        <v/>
      </c>
      <c r="CF5" s="197" t="str">
        <f>IFERROR(IF(AND(N5="",J5=""),"",IF(AND(H5="SBC",I5="M"),N5,"")),"")</f>
        <v/>
      </c>
      <c r="CG5" s="197" t="str">
        <f>IFERROR(IF(AND(N5="",J5=""),"",IF(AND(H5="SBC",I5="F"),N5,"")),"")</f>
        <v/>
      </c>
      <c r="CH5" s="198"/>
    </row>
    <row r="6" spans="1:86" ht="15.95" customHeight="1">
      <c r="A6" s="186">
        <f>IF('Result Sheet'!A9="","",'Result Sheet'!A9)</f>
        <v>2</v>
      </c>
      <c r="B6" s="187">
        <f>IF('Result Sheet'!B9="","",'Result Sheet'!B9)</f>
        <v>702</v>
      </c>
      <c r="C6" s="188">
        <f>IF('Result Sheet'!F9="","",'Result Sheet'!F9)</f>
        <v>944</v>
      </c>
      <c r="D6" s="189">
        <f>IF('Result Sheet'!E9="","",'Result Sheet'!E9)</f>
        <v>42005</v>
      </c>
      <c r="E6" s="333" t="str">
        <f>IF('Result Sheet'!G9="","",'Result Sheet'!G9)</f>
        <v>ANUJ GIRI</v>
      </c>
      <c r="F6" s="333" t="str">
        <f>IF('Result Sheet'!H9="","",'Result Sheet'!H9)</f>
        <v>BHAGWAT GIRI</v>
      </c>
      <c r="G6" s="333" t="str">
        <f>IF('Result Sheet'!I9="","",'Result Sheet'!I9)</f>
        <v>KANTA DEVI</v>
      </c>
      <c r="H6" s="190" t="str">
        <f>IF('Result Sheet'!K9="","",'Result Sheet'!K9)</f>
        <v>OBC</v>
      </c>
      <c r="I6" s="190" t="str">
        <f>IF('Result Sheet'!J9="","",'Result Sheet'!J9)</f>
        <v>M</v>
      </c>
      <c r="J6" s="304" t="str">
        <f>IF('Result Sheet'!FZ9="","",'Result Sheet'!FZ9)</f>
        <v>कक्षा क्रमोन्नत</v>
      </c>
      <c r="K6" s="191">
        <f>IF('Result Sheet'!FU9="","",'Result Sheet'!FU9)</f>
        <v>703</v>
      </c>
      <c r="L6" s="192">
        <f>IF('Result Sheet'!FV9="","",'Result Sheet'!FV9)</f>
        <v>58.583333333333336</v>
      </c>
      <c r="M6" s="191" t="str">
        <f>IF('Result Sheet'!FW9="","",'Result Sheet'!FW9)</f>
        <v>II</v>
      </c>
      <c r="N6" s="330" t="str">
        <f>IF('Result Sheet'!FZ9="NSO","NSO",IF('Result Sheet'!FX9="","",'Result Sheet'!FX9))</f>
        <v>C</v>
      </c>
      <c r="O6" s="193" t="str">
        <f>IF('Result Sheet'!AE9="","",'Result Sheet'!AE9)</f>
        <v>I</v>
      </c>
      <c r="P6" s="194" t="str">
        <f>IF('Result Sheet'!AF9="","",'Result Sheet'!AF9)</f>
        <v>C</v>
      </c>
      <c r="Q6" s="193" t="str">
        <f>IF('Result Sheet'!AZ9="","",'Result Sheet'!AZ9)</f>
        <v>II</v>
      </c>
      <c r="R6" s="194" t="str">
        <f>IF('Result Sheet'!BA9="","",'Result Sheet'!BA9)</f>
        <v>C</v>
      </c>
      <c r="S6" s="193" t="str">
        <f>IF('Result Sheet'!BV9="","",'Result Sheet'!BV9)</f>
        <v>I</v>
      </c>
      <c r="T6" s="194" t="str">
        <f>IF('Result Sheet'!BW9="","",'Result Sheet'!BW9)</f>
        <v>C</v>
      </c>
      <c r="U6" s="193" t="str">
        <f>IF('Result Sheet'!CQ9="","",'Result Sheet'!CQ9)</f>
        <v>II</v>
      </c>
      <c r="V6" s="194" t="str">
        <f>IF('Result Sheet'!CR9="","",'Result Sheet'!CR9)</f>
        <v>C</v>
      </c>
      <c r="W6" s="193" t="str">
        <f>IF('Result Sheet'!DL9="","",'Result Sheet'!DL9)</f>
        <v>G2</v>
      </c>
      <c r="X6" s="194" t="str">
        <f>IF('Result Sheet'!DM9="","",'Result Sheet'!DM9)</f>
        <v>D</v>
      </c>
      <c r="Y6" s="193" t="str">
        <f>IF('Result Sheet'!EG9="","",'Result Sheet'!EG9)</f>
        <v>D</v>
      </c>
      <c r="Z6" s="194" t="str">
        <f>IF('Result Sheet'!EH9="","",'Result Sheet'!EH9)</f>
        <v>B</v>
      </c>
      <c r="AA6" s="195">
        <f>IF('Result Sheet'!GB9="","",'Result Sheet'!GB9)</f>
        <v>168</v>
      </c>
      <c r="BU6" s="196" t="str">
        <f>'Result Sheet'!G9</f>
        <v>ANUJ GIRI</v>
      </c>
      <c r="BV6" s="197" t="str">
        <f t="shared" ref="BV6:BV69" si="0">IFERROR(IF(AND(N6="",J6=""),"",IF(AND(H6="SC",I6="M"),N6,"")),"")</f>
        <v/>
      </c>
      <c r="BW6" s="197" t="str">
        <f t="shared" ref="BW6:BW69" si="1">IFERROR(IF(AND(N6="",J6=""),"",IF(AND(H6="SC",I6="F"),N6,"")),"")</f>
        <v/>
      </c>
      <c r="BX6" s="197" t="str">
        <f t="shared" ref="BX6:BX69" si="2">IFERROR(IF(AND(N6="",J6=""),"",IF(AND(H6="ST",I6="M"),N6,"")),"")</f>
        <v/>
      </c>
      <c r="BY6" s="197" t="str">
        <f t="shared" ref="BY6:BY69" si="3">IFERROR(IF(AND(N6="",J6=""),"",IF(AND(H6="ST",I6="F"),N6,"")),"")</f>
        <v/>
      </c>
      <c r="BZ6" s="197" t="str">
        <f t="shared" ref="BZ6:BZ69" si="4">IFERROR(IF(AND(N6="",J6=""),"",IF(AND(H6="OBC",I6="M"),N6,"")),"")</f>
        <v>C</v>
      </c>
      <c r="CA6" s="197" t="str">
        <f t="shared" ref="CA6:CA69" si="5">IFERROR(IF(AND(N6="",J6=""),"",IF(AND(H6="OBC",I6="F"),N6,"")),"")</f>
        <v/>
      </c>
      <c r="CB6" s="197" t="str">
        <f t="shared" ref="CB6:CB69" si="6">IFERROR(IF(AND(N6="",J6=""),"",IF(AND(H6="GEN",I6="M"),N6,"")),"")</f>
        <v/>
      </c>
      <c r="CC6" s="197" t="str">
        <f t="shared" ref="CC6:CC69" si="7">IFERROR(IF(AND(N6="",J6=""),"",IF(AND(H6="GEN",I6="F"),N6,"")),"")</f>
        <v/>
      </c>
      <c r="CD6" s="197" t="str">
        <f t="shared" ref="CD6:CD69" si="8">IFERROR(IF(AND(N6="",J6=""),"",IF(AND(H6="MIN",I6="M"),N6,"")),"")</f>
        <v/>
      </c>
      <c r="CE6" s="197" t="str">
        <f t="shared" ref="CE6:CE69" si="9">IFERROR(IF(AND(N6="",J6=""),"",IF(AND(H6="MIN",I6="M"),N6,"")),"")</f>
        <v/>
      </c>
      <c r="CF6" s="197" t="str">
        <f t="shared" ref="CF6:CF69" si="10">IFERROR(IF(AND(N6="",J6=""),"",IF(AND(H6="SBC",I6="M"),N6,"")),"")</f>
        <v/>
      </c>
      <c r="CG6" s="197" t="str">
        <f t="shared" ref="CG6:CG69" si="11">IFERROR(IF(AND(N6="",J6=""),"",IF(AND(H6="SBC",I6="F"),N6,"")),"")</f>
        <v/>
      </c>
      <c r="CH6" s="198"/>
    </row>
    <row r="7" spans="1:86" ht="15.95" customHeight="1">
      <c r="A7" s="186">
        <f>IF('Result Sheet'!A10="","",'Result Sheet'!A10)</f>
        <v>3</v>
      </c>
      <c r="B7" s="187">
        <f>IF('Result Sheet'!B10="","",'Result Sheet'!B10)</f>
        <v>703</v>
      </c>
      <c r="C7" s="188">
        <f>IF('Result Sheet'!F10="","",'Result Sheet'!F10)</f>
        <v>934</v>
      </c>
      <c r="D7" s="189">
        <f>IF('Result Sheet'!E10="","",'Result Sheet'!E10)</f>
        <v>42348</v>
      </c>
      <c r="E7" s="333" t="str">
        <f>IF('Result Sheet'!G10="","",'Result Sheet'!G10)</f>
        <v>ARMAN HUSSAIN</v>
      </c>
      <c r="F7" s="333" t="str">
        <f>IF('Result Sheet'!H10="","",'Result Sheet'!H10)</f>
        <v>AARIF HUSSAIN</v>
      </c>
      <c r="G7" s="333" t="str">
        <f>IF('Result Sheet'!I10="","",'Result Sheet'!I10)</f>
        <v>SALMA BANO</v>
      </c>
      <c r="H7" s="190" t="str">
        <f>IF('Result Sheet'!K10="","",'Result Sheet'!K10)</f>
        <v>OBC</v>
      </c>
      <c r="I7" s="190" t="str">
        <f>IF('Result Sheet'!J10="","",'Result Sheet'!J10)</f>
        <v>M</v>
      </c>
      <c r="J7" s="304" t="str">
        <f>IF('Result Sheet'!FZ10="","",'Result Sheet'!FZ10)</f>
        <v>कक्षा क्रमोन्नत</v>
      </c>
      <c r="K7" s="191">
        <f>IF('Result Sheet'!FU10="","",'Result Sheet'!FU10)</f>
        <v>805</v>
      </c>
      <c r="L7" s="192">
        <f>IF('Result Sheet'!FV10="","",'Result Sheet'!FV10)</f>
        <v>67.083333333333329</v>
      </c>
      <c r="M7" s="191" t="str">
        <f>IF('Result Sheet'!FW10="","",'Result Sheet'!FW10)</f>
        <v>I</v>
      </c>
      <c r="N7" s="330" t="str">
        <f>IF('Result Sheet'!FZ10="NSO","NSO",IF('Result Sheet'!FX10="","",'Result Sheet'!FX10))</f>
        <v>C</v>
      </c>
      <c r="O7" s="193" t="str">
        <f>IF('Result Sheet'!AE10="","",'Result Sheet'!AE10)</f>
        <v>I</v>
      </c>
      <c r="P7" s="194" t="str">
        <f>IF('Result Sheet'!AF10="","",'Result Sheet'!AF10)</f>
        <v>C</v>
      </c>
      <c r="Q7" s="193" t="str">
        <f>IF('Result Sheet'!AZ10="","",'Result Sheet'!AZ10)</f>
        <v>II</v>
      </c>
      <c r="R7" s="194" t="str">
        <f>IF('Result Sheet'!BA10="","",'Result Sheet'!BA10)</f>
        <v>C</v>
      </c>
      <c r="S7" s="193" t="str">
        <f>IF('Result Sheet'!BV10="","",'Result Sheet'!BV10)</f>
        <v>I</v>
      </c>
      <c r="T7" s="194" t="str">
        <f>IF('Result Sheet'!BW10="","",'Result Sheet'!BW10)</f>
        <v>C</v>
      </c>
      <c r="U7" s="193" t="str">
        <f>IF('Result Sheet'!CQ10="","",'Result Sheet'!CQ10)</f>
        <v>I</v>
      </c>
      <c r="V7" s="194" t="str">
        <f>IF('Result Sheet'!CR10="","",'Result Sheet'!CR10)</f>
        <v>C</v>
      </c>
      <c r="W7" s="193" t="str">
        <f>IF('Result Sheet'!DL10="","",'Result Sheet'!DL10)</f>
        <v>I</v>
      </c>
      <c r="X7" s="194" t="str">
        <f>IF('Result Sheet'!DM10="","",'Result Sheet'!DM10)</f>
        <v>C</v>
      </c>
      <c r="Y7" s="193" t="str">
        <f>IF('Result Sheet'!EG10="","",'Result Sheet'!EG10)</f>
        <v>D</v>
      </c>
      <c r="Z7" s="194" t="str">
        <f>IF('Result Sheet'!EH10="","",'Result Sheet'!EH10)</f>
        <v>B</v>
      </c>
      <c r="AA7" s="195">
        <f>IF('Result Sheet'!GB10="","",'Result Sheet'!GB10)</f>
        <v>160</v>
      </c>
      <c r="BU7" s="196" t="str">
        <f>'Result Sheet'!G10</f>
        <v>ARMAN HUSSAIN</v>
      </c>
      <c r="BV7" s="197" t="str">
        <f t="shared" si="0"/>
        <v/>
      </c>
      <c r="BW7" s="197" t="str">
        <f t="shared" si="1"/>
        <v/>
      </c>
      <c r="BX7" s="197" t="str">
        <f t="shared" si="2"/>
        <v/>
      </c>
      <c r="BY7" s="197" t="str">
        <f t="shared" si="3"/>
        <v/>
      </c>
      <c r="BZ7" s="197" t="str">
        <f t="shared" si="4"/>
        <v>C</v>
      </c>
      <c r="CA7" s="197" t="str">
        <f t="shared" si="5"/>
        <v/>
      </c>
      <c r="CB7" s="197" t="str">
        <f t="shared" si="6"/>
        <v/>
      </c>
      <c r="CC7" s="197" t="str">
        <f t="shared" si="7"/>
        <v/>
      </c>
      <c r="CD7" s="197" t="str">
        <f t="shared" si="8"/>
        <v/>
      </c>
      <c r="CE7" s="197" t="str">
        <f t="shared" si="9"/>
        <v/>
      </c>
      <c r="CF7" s="197" t="str">
        <f t="shared" si="10"/>
        <v/>
      </c>
      <c r="CG7" s="197" t="str">
        <f t="shared" si="11"/>
        <v/>
      </c>
      <c r="CH7" s="198"/>
    </row>
    <row r="8" spans="1:86" ht="15.95" customHeight="1">
      <c r="A8" s="186">
        <f>IF('Result Sheet'!A11="","",'Result Sheet'!A11)</f>
        <v>4</v>
      </c>
      <c r="B8" s="187">
        <f>IF('Result Sheet'!B11="","",'Result Sheet'!B11)</f>
        <v>704</v>
      </c>
      <c r="C8" s="188">
        <f>IF('Result Sheet'!F11="","",'Result Sheet'!F11)</f>
        <v>926</v>
      </c>
      <c r="D8" s="189">
        <f>IF('Result Sheet'!E11="","",'Result Sheet'!E11)</f>
        <v>42491</v>
      </c>
      <c r="E8" s="333" t="str">
        <f>IF('Result Sheet'!G11="","",'Result Sheet'!G11)</f>
        <v>ARMAN SHAH</v>
      </c>
      <c r="F8" s="333" t="str">
        <f>IF('Result Sheet'!H11="","",'Result Sheet'!H11)</f>
        <v>JAKIR SHAH</v>
      </c>
      <c r="G8" s="333" t="str">
        <f>IF('Result Sheet'!I11="","",'Result Sheet'!I11)</f>
        <v>HEENA BANU</v>
      </c>
      <c r="H8" s="190" t="str">
        <f>IF('Result Sheet'!K11="","",'Result Sheet'!K11)</f>
        <v>OBC</v>
      </c>
      <c r="I8" s="190" t="str">
        <f>IF('Result Sheet'!J11="","",'Result Sheet'!J11)</f>
        <v>M</v>
      </c>
      <c r="J8" s="304" t="str">
        <f>IF('Result Sheet'!FZ11="","",'Result Sheet'!FZ11)</f>
        <v>कक्षा क्रमोन्नत</v>
      </c>
      <c r="K8" s="191">
        <f>IF('Result Sheet'!FU11="","",'Result Sheet'!FU11)</f>
        <v>798</v>
      </c>
      <c r="L8" s="192">
        <f>IF('Result Sheet'!FV11="","",'Result Sheet'!FV11)</f>
        <v>66.5</v>
      </c>
      <c r="M8" s="191" t="str">
        <f>IF('Result Sheet'!FW11="","",'Result Sheet'!FW11)</f>
        <v>I</v>
      </c>
      <c r="N8" s="330" t="str">
        <f>IF('Result Sheet'!FZ11="NSO","NSO",IF('Result Sheet'!FX11="","",'Result Sheet'!FX11))</f>
        <v>C</v>
      </c>
      <c r="O8" s="193" t="str">
        <f>IF('Result Sheet'!AE11="","",'Result Sheet'!AE11)</f>
        <v>I</v>
      </c>
      <c r="P8" s="194" t="str">
        <f>IF('Result Sheet'!AF11="","",'Result Sheet'!AF11)</f>
        <v>C</v>
      </c>
      <c r="Q8" s="193" t="str">
        <f>IF('Result Sheet'!AZ11="","",'Result Sheet'!AZ11)</f>
        <v>II</v>
      </c>
      <c r="R8" s="194" t="str">
        <f>IF('Result Sheet'!BA11="","",'Result Sheet'!BA11)</f>
        <v>C</v>
      </c>
      <c r="S8" s="193" t="str">
        <f>IF('Result Sheet'!BV11="","",'Result Sheet'!BV11)</f>
        <v>I</v>
      </c>
      <c r="T8" s="194" t="str">
        <f>IF('Result Sheet'!BW11="","",'Result Sheet'!BW11)</f>
        <v>C</v>
      </c>
      <c r="U8" s="193" t="str">
        <f>IF('Result Sheet'!CQ11="","",'Result Sheet'!CQ11)</f>
        <v>I</v>
      </c>
      <c r="V8" s="194" t="str">
        <f>IF('Result Sheet'!CR11="","",'Result Sheet'!CR11)</f>
        <v>C</v>
      </c>
      <c r="W8" s="193" t="str">
        <f>IF('Result Sheet'!DL11="","",'Result Sheet'!DL11)</f>
        <v>I</v>
      </c>
      <c r="X8" s="194" t="str">
        <f>IF('Result Sheet'!DM11="","",'Result Sheet'!DM11)</f>
        <v>C</v>
      </c>
      <c r="Y8" s="193" t="str">
        <f>IF('Result Sheet'!EG11="","",'Result Sheet'!EG11)</f>
        <v>D</v>
      </c>
      <c r="Z8" s="194" t="str">
        <f>IF('Result Sheet'!EH11="","",'Result Sheet'!EH11)</f>
        <v>B</v>
      </c>
      <c r="AA8" s="195">
        <f>IF('Result Sheet'!GB11="","",'Result Sheet'!GB11)</f>
        <v>188</v>
      </c>
      <c r="BU8" s="196" t="str">
        <f>'Result Sheet'!G11</f>
        <v>ARMAN SHAH</v>
      </c>
      <c r="BV8" s="197" t="str">
        <f t="shared" si="0"/>
        <v/>
      </c>
      <c r="BW8" s="197" t="str">
        <f t="shared" si="1"/>
        <v/>
      </c>
      <c r="BX8" s="197" t="str">
        <f t="shared" si="2"/>
        <v/>
      </c>
      <c r="BY8" s="197" t="str">
        <f t="shared" si="3"/>
        <v/>
      </c>
      <c r="BZ8" s="197" t="str">
        <f t="shared" si="4"/>
        <v>C</v>
      </c>
      <c r="CA8" s="197" t="str">
        <f t="shared" si="5"/>
        <v/>
      </c>
      <c r="CB8" s="197" t="str">
        <f t="shared" si="6"/>
        <v/>
      </c>
      <c r="CC8" s="197" t="str">
        <f t="shared" si="7"/>
        <v/>
      </c>
      <c r="CD8" s="197" t="str">
        <f t="shared" si="8"/>
        <v/>
      </c>
      <c r="CE8" s="197" t="str">
        <f t="shared" si="9"/>
        <v/>
      </c>
      <c r="CF8" s="197" t="str">
        <f t="shared" si="10"/>
        <v/>
      </c>
      <c r="CG8" s="197" t="str">
        <f t="shared" si="11"/>
        <v/>
      </c>
      <c r="CH8" s="198"/>
    </row>
    <row r="9" spans="1:86" ht="15.95" customHeight="1">
      <c r="A9" s="186">
        <f>IF('Result Sheet'!A12="","",'Result Sheet'!A12)</f>
        <v>5</v>
      </c>
      <c r="B9" s="187">
        <f>IF('Result Sheet'!B12="","",'Result Sheet'!B12)</f>
        <v>705</v>
      </c>
      <c r="C9" s="188">
        <f>IF('Result Sheet'!F12="","",'Result Sheet'!F12)</f>
        <v>951</v>
      </c>
      <c r="D9" s="189" t="str">
        <f>IF('Result Sheet'!E12="","",'Result Sheet'!E12)</f>
        <v>25-08-2015</v>
      </c>
      <c r="E9" s="333" t="str">
        <f>IF('Result Sheet'!G12="","",'Result Sheet'!G12)</f>
        <v>BHAVYANSH SINGH CHOUHAN</v>
      </c>
      <c r="F9" s="333" t="str">
        <f>IF('Result Sheet'!H12="","",'Result Sheet'!H12)</f>
        <v>AJIT SINGH</v>
      </c>
      <c r="G9" s="333" t="str">
        <f>IF('Result Sheet'!I12="","",'Result Sheet'!I12)</f>
        <v>MEENA</v>
      </c>
      <c r="H9" s="190" t="str">
        <f>IF('Result Sheet'!K12="","",'Result Sheet'!K12)</f>
        <v>GEN</v>
      </c>
      <c r="I9" s="190" t="str">
        <f>IF('Result Sheet'!J12="","",'Result Sheet'!J12)</f>
        <v>M</v>
      </c>
      <c r="J9" s="304" t="str">
        <f>IF('Result Sheet'!FZ12="","",'Result Sheet'!FZ12)</f>
        <v>कक्षा क्रमोन्नत</v>
      </c>
      <c r="K9" s="191">
        <f>IF('Result Sheet'!FU12="","",'Result Sheet'!FU12)</f>
        <v>770</v>
      </c>
      <c r="L9" s="192">
        <f>IF('Result Sheet'!FV12="","",'Result Sheet'!FV12)</f>
        <v>67.248908296943227</v>
      </c>
      <c r="M9" s="191" t="str">
        <f>IF('Result Sheet'!FW12="","",'Result Sheet'!FW12)</f>
        <v>I</v>
      </c>
      <c r="N9" s="330" t="str">
        <f>IF('Result Sheet'!FZ12="NSO","NSO",IF('Result Sheet'!FX12="","",'Result Sheet'!FX12))</f>
        <v>C</v>
      </c>
      <c r="O9" s="193" t="str">
        <f>IF('Result Sheet'!AE12="","",'Result Sheet'!AE12)</f>
        <v>II</v>
      </c>
      <c r="P9" s="194" t="str">
        <f>IF('Result Sheet'!AF12="","",'Result Sheet'!AF12)</f>
        <v>C</v>
      </c>
      <c r="Q9" s="193" t="str">
        <f>IF('Result Sheet'!AZ12="","",'Result Sheet'!AZ12)</f>
        <v>II</v>
      </c>
      <c r="R9" s="194" t="str">
        <f>IF('Result Sheet'!BA12="","",'Result Sheet'!BA12)</f>
        <v>C</v>
      </c>
      <c r="S9" s="193" t="str">
        <f>IF('Result Sheet'!BV12="","",'Result Sheet'!BV12)</f>
        <v>I</v>
      </c>
      <c r="T9" s="194" t="str">
        <f>IF('Result Sheet'!BW12="","",'Result Sheet'!BW12)</f>
        <v>C</v>
      </c>
      <c r="U9" s="193" t="str">
        <f>IF('Result Sheet'!CQ12="","",'Result Sheet'!CQ12)</f>
        <v>I</v>
      </c>
      <c r="V9" s="194" t="str">
        <f>IF('Result Sheet'!CR12="","",'Result Sheet'!CR12)</f>
        <v>C</v>
      </c>
      <c r="W9" s="193" t="str">
        <f>IF('Result Sheet'!DL12="","",'Result Sheet'!DL12)</f>
        <v>I</v>
      </c>
      <c r="X9" s="194" t="str">
        <f>IF('Result Sheet'!DM12="","",'Result Sheet'!DM12)</f>
        <v>C</v>
      </c>
      <c r="Y9" s="193" t="str">
        <f>IF('Result Sheet'!EG12="","",'Result Sheet'!EG12)</f>
        <v>D</v>
      </c>
      <c r="Z9" s="194" t="str">
        <f>IF('Result Sheet'!EH12="","",'Result Sheet'!EH12)</f>
        <v>B</v>
      </c>
      <c r="AA9" s="195" t="str">
        <f>IF('Result Sheet'!GB12="","",'Result Sheet'!GB12)</f>
        <v/>
      </c>
      <c r="BU9" s="196" t="str">
        <f>'Result Sheet'!G12</f>
        <v>BHAVYANSH SINGH CHOUHAN</v>
      </c>
      <c r="BV9" s="197" t="str">
        <f t="shared" si="0"/>
        <v/>
      </c>
      <c r="BW9" s="197" t="str">
        <f t="shared" si="1"/>
        <v/>
      </c>
      <c r="BX9" s="197" t="str">
        <f t="shared" si="2"/>
        <v/>
      </c>
      <c r="BY9" s="197" t="str">
        <f t="shared" si="3"/>
        <v/>
      </c>
      <c r="BZ9" s="197" t="str">
        <f t="shared" si="4"/>
        <v/>
      </c>
      <c r="CA9" s="197" t="str">
        <f t="shared" si="5"/>
        <v/>
      </c>
      <c r="CB9" s="197" t="str">
        <f t="shared" si="6"/>
        <v>C</v>
      </c>
      <c r="CC9" s="197" t="str">
        <f t="shared" si="7"/>
        <v/>
      </c>
      <c r="CD9" s="197" t="str">
        <f t="shared" si="8"/>
        <v/>
      </c>
      <c r="CE9" s="197" t="str">
        <f t="shared" si="9"/>
        <v/>
      </c>
      <c r="CF9" s="197" t="str">
        <f t="shared" si="10"/>
        <v/>
      </c>
      <c r="CG9" s="197" t="str">
        <f t="shared" si="11"/>
        <v/>
      </c>
      <c r="CH9" s="198"/>
    </row>
    <row r="10" spans="1:86" ht="15.95" customHeight="1">
      <c r="A10" s="186">
        <f>IF('Result Sheet'!A13="","",'Result Sheet'!A13)</f>
        <v>6</v>
      </c>
      <c r="B10" s="187">
        <f>IF('Result Sheet'!B13="","",'Result Sheet'!B13)</f>
        <v>706</v>
      </c>
      <c r="C10" s="188">
        <f>IF('Result Sheet'!F13="","",'Result Sheet'!F13)</f>
        <v>939</v>
      </c>
      <c r="D10" s="189" t="str">
        <f>IF('Result Sheet'!E13="","",'Result Sheet'!E13)</f>
        <v>16-06-2014</v>
      </c>
      <c r="E10" s="333" t="str">
        <f>IF('Result Sheet'!G13="","",'Result Sheet'!G13)</f>
        <v>BHUMIKA BAGRI</v>
      </c>
      <c r="F10" s="333" t="str">
        <f>IF('Result Sheet'!H13="","",'Result Sheet'!H13)</f>
        <v>MUKESH BAGRI</v>
      </c>
      <c r="G10" s="333" t="str">
        <f>IF('Result Sheet'!I13="","",'Result Sheet'!I13)</f>
        <v>SEEMA BAGRI</v>
      </c>
      <c r="H10" s="190" t="str">
        <f>IF('Result Sheet'!K13="","",'Result Sheet'!K13)</f>
        <v>OBC</v>
      </c>
      <c r="I10" s="190" t="str">
        <f>IF('Result Sheet'!J13="","",'Result Sheet'!J13)</f>
        <v>F</v>
      </c>
      <c r="J10" s="304" t="str">
        <f>IF('Result Sheet'!FZ13="","",'Result Sheet'!FZ13)</f>
        <v>कक्षा क्रमोन्नत</v>
      </c>
      <c r="K10" s="191">
        <f>IF('Result Sheet'!FU13="","",'Result Sheet'!FU13)</f>
        <v>800</v>
      </c>
      <c r="L10" s="192">
        <f>IF('Result Sheet'!FV13="","",'Result Sheet'!FV13)</f>
        <v>66.666666666666671</v>
      </c>
      <c r="M10" s="191" t="str">
        <f>IF('Result Sheet'!FW13="","",'Result Sheet'!FW13)</f>
        <v>I</v>
      </c>
      <c r="N10" s="330" t="str">
        <f>IF('Result Sheet'!FZ13="NSO","NSO",IF('Result Sheet'!FX13="","",'Result Sheet'!FX13))</f>
        <v>C</v>
      </c>
      <c r="O10" s="193" t="str">
        <f>IF('Result Sheet'!AE13="","",'Result Sheet'!AE13)</f>
        <v>II</v>
      </c>
      <c r="P10" s="194" t="str">
        <f>IF('Result Sheet'!AF13="","",'Result Sheet'!AF13)</f>
        <v>C</v>
      </c>
      <c r="Q10" s="193" t="str">
        <f>IF('Result Sheet'!AZ13="","",'Result Sheet'!AZ13)</f>
        <v>II</v>
      </c>
      <c r="R10" s="194" t="str">
        <f>IF('Result Sheet'!BA13="","",'Result Sheet'!BA13)</f>
        <v>C</v>
      </c>
      <c r="S10" s="193" t="str">
        <f>IF('Result Sheet'!BV13="","",'Result Sheet'!BV13)</f>
        <v>I</v>
      </c>
      <c r="T10" s="194" t="str">
        <f>IF('Result Sheet'!BW13="","",'Result Sheet'!BW13)</f>
        <v>B</v>
      </c>
      <c r="U10" s="193" t="str">
        <f>IF('Result Sheet'!CQ13="","",'Result Sheet'!CQ13)</f>
        <v>I</v>
      </c>
      <c r="V10" s="194" t="str">
        <f>IF('Result Sheet'!CR13="","",'Result Sheet'!CR13)</f>
        <v>C</v>
      </c>
      <c r="W10" s="193" t="str">
        <f>IF('Result Sheet'!DL13="","",'Result Sheet'!DL13)</f>
        <v>I</v>
      </c>
      <c r="X10" s="194" t="str">
        <f>IF('Result Sheet'!DM13="","",'Result Sheet'!DM13)</f>
        <v>C</v>
      </c>
      <c r="Y10" s="193" t="str">
        <f>IF('Result Sheet'!EG13="","",'Result Sheet'!EG13)</f>
        <v>D</v>
      </c>
      <c r="Z10" s="194" t="str">
        <f>IF('Result Sheet'!EH13="","",'Result Sheet'!EH13)</f>
        <v>B</v>
      </c>
      <c r="AA10" s="195" t="str">
        <f>IF('Result Sheet'!GB13="","",'Result Sheet'!GB13)</f>
        <v/>
      </c>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c r="BP10" s="199"/>
      <c r="BQ10" s="199"/>
      <c r="BR10" s="199"/>
      <c r="BS10" s="199"/>
      <c r="BU10" s="196" t="str">
        <f>'Result Sheet'!G13</f>
        <v>BHUMIKA BAGRI</v>
      </c>
      <c r="BV10" s="197" t="str">
        <f t="shared" si="0"/>
        <v/>
      </c>
      <c r="BW10" s="197" t="str">
        <f t="shared" si="1"/>
        <v/>
      </c>
      <c r="BX10" s="197" t="str">
        <f t="shared" si="2"/>
        <v/>
      </c>
      <c r="BY10" s="197" t="str">
        <f t="shared" si="3"/>
        <v/>
      </c>
      <c r="BZ10" s="197" t="str">
        <f t="shared" si="4"/>
        <v/>
      </c>
      <c r="CA10" s="197" t="str">
        <f t="shared" si="5"/>
        <v>C</v>
      </c>
      <c r="CB10" s="197" t="str">
        <f t="shared" si="6"/>
        <v/>
      </c>
      <c r="CC10" s="197" t="str">
        <f t="shared" si="7"/>
        <v/>
      </c>
      <c r="CD10" s="197" t="str">
        <f t="shared" si="8"/>
        <v/>
      </c>
      <c r="CE10" s="197" t="str">
        <f t="shared" si="9"/>
        <v/>
      </c>
      <c r="CF10" s="197" t="str">
        <f t="shared" si="10"/>
        <v/>
      </c>
      <c r="CG10" s="197" t="str">
        <f t="shared" si="11"/>
        <v/>
      </c>
      <c r="CH10" s="198"/>
    </row>
    <row r="11" spans="1:86" ht="15.95" customHeight="1">
      <c r="A11" s="186">
        <f>IF('Result Sheet'!A14="","",'Result Sheet'!A14)</f>
        <v>7</v>
      </c>
      <c r="B11" s="187">
        <f>IF('Result Sheet'!B14="","",'Result Sheet'!B14)</f>
        <v>707</v>
      </c>
      <c r="C11" s="188">
        <f>IF('Result Sheet'!F14="","",'Result Sheet'!F14)</f>
        <v>942</v>
      </c>
      <c r="D11" s="189" t="str">
        <f>IF('Result Sheet'!E14="","",'Result Sheet'!E14)</f>
        <v>28-09-2015</v>
      </c>
      <c r="E11" s="333" t="str">
        <f>IF('Result Sheet'!G14="","",'Result Sheet'!G14)</f>
        <v>DAKSH PRAJAPAT</v>
      </c>
      <c r="F11" s="333" t="str">
        <f>IF('Result Sheet'!H14="","",'Result Sheet'!H14)</f>
        <v>PRAKASH PRAJAPAT</v>
      </c>
      <c r="G11" s="333" t="str">
        <f>IF('Result Sheet'!I14="","",'Result Sheet'!I14)</f>
        <v>REKHA PRAJAPATI</v>
      </c>
      <c r="H11" s="190" t="str">
        <f>IF('Result Sheet'!K14="","",'Result Sheet'!K14)</f>
        <v>OBC</v>
      </c>
      <c r="I11" s="190" t="str">
        <f>IF('Result Sheet'!J14="","",'Result Sheet'!J14)</f>
        <v>M</v>
      </c>
      <c r="J11" s="304" t="str">
        <f>IF('Result Sheet'!FZ14="","",'Result Sheet'!FZ14)</f>
        <v>कक्षा क्रमोन्नत</v>
      </c>
      <c r="K11" s="191">
        <f>IF('Result Sheet'!FU14="","",'Result Sheet'!FU14)</f>
        <v>826</v>
      </c>
      <c r="L11" s="192">
        <f>IF('Result Sheet'!FV14="","",'Result Sheet'!FV14)</f>
        <v>68.833333333333329</v>
      </c>
      <c r="M11" s="191" t="str">
        <f>IF('Result Sheet'!FW14="","",'Result Sheet'!FW14)</f>
        <v>I</v>
      </c>
      <c r="N11" s="330" t="str">
        <f>IF('Result Sheet'!FZ14="NSO","NSO",IF('Result Sheet'!FX14="","",'Result Sheet'!FX14))</f>
        <v>C</v>
      </c>
      <c r="O11" s="193" t="str">
        <f>IF('Result Sheet'!AE14="","",'Result Sheet'!AE14)</f>
        <v>I</v>
      </c>
      <c r="P11" s="194" t="str">
        <f>IF('Result Sheet'!AF14="","",'Result Sheet'!AF14)</f>
        <v>C</v>
      </c>
      <c r="Q11" s="193" t="str">
        <f>IF('Result Sheet'!AZ14="","",'Result Sheet'!AZ14)</f>
        <v>I</v>
      </c>
      <c r="R11" s="194" t="str">
        <f>IF('Result Sheet'!BA14="","",'Result Sheet'!BA14)</f>
        <v>C</v>
      </c>
      <c r="S11" s="193" t="str">
        <f>IF('Result Sheet'!BV14="","",'Result Sheet'!BV14)</f>
        <v>I</v>
      </c>
      <c r="T11" s="194" t="str">
        <f>IF('Result Sheet'!BW14="","",'Result Sheet'!BW14)</f>
        <v>B</v>
      </c>
      <c r="U11" s="193" t="str">
        <f>IF('Result Sheet'!CQ14="","",'Result Sheet'!CQ14)</f>
        <v>I</v>
      </c>
      <c r="V11" s="194" t="str">
        <f>IF('Result Sheet'!CR14="","",'Result Sheet'!CR14)</f>
        <v>C</v>
      </c>
      <c r="W11" s="193" t="str">
        <f>IF('Result Sheet'!DL14="","",'Result Sheet'!DL14)</f>
        <v>I</v>
      </c>
      <c r="X11" s="194" t="str">
        <f>IF('Result Sheet'!DM14="","",'Result Sheet'!DM14)</f>
        <v>C</v>
      </c>
      <c r="Y11" s="193" t="str">
        <f>IF('Result Sheet'!EG14="","",'Result Sheet'!EG14)</f>
        <v>D</v>
      </c>
      <c r="Z11" s="194" t="str">
        <f>IF('Result Sheet'!EH14="","",'Result Sheet'!EH14)</f>
        <v>B</v>
      </c>
      <c r="AA11" s="195" t="str">
        <f>IF('Result Sheet'!GB14="","",'Result Sheet'!GB14)</f>
        <v/>
      </c>
      <c r="BU11" s="196" t="str">
        <f>'Result Sheet'!G14</f>
        <v>DAKSH PRAJAPAT</v>
      </c>
      <c r="BV11" s="197" t="str">
        <f t="shared" si="0"/>
        <v/>
      </c>
      <c r="BW11" s="197" t="str">
        <f t="shared" si="1"/>
        <v/>
      </c>
      <c r="BX11" s="197" t="str">
        <f t="shared" si="2"/>
        <v/>
      </c>
      <c r="BY11" s="197" t="str">
        <f t="shared" si="3"/>
        <v/>
      </c>
      <c r="BZ11" s="197" t="str">
        <f t="shared" si="4"/>
        <v>C</v>
      </c>
      <c r="CA11" s="197" t="str">
        <f t="shared" si="5"/>
        <v/>
      </c>
      <c r="CB11" s="197" t="str">
        <f t="shared" si="6"/>
        <v/>
      </c>
      <c r="CC11" s="197" t="str">
        <f t="shared" si="7"/>
        <v/>
      </c>
      <c r="CD11" s="197" t="str">
        <f t="shared" si="8"/>
        <v/>
      </c>
      <c r="CE11" s="197" t="str">
        <f t="shared" si="9"/>
        <v/>
      </c>
      <c r="CF11" s="197" t="str">
        <f t="shared" si="10"/>
        <v/>
      </c>
      <c r="CG11" s="197" t="str">
        <f t="shared" si="11"/>
        <v/>
      </c>
      <c r="CH11" s="198"/>
    </row>
    <row r="12" spans="1:86" ht="15.95" customHeight="1">
      <c r="A12" s="186">
        <f>IF('Result Sheet'!A15="","",'Result Sheet'!A15)</f>
        <v>8</v>
      </c>
      <c r="B12" s="187">
        <f>IF('Result Sheet'!B15="","",'Result Sheet'!B15)</f>
        <v>708</v>
      </c>
      <c r="C12" s="188">
        <f>IF('Result Sheet'!F15="","",'Result Sheet'!F15)</f>
        <v>925</v>
      </c>
      <c r="D12" s="189" t="str">
        <f>IF('Result Sheet'!E15="","",'Result Sheet'!E15)</f>
        <v>26-10-2015</v>
      </c>
      <c r="E12" s="333" t="str">
        <f>IF('Result Sheet'!G15="","",'Result Sheet'!G15)</f>
        <v>DIVYA BAGRI</v>
      </c>
      <c r="F12" s="333" t="str">
        <f>IF('Result Sheet'!H15="","",'Result Sheet'!H15)</f>
        <v>MUKESH</v>
      </c>
      <c r="G12" s="333" t="str">
        <f>IF('Result Sheet'!I15="","",'Result Sheet'!I15)</f>
        <v>SEEMA</v>
      </c>
      <c r="H12" s="190" t="str">
        <f>IF('Result Sheet'!K15="","",'Result Sheet'!K15)</f>
        <v>OBC</v>
      </c>
      <c r="I12" s="190" t="str">
        <f>IF('Result Sheet'!J15="","",'Result Sheet'!J15)</f>
        <v>F</v>
      </c>
      <c r="J12" s="304" t="str">
        <f>IF('Result Sheet'!FZ15="","",'Result Sheet'!FZ15)</f>
        <v>कक्षा क्रमोन्नत</v>
      </c>
      <c r="K12" s="191">
        <f>IF('Result Sheet'!FU15="","",'Result Sheet'!FU15)</f>
        <v>824</v>
      </c>
      <c r="L12" s="192">
        <f>IF('Result Sheet'!FV15="","",'Result Sheet'!FV15)</f>
        <v>68.666666666666671</v>
      </c>
      <c r="M12" s="191" t="str">
        <f>IF('Result Sheet'!FW15="","",'Result Sheet'!FW15)</f>
        <v>I</v>
      </c>
      <c r="N12" s="330" t="str">
        <f>IF('Result Sheet'!FZ15="NSO","NSO",IF('Result Sheet'!FX15="","",'Result Sheet'!FX15))</f>
        <v>C</v>
      </c>
      <c r="O12" s="193" t="str">
        <f>IF('Result Sheet'!AE15="","",'Result Sheet'!AE15)</f>
        <v>I</v>
      </c>
      <c r="P12" s="194" t="str">
        <f>IF('Result Sheet'!AF15="","",'Result Sheet'!AF15)</f>
        <v>C</v>
      </c>
      <c r="Q12" s="193" t="str">
        <f>IF('Result Sheet'!AZ15="","",'Result Sheet'!AZ15)</f>
        <v>I</v>
      </c>
      <c r="R12" s="194" t="str">
        <f>IF('Result Sheet'!BA15="","",'Result Sheet'!BA15)</f>
        <v>C</v>
      </c>
      <c r="S12" s="193" t="str">
        <f>IF('Result Sheet'!BV15="","",'Result Sheet'!BV15)</f>
        <v>I</v>
      </c>
      <c r="T12" s="194" t="str">
        <f>IF('Result Sheet'!BW15="","",'Result Sheet'!BW15)</f>
        <v>B</v>
      </c>
      <c r="U12" s="193" t="str">
        <f>IF('Result Sheet'!CQ15="","",'Result Sheet'!CQ15)</f>
        <v>I</v>
      </c>
      <c r="V12" s="194" t="str">
        <f>IF('Result Sheet'!CR15="","",'Result Sheet'!CR15)</f>
        <v>C</v>
      </c>
      <c r="W12" s="193" t="str">
        <f>IF('Result Sheet'!DL15="","",'Result Sheet'!DL15)</f>
        <v>I</v>
      </c>
      <c r="X12" s="194" t="str">
        <f>IF('Result Sheet'!DM15="","",'Result Sheet'!DM15)</f>
        <v>B</v>
      </c>
      <c r="Y12" s="193" t="str">
        <f>IF('Result Sheet'!EG15="","",'Result Sheet'!EG15)</f>
        <v>D</v>
      </c>
      <c r="Z12" s="194" t="str">
        <f>IF('Result Sheet'!EH15="","",'Result Sheet'!EH15)</f>
        <v>B</v>
      </c>
      <c r="AA12" s="195" t="str">
        <f>IF('Result Sheet'!GB15="","",'Result Sheet'!GB15)</f>
        <v/>
      </c>
      <c r="BU12" s="196" t="str">
        <f>'Result Sheet'!G15</f>
        <v>DIVYA BAGRI</v>
      </c>
      <c r="BV12" s="197" t="str">
        <f t="shared" si="0"/>
        <v/>
      </c>
      <c r="BW12" s="197" t="str">
        <f t="shared" si="1"/>
        <v/>
      </c>
      <c r="BX12" s="197" t="str">
        <f t="shared" si="2"/>
        <v/>
      </c>
      <c r="BY12" s="197" t="str">
        <f t="shared" si="3"/>
        <v/>
      </c>
      <c r="BZ12" s="197" t="str">
        <f t="shared" si="4"/>
        <v/>
      </c>
      <c r="CA12" s="197" t="str">
        <f t="shared" si="5"/>
        <v>C</v>
      </c>
      <c r="CB12" s="197" t="str">
        <f t="shared" si="6"/>
        <v/>
      </c>
      <c r="CC12" s="197" t="str">
        <f t="shared" si="7"/>
        <v/>
      </c>
      <c r="CD12" s="197" t="str">
        <f t="shared" si="8"/>
        <v/>
      </c>
      <c r="CE12" s="197" t="str">
        <f t="shared" si="9"/>
        <v/>
      </c>
      <c r="CF12" s="197" t="str">
        <f t="shared" si="10"/>
        <v/>
      </c>
      <c r="CG12" s="197" t="str">
        <f t="shared" si="11"/>
        <v/>
      </c>
      <c r="CH12" s="198"/>
    </row>
    <row r="13" spans="1:86" ht="15.95" customHeight="1">
      <c r="A13" s="186">
        <f>IF('Result Sheet'!A16="","",'Result Sheet'!A16)</f>
        <v>9</v>
      </c>
      <c r="B13" s="187">
        <f>IF('Result Sheet'!B16="","",'Result Sheet'!B16)</f>
        <v>709</v>
      </c>
      <c r="C13" s="188">
        <f>IF('Result Sheet'!F16="","",'Result Sheet'!F16)</f>
        <v>952</v>
      </c>
      <c r="D13" s="189">
        <f>IF('Result Sheet'!E16="","",'Result Sheet'!E16)</f>
        <v>42047</v>
      </c>
      <c r="E13" s="333" t="str">
        <f>IF('Result Sheet'!G16="","",'Result Sheet'!G16)</f>
        <v>DUSHYANT DAYAMA</v>
      </c>
      <c r="F13" s="333" t="str">
        <f>IF('Result Sheet'!H16="","",'Result Sheet'!H16)</f>
        <v>BASANT KUMAR DAYAMA</v>
      </c>
      <c r="G13" s="333" t="str">
        <f>IF('Result Sheet'!I16="","",'Result Sheet'!I16)</f>
        <v>PUSHPA DAYAMA</v>
      </c>
      <c r="H13" s="190" t="str">
        <f>IF('Result Sheet'!K16="","",'Result Sheet'!K16)</f>
        <v>SC</v>
      </c>
      <c r="I13" s="190" t="str">
        <f>IF('Result Sheet'!J16="","",'Result Sheet'!J16)</f>
        <v>M</v>
      </c>
      <c r="J13" s="304" t="str">
        <f>IF('Result Sheet'!FZ16="","",'Result Sheet'!FZ16)</f>
        <v>कक्षा क्रमोन्नत</v>
      </c>
      <c r="K13" s="191">
        <f>IF('Result Sheet'!FU16="","",'Result Sheet'!FU16)</f>
        <v>826</v>
      </c>
      <c r="L13" s="192">
        <f>IF('Result Sheet'!FV16="","",'Result Sheet'!FV16)</f>
        <v>68.833333333333329</v>
      </c>
      <c r="M13" s="191" t="str">
        <f>IF('Result Sheet'!FW16="","",'Result Sheet'!FW16)</f>
        <v>I</v>
      </c>
      <c r="N13" s="330" t="str">
        <f>IF('Result Sheet'!FZ16="NSO","NSO",IF('Result Sheet'!FX16="","",'Result Sheet'!FX16))</f>
        <v>C</v>
      </c>
      <c r="O13" s="193" t="str">
        <f>IF('Result Sheet'!AE16="","",'Result Sheet'!AE16)</f>
        <v>I</v>
      </c>
      <c r="P13" s="194" t="str">
        <f>IF('Result Sheet'!AF16="","",'Result Sheet'!AF16)</f>
        <v>C</v>
      </c>
      <c r="Q13" s="193" t="str">
        <f>IF('Result Sheet'!AZ16="","",'Result Sheet'!AZ16)</f>
        <v>I</v>
      </c>
      <c r="R13" s="194" t="str">
        <f>IF('Result Sheet'!BA16="","",'Result Sheet'!BA16)</f>
        <v>C</v>
      </c>
      <c r="S13" s="193" t="str">
        <f>IF('Result Sheet'!BV16="","",'Result Sheet'!BV16)</f>
        <v>I</v>
      </c>
      <c r="T13" s="194" t="str">
        <f>IF('Result Sheet'!BW16="","",'Result Sheet'!BW16)</f>
        <v>B</v>
      </c>
      <c r="U13" s="193" t="str">
        <f>IF('Result Sheet'!CQ16="","",'Result Sheet'!CQ16)</f>
        <v>I</v>
      </c>
      <c r="V13" s="194" t="str">
        <f>IF('Result Sheet'!CR16="","",'Result Sheet'!CR16)</f>
        <v>C</v>
      </c>
      <c r="W13" s="193" t="str">
        <f>IF('Result Sheet'!DL16="","",'Result Sheet'!DL16)</f>
        <v>I</v>
      </c>
      <c r="X13" s="194" t="str">
        <f>IF('Result Sheet'!DM16="","",'Result Sheet'!DM16)</f>
        <v>B</v>
      </c>
      <c r="Y13" s="193" t="str">
        <f>IF('Result Sheet'!EG16="","",'Result Sheet'!EG16)</f>
        <v>D</v>
      </c>
      <c r="Z13" s="194" t="str">
        <f>IF('Result Sheet'!EH16="","",'Result Sheet'!EH16)</f>
        <v>B</v>
      </c>
      <c r="AA13" s="195" t="str">
        <f>IF('Result Sheet'!GB16="","",'Result Sheet'!GB16)</f>
        <v/>
      </c>
      <c r="BU13" s="196" t="str">
        <f>'Result Sheet'!G16</f>
        <v>DUSHYANT DAYAMA</v>
      </c>
      <c r="BV13" s="197" t="str">
        <f t="shared" si="0"/>
        <v>C</v>
      </c>
      <c r="BW13" s="197" t="str">
        <f t="shared" si="1"/>
        <v/>
      </c>
      <c r="BX13" s="197" t="str">
        <f t="shared" si="2"/>
        <v/>
      </c>
      <c r="BY13" s="197" t="str">
        <f t="shared" si="3"/>
        <v/>
      </c>
      <c r="BZ13" s="197" t="str">
        <f t="shared" si="4"/>
        <v/>
      </c>
      <c r="CA13" s="197" t="str">
        <f t="shared" si="5"/>
        <v/>
      </c>
      <c r="CB13" s="197" t="str">
        <f t="shared" si="6"/>
        <v/>
      </c>
      <c r="CC13" s="197" t="str">
        <f t="shared" si="7"/>
        <v/>
      </c>
      <c r="CD13" s="197" t="str">
        <f t="shared" si="8"/>
        <v/>
      </c>
      <c r="CE13" s="197" t="str">
        <f t="shared" si="9"/>
        <v/>
      </c>
      <c r="CF13" s="197" t="str">
        <f t="shared" si="10"/>
        <v/>
      </c>
      <c r="CG13" s="197" t="str">
        <f t="shared" si="11"/>
        <v/>
      </c>
      <c r="CH13" s="198"/>
    </row>
    <row r="14" spans="1:86" ht="15.95" customHeight="1">
      <c r="A14" s="186">
        <f>IF('Result Sheet'!A17="","",'Result Sheet'!A17)</f>
        <v>10</v>
      </c>
      <c r="B14" s="187">
        <f>IF('Result Sheet'!B17="","",'Result Sheet'!B17)</f>
        <v>710</v>
      </c>
      <c r="C14" s="188">
        <f>IF('Result Sheet'!F17="","",'Result Sheet'!F17)</f>
        <v>931</v>
      </c>
      <c r="D14" s="189" t="str">
        <f>IF('Result Sheet'!E17="","",'Result Sheet'!E17)</f>
        <v>23-10-2015</v>
      </c>
      <c r="E14" s="333" t="str">
        <f>IF('Result Sheet'!G17="","",'Result Sheet'!G17)</f>
        <v>GUNEET CHOUHAN</v>
      </c>
      <c r="F14" s="333" t="str">
        <f>IF('Result Sheet'!H17="","",'Result Sheet'!H17)</f>
        <v>KAILASH CHOUHAN</v>
      </c>
      <c r="G14" s="333" t="str">
        <f>IF('Result Sheet'!I17="","",'Result Sheet'!I17)</f>
        <v>PUSHPA DEVI</v>
      </c>
      <c r="H14" s="190" t="str">
        <f>IF('Result Sheet'!K17="","",'Result Sheet'!K17)</f>
        <v>OBC</v>
      </c>
      <c r="I14" s="190" t="str">
        <f>IF('Result Sheet'!J17="","",'Result Sheet'!J17)</f>
        <v>M</v>
      </c>
      <c r="J14" s="304" t="str">
        <f>IF('Result Sheet'!FZ17="","",'Result Sheet'!FZ17)</f>
        <v>कक्षा क्रमोन्नत</v>
      </c>
      <c r="K14" s="191">
        <f>IF('Result Sheet'!FU17="","",'Result Sheet'!FU17)</f>
        <v>816</v>
      </c>
      <c r="L14" s="192">
        <f>IF('Result Sheet'!FV17="","",'Result Sheet'!FV17)</f>
        <v>70.956521739130437</v>
      </c>
      <c r="M14" s="191" t="str">
        <f>IF('Result Sheet'!FW17="","",'Result Sheet'!FW17)</f>
        <v>I</v>
      </c>
      <c r="N14" s="330" t="str">
        <f>IF('Result Sheet'!FZ17="NSO","NSO",IF('Result Sheet'!FX17="","",'Result Sheet'!FX17))</f>
        <v>C</v>
      </c>
      <c r="O14" s="193" t="str">
        <f>IF('Result Sheet'!AE17="","",'Result Sheet'!AE17)</f>
        <v>II</v>
      </c>
      <c r="P14" s="194" t="str">
        <f>IF('Result Sheet'!AF17="","",'Result Sheet'!AF17)</f>
        <v>C</v>
      </c>
      <c r="Q14" s="193" t="str">
        <f>IF('Result Sheet'!AZ17="","",'Result Sheet'!AZ17)</f>
        <v>D</v>
      </c>
      <c r="R14" s="194" t="str">
        <f>IF('Result Sheet'!BA17="","",'Result Sheet'!BA17)</f>
        <v>B</v>
      </c>
      <c r="S14" s="193" t="str">
        <f>IF('Result Sheet'!BV17="","",'Result Sheet'!BV17)</f>
        <v>I</v>
      </c>
      <c r="T14" s="194" t="str">
        <f>IF('Result Sheet'!BW17="","",'Result Sheet'!BW17)</f>
        <v>C</v>
      </c>
      <c r="U14" s="193" t="str">
        <f>IF('Result Sheet'!CQ17="","",'Result Sheet'!CQ17)</f>
        <v>I</v>
      </c>
      <c r="V14" s="194" t="str">
        <f>IF('Result Sheet'!CR17="","",'Result Sheet'!CR17)</f>
        <v>C</v>
      </c>
      <c r="W14" s="193" t="str">
        <f>IF('Result Sheet'!DL17="","",'Result Sheet'!DL17)</f>
        <v>I</v>
      </c>
      <c r="X14" s="194" t="str">
        <f>IF('Result Sheet'!DM17="","",'Result Sheet'!DM17)</f>
        <v>B</v>
      </c>
      <c r="Y14" s="193" t="str">
        <f>IF('Result Sheet'!EG17="","",'Result Sheet'!EG17)</f>
        <v>D</v>
      </c>
      <c r="Z14" s="194" t="str">
        <f>IF('Result Sheet'!EH17="","",'Result Sheet'!EH17)</f>
        <v>B</v>
      </c>
      <c r="AA14" s="195" t="str">
        <f>IF('Result Sheet'!GB17="","",'Result Sheet'!GB17)</f>
        <v/>
      </c>
      <c r="BU14" s="196" t="str">
        <f>'Result Sheet'!G17</f>
        <v>GUNEET CHOUHAN</v>
      </c>
      <c r="BV14" s="197" t="str">
        <f t="shared" si="0"/>
        <v/>
      </c>
      <c r="BW14" s="197" t="str">
        <f t="shared" si="1"/>
        <v/>
      </c>
      <c r="BX14" s="197" t="str">
        <f t="shared" si="2"/>
        <v/>
      </c>
      <c r="BY14" s="197" t="str">
        <f t="shared" si="3"/>
        <v/>
      </c>
      <c r="BZ14" s="197" t="str">
        <f t="shared" si="4"/>
        <v>C</v>
      </c>
      <c r="CA14" s="197" t="str">
        <f t="shared" si="5"/>
        <v/>
      </c>
      <c r="CB14" s="197" t="str">
        <f t="shared" si="6"/>
        <v/>
      </c>
      <c r="CC14" s="197" t="str">
        <f t="shared" si="7"/>
        <v/>
      </c>
      <c r="CD14" s="197" t="str">
        <f t="shared" si="8"/>
        <v/>
      </c>
      <c r="CE14" s="197" t="str">
        <f t="shared" si="9"/>
        <v/>
      </c>
      <c r="CF14" s="197" t="str">
        <f t="shared" si="10"/>
        <v/>
      </c>
      <c r="CG14" s="197" t="str">
        <f t="shared" si="11"/>
        <v/>
      </c>
      <c r="CH14" s="198"/>
    </row>
    <row r="15" spans="1:86" ht="15.95" customHeight="1">
      <c r="A15" s="186">
        <f>IF('Result Sheet'!A18="","",'Result Sheet'!A18)</f>
        <v>11</v>
      </c>
      <c r="B15" s="187">
        <f>IF('Result Sheet'!B18="","",'Result Sheet'!B18)</f>
        <v>711</v>
      </c>
      <c r="C15" s="188">
        <f>IF('Result Sheet'!F18="","",'Result Sheet'!F18)</f>
        <v>932</v>
      </c>
      <c r="D15" s="189">
        <f>IF('Result Sheet'!E18="","",'Result Sheet'!E18)</f>
        <v>42319</v>
      </c>
      <c r="E15" s="333" t="str">
        <f>IF('Result Sheet'!G18="","",'Result Sheet'!G18)</f>
        <v xml:space="preserve">रमेश चन्द्र </v>
      </c>
      <c r="F15" s="333" t="str">
        <f>IF('Result Sheet'!H18="","",'Result Sheet'!H18)</f>
        <v xml:space="preserve">दिनेश चन्द्र </v>
      </c>
      <c r="G15" s="333" t="str">
        <f>IF('Result Sheet'!I18="","",'Result Sheet'!I18)</f>
        <v xml:space="preserve">चंद्रा </v>
      </c>
      <c r="H15" s="190" t="str">
        <f>IF('Result Sheet'!K18="","",'Result Sheet'!K18)</f>
        <v>GEN</v>
      </c>
      <c r="I15" s="190" t="str">
        <f>IF('Result Sheet'!J18="","",'Result Sheet'!J18)</f>
        <v>M</v>
      </c>
      <c r="J15" s="304" t="str">
        <f>IF('Result Sheet'!FZ18="","",'Result Sheet'!FZ18)</f>
        <v>कक्षा क्रमोन्नत</v>
      </c>
      <c r="K15" s="191">
        <f>IF('Result Sheet'!FU18="","",'Result Sheet'!FU18)</f>
        <v>856</v>
      </c>
      <c r="L15" s="192">
        <f>IF('Result Sheet'!FV18="","",'Result Sheet'!FV18)</f>
        <v>71.333333333333329</v>
      </c>
      <c r="M15" s="191" t="str">
        <f>IF('Result Sheet'!FW18="","",'Result Sheet'!FW18)</f>
        <v>I</v>
      </c>
      <c r="N15" s="330" t="str">
        <f>IF('Result Sheet'!FZ18="NSO","NSO",IF('Result Sheet'!FX18="","",'Result Sheet'!FX18))</f>
        <v>B</v>
      </c>
      <c r="O15" s="193" t="str">
        <f>IF('Result Sheet'!AE18="","",'Result Sheet'!AE18)</f>
        <v>D</v>
      </c>
      <c r="P15" s="194" t="str">
        <f>IF('Result Sheet'!AF18="","",'Result Sheet'!AF18)</f>
        <v>B</v>
      </c>
      <c r="Q15" s="193" t="str">
        <f>IF('Result Sheet'!AZ18="","",'Result Sheet'!AZ18)</f>
        <v>D</v>
      </c>
      <c r="R15" s="194" t="str">
        <f>IF('Result Sheet'!BA18="","",'Result Sheet'!BA18)</f>
        <v>B</v>
      </c>
      <c r="S15" s="193" t="str">
        <f>IF('Result Sheet'!BV18="","",'Result Sheet'!BV18)</f>
        <v>I</v>
      </c>
      <c r="T15" s="194" t="str">
        <f>IF('Result Sheet'!BW18="","",'Result Sheet'!BW18)</f>
        <v>B</v>
      </c>
      <c r="U15" s="193" t="str">
        <f>IF('Result Sheet'!CQ18="","",'Result Sheet'!CQ18)</f>
        <v>II</v>
      </c>
      <c r="V15" s="194" t="str">
        <f>IF('Result Sheet'!CR18="","",'Result Sheet'!CR18)</f>
        <v>D</v>
      </c>
      <c r="W15" s="193" t="str">
        <f>IF('Result Sheet'!DL18="","",'Result Sheet'!DL18)</f>
        <v>I</v>
      </c>
      <c r="X15" s="194" t="str">
        <f>IF('Result Sheet'!DM18="","",'Result Sheet'!DM18)</f>
        <v>C</v>
      </c>
      <c r="Y15" s="193" t="str">
        <f>IF('Result Sheet'!EG18="","",'Result Sheet'!EG18)</f>
        <v>D</v>
      </c>
      <c r="Z15" s="194" t="str">
        <f>IF('Result Sheet'!EH18="","",'Result Sheet'!EH18)</f>
        <v>B</v>
      </c>
      <c r="AA15" s="195" t="str">
        <f>IF('Result Sheet'!GB18="","",'Result Sheet'!GB18)</f>
        <v/>
      </c>
      <c r="BU15" s="196" t="str">
        <f>'Result Sheet'!G18</f>
        <v xml:space="preserve">रमेश चन्द्र </v>
      </c>
      <c r="BV15" s="197" t="str">
        <f t="shared" si="0"/>
        <v/>
      </c>
      <c r="BW15" s="197" t="str">
        <f t="shared" si="1"/>
        <v/>
      </c>
      <c r="BX15" s="197" t="str">
        <f t="shared" si="2"/>
        <v/>
      </c>
      <c r="BY15" s="197" t="str">
        <f t="shared" si="3"/>
        <v/>
      </c>
      <c r="BZ15" s="197" t="str">
        <f t="shared" si="4"/>
        <v/>
      </c>
      <c r="CA15" s="197" t="str">
        <f t="shared" si="5"/>
        <v/>
      </c>
      <c r="CB15" s="197" t="str">
        <f t="shared" si="6"/>
        <v>B</v>
      </c>
      <c r="CC15" s="197" t="str">
        <f t="shared" si="7"/>
        <v/>
      </c>
      <c r="CD15" s="197" t="str">
        <f t="shared" si="8"/>
        <v/>
      </c>
      <c r="CE15" s="197" t="str">
        <f t="shared" si="9"/>
        <v/>
      </c>
      <c r="CF15" s="197" t="str">
        <f t="shared" si="10"/>
        <v/>
      </c>
      <c r="CG15" s="197" t="str">
        <f t="shared" si="11"/>
        <v/>
      </c>
      <c r="CH15" s="198"/>
    </row>
    <row r="16" spans="1:86" ht="15.95" customHeight="1">
      <c r="A16" s="186">
        <f>IF('Result Sheet'!A19="","",'Result Sheet'!A19)</f>
        <v>12</v>
      </c>
      <c r="B16" s="187">
        <f>IF('Result Sheet'!B19="","",'Result Sheet'!B19)</f>
        <v>712</v>
      </c>
      <c r="C16" s="188">
        <f>IF('Result Sheet'!F19="","",'Result Sheet'!F19)</f>
        <v>933</v>
      </c>
      <c r="D16" s="189">
        <f>IF('Result Sheet'!E19="","",'Result Sheet'!E19)</f>
        <v>42287</v>
      </c>
      <c r="E16" s="333" t="str">
        <f>IF('Result Sheet'!G19="","",'Result Sheet'!G19)</f>
        <v xml:space="preserve">राहुल </v>
      </c>
      <c r="F16" s="333" t="str">
        <f>IF('Result Sheet'!H19="","",'Result Sheet'!H19)</f>
        <v xml:space="preserve">रोहित </v>
      </c>
      <c r="G16" s="333" t="str">
        <f>IF('Result Sheet'!I19="","",'Result Sheet'!I19)</f>
        <v xml:space="preserve">मोहिनी </v>
      </c>
      <c r="H16" s="190" t="str">
        <f>IF('Result Sheet'!K19="","",'Result Sheet'!K19)</f>
        <v>OBC</v>
      </c>
      <c r="I16" s="190" t="str">
        <f>IF('Result Sheet'!J19="","",'Result Sheet'!J19)</f>
        <v>M</v>
      </c>
      <c r="J16" s="304" t="str">
        <f>IF('Result Sheet'!FZ19="","",'Result Sheet'!FZ19)</f>
        <v>कक्षा क्रमोन्नत</v>
      </c>
      <c r="K16" s="191">
        <f>IF('Result Sheet'!FU19="","",'Result Sheet'!FU19)</f>
        <v>896</v>
      </c>
      <c r="L16" s="192">
        <f>IF('Result Sheet'!FV19="","",'Result Sheet'!FV19)</f>
        <v>74.979079497907946</v>
      </c>
      <c r="M16" s="191" t="str">
        <f>IF('Result Sheet'!FW19="","",'Result Sheet'!FW19)</f>
        <v>I</v>
      </c>
      <c r="N16" s="330" t="str">
        <f>IF('Result Sheet'!FZ19="NSO","NSO",IF('Result Sheet'!FX19="","",'Result Sheet'!FX19))</f>
        <v>B</v>
      </c>
      <c r="O16" s="193" t="str">
        <f>IF('Result Sheet'!AE19="","",'Result Sheet'!AE19)</f>
        <v>D</v>
      </c>
      <c r="P16" s="194" t="str">
        <f>IF('Result Sheet'!AF19="","",'Result Sheet'!AF19)</f>
        <v>B</v>
      </c>
      <c r="Q16" s="193" t="str">
        <f>IF('Result Sheet'!AZ19="","",'Result Sheet'!AZ19)</f>
        <v>D</v>
      </c>
      <c r="R16" s="194" t="str">
        <f>IF('Result Sheet'!BA19="","",'Result Sheet'!BA19)</f>
        <v>B</v>
      </c>
      <c r="S16" s="193" t="str">
        <f>IF('Result Sheet'!BV19="","",'Result Sheet'!BV19)</f>
        <v>D</v>
      </c>
      <c r="T16" s="194" t="str">
        <f>IF('Result Sheet'!BW19="","",'Result Sheet'!BW19)</f>
        <v>B</v>
      </c>
      <c r="U16" s="193" t="str">
        <f>IF('Result Sheet'!CQ19="","",'Result Sheet'!CQ19)</f>
        <v>I</v>
      </c>
      <c r="V16" s="194" t="str">
        <f>IF('Result Sheet'!CR19="","",'Result Sheet'!CR19)</f>
        <v>C</v>
      </c>
      <c r="W16" s="193" t="str">
        <f>IF('Result Sheet'!DL19="","",'Result Sheet'!DL19)</f>
        <v>I</v>
      </c>
      <c r="X16" s="194" t="str">
        <f>IF('Result Sheet'!DM19="","",'Result Sheet'!DM19)</f>
        <v>B</v>
      </c>
      <c r="Y16" s="193" t="str">
        <f>IF('Result Sheet'!EG19="","",'Result Sheet'!EG19)</f>
        <v>D</v>
      </c>
      <c r="Z16" s="194" t="str">
        <f>IF('Result Sheet'!EH19="","",'Result Sheet'!EH19)</f>
        <v>B</v>
      </c>
      <c r="AA16" s="195" t="str">
        <f>IF('Result Sheet'!GB19="","",'Result Sheet'!GB19)</f>
        <v/>
      </c>
      <c r="BU16" s="196" t="str">
        <f>'Result Sheet'!G19</f>
        <v xml:space="preserve">राहुल </v>
      </c>
      <c r="BV16" s="197" t="str">
        <f t="shared" si="0"/>
        <v/>
      </c>
      <c r="BW16" s="197" t="str">
        <f t="shared" si="1"/>
        <v/>
      </c>
      <c r="BX16" s="197" t="str">
        <f t="shared" si="2"/>
        <v/>
      </c>
      <c r="BY16" s="197" t="str">
        <f t="shared" si="3"/>
        <v/>
      </c>
      <c r="BZ16" s="197" t="str">
        <f t="shared" si="4"/>
        <v>B</v>
      </c>
      <c r="CA16" s="197" t="str">
        <f t="shared" si="5"/>
        <v/>
      </c>
      <c r="CB16" s="197" t="str">
        <f t="shared" si="6"/>
        <v/>
      </c>
      <c r="CC16" s="197" t="str">
        <f t="shared" si="7"/>
        <v/>
      </c>
      <c r="CD16" s="197" t="str">
        <f t="shared" si="8"/>
        <v/>
      </c>
      <c r="CE16" s="197" t="str">
        <f t="shared" si="9"/>
        <v/>
      </c>
      <c r="CF16" s="197" t="str">
        <f t="shared" si="10"/>
        <v/>
      </c>
      <c r="CG16" s="197" t="str">
        <f t="shared" si="11"/>
        <v/>
      </c>
      <c r="CH16" s="198"/>
    </row>
    <row r="17" spans="1:86" ht="15.95" customHeight="1">
      <c r="A17" s="186">
        <f>IF('Result Sheet'!A20="","",'Result Sheet'!A20)</f>
        <v>13</v>
      </c>
      <c r="B17" s="187" t="str">
        <f>IF('Result Sheet'!B20="","",'Result Sheet'!B20)</f>
        <v/>
      </c>
      <c r="C17" s="188" t="str">
        <f>IF('Result Sheet'!F20="","",'Result Sheet'!F20)</f>
        <v/>
      </c>
      <c r="D17" s="189" t="str">
        <f>IF('Result Sheet'!E20="","",'Result Sheet'!E20)</f>
        <v/>
      </c>
      <c r="E17" s="333" t="str">
        <f>IF('Result Sheet'!G20="","",'Result Sheet'!G20)</f>
        <v/>
      </c>
      <c r="F17" s="333" t="str">
        <f>IF('Result Sheet'!H20="","",'Result Sheet'!H20)</f>
        <v/>
      </c>
      <c r="G17" s="333" t="str">
        <f>IF('Result Sheet'!I20="","",'Result Sheet'!I20)</f>
        <v/>
      </c>
      <c r="H17" s="190" t="str">
        <f>IF('Result Sheet'!K20="","",'Result Sheet'!K20)</f>
        <v/>
      </c>
      <c r="I17" s="190" t="str">
        <f>IF('Result Sheet'!J20="","",'Result Sheet'!J20)</f>
        <v/>
      </c>
      <c r="J17" s="304" t="str">
        <f>IF('Result Sheet'!FZ20="","",'Result Sheet'!FZ20)</f>
        <v/>
      </c>
      <c r="K17" s="191" t="str">
        <f>IF('Result Sheet'!FU20="","",'Result Sheet'!FU20)</f>
        <v/>
      </c>
      <c r="L17" s="192" t="str">
        <f>IF('Result Sheet'!FV20="","",'Result Sheet'!FV20)</f>
        <v/>
      </c>
      <c r="M17" s="191" t="str">
        <f>IF('Result Sheet'!FW20="","",'Result Sheet'!FW20)</f>
        <v/>
      </c>
      <c r="N17" s="330" t="str">
        <f>IF('Result Sheet'!FZ20="NSO","NSO",IF('Result Sheet'!FX20="","",'Result Sheet'!FX20))</f>
        <v/>
      </c>
      <c r="O17" s="193" t="str">
        <f>IF('Result Sheet'!AE20="","",'Result Sheet'!AE20)</f>
        <v/>
      </c>
      <c r="P17" s="194" t="str">
        <f>IF('Result Sheet'!AF20="","",'Result Sheet'!AF20)</f>
        <v/>
      </c>
      <c r="Q17" s="193" t="str">
        <f>IF('Result Sheet'!AZ20="","",'Result Sheet'!AZ20)</f>
        <v/>
      </c>
      <c r="R17" s="194" t="str">
        <f>IF('Result Sheet'!BA20="","",'Result Sheet'!BA20)</f>
        <v/>
      </c>
      <c r="S17" s="193" t="str">
        <f>IF('Result Sheet'!BV20="","",'Result Sheet'!BV20)</f>
        <v/>
      </c>
      <c r="T17" s="194" t="str">
        <f>IF('Result Sheet'!BW20="","",'Result Sheet'!BW20)</f>
        <v/>
      </c>
      <c r="U17" s="193" t="str">
        <f>IF('Result Sheet'!CQ20="","",'Result Sheet'!CQ20)</f>
        <v/>
      </c>
      <c r="V17" s="194" t="str">
        <f>IF('Result Sheet'!CR20="","",'Result Sheet'!CR20)</f>
        <v/>
      </c>
      <c r="W17" s="193" t="str">
        <f>IF('Result Sheet'!DL20="","",'Result Sheet'!DL20)</f>
        <v/>
      </c>
      <c r="X17" s="194" t="str">
        <f>IF('Result Sheet'!DM20="","",'Result Sheet'!DM20)</f>
        <v/>
      </c>
      <c r="Y17" s="193" t="str">
        <f>IF('Result Sheet'!EG20="","",'Result Sheet'!EG20)</f>
        <v/>
      </c>
      <c r="Z17" s="194" t="str">
        <f>IF('Result Sheet'!EH20="","",'Result Sheet'!EH20)</f>
        <v/>
      </c>
      <c r="AA17" s="195" t="str">
        <f>IF('Result Sheet'!GB20="","",'Result Sheet'!GB20)</f>
        <v/>
      </c>
      <c r="BU17" s="196" t="str">
        <f>'Result Sheet'!G20</f>
        <v/>
      </c>
      <c r="BV17" s="197" t="str">
        <f t="shared" si="0"/>
        <v/>
      </c>
      <c r="BW17" s="197" t="str">
        <f t="shared" si="1"/>
        <v/>
      </c>
      <c r="BX17" s="197" t="str">
        <f t="shared" si="2"/>
        <v/>
      </c>
      <c r="BY17" s="197" t="str">
        <f t="shared" si="3"/>
        <v/>
      </c>
      <c r="BZ17" s="197" t="str">
        <f t="shared" si="4"/>
        <v/>
      </c>
      <c r="CA17" s="197" t="str">
        <f t="shared" si="5"/>
        <v/>
      </c>
      <c r="CB17" s="197" t="str">
        <f t="shared" si="6"/>
        <v/>
      </c>
      <c r="CC17" s="197" t="str">
        <f t="shared" si="7"/>
        <v/>
      </c>
      <c r="CD17" s="197" t="str">
        <f t="shared" si="8"/>
        <v/>
      </c>
      <c r="CE17" s="197" t="str">
        <f t="shared" si="9"/>
        <v/>
      </c>
      <c r="CF17" s="197" t="str">
        <f t="shared" si="10"/>
        <v/>
      </c>
      <c r="CG17" s="197" t="str">
        <f t="shared" si="11"/>
        <v/>
      </c>
      <c r="CH17" s="198"/>
    </row>
    <row r="18" spans="1:86" ht="15.95" customHeight="1">
      <c r="A18" s="186">
        <f>IF('Result Sheet'!A21="","",'Result Sheet'!A21)</f>
        <v>14</v>
      </c>
      <c r="B18" s="187" t="str">
        <f>IF('Result Sheet'!B21="","",'Result Sheet'!B21)</f>
        <v/>
      </c>
      <c r="C18" s="188" t="str">
        <f>IF('Result Sheet'!F21="","",'Result Sheet'!F21)</f>
        <v/>
      </c>
      <c r="D18" s="189" t="str">
        <f>IF('Result Sheet'!E21="","",'Result Sheet'!E21)</f>
        <v/>
      </c>
      <c r="E18" s="333" t="str">
        <f>IF('Result Sheet'!G21="","",'Result Sheet'!G21)</f>
        <v/>
      </c>
      <c r="F18" s="333" t="str">
        <f>IF('Result Sheet'!H21="","",'Result Sheet'!H21)</f>
        <v/>
      </c>
      <c r="G18" s="333" t="str">
        <f>IF('Result Sheet'!I21="","",'Result Sheet'!I21)</f>
        <v/>
      </c>
      <c r="H18" s="190" t="str">
        <f>IF('Result Sheet'!K21="","",'Result Sheet'!K21)</f>
        <v/>
      </c>
      <c r="I18" s="190" t="str">
        <f>IF('Result Sheet'!J21="","",'Result Sheet'!J21)</f>
        <v/>
      </c>
      <c r="J18" s="304" t="str">
        <f>IF('Result Sheet'!FZ21="","",'Result Sheet'!FZ21)</f>
        <v/>
      </c>
      <c r="K18" s="191" t="str">
        <f>IF('Result Sheet'!FU21="","",'Result Sheet'!FU21)</f>
        <v/>
      </c>
      <c r="L18" s="192" t="str">
        <f>IF('Result Sheet'!FV21="","",'Result Sheet'!FV21)</f>
        <v/>
      </c>
      <c r="M18" s="191" t="str">
        <f>IF('Result Sheet'!FW21="","",'Result Sheet'!FW21)</f>
        <v/>
      </c>
      <c r="N18" s="330" t="str">
        <f>IF('Result Sheet'!FZ21="NSO","NSO",IF('Result Sheet'!FX21="","",'Result Sheet'!FX21))</f>
        <v/>
      </c>
      <c r="O18" s="193" t="str">
        <f>IF('Result Sheet'!AE21="","",'Result Sheet'!AE21)</f>
        <v/>
      </c>
      <c r="P18" s="194" t="str">
        <f>IF('Result Sheet'!AF21="","",'Result Sheet'!AF21)</f>
        <v/>
      </c>
      <c r="Q18" s="193" t="str">
        <f>IF('Result Sheet'!AZ21="","",'Result Sheet'!AZ21)</f>
        <v/>
      </c>
      <c r="R18" s="194" t="str">
        <f>IF('Result Sheet'!BA21="","",'Result Sheet'!BA21)</f>
        <v/>
      </c>
      <c r="S18" s="193" t="str">
        <f>IF('Result Sheet'!BV21="","",'Result Sheet'!BV21)</f>
        <v/>
      </c>
      <c r="T18" s="194" t="str">
        <f>IF('Result Sheet'!BW21="","",'Result Sheet'!BW21)</f>
        <v/>
      </c>
      <c r="U18" s="193" t="str">
        <f>IF('Result Sheet'!CQ21="","",'Result Sheet'!CQ21)</f>
        <v/>
      </c>
      <c r="V18" s="194" t="str">
        <f>IF('Result Sheet'!CR21="","",'Result Sheet'!CR21)</f>
        <v/>
      </c>
      <c r="W18" s="193" t="str">
        <f>IF('Result Sheet'!DL21="","",'Result Sheet'!DL21)</f>
        <v/>
      </c>
      <c r="X18" s="194" t="str">
        <f>IF('Result Sheet'!DM21="","",'Result Sheet'!DM21)</f>
        <v/>
      </c>
      <c r="Y18" s="193" t="str">
        <f>IF('Result Sheet'!EG21="","",'Result Sheet'!EG21)</f>
        <v/>
      </c>
      <c r="Z18" s="194" t="str">
        <f>IF('Result Sheet'!EH21="","",'Result Sheet'!EH21)</f>
        <v/>
      </c>
      <c r="AA18" s="195" t="str">
        <f>IF('Result Sheet'!GB21="","",'Result Sheet'!GB21)</f>
        <v/>
      </c>
      <c r="BU18" s="196" t="str">
        <f>'Result Sheet'!G21</f>
        <v/>
      </c>
      <c r="BV18" s="197" t="str">
        <f t="shared" si="0"/>
        <v/>
      </c>
      <c r="BW18" s="197" t="str">
        <f t="shared" si="1"/>
        <v/>
      </c>
      <c r="BX18" s="197" t="str">
        <f t="shared" si="2"/>
        <v/>
      </c>
      <c r="BY18" s="197" t="str">
        <f t="shared" si="3"/>
        <v/>
      </c>
      <c r="BZ18" s="197" t="str">
        <f t="shared" si="4"/>
        <v/>
      </c>
      <c r="CA18" s="197" t="str">
        <f t="shared" si="5"/>
        <v/>
      </c>
      <c r="CB18" s="197" t="str">
        <f t="shared" si="6"/>
        <v/>
      </c>
      <c r="CC18" s="197" t="str">
        <f t="shared" si="7"/>
        <v/>
      </c>
      <c r="CD18" s="197" t="str">
        <f t="shared" si="8"/>
        <v/>
      </c>
      <c r="CE18" s="197" t="str">
        <f t="shared" si="9"/>
        <v/>
      </c>
      <c r="CF18" s="197" t="str">
        <f t="shared" si="10"/>
        <v/>
      </c>
      <c r="CG18" s="197" t="str">
        <f t="shared" si="11"/>
        <v/>
      </c>
      <c r="CH18" s="198"/>
    </row>
    <row r="19" spans="1:86" ht="15.95" customHeight="1">
      <c r="A19" s="186">
        <f>IF('Result Sheet'!A22="","",'Result Sheet'!A22)</f>
        <v>15</v>
      </c>
      <c r="B19" s="187" t="str">
        <f>IF('Result Sheet'!B22="","",'Result Sheet'!B22)</f>
        <v/>
      </c>
      <c r="C19" s="188" t="str">
        <f>IF('Result Sheet'!F22="","",'Result Sheet'!F22)</f>
        <v/>
      </c>
      <c r="D19" s="189" t="str">
        <f>IF('Result Sheet'!E22="","",'Result Sheet'!E22)</f>
        <v/>
      </c>
      <c r="E19" s="333" t="str">
        <f>IF('Result Sheet'!G22="","",'Result Sheet'!G22)</f>
        <v/>
      </c>
      <c r="F19" s="333" t="str">
        <f>IF('Result Sheet'!H22="","",'Result Sheet'!H22)</f>
        <v/>
      </c>
      <c r="G19" s="333" t="str">
        <f>IF('Result Sheet'!I22="","",'Result Sheet'!I22)</f>
        <v/>
      </c>
      <c r="H19" s="190" t="str">
        <f>IF('Result Sheet'!K22="","",'Result Sheet'!K22)</f>
        <v/>
      </c>
      <c r="I19" s="190" t="str">
        <f>IF('Result Sheet'!J22="","",'Result Sheet'!J22)</f>
        <v/>
      </c>
      <c r="J19" s="304" t="str">
        <f>IF('Result Sheet'!FZ22="","",'Result Sheet'!FZ22)</f>
        <v/>
      </c>
      <c r="K19" s="191" t="str">
        <f>IF('Result Sheet'!FU22="","",'Result Sheet'!FU22)</f>
        <v/>
      </c>
      <c r="L19" s="192" t="str">
        <f>IF('Result Sheet'!FV22="","",'Result Sheet'!FV22)</f>
        <v/>
      </c>
      <c r="M19" s="191" t="str">
        <f>IF('Result Sheet'!FW22="","",'Result Sheet'!FW22)</f>
        <v/>
      </c>
      <c r="N19" s="330" t="str">
        <f>IF('Result Sheet'!FZ22="NSO","NSO",IF('Result Sheet'!FX22="","",'Result Sheet'!FX22))</f>
        <v/>
      </c>
      <c r="O19" s="193" t="str">
        <f>IF('Result Sheet'!AE22="","",'Result Sheet'!AE22)</f>
        <v/>
      </c>
      <c r="P19" s="194" t="str">
        <f>IF('Result Sheet'!AF22="","",'Result Sheet'!AF22)</f>
        <v/>
      </c>
      <c r="Q19" s="193" t="str">
        <f>IF('Result Sheet'!AZ22="","",'Result Sheet'!AZ22)</f>
        <v/>
      </c>
      <c r="R19" s="194" t="str">
        <f>IF('Result Sheet'!BA22="","",'Result Sheet'!BA22)</f>
        <v/>
      </c>
      <c r="S19" s="193" t="str">
        <f>IF('Result Sheet'!BV22="","",'Result Sheet'!BV22)</f>
        <v/>
      </c>
      <c r="T19" s="194" t="str">
        <f>IF('Result Sheet'!BW22="","",'Result Sheet'!BW22)</f>
        <v/>
      </c>
      <c r="U19" s="193" t="str">
        <f>IF('Result Sheet'!CQ22="","",'Result Sheet'!CQ22)</f>
        <v/>
      </c>
      <c r="V19" s="194" t="str">
        <f>IF('Result Sheet'!CR22="","",'Result Sheet'!CR22)</f>
        <v/>
      </c>
      <c r="W19" s="193" t="str">
        <f>IF('Result Sheet'!DL22="","",'Result Sheet'!DL22)</f>
        <v/>
      </c>
      <c r="X19" s="194" t="str">
        <f>IF('Result Sheet'!DM22="","",'Result Sheet'!DM22)</f>
        <v/>
      </c>
      <c r="Y19" s="193" t="str">
        <f>IF('Result Sheet'!EG22="","",'Result Sheet'!EG22)</f>
        <v/>
      </c>
      <c r="Z19" s="194" t="str">
        <f>IF('Result Sheet'!EH22="","",'Result Sheet'!EH22)</f>
        <v/>
      </c>
      <c r="AA19" s="195" t="str">
        <f>IF('Result Sheet'!GB22="","",'Result Sheet'!GB22)</f>
        <v/>
      </c>
      <c r="BU19" s="196" t="str">
        <f>'Result Sheet'!G22</f>
        <v/>
      </c>
      <c r="BV19" s="197" t="str">
        <f t="shared" si="0"/>
        <v/>
      </c>
      <c r="BW19" s="197" t="str">
        <f t="shared" si="1"/>
        <v/>
      </c>
      <c r="BX19" s="197" t="str">
        <f t="shared" si="2"/>
        <v/>
      </c>
      <c r="BY19" s="197" t="str">
        <f t="shared" si="3"/>
        <v/>
      </c>
      <c r="BZ19" s="197" t="str">
        <f t="shared" si="4"/>
        <v/>
      </c>
      <c r="CA19" s="197" t="str">
        <f t="shared" si="5"/>
        <v/>
      </c>
      <c r="CB19" s="197" t="str">
        <f t="shared" si="6"/>
        <v/>
      </c>
      <c r="CC19" s="197" t="str">
        <f t="shared" si="7"/>
        <v/>
      </c>
      <c r="CD19" s="197" t="str">
        <f t="shared" si="8"/>
        <v/>
      </c>
      <c r="CE19" s="197" t="str">
        <f t="shared" si="9"/>
        <v/>
      </c>
      <c r="CF19" s="197" t="str">
        <f t="shared" si="10"/>
        <v/>
      </c>
      <c r="CG19" s="197" t="str">
        <f t="shared" si="11"/>
        <v/>
      </c>
      <c r="CH19" s="198"/>
    </row>
    <row r="20" spans="1:86" ht="15.95" customHeight="1">
      <c r="A20" s="186">
        <f>IF('Result Sheet'!A23="","",'Result Sheet'!A23)</f>
        <v>16</v>
      </c>
      <c r="B20" s="187" t="str">
        <f>IF('Result Sheet'!B23="","",'Result Sheet'!B23)</f>
        <v/>
      </c>
      <c r="C20" s="188" t="str">
        <f>IF('Result Sheet'!F23="","",'Result Sheet'!F23)</f>
        <v/>
      </c>
      <c r="D20" s="189" t="str">
        <f>IF('Result Sheet'!E23="","",'Result Sheet'!E23)</f>
        <v/>
      </c>
      <c r="E20" s="333" t="str">
        <f>IF('Result Sheet'!G23="","",'Result Sheet'!G23)</f>
        <v/>
      </c>
      <c r="F20" s="333" t="str">
        <f>IF('Result Sheet'!H23="","",'Result Sheet'!H23)</f>
        <v/>
      </c>
      <c r="G20" s="333" t="str">
        <f>IF('Result Sheet'!I23="","",'Result Sheet'!I23)</f>
        <v/>
      </c>
      <c r="H20" s="190" t="str">
        <f>IF('Result Sheet'!K23="","",'Result Sheet'!K23)</f>
        <v/>
      </c>
      <c r="I20" s="190" t="str">
        <f>IF('Result Sheet'!J23="","",'Result Sheet'!J23)</f>
        <v/>
      </c>
      <c r="J20" s="304" t="str">
        <f>IF('Result Sheet'!FZ23="","",'Result Sheet'!FZ23)</f>
        <v/>
      </c>
      <c r="K20" s="191" t="str">
        <f>IF('Result Sheet'!FU23="","",'Result Sheet'!FU23)</f>
        <v/>
      </c>
      <c r="L20" s="192" t="str">
        <f>IF('Result Sheet'!FV23="","",'Result Sheet'!FV23)</f>
        <v/>
      </c>
      <c r="M20" s="191" t="str">
        <f>IF('Result Sheet'!FW23="","",'Result Sheet'!FW23)</f>
        <v/>
      </c>
      <c r="N20" s="330" t="str">
        <f>IF('Result Sheet'!FZ23="NSO","NSO",IF('Result Sheet'!FX23="","",'Result Sheet'!FX23))</f>
        <v/>
      </c>
      <c r="O20" s="193" t="str">
        <f>IF('Result Sheet'!AE23="","",'Result Sheet'!AE23)</f>
        <v/>
      </c>
      <c r="P20" s="194" t="str">
        <f>IF('Result Sheet'!AF23="","",'Result Sheet'!AF23)</f>
        <v/>
      </c>
      <c r="Q20" s="193" t="str">
        <f>IF('Result Sheet'!AZ23="","",'Result Sheet'!AZ23)</f>
        <v/>
      </c>
      <c r="R20" s="194" t="str">
        <f>IF('Result Sheet'!BA23="","",'Result Sheet'!BA23)</f>
        <v/>
      </c>
      <c r="S20" s="193" t="str">
        <f>IF('Result Sheet'!BV23="","",'Result Sheet'!BV23)</f>
        <v/>
      </c>
      <c r="T20" s="194" t="str">
        <f>IF('Result Sheet'!BW23="","",'Result Sheet'!BW23)</f>
        <v/>
      </c>
      <c r="U20" s="193" t="str">
        <f>IF('Result Sheet'!CQ23="","",'Result Sheet'!CQ23)</f>
        <v/>
      </c>
      <c r="V20" s="194" t="str">
        <f>IF('Result Sheet'!CR23="","",'Result Sheet'!CR23)</f>
        <v/>
      </c>
      <c r="W20" s="193" t="str">
        <f>IF('Result Sheet'!DL23="","",'Result Sheet'!DL23)</f>
        <v/>
      </c>
      <c r="X20" s="194" t="str">
        <f>IF('Result Sheet'!DM23="","",'Result Sheet'!DM23)</f>
        <v/>
      </c>
      <c r="Y20" s="193" t="str">
        <f>IF('Result Sheet'!EG23="","",'Result Sheet'!EG23)</f>
        <v/>
      </c>
      <c r="Z20" s="194" t="str">
        <f>IF('Result Sheet'!EH23="","",'Result Sheet'!EH23)</f>
        <v/>
      </c>
      <c r="AA20" s="195" t="str">
        <f>IF('Result Sheet'!GB23="","",'Result Sheet'!GB23)</f>
        <v/>
      </c>
      <c r="BU20" s="196" t="str">
        <f>'Result Sheet'!G23</f>
        <v/>
      </c>
      <c r="BV20" s="197" t="str">
        <f t="shared" si="0"/>
        <v/>
      </c>
      <c r="BW20" s="197" t="str">
        <f t="shared" si="1"/>
        <v/>
      </c>
      <c r="BX20" s="197" t="str">
        <f t="shared" si="2"/>
        <v/>
      </c>
      <c r="BY20" s="197" t="str">
        <f t="shared" si="3"/>
        <v/>
      </c>
      <c r="BZ20" s="197" t="str">
        <f t="shared" si="4"/>
        <v/>
      </c>
      <c r="CA20" s="197" t="str">
        <f t="shared" si="5"/>
        <v/>
      </c>
      <c r="CB20" s="197" t="str">
        <f t="shared" si="6"/>
        <v/>
      </c>
      <c r="CC20" s="197" t="str">
        <f t="shared" si="7"/>
        <v/>
      </c>
      <c r="CD20" s="197" t="str">
        <f t="shared" si="8"/>
        <v/>
      </c>
      <c r="CE20" s="197" t="str">
        <f t="shared" si="9"/>
        <v/>
      </c>
      <c r="CF20" s="197" t="str">
        <f t="shared" si="10"/>
        <v/>
      </c>
      <c r="CG20" s="197" t="str">
        <f t="shared" si="11"/>
        <v/>
      </c>
      <c r="CH20" s="198"/>
    </row>
    <row r="21" spans="1:86" ht="15.95" customHeight="1">
      <c r="A21" s="186">
        <f>IF('Result Sheet'!A24="","",'Result Sheet'!A24)</f>
        <v>17</v>
      </c>
      <c r="B21" s="187" t="str">
        <f>IF('Result Sheet'!B24="","",'Result Sheet'!B24)</f>
        <v/>
      </c>
      <c r="C21" s="188" t="str">
        <f>IF('Result Sheet'!F24="","",'Result Sheet'!F24)</f>
        <v/>
      </c>
      <c r="D21" s="189" t="str">
        <f>IF('Result Sheet'!E24="","",'Result Sheet'!E24)</f>
        <v/>
      </c>
      <c r="E21" s="333" t="str">
        <f>IF('Result Sheet'!G24="","",'Result Sheet'!G24)</f>
        <v/>
      </c>
      <c r="F21" s="333" t="str">
        <f>IF('Result Sheet'!H24="","",'Result Sheet'!H24)</f>
        <v/>
      </c>
      <c r="G21" s="333" t="str">
        <f>IF('Result Sheet'!I24="","",'Result Sheet'!I24)</f>
        <v/>
      </c>
      <c r="H21" s="190" t="str">
        <f>IF('Result Sheet'!K24="","",'Result Sheet'!K24)</f>
        <v/>
      </c>
      <c r="I21" s="190" t="str">
        <f>IF('Result Sheet'!J24="","",'Result Sheet'!J24)</f>
        <v/>
      </c>
      <c r="J21" s="304" t="str">
        <f>IF('Result Sheet'!FZ24="","",'Result Sheet'!FZ24)</f>
        <v/>
      </c>
      <c r="K21" s="191" t="str">
        <f>IF('Result Sheet'!FU24="","",'Result Sheet'!FU24)</f>
        <v/>
      </c>
      <c r="L21" s="192" t="str">
        <f>IF('Result Sheet'!FV24="","",'Result Sheet'!FV24)</f>
        <v/>
      </c>
      <c r="M21" s="191" t="str">
        <f>IF('Result Sheet'!FW24="","",'Result Sheet'!FW24)</f>
        <v/>
      </c>
      <c r="N21" s="330" t="str">
        <f>IF('Result Sheet'!FZ24="NSO","NSO",IF('Result Sheet'!FX24="","",'Result Sheet'!FX24))</f>
        <v/>
      </c>
      <c r="O21" s="193" t="str">
        <f>IF('Result Sheet'!AE24="","",'Result Sheet'!AE24)</f>
        <v/>
      </c>
      <c r="P21" s="194" t="str">
        <f>IF('Result Sheet'!AF24="","",'Result Sheet'!AF24)</f>
        <v/>
      </c>
      <c r="Q21" s="193" t="str">
        <f>IF('Result Sheet'!AZ24="","",'Result Sheet'!AZ24)</f>
        <v/>
      </c>
      <c r="R21" s="194" t="str">
        <f>IF('Result Sheet'!BA24="","",'Result Sheet'!BA24)</f>
        <v/>
      </c>
      <c r="S21" s="193" t="str">
        <f>IF('Result Sheet'!BV24="","",'Result Sheet'!BV24)</f>
        <v/>
      </c>
      <c r="T21" s="194" t="str">
        <f>IF('Result Sheet'!BW24="","",'Result Sheet'!BW24)</f>
        <v/>
      </c>
      <c r="U21" s="193" t="str">
        <f>IF('Result Sheet'!CQ24="","",'Result Sheet'!CQ24)</f>
        <v/>
      </c>
      <c r="V21" s="194" t="str">
        <f>IF('Result Sheet'!CR24="","",'Result Sheet'!CR24)</f>
        <v/>
      </c>
      <c r="W21" s="193" t="str">
        <f>IF('Result Sheet'!DL24="","",'Result Sheet'!DL24)</f>
        <v/>
      </c>
      <c r="X21" s="194" t="str">
        <f>IF('Result Sheet'!DM24="","",'Result Sheet'!DM24)</f>
        <v/>
      </c>
      <c r="Y21" s="193" t="str">
        <f>IF('Result Sheet'!EG24="","",'Result Sheet'!EG24)</f>
        <v/>
      </c>
      <c r="Z21" s="194" t="str">
        <f>IF('Result Sheet'!EH24="","",'Result Sheet'!EH24)</f>
        <v/>
      </c>
      <c r="AA21" s="195" t="str">
        <f>IF('Result Sheet'!GB24="","",'Result Sheet'!GB24)</f>
        <v/>
      </c>
      <c r="BU21" s="196" t="str">
        <f>'Result Sheet'!G24</f>
        <v/>
      </c>
      <c r="BV21" s="197" t="str">
        <f t="shared" si="0"/>
        <v/>
      </c>
      <c r="BW21" s="197" t="str">
        <f t="shared" si="1"/>
        <v/>
      </c>
      <c r="BX21" s="197" t="str">
        <f t="shared" si="2"/>
        <v/>
      </c>
      <c r="BY21" s="197" t="str">
        <f t="shared" si="3"/>
        <v/>
      </c>
      <c r="BZ21" s="197" t="str">
        <f t="shared" si="4"/>
        <v/>
      </c>
      <c r="CA21" s="197" t="str">
        <f t="shared" si="5"/>
        <v/>
      </c>
      <c r="CB21" s="197" t="str">
        <f t="shared" si="6"/>
        <v/>
      </c>
      <c r="CC21" s="197" t="str">
        <f t="shared" si="7"/>
        <v/>
      </c>
      <c r="CD21" s="197" t="str">
        <f t="shared" si="8"/>
        <v/>
      </c>
      <c r="CE21" s="197" t="str">
        <f t="shared" si="9"/>
        <v/>
      </c>
      <c r="CF21" s="197" t="str">
        <f t="shared" si="10"/>
        <v/>
      </c>
      <c r="CG21" s="197" t="str">
        <f t="shared" si="11"/>
        <v/>
      </c>
      <c r="CH21" s="198"/>
    </row>
    <row r="22" spans="1:86" ht="15.95" customHeight="1">
      <c r="A22" s="186">
        <f>IF('Result Sheet'!A25="","",'Result Sheet'!A25)</f>
        <v>18</v>
      </c>
      <c r="B22" s="187" t="str">
        <f>IF('Result Sheet'!B25="","",'Result Sheet'!B25)</f>
        <v/>
      </c>
      <c r="C22" s="188" t="str">
        <f>IF('Result Sheet'!F25="","",'Result Sheet'!F25)</f>
        <v/>
      </c>
      <c r="D22" s="189" t="str">
        <f>IF('Result Sheet'!E25="","",'Result Sheet'!E25)</f>
        <v/>
      </c>
      <c r="E22" s="333" t="str">
        <f>IF('Result Sheet'!G25="","",'Result Sheet'!G25)</f>
        <v/>
      </c>
      <c r="F22" s="333" t="str">
        <f>IF('Result Sheet'!H25="","",'Result Sheet'!H25)</f>
        <v/>
      </c>
      <c r="G22" s="333" t="str">
        <f>IF('Result Sheet'!I25="","",'Result Sheet'!I25)</f>
        <v/>
      </c>
      <c r="H22" s="190" t="str">
        <f>IF('Result Sheet'!K25="","",'Result Sheet'!K25)</f>
        <v/>
      </c>
      <c r="I22" s="190" t="str">
        <f>IF('Result Sheet'!J25="","",'Result Sheet'!J25)</f>
        <v/>
      </c>
      <c r="J22" s="304" t="str">
        <f>IF('Result Sheet'!FZ25="","",'Result Sheet'!FZ25)</f>
        <v/>
      </c>
      <c r="K22" s="191" t="str">
        <f>IF('Result Sheet'!FU25="","",'Result Sheet'!FU25)</f>
        <v/>
      </c>
      <c r="L22" s="192" t="str">
        <f>IF('Result Sheet'!FV25="","",'Result Sheet'!FV25)</f>
        <v/>
      </c>
      <c r="M22" s="191" t="str">
        <f>IF('Result Sheet'!FW25="","",'Result Sheet'!FW25)</f>
        <v/>
      </c>
      <c r="N22" s="330" t="str">
        <f>IF('Result Sheet'!FZ25="NSO","NSO",IF('Result Sheet'!FX25="","",'Result Sheet'!FX25))</f>
        <v/>
      </c>
      <c r="O22" s="193" t="str">
        <f>IF('Result Sheet'!AE25="","",'Result Sheet'!AE25)</f>
        <v/>
      </c>
      <c r="P22" s="194" t="str">
        <f>IF('Result Sheet'!AF25="","",'Result Sheet'!AF25)</f>
        <v/>
      </c>
      <c r="Q22" s="193" t="str">
        <f>IF('Result Sheet'!AZ25="","",'Result Sheet'!AZ25)</f>
        <v/>
      </c>
      <c r="R22" s="194" t="str">
        <f>IF('Result Sheet'!BA25="","",'Result Sheet'!BA25)</f>
        <v/>
      </c>
      <c r="S22" s="193" t="str">
        <f>IF('Result Sheet'!BV25="","",'Result Sheet'!BV25)</f>
        <v/>
      </c>
      <c r="T22" s="194" t="str">
        <f>IF('Result Sheet'!BW25="","",'Result Sheet'!BW25)</f>
        <v/>
      </c>
      <c r="U22" s="193" t="str">
        <f>IF('Result Sheet'!CQ25="","",'Result Sheet'!CQ25)</f>
        <v/>
      </c>
      <c r="V22" s="194" t="str">
        <f>IF('Result Sheet'!CR25="","",'Result Sheet'!CR25)</f>
        <v/>
      </c>
      <c r="W22" s="193" t="str">
        <f>IF('Result Sheet'!DL25="","",'Result Sheet'!DL25)</f>
        <v/>
      </c>
      <c r="X22" s="194" t="str">
        <f>IF('Result Sheet'!DM25="","",'Result Sheet'!DM25)</f>
        <v/>
      </c>
      <c r="Y22" s="193" t="str">
        <f>IF('Result Sheet'!EG25="","",'Result Sheet'!EG25)</f>
        <v/>
      </c>
      <c r="Z22" s="194" t="str">
        <f>IF('Result Sheet'!EH25="","",'Result Sheet'!EH25)</f>
        <v/>
      </c>
      <c r="AA22" s="195" t="str">
        <f>IF('Result Sheet'!GB25="","",'Result Sheet'!GB25)</f>
        <v/>
      </c>
      <c r="BU22" s="196" t="str">
        <f>'Result Sheet'!G25</f>
        <v/>
      </c>
      <c r="BV22" s="197" t="str">
        <f t="shared" si="0"/>
        <v/>
      </c>
      <c r="BW22" s="197" t="str">
        <f t="shared" si="1"/>
        <v/>
      </c>
      <c r="BX22" s="197" t="str">
        <f t="shared" si="2"/>
        <v/>
      </c>
      <c r="BY22" s="197" t="str">
        <f t="shared" si="3"/>
        <v/>
      </c>
      <c r="BZ22" s="197" t="str">
        <f t="shared" si="4"/>
        <v/>
      </c>
      <c r="CA22" s="197" t="str">
        <f t="shared" si="5"/>
        <v/>
      </c>
      <c r="CB22" s="197" t="str">
        <f t="shared" si="6"/>
        <v/>
      </c>
      <c r="CC22" s="197" t="str">
        <f t="shared" si="7"/>
        <v/>
      </c>
      <c r="CD22" s="197" t="str">
        <f t="shared" si="8"/>
        <v/>
      </c>
      <c r="CE22" s="197" t="str">
        <f t="shared" si="9"/>
        <v/>
      </c>
      <c r="CF22" s="197" t="str">
        <f t="shared" si="10"/>
        <v/>
      </c>
      <c r="CG22" s="197" t="str">
        <f t="shared" si="11"/>
        <v/>
      </c>
      <c r="CH22" s="198"/>
    </row>
    <row r="23" spans="1:86" ht="15.95" customHeight="1">
      <c r="A23" s="186">
        <f>IF('Result Sheet'!A26="","",'Result Sheet'!A26)</f>
        <v>19</v>
      </c>
      <c r="B23" s="187" t="str">
        <f>IF('Result Sheet'!B26="","",'Result Sheet'!B26)</f>
        <v/>
      </c>
      <c r="C23" s="188" t="str">
        <f>IF('Result Sheet'!F26="","",'Result Sheet'!F26)</f>
        <v/>
      </c>
      <c r="D23" s="189" t="str">
        <f>IF('Result Sheet'!E26="","",'Result Sheet'!E26)</f>
        <v/>
      </c>
      <c r="E23" s="333" t="str">
        <f>IF('Result Sheet'!G26="","",'Result Sheet'!G26)</f>
        <v/>
      </c>
      <c r="F23" s="333" t="str">
        <f>IF('Result Sheet'!H26="","",'Result Sheet'!H26)</f>
        <v/>
      </c>
      <c r="G23" s="333" t="str">
        <f>IF('Result Sheet'!I26="","",'Result Sheet'!I26)</f>
        <v/>
      </c>
      <c r="H23" s="190" t="str">
        <f>IF('Result Sheet'!K26="","",'Result Sheet'!K26)</f>
        <v/>
      </c>
      <c r="I23" s="190" t="str">
        <f>IF('Result Sheet'!J26="","",'Result Sheet'!J26)</f>
        <v/>
      </c>
      <c r="J23" s="304" t="str">
        <f>IF('Result Sheet'!FZ26="","",'Result Sheet'!FZ26)</f>
        <v/>
      </c>
      <c r="K23" s="191" t="str">
        <f>IF('Result Sheet'!FU26="","",'Result Sheet'!FU26)</f>
        <v/>
      </c>
      <c r="L23" s="192" t="str">
        <f>IF('Result Sheet'!FV26="","",'Result Sheet'!FV26)</f>
        <v/>
      </c>
      <c r="M23" s="191" t="str">
        <f>IF('Result Sheet'!FW26="","",'Result Sheet'!FW26)</f>
        <v/>
      </c>
      <c r="N23" s="330" t="str">
        <f>IF('Result Sheet'!FZ26="NSO","NSO",IF('Result Sheet'!FX26="","",'Result Sheet'!FX26))</f>
        <v/>
      </c>
      <c r="O23" s="193" t="str">
        <f>IF('Result Sheet'!AE26="","",'Result Sheet'!AE26)</f>
        <v/>
      </c>
      <c r="P23" s="194" t="str">
        <f>IF('Result Sheet'!AF26="","",'Result Sheet'!AF26)</f>
        <v/>
      </c>
      <c r="Q23" s="193" t="str">
        <f>IF('Result Sheet'!AZ26="","",'Result Sheet'!AZ26)</f>
        <v/>
      </c>
      <c r="R23" s="194" t="str">
        <f>IF('Result Sheet'!BA26="","",'Result Sheet'!BA26)</f>
        <v/>
      </c>
      <c r="S23" s="193" t="str">
        <f>IF('Result Sheet'!BV26="","",'Result Sheet'!BV26)</f>
        <v/>
      </c>
      <c r="T23" s="194" t="str">
        <f>IF('Result Sheet'!BW26="","",'Result Sheet'!BW26)</f>
        <v/>
      </c>
      <c r="U23" s="193" t="str">
        <f>IF('Result Sheet'!CQ26="","",'Result Sheet'!CQ26)</f>
        <v/>
      </c>
      <c r="V23" s="194" t="str">
        <f>IF('Result Sheet'!CR26="","",'Result Sheet'!CR26)</f>
        <v/>
      </c>
      <c r="W23" s="193" t="str">
        <f>IF('Result Sheet'!DL26="","",'Result Sheet'!DL26)</f>
        <v/>
      </c>
      <c r="X23" s="194" t="str">
        <f>IF('Result Sheet'!DM26="","",'Result Sheet'!DM26)</f>
        <v/>
      </c>
      <c r="Y23" s="193" t="str">
        <f>IF('Result Sheet'!EG26="","",'Result Sheet'!EG26)</f>
        <v/>
      </c>
      <c r="Z23" s="194" t="str">
        <f>IF('Result Sheet'!EH26="","",'Result Sheet'!EH26)</f>
        <v/>
      </c>
      <c r="AA23" s="195" t="str">
        <f>IF('Result Sheet'!GB26="","",'Result Sheet'!GB26)</f>
        <v/>
      </c>
      <c r="BU23" s="196" t="str">
        <f>'Result Sheet'!G26</f>
        <v/>
      </c>
      <c r="BV23" s="197" t="str">
        <f t="shared" si="0"/>
        <v/>
      </c>
      <c r="BW23" s="197" t="str">
        <f t="shared" si="1"/>
        <v/>
      </c>
      <c r="BX23" s="197" t="str">
        <f t="shared" si="2"/>
        <v/>
      </c>
      <c r="BY23" s="197" t="str">
        <f t="shared" si="3"/>
        <v/>
      </c>
      <c r="BZ23" s="197" t="str">
        <f t="shared" si="4"/>
        <v/>
      </c>
      <c r="CA23" s="197" t="str">
        <f t="shared" si="5"/>
        <v/>
      </c>
      <c r="CB23" s="197" t="str">
        <f t="shared" si="6"/>
        <v/>
      </c>
      <c r="CC23" s="197" t="str">
        <f t="shared" si="7"/>
        <v/>
      </c>
      <c r="CD23" s="197" t="str">
        <f t="shared" si="8"/>
        <v/>
      </c>
      <c r="CE23" s="197" t="str">
        <f t="shared" si="9"/>
        <v/>
      </c>
      <c r="CF23" s="197" t="str">
        <f t="shared" si="10"/>
        <v/>
      </c>
      <c r="CG23" s="197" t="str">
        <f t="shared" si="11"/>
        <v/>
      </c>
      <c r="CH23" s="198"/>
    </row>
    <row r="24" spans="1:86" ht="15.95" customHeight="1">
      <c r="A24" s="186">
        <f>IF('Result Sheet'!A27="","",'Result Sheet'!A27)</f>
        <v>20</v>
      </c>
      <c r="B24" s="187" t="str">
        <f>IF('Result Sheet'!B27="","",'Result Sheet'!B27)</f>
        <v/>
      </c>
      <c r="C24" s="188" t="str">
        <f>IF('Result Sheet'!F27="","",'Result Sheet'!F27)</f>
        <v/>
      </c>
      <c r="D24" s="189" t="str">
        <f>IF('Result Sheet'!E27="","",'Result Sheet'!E27)</f>
        <v/>
      </c>
      <c r="E24" s="333" t="str">
        <f>IF('Result Sheet'!G27="","",'Result Sheet'!G27)</f>
        <v/>
      </c>
      <c r="F24" s="333" t="str">
        <f>IF('Result Sheet'!H27="","",'Result Sheet'!H27)</f>
        <v/>
      </c>
      <c r="G24" s="333" t="str">
        <f>IF('Result Sheet'!I27="","",'Result Sheet'!I27)</f>
        <v/>
      </c>
      <c r="H24" s="190" t="str">
        <f>IF('Result Sheet'!K27="","",'Result Sheet'!K27)</f>
        <v/>
      </c>
      <c r="I24" s="190" t="str">
        <f>IF('Result Sheet'!J27="","",'Result Sheet'!J27)</f>
        <v/>
      </c>
      <c r="J24" s="304" t="str">
        <f>IF('Result Sheet'!FZ27="","",'Result Sheet'!FZ27)</f>
        <v/>
      </c>
      <c r="K24" s="191" t="str">
        <f>IF('Result Sheet'!FU27="","",'Result Sheet'!FU27)</f>
        <v/>
      </c>
      <c r="L24" s="192" t="str">
        <f>IF('Result Sheet'!FV27="","",'Result Sheet'!FV27)</f>
        <v/>
      </c>
      <c r="M24" s="191" t="str">
        <f>IF('Result Sheet'!FW27="","",'Result Sheet'!FW27)</f>
        <v/>
      </c>
      <c r="N24" s="330" t="str">
        <f>IF('Result Sheet'!FZ27="NSO","NSO",IF('Result Sheet'!FX27="","",'Result Sheet'!FX27))</f>
        <v/>
      </c>
      <c r="O24" s="193" t="str">
        <f>IF('Result Sheet'!AE27="","",'Result Sheet'!AE27)</f>
        <v/>
      </c>
      <c r="P24" s="194" t="str">
        <f>IF('Result Sheet'!AF27="","",'Result Sheet'!AF27)</f>
        <v/>
      </c>
      <c r="Q24" s="193" t="str">
        <f>IF('Result Sheet'!AZ27="","",'Result Sheet'!AZ27)</f>
        <v/>
      </c>
      <c r="R24" s="194" t="str">
        <f>IF('Result Sheet'!BA27="","",'Result Sheet'!BA27)</f>
        <v/>
      </c>
      <c r="S24" s="193" t="str">
        <f>IF('Result Sheet'!BV27="","",'Result Sheet'!BV27)</f>
        <v/>
      </c>
      <c r="T24" s="194" t="str">
        <f>IF('Result Sheet'!BW27="","",'Result Sheet'!BW27)</f>
        <v/>
      </c>
      <c r="U24" s="193" t="str">
        <f>IF('Result Sheet'!CQ27="","",'Result Sheet'!CQ27)</f>
        <v/>
      </c>
      <c r="V24" s="194" t="str">
        <f>IF('Result Sheet'!CR27="","",'Result Sheet'!CR27)</f>
        <v/>
      </c>
      <c r="W24" s="193" t="str">
        <f>IF('Result Sheet'!DL27="","",'Result Sheet'!DL27)</f>
        <v/>
      </c>
      <c r="X24" s="194" t="str">
        <f>IF('Result Sheet'!DM27="","",'Result Sheet'!DM27)</f>
        <v/>
      </c>
      <c r="Y24" s="193" t="str">
        <f>IF('Result Sheet'!EG27="","",'Result Sheet'!EG27)</f>
        <v/>
      </c>
      <c r="Z24" s="194" t="str">
        <f>IF('Result Sheet'!EH27="","",'Result Sheet'!EH27)</f>
        <v/>
      </c>
      <c r="AA24" s="195" t="str">
        <f>IF('Result Sheet'!GB27="","",'Result Sheet'!GB27)</f>
        <v/>
      </c>
      <c r="BU24" s="196" t="str">
        <f>'Result Sheet'!G27</f>
        <v/>
      </c>
      <c r="BV24" s="197" t="str">
        <f t="shared" si="0"/>
        <v/>
      </c>
      <c r="BW24" s="197" t="str">
        <f t="shared" si="1"/>
        <v/>
      </c>
      <c r="BX24" s="197" t="str">
        <f t="shared" si="2"/>
        <v/>
      </c>
      <c r="BY24" s="197" t="str">
        <f t="shared" si="3"/>
        <v/>
      </c>
      <c r="BZ24" s="197" t="str">
        <f t="shared" si="4"/>
        <v/>
      </c>
      <c r="CA24" s="197" t="str">
        <f t="shared" si="5"/>
        <v/>
      </c>
      <c r="CB24" s="197" t="str">
        <f t="shared" si="6"/>
        <v/>
      </c>
      <c r="CC24" s="197" t="str">
        <f t="shared" si="7"/>
        <v/>
      </c>
      <c r="CD24" s="197" t="str">
        <f t="shared" si="8"/>
        <v/>
      </c>
      <c r="CE24" s="197" t="str">
        <f t="shared" si="9"/>
        <v/>
      </c>
      <c r="CF24" s="197" t="str">
        <f t="shared" si="10"/>
        <v/>
      </c>
      <c r="CG24" s="197" t="str">
        <f t="shared" si="11"/>
        <v/>
      </c>
      <c r="CH24" s="198"/>
    </row>
    <row r="25" spans="1:86" ht="15.95" customHeight="1">
      <c r="A25" s="186">
        <f>IF('Result Sheet'!A28="","",'Result Sheet'!A28)</f>
        <v>21</v>
      </c>
      <c r="B25" s="187" t="str">
        <f>IF('Result Sheet'!B28="","",'Result Sheet'!B28)</f>
        <v/>
      </c>
      <c r="C25" s="188" t="str">
        <f>IF('Result Sheet'!F28="","",'Result Sheet'!F28)</f>
        <v/>
      </c>
      <c r="D25" s="189" t="str">
        <f>IF('Result Sheet'!E28="","",'Result Sheet'!E28)</f>
        <v/>
      </c>
      <c r="E25" s="333" t="str">
        <f>IF('Result Sheet'!G28="","",'Result Sheet'!G28)</f>
        <v/>
      </c>
      <c r="F25" s="333" t="str">
        <f>IF('Result Sheet'!H28="","",'Result Sheet'!H28)</f>
        <v/>
      </c>
      <c r="G25" s="333" t="str">
        <f>IF('Result Sheet'!I28="","",'Result Sheet'!I28)</f>
        <v/>
      </c>
      <c r="H25" s="190" t="str">
        <f>IF('Result Sheet'!K28="","",'Result Sheet'!K28)</f>
        <v/>
      </c>
      <c r="I25" s="190" t="str">
        <f>IF('Result Sheet'!J28="","",'Result Sheet'!J28)</f>
        <v/>
      </c>
      <c r="J25" s="304" t="str">
        <f>IF('Result Sheet'!FZ28="","",'Result Sheet'!FZ28)</f>
        <v/>
      </c>
      <c r="K25" s="191" t="str">
        <f>IF('Result Sheet'!FU28="","",'Result Sheet'!FU28)</f>
        <v/>
      </c>
      <c r="L25" s="192" t="str">
        <f>IF('Result Sheet'!FV28="","",'Result Sheet'!FV28)</f>
        <v/>
      </c>
      <c r="M25" s="191" t="str">
        <f>IF('Result Sheet'!FW28="","",'Result Sheet'!FW28)</f>
        <v/>
      </c>
      <c r="N25" s="330" t="str">
        <f>IF('Result Sheet'!FZ28="NSO","NSO",IF('Result Sheet'!FX28="","",'Result Sheet'!FX28))</f>
        <v/>
      </c>
      <c r="O25" s="193" t="str">
        <f>IF('Result Sheet'!AE28="","",'Result Sheet'!AE28)</f>
        <v/>
      </c>
      <c r="P25" s="194" t="str">
        <f>IF('Result Sheet'!AF28="","",'Result Sheet'!AF28)</f>
        <v/>
      </c>
      <c r="Q25" s="193" t="str">
        <f>IF('Result Sheet'!AZ28="","",'Result Sheet'!AZ28)</f>
        <v/>
      </c>
      <c r="R25" s="194" t="str">
        <f>IF('Result Sheet'!BA28="","",'Result Sheet'!BA28)</f>
        <v/>
      </c>
      <c r="S25" s="193" t="str">
        <f>IF('Result Sheet'!BV28="","",'Result Sheet'!BV28)</f>
        <v/>
      </c>
      <c r="T25" s="194" t="str">
        <f>IF('Result Sheet'!BW28="","",'Result Sheet'!BW28)</f>
        <v/>
      </c>
      <c r="U25" s="193" t="str">
        <f>IF('Result Sheet'!CQ28="","",'Result Sheet'!CQ28)</f>
        <v/>
      </c>
      <c r="V25" s="194" t="str">
        <f>IF('Result Sheet'!CR28="","",'Result Sheet'!CR28)</f>
        <v/>
      </c>
      <c r="W25" s="193" t="str">
        <f>IF('Result Sheet'!DL28="","",'Result Sheet'!DL28)</f>
        <v/>
      </c>
      <c r="X25" s="194" t="str">
        <f>IF('Result Sheet'!DM28="","",'Result Sheet'!DM28)</f>
        <v/>
      </c>
      <c r="Y25" s="193" t="str">
        <f>IF('Result Sheet'!EG28="","",'Result Sheet'!EG28)</f>
        <v/>
      </c>
      <c r="Z25" s="194" t="str">
        <f>IF('Result Sheet'!EH28="","",'Result Sheet'!EH28)</f>
        <v/>
      </c>
      <c r="AA25" s="195" t="str">
        <f>IF('Result Sheet'!GB28="","",'Result Sheet'!GB28)</f>
        <v/>
      </c>
      <c r="BU25" s="196" t="str">
        <f>'Result Sheet'!G28</f>
        <v/>
      </c>
      <c r="BV25" s="197" t="str">
        <f t="shared" si="0"/>
        <v/>
      </c>
      <c r="BW25" s="197" t="str">
        <f t="shared" si="1"/>
        <v/>
      </c>
      <c r="BX25" s="197" t="str">
        <f t="shared" si="2"/>
        <v/>
      </c>
      <c r="BY25" s="197" t="str">
        <f t="shared" si="3"/>
        <v/>
      </c>
      <c r="BZ25" s="197" t="str">
        <f t="shared" si="4"/>
        <v/>
      </c>
      <c r="CA25" s="197" t="str">
        <f t="shared" si="5"/>
        <v/>
      </c>
      <c r="CB25" s="197" t="str">
        <f t="shared" si="6"/>
        <v/>
      </c>
      <c r="CC25" s="197" t="str">
        <f t="shared" si="7"/>
        <v/>
      </c>
      <c r="CD25" s="197" t="str">
        <f t="shared" si="8"/>
        <v/>
      </c>
      <c r="CE25" s="197" t="str">
        <f t="shared" si="9"/>
        <v/>
      </c>
      <c r="CF25" s="197" t="str">
        <f t="shared" si="10"/>
        <v/>
      </c>
      <c r="CG25" s="197" t="str">
        <f t="shared" si="11"/>
        <v/>
      </c>
      <c r="CH25" s="198"/>
    </row>
    <row r="26" spans="1:86" ht="15.95" customHeight="1">
      <c r="A26" s="186">
        <f>IF('Result Sheet'!A29="","",'Result Sheet'!A29)</f>
        <v>22</v>
      </c>
      <c r="B26" s="187" t="str">
        <f>IF('Result Sheet'!B29="","",'Result Sheet'!B29)</f>
        <v/>
      </c>
      <c r="C26" s="188" t="str">
        <f>IF('Result Sheet'!F29="","",'Result Sheet'!F29)</f>
        <v/>
      </c>
      <c r="D26" s="189" t="str">
        <f>IF('Result Sheet'!E29="","",'Result Sheet'!E29)</f>
        <v/>
      </c>
      <c r="E26" s="333" t="str">
        <f>IF('Result Sheet'!G29="","",'Result Sheet'!G29)</f>
        <v/>
      </c>
      <c r="F26" s="333" t="str">
        <f>IF('Result Sheet'!H29="","",'Result Sheet'!H29)</f>
        <v/>
      </c>
      <c r="G26" s="333" t="str">
        <f>IF('Result Sheet'!I29="","",'Result Sheet'!I29)</f>
        <v/>
      </c>
      <c r="H26" s="190" t="str">
        <f>IF('Result Sheet'!K29="","",'Result Sheet'!K29)</f>
        <v/>
      </c>
      <c r="I26" s="190" t="str">
        <f>IF('Result Sheet'!J29="","",'Result Sheet'!J29)</f>
        <v/>
      </c>
      <c r="J26" s="304" t="str">
        <f>IF('Result Sheet'!FZ29="","",'Result Sheet'!FZ29)</f>
        <v/>
      </c>
      <c r="K26" s="191" t="str">
        <f>IF('Result Sheet'!FU29="","",'Result Sheet'!FU29)</f>
        <v/>
      </c>
      <c r="L26" s="192" t="str">
        <f>IF('Result Sheet'!FV29="","",'Result Sheet'!FV29)</f>
        <v/>
      </c>
      <c r="M26" s="191" t="str">
        <f>IF('Result Sheet'!FW29="","",'Result Sheet'!FW29)</f>
        <v/>
      </c>
      <c r="N26" s="330" t="str">
        <f>IF('Result Sheet'!FZ29="NSO","NSO",IF('Result Sheet'!FX29="","",'Result Sheet'!FX29))</f>
        <v/>
      </c>
      <c r="O26" s="193" t="str">
        <f>IF('Result Sheet'!AE29="","",'Result Sheet'!AE29)</f>
        <v/>
      </c>
      <c r="P26" s="194" t="str">
        <f>IF('Result Sheet'!AF29="","",'Result Sheet'!AF29)</f>
        <v/>
      </c>
      <c r="Q26" s="193" t="str">
        <f>IF('Result Sheet'!AZ29="","",'Result Sheet'!AZ29)</f>
        <v/>
      </c>
      <c r="R26" s="194" t="str">
        <f>IF('Result Sheet'!BA29="","",'Result Sheet'!BA29)</f>
        <v/>
      </c>
      <c r="S26" s="193" t="str">
        <f>IF('Result Sheet'!BV29="","",'Result Sheet'!BV29)</f>
        <v/>
      </c>
      <c r="T26" s="194" t="str">
        <f>IF('Result Sheet'!BW29="","",'Result Sheet'!BW29)</f>
        <v/>
      </c>
      <c r="U26" s="193" t="str">
        <f>IF('Result Sheet'!CQ29="","",'Result Sheet'!CQ29)</f>
        <v/>
      </c>
      <c r="V26" s="194" t="str">
        <f>IF('Result Sheet'!CR29="","",'Result Sheet'!CR29)</f>
        <v/>
      </c>
      <c r="W26" s="193" t="str">
        <f>IF('Result Sheet'!DL29="","",'Result Sheet'!DL29)</f>
        <v/>
      </c>
      <c r="X26" s="194" t="str">
        <f>IF('Result Sheet'!DM29="","",'Result Sheet'!DM29)</f>
        <v/>
      </c>
      <c r="Y26" s="193" t="str">
        <f>IF('Result Sheet'!EG29="","",'Result Sheet'!EG29)</f>
        <v/>
      </c>
      <c r="Z26" s="194" t="str">
        <f>IF('Result Sheet'!EH29="","",'Result Sheet'!EH29)</f>
        <v/>
      </c>
      <c r="AA26" s="195" t="str">
        <f>IF('Result Sheet'!GB29="","",'Result Sheet'!GB29)</f>
        <v/>
      </c>
      <c r="BU26" s="196" t="str">
        <f>'Result Sheet'!G29</f>
        <v/>
      </c>
      <c r="BV26" s="197" t="str">
        <f t="shared" si="0"/>
        <v/>
      </c>
      <c r="BW26" s="197" t="str">
        <f t="shared" si="1"/>
        <v/>
      </c>
      <c r="BX26" s="197" t="str">
        <f t="shared" si="2"/>
        <v/>
      </c>
      <c r="BY26" s="197" t="str">
        <f t="shared" si="3"/>
        <v/>
      </c>
      <c r="BZ26" s="197" t="str">
        <f t="shared" si="4"/>
        <v/>
      </c>
      <c r="CA26" s="197" t="str">
        <f t="shared" si="5"/>
        <v/>
      </c>
      <c r="CB26" s="197" t="str">
        <f t="shared" si="6"/>
        <v/>
      </c>
      <c r="CC26" s="197" t="str">
        <f t="shared" si="7"/>
        <v/>
      </c>
      <c r="CD26" s="197" t="str">
        <f t="shared" si="8"/>
        <v/>
      </c>
      <c r="CE26" s="197" t="str">
        <f t="shared" si="9"/>
        <v/>
      </c>
      <c r="CF26" s="197" t="str">
        <f t="shared" si="10"/>
        <v/>
      </c>
      <c r="CG26" s="197" t="str">
        <f t="shared" si="11"/>
        <v/>
      </c>
      <c r="CH26" s="198"/>
    </row>
    <row r="27" spans="1:86" ht="15.95" customHeight="1">
      <c r="A27" s="186">
        <f>IF('Result Sheet'!A30="","",'Result Sheet'!A30)</f>
        <v>23</v>
      </c>
      <c r="B27" s="187" t="str">
        <f>IF('Result Sheet'!B30="","",'Result Sheet'!B30)</f>
        <v/>
      </c>
      <c r="C27" s="188" t="str">
        <f>IF('Result Sheet'!F30="","",'Result Sheet'!F30)</f>
        <v/>
      </c>
      <c r="D27" s="189" t="str">
        <f>IF('Result Sheet'!E30="","",'Result Sheet'!E30)</f>
        <v/>
      </c>
      <c r="E27" s="333" t="str">
        <f>IF('Result Sheet'!G30="","",'Result Sheet'!G30)</f>
        <v/>
      </c>
      <c r="F27" s="333" t="str">
        <f>IF('Result Sheet'!H30="","",'Result Sheet'!H30)</f>
        <v/>
      </c>
      <c r="G27" s="333" t="str">
        <f>IF('Result Sheet'!I30="","",'Result Sheet'!I30)</f>
        <v/>
      </c>
      <c r="H27" s="190" t="str">
        <f>IF('Result Sheet'!K30="","",'Result Sheet'!K30)</f>
        <v/>
      </c>
      <c r="I27" s="190" t="str">
        <f>IF('Result Sheet'!J30="","",'Result Sheet'!J30)</f>
        <v/>
      </c>
      <c r="J27" s="304" t="str">
        <f>IF('Result Sheet'!FZ30="","",'Result Sheet'!FZ30)</f>
        <v/>
      </c>
      <c r="K27" s="191" t="str">
        <f>IF('Result Sheet'!FU30="","",'Result Sheet'!FU30)</f>
        <v/>
      </c>
      <c r="L27" s="192" t="str">
        <f>IF('Result Sheet'!FV30="","",'Result Sheet'!FV30)</f>
        <v/>
      </c>
      <c r="M27" s="191" t="str">
        <f>IF('Result Sheet'!FW30="","",'Result Sheet'!FW30)</f>
        <v/>
      </c>
      <c r="N27" s="330" t="str">
        <f>IF('Result Sheet'!FZ30="NSO","NSO",IF('Result Sheet'!FX30="","",'Result Sheet'!FX30))</f>
        <v/>
      </c>
      <c r="O27" s="193" t="str">
        <f>IF('Result Sheet'!AE30="","",'Result Sheet'!AE30)</f>
        <v/>
      </c>
      <c r="P27" s="194" t="str">
        <f>IF('Result Sheet'!AF30="","",'Result Sheet'!AF30)</f>
        <v/>
      </c>
      <c r="Q27" s="193" t="str">
        <f>IF('Result Sheet'!AZ30="","",'Result Sheet'!AZ30)</f>
        <v/>
      </c>
      <c r="R27" s="194" t="str">
        <f>IF('Result Sheet'!BA30="","",'Result Sheet'!BA30)</f>
        <v/>
      </c>
      <c r="S27" s="193" t="str">
        <f>IF('Result Sheet'!BV30="","",'Result Sheet'!BV30)</f>
        <v/>
      </c>
      <c r="T27" s="194" t="str">
        <f>IF('Result Sheet'!BW30="","",'Result Sheet'!BW30)</f>
        <v/>
      </c>
      <c r="U27" s="193" t="str">
        <f>IF('Result Sheet'!CQ30="","",'Result Sheet'!CQ30)</f>
        <v/>
      </c>
      <c r="V27" s="194" t="str">
        <f>IF('Result Sheet'!CR30="","",'Result Sheet'!CR30)</f>
        <v/>
      </c>
      <c r="W27" s="193" t="str">
        <f>IF('Result Sheet'!DL30="","",'Result Sheet'!DL30)</f>
        <v/>
      </c>
      <c r="X27" s="194" t="str">
        <f>IF('Result Sheet'!DM30="","",'Result Sheet'!DM30)</f>
        <v/>
      </c>
      <c r="Y27" s="193" t="str">
        <f>IF('Result Sheet'!EG30="","",'Result Sheet'!EG30)</f>
        <v/>
      </c>
      <c r="Z27" s="194" t="str">
        <f>IF('Result Sheet'!EH30="","",'Result Sheet'!EH30)</f>
        <v/>
      </c>
      <c r="AA27" s="195" t="str">
        <f>IF('Result Sheet'!GB30="","",'Result Sheet'!GB30)</f>
        <v/>
      </c>
      <c r="BU27" s="196" t="str">
        <f>'Result Sheet'!G30</f>
        <v/>
      </c>
      <c r="BV27" s="197" t="str">
        <f t="shared" si="0"/>
        <v/>
      </c>
      <c r="BW27" s="197" t="str">
        <f t="shared" si="1"/>
        <v/>
      </c>
      <c r="BX27" s="197" t="str">
        <f t="shared" si="2"/>
        <v/>
      </c>
      <c r="BY27" s="197" t="str">
        <f t="shared" si="3"/>
        <v/>
      </c>
      <c r="BZ27" s="197" t="str">
        <f t="shared" si="4"/>
        <v/>
      </c>
      <c r="CA27" s="197" t="str">
        <f t="shared" si="5"/>
        <v/>
      </c>
      <c r="CB27" s="197" t="str">
        <f t="shared" si="6"/>
        <v/>
      </c>
      <c r="CC27" s="197" t="str">
        <f t="shared" si="7"/>
        <v/>
      </c>
      <c r="CD27" s="197" t="str">
        <f t="shared" si="8"/>
        <v/>
      </c>
      <c r="CE27" s="197" t="str">
        <f t="shared" si="9"/>
        <v/>
      </c>
      <c r="CF27" s="197" t="str">
        <f t="shared" si="10"/>
        <v/>
      </c>
      <c r="CG27" s="197" t="str">
        <f t="shared" si="11"/>
        <v/>
      </c>
      <c r="CH27" s="198"/>
    </row>
    <row r="28" spans="1:86" ht="15.95" customHeight="1">
      <c r="A28" s="186">
        <f>IF('Result Sheet'!A31="","",'Result Sheet'!A31)</f>
        <v>24</v>
      </c>
      <c r="B28" s="187" t="str">
        <f>IF('Result Sheet'!B31="","",'Result Sheet'!B31)</f>
        <v/>
      </c>
      <c r="C28" s="188" t="str">
        <f>IF('Result Sheet'!F31="","",'Result Sheet'!F31)</f>
        <v/>
      </c>
      <c r="D28" s="189" t="str">
        <f>IF('Result Sheet'!E31="","",'Result Sheet'!E31)</f>
        <v/>
      </c>
      <c r="E28" s="333" t="str">
        <f>IF('Result Sheet'!G31="","",'Result Sheet'!G31)</f>
        <v/>
      </c>
      <c r="F28" s="333" t="str">
        <f>IF('Result Sheet'!H31="","",'Result Sheet'!H31)</f>
        <v/>
      </c>
      <c r="G28" s="333" t="str">
        <f>IF('Result Sheet'!I31="","",'Result Sheet'!I31)</f>
        <v/>
      </c>
      <c r="H28" s="190" t="str">
        <f>IF('Result Sheet'!K31="","",'Result Sheet'!K31)</f>
        <v/>
      </c>
      <c r="I28" s="190" t="str">
        <f>IF('Result Sheet'!J31="","",'Result Sheet'!J31)</f>
        <v/>
      </c>
      <c r="J28" s="304" t="str">
        <f>IF('Result Sheet'!FZ31="","",'Result Sheet'!FZ31)</f>
        <v/>
      </c>
      <c r="K28" s="191" t="str">
        <f>IF('Result Sheet'!FU31="","",'Result Sheet'!FU31)</f>
        <v/>
      </c>
      <c r="L28" s="192" t="str">
        <f>IF('Result Sheet'!FV31="","",'Result Sheet'!FV31)</f>
        <v/>
      </c>
      <c r="M28" s="191" t="str">
        <f>IF('Result Sheet'!FW31="","",'Result Sheet'!FW31)</f>
        <v/>
      </c>
      <c r="N28" s="330" t="str">
        <f>IF('Result Sheet'!FZ31="NSO","NSO",IF('Result Sheet'!FX31="","",'Result Sheet'!FX31))</f>
        <v/>
      </c>
      <c r="O28" s="193" t="str">
        <f>IF('Result Sheet'!AE31="","",'Result Sheet'!AE31)</f>
        <v/>
      </c>
      <c r="P28" s="194" t="str">
        <f>IF('Result Sheet'!AF31="","",'Result Sheet'!AF31)</f>
        <v/>
      </c>
      <c r="Q28" s="193" t="str">
        <f>IF('Result Sheet'!AZ31="","",'Result Sheet'!AZ31)</f>
        <v/>
      </c>
      <c r="R28" s="194" t="str">
        <f>IF('Result Sheet'!BA31="","",'Result Sheet'!BA31)</f>
        <v/>
      </c>
      <c r="S28" s="193" t="str">
        <f>IF('Result Sheet'!BV31="","",'Result Sheet'!BV31)</f>
        <v/>
      </c>
      <c r="T28" s="194" t="str">
        <f>IF('Result Sheet'!BW31="","",'Result Sheet'!BW31)</f>
        <v/>
      </c>
      <c r="U28" s="193" t="str">
        <f>IF('Result Sheet'!CQ31="","",'Result Sheet'!CQ31)</f>
        <v/>
      </c>
      <c r="V28" s="194" t="str">
        <f>IF('Result Sheet'!CR31="","",'Result Sheet'!CR31)</f>
        <v/>
      </c>
      <c r="W28" s="193" t="str">
        <f>IF('Result Sheet'!DL31="","",'Result Sheet'!DL31)</f>
        <v/>
      </c>
      <c r="X28" s="194" t="str">
        <f>IF('Result Sheet'!DM31="","",'Result Sheet'!DM31)</f>
        <v/>
      </c>
      <c r="Y28" s="193" t="str">
        <f>IF('Result Sheet'!EG31="","",'Result Sheet'!EG31)</f>
        <v/>
      </c>
      <c r="Z28" s="194" t="str">
        <f>IF('Result Sheet'!EH31="","",'Result Sheet'!EH31)</f>
        <v/>
      </c>
      <c r="AA28" s="195" t="str">
        <f>IF('Result Sheet'!GB31="","",'Result Sheet'!GB31)</f>
        <v/>
      </c>
      <c r="BU28" s="196" t="str">
        <f>'Result Sheet'!G31</f>
        <v/>
      </c>
      <c r="BV28" s="197" t="str">
        <f t="shared" si="0"/>
        <v/>
      </c>
      <c r="BW28" s="197" t="str">
        <f t="shared" si="1"/>
        <v/>
      </c>
      <c r="BX28" s="197" t="str">
        <f t="shared" si="2"/>
        <v/>
      </c>
      <c r="BY28" s="197" t="str">
        <f t="shared" si="3"/>
        <v/>
      </c>
      <c r="BZ28" s="197" t="str">
        <f t="shared" si="4"/>
        <v/>
      </c>
      <c r="CA28" s="197" t="str">
        <f t="shared" si="5"/>
        <v/>
      </c>
      <c r="CB28" s="197" t="str">
        <f t="shared" si="6"/>
        <v/>
      </c>
      <c r="CC28" s="197" t="str">
        <f t="shared" si="7"/>
        <v/>
      </c>
      <c r="CD28" s="197" t="str">
        <f t="shared" si="8"/>
        <v/>
      </c>
      <c r="CE28" s="197" t="str">
        <f t="shared" si="9"/>
        <v/>
      </c>
      <c r="CF28" s="197" t="str">
        <f t="shared" si="10"/>
        <v/>
      </c>
      <c r="CG28" s="197" t="str">
        <f t="shared" si="11"/>
        <v/>
      </c>
      <c r="CH28" s="198"/>
    </row>
    <row r="29" spans="1:86" ht="15.95" customHeight="1">
      <c r="A29" s="186">
        <f>IF('Result Sheet'!A32="","",'Result Sheet'!A32)</f>
        <v>25</v>
      </c>
      <c r="B29" s="187" t="str">
        <f>IF('Result Sheet'!B32="","",'Result Sheet'!B32)</f>
        <v/>
      </c>
      <c r="C29" s="188" t="str">
        <f>IF('Result Sheet'!F32="","",'Result Sheet'!F32)</f>
        <v/>
      </c>
      <c r="D29" s="189" t="str">
        <f>IF('Result Sheet'!E32="","",'Result Sheet'!E32)</f>
        <v/>
      </c>
      <c r="E29" s="333" t="str">
        <f>IF('Result Sheet'!G32="","",'Result Sheet'!G32)</f>
        <v/>
      </c>
      <c r="F29" s="333" t="str">
        <f>IF('Result Sheet'!H32="","",'Result Sheet'!H32)</f>
        <v/>
      </c>
      <c r="G29" s="333" t="str">
        <f>IF('Result Sheet'!I32="","",'Result Sheet'!I32)</f>
        <v/>
      </c>
      <c r="H29" s="190" t="str">
        <f>IF('Result Sheet'!K32="","",'Result Sheet'!K32)</f>
        <v/>
      </c>
      <c r="I29" s="190" t="str">
        <f>IF('Result Sheet'!J32="","",'Result Sheet'!J32)</f>
        <v/>
      </c>
      <c r="J29" s="304" t="str">
        <f>IF('Result Sheet'!FZ32="","",'Result Sheet'!FZ32)</f>
        <v/>
      </c>
      <c r="K29" s="191" t="str">
        <f>IF('Result Sheet'!FU32="","",'Result Sheet'!FU32)</f>
        <v/>
      </c>
      <c r="L29" s="192" t="str">
        <f>IF('Result Sheet'!FV32="","",'Result Sheet'!FV32)</f>
        <v/>
      </c>
      <c r="M29" s="191" t="str">
        <f>IF('Result Sheet'!FW32="","",'Result Sheet'!FW32)</f>
        <v/>
      </c>
      <c r="N29" s="330" t="str">
        <f>IF('Result Sheet'!FZ32="NSO","NSO",IF('Result Sheet'!FX32="","",'Result Sheet'!FX32))</f>
        <v/>
      </c>
      <c r="O29" s="193" t="str">
        <f>IF('Result Sheet'!AE32="","",'Result Sheet'!AE32)</f>
        <v/>
      </c>
      <c r="P29" s="194" t="str">
        <f>IF('Result Sheet'!AF32="","",'Result Sheet'!AF32)</f>
        <v/>
      </c>
      <c r="Q29" s="193" t="str">
        <f>IF('Result Sheet'!AZ32="","",'Result Sheet'!AZ32)</f>
        <v/>
      </c>
      <c r="R29" s="194" t="str">
        <f>IF('Result Sheet'!BA32="","",'Result Sheet'!BA32)</f>
        <v/>
      </c>
      <c r="S29" s="193" t="str">
        <f>IF('Result Sheet'!BV32="","",'Result Sheet'!BV32)</f>
        <v/>
      </c>
      <c r="T29" s="194" t="str">
        <f>IF('Result Sheet'!BW32="","",'Result Sheet'!BW32)</f>
        <v/>
      </c>
      <c r="U29" s="193" t="str">
        <f>IF('Result Sheet'!CQ32="","",'Result Sheet'!CQ32)</f>
        <v/>
      </c>
      <c r="V29" s="194" t="str">
        <f>IF('Result Sheet'!CR32="","",'Result Sheet'!CR32)</f>
        <v/>
      </c>
      <c r="W29" s="193" t="str">
        <f>IF('Result Sheet'!DL32="","",'Result Sheet'!DL32)</f>
        <v/>
      </c>
      <c r="X29" s="194" t="str">
        <f>IF('Result Sheet'!DM32="","",'Result Sheet'!DM32)</f>
        <v/>
      </c>
      <c r="Y29" s="193" t="str">
        <f>IF('Result Sheet'!EG32="","",'Result Sheet'!EG32)</f>
        <v/>
      </c>
      <c r="Z29" s="194" t="str">
        <f>IF('Result Sheet'!EH32="","",'Result Sheet'!EH32)</f>
        <v/>
      </c>
      <c r="AA29" s="195" t="str">
        <f>IF('Result Sheet'!GB32="","",'Result Sheet'!GB32)</f>
        <v/>
      </c>
      <c r="BU29" s="196" t="str">
        <f>'Result Sheet'!G32</f>
        <v/>
      </c>
      <c r="BV29" s="197" t="str">
        <f t="shared" si="0"/>
        <v/>
      </c>
      <c r="BW29" s="197" t="str">
        <f t="shared" si="1"/>
        <v/>
      </c>
      <c r="BX29" s="197" t="str">
        <f t="shared" si="2"/>
        <v/>
      </c>
      <c r="BY29" s="197" t="str">
        <f t="shared" si="3"/>
        <v/>
      </c>
      <c r="BZ29" s="197" t="str">
        <f t="shared" si="4"/>
        <v/>
      </c>
      <c r="CA29" s="197" t="str">
        <f t="shared" si="5"/>
        <v/>
      </c>
      <c r="CB29" s="197" t="str">
        <f t="shared" si="6"/>
        <v/>
      </c>
      <c r="CC29" s="197" t="str">
        <f t="shared" si="7"/>
        <v/>
      </c>
      <c r="CD29" s="197" t="str">
        <f t="shared" si="8"/>
        <v/>
      </c>
      <c r="CE29" s="197" t="str">
        <f t="shared" si="9"/>
        <v/>
      </c>
      <c r="CF29" s="197" t="str">
        <f t="shared" si="10"/>
        <v/>
      </c>
      <c r="CG29" s="197" t="str">
        <f t="shared" si="11"/>
        <v/>
      </c>
      <c r="CH29" s="198"/>
    </row>
    <row r="30" spans="1:86" ht="15.95" customHeight="1">
      <c r="A30" s="186">
        <f>IF('Result Sheet'!A33="","",'Result Sheet'!A33)</f>
        <v>26</v>
      </c>
      <c r="B30" s="187" t="str">
        <f>IF('Result Sheet'!B33="","",'Result Sheet'!B33)</f>
        <v/>
      </c>
      <c r="C30" s="188" t="str">
        <f>IF('Result Sheet'!F33="","",'Result Sheet'!F33)</f>
        <v/>
      </c>
      <c r="D30" s="189" t="str">
        <f>IF('Result Sheet'!E33="","",'Result Sheet'!E33)</f>
        <v/>
      </c>
      <c r="E30" s="333" t="str">
        <f>IF('Result Sheet'!G33="","",'Result Sheet'!G33)</f>
        <v/>
      </c>
      <c r="F30" s="333" t="str">
        <f>IF('Result Sheet'!H33="","",'Result Sheet'!H33)</f>
        <v/>
      </c>
      <c r="G30" s="333" t="str">
        <f>IF('Result Sheet'!I33="","",'Result Sheet'!I33)</f>
        <v/>
      </c>
      <c r="H30" s="190" t="str">
        <f>IF('Result Sheet'!K33="","",'Result Sheet'!K33)</f>
        <v/>
      </c>
      <c r="I30" s="190" t="str">
        <f>IF('Result Sheet'!J33="","",'Result Sheet'!J33)</f>
        <v/>
      </c>
      <c r="J30" s="304" t="str">
        <f>IF('Result Sheet'!FZ33="","",'Result Sheet'!FZ33)</f>
        <v/>
      </c>
      <c r="K30" s="191" t="str">
        <f>IF('Result Sheet'!FU33="","",'Result Sheet'!FU33)</f>
        <v/>
      </c>
      <c r="L30" s="192" t="str">
        <f>IF('Result Sheet'!FV33="","",'Result Sheet'!FV33)</f>
        <v/>
      </c>
      <c r="M30" s="191" t="str">
        <f>IF('Result Sheet'!FW33="","",'Result Sheet'!FW33)</f>
        <v/>
      </c>
      <c r="N30" s="330" t="str">
        <f>IF('Result Sheet'!FZ33="NSO","NSO",IF('Result Sheet'!FX33="","",'Result Sheet'!FX33))</f>
        <v/>
      </c>
      <c r="O30" s="193" t="str">
        <f>IF('Result Sheet'!AE33="","",'Result Sheet'!AE33)</f>
        <v/>
      </c>
      <c r="P30" s="194" t="str">
        <f>IF('Result Sheet'!AF33="","",'Result Sheet'!AF33)</f>
        <v/>
      </c>
      <c r="Q30" s="193" t="str">
        <f>IF('Result Sheet'!AZ33="","",'Result Sheet'!AZ33)</f>
        <v/>
      </c>
      <c r="R30" s="194" t="str">
        <f>IF('Result Sheet'!BA33="","",'Result Sheet'!BA33)</f>
        <v/>
      </c>
      <c r="S30" s="193" t="str">
        <f>IF('Result Sheet'!BV33="","",'Result Sheet'!BV33)</f>
        <v/>
      </c>
      <c r="T30" s="194" t="str">
        <f>IF('Result Sheet'!BW33="","",'Result Sheet'!BW33)</f>
        <v/>
      </c>
      <c r="U30" s="193" t="str">
        <f>IF('Result Sheet'!CQ33="","",'Result Sheet'!CQ33)</f>
        <v/>
      </c>
      <c r="V30" s="194" t="str">
        <f>IF('Result Sheet'!CR33="","",'Result Sheet'!CR33)</f>
        <v/>
      </c>
      <c r="W30" s="193" t="str">
        <f>IF('Result Sheet'!DL33="","",'Result Sheet'!DL33)</f>
        <v/>
      </c>
      <c r="X30" s="194" t="str">
        <f>IF('Result Sheet'!DM33="","",'Result Sheet'!DM33)</f>
        <v/>
      </c>
      <c r="Y30" s="193" t="str">
        <f>IF('Result Sheet'!EG33="","",'Result Sheet'!EG33)</f>
        <v/>
      </c>
      <c r="Z30" s="194" t="str">
        <f>IF('Result Sheet'!EH33="","",'Result Sheet'!EH33)</f>
        <v/>
      </c>
      <c r="AA30" s="195" t="str">
        <f>IF('Result Sheet'!GB33="","",'Result Sheet'!GB33)</f>
        <v/>
      </c>
      <c r="BU30" s="196" t="str">
        <f>'Result Sheet'!G33</f>
        <v/>
      </c>
      <c r="BV30" s="197" t="str">
        <f t="shared" si="0"/>
        <v/>
      </c>
      <c r="BW30" s="197" t="str">
        <f t="shared" si="1"/>
        <v/>
      </c>
      <c r="BX30" s="197" t="str">
        <f t="shared" si="2"/>
        <v/>
      </c>
      <c r="BY30" s="197" t="str">
        <f t="shared" si="3"/>
        <v/>
      </c>
      <c r="BZ30" s="197" t="str">
        <f t="shared" si="4"/>
        <v/>
      </c>
      <c r="CA30" s="197" t="str">
        <f t="shared" si="5"/>
        <v/>
      </c>
      <c r="CB30" s="197" t="str">
        <f t="shared" si="6"/>
        <v/>
      </c>
      <c r="CC30" s="197" t="str">
        <f t="shared" si="7"/>
        <v/>
      </c>
      <c r="CD30" s="197" t="str">
        <f t="shared" si="8"/>
        <v/>
      </c>
      <c r="CE30" s="197" t="str">
        <f t="shared" si="9"/>
        <v/>
      </c>
      <c r="CF30" s="197" t="str">
        <f t="shared" si="10"/>
        <v/>
      </c>
      <c r="CG30" s="197" t="str">
        <f t="shared" si="11"/>
        <v/>
      </c>
      <c r="CH30" s="198"/>
    </row>
    <row r="31" spans="1:86" ht="15.95" customHeight="1">
      <c r="A31" s="186">
        <f>IF('Result Sheet'!A34="","",'Result Sheet'!A34)</f>
        <v>27</v>
      </c>
      <c r="B31" s="187" t="str">
        <f>IF('Result Sheet'!B34="","",'Result Sheet'!B34)</f>
        <v/>
      </c>
      <c r="C31" s="188" t="str">
        <f>IF('Result Sheet'!F34="","",'Result Sheet'!F34)</f>
        <v/>
      </c>
      <c r="D31" s="189" t="str">
        <f>IF('Result Sheet'!E34="","",'Result Sheet'!E34)</f>
        <v/>
      </c>
      <c r="E31" s="333" t="str">
        <f>IF('Result Sheet'!G34="","",'Result Sheet'!G34)</f>
        <v/>
      </c>
      <c r="F31" s="333" t="str">
        <f>IF('Result Sheet'!H34="","",'Result Sheet'!H34)</f>
        <v/>
      </c>
      <c r="G31" s="333" t="str">
        <f>IF('Result Sheet'!I34="","",'Result Sheet'!I34)</f>
        <v/>
      </c>
      <c r="H31" s="190" t="str">
        <f>IF('Result Sheet'!K34="","",'Result Sheet'!K34)</f>
        <v/>
      </c>
      <c r="I31" s="190" t="str">
        <f>IF('Result Sheet'!J34="","",'Result Sheet'!J34)</f>
        <v/>
      </c>
      <c r="J31" s="304" t="str">
        <f>IF('Result Sheet'!FZ34="","",'Result Sheet'!FZ34)</f>
        <v/>
      </c>
      <c r="K31" s="191" t="str">
        <f>IF('Result Sheet'!FU34="","",'Result Sheet'!FU34)</f>
        <v/>
      </c>
      <c r="L31" s="192" t="str">
        <f>IF('Result Sheet'!FV34="","",'Result Sheet'!FV34)</f>
        <v/>
      </c>
      <c r="M31" s="191" t="str">
        <f>IF('Result Sheet'!FW34="","",'Result Sheet'!FW34)</f>
        <v/>
      </c>
      <c r="N31" s="330" t="str">
        <f>IF('Result Sheet'!FZ34="NSO","NSO",IF('Result Sheet'!FX34="","",'Result Sheet'!FX34))</f>
        <v/>
      </c>
      <c r="O31" s="193" t="str">
        <f>IF('Result Sheet'!AE34="","",'Result Sheet'!AE34)</f>
        <v/>
      </c>
      <c r="P31" s="194" t="str">
        <f>IF('Result Sheet'!AF34="","",'Result Sheet'!AF34)</f>
        <v/>
      </c>
      <c r="Q31" s="193" t="str">
        <f>IF('Result Sheet'!AZ34="","",'Result Sheet'!AZ34)</f>
        <v/>
      </c>
      <c r="R31" s="194" t="str">
        <f>IF('Result Sheet'!BA34="","",'Result Sheet'!BA34)</f>
        <v/>
      </c>
      <c r="S31" s="193" t="str">
        <f>IF('Result Sheet'!BV34="","",'Result Sheet'!BV34)</f>
        <v/>
      </c>
      <c r="T31" s="194" t="str">
        <f>IF('Result Sheet'!BW34="","",'Result Sheet'!BW34)</f>
        <v/>
      </c>
      <c r="U31" s="193" t="str">
        <f>IF('Result Sheet'!CQ34="","",'Result Sheet'!CQ34)</f>
        <v/>
      </c>
      <c r="V31" s="194" t="str">
        <f>IF('Result Sheet'!CR34="","",'Result Sheet'!CR34)</f>
        <v/>
      </c>
      <c r="W31" s="193" t="str">
        <f>IF('Result Sheet'!DL34="","",'Result Sheet'!DL34)</f>
        <v/>
      </c>
      <c r="X31" s="194" t="str">
        <f>IF('Result Sheet'!DM34="","",'Result Sheet'!DM34)</f>
        <v/>
      </c>
      <c r="Y31" s="193" t="str">
        <f>IF('Result Sheet'!EG34="","",'Result Sheet'!EG34)</f>
        <v/>
      </c>
      <c r="Z31" s="194" t="str">
        <f>IF('Result Sheet'!EH34="","",'Result Sheet'!EH34)</f>
        <v/>
      </c>
      <c r="AA31" s="195" t="str">
        <f>IF('Result Sheet'!GB34="","",'Result Sheet'!GB34)</f>
        <v/>
      </c>
      <c r="BU31" s="196" t="str">
        <f>'Result Sheet'!G34</f>
        <v/>
      </c>
      <c r="BV31" s="197" t="str">
        <f t="shared" si="0"/>
        <v/>
      </c>
      <c r="BW31" s="197" t="str">
        <f t="shared" si="1"/>
        <v/>
      </c>
      <c r="BX31" s="197" t="str">
        <f t="shared" si="2"/>
        <v/>
      </c>
      <c r="BY31" s="197" t="str">
        <f t="shared" si="3"/>
        <v/>
      </c>
      <c r="BZ31" s="197" t="str">
        <f t="shared" si="4"/>
        <v/>
      </c>
      <c r="CA31" s="197" t="str">
        <f t="shared" si="5"/>
        <v/>
      </c>
      <c r="CB31" s="197" t="str">
        <f t="shared" si="6"/>
        <v/>
      </c>
      <c r="CC31" s="197" t="str">
        <f t="shared" si="7"/>
        <v/>
      </c>
      <c r="CD31" s="197" t="str">
        <f t="shared" si="8"/>
        <v/>
      </c>
      <c r="CE31" s="197" t="str">
        <f t="shared" si="9"/>
        <v/>
      </c>
      <c r="CF31" s="197" t="str">
        <f t="shared" si="10"/>
        <v/>
      </c>
      <c r="CG31" s="197" t="str">
        <f t="shared" si="11"/>
        <v/>
      </c>
      <c r="CH31" s="198"/>
    </row>
    <row r="32" spans="1:86" ht="15.95" customHeight="1">
      <c r="A32" s="186">
        <f>IF('Result Sheet'!A35="","",'Result Sheet'!A35)</f>
        <v>28</v>
      </c>
      <c r="B32" s="187" t="str">
        <f>IF('Result Sheet'!B35="","",'Result Sheet'!B35)</f>
        <v/>
      </c>
      <c r="C32" s="188" t="str">
        <f>IF('Result Sheet'!F35="","",'Result Sheet'!F35)</f>
        <v/>
      </c>
      <c r="D32" s="189" t="str">
        <f>IF('Result Sheet'!E35="","",'Result Sheet'!E35)</f>
        <v/>
      </c>
      <c r="E32" s="333" t="str">
        <f>IF('Result Sheet'!G35="","",'Result Sheet'!G35)</f>
        <v/>
      </c>
      <c r="F32" s="333" t="str">
        <f>IF('Result Sheet'!H35="","",'Result Sheet'!H35)</f>
        <v/>
      </c>
      <c r="G32" s="333" t="str">
        <f>IF('Result Sheet'!I35="","",'Result Sheet'!I35)</f>
        <v/>
      </c>
      <c r="H32" s="190" t="str">
        <f>IF('Result Sheet'!K35="","",'Result Sheet'!K35)</f>
        <v/>
      </c>
      <c r="I32" s="190" t="str">
        <f>IF('Result Sheet'!J35="","",'Result Sheet'!J35)</f>
        <v/>
      </c>
      <c r="J32" s="304" t="str">
        <f>IF('Result Sheet'!FZ35="","",'Result Sheet'!FZ35)</f>
        <v/>
      </c>
      <c r="K32" s="191" t="str">
        <f>IF('Result Sheet'!FU35="","",'Result Sheet'!FU35)</f>
        <v/>
      </c>
      <c r="L32" s="192" t="str">
        <f>IF('Result Sheet'!FV35="","",'Result Sheet'!FV35)</f>
        <v/>
      </c>
      <c r="M32" s="191" t="str">
        <f>IF('Result Sheet'!FW35="","",'Result Sheet'!FW35)</f>
        <v/>
      </c>
      <c r="N32" s="330" t="str">
        <f>IF('Result Sheet'!FZ35="NSO","NSO",IF('Result Sheet'!FX35="","",'Result Sheet'!FX35))</f>
        <v/>
      </c>
      <c r="O32" s="193" t="str">
        <f>IF('Result Sheet'!AE35="","",'Result Sheet'!AE35)</f>
        <v/>
      </c>
      <c r="P32" s="194" t="str">
        <f>IF('Result Sheet'!AF35="","",'Result Sheet'!AF35)</f>
        <v/>
      </c>
      <c r="Q32" s="193" t="str">
        <f>IF('Result Sheet'!AZ35="","",'Result Sheet'!AZ35)</f>
        <v/>
      </c>
      <c r="R32" s="194" t="str">
        <f>IF('Result Sheet'!BA35="","",'Result Sheet'!BA35)</f>
        <v/>
      </c>
      <c r="S32" s="193" t="str">
        <f>IF('Result Sheet'!BV35="","",'Result Sheet'!BV35)</f>
        <v/>
      </c>
      <c r="T32" s="194" t="str">
        <f>IF('Result Sheet'!BW35="","",'Result Sheet'!BW35)</f>
        <v/>
      </c>
      <c r="U32" s="193" t="str">
        <f>IF('Result Sheet'!CQ35="","",'Result Sheet'!CQ35)</f>
        <v/>
      </c>
      <c r="V32" s="194" t="str">
        <f>IF('Result Sheet'!CR35="","",'Result Sheet'!CR35)</f>
        <v/>
      </c>
      <c r="W32" s="193" t="str">
        <f>IF('Result Sheet'!DL35="","",'Result Sheet'!DL35)</f>
        <v/>
      </c>
      <c r="X32" s="194" t="str">
        <f>IF('Result Sheet'!DM35="","",'Result Sheet'!DM35)</f>
        <v/>
      </c>
      <c r="Y32" s="193" t="str">
        <f>IF('Result Sheet'!EG35="","",'Result Sheet'!EG35)</f>
        <v/>
      </c>
      <c r="Z32" s="194" t="str">
        <f>IF('Result Sheet'!EH35="","",'Result Sheet'!EH35)</f>
        <v/>
      </c>
      <c r="AA32" s="195" t="str">
        <f>IF('Result Sheet'!GB35="","",'Result Sheet'!GB35)</f>
        <v/>
      </c>
      <c r="BU32" s="196" t="str">
        <f>'Result Sheet'!G35</f>
        <v/>
      </c>
      <c r="BV32" s="197" t="str">
        <f t="shared" si="0"/>
        <v/>
      </c>
      <c r="BW32" s="197" t="str">
        <f t="shared" si="1"/>
        <v/>
      </c>
      <c r="BX32" s="197" t="str">
        <f t="shared" si="2"/>
        <v/>
      </c>
      <c r="BY32" s="197" t="str">
        <f t="shared" si="3"/>
        <v/>
      </c>
      <c r="BZ32" s="197" t="str">
        <f t="shared" si="4"/>
        <v/>
      </c>
      <c r="CA32" s="197" t="str">
        <f t="shared" si="5"/>
        <v/>
      </c>
      <c r="CB32" s="197" t="str">
        <f t="shared" si="6"/>
        <v/>
      </c>
      <c r="CC32" s="197" t="str">
        <f t="shared" si="7"/>
        <v/>
      </c>
      <c r="CD32" s="197" t="str">
        <f t="shared" si="8"/>
        <v/>
      </c>
      <c r="CE32" s="197" t="str">
        <f t="shared" si="9"/>
        <v/>
      </c>
      <c r="CF32" s="197" t="str">
        <f t="shared" si="10"/>
        <v/>
      </c>
      <c r="CG32" s="197" t="str">
        <f t="shared" si="11"/>
        <v/>
      </c>
      <c r="CH32" s="198"/>
    </row>
    <row r="33" spans="1:86" ht="15.95" customHeight="1">
      <c r="A33" s="186">
        <f>IF('Result Sheet'!A36="","",'Result Sheet'!A36)</f>
        <v>29</v>
      </c>
      <c r="B33" s="187" t="str">
        <f>IF('Result Sheet'!B36="","",'Result Sheet'!B36)</f>
        <v/>
      </c>
      <c r="C33" s="188" t="str">
        <f>IF('Result Sheet'!F36="","",'Result Sheet'!F36)</f>
        <v/>
      </c>
      <c r="D33" s="189" t="str">
        <f>IF('Result Sheet'!E36="","",'Result Sheet'!E36)</f>
        <v/>
      </c>
      <c r="E33" s="333" t="str">
        <f>IF('Result Sheet'!G36="","",'Result Sheet'!G36)</f>
        <v/>
      </c>
      <c r="F33" s="333" t="str">
        <f>IF('Result Sheet'!H36="","",'Result Sheet'!H36)</f>
        <v/>
      </c>
      <c r="G33" s="333" t="str">
        <f>IF('Result Sheet'!I36="","",'Result Sheet'!I36)</f>
        <v/>
      </c>
      <c r="H33" s="190" t="str">
        <f>IF('Result Sheet'!K36="","",'Result Sheet'!K36)</f>
        <v/>
      </c>
      <c r="I33" s="190" t="str">
        <f>IF('Result Sheet'!J36="","",'Result Sheet'!J36)</f>
        <v/>
      </c>
      <c r="J33" s="304" t="str">
        <f>IF('Result Sheet'!FZ36="","",'Result Sheet'!FZ36)</f>
        <v/>
      </c>
      <c r="K33" s="191" t="str">
        <f>IF('Result Sheet'!FU36="","",'Result Sheet'!FU36)</f>
        <v/>
      </c>
      <c r="L33" s="192" t="str">
        <f>IF('Result Sheet'!FV36="","",'Result Sheet'!FV36)</f>
        <v/>
      </c>
      <c r="M33" s="191" t="str">
        <f>IF('Result Sheet'!FW36="","",'Result Sheet'!FW36)</f>
        <v/>
      </c>
      <c r="N33" s="330" t="str">
        <f>IF('Result Sheet'!FZ36="NSO","NSO",IF('Result Sheet'!FX36="","",'Result Sheet'!FX36))</f>
        <v/>
      </c>
      <c r="O33" s="193" t="str">
        <f>IF('Result Sheet'!AE36="","",'Result Sheet'!AE36)</f>
        <v/>
      </c>
      <c r="P33" s="194" t="str">
        <f>IF('Result Sheet'!AF36="","",'Result Sheet'!AF36)</f>
        <v/>
      </c>
      <c r="Q33" s="193" t="str">
        <f>IF('Result Sheet'!AZ36="","",'Result Sheet'!AZ36)</f>
        <v/>
      </c>
      <c r="R33" s="194" t="str">
        <f>IF('Result Sheet'!BA36="","",'Result Sheet'!BA36)</f>
        <v/>
      </c>
      <c r="S33" s="193" t="str">
        <f>IF('Result Sheet'!BV36="","",'Result Sheet'!BV36)</f>
        <v/>
      </c>
      <c r="T33" s="194" t="str">
        <f>IF('Result Sheet'!BW36="","",'Result Sheet'!BW36)</f>
        <v/>
      </c>
      <c r="U33" s="193" t="str">
        <f>IF('Result Sheet'!CQ36="","",'Result Sheet'!CQ36)</f>
        <v/>
      </c>
      <c r="V33" s="194" t="str">
        <f>IF('Result Sheet'!CR36="","",'Result Sheet'!CR36)</f>
        <v/>
      </c>
      <c r="W33" s="193" t="str">
        <f>IF('Result Sheet'!DL36="","",'Result Sheet'!DL36)</f>
        <v/>
      </c>
      <c r="X33" s="194" t="str">
        <f>IF('Result Sheet'!DM36="","",'Result Sheet'!DM36)</f>
        <v/>
      </c>
      <c r="Y33" s="193" t="str">
        <f>IF('Result Sheet'!EG36="","",'Result Sheet'!EG36)</f>
        <v/>
      </c>
      <c r="Z33" s="194" t="str">
        <f>IF('Result Sheet'!EH36="","",'Result Sheet'!EH36)</f>
        <v/>
      </c>
      <c r="AA33" s="195" t="str">
        <f>IF('Result Sheet'!GB36="","",'Result Sheet'!GB36)</f>
        <v/>
      </c>
      <c r="BU33" s="196" t="str">
        <f>'Result Sheet'!G36</f>
        <v/>
      </c>
      <c r="BV33" s="197" t="str">
        <f t="shared" si="0"/>
        <v/>
      </c>
      <c r="BW33" s="197" t="str">
        <f t="shared" si="1"/>
        <v/>
      </c>
      <c r="BX33" s="197" t="str">
        <f t="shared" si="2"/>
        <v/>
      </c>
      <c r="BY33" s="197" t="str">
        <f t="shared" si="3"/>
        <v/>
      </c>
      <c r="BZ33" s="197" t="str">
        <f t="shared" si="4"/>
        <v/>
      </c>
      <c r="CA33" s="197" t="str">
        <f t="shared" si="5"/>
        <v/>
      </c>
      <c r="CB33" s="197" t="str">
        <f t="shared" si="6"/>
        <v/>
      </c>
      <c r="CC33" s="197" t="str">
        <f t="shared" si="7"/>
        <v/>
      </c>
      <c r="CD33" s="197" t="str">
        <f t="shared" si="8"/>
        <v/>
      </c>
      <c r="CE33" s="197" t="str">
        <f t="shared" si="9"/>
        <v/>
      </c>
      <c r="CF33" s="197" t="str">
        <f t="shared" si="10"/>
        <v/>
      </c>
      <c r="CG33" s="197" t="str">
        <f t="shared" si="11"/>
        <v/>
      </c>
      <c r="CH33" s="198"/>
    </row>
    <row r="34" spans="1:86" ht="15.95" customHeight="1">
      <c r="A34" s="186">
        <f>IF('Result Sheet'!A37="","",'Result Sheet'!A37)</f>
        <v>30</v>
      </c>
      <c r="B34" s="187" t="str">
        <f>IF('Result Sheet'!B37="","",'Result Sheet'!B37)</f>
        <v/>
      </c>
      <c r="C34" s="188" t="str">
        <f>IF('Result Sheet'!F37="","",'Result Sheet'!F37)</f>
        <v/>
      </c>
      <c r="D34" s="189" t="str">
        <f>IF('Result Sheet'!E37="","",'Result Sheet'!E37)</f>
        <v/>
      </c>
      <c r="E34" s="333" t="str">
        <f>IF('Result Sheet'!G37="","",'Result Sheet'!G37)</f>
        <v/>
      </c>
      <c r="F34" s="333" t="str">
        <f>IF('Result Sheet'!H37="","",'Result Sheet'!H37)</f>
        <v/>
      </c>
      <c r="G34" s="333" t="str">
        <f>IF('Result Sheet'!I37="","",'Result Sheet'!I37)</f>
        <v/>
      </c>
      <c r="H34" s="190" t="str">
        <f>IF('Result Sheet'!K37="","",'Result Sheet'!K37)</f>
        <v/>
      </c>
      <c r="I34" s="190" t="str">
        <f>IF('Result Sheet'!J37="","",'Result Sheet'!J37)</f>
        <v/>
      </c>
      <c r="J34" s="304" t="str">
        <f>IF('Result Sheet'!FZ37="","",'Result Sheet'!FZ37)</f>
        <v/>
      </c>
      <c r="K34" s="191" t="str">
        <f>IF('Result Sheet'!FU37="","",'Result Sheet'!FU37)</f>
        <v/>
      </c>
      <c r="L34" s="192" t="str">
        <f>IF('Result Sheet'!FV37="","",'Result Sheet'!FV37)</f>
        <v/>
      </c>
      <c r="M34" s="191" t="str">
        <f>IF('Result Sheet'!FW37="","",'Result Sheet'!FW37)</f>
        <v/>
      </c>
      <c r="N34" s="330" t="str">
        <f>IF('Result Sheet'!FZ37="NSO","NSO",IF('Result Sheet'!FX37="","",'Result Sheet'!FX37))</f>
        <v/>
      </c>
      <c r="O34" s="193" t="str">
        <f>IF('Result Sheet'!AE37="","",'Result Sheet'!AE37)</f>
        <v/>
      </c>
      <c r="P34" s="194" t="str">
        <f>IF('Result Sheet'!AF37="","",'Result Sheet'!AF37)</f>
        <v/>
      </c>
      <c r="Q34" s="193" t="str">
        <f>IF('Result Sheet'!AZ37="","",'Result Sheet'!AZ37)</f>
        <v/>
      </c>
      <c r="R34" s="194" t="str">
        <f>IF('Result Sheet'!BA37="","",'Result Sheet'!BA37)</f>
        <v/>
      </c>
      <c r="S34" s="193" t="str">
        <f>IF('Result Sheet'!BV37="","",'Result Sheet'!BV37)</f>
        <v/>
      </c>
      <c r="T34" s="194" t="str">
        <f>IF('Result Sheet'!BW37="","",'Result Sheet'!BW37)</f>
        <v/>
      </c>
      <c r="U34" s="193" t="str">
        <f>IF('Result Sheet'!CQ37="","",'Result Sheet'!CQ37)</f>
        <v/>
      </c>
      <c r="V34" s="194" t="str">
        <f>IF('Result Sheet'!CR37="","",'Result Sheet'!CR37)</f>
        <v/>
      </c>
      <c r="W34" s="193" t="str">
        <f>IF('Result Sheet'!DL37="","",'Result Sheet'!DL37)</f>
        <v/>
      </c>
      <c r="X34" s="194" t="str">
        <f>IF('Result Sheet'!DM37="","",'Result Sheet'!DM37)</f>
        <v/>
      </c>
      <c r="Y34" s="193" t="str">
        <f>IF('Result Sheet'!EG37="","",'Result Sheet'!EG37)</f>
        <v/>
      </c>
      <c r="Z34" s="194" t="str">
        <f>IF('Result Sheet'!EH37="","",'Result Sheet'!EH37)</f>
        <v/>
      </c>
      <c r="AA34" s="195" t="str">
        <f>IF('Result Sheet'!GB37="","",'Result Sheet'!GB37)</f>
        <v/>
      </c>
      <c r="BU34" s="196" t="str">
        <f>'Result Sheet'!G37</f>
        <v/>
      </c>
      <c r="BV34" s="197" t="str">
        <f t="shared" si="0"/>
        <v/>
      </c>
      <c r="BW34" s="197" t="str">
        <f t="shared" si="1"/>
        <v/>
      </c>
      <c r="BX34" s="197" t="str">
        <f t="shared" si="2"/>
        <v/>
      </c>
      <c r="BY34" s="197" t="str">
        <f t="shared" si="3"/>
        <v/>
      </c>
      <c r="BZ34" s="197" t="str">
        <f t="shared" si="4"/>
        <v/>
      </c>
      <c r="CA34" s="197" t="str">
        <f t="shared" si="5"/>
        <v/>
      </c>
      <c r="CB34" s="197" t="str">
        <f t="shared" si="6"/>
        <v/>
      </c>
      <c r="CC34" s="197" t="str">
        <f t="shared" si="7"/>
        <v/>
      </c>
      <c r="CD34" s="197" t="str">
        <f t="shared" si="8"/>
        <v/>
      </c>
      <c r="CE34" s="197" t="str">
        <f t="shared" si="9"/>
        <v/>
      </c>
      <c r="CF34" s="197" t="str">
        <f t="shared" si="10"/>
        <v/>
      </c>
      <c r="CG34" s="197" t="str">
        <f t="shared" si="11"/>
        <v/>
      </c>
      <c r="CH34" s="198"/>
    </row>
    <row r="35" spans="1:86" ht="15.95" customHeight="1">
      <c r="A35" s="186">
        <f>IF('Result Sheet'!A38="","",'Result Sheet'!A38)</f>
        <v>31</v>
      </c>
      <c r="B35" s="187" t="str">
        <f>IF('Result Sheet'!B38="","",'Result Sheet'!B38)</f>
        <v/>
      </c>
      <c r="C35" s="188" t="str">
        <f>IF('Result Sheet'!F38="","",'Result Sheet'!F38)</f>
        <v/>
      </c>
      <c r="D35" s="189" t="str">
        <f>IF('Result Sheet'!E38="","",'Result Sheet'!E38)</f>
        <v/>
      </c>
      <c r="E35" s="333" t="str">
        <f>IF('Result Sheet'!G38="","",'Result Sheet'!G38)</f>
        <v/>
      </c>
      <c r="F35" s="333" t="str">
        <f>IF('Result Sheet'!H38="","",'Result Sheet'!H38)</f>
        <v/>
      </c>
      <c r="G35" s="333" t="str">
        <f>IF('Result Sheet'!I38="","",'Result Sheet'!I38)</f>
        <v/>
      </c>
      <c r="H35" s="190" t="str">
        <f>IF('Result Sheet'!K38="","",'Result Sheet'!K38)</f>
        <v/>
      </c>
      <c r="I35" s="190" t="str">
        <f>IF('Result Sheet'!J38="","",'Result Sheet'!J38)</f>
        <v/>
      </c>
      <c r="J35" s="304" t="str">
        <f>IF('Result Sheet'!FZ38="","",'Result Sheet'!FZ38)</f>
        <v/>
      </c>
      <c r="K35" s="191" t="str">
        <f>IF('Result Sheet'!FU38="","",'Result Sheet'!FU38)</f>
        <v/>
      </c>
      <c r="L35" s="192" t="str">
        <f>IF('Result Sheet'!FV38="","",'Result Sheet'!FV38)</f>
        <v/>
      </c>
      <c r="M35" s="191" t="str">
        <f>IF('Result Sheet'!FW38="","",'Result Sheet'!FW38)</f>
        <v/>
      </c>
      <c r="N35" s="330" t="str">
        <f>IF('Result Sheet'!FZ38="NSO","NSO",IF('Result Sheet'!FX38="","",'Result Sheet'!FX38))</f>
        <v/>
      </c>
      <c r="O35" s="193" t="str">
        <f>IF('Result Sheet'!AE38="","",'Result Sheet'!AE38)</f>
        <v/>
      </c>
      <c r="P35" s="194" t="str">
        <f>IF('Result Sheet'!AF38="","",'Result Sheet'!AF38)</f>
        <v/>
      </c>
      <c r="Q35" s="193" t="str">
        <f>IF('Result Sheet'!AZ38="","",'Result Sheet'!AZ38)</f>
        <v/>
      </c>
      <c r="R35" s="194" t="str">
        <f>IF('Result Sheet'!BA38="","",'Result Sheet'!BA38)</f>
        <v/>
      </c>
      <c r="S35" s="193" t="str">
        <f>IF('Result Sheet'!BV38="","",'Result Sheet'!BV38)</f>
        <v/>
      </c>
      <c r="T35" s="194" t="str">
        <f>IF('Result Sheet'!BW38="","",'Result Sheet'!BW38)</f>
        <v/>
      </c>
      <c r="U35" s="193" t="str">
        <f>IF('Result Sheet'!CQ38="","",'Result Sheet'!CQ38)</f>
        <v/>
      </c>
      <c r="V35" s="194" t="str">
        <f>IF('Result Sheet'!CR38="","",'Result Sheet'!CR38)</f>
        <v/>
      </c>
      <c r="W35" s="193" t="str">
        <f>IF('Result Sheet'!DL38="","",'Result Sheet'!DL38)</f>
        <v/>
      </c>
      <c r="X35" s="194" t="str">
        <f>IF('Result Sheet'!DM38="","",'Result Sheet'!DM38)</f>
        <v/>
      </c>
      <c r="Y35" s="193" t="str">
        <f>IF('Result Sheet'!EG38="","",'Result Sheet'!EG38)</f>
        <v/>
      </c>
      <c r="Z35" s="194" t="str">
        <f>IF('Result Sheet'!EH38="","",'Result Sheet'!EH38)</f>
        <v/>
      </c>
      <c r="AA35" s="195" t="str">
        <f>IF('Result Sheet'!GB38="","",'Result Sheet'!GB38)</f>
        <v/>
      </c>
      <c r="BU35" s="196" t="str">
        <f>'Result Sheet'!G38</f>
        <v/>
      </c>
      <c r="BV35" s="197" t="str">
        <f t="shared" si="0"/>
        <v/>
      </c>
      <c r="BW35" s="197" t="str">
        <f t="shared" si="1"/>
        <v/>
      </c>
      <c r="BX35" s="197" t="str">
        <f t="shared" si="2"/>
        <v/>
      </c>
      <c r="BY35" s="197" t="str">
        <f t="shared" si="3"/>
        <v/>
      </c>
      <c r="BZ35" s="197" t="str">
        <f t="shared" si="4"/>
        <v/>
      </c>
      <c r="CA35" s="197" t="str">
        <f t="shared" si="5"/>
        <v/>
      </c>
      <c r="CB35" s="197" t="str">
        <f t="shared" si="6"/>
        <v/>
      </c>
      <c r="CC35" s="197" t="str">
        <f t="shared" si="7"/>
        <v/>
      </c>
      <c r="CD35" s="197" t="str">
        <f t="shared" si="8"/>
        <v/>
      </c>
      <c r="CE35" s="197" t="str">
        <f t="shared" si="9"/>
        <v/>
      </c>
      <c r="CF35" s="197" t="str">
        <f t="shared" si="10"/>
        <v/>
      </c>
      <c r="CG35" s="197" t="str">
        <f t="shared" si="11"/>
        <v/>
      </c>
      <c r="CH35" s="198"/>
    </row>
    <row r="36" spans="1:86" ht="15.95" customHeight="1">
      <c r="A36" s="186">
        <f>IF('Result Sheet'!A39="","",'Result Sheet'!A39)</f>
        <v>32</v>
      </c>
      <c r="B36" s="187" t="str">
        <f>IF('Result Sheet'!B39="","",'Result Sheet'!B39)</f>
        <v/>
      </c>
      <c r="C36" s="188" t="str">
        <f>IF('Result Sheet'!F39="","",'Result Sheet'!F39)</f>
        <v/>
      </c>
      <c r="D36" s="189" t="str">
        <f>IF('Result Sheet'!E39="","",'Result Sheet'!E39)</f>
        <v/>
      </c>
      <c r="E36" s="333" t="str">
        <f>IF('Result Sheet'!G39="","",'Result Sheet'!G39)</f>
        <v/>
      </c>
      <c r="F36" s="333" t="str">
        <f>IF('Result Sheet'!H39="","",'Result Sheet'!H39)</f>
        <v/>
      </c>
      <c r="G36" s="333" t="str">
        <f>IF('Result Sheet'!I39="","",'Result Sheet'!I39)</f>
        <v/>
      </c>
      <c r="H36" s="190" t="str">
        <f>IF('Result Sheet'!K39="","",'Result Sheet'!K39)</f>
        <v/>
      </c>
      <c r="I36" s="190" t="str">
        <f>IF('Result Sheet'!J39="","",'Result Sheet'!J39)</f>
        <v/>
      </c>
      <c r="J36" s="304" t="str">
        <f>IF('Result Sheet'!FZ39="","",'Result Sheet'!FZ39)</f>
        <v/>
      </c>
      <c r="K36" s="191" t="str">
        <f>IF('Result Sheet'!FU39="","",'Result Sheet'!FU39)</f>
        <v/>
      </c>
      <c r="L36" s="192" t="str">
        <f>IF('Result Sheet'!FV39="","",'Result Sheet'!FV39)</f>
        <v/>
      </c>
      <c r="M36" s="191" t="str">
        <f>IF('Result Sheet'!FW39="","",'Result Sheet'!FW39)</f>
        <v/>
      </c>
      <c r="N36" s="330" t="str">
        <f>IF('Result Sheet'!FZ39="NSO","NSO",IF('Result Sheet'!FX39="","",'Result Sheet'!FX39))</f>
        <v/>
      </c>
      <c r="O36" s="193" t="str">
        <f>IF('Result Sheet'!AE39="","",'Result Sheet'!AE39)</f>
        <v/>
      </c>
      <c r="P36" s="194" t="str">
        <f>IF('Result Sheet'!AF39="","",'Result Sheet'!AF39)</f>
        <v/>
      </c>
      <c r="Q36" s="193" t="str">
        <f>IF('Result Sheet'!AZ39="","",'Result Sheet'!AZ39)</f>
        <v/>
      </c>
      <c r="R36" s="194" t="str">
        <f>IF('Result Sheet'!BA39="","",'Result Sheet'!BA39)</f>
        <v/>
      </c>
      <c r="S36" s="193" t="str">
        <f>IF('Result Sheet'!BV39="","",'Result Sheet'!BV39)</f>
        <v/>
      </c>
      <c r="T36" s="194" t="str">
        <f>IF('Result Sheet'!BW39="","",'Result Sheet'!BW39)</f>
        <v/>
      </c>
      <c r="U36" s="193" t="str">
        <f>IF('Result Sheet'!CQ39="","",'Result Sheet'!CQ39)</f>
        <v/>
      </c>
      <c r="V36" s="194" t="str">
        <f>IF('Result Sheet'!CR39="","",'Result Sheet'!CR39)</f>
        <v/>
      </c>
      <c r="W36" s="193" t="str">
        <f>IF('Result Sheet'!DL39="","",'Result Sheet'!DL39)</f>
        <v/>
      </c>
      <c r="X36" s="194" t="str">
        <f>IF('Result Sheet'!DM39="","",'Result Sheet'!DM39)</f>
        <v/>
      </c>
      <c r="Y36" s="193" t="str">
        <f>IF('Result Sheet'!EG39="","",'Result Sheet'!EG39)</f>
        <v/>
      </c>
      <c r="Z36" s="194" t="str">
        <f>IF('Result Sheet'!EH39="","",'Result Sheet'!EH39)</f>
        <v/>
      </c>
      <c r="AA36" s="195" t="str">
        <f>IF('Result Sheet'!GB39="","",'Result Sheet'!GB39)</f>
        <v/>
      </c>
      <c r="BU36" s="196" t="str">
        <f>'Result Sheet'!G39</f>
        <v/>
      </c>
      <c r="BV36" s="197" t="str">
        <f t="shared" si="0"/>
        <v/>
      </c>
      <c r="BW36" s="197" t="str">
        <f t="shared" si="1"/>
        <v/>
      </c>
      <c r="BX36" s="197" t="str">
        <f t="shared" si="2"/>
        <v/>
      </c>
      <c r="BY36" s="197" t="str">
        <f t="shared" si="3"/>
        <v/>
      </c>
      <c r="BZ36" s="197" t="str">
        <f t="shared" si="4"/>
        <v/>
      </c>
      <c r="CA36" s="197" t="str">
        <f t="shared" si="5"/>
        <v/>
      </c>
      <c r="CB36" s="197" t="str">
        <f t="shared" si="6"/>
        <v/>
      </c>
      <c r="CC36" s="197" t="str">
        <f t="shared" si="7"/>
        <v/>
      </c>
      <c r="CD36" s="197" t="str">
        <f t="shared" si="8"/>
        <v/>
      </c>
      <c r="CE36" s="197" t="str">
        <f t="shared" si="9"/>
        <v/>
      </c>
      <c r="CF36" s="197" t="str">
        <f t="shared" si="10"/>
        <v/>
      </c>
      <c r="CG36" s="197" t="str">
        <f t="shared" si="11"/>
        <v/>
      </c>
      <c r="CH36" s="198"/>
    </row>
    <row r="37" spans="1:86" ht="15.95" customHeight="1">
      <c r="A37" s="186">
        <f>IF('Result Sheet'!A40="","",'Result Sheet'!A40)</f>
        <v>33</v>
      </c>
      <c r="B37" s="187" t="str">
        <f>IF('Result Sheet'!B40="","",'Result Sheet'!B40)</f>
        <v/>
      </c>
      <c r="C37" s="188" t="str">
        <f>IF('Result Sheet'!F40="","",'Result Sheet'!F40)</f>
        <v/>
      </c>
      <c r="D37" s="189" t="str">
        <f>IF('Result Sheet'!E40="","",'Result Sheet'!E40)</f>
        <v/>
      </c>
      <c r="E37" s="333" t="str">
        <f>IF('Result Sheet'!G40="","",'Result Sheet'!G40)</f>
        <v/>
      </c>
      <c r="F37" s="333" t="str">
        <f>IF('Result Sheet'!H40="","",'Result Sheet'!H40)</f>
        <v/>
      </c>
      <c r="G37" s="333" t="str">
        <f>IF('Result Sheet'!I40="","",'Result Sheet'!I40)</f>
        <v/>
      </c>
      <c r="H37" s="190" t="str">
        <f>IF('Result Sheet'!K40="","",'Result Sheet'!K40)</f>
        <v/>
      </c>
      <c r="I37" s="190" t="str">
        <f>IF('Result Sheet'!J40="","",'Result Sheet'!J40)</f>
        <v/>
      </c>
      <c r="J37" s="304" t="str">
        <f>IF('Result Sheet'!FZ40="","",'Result Sheet'!FZ40)</f>
        <v/>
      </c>
      <c r="K37" s="191" t="str">
        <f>IF('Result Sheet'!FU40="","",'Result Sheet'!FU40)</f>
        <v/>
      </c>
      <c r="L37" s="192" t="str">
        <f>IF('Result Sheet'!FV40="","",'Result Sheet'!FV40)</f>
        <v/>
      </c>
      <c r="M37" s="191" t="str">
        <f>IF('Result Sheet'!FW40="","",'Result Sheet'!FW40)</f>
        <v/>
      </c>
      <c r="N37" s="330" t="str">
        <f>IF('Result Sheet'!FZ40="NSO","NSO",IF('Result Sheet'!FX40="","",'Result Sheet'!FX40))</f>
        <v/>
      </c>
      <c r="O37" s="193" t="str">
        <f>IF('Result Sheet'!AE40="","",'Result Sheet'!AE40)</f>
        <v/>
      </c>
      <c r="P37" s="194" t="str">
        <f>IF('Result Sheet'!AF40="","",'Result Sheet'!AF40)</f>
        <v/>
      </c>
      <c r="Q37" s="193" t="str">
        <f>IF('Result Sheet'!AZ40="","",'Result Sheet'!AZ40)</f>
        <v/>
      </c>
      <c r="R37" s="194" t="str">
        <f>IF('Result Sheet'!BA40="","",'Result Sheet'!BA40)</f>
        <v/>
      </c>
      <c r="S37" s="193" t="str">
        <f>IF('Result Sheet'!BV40="","",'Result Sheet'!BV40)</f>
        <v/>
      </c>
      <c r="T37" s="194" t="str">
        <f>IF('Result Sheet'!BW40="","",'Result Sheet'!BW40)</f>
        <v/>
      </c>
      <c r="U37" s="193" t="str">
        <f>IF('Result Sheet'!CQ40="","",'Result Sheet'!CQ40)</f>
        <v/>
      </c>
      <c r="V37" s="194" t="str">
        <f>IF('Result Sheet'!CR40="","",'Result Sheet'!CR40)</f>
        <v/>
      </c>
      <c r="W37" s="193" t="str">
        <f>IF('Result Sheet'!DL40="","",'Result Sheet'!DL40)</f>
        <v/>
      </c>
      <c r="X37" s="194" t="str">
        <f>IF('Result Sheet'!DM40="","",'Result Sheet'!DM40)</f>
        <v/>
      </c>
      <c r="Y37" s="193" t="str">
        <f>IF('Result Sheet'!EG40="","",'Result Sheet'!EG40)</f>
        <v/>
      </c>
      <c r="Z37" s="194" t="str">
        <f>IF('Result Sheet'!EH40="","",'Result Sheet'!EH40)</f>
        <v/>
      </c>
      <c r="AA37" s="195" t="str">
        <f>IF('Result Sheet'!GB40="","",'Result Sheet'!GB40)</f>
        <v/>
      </c>
      <c r="BU37" s="196" t="str">
        <f>'Result Sheet'!G40</f>
        <v/>
      </c>
      <c r="BV37" s="197" t="str">
        <f t="shared" si="0"/>
        <v/>
      </c>
      <c r="BW37" s="197" t="str">
        <f t="shared" si="1"/>
        <v/>
      </c>
      <c r="BX37" s="197" t="str">
        <f t="shared" si="2"/>
        <v/>
      </c>
      <c r="BY37" s="197" t="str">
        <f t="shared" si="3"/>
        <v/>
      </c>
      <c r="BZ37" s="197" t="str">
        <f t="shared" si="4"/>
        <v/>
      </c>
      <c r="CA37" s="197" t="str">
        <f t="shared" si="5"/>
        <v/>
      </c>
      <c r="CB37" s="197" t="str">
        <f t="shared" si="6"/>
        <v/>
      </c>
      <c r="CC37" s="197" t="str">
        <f t="shared" si="7"/>
        <v/>
      </c>
      <c r="CD37" s="197" t="str">
        <f t="shared" si="8"/>
        <v/>
      </c>
      <c r="CE37" s="197" t="str">
        <f t="shared" si="9"/>
        <v/>
      </c>
      <c r="CF37" s="197" t="str">
        <f t="shared" si="10"/>
        <v/>
      </c>
      <c r="CG37" s="197" t="str">
        <f t="shared" si="11"/>
        <v/>
      </c>
      <c r="CH37" s="198"/>
    </row>
    <row r="38" spans="1:86" ht="15.95" customHeight="1">
      <c r="A38" s="186">
        <f>IF('Result Sheet'!A41="","",'Result Sheet'!A41)</f>
        <v>34</v>
      </c>
      <c r="B38" s="187" t="str">
        <f>IF('Result Sheet'!B41="","",'Result Sheet'!B41)</f>
        <v/>
      </c>
      <c r="C38" s="188" t="str">
        <f>IF('Result Sheet'!F41="","",'Result Sheet'!F41)</f>
        <v/>
      </c>
      <c r="D38" s="189" t="str">
        <f>IF('Result Sheet'!E41="","",'Result Sheet'!E41)</f>
        <v/>
      </c>
      <c r="E38" s="333" t="str">
        <f>IF('Result Sheet'!G41="","",'Result Sheet'!G41)</f>
        <v/>
      </c>
      <c r="F38" s="333" t="str">
        <f>IF('Result Sheet'!H41="","",'Result Sheet'!H41)</f>
        <v/>
      </c>
      <c r="G38" s="333" t="str">
        <f>IF('Result Sheet'!I41="","",'Result Sheet'!I41)</f>
        <v/>
      </c>
      <c r="H38" s="190" t="str">
        <f>IF('Result Sheet'!K41="","",'Result Sheet'!K41)</f>
        <v/>
      </c>
      <c r="I38" s="190" t="str">
        <f>IF('Result Sheet'!J41="","",'Result Sheet'!J41)</f>
        <v/>
      </c>
      <c r="J38" s="304" t="str">
        <f>IF('Result Sheet'!FZ41="","",'Result Sheet'!FZ41)</f>
        <v/>
      </c>
      <c r="K38" s="191" t="str">
        <f>IF('Result Sheet'!FU41="","",'Result Sheet'!FU41)</f>
        <v/>
      </c>
      <c r="L38" s="192" t="str">
        <f>IF('Result Sheet'!FV41="","",'Result Sheet'!FV41)</f>
        <v/>
      </c>
      <c r="M38" s="191" t="str">
        <f>IF('Result Sheet'!FW41="","",'Result Sheet'!FW41)</f>
        <v/>
      </c>
      <c r="N38" s="330" t="str">
        <f>IF('Result Sheet'!FZ41="NSO","NSO",IF('Result Sheet'!FX41="","",'Result Sheet'!FX41))</f>
        <v/>
      </c>
      <c r="O38" s="193" t="str">
        <f>IF('Result Sheet'!AE41="","",'Result Sheet'!AE41)</f>
        <v/>
      </c>
      <c r="P38" s="194" t="str">
        <f>IF('Result Sheet'!AF41="","",'Result Sheet'!AF41)</f>
        <v/>
      </c>
      <c r="Q38" s="193" t="str">
        <f>IF('Result Sheet'!AZ41="","",'Result Sheet'!AZ41)</f>
        <v/>
      </c>
      <c r="R38" s="194" t="str">
        <f>IF('Result Sheet'!BA41="","",'Result Sheet'!BA41)</f>
        <v/>
      </c>
      <c r="S38" s="193" t="str">
        <f>IF('Result Sheet'!BV41="","",'Result Sheet'!BV41)</f>
        <v/>
      </c>
      <c r="T38" s="194" t="str">
        <f>IF('Result Sheet'!BW41="","",'Result Sheet'!BW41)</f>
        <v/>
      </c>
      <c r="U38" s="193" t="str">
        <f>IF('Result Sheet'!CQ41="","",'Result Sheet'!CQ41)</f>
        <v/>
      </c>
      <c r="V38" s="194" t="str">
        <f>IF('Result Sheet'!CR41="","",'Result Sheet'!CR41)</f>
        <v/>
      </c>
      <c r="W38" s="193" t="str">
        <f>IF('Result Sheet'!DL41="","",'Result Sheet'!DL41)</f>
        <v/>
      </c>
      <c r="X38" s="194" t="str">
        <f>IF('Result Sheet'!DM41="","",'Result Sheet'!DM41)</f>
        <v/>
      </c>
      <c r="Y38" s="193" t="str">
        <f>IF('Result Sheet'!EG41="","",'Result Sheet'!EG41)</f>
        <v/>
      </c>
      <c r="Z38" s="194" t="str">
        <f>IF('Result Sheet'!EH41="","",'Result Sheet'!EH41)</f>
        <v/>
      </c>
      <c r="AA38" s="195" t="str">
        <f>IF('Result Sheet'!GB41="","",'Result Sheet'!GB41)</f>
        <v/>
      </c>
      <c r="BU38" s="196" t="str">
        <f>'Result Sheet'!G41</f>
        <v/>
      </c>
      <c r="BV38" s="197" t="str">
        <f t="shared" si="0"/>
        <v/>
      </c>
      <c r="BW38" s="197" t="str">
        <f t="shared" si="1"/>
        <v/>
      </c>
      <c r="BX38" s="197" t="str">
        <f t="shared" si="2"/>
        <v/>
      </c>
      <c r="BY38" s="197" t="str">
        <f t="shared" si="3"/>
        <v/>
      </c>
      <c r="BZ38" s="197" t="str">
        <f t="shared" si="4"/>
        <v/>
      </c>
      <c r="CA38" s="197" t="str">
        <f t="shared" si="5"/>
        <v/>
      </c>
      <c r="CB38" s="197" t="str">
        <f t="shared" si="6"/>
        <v/>
      </c>
      <c r="CC38" s="197" t="str">
        <f t="shared" si="7"/>
        <v/>
      </c>
      <c r="CD38" s="197" t="str">
        <f t="shared" si="8"/>
        <v/>
      </c>
      <c r="CE38" s="197" t="str">
        <f t="shared" si="9"/>
        <v/>
      </c>
      <c r="CF38" s="197" t="str">
        <f t="shared" si="10"/>
        <v/>
      </c>
      <c r="CG38" s="197" t="str">
        <f t="shared" si="11"/>
        <v/>
      </c>
      <c r="CH38" s="198"/>
    </row>
    <row r="39" spans="1:86" ht="15.95" customHeight="1">
      <c r="A39" s="186">
        <f>IF('Result Sheet'!A42="","",'Result Sheet'!A42)</f>
        <v>35</v>
      </c>
      <c r="B39" s="187" t="str">
        <f>IF('Result Sheet'!B42="","",'Result Sheet'!B42)</f>
        <v/>
      </c>
      <c r="C39" s="188" t="str">
        <f>IF('Result Sheet'!F42="","",'Result Sheet'!F42)</f>
        <v/>
      </c>
      <c r="D39" s="189" t="str">
        <f>IF('Result Sheet'!E42="","",'Result Sheet'!E42)</f>
        <v/>
      </c>
      <c r="E39" s="333" t="str">
        <f>IF('Result Sheet'!G42="","",'Result Sheet'!G42)</f>
        <v/>
      </c>
      <c r="F39" s="333" t="str">
        <f>IF('Result Sheet'!H42="","",'Result Sheet'!H42)</f>
        <v/>
      </c>
      <c r="G39" s="333" t="str">
        <f>IF('Result Sheet'!I42="","",'Result Sheet'!I42)</f>
        <v/>
      </c>
      <c r="H39" s="190" t="str">
        <f>IF('Result Sheet'!K42="","",'Result Sheet'!K42)</f>
        <v/>
      </c>
      <c r="I39" s="190" t="str">
        <f>IF('Result Sheet'!J42="","",'Result Sheet'!J42)</f>
        <v/>
      </c>
      <c r="J39" s="304" t="str">
        <f>IF('Result Sheet'!FZ42="","",'Result Sheet'!FZ42)</f>
        <v/>
      </c>
      <c r="K39" s="191" t="str">
        <f>IF('Result Sheet'!FU42="","",'Result Sheet'!FU42)</f>
        <v/>
      </c>
      <c r="L39" s="192" t="str">
        <f>IF('Result Sheet'!FV42="","",'Result Sheet'!FV42)</f>
        <v/>
      </c>
      <c r="M39" s="191" t="str">
        <f>IF('Result Sheet'!FW42="","",'Result Sheet'!FW42)</f>
        <v/>
      </c>
      <c r="N39" s="330" t="str">
        <f>IF('Result Sheet'!FZ42="NSO","NSO",IF('Result Sheet'!FX42="","",'Result Sheet'!FX42))</f>
        <v/>
      </c>
      <c r="O39" s="193" t="str">
        <f>IF('Result Sheet'!AE42="","",'Result Sheet'!AE42)</f>
        <v/>
      </c>
      <c r="P39" s="194" t="str">
        <f>IF('Result Sheet'!AF42="","",'Result Sheet'!AF42)</f>
        <v/>
      </c>
      <c r="Q39" s="193" t="str">
        <f>IF('Result Sheet'!AZ42="","",'Result Sheet'!AZ42)</f>
        <v/>
      </c>
      <c r="R39" s="194" t="str">
        <f>IF('Result Sheet'!BA42="","",'Result Sheet'!BA42)</f>
        <v/>
      </c>
      <c r="S39" s="193" t="str">
        <f>IF('Result Sheet'!BV42="","",'Result Sheet'!BV42)</f>
        <v/>
      </c>
      <c r="T39" s="194" t="str">
        <f>IF('Result Sheet'!BW42="","",'Result Sheet'!BW42)</f>
        <v/>
      </c>
      <c r="U39" s="193" t="str">
        <f>IF('Result Sheet'!CQ42="","",'Result Sheet'!CQ42)</f>
        <v/>
      </c>
      <c r="V39" s="194" t="str">
        <f>IF('Result Sheet'!CR42="","",'Result Sheet'!CR42)</f>
        <v/>
      </c>
      <c r="W39" s="193" t="str">
        <f>IF('Result Sheet'!DL42="","",'Result Sheet'!DL42)</f>
        <v/>
      </c>
      <c r="X39" s="194" t="str">
        <f>IF('Result Sheet'!DM42="","",'Result Sheet'!DM42)</f>
        <v/>
      </c>
      <c r="Y39" s="193" t="str">
        <f>IF('Result Sheet'!EG42="","",'Result Sheet'!EG42)</f>
        <v/>
      </c>
      <c r="Z39" s="194" t="str">
        <f>IF('Result Sheet'!EH42="","",'Result Sheet'!EH42)</f>
        <v/>
      </c>
      <c r="AA39" s="195" t="str">
        <f>IF('Result Sheet'!GB42="","",'Result Sheet'!GB42)</f>
        <v/>
      </c>
      <c r="BU39" s="196" t="str">
        <f>'Result Sheet'!G42</f>
        <v/>
      </c>
      <c r="BV39" s="197" t="str">
        <f t="shared" si="0"/>
        <v/>
      </c>
      <c r="BW39" s="197" t="str">
        <f t="shared" si="1"/>
        <v/>
      </c>
      <c r="BX39" s="197" t="str">
        <f t="shared" si="2"/>
        <v/>
      </c>
      <c r="BY39" s="197" t="str">
        <f t="shared" si="3"/>
        <v/>
      </c>
      <c r="BZ39" s="197" t="str">
        <f t="shared" si="4"/>
        <v/>
      </c>
      <c r="CA39" s="197" t="str">
        <f t="shared" si="5"/>
        <v/>
      </c>
      <c r="CB39" s="197" t="str">
        <f t="shared" si="6"/>
        <v/>
      </c>
      <c r="CC39" s="197" t="str">
        <f t="shared" si="7"/>
        <v/>
      </c>
      <c r="CD39" s="197" t="str">
        <f t="shared" si="8"/>
        <v/>
      </c>
      <c r="CE39" s="197" t="str">
        <f t="shared" si="9"/>
        <v/>
      </c>
      <c r="CF39" s="197" t="str">
        <f t="shared" si="10"/>
        <v/>
      </c>
      <c r="CG39" s="197" t="str">
        <f t="shared" si="11"/>
        <v/>
      </c>
      <c r="CH39" s="198"/>
    </row>
    <row r="40" spans="1:86" ht="15.95" customHeight="1">
      <c r="A40" s="186">
        <f>IF('Result Sheet'!A43="","",'Result Sheet'!A43)</f>
        <v>36</v>
      </c>
      <c r="B40" s="187" t="str">
        <f>IF('Result Sheet'!B43="","",'Result Sheet'!B43)</f>
        <v/>
      </c>
      <c r="C40" s="188" t="str">
        <f>IF('Result Sheet'!F43="","",'Result Sheet'!F43)</f>
        <v/>
      </c>
      <c r="D40" s="189" t="str">
        <f>IF('Result Sheet'!E43="","",'Result Sheet'!E43)</f>
        <v/>
      </c>
      <c r="E40" s="333" t="str">
        <f>IF('Result Sheet'!G43="","",'Result Sheet'!G43)</f>
        <v/>
      </c>
      <c r="F40" s="333" t="str">
        <f>IF('Result Sheet'!H43="","",'Result Sheet'!H43)</f>
        <v/>
      </c>
      <c r="G40" s="333" t="str">
        <f>IF('Result Sheet'!I43="","",'Result Sheet'!I43)</f>
        <v/>
      </c>
      <c r="H40" s="190" t="str">
        <f>IF('Result Sheet'!K43="","",'Result Sheet'!K43)</f>
        <v/>
      </c>
      <c r="I40" s="190" t="str">
        <f>IF('Result Sheet'!J43="","",'Result Sheet'!J43)</f>
        <v/>
      </c>
      <c r="J40" s="304" t="str">
        <f>IF('Result Sheet'!FZ43="","",'Result Sheet'!FZ43)</f>
        <v/>
      </c>
      <c r="K40" s="191" t="str">
        <f>IF('Result Sheet'!FU43="","",'Result Sheet'!FU43)</f>
        <v/>
      </c>
      <c r="L40" s="192" t="str">
        <f>IF('Result Sheet'!FV43="","",'Result Sheet'!FV43)</f>
        <v/>
      </c>
      <c r="M40" s="191" t="str">
        <f>IF('Result Sheet'!FW43="","",'Result Sheet'!FW43)</f>
        <v/>
      </c>
      <c r="N40" s="330" t="str">
        <f>IF('Result Sheet'!FZ43="NSO","NSO",IF('Result Sheet'!FX43="","",'Result Sheet'!FX43))</f>
        <v/>
      </c>
      <c r="O40" s="193" t="str">
        <f>IF('Result Sheet'!AE43="","",'Result Sheet'!AE43)</f>
        <v/>
      </c>
      <c r="P40" s="194" t="str">
        <f>IF('Result Sheet'!AF43="","",'Result Sheet'!AF43)</f>
        <v/>
      </c>
      <c r="Q40" s="193" t="str">
        <f>IF('Result Sheet'!AZ43="","",'Result Sheet'!AZ43)</f>
        <v/>
      </c>
      <c r="R40" s="194" t="str">
        <f>IF('Result Sheet'!BA43="","",'Result Sheet'!BA43)</f>
        <v/>
      </c>
      <c r="S40" s="193" t="str">
        <f>IF('Result Sheet'!BV43="","",'Result Sheet'!BV43)</f>
        <v/>
      </c>
      <c r="T40" s="194" t="str">
        <f>IF('Result Sheet'!BW43="","",'Result Sheet'!BW43)</f>
        <v/>
      </c>
      <c r="U40" s="193" t="str">
        <f>IF('Result Sheet'!CQ43="","",'Result Sheet'!CQ43)</f>
        <v/>
      </c>
      <c r="V40" s="194" t="str">
        <f>IF('Result Sheet'!CR43="","",'Result Sheet'!CR43)</f>
        <v/>
      </c>
      <c r="W40" s="193" t="str">
        <f>IF('Result Sheet'!DL43="","",'Result Sheet'!DL43)</f>
        <v/>
      </c>
      <c r="X40" s="194" t="str">
        <f>IF('Result Sheet'!DM43="","",'Result Sheet'!DM43)</f>
        <v/>
      </c>
      <c r="Y40" s="193" t="str">
        <f>IF('Result Sheet'!EG43="","",'Result Sheet'!EG43)</f>
        <v/>
      </c>
      <c r="Z40" s="194" t="str">
        <f>IF('Result Sheet'!EH43="","",'Result Sheet'!EH43)</f>
        <v/>
      </c>
      <c r="AA40" s="195" t="str">
        <f>IF('Result Sheet'!GB43="","",'Result Sheet'!GB43)</f>
        <v/>
      </c>
      <c r="BU40" s="196" t="str">
        <f>'Result Sheet'!G43</f>
        <v/>
      </c>
      <c r="BV40" s="197" t="str">
        <f t="shared" si="0"/>
        <v/>
      </c>
      <c r="BW40" s="197" t="str">
        <f t="shared" si="1"/>
        <v/>
      </c>
      <c r="BX40" s="197" t="str">
        <f t="shared" si="2"/>
        <v/>
      </c>
      <c r="BY40" s="197" t="str">
        <f t="shared" si="3"/>
        <v/>
      </c>
      <c r="BZ40" s="197" t="str">
        <f t="shared" si="4"/>
        <v/>
      </c>
      <c r="CA40" s="197" t="str">
        <f t="shared" si="5"/>
        <v/>
      </c>
      <c r="CB40" s="197" t="str">
        <f t="shared" si="6"/>
        <v/>
      </c>
      <c r="CC40" s="197" t="str">
        <f t="shared" si="7"/>
        <v/>
      </c>
      <c r="CD40" s="197" t="str">
        <f t="shared" si="8"/>
        <v/>
      </c>
      <c r="CE40" s="197" t="str">
        <f t="shared" si="9"/>
        <v/>
      </c>
      <c r="CF40" s="197" t="str">
        <f t="shared" si="10"/>
        <v/>
      </c>
      <c r="CG40" s="197" t="str">
        <f t="shared" si="11"/>
        <v/>
      </c>
      <c r="CH40" s="198"/>
    </row>
    <row r="41" spans="1:86" ht="15.95" customHeight="1">
      <c r="A41" s="186">
        <f>IF('Result Sheet'!A44="","",'Result Sheet'!A44)</f>
        <v>37</v>
      </c>
      <c r="B41" s="187" t="str">
        <f>IF('Result Sheet'!B44="","",'Result Sheet'!B44)</f>
        <v/>
      </c>
      <c r="C41" s="188" t="str">
        <f>IF('Result Sheet'!F44="","",'Result Sheet'!F44)</f>
        <v/>
      </c>
      <c r="D41" s="189" t="str">
        <f>IF('Result Sheet'!E44="","",'Result Sheet'!E44)</f>
        <v/>
      </c>
      <c r="E41" s="333" t="str">
        <f>IF('Result Sheet'!G44="","",'Result Sheet'!G44)</f>
        <v/>
      </c>
      <c r="F41" s="333" t="str">
        <f>IF('Result Sheet'!H44="","",'Result Sheet'!H44)</f>
        <v/>
      </c>
      <c r="G41" s="333" t="str">
        <f>IF('Result Sheet'!I44="","",'Result Sheet'!I44)</f>
        <v/>
      </c>
      <c r="H41" s="190" t="str">
        <f>IF('Result Sheet'!K44="","",'Result Sheet'!K44)</f>
        <v/>
      </c>
      <c r="I41" s="190" t="str">
        <f>IF('Result Sheet'!J44="","",'Result Sheet'!J44)</f>
        <v/>
      </c>
      <c r="J41" s="304" t="str">
        <f>IF('Result Sheet'!FZ44="","",'Result Sheet'!FZ44)</f>
        <v/>
      </c>
      <c r="K41" s="191" t="str">
        <f>IF('Result Sheet'!FU44="","",'Result Sheet'!FU44)</f>
        <v/>
      </c>
      <c r="L41" s="192" t="str">
        <f>IF('Result Sheet'!FV44="","",'Result Sheet'!FV44)</f>
        <v/>
      </c>
      <c r="M41" s="191" t="str">
        <f>IF('Result Sheet'!FW44="","",'Result Sheet'!FW44)</f>
        <v/>
      </c>
      <c r="N41" s="330" t="str">
        <f>IF('Result Sheet'!FZ44="NSO","NSO",IF('Result Sheet'!FX44="","",'Result Sheet'!FX44))</f>
        <v/>
      </c>
      <c r="O41" s="193" t="str">
        <f>IF('Result Sheet'!AE44="","",'Result Sheet'!AE44)</f>
        <v/>
      </c>
      <c r="P41" s="194" t="str">
        <f>IF('Result Sheet'!AF44="","",'Result Sheet'!AF44)</f>
        <v/>
      </c>
      <c r="Q41" s="193" t="str">
        <f>IF('Result Sheet'!AZ44="","",'Result Sheet'!AZ44)</f>
        <v/>
      </c>
      <c r="R41" s="194" t="str">
        <f>IF('Result Sheet'!BA44="","",'Result Sheet'!BA44)</f>
        <v/>
      </c>
      <c r="S41" s="193" t="str">
        <f>IF('Result Sheet'!BV44="","",'Result Sheet'!BV44)</f>
        <v/>
      </c>
      <c r="T41" s="194" t="str">
        <f>IF('Result Sheet'!BW44="","",'Result Sheet'!BW44)</f>
        <v/>
      </c>
      <c r="U41" s="193" t="str">
        <f>IF('Result Sheet'!CQ44="","",'Result Sheet'!CQ44)</f>
        <v/>
      </c>
      <c r="V41" s="194" t="str">
        <f>IF('Result Sheet'!CR44="","",'Result Sheet'!CR44)</f>
        <v/>
      </c>
      <c r="W41" s="193" t="str">
        <f>IF('Result Sheet'!DL44="","",'Result Sheet'!DL44)</f>
        <v/>
      </c>
      <c r="X41" s="194" t="str">
        <f>IF('Result Sheet'!DM44="","",'Result Sheet'!DM44)</f>
        <v/>
      </c>
      <c r="Y41" s="193" t="str">
        <f>IF('Result Sheet'!EG44="","",'Result Sheet'!EG44)</f>
        <v/>
      </c>
      <c r="Z41" s="194" t="str">
        <f>IF('Result Sheet'!EH44="","",'Result Sheet'!EH44)</f>
        <v/>
      </c>
      <c r="AA41" s="195" t="str">
        <f>IF('Result Sheet'!GB44="","",'Result Sheet'!GB44)</f>
        <v/>
      </c>
      <c r="BU41" s="196" t="str">
        <f>'Result Sheet'!G44</f>
        <v/>
      </c>
      <c r="BV41" s="197" t="str">
        <f t="shared" si="0"/>
        <v/>
      </c>
      <c r="BW41" s="197" t="str">
        <f t="shared" si="1"/>
        <v/>
      </c>
      <c r="BX41" s="197" t="str">
        <f t="shared" si="2"/>
        <v/>
      </c>
      <c r="BY41" s="197" t="str">
        <f t="shared" si="3"/>
        <v/>
      </c>
      <c r="BZ41" s="197" t="str">
        <f t="shared" si="4"/>
        <v/>
      </c>
      <c r="CA41" s="197" t="str">
        <f t="shared" si="5"/>
        <v/>
      </c>
      <c r="CB41" s="197" t="str">
        <f t="shared" si="6"/>
        <v/>
      </c>
      <c r="CC41" s="197" t="str">
        <f t="shared" si="7"/>
        <v/>
      </c>
      <c r="CD41" s="197" t="str">
        <f t="shared" si="8"/>
        <v/>
      </c>
      <c r="CE41" s="197" t="str">
        <f t="shared" si="9"/>
        <v/>
      </c>
      <c r="CF41" s="197" t="str">
        <f t="shared" si="10"/>
        <v/>
      </c>
      <c r="CG41" s="197" t="str">
        <f t="shared" si="11"/>
        <v/>
      </c>
      <c r="CH41" s="198"/>
    </row>
    <row r="42" spans="1:86" ht="15.95" customHeight="1">
      <c r="A42" s="186">
        <f>IF('Result Sheet'!A45="","",'Result Sheet'!A45)</f>
        <v>38</v>
      </c>
      <c r="B42" s="187" t="str">
        <f>IF('Result Sheet'!B45="","",'Result Sheet'!B45)</f>
        <v/>
      </c>
      <c r="C42" s="188" t="str">
        <f>IF('Result Sheet'!F45="","",'Result Sheet'!F45)</f>
        <v/>
      </c>
      <c r="D42" s="189" t="str">
        <f>IF('Result Sheet'!E45="","",'Result Sheet'!E45)</f>
        <v/>
      </c>
      <c r="E42" s="333" t="str">
        <f>IF('Result Sheet'!G45="","",'Result Sheet'!G45)</f>
        <v/>
      </c>
      <c r="F42" s="333" t="str">
        <f>IF('Result Sheet'!H45="","",'Result Sheet'!H45)</f>
        <v/>
      </c>
      <c r="G42" s="333" t="str">
        <f>IF('Result Sheet'!I45="","",'Result Sheet'!I45)</f>
        <v/>
      </c>
      <c r="H42" s="190" t="str">
        <f>IF('Result Sheet'!K45="","",'Result Sheet'!K45)</f>
        <v/>
      </c>
      <c r="I42" s="190" t="str">
        <f>IF('Result Sheet'!J45="","",'Result Sheet'!J45)</f>
        <v/>
      </c>
      <c r="J42" s="304" t="str">
        <f>IF('Result Sheet'!FZ45="","",'Result Sheet'!FZ45)</f>
        <v/>
      </c>
      <c r="K42" s="191" t="str">
        <f>IF('Result Sheet'!FU45="","",'Result Sheet'!FU45)</f>
        <v/>
      </c>
      <c r="L42" s="192" t="str">
        <f>IF('Result Sheet'!FV45="","",'Result Sheet'!FV45)</f>
        <v/>
      </c>
      <c r="M42" s="191" t="str">
        <f>IF('Result Sheet'!FW45="","",'Result Sheet'!FW45)</f>
        <v/>
      </c>
      <c r="N42" s="330" t="str">
        <f>IF('Result Sheet'!FZ45="NSO","NSO",IF('Result Sheet'!FX45="","",'Result Sheet'!FX45))</f>
        <v/>
      </c>
      <c r="O42" s="193" t="str">
        <f>IF('Result Sheet'!AE45="","",'Result Sheet'!AE45)</f>
        <v/>
      </c>
      <c r="P42" s="194" t="str">
        <f>IF('Result Sheet'!AF45="","",'Result Sheet'!AF45)</f>
        <v/>
      </c>
      <c r="Q42" s="193" t="str">
        <f>IF('Result Sheet'!AZ45="","",'Result Sheet'!AZ45)</f>
        <v/>
      </c>
      <c r="R42" s="194" t="str">
        <f>IF('Result Sheet'!BA45="","",'Result Sheet'!BA45)</f>
        <v/>
      </c>
      <c r="S42" s="193" t="str">
        <f>IF('Result Sheet'!BV45="","",'Result Sheet'!BV45)</f>
        <v/>
      </c>
      <c r="T42" s="194" t="str">
        <f>IF('Result Sheet'!BW45="","",'Result Sheet'!BW45)</f>
        <v/>
      </c>
      <c r="U42" s="193" t="str">
        <f>IF('Result Sheet'!CQ45="","",'Result Sheet'!CQ45)</f>
        <v/>
      </c>
      <c r="V42" s="194" t="str">
        <f>IF('Result Sheet'!CR45="","",'Result Sheet'!CR45)</f>
        <v/>
      </c>
      <c r="W42" s="193" t="str">
        <f>IF('Result Sheet'!DL45="","",'Result Sheet'!DL45)</f>
        <v/>
      </c>
      <c r="X42" s="194" t="str">
        <f>IF('Result Sheet'!DM45="","",'Result Sheet'!DM45)</f>
        <v/>
      </c>
      <c r="Y42" s="193" t="str">
        <f>IF('Result Sheet'!EG45="","",'Result Sheet'!EG45)</f>
        <v/>
      </c>
      <c r="Z42" s="194" t="str">
        <f>IF('Result Sheet'!EH45="","",'Result Sheet'!EH45)</f>
        <v/>
      </c>
      <c r="AA42" s="195" t="str">
        <f>IF('Result Sheet'!GB45="","",'Result Sheet'!GB45)</f>
        <v/>
      </c>
      <c r="BU42" s="196" t="str">
        <f>'Result Sheet'!G45</f>
        <v/>
      </c>
      <c r="BV42" s="197" t="str">
        <f t="shared" si="0"/>
        <v/>
      </c>
      <c r="BW42" s="197" t="str">
        <f t="shared" si="1"/>
        <v/>
      </c>
      <c r="BX42" s="197" t="str">
        <f t="shared" si="2"/>
        <v/>
      </c>
      <c r="BY42" s="197" t="str">
        <f t="shared" si="3"/>
        <v/>
      </c>
      <c r="BZ42" s="197" t="str">
        <f t="shared" si="4"/>
        <v/>
      </c>
      <c r="CA42" s="197" t="str">
        <f t="shared" si="5"/>
        <v/>
      </c>
      <c r="CB42" s="197" t="str">
        <f t="shared" si="6"/>
        <v/>
      </c>
      <c r="CC42" s="197" t="str">
        <f t="shared" si="7"/>
        <v/>
      </c>
      <c r="CD42" s="197" t="str">
        <f t="shared" si="8"/>
        <v/>
      </c>
      <c r="CE42" s="197" t="str">
        <f t="shared" si="9"/>
        <v/>
      </c>
      <c r="CF42" s="197" t="str">
        <f t="shared" si="10"/>
        <v/>
      </c>
      <c r="CG42" s="197" t="str">
        <f t="shared" si="11"/>
        <v/>
      </c>
      <c r="CH42" s="198"/>
    </row>
    <row r="43" spans="1:86" ht="15.95" customHeight="1">
      <c r="A43" s="186">
        <f>IF('Result Sheet'!A46="","",'Result Sheet'!A46)</f>
        <v>39</v>
      </c>
      <c r="B43" s="187" t="str">
        <f>IF('Result Sheet'!B46="","",'Result Sheet'!B46)</f>
        <v/>
      </c>
      <c r="C43" s="188" t="str">
        <f>IF('Result Sheet'!F46="","",'Result Sheet'!F46)</f>
        <v/>
      </c>
      <c r="D43" s="189" t="str">
        <f>IF('Result Sheet'!E46="","",'Result Sheet'!E46)</f>
        <v/>
      </c>
      <c r="E43" s="333" t="str">
        <f>IF('Result Sheet'!G46="","",'Result Sheet'!G46)</f>
        <v/>
      </c>
      <c r="F43" s="333" t="str">
        <f>IF('Result Sheet'!H46="","",'Result Sheet'!H46)</f>
        <v/>
      </c>
      <c r="G43" s="333" t="str">
        <f>IF('Result Sheet'!I46="","",'Result Sheet'!I46)</f>
        <v/>
      </c>
      <c r="H43" s="190" t="str">
        <f>IF('Result Sheet'!K46="","",'Result Sheet'!K46)</f>
        <v/>
      </c>
      <c r="I43" s="190" t="str">
        <f>IF('Result Sheet'!J46="","",'Result Sheet'!J46)</f>
        <v/>
      </c>
      <c r="J43" s="304" t="str">
        <f>IF('Result Sheet'!FZ46="","",'Result Sheet'!FZ46)</f>
        <v/>
      </c>
      <c r="K43" s="191" t="str">
        <f>IF('Result Sheet'!FU46="","",'Result Sheet'!FU46)</f>
        <v/>
      </c>
      <c r="L43" s="192" t="str">
        <f>IF('Result Sheet'!FV46="","",'Result Sheet'!FV46)</f>
        <v/>
      </c>
      <c r="M43" s="191" t="str">
        <f>IF('Result Sheet'!FW46="","",'Result Sheet'!FW46)</f>
        <v/>
      </c>
      <c r="N43" s="330" t="str">
        <f>IF('Result Sheet'!FZ46="NSO","NSO",IF('Result Sheet'!FX46="","",'Result Sheet'!FX46))</f>
        <v/>
      </c>
      <c r="O43" s="193" t="str">
        <f>IF('Result Sheet'!AE46="","",'Result Sheet'!AE46)</f>
        <v/>
      </c>
      <c r="P43" s="194" t="str">
        <f>IF('Result Sheet'!AF46="","",'Result Sheet'!AF46)</f>
        <v/>
      </c>
      <c r="Q43" s="193" t="str">
        <f>IF('Result Sheet'!AZ46="","",'Result Sheet'!AZ46)</f>
        <v/>
      </c>
      <c r="R43" s="194" t="str">
        <f>IF('Result Sheet'!BA46="","",'Result Sheet'!BA46)</f>
        <v/>
      </c>
      <c r="S43" s="193" t="str">
        <f>IF('Result Sheet'!BV46="","",'Result Sheet'!BV46)</f>
        <v/>
      </c>
      <c r="T43" s="194" t="str">
        <f>IF('Result Sheet'!BW46="","",'Result Sheet'!BW46)</f>
        <v/>
      </c>
      <c r="U43" s="193" t="str">
        <f>IF('Result Sheet'!CQ46="","",'Result Sheet'!CQ46)</f>
        <v/>
      </c>
      <c r="V43" s="194" t="str">
        <f>IF('Result Sheet'!CR46="","",'Result Sheet'!CR46)</f>
        <v/>
      </c>
      <c r="W43" s="193" t="str">
        <f>IF('Result Sheet'!DL46="","",'Result Sheet'!DL46)</f>
        <v/>
      </c>
      <c r="X43" s="194" t="str">
        <f>IF('Result Sheet'!DM46="","",'Result Sheet'!DM46)</f>
        <v/>
      </c>
      <c r="Y43" s="193" t="str">
        <f>IF('Result Sheet'!EG46="","",'Result Sheet'!EG46)</f>
        <v/>
      </c>
      <c r="Z43" s="194" t="str">
        <f>IF('Result Sheet'!EH46="","",'Result Sheet'!EH46)</f>
        <v/>
      </c>
      <c r="AA43" s="195" t="str">
        <f>IF('Result Sheet'!GB46="","",'Result Sheet'!GB46)</f>
        <v/>
      </c>
      <c r="BU43" s="196" t="str">
        <f>'Result Sheet'!G46</f>
        <v/>
      </c>
      <c r="BV43" s="197" t="str">
        <f t="shared" si="0"/>
        <v/>
      </c>
      <c r="BW43" s="197" t="str">
        <f t="shared" si="1"/>
        <v/>
      </c>
      <c r="BX43" s="197" t="str">
        <f t="shared" si="2"/>
        <v/>
      </c>
      <c r="BY43" s="197" t="str">
        <f t="shared" si="3"/>
        <v/>
      </c>
      <c r="BZ43" s="197" t="str">
        <f t="shared" si="4"/>
        <v/>
      </c>
      <c r="CA43" s="197" t="str">
        <f t="shared" si="5"/>
        <v/>
      </c>
      <c r="CB43" s="197" t="str">
        <f t="shared" si="6"/>
        <v/>
      </c>
      <c r="CC43" s="197" t="str">
        <f t="shared" si="7"/>
        <v/>
      </c>
      <c r="CD43" s="197" t="str">
        <f t="shared" si="8"/>
        <v/>
      </c>
      <c r="CE43" s="197" t="str">
        <f t="shared" si="9"/>
        <v/>
      </c>
      <c r="CF43" s="197" t="str">
        <f t="shared" si="10"/>
        <v/>
      </c>
      <c r="CG43" s="197" t="str">
        <f t="shared" si="11"/>
        <v/>
      </c>
      <c r="CH43" s="198"/>
    </row>
    <row r="44" spans="1:86" ht="15.95" customHeight="1">
      <c r="A44" s="186">
        <f>IF('Result Sheet'!A47="","",'Result Sheet'!A47)</f>
        <v>40</v>
      </c>
      <c r="B44" s="187" t="str">
        <f>IF('Result Sheet'!B47="","",'Result Sheet'!B47)</f>
        <v/>
      </c>
      <c r="C44" s="188" t="str">
        <f>IF('Result Sheet'!F47="","",'Result Sheet'!F47)</f>
        <v/>
      </c>
      <c r="D44" s="189" t="str">
        <f>IF('Result Sheet'!E47="","",'Result Sheet'!E47)</f>
        <v/>
      </c>
      <c r="E44" s="333" t="str">
        <f>IF('Result Sheet'!G47="","",'Result Sheet'!G47)</f>
        <v/>
      </c>
      <c r="F44" s="333" t="str">
        <f>IF('Result Sheet'!H47="","",'Result Sheet'!H47)</f>
        <v/>
      </c>
      <c r="G44" s="333" t="str">
        <f>IF('Result Sheet'!I47="","",'Result Sheet'!I47)</f>
        <v/>
      </c>
      <c r="H44" s="190" t="str">
        <f>IF('Result Sheet'!K47="","",'Result Sheet'!K47)</f>
        <v/>
      </c>
      <c r="I44" s="190" t="str">
        <f>IF('Result Sheet'!J47="","",'Result Sheet'!J47)</f>
        <v/>
      </c>
      <c r="J44" s="304" t="str">
        <f>IF('Result Sheet'!FZ47="","",'Result Sheet'!FZ47)</f>
        <v/>
      </c>
      <c r="K44" s="191" t="str">
        <f>IF('Result Sheet'!FU47="","",'Result Sheet'!FU47)</f>
        <v/>
      </c>
      <c r="L44" s="192" t="str">
        <f>IF('Result Sheet'!FV47="","",'Result Sheet'!FV47)</f>
        <v/>
      </c>
      <c r="M44" s="191" t="str">
        <f>IF('Result Sheet'!FW47="","",'Result Sheet'!FW47)</f>
        <v/>
      </c>
      <c r="N44" s="330" t="str">
        <f>IF('Result Sheet'!FZ47="NSO","NSO",IF('Result Sheet'!FX47="","",'Result Sheet'!FX47))</f>
        <v/>
      </c>
      <c r="O44" s="193" t="str">
        <f>IF('Result Sheet'!AE47="","",'Result Sheet'!AE47)</f>
        <v/>
      </c>
      <c r="P44" s="194" t="str">
        <f>IF('Result Sheet'!AF47="","",'Result Sheet'!AF47)</f>
        <v/>
      </c>
      <c r="Q44" s="193" t="str">
        <f>IF('Result Sheet'!AZ47="","",'Result Sheet'!AZ47)</f>
        <v/>
      </c>
      <c r="R44" s="194" t="str">
        <f>IF('Result Sheet'!BA47="","",'Result Sheet'!BA47)</f>
        <v/>
      </c>
      <c r="S44" s="193" t="str">
        <f>IF('Result Sheet'!BV47="","",'Result Sheet'!BV47)</f>
        <v/>
      </c>
      <c r="T44" s="194" t="str">
        <f>IF('Result Sheet'!BW47="","",'Result Sheet'!BW47)</f>
        <v/>
      </c>
      <c r="U44" s="193" t="str">
        <f>IF('Result Sheet'!CQ47="","",'Result Sheet'!CQ47)</f>
        <v/>
      </c>
      <c r="V44" s="194" t="str">
        <f>IF('Result Sheet'!CR47="","",'Result Sheet'!CR47)</f>
        <v/>
      </c>
      <c r="W44" s="193" t="str">
        <f>IF('Result Sheet'!DL47="","",'Result Sheet'!DL47)</f>
        <v/>
      </c>
      <c r="X44" s="194" t="str">
        <f>IF('Result Sheet'!DM47="","",'Result Sheet'!DM47)</f>
        <v/>
      </c>
      <c r="Y44" s="193" t="str">
        <f>IF('Result Sheet'!EG47="","",'Result Sheet'!EG47)</f>
        <v/>
      </c>
      <c r="Z44" s="194" t="str">
        <f>IF('Result Sheet'!EH47="","",'Result Sheet'!EH47)</f>
        <v/>
      </c>
      <c r="AA44" s="195" t="str">
        <f>IF('Result Sheet'!GB47="","",'Result Sheet'!GB47)</f>
        <v/>
      </c>
      <c r="BU44" s="196" t="str">
        <f>'Result Sheet'!G47</f>
        <v/>
      </c>
      <c r="BV44" s="197" t="str">
        <f t="shared" si="0"/>
        <v/>
      </c>
      <c r="BW44" s="197" t="str">
        <f t="shared" si="1"/>
        <v/>
      </c>
      <c r="BX44" s="197" t="str">
        <f t="shared" si="2"/>
        <v/>
      </c>
      <c r="BY44" s="197" t="str">
        <f t="shared" si="3"/>
        <v/>
      </c>
      <c r="BZ44" s="197" t="str">
        <f t="shared" si="4"/>
        <v/>
      </c>
      <c r="CA44" s="197" t="str">
        <f t="shared" si="5"/>
        <v/>
      </c>
      <c r="CB44" s="197" t="str">
        <f t="shared" si="6"/>
        <v/>
      </c>
      <c r="CC44" s="197" t="str">
        <f t="shared" si="7"/>
        <v/>
      </c>
      <c r="CD44" s="197" t="str">
        <f t="shared" si="8"/>
        <v/>
      </c>
      <c r="CE44" s="197" t="str">
        <f t="shared" si="9"/>
        <v/>
      </c>
      <c r="CF44" s="197" t="str">
        <f t="shared" si="10"/>
        <v/>
      </c>
      <c r="CG44" s="197" t="str">
        <f t="shared" si="11"/>
        <v/>
      </c>
      <c r="CH44" s="198"/>
    </row>
    <row r="45" spans="1:86" ht="15.95" customHeight="1">
      <c r="A45" s="186">
        <f>IF('Result Sheet'!A48="","",'Result Sheet'!A48)</f>
        <v>41</v>
      </c>
      <c r="B45" s="187" t="str">
        <f>IF('Result Sheet'!B48="","",'Result Sheet'!B48)</f>
        <v/>
      </c>
      <c r="C45" s="188" t="str">
        <f>IF('Result Sheet'!F48="","",'Result Sheet'!F48)</f>
        <v/>
      </c>
      <c r="D45" s="189" t="str">
        <f>IF('Result Sheet'!E48="","",'Result Sheet'!E48)</f>
        <v/>
      </c>
      <c r="E45" s="333" t="str">
        <f>IF('Result Sheet'!G48="","",'Result Sheet'!G48)</f>
        <v/>
      </c>
      <c r="F45" s="333" t="str">
        <f>IF('Result Sheet'!H48="","",'Result Sheet'!H48)</f>
        <v/>
      </c>
      <c r="G45" s="333" t="str">
        <f>IF('Result Sheet'!I48="","",'Result Sheet'!I48)</f>
        <v/>
      </c>
      <c r="H45" s="190" t="str">
        <f>IF('Result Sheet'!K48="","",'Result Sheet'!K48)</f>
        <v/>
      </c>
      <c r="I45" s="190" t="str">
        <f>IF('Result Sheet'!J48="","",'Result Sheet'!J48)</f>
        <v/>
      </c>
      <c r="J45" s="304" t="str">
        <f>IF('Result Sheet'!FZ48="","",'Result Sheet'!FZ48)</f>
        <v/>
      </c>
      <c r="K45" s="191" t="str">
        <f>IF('Result Sheet'!FU48="","",'Result Sheet'!FU48)</f>
        <v/>
      </c>
      <c r="L45" s="192" t="str">
        <f>IF('Result Sheet'!FV48="","",'Result Sheet'!FV48)</f>
        <v/>
      </c>
      <c r="M45" s="191" t="str">
        <f>IF('Result Sheet'!FW48="","",'Result Sheet'!FW48)</f>
        <v/>
      </c>
      <c r="N45" s="330" t="str">
        <f>IF('Result Sheet'!FZ48="NSO","NSO",IF('Result Sheet'!FX48="","",'Result Sheet'!FX48))</f>
        <v/>
      </c>
      <c r="O45" s="193" t="str">
        <f>IF('Result Sheet'!AE48="","",'Result Sheet'!AE48)</f>
        <v/>
      </c>
      <c r="P45" s="194" t="str">
        <f>IF('Result Sheet'!AF48="","",'Result Sheet'!AF48)</f>
        <v/>
      </c>
      <c r="Q45" s="193" t="str">
        <f>IF('Result Sheet'!AZ48="","",'Result Sheet'!AZ48)</f>
        <v/>
      </c>
      <c r="R45" s="194" t="str">
        <f>IF('Result Sheet'!BA48="","",'Result Sheet'!BA48)</f>
        <v/>
      </c>
      <c r="S45" s="193" t="str">
        <f>IF('Result Sheet'!BV48="","",'Result Sheet'!BV48)</f>
        <v/>
      </c>
      <c r="T45" s="194" t="str">
        <f>IF('Result Sheet'!BW48="","",'Result Sheet'!BW48)</f>
        <v/>
      </c>
      <c r="U45" s="193" t="str">
        <f>IF('Result Sheet'!CQ48="","",'Result Sheet'!CQ48)</f>
        <v/>
      </c>
      <c r="V45" s="194" t="str">
        <f>IF('Result Sheet'!CR48="","",'Result Sheet'!CR48)</f>
        <v/>
      </c>
      <c r="W45" s="193" t="str">
        <f>IF('Result Sheet'!DL48="","",'Result Sheet'!DL48)</f>
        <v/>
      </c>
      <c r="X45" s="194" t="str">
        <f>IF('Result Sheet'!DM48="","",'Result Sheet'!DM48)</f>
        <v/>
      </c>
      <c r="Y45" s="193" t="str">
        <f>IF('Result Sheet'!EG48="","",'Result Sheet'!EG48)</f>
        <v/>
      </c>
      <c r="Z45" s="194" t="str">
        <f>IF('Result Sheet'!EH48="","",'Result Sheet'!EH48)</f>
        <v/>
      </c>
      <c r="AA45" s="195" t="str">
        <f>IF('Result Sheet'!GB48="","",'Result Sheet'!GB48)</f>
        <v/>
      </c>
      <c r="BU45" s="196" t="str">
        <f>'Result Sheet'!G48</f>
        <v/>
      </c>
      <c r="BV45" s="197" t="str">
        <f t="shared" si="0"/>
        <v/>
      </c>
      <c r="BW45" s="197" t="str">
        <f t="shared" si="1"/>
        <v/>
      </c>
      <c r="BX45" s="197" t="str">
        <f t="shared" si="2"/>
        <v/>
      </c>
      <c r="BY45" s="197" t="str">
        <f t="shared" si="3"/>
        <v/>
      </c>
      <c r="BZ45" s="197" t="str">
        <f t="shared" si="4"/>
        <v/>
      </c>
      <c r="CA45" s="197" t="str">
        <f t="shared" si="5"/>
        <v/>
      </c>
      <c r="CB45" s="197" t="str">
        <f t="shared" si="6"/>
        <v/>
      </c>
      <c r="CC45" s="197" t="str">
        <f t="shared" si="7"/>
        <v/>
      </c>
      <c r="CD45" s="197" t="str">
        <f t="shared" si="8"/>
        <v/>
      </c>
      <c r="CE45" s="197" t="str">
        <f t="shared" si="9"/>
        <v/>
      </c>
      <c r="CF45" s="197" t="str">
        <f t="shared" si="10"/>
        <v/>
      </c>
      <c r="CG45" s="197" t="str">
        <f t="shared" si="11"/>
        <v/>
      </c>
      <c r="CH45" s="198"/>
    </row>
    <row r="46" spans="1:86" ht="15.95" customHeight="1">
      <c r="A46" s="186">
        <f>IF('Result Sheet'!A49="","",'Result Sheet'!A49)</f>
        <v>42</v>
      </c>
      <c r="B46" s="187" t="str">
        <f>IF('Result Sheet'!B49="","",'Result Sheet'!B49)</f>
        <v/>
      </c>
      <c r="C46" s="188" t="str">
        <f>IF('Result Sheet'!F49="","",'Result Sheet'!F49)</f>
        <v/>
      </c>
      <c r="D46" s="189" t="str">
        <f>IF('Result Sheet'!E49="","",'Result Sheet'!E49)</f>
        <v/>
      </c>
      <c r="E46" s="333" t="str">
        <f>IF('Result Sheet'!G49="","",'Result Sheet'!G49)</f>
        <v/>
      </c>
      <c r="F46" s="333" t="str">
        <f>IF('Result Sheet'!H49="","",'Result Sheet'!H49)</f>
        <v/>
      </c>
      <c r="G46" s="333" t="str">
        <f>IF('Result Sheet'!I49="","",'Result Sheet'!I49)</f>
        <v/>
      </c>
      <c r="H46" s="190" t="str">
        <f>IF('Result Sheet'!K49="","",'Result Sheet'!K49)</f>
        <v/>
      </c>
      <c r="I46" s="190" t="str">
        <f>IF('Result Sheet'!J49="","",'Result Sheet'!J49)</f>
        <v/>
      </c>
      <c r="J46" s="304" t="str">
        <f>IF('Result Sheet'!FZ49="","",'Result Sheet'!FZ49)</f>
        <v/>
      </c>
      <c r="K46" s="191" t="str">
        <f>IF('Result Sheet'!FU49="","",'Result Sheet'!FU49)</f>
        <v/>
      </c>
      <c r="L46" s="192" t="str">
        <f>IF('Result Sheet'!FV49="","",'Result Sheet'!FV49)</f>
        <v/>
      </c>
      <c r="M46" s="191" t="str">
        <f>IF('Result Sheet'!FW49="","",'Result Sheet'!FW49)</f>
        <v/>
      </c>
      <c r="N46" s="330" t="str">
        <f>IF('Result Sheet'!FZ49="NSO","NSO",IF('Result Sheet'!FX49="","",'Result Sheet'!FX49))</f>
        <v/>
      </c>
      <c r="O46" s="193" t="str">
        <f>IF('Result Sheet'!AE49="","",'Result Sheet'!AE49)</f>
        <v/>
      </c>
      <c r="P46" s="194" t="str">
        <f>IF('Result Sheet'!AF49="","",'Result Sheet'!AF49)</f>
        <v/>
      </c>
      <c r="Q46" s="193" t="str">
        <f>IF('Result Sheet'!AZ49="","",'Result Sheet'!AZ49)</f>
        <v/>
      </c>
      <c r="R46" s="194" t="str">
        <f>IF('Result Sheet'!BA49="","",'Result Sheet'!BA49)</f>
        <v/>
      </c>
      <c r="S46" s="193" t="str">
        <f>IF('Result Sheet'!BV49="","",'Result Sheet'!BV49)</f>
        <v/>
      </c>
      <c r="T46" s="194" t="str">
        <f>IF('Result Sheet'!BW49="","",'Result Sheet'!BW49)</f>
        <v/>
      </c>
      <c r="U46" s="193" t="str">
        <f>IF('Result Sheet'!CQ49="","",'Result Sheet'!CQ49)</f>
        <v/>
      </c>
      <c r="V46" s="194" t="str">
        <f>IF('Result Sheet'!CR49="","",'Result Sheet'!CR49)</f>
        <v/>
      </c>
      <c r="W46" s="193" t="str">
        <f>IF('Result Sheet'!DL49="","",'Result Sheet'!DL49)</f>
        <v/>
      </c>
      <c r="X46" s="194" t="str">
        <f>IF('Result Sheet'!DM49="","",'Result Sheet'!DM49)</f>
        <v/>
      </c>
      <c r="Y46" s="193" t="str">
        <f>IF('Result Sheet'!EG49="","",'Result Sheet'!EG49)</f>
        <v/>
      </c>
      <c r="Z46" s="194" t="str">
        <f>IF('Result Sheet'!EH49="","",'Result Sheet'!EH49)</f>
        <v/>
      </c>
      <c r="AA46" s="195" t="str">
        <f>IF('Result Sheet'!GB49="","",'Result Sheet'!GB49)</f>
        <v/>
      </c>
      <c r="BU46" s="196" t="str">
        <f>'Result Sheet'!G49</f>
        <v/>
      </c>
      <c r="BV46" s="197" t="str">
        <f t="shared" si="0"/>
        <v/>
      </c>
      <c r="BW46" s="197" t="str">
        <f t="shared" si="1"/>
        <v/>
      </c>
      <c r="BX46" s="197" t="str">
        <f t="shared" si="2"/>
        <v/>
      </c>
      <c r="BY46" s="197" t="str">
        <f t="shared" si="3"/>
        <v/>
      </c>
      <c r="BZ46" s="197" t="str">
        <f t="shared" si="4"/>
        <v/>
      </c>
      <c r="CA46" s="197" t="str">
        <f t="shared" si="5"/>
        <v/>
      </c>
      <c r="CB46" s="197" t="str">
        <f t="shared" si="6"/>
        <v/>
      </c>
      <c r="CC46" s="197" t="str">
        <f t="shared" si="7"/>
        <v/>
      </c>
      <c r="CD46" s="197" t="str">
        <f t="shared" si="8"/>
        <v/>
      </c>
      <c r="CE46" s="197" t="str">
        <f t="shared" si="9"/>
        <v/>
      </c>
      <c r="CF46" s="197" t="str">
        <f t="shared" si="10"/>
        <v/>
      </c>
      <c r="CG46" s="197" t="str">
        <f t="shared" si="11"/>
        <v/>
      </c>
      <c r="CH46" s="198"/>
    </row>
    <row r="47" spans="1:86" ht="15.95" customHeight="1">
      <c r="A47" s="186">
        <f>IF('Result Sheet'!A50="","",'Result Sheet'!A50)</f>
        <v>43</v>
      </c>
      <c r="B47" s="187" t="str">
        <f>IF('Result Sheet'!B50="","",'Result Sheet'!B50)</f>
        <v/>
      </c>
      <c r="C47" s="188" t="str">
        <f>IF('Result Sheet'!F50="","",'Result Sheet'!F50)</f>
        <v/>
      </c>
      <c r="D47" s="189" t="str">
        <f>IF('Result Sheet'!E50="","",'Result Sheet'!E50)</f>
        <v/>
      </c>
      <c r="E47" s="333" t="str">
        <f>IF('Result Sheet'!G50="","",'Result Sheet'!G50)</f>
        <v/>
      </c>
      <c r="F47" s="333" t="str">
        <f>IF('Result Sheet'!H50="","",'Result Sheet'!H50)</f>
        <v/>
      </c>
      <c r="G47" s="333" t="str">
        <f>IF('Result Sheet'!I50="","",'Result Sheet'!I50)</f>
        <v/>
      </c>
      <c r="H47" s="190" t="str">
        <f>IF('Result Sheet'!K50="","",'Result Sheet'!K50)</f>
        <v/>
      </c>
      <c r="I47" s="190" t="str">
        <f>IF('Result Sheet'!J50="","",'Result Sheet'!J50)</f>
        <v/>
      </c>
      <c r="J47" s="304" t="str">
        <f>IF('Result Sheet'!FZ50="","",'Result Sheet'!FZ50)</f>
        <v/>
      </c>
      <c r="K47" s="191" t="str">
        <f>IF('Result Sheet'!FU50="","",'Result Sheet'!FU50)</f>
        <v/>
      </c>
      <c r="L47" s="192" t="str">
        <f>IF('Result Sheet'!FV50="","",'Result Sheet'!FV50)</f>
        <v/>
      </c>
      <c r="M47" s="191" t="str">
        <f>IF('Result Sheet'!FW50="","",'Result Sheet'!FW50)</f>
        <v/>
      </c>
      <c r="N47" s="330" t="str">
        <f>IF('Result Sheet'!FZ50="NSO","NSO",IF('Result Sheet'!FX50="","",'Result Sheet'!FX50))</f>
        <v/>
      </c>
      <c r="O47" s="193" t="str">
        <f>IF('Result Sheet'!AE50="","",'Result Sheet'!AE50)</f>
        <v/>
      </c>
      <c r="P47" s="194" t="str">
        <f>IF('Result Sheet'!AF50="","",'Result Sheet'!AF50)</f>
        <v/>
      </c>
      <c r="Q47" s="193" t="str">
        <f>IF('Result Sheet'!AZ50="","",'Result Sheet'!AZ50)</f>
        <v/>
      </c>
      <c r="R47" s="194" t="str">
        <f>IF('Result Sheet'!BA50="","",'Result Sheet'!BA50)</f>
        <v/>
      </c>
      <c r="S47" s="193" t="str">
        <f>IF('Result Sheet'!BV50="","",'Result Sheet'!BV50)</f>
        <v/>
      </c>
      <c r="T47" s="194" t="str">
        <f>IF('Result Sheet'!BW50="","",'Result Sheet'!BW50)</f>
        <v/>
      </c>
      <c r="U47" s="193" t="str">
        <f>IF('Result Sheet'!CQ50="","",'Result Sheet'!CQ50)</f>
        <v/>
      </c>
      <c r="V47" s="194" t="str">
        <f>IF('Result Sheet'!CR50="","",'Result Sheet'!CR50)</f>
        <v/>
      </c>
      <c r="W47" s="193" t="str">
        <f>IF('Result Sheet'!DL50="","",'Result Sheet'!DL50)</f>
        <v/>
      </c>
      <c r="X47" s="194" t="str">
        <f>IF('Result Sheet'!DM50="","",'Result Sheet'!DM50)</f>
        <v/>
      </c>
      <c r="Y47" s="193" t="str">
        <f>IF('Result Sheet'!EG50="","",'Result Sheet'!EG50)</f>
        <v/>
      </c>
      <c r="Z47" s="194" t="str">
        <f>IF('Result Sheet'!EH50="","",'Result Sheet'!EH50)</f>
        <v/>
      </c>
      <c r="AA47" s="195" t="str">
        <f>IF('Result Sheet'!GB50="","",'Result Sheet'!GB50)</f>
        <v/>
      </c>
      <c r="BU47" s="196" t="str">
        <f>'Result Sheet'!G50</f>
        <v/>
      </c>
      <c r="BV47" s="197" t="str">
        <f t="shared" si="0"/>
        <v/>
      </c>
      <c r="BW47" s="197" t="str">
        <f t="shared" si="1"/>
        <v/>
      </c>
      <c r="BX47" s="197" t="str">
        <f t="shared" si="2"/>
        <v/>
      </c>
      <c r="BY47" s="197" t="str">
        <f t="shared" si="3"/>
        <v/>
      </c>
      <c r="BZ47" s="197" t="str">
        <f t="shared" si="4"/>
        <v/>
      </c>
      <c r="CA47" s="197" t="str">
        <f t="shared" si="5"/>
        <v/>
      </c>
      <c r="CB47" s="197" t="str">
        <f t="shared" si="6"/>
        <v/>
      </c>
      <c r="CC47" s="197" t="str">
        <f t="shared" si="7"/>
        <v/>
      </c>
      <c r="CD47" s="197" t="str">
        <f t="shared" si="8"/>
        <v/>
      </c>
      <c r="CE47" s="197" t="str">
        <f t="shared" si="9"/>
        <v/>
      </c>
      <c r="CF47" s="197" t="str">
        <f t="shared" si="10"/>
        <v/>
      </c>
      <c r="CG47" s="197" t="str">
        <f t="shared" si="11"/>
        <v/>
      </c>
      <c r="CH47" s="198"/>
    </row>
    <row r="48" spans="1:86" ht="15.95" customHeight="1">
      <c r="A48" s="186">
        <f>IF('Result Sheet'!A51="","",'Result Sheet'!A51)</f>
        <v>44</v>
      </c>
      <c r="B48" s="187" t="str">
        <f>IF('Result Sheet'!B51="","",'Result Sheet'!B51)</f>
        <v/>
      </c>
      <c r="C48" s="188" t="str">
        <f>IF('Result Sheet'!F51="","",'Result Sheet'!F51)</f>
        <v/>
      </c>
      <c r="D48" s="189" t="str">
        <f>IF('Result Sheet'!E51="","",'Result Sheet'!E51)</f>
        <v/>
      </c>
      <c r="E48" s="333" t="str">
        <f>IF('Result Sheet'!G51="","",'Result Sheet'!G51)</f>
        <v/>
      </c>
      <c r="F48" s="333" t="str">
        <f>IF('Result Sheet'!H51="","",'Result Sheet'!H51)</f>
        <v/>
      </c>
      <c r="G48" s="333" t="str">
        <f>IF('Result Sheet'!I51="","",'Result Sheet'!I51)</f>
        <v/>
      </c>
      <c r="H48" s="190" t="str">
        <f>IF('Result Sheet'!K51="","",'Result Sheet'!K51)</f>
        <v/>
      </c>
      <c r="I48" s="190" t="str">
        <f>IF('Result Sheet'!J51="","",'Result Sheet'!J51)</f>
        <v/>
      </c>
      <c r="J48" s="304" t="str">
        <f>IF('Result Sheet'!FZ51="","",'Result Sheet'!FZ51)</f>
        <v/>
      </c>
      <c r="K48" s="191" t="str">
        <f>IF('Result Sheet'!FU51="","",'Result Sheet'!FU51)</f>
        <v/>
      </c>
      <c r="L48" s="192" t="str">
        <f>IF('Result Sheet'!FV51="","",'Result Sheet'!FV51)</f>
        <v/>
      </c>
      <c r="M48" s="191" t="str">
        <f>IF('Result Sheet'!FW51="","",'Result Sheet'!FW51)</f>
        <v/>
      </c>
      <c r="N48" s="330" t="str">
        <f>IF('Result Sheet'!FZ51="NSO","NSO",IF('Result Sheet'!FX51="","",'Result Sheet'!FX51))</f>
        <v/>
      </c>
      <c r="O48" s="193" t="str">
        <f>IF('Result Sheet'!AE51="","",'Result Sheet'!AE51)</f>
        <v/>
      </c>
      <c r="P48" s="194" t="str">
        <f>IF('Result Sheet'!AF51="","",'Result Sheet'!AF51)</f>
        <v/>
      </c>
      <c r="Q48" s="193" t="str">
        <f>IF('Result Sheet'!AZ51="","",'Result Sheet'!AZ51)</f>
        <v/>
      </c>
      <c r="R48" s="194" t="str">
        <f>IF('Result Sheet'!BA51="","",'Result Sheet'!BA51)</f>
        <v/>
      </c>
      <c r="S48" s="193" t="str">
        <f>IF('Result Sheet'!BV51="","",'Result Sheet'!BV51)</f>
        <v/>
      </c>
      <c r="T48" s="194" t="str">
        <f>IF('Result Sheet'!BW51="","",'Result Sheet'!BW51)</f>
        <v/>
      </c>
      <c r="U48" s="193" t="str">
        <f>IF('Result Sheet'!CQ51="","",'Result Sheet'!CQ51)</f>
        <v/>
      </c>
      <c r="V48" s="194" t="str">
        <f>IF('Result Sheet'!CR51="","",'Result Sheet'!CR51)</f>
        <v/>
      </c>
      <c r="W48" s="193" t="str">
        <f>IF('Result Sheet'!DL51="","",'Result Sheet'!DL51)</f>
        <v/>
      </c>
      <c r="X48" s="194" t="str">
        <f>IF('Result Sheet'!DM51="","",'Result Sheet'!DM51)</f>
        <v/>
      </c>
      <c r="Y48" s="193" t="str">
        <f>IF('Result Sheet'!EG51="","",'Result Sheet'!EG51)</f>
        <v/>
      </c>
      <c r="Z48" s="194" t="str">
        <f>IF('Result Sheet'!EH51="","",'Result Sheet'!EH51)</f>
        <v/>
      </c>
      <c r="AA48" s="195" t="str">
        <f>IF('Result Sheet'!GB51="","",'Result Sheet'!GB51)</f>
        <v/>
      </c>
      <c r="BU48" s="196" t="str">
        <f>'Result Sheet'!G51</f>
        <v/>
      </c>
      <c r="BV48" s="197" t="str">
        <f t="shared" si="0"/>
        <v/>
      </c>
      <c r="BW48" s="197" t="str">
        <f t="shared" si="1"/>
        <v/>
      </c>
      <c r="BX48" s="197" t="str">
        <f t="shared" si="2"/>
        <v/>
      </c>
      <c r="BY48" s="197" t="str">
        <f t="shared" si="3"/>
        <v/>
      </c>
      <c r="BZ48" s="197" t="str">
        <f t="shared" si="4"/>
        <v/>
      </c>
      <c r="CA48" s="197" t="str">
        <f t="shared" si="5"/>
        <v/>
      </c>
      <c r="CB48" s="197" t="str">
        <f t="shared" si="6"/>
        <v/>
      </c>
      <c r="CC48" s="197" t="str">
        <f t="shared" si="7"/>
        <v/>
      </c>
      <c r="CD48" s="197" t="str">
        <f t="shared" si="8"/>
        <v/>
      </c>
      <c r="CE48" s="197" t="str">
        <f t="shared" si="9"/>
        <v/>
      </c>
      <c r="CF48" s="197" t="str">
        <f t="shared" si="10"/>
        <v/>
      </c>
      <c r="CG48" s="197" t="str">
        <f t="shared" si="11"/>
        <v/>
      </c>
      <c r="CH48" s="198"/>
    </row>
    <row r="49" spans="1:86" ht="15.95" customHeight="1">
      <c r="A49" s="186">
        <f>IF('Result Sheet'!A52="","",'Result Sheet'!A52)</f>
        <v>45</v>
      </c>
      <c r="B49" s="187" t="str">
        <f>IF('Result Sheet'!B52="","",'Result Sheet'!B52)</f>
        <v/>
      </c>
      <c r="C49" s="188" t="str">
        <f>IF('Result Sheet'!F52="","",'Result Sheet'!F52)</f>
        <v/>
      </c>
      <c r="D49" s="189" t="str">
        <f>IF('Result Sheet'!E52="","",'Result Sheet'!E52)</f>
        <v/>
      </c>
      <c r="E49" s="333" t="str">
        <f>IF('Result Sheet'!G52="","",'Result Sheet'!G52)</f>
        <v/>
      </c>
      <c r="F49" s="333" t="str">
        <f>IF('Result Sheet'!H52="","",'Result Sheet'!H52)</f>
        <v/>
      </c>
      <c r="G49" s="333" t="str">
        <f>IF('Result Sheet'!I52="","",'Result Sheet'!I52)</f>
        <v/>
      </c>
      <c r="H49" s="190" t="str">
        <f>IF('Result Sheet'!K52="","",'Result Sheet'!K52)</f>
        <v/>
      </c>
      <c r="I49" s="190" t="str">
        <f>IF('Result Sheet'!J52="","",'Result Sheet'!J52)</f>
        <v/>
      </c>
      <c r="J49" s="304" t="str">
        <f>IF('Result Sheet'!FZ52="","",'Result Sheet'!FZ52)</f>
        <v/>
      </c>
      <c r="K49" s="191" t="str">
        <f>IF('Result Sheet'!FU52="","",'Result Sheet'!FU52)</f>
        <v/>
      </c>
      <c r="L49" s="192" t="str">
        <f>IF('Result Sheet'!FV52="","",'Result Sheet'!FV52)</f>
        <v/>
      </c>
      <c r="M49" s="191" t="str">
        <f>IF('Result Sheet'!FW52="","",'Result Sheet'!FW52)</f>
        <v/>
      </c>
      <c r="N49" s="330" t="str">
        <f>IF('Result Sheet'!FZ52="NSO","NSO",IF('Result Sheet'!FX52="","",'Result Sheet'!FX52))</f>
        <v/>
      </c>
      <c r="O49" s="193" t="str">
        <f>IF('Result Sheet'!AE52="","",'Result Sheet'!AE52)</f>
        <v/>
      </c>
      <c r="P49" s="194" t="str">
        <f>IF('Result Sheet'!AF52="","",'Result Sheet'!AF52)</f>
        <v/>
      </c>
      <c r="Q49" s="193" t="str">
        <f>IF('Result Sheet'!AZ52="","",'Result Sheet'!AZ52)</f>
        <v/>
      </c>
      <c r="R49" s="194" t="str">
        <f>IF('Result Sheet'!BA52="","",'Result Sheet'!BA52)</f>
        <v/>
      </c>
      <c r="S49" s="193" t="str">
        <f>IF('Result Sheet'!BV52="","",'Result Sheet'!BV52)</f>
        <v/>
      </c>
      <c r="T49" s="194" t="str">
        <f>IF('Result Sheet'!BW52="","",'Result Sheet'!BW52)</f>
        <v/>
      </c>
      <c r="U49" s="193" t="str">
        <f>IF('Result Sheet'!CQ52="","",'Result Sheet'!CQ52)</f>
        <v/>
      </c>
      <c r="V49" s="194" t="str">
        <f>IF('Result Sheet'!CR52="","",'Result Sheet'!CR52)</f>
        <v/>
      </c>
      <c r="W49" s="193" t="str">
        <f>IF('Result Sheet'!DL52="","",'Result Sheet'!DL52)</f>
        <v/>
      </c>
      <c r="X49" s="194" t="str">
        <f>IF('Result Sheet'!DM52="","",'Result Sheet'!DM52)</f>
        <v/>
      </c>
      <c r="Y49" s="193" t="str">
        <f>IF('Result Sheet'!EG52="","",'Result Sheet'!EG52)</f>
        <v/>
      </c>
      <c r="Z49" s="194" t="str">
        <f>IF('Result Sheet'!EH52="","",'Result Sheet'!EH52)</f>
        <v/>
      </c>
      <c r="AA49" s="195" t="str">
        <f>IF('Result Sheet'!GB52="","",'Result Sheet'!GB52)</f>
        <v/>
      </c>
      <c r="BU49" s="196" t="str">
        <f>'Result Sheet'!G52</f>
        <v/>
      </c>
      <c r="BV49" s="197" t="str">
        <f t="shared" si="0"/>
        <v/>
      </c>
      <c r="BW49" s="197" t="str">
        <f t="shared" si="1"/>
        <v/>
      </c>
      <c r="BX49" s="197" t="str">
        <f t="shared" si="2"/>
        <v/>
      </c>
      <c r="BY49" s="197" t="str">
        <f t="shared" si="3"/>
        <v/>
      </c>
      <c r="BZ49" s="197" t="str">
        <f t="shared" si="4"/>
        <v/>
      </c>
      <c r="CA49" s="197" t="str">
        <f t="shared" si="5"/>
        <v/>
      </c>
      <c r="CB49" s="197" t="str">
        <f t="shared" si="6"/>
        <v/>
      </c>
      <c r="CC49" s="197" t="str">
        <f t="shared" si="7"/>
        <v/>
      </c>
      <c r="CD49" s="197" t="str">
        <f t="shared" si="8"/>
        <v/>
      </c>
      <c r="CE49" s="197" t="str">
        <f t="shared" si="9"/>
        <v/>
      </c>
      <c r="CF49" s="197" t="str">
        <f t="shared" si="10"/>
        <v/>
      </c>
      <c r="CG49" s="197" t="str">
        <f t="shared" si="11"/>
        <v/>
      </c>
      <c r="CH49" s="198"/>
    </row>
    <row r="50" spans="1:86" ht="15.95" customHeight="1">
      <c r="A50" s="186">
        <f>IF('Result Sheet'!A53="","",'Result Sheet'!A53)</f>
        <v>46</v>
      </c>
      <c r="B50" s="187" t="str">
        <f>IF('Result Sheet'!B53="","",'Result Sheet'!B53)</f>
        <v/>
      </c>
      <c r="C50" s="188" t="str">
        <f>IF('Result Sheet'!F53="","",'Result Sheet'!F53)</f>
        <v/>
      </c>
      <c r="D50" s="189" t="str">
        <f>IF('Result Sheet'!E53="","",'Result Sheet'!E53)</f>
        <v/>
      </c>
      <c r="E50" s="333" t="str">
        <f>IF('Result Sheet'!G53="","",'Result Sheet'!G53)</f>
        <v/>
      </c>
      <c r="F50" s="333" t="str">
        <f>IF('Result Sheet'!H53="","",'Result Sheet'!H53)</f>
        <v/>
      </c>
      <c r="G50" s="333" t="str">
        <f>IF('Result Sheet'!I53="","",'Result Sheet'!I53)</f>
        <v/>
      </c>
      <c r="H50" s="190" t="str">
        <f>IF('Result Sheet'!K53="","",'Result Sheet'!K53)</f>
        <v/>
      </c>
      <c r="I50" s="190" t="str">
        <f>IF('Result Sheet'!J53="","",'Result Sheet'!J53)</f>
        <v/>
      </c>
      <c r="J50" s="304" t="str">
        <f>IF('Result Sheet'!FZ53="","",'Result Sheet'!FZ53)</f>
        <v/>
      </c>
      <c r="K50" s="191" t="str">
        <f>IF('Result Sheet'!FU53="","",'Result Sheet'!FU53)</f>
        <v/>
      </c>
      <c r="L50" s="192" t="str">
        <f>IF('Result Sheet'!FV53="","",'Result Sheet'!FV53)</f>
        <v/>
      </c>
      <c r="M50" s="191" t="str">
        <f>IF('Result Sheet'!FW53="","",'Result Sheet'!FW53)</f>
        <v/>
      </c>
      <c r="N50" s="330" t="str">
        <f>IF('Result Sheet'!FZ53="NSO","NSO",IF('Result Sheet'!FX53="","",'Result Sheet'!FX53))</f>
        <v/>
      </c>
      <c r="O50" s="193" t="str">
        <f>IF('Result Sheet'!AE53="","",'Result Sheet'!AE53)</f>
        <v/>
      </c>
      <c r="P50" s="194" t="str">
        <f>IF('Result Sheet'!AF53="","",'Result Sheet'!AF53)</f>
        <v/>
      </c>
      <c r="Q50" s="193" t="str">
        <f>IF('Result Sheet'!AZ53="","",'Result Sheet'!AZ53)</f>
        <v/>
      </c>
      <c r="R50" s="194" t="str">
        <f>IF('Result Sheet'!BA53="","",'Result Sheet'!BA53)</f>
        <v/>
      </c>
      <c r="S50" s="193" t="str">
        <f>IF('Result Sheet'!BV53="","",'Result Sheet'!BV53)</f>
        <v/>
      </c>
      <c r="T50" s="194" t="str">
        <f>IF('Result Sheet'!BW53="","",'Result Sheet'!BW53)</f>
        <v/>
      </c>
      <c r="U50" s="193" t="str">
        <f>IF('Result Sheet'!CQ53="","",'Result Sheet'!CQ53)</f>
        <v/>
      </c>
      <c r="V50" s="194" t="str">
        <f>IF('Result Sheet'!CR53="","",'Result Sheet'!CR53)</f>
        <v/>
      </c>
      <c r="W50" s="193" t="str">
        <f>IF('Result Sheet'!DL53="","",'Result Sheet'!DL53)</f>
        <v/>
      </c>
      <c r="X50" s="194" t="str">
        <f>IF('Result Sheet'!DM53="","",'Result Sheet'!DM53)</f>
        <v/>
      </c>
      <c r="Y50" s="193" t="str">
        <f>IF('Result Sheet'!EG53="","",'Result Sheet'!EG53)</f>
        <v/>
      </c>
      <c r="Z50" s="194" t="str">
        <f>IF('Result Sheet'!EH53="","",'Result Sheet'!EH53)</f>
        <v/>
      </c>
      <c r="AA50" s="195" t="str">
        <f>IF('Result Sheet'!GB53="","",'Result Sheet'!GB53)</f>
        <v/>
      </c>
      <c r="BU50" s="196" t="str">
        <f>'Result Sheet'!G53</f>
        <v/>
      </c>
      <c r="BV50" s="197" t="str">
        <f t="shared" si="0"/>
        <v/>
      </c>
      <c r="BW50" s="197" t="str">
        <f t="shared" si="1"/>
        <v/>
      </c>
      <c r="BX50" s="197" t="str">
        <f t="shared" si="2"/>
        <v/>
      </c>
      <c r="BY50" s="197" t="str">
        <f t="shared" si="3"/>
        <v/>
      </c>
      <c r="BZ50" s="197" t="str">
        <f t="shared" si="4"/>
        <v/>
      </c>
      <c r="CA50" s="197" t="str">
        <f t="shared" si="5"/>
        <v/>
      </c>
      <c r="CB50" s="197" t="str">
        <f t="shared" si="6"/>
        <v/>
      </c>
      <c r="CC50" s="197" t="str">
        <f t="shared" si="7"/>
        <v/>
      </c>
      <c r="CD50" s="197" t="str">
        <f t="shared" si="8"/>
        <v/>
      </c>
      <c r="CE50" s="197" t="str">
        <f t="shared" si="9"/>
        <v/>
      </c>
      <c r="CF50" s="197" t="str">
        <f t="shared" si="10"/>
        <v/>
      </c>
      <c r="CG50" s="197" t="str">
        <f t="shared" si="11"/>
        <v/>
      </c>
      <c r="CH50" s="198"/>
    </row>
    <row r="51" spans="1:86" ht="15.95" customHeight="1">
      <c r="A51" s="186">
        <f>IF('Result Sheet'!A54="","",'Result Sheet'!A54)</f>
        <v>47</v>
      </c>
      <c r="B51" s="187" t="str">
        <f>IF('Result Sheet'!B54="","",'Result Sheet'!B54)</f>
        <v/>
      </c>
      <c r="C51" s="188" t="str">
        <f>IF('Result Sheet'!F54="","",'Result Sheet'!F54)</f>
        <v/>
      </c>
      <c r="D51" s="189" t="str">
        <f>IF('Result Sheet'!E54="","",'Result Sheet'!E54)</f>
        <v/>
      </c>
      <c r="E51" s="333" t="str">
        <f>IF('Result Sheet'!G54="","",'Result Sheet'!G54)</f>
        <v/>
      </c>
      <c r="F51" s="333" t="str">
        <f>IF('Result Sheet'!H54="","",'Result Sheet'!H54)</f>
        <v/>
      </c>
      <c r="G51" s="333" t="str">
        <f>IF('Result Sheet'!I54="","",'Result Sheet'!I54)</f>
        <v/>
      </c>
      <c r="H51" s="190" t="str">
        <f>IF('Result Sheet'!K54="","",'Result Sheet'!K54)</f>
        <v/>
      </c>
      <c r="I51" s="190" t="str">
        <f>IF('Result Sheet'!J54="","",'Result Sheet'!J54)</f>
        <v/>
      </c>
      <c r="J51" s="304" t="str">
        <f>IF('Result Sheet'!FZ54="","",'Result Sheet'!FZ54)</f>
        <v/>
      </c>
      <c r="K51" s="191" t="str">
        <f>IF('Result Sheet'!FU54="","",'Result Sheet'!FU54)</f>
        <v/>
      </c>
      <c r="L51" s="192" t="str">
        <f>IF('Result Sheet'!FV54="","",'Result Sheet'!FV54)</f>
        <v/>
      </c>
      <c r="M51" s="191" t="str">
        <f>IF('Result Sheet'!FW54="","",'Result Sheet'!FW54)</f>
        <v/>
      </c>
      <c r="N51" s="330" t="str">
        <f>IF('Result Sheet'!FZ54="NSO","NSO",IF('Result Sheet'!FX54="","",'Result Sheet'!FX54))</f>
        <v/>
      </c>
      <c r="O51" s="193" t="str">
        <f>IF('Result Sheet'!AE54="","",'Result Sheet'!AE54)</f>
        <v/>
      </c>
      <c r="P51" s="194" t="str">
        <f>IF('Result Sheet'!AF54="","",'Result Sheet'!AF54)</f>
        <v/>
      </c>
      <c r="Q51" s="193" t="str">
        <f>IF('Result Sheet'!AZ54="","",'Result Sheet'!AZ54)</f>
        <v/>
      </c>
      <c r="R51" s="194" t="str">
        <f>IF('Result Sheet'!BA54="","",'Result Sheet'!BA54)</f>
        <v/>
      </c>
      <c r="S51" s="193" t="str">
        <f>IF('Result Sheet'!BV54="","",'Result Sheet'!BV54)</f>
        <v/>
      </c>
      <c r="T51" s="194" t="str">
        <f>IF('Result Sheet'!BW54="","",'Result Sheet'!BW54)</f>
        <v/>
      </c>
      <c r="U51" s="193" t="str">
        <f>IF('Result Sheet'!CQ54="","",'Result Sheet'!CQ54)</f>
        <v/>
      </c>
      <c r="V51" s="194" t="str">
        <f>IF('Result Sheet'!CR54="","",'Result Sheet'!CR54)</f>
        <v/>
      </c>
      <c r="W51" s="193" t="str">
        <f>IF('Result Sheet'!DL54="","",'Result Sheet'!DL54)</f>
        <v/>
      </c>
      <c r="X51" s="194" t="str">
        <f>IF('Result Sheet'!DM54="","",'Result Sheet'!DM54)</f>
        <v/>
      </c>
      <c r="Y51" s="193" t="str">
        <f>IF('Result Sheet'!EG54="","",'Result Sheet'!EG54)</f>
        <v/>
      </c>
      <c r="Z51" s="194" t="str">
        <f>IF('Result Sheet'!EH54="","",'Result Sheet'!EH54)</f>
        <v/>
      </c>
      <c r="AA51" s="195" t="str">
        <f>IF('Result Sheet'!GB54="","",'Result Sheet'!GB54)</f>
        <v/>
      </c>
      <c r="BU51" s="196" t="str">
        <f>'Result Sheet'!G54</f>
        <v/>
      </c>
      <c r="BV51" s="197" t="str">
        <f t="shared" si="0"/>
        <v/>
      </c>
      <c r="BW51" s="197" t="str">
        <f t="shared" si="1"/>
        <v/>
      </c>
      <c r="BX51" s="197" t="str">
        <f t="shared" si="2"/>
        <v/>
      </c>
      <c r="BY51" s="197" t="str">
        <f t="shared" si="3"/>
        <v/>
      </c>
      <c r="BZ51" s="197" t="str">
        <f t="shared" si="4"/>
        <v/>
      </c>
      <c r="CA51" s="197" t="str">
        <f t="shared" si="5"/>
        <v/>
      </c>
      <c r="CB51" s="197" t="str">
        <f t="shared" si="6"/>
        <v/>
      </c>
      <c r="CC51" s="197" t="str">
        <f t="shared" si="7"/>
        <v/>
      </c>
      <c r="CD51" s="197" t="str">
        <f t="shared" si="8"/>
        <v/>
      </c>
      <c r="CE51" s="197" t="str">
        <f t="shared" si="9"/>
        <v/>
      </c>
      <c r="CF51" s="197" t="str">
        <f t="shared" si="10"/>
        <v/>
      </c>
      <c r="CG51" s="197" t="str">
        <f t="shared" si="11"/>
        <v/>
      </c>
      <c r="CH51" s="198"/>
    </row>
    <row r="52" spans="1:86" ht="15.95" customHeight="1">
      <c r="A52" s="186">
        <f>IF('Result Sheet'!A55="","",'Result Sheet'!A55)</f>
        <v>48</v>
      </c>
      <c r="B52" s="187" t="str">
        <f>IF('Result Sheet'!B55="","",'Result Sheet'!B55)</f>
        <v/>
      </c>
      <c r="C52" s="188" t="str">
        <f>IF('Result Sheet'!F55="","",'Result Sheet'!F55)</f>
        <v/>
      </c>
      <c r="D52" s="189" t="str">
        <f>IF('Result Sheet'!E55="","",'Result Sheet'!E55)</f>
        <v/>
      </c>
      <c r="E52" s="333" t="str">
        <f>IF('Result Sheet'!G55="","",'Result Sheet'!G55)</f>
        <v/>
      </c>
      <c r="F52" s="333" t="str">
        <f>IF('Result Sheet'!H55="","",'Result Sheet'!H55)</f>
        <v/>
      </c>
      <c r="G52" s="333" t="str">
        <f>IF('Result Sheet'!I55="","",'Result Sheet'!I55)</f>
        <v/>
      </c>
      <c r="H52" s="190" t="str">
        <f>IF('Result Sheet'!K55="","",'Result Sheet'!K55)</f>
        <v/>
      </c>
      <c r="I52" s="190" t="str">
        <f>IF('Result Sheet'!J55="","",'Result Sheet'!J55)</f>
        <v/>
      </c>
      <c r="J52" s="304" t="str">
        <f>IF('Result Sheet'!FZ55="","",'Result Sheet'!FZ55)</f>
        <v/>
      </c>
      <c r="K52" s="191" t="str">
        <f>IF('Result Sheet'!FU55="","",'Result Sheet'!FU55)</f>
        <v/>
      </c>
      <c r="L52" s="192" t="str">
        <f>IF('Result Sheet'!FV55="","",'Result Sheet'!FV55)</f>
        <v/>
      </c>
      <c r="M52" s="191" t="str">
        <f>IF('Result Sheet'!FW55="","",'Result Sheet'!FW55)</f>
        <v/>
      </c>
      <c r="N52" s="330" t="str">
        <f>IF('Result Sheet'!FZ55="NSO","NSO",IF('Result Sheet'!FX55="","",'Result Sheet'!FX55))</f>
        <v/>
      </c>
      <c r="O52" s="193" t="str">
        <f>IF('Result Sheet'!AE55="","",'Result Sheet'!AE55)</f>
        <v/>
      </c>
      <c r="P52" s="194" t="str">
        <f>IF('Result Sheet'!AF55="","",'Result Sheet'!AF55)</f>
        <v/>
      </c>
      <c r="Q52" s="193" t="str">
        <f>IF('Result Sheet'!AZ55="","",'Result Sheet'!AZ55)</f>
        <v/>
      </c>
      <c r="R52" s="194" t="str">
        <f>IF('Result Sheet'!BA55="","",'Result Sheet'!BA55)</f>
        <v/>
      </c>
      <c r="S52" s="193" t="str">
        <f>IF('Result Sheet'!BV55="","",'Result Sheet'!BV55)</f>
        <v/>
      </c>
      <c r="T52" s="194" t="str">
        <f>IF('Result Sheet'!BW55="","",'Result Sheet'!BW55)</f>
        <v/>
      </c>
      <c r="U52" s="193" t="str">
        <f>IF('Result Sheet'!CQ55="","",'Result Sheet'!CQ55)</f>
        <v/>
      </c>
      <c r="V52" s="194" t="str">
        <f>IF('Result Sheet'!CR55="","",'Result Sheet'!CR55)</f>
        <v/>
      </c>
      <c r="W52" s="193" t="str">
        <f>IF('Result Sheet'!DL55="","",'Result Sheet'!DL55)</f>
        <v/>
      </c>
      <c r="X52" s="194" t="str">
        <f>IF('Result Sheet'!DM55="","",'Result Sheet'!DM55)</f>
        <v/>
      </c>
      <c r="Y52" s="193" t="str">
        <f>IF('Result Sheet'!EG55="","",'Result Sheet'!EG55)</f>
        <v/>
      </c>
      <c r="Z52" s="194" t="str">
        <f>IF('Result Sheet'!EH55="","",'Result Sheet'!EH55)</f>
        <v/>
      </c>
      <c r="AA52" s="195" t="str">
        <f>IF('Result Sheet'!GB55="","",'Result Sheet'!GB55)</f>
        <v/>
      </c>
      <c r="BU52" s="196" t="str">
        <f>'Result Sheet'!G55</f>
        <v/>
      </c>
      <c r="BV52" s="197" t="str">
        <f t="shared" si="0"/>
        <v/>
      </c>
      <c r="BW52" s="197" t="str">
        <f t="shared" si="1"/>
        <v/>
      </c>
      <c r="BX52" s="197" t="str">
        <f t="shared" si="2"/>
        <v/>
      </c>
      <c r="BY52" s="197" t="str">
        <f t="shared" si="3"/>
        <v/>
      </c>
      <c r="BZ52" s="197" t="str">
        <f t="shared" si="4"/>
        <v/>
      </c>
      <c r="CA52" s="197" t="str">
        <f t="shared" si="5"/>
        <v/>
      </c>
      <c r="CB52" s="197" t="str">
        <f t="shared" si="6"/>
        <v/>
      </c>
      <c r="CC52" s="197" t="str">
        <f t="shared" si="7"/>
        <v/>
      </c>
      <c r="CD52" s="197" t="str">
        <f t="shared" si="8"/>
        <v/>
      </c>
      <c r="CE52" s="197" t="str">
        <f t="shared" si="9"/>
        <v/>
      </c>
      <c r="CF52" s="197" t="str">
        <f t="shared" si="10"/>
        <v/>
      </c>
      <c r="CG52" s="197" t="str">
        <f t="shared" si="11"/>
        <v/>
      </c>
      <c r="CH52" s="198"/>
    </row>
    <row r="53" spans="1:86" ht="15.95" customHeight="1">
      <c r="A53" s="186">
        <f>IF('Result Sheet'!A56="","",'Result Sheet'!A56)</f>
        <v>49</v>
      </c>
      <c r="B53" s="187" t="str">
        <f>IF('Result Sheet'!B56="","",'Result Sheet'!B56)</f>
        <v/>
      </c>
      <c r="C53" s="188" t="str">
        <f>IF('Result Sheet'!F56="","",'Result Sheet'!F56)</f>
        <v/>
      </c>
      <c r="D53" s="189" t="str">
        <f>IF('Result Sheet'!E56="","",'Result Sheet'!E56)</f>
        <v/>
      </c>
      <c r="E53" s="333" t="str">
        <f>IF('Result Sheet'!G56="","",'Result Sheet'!G56)</f>
        <v/>
      </c>
      <c r="F53" s="333" t="str">
        <f>IF('Result Sheet'!H56="","",'Result Sheet'!H56)</f>
        <v/>
      </c>
      <c r="G53" s="333" t="str">
        <f>IF('Result Sheet'!I56="","",'Result Sheet'!I56)</f>
        <v/>
      </c>
      <c r="H53" s="190" t="str">
        <f>IF('Result Sheet'!K56="","",'Result Sheet'!K56)</f>
        <v/>
      </c>
      <c r="I53" s="190" t="str">
        <f>IF('Result Sheet'!J56="","",'Result Sheet'!J56)</f>
        <v/>
      </c>
      <c r="J53" s="304" t="str">
        <f>IF('Result Sheet'!FZ56="","",'Result Sheet'!FZ56)</f>
        <v/>
      </c>
      <c r="K53" s="191" t="str">
        <f>IF('Result Sheet'!FU56="","",'Result Sheet'!FU56)</f>
        <v/>
      </c>
      <c r="L53" s="192" t="str">
        <f>IF('Result Sheet'!FV56="","",'Result Sheet'!FV56)</f>
        <v/>
      </c>
      <c r="M53" s="191" t="str">
        <f>IF('Result Sheet'!FW56="","",'Result Sheet'!FW56)</f>
        <v/>
      </c>
      <c r="N53" s="330" t="str">
        <f>IF('Result Sheet'!FZ56="NSO","NSO",IF('Result Sheet'!FX56="","",'Result Sheet'!FX56))</f>
        <v/>
      </c>
      <c r="O53" s="193" t="str">
        <f>IF('Result Sheet'!AE56="","",'Result Sheet'!AE56)</f>
        <v/>
      </c>
      <c r="P53" s="194" t="str">
        <f>IF('Result Sheet'!AF56="","",'Result Sheet'!AF56)</f>
        <v/>
      </c>
      <c r="Q53" s="193" t="str">
        <f>IF('Result Sheet'!AZ56="","",'Result Sheet'!AZ56)</f>
        <v/>
      </c>
      <c r="R53" s="194" t="str">
        <f>IF('Result Sheet'!BA56="","",'Result Sheet'!BA56)</f>
        <v/>
      </c>
      <c r="S53" s="193" t="str">
        <f>IF('Result Sheet'!BV56="","",'Result Sheet'!BV56)</f>
        <v/>
      </c>
      <c r="T53" s="194" t="str">
        <f>IF('Result Sheet'!BW56="","",'Result Sheet'!BW56)</f>
        <v/>
      </c>
      <c r="U53" s="193" t="str">
        <f>IF('Result Sheet'!CQ56="","",'Result Sheet'!CQ56)</f>
        <v/>
      </c>
      <c r="V53" s="194" t="str">
        <f>IF('Result Sheet'!CR56="","",'Result Sheet'!CR56)</f>
        <v/>
      </c>
      <c r="W53" s="193" t="str">
        <f>IF('Result Sheet'!DL56="","",'Result Sheet'!DL56)</f>
        <v/>
      </c>
      <c r="X53" s="194" t="str">
        <f>IF('Result Sheet'!DM56="","",'Result Sheet'!DM56)</f>
        <v/>
      </c>
      <c r="Y53" s="193" t="str">
        <f>IF('Result Sheet'!EG56="","",'Result Sheet'!EG56)</f>
        <v/>
      </c>
      <c r="Z53" s="194" t="str">
        <f>IF('Result Sheet'!EH56="","",'Result Sheet'!EH56)</f>
        <v/>
      </c>
      <c r="AA53" s="195" t="str">
        <f>IF('Result Sheet'!GB56="","",'Result Sheet'!GB56)</f>
        <v/>
      </c>
      <c r="BU53" s="196" t="str">
        <f>'Result Sheet'!G56</f>
        <v/>
      </c>
      <c r="BV53" s="197" t="str">
        <f t="shared" si="0"/>
        <v/>
      </c>
      <c r="BW53" s="197" t="str">
        <f t="shared" si="1"/>
        <v/>
      </c>
      <c r="BX53" s="197" t="str">
        <f t="shared" si="2"/>
        <v/>
      </c>
      <c r="BY53" s="197" t="str">
        <f t="shared" si="3"/>
        <v/>
      </c>
      <c r="BZ53" s="197" t="str">
        <f t="shared" si="4"/>
        <v/>
      </c>
      <c r="CA53" s="197" t="str">
        <f t="shared" si="5"/>
        <v/>
      </c>
      <c r="CB53" s="197" t="str">
        <f t="shared" si="6"/>
        <v/>
      </c>
      <c r="CC53" s="197" t="str">
        <f t="shared" si="7"/>
        <v/>
      </c>
      <c r="CD53" s="197" t="str">
        <f t="shared" si="8"/>
        <v/>
      </c>
      <c r="CE53" s="197" t="str">
        <f t="shared" si="9"/>
        <v/>
      </c>
      <c r="CF53" s="197" t="str">
        <f t="shared" si="10"/>
        <v/>
      </c>
      <c r="CG53" s="197" t="str">
        <f t="shared" si="11"/>
        <v/>
      </c>
      <c r="CH53" s="198"/>
    </row>
    <row r="54" spans="1:86" ht="15.95" customHeight="1">
      <c r="A54" s="186">
        <f>IF('Result Sheet'!A57="","",'Result Sheet'!A57)</f>
        <v>50</v>
      </c>
      <c r="B54" s="187" t="str">
        <f>IF('Result Sheet'!B57="","",'Result Sheet'!B57)</f>
        <v/>
      </c>
      <c r="C54" s="188" t="str">
        <f>IF('Result Sheet'!F57="","",'Result Sheet'!F57)</f>
        <v/>
      </c>
      <c r="D54" s="189" t="str">
        <f>IF('Result Sheet'!E57="","",'Result Sheet'!E57)</f>
        <v/>
      </c>
      <c r="E54" s="333" t="str">
        <f>IF('Result Sheet'!G57="","",'Result Sheet'!G57)</f>
        <v/>
      </c>
      <c r="F54" s="333" t="str">
        <f>IF('Result Sheet'!H57="","",'Result Sheet'!H57)</f>
        <v/>
      </c>
      <c r="G54" s="333" t="str">
        <f>IF('Result Sheet'!I57="","",'Result Sheet'!I57)</f>
        <v/>
      </c>
      <c r="H54" s="190" t="str">
        <f>IF('Result Sheet'!K57="","",'Result Sheet'!K57)</f>
        <v/>
      </c>
      <c r="I54" s="190" t="str">
        <f>IF('Result Sheet'!J57="","",'Result Sheet'!J57)</f>
        <v/>
      </c>
      <c r="J54" s="304" t="str">
        <f>IF('Result Sheet'!FZ57="","",'Result Sheet'!FZ57)</f>
        <v/>
      </c>
      <c r="K54" s="191" t="str">
        <f>IF('Result Sheet'!FU57="","",'Result Sheet'!FU57)</f>
        <v/>
      </c>
      <c r="L54" s="192" t="str">
        <f>IF('Result Sheet'!FV57="","",'Result Sheet'!FV57)</f>
        <v/>
      </c>
      <c r="M54" s="191" t="str">
        <f>IF('Result Sheet'!FW57="","",'Result Sheet'!FW57)</f>
        <v/>
      </c>
      <c r="N54" s="330" t="str">
        <f>IF('Result Sheet'!FZ57="NSO","NSO",IF('Result Sheet'!FX57="","",'Result Sheet'!FX57))</f>
        <v/>
      </c>
      <c r="O54" s="193" t="str">
        <f>IF('Result Sheet'!AE57="","",'Result Sheet'!AE57)</f>
        <v/>
      </c>
      <c r="P54" s="194" t="str">
        <f>IF('Result Sheet'!AF57="","",'Result Sheet'!AF57)</f>
        <v/>
      </c>
      <c r="Q54" s="193" t="str">
        <f>IF('Result Sheet'!AZ57="","",'Result Sheet'!AZ57)</f>
        <v/>
      </c>
      <c r="R54" s="194" t="str">
        <f>IF('Result Sheet'!BA57="","",'Result Sheet'!BA57)</f>
        <v/>
      </c>
      <c r="S54" s="193" t="str">
        <f>IF('Result Sheet'!BV57="","",'Result Sheet'!BV57)</f>
        <v/>
      </c>
      <c r="T54" s="194" t="str">
        <f>IF('Result Sheet'!BW57="","",'Result Sheet'!BW57)</f>
        <v/>
      </c>
      <c r="U54" s="193" t="str">
        <f>IF('Result Sheet'!CQ57="","",'Result Sheet'!CQ57)</f>
        <v/>
      </c>
      <c r="V54" s="194" t="str">
        <f>IF('Result Sheet'!CR57="","",'Result Sheet'!CR57)</f>
        <v/>
      </c>
      <c r="W54" s="193" t="str">
        <f>IF('Result Sheet'!DL57="","",'Result Sheet'!DL57)</f>
        <v/>
      </c>
      <c r="X54" s="194" t="str">
        <f>IF('Result Sheet'!DM57="","",'Result Sheet'!DM57)</f>
        <v/>
      </c>
      <c r="Y54" s="193" t="str">
        <f>IF('Result Sheet'!EG57="","",'Result Sheet'!EG57)</f>
        <v/>
      </c>
      <c r="Z54" s="194" t="str">
        <f>IF('Result Sheet'!EH57="","",'Result Sheet'!EH57)</f>
        <v/>
      </c>
      <c r="AA54" s="195" t="str">
        <f>IF('Result Sheet'!GB57="","",'Result Sheet'!GB57)</f>
        <v/>
      </c>
      <c r="BU54" s="196" t="str">
        <f>'Result Sheet'!G57</f>
        <v/>
      </c>
      <c r="BV54" s="197" t="str">
        <f t="shared" si="0"/>
        <v/>
      </c>
      <c r="BW54" s="197" t="str">
        <f t="shared" si="1"/>
        <v/>
      </c>
      <c r="BX54" s="197" t="str">
        <f t="shared" si="2"/>
        <v/>
      </c>
      <c r="BY54" s="197" t="str">
        <f t="shared" si="3"/>
        <v/>
      </c>
      <c r="BZ54" s="197" t="str">
        <f t="shared" si="4"/>
        <v/>
      </c>
      <c r="CA54" s="197" t="str">
        <f t="shared" si="5"/>
        <v/>
      </c>
      <c r="CB54" s="197" t="str">
        <f t="shared" si="6"/>
        <v/>
      </c>
      <c r="CC54" s="197" t="str">
        <f t="shared" si="7"/>
        <v/>
      </c>
      <c r="CD54" s="197" t="str">
        <f t="shared" si="8"/>
        <v/>
      </c>
      <c r="CE54" s="197" t="str">
        <f t="shared" si="9"/>
        <v/>
      </c>
      <c r="CF54" s="197" t="str">
        <f t="shared" si="10"/>
        <v/>
      </c>
      <c r="CG54" s="197" t="str">
        <f t="shared" si="11"/>
        <v/>
      </c>
      <c r="CH54" s="198"/>
    </row>
    <row r="55" spans="1:86" ht="15.95" customHeight="1">
      <c r="A55" s="186">
        <f>IF('Result Sheet'!A58="","",'Result Sheet'!A58)</f>
        <v>51</v>
      </c>
      <c r="B55" s="187" t="str">
        <f>IF('Result Sheet'!B58="","",'Result Sheet'!B58)</f>
        <v/>
      </c>
      <c r="C55" s="188" t="str">
        <f>IF('Result Sheet'!F58="","",'Result Sheet'!F58)</f>
        <v/>
      </c>
      <c r="D55" s="189" t="str">
        <f>IF('Result Sheet'!E58="","",'Result Sheet'!E58)</f>
        <v/>
      </c>
      <c r="E55" s="333" t="str">
        <f>IF('Result Sheet'!G58="","",'Result Sheet'!G58)</f>
        <v/>
      </c>
      <c r="F55" s="333" t="str">
        <f>IF('Result Sheet'!H58="","",'Result Sheet'!H58)</f>
        <v/>
      </c>
      <c r="G55" s="333" t="str">
        <f>IF('Result Sheet'!I58="","",'Result Sheet'!I58)</f>
        <v/>
      </c>
      <c r="H55" s="190" t="str">
        <f>IF('Result Sheet'!K58="","",'Result Sheet'!K58)</f>
        <v/>
      </c>
      <c r="I55" s="190" t="str">
        <f>IF('Result Sheet'!J58="","",'Result Sheet'!J58)</f>
        <v/>
      </c>
      <c r="J55" s="304" t="str">
        <f>IF('Result Sheet'!FZ58="","",'Result Sheet'!FZ58)</f>
        <v/>
      </c>
      <c r="K55" s="191" t="str">
        <f>IF('Result Sheet'!FU58="","",'Result Sheet'!FU58)</f>
        <v/>
      </c>
      <c r="L55" s="192" t="str">
        <f>IF('Result Sheet'!FV58="","",'Result Sheet'!FV58)</f>
        <v/>
      </c>
      <c r="M55" s="191" t="str">
        <f>IF('Result Sheet'!FW58="","",'Result Sheet'!FW58)</f>
        <v/>
      </c>
      <c r="N55" s="330" t="str">
        <f>IF('Result Sheet'!FZ58="NSO","NSO",IF('Result Sheet'!FX58="","",'Result Sheet'!FX58))</f>
        <v/>
      </c>
      <c r="O55" s="193" t="str">
        <f>IF('Result Sheet'!AE58="","",'Result Sheet'!AE58)</f>
        <v/>
      </c>
      <c r="P55" s="194" t="str">
        <f>IF('Result Sheet'!AF58="","",'Result Sheet'!AF58)</f>
        <v/>
      </c>
      <c r="Q55" s="193" t="str">
        <f>IF('Result Sheet'!AZ58="","",'Result Sheet'!AZ58)</f>
        <v/>
      </c>
      <c r="R55" s="194" t="str">
        <f>IF('Result Sheet'!BA58="","",'Result Sheet'!BA58)</f>
        <v/>
      </c>
      <c r="S55" s="193" t="str">
        <f>IF('Result Sheet'!BV58="","",'Result Sheet'!BV58)</f>
        <v/>
      </c>
      <c r="T55" s="194" t="str">
        <f>IF('Result Sheet'!BW58="","",'Result Sheet'!BW58)</f>
        <v/>
      </c>
      <c r="U55" s="193" t="str">
        <f>IF('Result Sheet'!CQ58="","",'Result Sheet'!CQ58)</f>
        <v/>
      </c>
      <c r="V55" s="194" t="str">
        <f>IF('Result Sheet'!CR58="","",'Result Sheet'!CR58)</f>
        <v/>
      </c>
      <c r="W55" s="193" t="str">
        <f>IF('Result Sheet'!DL58="","",'Result Sheet'!DL58)</f>
        <v/>
      </c>
      <c r="X55" s="194" t="str">
        <f>IF('Result Sheet'!DM58="","",'Result Sheet'!DM58)</f>
        <v/>
      </c>
      <c r="Y55" s="193" t="str">
        <f>IF('Result Sheet'!EG58="","",'Result Sheet'!EG58)</f>
        <v/>
      </c>
      <c r="Z55" s="194" t="str">
        <f>IF('Result Sheet'!EH58="","",'Result Sheet'!EH58)</f>
        <v/>
      </c>
      <c r="AA55" s="195" t="str">
        <f>IF('Result Sheet'!GB58="","",'Result Sheet'!GB58)</f>
        <v/>
      </c>
      <c r="BU55" s="196" t="str">
        <f>'Result Sheet'!G58</f>
        <v/>
      </c>
      <c r="BV55" s="197" t="str">
        <f t="shared" si="0"/>
        <v/>
      </c>
      <c r="BW55" s="197" t="str">
        <f t="shared" si="1"/>
        <v/>
      </c>
      <c r="BX55" s="197" t="str">
        <f t="shared" si="2"/>
        <v/>
      </c>
      <c r="BY55" s="197" t="str">
        <f t="shared" si="3"/>
        <v/>
      </c>
      <c r="BZ55" s="197" t="str">
        <f t="shared" si="4"/>
        <v/>
      </c>
      <c r="CA55" s="197" t="str">
        <f t="shared" si="5"/>
        <v/>
      </c>
      <c r="CB55" s="197" t="str">
        <f t="shared" si="6"/>
        <v/>
      </c>
      <c r="CC55" s="197" t="str">
        <f t="shared" si="7"/>
        <v/>
      </c>
      <c r="CD55" s="197" t="str">
        <f t="shared" si="8"/>
        <v/>
      </c>
      <c r="CE55" s="197" t="str">
        <f t="shared" si="9"/>
        <v/>
      </c>
      <c r="CF55" s="197" t="str">
        <f t="shared" si="10"/>
        <v/>
      </c>
      <c r="CG55" s="197" t="str">
        <f t="shared" si="11"/>
        <v/>
      </c>
      <c r="CH55" s="198"/>
    </row>
    <row r="56" spans="1:86" ht="15.95" customHeight="1">
      <c r="A56" s="186">
        <f>IF('Result Sheet'!A59="","",'Result Sheet'!A59)</f>
        <v>52</v>
      </c>
      <c r="B56" s="187" t="str">
        <f>IF('Result Sheet'!B59="","",'Result Sheet'!B59)</f>
        <v/>
      </c>
      <c r="C56" s="188" t="str">
        <f>IF('Result Sheet'!F59="","",'Result Sheet'!F59)</f>
        <v/>
      </c>
      <c r="D56" s="189" t="str">
        <f>IF('Result Sheet'!E59="","",'Result Sheet'!E59)</f>
        <v/>
      </c>
      <c r="E56" s="333" t="str">
        <f>IF('Result Sheet'!G59="","",'Result Sheet'!G59)</f>
        <v/>
      </c>
      <c r="F56" s="333" t="str">
        <f>IF('Result Sheet'!H59="","",'Result Sheet'!H59)</f>
        <v/>
      </c>
      <c r="G56" s="333" t="str">
        <f>IF('Result Sheet'!I59="","",'Result Sheet'!I59)</f>
        <v/>
      </c>
      <c r="H56" s="190" t="str">
        <f>IF('Result Sheet'!K59="","",'Result Sheet'!K59)</f>
        <v/>
      </c>
      <c r="I56" s="190" t="str">
        <f>IF('Result Sheet'!J59="","",'Result Sheet'!J59)</f>
        <v/>
      </c>
      <c r="J56" s="304" t="str">
        <f>IF('Result Sheet'!FZ59="","",'Result Sheet'!FZ59)</f>
        <v/>
      </c>
      <c r="K56" s="191" t="str">
        <f>IF('Result Sheet'!FU59="","",'Result Sheet'!FU59)</f>
        <v/>
      </c>
      <c r="L56" s="192" t="str">
        <f>IF('Result Sheet'!FV59="","",'Result Sheet'!FV59)</f>
        <v/>
      </c>
      <c r="M56" s="191" t="str">
        <f>IF('Result Sheet'!FW59="","",'Result Sheet'!FW59)</f>
        <v/>
      </c>
      <c r="N56" s="330" t="str">
        <f>IF('Result Sheet'!FZ59="NSO","NSO",IF('Result Sheet'!FX59="","",'Result Sheet'!FX59))</f>
        <v/>
      </c>
      <c r="O56" s="193" t="str">
        <f>IF('Result Sheet'!AE59="","",'Result Sheet'!AE59)</f>
        <v/>
      </c>
      <c r="P56" s="194" t="str">
        <f>IF('Result Sheet'!AF59="","",'Result Sheet'!AF59)</f>
        <v/>
      </c>
      <c r="Q56" s="193" t="str">
        <f>IF('Result Sheet'!AZ59="","",'Result Sheet'!AZ59)</f>
        <v/>
      </c>
      <c r="R56" s="194" t="str">
        <f>IF('Result Sheet'!BA59="","",'Result Sheet'!BA59)</f>
        <v/>
      </c>
      <c r="S56" s="193" t="str">
        <f>IF('Result Sheet'!BV59="","",'Result Sheet'!BV59)</f>
        <v/>
      </c>
      <c r="T56" s="194" t="str">
        <f>IF('Result Sheet'!BW59="","",'Result Sheet'!BW59)</f>
        <v/>
      </c>
      <c r="U56" s="193" t="str">
        <f>IF('Result Sheet'!CQ59="","",'Result Sheet'!CQ59)</f>
        <v/>
      </c>
      <c r="V56" s="194" t="str">
        <f>IF('Result Sheet'!CR59="","",'Result Sheet'!CR59)</f>
        <v/>
      </c>
      <c r="W56" s="193" t="str">
        <f>IF('Result Sheet'!DL59="","",'Result Sheet'!DL59)</f>
        <v/>
      </c>
      <c r="X56" s="194" t="str">
        <f>IF('Result Sheet'!DM59="","",'Result Sheet'!DM59)</f>
        <v/>
      </c>
      <c r="Y56" s="193" t="str">
        <f>IF('Result Sheet'!EG59="","",'Result Sheet'!EG59)</f>
        <v/>
      </c>
      <c r="Z56" s="194" t="str">
        <f>IF('Result Sheet'!EH59="","",'Result Sheet'!EH59)</f>
        <v/>
      </c>
      <c r="AA56" s="195" t="str">
        <f>IF('Result Sheet'!GB59="","",'Result Sheet'!GB59)</f>
        <v/>
      </c>
      <c r="BU56" s="196" t="str">
        <f>'Result Sheet'!G59</f>
        <v/>
      </c>
      <c r="BV56" s="197" t="str">
        <f t="shared" si="0"/>
        <v/>
      </c>
      <c r="BW56" s="197" t="str">
        <f t="shared" si="1"/>
        <v/>
      </c>
      <c r="BX56" s="197" t="str">
        <f t="shared" si="2"/>
        <v/>
      </c>
      <c r="BY56" s="197" t="str">
        <f t="shared" si="3"/>
        <v/>
      </c>
      <c r="BZ56" s="197" t="str">
        <f t="shared" si="4"/>
        <v/>
      </c>
      <c r="CA56" s="197" t="str">
        <f t="shared" si="5"/>
        <v/>
      </c>
      <c r="CB56" s="197" t="str">
        <f t="shared" si="6"/>
        <v/>
      </c>
      <c r="CC56" s="197" t="str">
        <f t="shared" si="7"/>
        <v/>
      </c>
      <c r="CD56" s="197" t="str">
        <f t="shared" si="8"/>
        <v/>
      </c>
      <c r="CE56" s="197" t="str">
        <f t="shared" si="9"/>
        <v/>
      </c>
      <c r="CF56" s="197" t="str">
        <f t="shared" si="10"/>
        <v/>
      </c>
      <c r="CG56" s="197" t="str">
        <f t="shared" si="11"/>
        <v/>
      </c>
      <c r="CH56" s="198"/>
    </row>
    <row r="57" spans="1:86" ht="15.95" customHeight="1">
      <c r="A57" s="186">
        <f>IF('Result Sheet'!A60="","",'Result Sheet'!A60)</f>
        <v>53</v>
      </c>
      <c r="B57" s="187" t="str">
        <f>IF('Result Sheet'!B60="","",'Result Sheet'!B60)</f>
        <v/>
      </c>
      <c r="C57" s="188" t="str">
        <f>IF('Result Sheet'!F60="","",'Result Sheet'!F60)</f>
        <v/>
      </c>
      <c r="D57" s="189" t="str">
        <f>IF('Result Sheet'!E60="","",'Result Sheet'!E60)</f>
        <v/>
      </c>
      <c r="E57" s="333" t="str">
        <f>IF('Result Sheet'!G60="","",'Result Sheet'!G60)</f>
        <v/>
      </c>
      <c r="F57" s="333" t="str">
        <f>IF('Result Sheet'!H60="","",'Result Sheet'!H60)</f>
        <v/>
      </c>
      <c r="G57" s="333" t="str">
        <f>IF('Result Sheet'!I60="","",'Result Sheet'!I60)</f>
        <v/>
      </c>
      <c r="H57" s="190" t="str">
        <f>IF('Result Sheet'!K60="","",'Result Sheet'!K60)</f>
        <v/>
      </c>
      <c r="I57" s="190" t="str">
        <f>IF('Result Sheet'!J60="","",'Result Sheet'!J60)</f>
        <v/>
      </c>
      <c r="J57" s="304" t="str">
        <f>IF('Result Sheet'!FZ60="","",'Result Sheet'!FZ60)</f>
        <v/>
      </c>
      <c r="K57" s="191" t="str">
        <f>IF('Result Sheet'!FU60="","",'Result Sheet'!FU60)</f>
        <v/>
      </c>
      <c r="L57" s="192" t="str">
        <f>IF('Result Sheet'!FV60="","",'Result Sheet'!FV60)</f>
        <v/>
      </c>
      <c r="M57" s="191" t="str">
        <f>IF('Result Sheet'!FW60="","",'Result Sheet'!FW60)</f>
        <v/>
      </c>
      <c r="N57" s="330" t="str">
        <f>IF('Result Sheet'!FZ60="NSO","NSO",IF('Result Sheet'!FX60="","",'Result Sheet'!FX60))</f>
        <v/>
      </c>
      <c r="O57" s="193" t="str">
        <f>IF('Result Sheet'!AE60="","",'Result Sheet'!AE60)</f>
        <v/>
      </c>
      <c r="P57" s="194" t="str">
        <f>IF('Result Sheet'!AF60="","",'Result Sheet'!AF60)</f>
        <v/>
      </c>
      <c r="Q57" s="193" t="str">
        <f>IF('Result Sheet'!AZ60="","",'Result Sheet'!AZ60)</f>
        <v/>
      </c>
      <c r="R57" s="194" t="str">
        <f>IF('Result Sheet'!BA60="","",'Result Sheet'!BA60)</f>
        <v/>
      </c>
      <c r="S57" s="193" t="str">
        <f>IF('Result Sheet'!BV60="","",'Result Sheet'!BV60)</f>
        <v/>
      </c>
      <c r="T57" s="194" t="str">
        <f>IF('Result Sheet'!BW60="","",'Result Sheet'!BW60)</f>
        <v/>
      </c>
      <c r="U57" s="193" t="str">
        <f>IF('Result Sheet'!CQ60="","",'Result Sheet'!CQ60)</f>
        <v/>
      </c>
      <c r="V57" s="194" t="str">
        <f>IF('Result Sheet'!CR60="","",'Result Sheet'!CR60)</f>
        <v/>
      </c>
      <c r="W57" s="193" t="str">
        <f>IF('Result Sheet'!DL60="","",'Result Sheet'!DL60)</f>
        <v/>
      </c>
      <c r="X57" s="194" t="str">
        <f>IF('Result Sheet'!DM60="","",'Result Sheet'!DM60)</f>
        <v/>
      </c>
      <c r="Y57" s="193" t="str">
        <f>IF('Result Sheet'!EG60="","",'Result Sheet'!EG60)</f>
        <v/>
      </c>
      <c r="Z57" s="194" t="str">
        <f>IF('Result Sheet'!EH60="","",'Result Sheet'!EH60)</f>
        <v/>
      </c>
      <c r="AA57" s="195" t="str">
        <f>IF('Result Sheet'!GB60="","",'Result Sheet'!GB60)</f>
        <v/>
      </c>
      <c r="BU57" s="196" t="str">
        <f>'Result Sheet'!G60</f>
        <v/>
      </c>
      <c r="BV57" s="197" t="str">
        <f t="shared" si="0"/>
        <v/>
      </c>
      <c r="BW57" s="197" t="str">
        <f t="shared" si="1"/>
        <v/>
      </c>
      <c r="BX57" s="197" t="str">
        <f t="shared" si="2"/>
        <v/>
      </c>
      <c r="BY57" s="197" t="str">
        <f t="shared" si="3"/>
        <v/>
      </c>
      <c r="BZ57" s="197" t="str">
        <f t="shared" si="4"/>
        <v/>
      </c>
      <c r="CA57" s="197" t="str">
        <f t="shared" si="5"/>
        <v/>
      </c>
      <c r="CB57" s="197" t="str">
        <f t="shared" si="6"/>
        <v/>
      </c>
      <c r="CC57" s="197" t="str">
        <f t="shared" si="7"/>
        <v/>
      </c>
      <c r="CD57" s="197" t="str">
        <f t="shared" si="8"/>
        <v/>
      </c>
      <c r="CE57" s="197" t="str">
        <f t="shared" si="9"/>
        <v/>
      </c>
      <c r="CF57" s="197" t="str">
        <f t="shared" si="10"/>
        <v/>
      </c>
      <c r="CG57" s="197" t="str">
        <f t="shared" si="11"/>
        <v/>
      </c>
      <c r="CH57" s="198"/>
    </row>
    <row r="58" spans="1:86" ht="15.95" customHeight="1">
      <c r="A58" s="186">
        <f>IF('Result Sheet'!A61="","",'Result Sheet'!A61)</f>
        <v>54</v>
      </c>
      <c r="B58" s="187" t="str">
        <f>IF('Result Sheet'!B61="","",'Result Sheet'!B61)</f>
        <v/>
      </c>
      <c r="C58" s="188" t="str">
        <f>IF('Result Sheet'!F61="","",'Result Sheet'!F61)</f>
        <v/>
      </c>
      <c r="D58" s="189" t="str">
        <f>IF('Result Sheet'!E61="","",'Result Sheet'!E61)</f>
        <v/>
      </c>
      <c r="E58" s="333" t="str">
        <f>IF('Result Sheet'!G61="","",'Result Sheet'!G61)</f>
        <v/>
      </c>
      <c r="F58" s="333" t="str">
        <f>IF('Result Sheet'!H61="","",'Result Sheet'!H61)</f>
        <v/>
      </c>
      <c r="G58" s="333" t="str">
        <f>IF('Result Sheet'!I61="","",'Result Sheet'!I61)</f>
        <v/>
      </c>
      <c r="H58" s="190" t="str">
        <f>IF('Result Sheet'!K61="","",'Result Sheet'!K61)</f>
        <v/>
      </c>
      <c r="I58" s="190" t="str">
        <f>IF('Result Sheet'!J61="","",'Result Sheet'!J61)</f>
        <v/>
      </c>
      <c r="J58" s="304" t="str">
        <f>IF('Result Sheet'!FZ61="","",'Result Sheet'!FZ61)</f>
        <v/>
      </c>
      <c r="K58" s="191" t="str">
        <f>IF('Result Sheet'!FU61="","",'Result Sheet'!FU61)</f>
        <v/>
      </c>
      <c r="L58" s="192" t="str">
        <f>IF('Result Sheet'!FV61="","",'Result Sheet'!FV61)</f>
        <v/>
      </c>
      <c r="M58" s="191" t="str">
        <f>IF('Result Sheet'!FW61="","",'Result Sheet'!FW61)</f>
        <v/>
      </c>
      <c r="N58" s="330" t="str">
        <f>IF('Result Sheet'!FZ61="NSO","NSO",IF('Result Sheet'!FX61="","",'Result Sheet'!FX61))</f>
        <v/>
      </c>
      <c r="O58" s="193" t="str">
        <f>IF('Result Sheet'!AE61="","",'Result Sheet'!AE61)</f>
        <v/>
      </c>
      <c r="P58" s="194" t="str">
        <f>IF('Result Sheet'!AF61="","",'Result Sheet'!AF61)</f>
        <v/>
      </c>
      <c r="Q58" s="193" t="str">
        <f>IF('Result Sheet'!AZ61="","",'Result Sheet'!AZ61)</f>
        <v/>
      </c>
      <c r="R58" s="194" t="str">
        <f>IF('Result Sheet'!BA61="","",'Result Sheet'!BA61)</f>
        <v/>
      </c>
      <c r="S58" s="193" t="str">
        <f>IF('Result Sheet'!BV61="","",'Result Sheet'!BV61)</f>
        <v/>
      </c>
      <c r="T58" s="194" t="str">
        <f>IF('Result Sheet'!BW61="","",'Result Sheet'!BW61)</f>
        <v/>
      </c>
      <c r="U58" s="193" t="str">
        <f>IF('Result Sheet'!CQ61="","",'Result Sheet'!CQ61)</f>
        <v/>
      </c>
      <c r="V58" s="194" t="str">
        <f>IF('Result Sheet'!CR61="","",'Result Sheet'!CR61)</f>
        <v/>
      </c>
      <c r="W58" s="193" t="str">
        <f>IF('Result Sheet'!DL61="","",'Result Sheet'!DL61)</f>
        <v/>
      </c>
      <c r="X58" s="194" t="str">
        <f>IF('Result Sheet'!DM61="","",'Result Sheet'!DM61)</f>
        <v/>
      </c>
      <c r="Y58" s="193" t="str">
        <f>IF('Result Sheet'!EG61="","",'Result Sheet'!EG61)</f>
        <v/>
      </c>
      <c r="Z58" s="194" t="str">
        <f>IF('Result Sheet'!EH61="","",'Result Sheet'!EH61)</f>
        <v/>
      </c>
      <c r="AA58" s="195" t="str">
        <f>IF('Result Sheet'!GB61="","",'Result Sheet'!GB61)</f>
        <v/>
      </c>
      <c r="BU58" s="196" t="str">
        <f>'Result Sheet'!G61</f>
        <v/>
      </c>
      <c r="BV58" s="197" t="str">
        <f t="shared" si="0"/>
        <v/>
      </c>
      <c r="BW58" s="197" t="str">
        <f t="shared" si="1"/>
        <v/>
      </c>
      <c r="BX58" s="197" t="str">
        <f t="shared" si="2"/>
        <v/>
      </c>
      <c r="BY58" s="197" t="str">
        <f t="shared" si="3"/>
        <v/>
      </c>
      <c r="BZ58" s="197" t="str">
        <f t="shared" si="4"/>
        <v/>
      </c>
      <c r="CA58" s="197" t="str">
        <f t="shared" si="5"/>
        <v/>
      </c>
      <c r="CB58" s="197" t="str">
        <f t="shared" si="6"/>
        <v/>
      </c>
      <c r="CC58" s="197" t="str">
        <f t="shared" si="7"/>
        <v/>
      </c>
      <c r="CD58" s="197" t="str">
        <f t="shared" si="8"/>
        <v/>
      </c>
      <c r="CE58" s="197" t="str">
        <f t="shared" si="9"/>
        <v/>
      </c>
      <c r="CF58" s="197" t="str">
        <f t="shared" si="10"/>
        <v/>
      </c>
      <c r="CG58" s="197" t="str">
        <f t="shared" si="11"/>
        <v/>
      </c>
      <c r="CH58" s="198"/>
    </row>
    <row r="59" spans="1:86" ht="15.95" customHeight="1">
      <c r="A59" s="186">
        <f>IF('Result Sheet'!A62="","",'Result Sheet'!A62)</f>
        <v>55</v>
      </c>
      <c r="B59" s="187" t="str">
        <f>IF('Result Sheet'!B62="","",'Result Sheet'!B62)</f>
        <v/>
      </c>
      <c r="C59" s="188" t="str">
        <f>IF('Result Sheet'!F62="","",'Result Sheet'!F62)</f>
        <v/>
      </c>
      <c r="D59" s="189" t="str">
        <f>IF('Result Sheet'!E62="","",'Result Sheet'!E62)</f>
        <v/>
      </c>
      <c r="E59" s="333" t="str">
        <f>IF('Result Sheet'!G62="","",'Result Sheet'!G62)</f>
        <v/>
      </c>
      <c r="F59" s="333" t="str">
        <f>IF('Result Sheet'!H62="","",'Result Sheet'!H62)</f>
        <v/>
      </c>
      <c r="G59" s="333" t="str">
        <f>IF('Result Sheet'!I62="","",'Result Sheet'!I62)</f>
        <v/>
      </c>
      <c r="H59" s="190" t="str">
        <f>IF('Result Sheet'!K62="","",'Result Sheet'!K62)</f>
        <v/>
      </c>
      <c r="I59" s="190" t="str">
        <f>IF('Result Sheet'!J62="","",'Result Sheet'!J62)</f>
        <v/>
      </c>
      <c r="J59" s="304" t="str">
        <f>IF('Result Sheet'!FZ62="","",'Result Sheet'!FZ62)</f>
        <v/>
      </c>
      <c r="K59" s="191" t="str">
        <f>IF('Result Sheet'!FU62="","",'Result Sheet'!FU62)</f>
        <v/>
      </c>
      <c r="L59" s="192" t="str">
        <f>IF('Result Sheet'!FV62="","",'Result Sheet'!FV62)</f>
        <v/>
      </c>
      <c r="M59" s="191" t="str">
        <f>IF('Result Sheet'!FW62="","",'Result Sheet'!FW62)</f>
        <v/>
      </c>
      <c r="N59" s="330" t="str">
        <f>IF('Result Sheet'!FZ62="NSO","NSO",IF('Result Sheet'!FX62="","",'Result Sheet'!FX62))</f>
        <v/>
      </c>
      <c r="O59" s="193" t="str">
        <f>IF('Result Sheet'!AE62="","",'Result Sheet'!AE62)</f>
        <v/>
      </c>
      <c r="P59" s="194" t="str">
        <f>IF('Result Sheet'!AF62="","",'Result Sheet'!AF62)</f>
        <v/>
      </c>
      <c r="Q59" s="193" t="str">
        <f>IF('Result Sheet'!AZ62="","",'Result Sheet'!AZ62)</f>
        <v/>
      </c>
      <c r="R59" s="194" t="str">
        <f>IF('Result Sheet'!BA62="","",'Result Sheet'!BA62)</f>
        <v/>
      </c>
      <c r="S59" s="193" t="str">
        <f>IF('Result Sheet'!BV62="","",'Result Sheet'!BV62)</f>
        <v/>
      </c>
      <c r="T59" s="194" t="str">
        <f>IF('Result Sheet'!BW62="","",'Result Sheet'!BW62)</f>
        <v/>
      </c>
      <c r="U59" s="193" t="str">
        <f>IF('Result Sheet'!CQ62="","",'Result Sheet'!CQ62)</f>
        <v/>
      </c>
      <c r="V59" s="194" t="str">
        <f>IF('Result Sheet'!CR62="","",'Result Sheet'!CR62)</f>
        <v/>
      </c>
      <c r="W59" s="193" t="str">
        <f>IF('Result Sheet'!DL62="","",'Result Sheet'!DL62)</f>
        <v/>
      </c>
      <c r="X59" s="194" t="str">
        <f>IF('Result Sheet'!DM62="","",'Result Sheet'!DM62)</f>
        <v/>
      </c>
      <c r="Y59" s="193" t="str">
        <f>IF('Result Sheet'!EG62="","",'Result Sheet'!EG62)</f>
        <v/>
      </c>
      <c r="Z59" s="194" t="str">
        <f>IF('Result Sheet'!EH62="","",'Result Sheet'!EH62)</f>
        <v/>
      </c>
      <c r="AA59" s="195" t="str">
        <f>IF('Result Sheet'!GB62="","",'Result Sheet'!GB62)</f>
        <v/>
      </c>
      <c r="BU59" s="196" t="str">
        <f>'Result Sheet'!G62</f>
        <v/>
      </c>
      <c r="BV59" s="197" t="str">
        <f t="shared" si="0"/>
        <v/>
      </c>
      <c r="BW59" s="197" t="str">
        <f t="shared" si="1"/>
        <v/>
      </c>
      <c r="BX59" s="197" t="str">
        <f t="shared" si="2"/>
        <v/>
      </c>
      <c r="BY59" s="197" t="str">
        <f t="shared" si="3"/>
        <v/>
      </c>
      <c r="BZ59" s="197" t="str">
        <f t="shared" si="4"/>
        <v/>
      </c>
      <c r="CA59" s="197" t="str">
        <f t="shared" si="5"/>
        <v/>
      </c>
      <c r="CB59" s="197" t="str">
        <f t="shared" si="6"/>
        <v/>
      </c>
      <c r="CC59" s="197" t="str">
        <f t="shared" si="7"/>
        <v/>
      </c>
      <c r="CD59" s="197" t="str">
        <f t="shared" si="8"/>
        <v/>
      </c>
      <c r="CE59" s="197" t="str">
        <f t="shared" si="9"/>
        <v/>
      </c>
      <c r="CF59" s="197" t="str">
        <f t="shared" si="10"/>
        <v/>
      </c>
      <c r="CG59" s="197" t="str">
        <f t="shared" si="11"/>
        <v/>
      </c>
      <c r="CH59" s="198"/>
    </row>
    <row r="60" spans="1:86" ht="15.95" customHeight="1">
      <c r="A60" s="186">
        <f>IF('Result Sheet'!A63="","",'Result Sheet'!A63)</f>
        <v>56</v>
      </c>
      <c r="B60" s="187" t="str">
        <f>IF('Result Sheet'!B63="","",'Result Sheet'!B63)</f>
        <v/>
      </c>
      <c r="C60" s="188" t="str">
        <f>IF('Result Sheet'!F63="","",'Result Sheet'!F63)</f>
        <v/>
      </c>
      <c r="D60" s="189" t="str">
        <f>IF('Result Sheet'!E63="","",'Result Sheet'!E63)</f>
        <v/>
      </c>
      <c r="E60" s="333" t="str">
        <f>IF('Result Sheet'!G63="","",'Result Sheet'!G63)</f>
        <v/>
      </c>
      <c r="F60" s="333" t="str">
        <f>IF('Result Sheet'!H63="","",'Result Sheet'!H63)</f>
        <v/>
      </c>
      <c r="G60" s="333" t="str">
        <f>IF('Result Sheet'!I63="","",'Result Sheet'!I63)</f>
        <v/>
      </c>
      <c r="H60" s="190" t="str">
        <f>IF('Result Sheet'!K63="","",'Result Sheet'!K63)</f>
        <v/>
      </c>
      <c r="I60" s="190" t="str">
        <f>IF('Result Sheet'!J63="","",'Result Sheet'!J63)</f>
        <v/>
      </c>
      <c r="J60" s="304" t="str">
        <f>IF('Result Sheet'!FZ63="","",'Result Sheet'!FZ63)</f>
        <v/>
      </c>
      <c r="K60" s="191" t="str">
        <f>IF('Result Sheet'!FU63="","",'Result Sheet'!FU63)</f>
        <v/>
      </c>
      <c r="L60" s="192" t="str">
        <f>IF('Result Sheet'!FV63="","",'Result Sheet'!FV63)</f>
        <v/>
      </c>
      <c r="M60" s="191" t="str">
        <f>IF('Result Sheet'!FW63="","",'Result Sheet'!FW63)</f>
        <v/>
      </c>
      <c r="N60" s="330" t="str">
        <f>IF('Result Sheet'!FZ63="NSO","NSO",IF('Result Sheet'!FX63="","",'Result Sheet'!FX63))</f>
        <v/>
      </c>
      <c r="O60" s="193" t="str">
        <f>IF('Result Sheet'!AE63="","",'Result Sheet'!AE63)</f>
        <v/>
      </c>
      <c r="P60" s="194" t="str">
        <f>IF('Result Sheet'!AF63="","",'Result Sheet'!AF63)</f>
        <v/>
      </c>
      <c r="Q60" s="193" t="str">
        <f>IF('Result Sheet'!AZ63="","",'Result Sheet'!AZ63)</f>
        <v/>
      </c>
      <c r="R60" s="194" t="str">
        <f>IF('Result Sheet'!BA63="","",'Result Sheet'!BA63)</f>
        <v/>
      </c>
      <c r="S60" s="193" t="str">
        <f>IF('Result Sheet'!BV63="","",'Result Sheet'!BV63)</f>
        <v/>
      </c>
      <c r="T60" s="194" t="str">
        <f>IF('Result Sheet'!BW63="","",'Result Sheet'!BW63)</f>
        <v/>
      </c>
      <c r="U60" s="193" t="str">
        <f>IF('Result Sheet'!CQ63="","",'Result Sheet'!CQ63)</f>
        <v/>
      </c>
      <c r="V60" s="194" t="str">
        <f>IF('Result Sheet'!CR63="","",'Result Sheet'!CR63)</f>
        <v/>
      </c>
      <c r="W60" s="193" t="str">
        <f>IF('Result Sheet'!DL63="","",'Result Sheet'!DL63)</f>
        <v/>
      </c>
      <c r="X60" s="194" t="str">
        <f>IF('Result Sheet'!DM63="","",'Result Sheet'!DM63)</f>
        <v/>
      </c>
      <c r="Y60" s="193" t="str">
        <f>IF('Result Sheet'!EG63="","",'Result Sheet'!EG63)</f>
        <v/>
      </c>
      <c r="Z60" s="194" t="str">
        <f>IF('Result Sheet'!EH63="","",'Result Sheet'!EH63)</f>
        <v/>
      </c>
      <c r="AA60" s="195" t="str">
        <f>IF('Result Sheet'!GB63="","",'Result Sheet'!GB63)</f>
        <v/>
      </c>
      <c r="BU60" s="196" t="str">
        <f>'Result Sheet'!G63</f>
        <v/>
      </c>
      <c r="BV60" s="197" t="str">
        <f t="shared" si="0"/>
        <v/>
      </c>
      <c r="BW60" s="197" t="str">
        <f t="shared" si="1"/>
        <v/>
      </c>
      <c r="BX60" s="197" t="str">
        <f t="shared" si="2"/>
        <v/>
      </c>
      <c r="BY60" s="197" t="str">
        <f t="shared" si="3"/>
        <v/>
      </c>
      <c r="BZ60" s="197" t="str">
        <f t="shared" si="4"/>
        <v/>
      </c>
      <c r="CA60" s="197" t="str">
        <f t="shared" si="5"/>
        <v/>
      </c>
      <c r="CB60" s="197" t="str">
        <f t="shared" si="6"/>
        <v/>
      </c>
      <c r="CC60" s="197" t="str">
        <f t="shared" si="7"/>
        <v/>
      </c>
      <c r="CD60" s="197" t="str">
        <f t="shared" si="8"/>
        <v/>
      </c>
      <c r="CE60" s="197" t="str">
        <f t="shared" si="9"/>
        <v/>
      </c>
      <c r="CF60" s="197" t="str">
        <f t="shared" si="10"/>
        <v/>
      </c>
      <c r="CG60" s="197" t="str">
        <f t="shared" si="11"/>
        <v/>
      </c>
      <c r="CH60" s="198"/>
    </row>
    <row r="61" spans="1:86" ht="15.95" customHeight="1">
      <c r="A61" s="186">
        <f>IF('Result Sheet'!A64="","",'Result Sheet'!A64)</f>
        <v>57</v>
      </c>
      <c r="B61" s="187" t="str">
        <f>IF('Result Sheet'!B64="","",'Result Sheet'!B64)</f>
        <v/>
      </c>
      <c r="C61" s="188" t="str">
        <f>IF('Result Sheet'!F64="","",'Result Sheet'!F64)</f>
        <v/>
      </c>
      <c r="D61" s="189" t="str">
        <f>IF('Result Sheet'!E64="","",'Result Sheet'!E64)</f>
        <v/>
      </c>
      <c r="E61" s="333" t="str">
        <f>IF('Result Sheet'!G64="","",'Result Sheet'!G64)</f>
        <v/>
      </c>
      <c r="F61" s="333" t="str">
        <f>IF('Result Sheet'!H64="","",'Result Sheet'!H64)</f>
        <v/>
      </c>
      <c r="G61" s="333" t="str">
        <f>IF('Result Sheet'!I64="","",'Result Sheet'!I64)</f>
        <v/>
      </c>
      <c r="H61" s="190" t="str">
        <f>IF('Result Sheet'!K64="","",'Result Sheet'!K64)</f>
        <v/>
      </c>
      <c r="I61" s="190" t="str">
        <f>IF('Result Sheet'!J64="","",'Result Sheet'!J64)</f>
        <v/>
      </c>
      <c r="J61" s="304" t="str">
        <f>IF('Result Sheet'!FZ64="","",'Result Sheet'!FZ64)</f>
        <v/>
      </c>
      <c r="K61" s="191" t="str">
        <f>IF('Result Sheet'!FU64="","",'Result Sheet'!FU64)</f>
        <v/>
      </c>
      <c r="L61" s="192" t="str">
        <f>IF('Result Sheet'!FV64="","",'Result Sheet'!FV64)</f>
        <v/>
      </c>
      <c r="M61" s="191" t="str">
        <f>IF('Result Sheet'!FW64="","",'Result Sheet'!FW64)</f>
        <v/>
      </c>
      <c r="N61" s="330" t="str">
        <f>IF('Result Sheet'!FZ64="NSO","NSO",IF('Result Sheet'!FX64="","",'Result Sheet'!FX64))</f>
        <v/>
      </c>
      <c r="O61" s="193" t="str">
        <f>IF('Result Sheet'!AE64="","",'Result Sheet'!AE64)</f>
        <v/>
      </c>
      <c r="P61" s="194" t="str">
        <f>IF('Result Sheet'!AF64="","",'Result Sheet'!AF64)</f>
        <v/>
      </c>
      <c r="Q61" s="193" t="str">
        <f>IF('Result Sheet'!AZ64="","",'Result Sheet'!AZ64)</f>
        <v/>
      </c>
      <c r="R61" s="194" t="str">
        <f>IF('Result Sheet'!BA64="","",'Result Sheet'!BA64)</f>
        <v/>
      </c>
      <c r="S61" s="193" t="str">
        <f>IF('Result Sheet'!BV64="","",'Result Sheet'!BV64)</f>
        <v/>
      </c>
      <c r="T61" s="194" t="str">
        <f>IF('Result Sheet'!BW64="","",'Result Sheet'!BW64)</f>
        <v/>
      </c>
      <c r="U61" s="193" t="str">
        <f>IF('Result Sheet'!CQ64="","",'Result Sheet'!CQ64)</f>
        <v/>
      </c>
      <c r="V61" s="194" t="str">
        <f>IF('Result Sheet'!CR64="","",'Result Sheet'!CR64)</f>
        <v/>
      </c>
      <c r="W61" s="193" t="str">
        <f>IF('Result Sheet'!DL64="","",'Result Sheet'!DL64)</f>
        <v/>
      </c>
      <c r="X61" s="194" t="str">
        <f>IF('Result Sheet'!DM64="","",'Result Sheet'!DM64)</f>
        <v/>
      </c>
      <c r="Y61" s="193" t="str">
        <f>IF('Result Sheet'!EG64="","",'Result Sheet'!EG64)</f>
        <v/>
      </c>
      <c r="Z61" s="194" t="str">
        <f>IF('Result Sheet'!EH64="","",'Result Sheet'!EH64)</f>
        <v/>
      </c>
      <c r="AA61" s="195" t="str">
        <f>IF('Result Sheet'!GB64="","",'Result Sheet'!GB64)</f>
        <v/>
      </c>
      <c r="BU61" s="196" t="str">
        <f>'Result Sheet'!G64</f>
        <v/>
      </c>
      <c r="BV61" s="197" t="str">
        <f t="shared" si="0"/>
        <v/>
      </c>
      <c r="BW61" s="197" t="str">
        <f t="shared" si="1"/>
        <v/>
      </c>
      <c r="BX61" s="197" t="str">
        <f t="shared" si="2"/>
        <v/>
      </c>
      <c r="BY61" s="197" t="str">
        <f t="shared" si="3"/>
        <v/>
      </c>
      <c r="BZ61" s="197" t="str">
        <f t="shared" si="4"/>
        <v/>
      </c>
      <c r="CA61" s="197" t="str">
        <f t="shared" si="5"/>
        <v/>
      </c>
      <c r="CB61" s="197" t="str">
        <f t="shared" si="6"/>
        <v/>
      </c>
      <c r="CC61" s="197" t="str">
        <f t="shared" si="7"/>
        <v/>
      </c>
      <c r="CD61" s="197" t="str">
        <f t="shared" si="8"/>
        <v/>
      </c>
      <c r="CE61" s="197" t="str">
        <f t="shared" si="9"/>
        <v/>
      </c>
      <c r="CF61" s="197" t="str">
        <f t="shared" si="10"/>
        <v/>
      </c>
      <c r="CG61" s="197" t="str">
        <f t="shared" si="11"/>
        <v/>
      </c>
      <c r="CH61" s="198"/>
    </row>
    <row r="62" spans="1:86" ht="15.95" customHeight="1">
      <c r="A62" s="186">
        <f>IF('Result Sheet'!A65="","",'Result Sheet'!A65)</f>
        <v>58</v>
      </c>
      <c r="B62" s="187" t="str">
        <f>IF('Result Sheet'!B65="","",'Result Sheet'!B65)</f>
        <v/>
      </c>
      <c r="C62" s="188" t="str">
        <f>IF('Result Sheet'!F65="","",'Result Sheet'!F65)</f>
        <v/>
      </c>
      <c r="D62" s="189" t="str">
        <f>IF('Result Sheet'!E65="","",'Result Sheet'!E65)</f>
        <v/>
      </c>
      <c r="E62" s="333" t="str">
        <f>IF('Result Sheet'!G65="","",'Result Sheet'!G65)</f>
        <v/>
      </c>
      <c r="F62" s="333" t="str">
        <f>IF('Result Sheet'!H65="","",'Result Sheet'!H65)</f>
        <v/>
      </c>
      <c r="G62" s="333" t="str">
        <f>IF('Result Sheet'!I65="","",'Result Sheet'!I65)</f>
        <v/>
      </c>
      <c r="H62" s="190" t="str">
        <f>IF('Result Sheet'!K65="","",'Result Sheet'!K65)</f>
        <v/>
      </c>
      <c r="I62" s="190" t="str">
        <f>IF('Result Sheet'!J65="","",'Result Sheet'!J65)</f>
        <v/>
      </c>
      <c r="J62" s="304" t="str">
        <f>IF('Result Sheet'!FZ65="","",'Result Sheet'!FZ65)</f>
        <v/>
      </c>
      <c r="K62" s="191" t="str">
        <f>IF('Result Sheet'!FU65="","",'Result Sheet'!FU65)</f>
        <v/>
      </c>
      <c r="L62" s="192" t="str">
        <f>IF('Result Sheet'!FV65="","",'Result Sheet'!FV65)</f>
        <v/>
      </c>
      <c r="M62" s="191" t="str">
        <f>IF('Result Sheet'!FW65="","",'Result Sheet'!FW65)</f>
        <v/>
      </c>
      <c r="N62" s="330" t="str">
        <f>IF('Result Sheet'!FZ65="NSO","NSO",IF('Result Sheet'!FX65="","",'Result Sheet'!FX65))</f>
        <v/>
      </c>
      <c r="O62" s="193" t="str">
        <f>IF('Result Sheet'!AE65="","",'Result Sheet'!AE65)</f>
        <v/>
      </c>
      <c r="P62" s="194" t="str">
        <f>IF('Result Sheet'!AF65="","",'Result Sheet'!AF65)</f>
        <v/>
      </c>
      <c r="Q62" s="193" t="str">
        <f>IF('Result Sheet'!AZ65="","",'Result Sheet'!AZ65)</f>
        <v/>
      </c>
      <c r="R62" s="194" t="str">
        <f>IF('Result Sheet'!BA65="","",'Result Sheet'!BA65)</f>
        <v/>
      </c>
      <c r="S62" s="193" t="str">
        <f>IF('Result Sheet'!BV65="","",'Result Sheet'!BV65)</f>
        <v/>
      </c>
      <c r="T62" s="194" t="str">
        <f>IF('Result Sheet'!BW65="","",'Result Sheet'!BW65)</f>
        <v/>
      </c>
      <c r="U62" s="193" t="str">
        <f>IF('Result Sheet'!CQ65="","",'Result Sheet'!CQ65)</f>
        <v/>
      </c>
      <c r="V62" s="194" t="str">
        <f>IF('Result Sheet'!CR65="","",'Result Sheet'!CR65)</f>
        <v/>
      </c>
      <c r="W62" s="193" t="str">
        <f>IF('Result Sheet'!DL65="","",'Result Sheet'!DL65)</f>
        <v/>
      </c>
      <c r="X62" s="194" t="str">
        <f>IF('Result Sheet'!DM65="","",'Result Sheet'!DM65)</f>
        <v/>
      </c>
      <c r="Y62" s="193" t="str">
        <f>IF('Result Sheet'!EG65="","",'Result Sheet'!EG65)</f>
        <v/>
      </c>
      <c r="Z62" s="194" t="str">
        <f>IF('Result Sheet'!EH65="","",'Result Sheet'!EH65)</f>
        <v/>
      </c>
      <c r="AA62" s="195" t="str">
        <f>IF('Result Sheet'!GB65="","",'Result Sheet'!GB65)</f>
        <v/>
      </c>
      <c r="BU62" s="196" t="str">
        <f>'Result Sheet'!G65</f>
        <v/>
      </c>
      <c r="BV62" s="197" t="str">
        <f t="shared" si="0"/>
        <v/>
      </c>
      <c r="BW62" s="197" t="str">
        <f t="shared" si="1"/>
        <v/>
      </c>
      <c r="BX62" s="197" t="str">
        <f t="shared" si="2"/>
        <v/>
      </c>
      <c r="BY62" s="197" t="str">
        <f t="shared" si="3"/>
        <v/>
      </c>
      <c r="BZ62" s="197" t="str">
        <f t="shared" si="4"/>
        <v/>
      </c>
      <c r="CA62" s="197" t="str">
        <f t="shared" si="5"/>
        <v/>
      </c>
      <c r="CB62" s="197" t="str">
        <f t="shared" si="6"/>
        <v/>
      </c>
      <c r="CC62" s="197" t="str">
        <f t="shared" si="7"/>
        <v/>
      </c>
      <c r="CD62" s="197" t="str">
        <f t="shared" si="8"/>
        <v/>
      </c>
      <c r="CE62" s="197" t="str">
        <f t="shared" si="9"/>
        <v/>
      </c>
      <c r="CF62" s="197" t="str">
        <f t="shared" si="10"/>
        <v/>
      </c>
      <c r="CG62" s="197" t="str">
        <f t="shared" si="11"/>
        <v/>
      </c>
      <c r="CH62" s="198"/>
    </row>
    <row r="63" spans="1:86" ht="15.95" customHeight="1">
      <c r="A63" s="186">
        <f>IF('Result Sheet'!A66="","",'Result Sheet'!A66)</f>
        <v>59</v>
      </c>
      <c r="B63" s="187" t="str">
        <f>IF('Result Sheet'!B66="","",'Result Sheet'!B66)</f>
        <v/>
      </c>
      <c r="C63" s="188" t="str">
        <f>IF('Result Sheet'!F66="","",'Result Sheet'!F66)</f>
        <v/>
      </c>
      <c r="D63" s="189" t="str">
        <f>IF('Result Sheet'!E66="","",'Result Sheet'!E66)</f>
        <v/>
      </c>
      <c r="E63" s="333" t="str">
        <f>IF('Result Sheet'!G66="","",'Result Sheet'!G66)</f>
        <v/>
      </c>
      <c r="F63" s="333" t="str">
        <f>IF('Result Sheet'!H66="","",'Result Sheet'!H66)</f>
        <v/>
      </c>
      <c r="G63" s="333" t="str">
        <f>IF('Result Sheet'!I66="","",'Result Sheet'!I66)</f>
        <v/>
      </c>
      <c r="H63" s="190" t="str">
        <f>IF('Result Sheet'!K66="","",'Result Sheet'!K66)</f>
        <v/>
      </c>
      <c r="I63" s="190" t="str">
        <f>IF('Result Sheet'!J66="","",'Result Sheet'!J66)</f>
        <v/>
      </c>
      <c r="J63" s="304" t="str">
        <f>IF('Result Sheet'!FZ66="","",'Result Sheet'!FZ66)</f>
        <v/>
      </c>
      <c r="K63" s="191" t="str">
        <f>IF('Result Sheet'!FU66="","",'Result Sheet'!FU66)</f>
        <v/>
      </c>
      <c r="L63" s="192" t="str">
        <f>IF('Result Sheet'!FV66="","",'Result Sheet'!FV66)</f>
        <v/>
      </c>
      <c r="M63" s="191" t="str">
        <f>IF('Result Sheet'!FW66="","",'Result Sheet'!FW66)</f>
        <v/>
      </c>
      <c r="N63" s="330" t="str">
        <f>IF('Result Sheet'!FZ66="NSO","NSO",IF('Result Sheet'!FX66="","",'Result Sheet'!FX66))</f>
        <v/>
      </c>
      <c r="O63" s="193" t="str">
        <f>IF('Result Sheet'!AE66="","",'Result Sheet'!AE66)</f>
        <v/>
      </c>
      <c r="P63" s="194" t="str">
        <f>IF('Result Sheet'!AF66="","",'Result Sheet'!AF66)</f>
        <v/>
      </c>
      <c r="Q63" s="193" t="str">
        <f>IF('Result Sheet'!AZ66="","",'Result Sheet'!AZ66)</f>
        <v/>
      </c>
      <c r="R63" s="194" t="str">
        <f>IF('Result Sheet'!BA66="","",'Result Sheet'!BA66)</f>
        <v/>
      </c>
      <c r="S63" s="193" t="str">
        <f>IF('Result Sheet'!BV66="","",'Result Sheet'!BV66)</f>
        <v/>
      </c>
      <c r="T63" s="194" t="str">
        <f>IF('Result Sheet'!BW66="","",'Result Sheet'!BW66)</f>
        <v/>
      </c>
      <c r="U63" s="193" t="str">
        <f>IF('Result Sheet'!CQ66="","",'Result Sheet'!CQ66)</f>
        <v/>
      </c>
      <c r="V63" s="194" t="str">
        <f>IF('Result Sheet'!CR66="","",'Result Sheet'!CR66)</f>
        <v/>
      </c>
      <c r="W63" s="193" t="str">
        <f>IF('Result Sheet'!DL66="","",'Result Sheet'!DL66)</f>
        <v/>
      </c>
      <c r="X63" s="194" t="str">
        <f>IF('Result Sheet'!DM66="","",'Result Sheet'!DM66)</f>
        <v/>
      </c>
      <c r="Y63" s="193" t="str">
        <f>IF('Result Sheet'!EG66="","",'Result Sheet'!EG66)</f>
        <v/>
      </c>
      <c r="Z63" s="194" t="str">
        <f>IF('Result Sheet'!EH66="","",'Result Sheet'!EH66)</f>
        <v/>
      </c>
      <c r="AA63" s="195" t="str">
        <f>IF('Result Sheet'!GB66="","",'Result Sheet'!GB66)</f>
        <v/>
      </c>
      <c r="BU63" s="196" t="str">
        <f>'Result Sheet'!G66</f>
        <v/>
      </c>
      <c r="BV63" s="197" t="str">
        <f t="shared" si="0"/>
        <v/>
      </c>
      <c r="BW63" s="197" t="str">
        <f t="shared" si="1"/>
        <v/>
      </c>
      <c r="BX63" s="197" t="str">
        <f t="shared" si="2"/>
        <v/>
      </c>
      <c r="BY63" s="197" t="str">
        <f t="shared" si="3"/>
        <v/>
      </c>
      <c r="BZ63" s="197" t="str">
        <f t="shared" si="4"/>
        <v/>
      </c>
      <c r="CA63" s="197" t="str">
        <f t="shared" si="5"/>
        <v/>
      </c>
      <c r="CB63" s="197" t="str">
        <f t="shared" si="6"/>
        <v/>
      </c>
      <c r="CC63" s="197" t="str">
        <f t="shared" si="7"/>
        <v/>
      </c>
      <c r="CD63" s="197" t="str">
        <f t="shared" si="8"/>
        <v/>
      </c>
      <c r="CE63" s="197" t="str">
        <f t="shared" si="9"/>
        <v/>
      </c>
      <c r="CF63" s="197" t="str">
        <f t="shared" si="10"/>
        <v/>
      </c>
      <c r="CG63" s="197" t="str">
        <f t="shared" si="11"/>
        <v/>
      </c>
      <c r="CH63" s="198"/>
    </row>
    <row r="64" spans="1:86" ht="15.95" customHeight="1">
      <c r="A64" s="186">
        <f>IF('Result Sheet'!A67="","",'Result Sheet'!A67)</f>
        <v>60</v>
      </c>
      <c r="B64" s="187" t="str">
        <f>IF('Result Sheet'!B67="","",'Result Sheet'!B67)</f>
        <v/>
      </c>
      <c r="C64" s="188" t="str">
        <f>IF('Result Sheet'!F67="","",'Result Sheet'!F67)</f>
        <v/>
      </c>
      <c r="D64" s="189" t="str">
        <f>IF('Result Sheet'!E67="","",'Result Sheet'!E67)</f>
        <v/>
      </c>
      <c r="E64" s="333" t="str">
        <f>IF('Result Sheet'!G67="","",'Result Sheet'!G67)</f>
        <v/>
      </c>
      <c r="F64" s="333" t="str">
        <f>IF('Result Sheet'!H67="","",'Result Sheet'!H67)</f>
        <v/>
      </c>
      <c r="G64" s="333" t="str">
        <f>IF('Result Sheet'!I67="","",'Result Sheet'!I67)</f>
        <v/>
      </c>
      <c r="H64" s="190" t="str">
        <f>IF('Result Sheet'!K67="","",'Result Sheet'!K67)</f>
        <v/>
      </c>
      <c r="I64" s="190" t="str">
        <f>IF('Result Sheet'!J67="","",'Result Sheet'!J67)</f>
        <v/>
      </c>
      <c r="J64" s="304" t="str">
        <f>IF('Result Sheet'!FZ67="","",'Result Sheet'!FZ67)</f>
        <v/>
      </c>
      <c r="K64" s="191" t="str">
        <f>IF('Result Sheet'!FU67="","",'Result Sheet'!FU67)</f>
        <v/>
      </c>
      <c r="L64" s="192" t="str">
        <f>IF('Result Sheet'!FV67="","",'Result Sheet'!FV67)</f>
        <v/>
      </c>
      <c r="M64" s="191" t="str">
        <f>IF('Result Sheet'!FW67="","",'Result Sheet'!FW67)</f>
        <v/>
      </c>
      <c r="N64" s="330" t="str">
        <f>IF('Result Sheet'!FZ67="NSO","NSO",IF('Result Sheet'!FX67="","",'Result Sheet'!FX67))</f>
        <v/>
      </c>
      <c r="O64" s="193" t="str">
        <f>IF('Result Sheet'!AE67="","",'Result Sheet'!AE67)</f>
        <v/>
      </c>
      <c r="P64" s="194" t="str">
        <f>IF('Result Sheet'!AF67="","",'Result Sheet'!AF67)</f>
        <v/>
      </c>
      <c r="Q64" s="193" t="str">
        <f>IF('Result Sheet'!AZ67="","",'Result Sheet'!AZ67)</f>
        <v/>
      </c>
      <c r="R64" s="194" t="str">
        <f>IF('Result Sheet'!BA67="","",'Result Sheet'!BA67)</f>
        <v/>
      </c>
      <c r="S64" s="193" t="str">
        <f>IF('Result Sheet'!BV67="","",'Result Sheet'!BV67)</f>
        <v/>
      </c>
      <c r="T64" s="194" t="str">
        <f>IF('Result Sheet'!BW67="","",'Result Sheet'!BW67)</f>
        <v/>
      </c>
      <c r="U64" s="193" t="str">
        <f>IF('Result Sheet'!CQ67="","",'Result Sheet'!CQ67)</f>
        <v/>
      </c>
      <c r="V64" s="194" t="str">
        <f>IF('Result Sheet'!CR67="","",'Result Sheet'!CR67)</f>
        <v/>
      </c>
      <c r="W64" s="193" t="str">
        <f>IF('Result Sheet'!DL67="","",'Result Sheet'!DL67)</f>
        <v/>
      </c>
      <c r="X64" s="194" t="str">
        <f>IF('Result Sheet'!DM67="","",'Result Sheet'!DM67)</f>
        <v/>
      </c>
      <c r="Y64" s="193" t="str">
        <f>IF('Result Sheet'!EG67="","",'Result Sheet'!EG67)</f>
        <v/>
      </c>
      <c r="Z64" s="194" t="str">
        <f>IF('Result Sheet'!EH67="","",'Result Sheet'!EH67)</f>
        <v/>
      </c>
      <c r="AA64" s="195" t="str">
        <f>IF('Result Sheet'!GB67="","",'Result Sheet'!GB67)</f>
        <v/>
      </c>
      <c r="BU64" s="196" t="str">
        <f>'Result Sheet'!G67</f>
        <v/>
      </c>
      <c r="BV64" s="197" t="str">
        <f t="shared" si="0"/>
        <v/>
      </c>
      <c r="BW64" s="197" t="str">
        <f t="shared" si="1"/>
        <v/>
      </c>
      <c r="BX64" s="197" t="str">
        <f t="shared" si="2"/>
        <v/>
      </c>
      <c r="BY64" s="197" t="str">
        <f t="shared" si="3"/>
        <v/>
      </c>
      <c r="BZ64" s="197" t="str">
        <f t="shared" si="4"/>
        <v/>
      </c>
      <c r="CA64" s="197" t="str">
        <f t="shared" si="5"/>
        <v/>
      </c>
      <c r="CB64" s="197" t="str">
        <f t="shared" si="6"/>
        <v/>
      </c>
      <c r="CC64" s="197" t="str">
        <f t="shared" si="7"/>
        <v/>
      </c>
      <c r="CD64" s="197" t="str">
        <f t="shared" si="8"/>
        <v/>
      </c>
      <c r="CE64" s="197" t="str">
        <f t="shared" si="9"/>
        <v/>
      </c>
      <c r="CF64" s="197" t="str">
        <f t="shared" si="10"/>
        <v/>
      </c>
      <c r="CG64" s="197" t="str">
        <f t="shared" si="11"/>
        <v/>
      </c>
      <c r="CH64" s="198"/>
    </row>
    <row r="65" spans="1:86" ht="15.95" customHeight="1">
      <c r="A65" s="186">
        <f>IF('Result Sheet'!A68="","",'Result Sheet'!A68)</f>
        <v>61</v>
      </c>
      <c r="B65" s="187" t="str">
        <f>IF('Result Sheet'!B68="","",'Result Sheet'!B68)</f>
        <v/>
      </c>
      <c r="C65" s="188" t="str">
        <f>IF('Result Sheet'!F68="","",'Result Sheet'!F68)</f>
        <v/>
      </c>
      <c r="D65" s="189" t="str">
        <f>IF('Result Sheet'!E68="","",'Result Sheet'!E68)</f>
        <v/>
      </c>
      <c r="E65" s="333" t="str">
        <f>IF('Result Sheet'!G68="","",'Result Sheet'!G68)</f>
        <v/>
      </c>
      <c r="F65" s="333" t="str">
        <f>IF('Result Sheet'!H68="","",'Result Sheet'!H68)</f>
        <v/>
      </c>
      <c r="G65" s="333" t="str">
        <f>IF('Result Sheet'!I68="","",'Result Sheet'!I68)</f>
        <v/>
      </c>
      <c r="H65" s="190" t="str">
        <f>IF('Result Sheet'!K68="","",'Result Sheet'!K68)</f>
        <v/>
      </c>
      <c r="I65" s="190" t="str">
        <f>IF('Result Sheet'!J68="","",'Result Sheet'!J68)</f>
        <v/>
      </c>
      <c r="J65" s="304" t="str">
        <f>IF('Result Sheet'!FZ68="","",'Result Sheet'!FZ68)</f>
        <v/>
      </c>
      <c r="K65" s="191" t="str">
        <f>IF('Result Sheet'!FU68="","",'Result Sheet'!FU68)</f>
        <v/>
      </c>
      <c r="L65" s="192" t="str">
        <f>IF('Result Sheet'!FV68="","",'Result Sheet'!FV68)</f>
        <v/>
      </c>
      <c r="M65" s="191" t="str">
        <f>IF('Result Sheet'!FW68="","",'Result Sheet'!FW68)</f>
        <v/>
      </c>
      <c r="N65" s="330" t="str">
        <f>IF('Result Sheet'!FZ68="NSO","NSO",IF('Result Sheet'!FX68="","",'Result Sheet'!FX68))</f>
        <v/>
      </c>
      <c r="O65" s="193" t="str">
        <f>IF('Result Sheet'!AE68="","",'Result Sheet'!AE68)</f>
        <v/>
      </c>
      <c r="P65" s="194" t="str">
        <f>IF('Result Sheet'!AF68="","",'Result Sheet'!AF68)</f>
        <v/>
      </c>
      <c r="Q65" s="193" t="str">
        <f>IF('Result Sheet'!AZ68="","",'Result Sheet'!AZ68)</f>
        <v/>
      </c>
      <c r="R65" s="194" t="str">
        <f>IF('Result Sheet'!BA68="","",'Result Sheet'!BA68)</f>
        <v/>
      </c>
      <c r="S65" s="193" t="str">
        <f>IF('Result Sheet'!BV68="","",'Result Sheet'!BV68)</f>
        <v/>
      </c>
      <c r="T65" s="194" t="str">
        <f>IF('Result Sheet'!BW68="","",'Result Sheet'!BW68)</f>
        <v/>
      </c>
      <c r="U65" s="193" t="str">
        <f>IF('Result Sheet'!CQ68="","",'Result Sheet'!CQ68)</f>
        <v/>
      </c>
      <c r="V65" s="194" t="str">
        <f>IF('Result Sheet'!CR68="","",'Result Sheet'!CR68)</f>
        <v/>
      </c>
      <c r="W65" s="193" t="str">
        <f>IF('Result Sheet'!DL68="","",'Result Sheet'!DL68)</f>
        <v/>
      </c>
      <c r="X65" s="194" t="str">
        <f>IF('Result Sheet'!DM68="","",'Result Sheet'!DM68)</f>
        <v/>
      </c>
      <c r="Y65" s="193" t="str">
        <f>IF('Result Sheet'!EG68="","",'Result Sheet'!EG68)</f>
        <v/>
      </c>
      <c r="Z65" s="194" t="str">
        <f>IF('Result Sheet'!EH68="","",'Result Sheet'!EH68)</f>
        <v/>
      </c>
      <c r="AA65" s="195" t="str">
        <f>IF('Result Sheet'!GB68="","",'Result Sheet'!GB68)</f>
        <v/>
      </c>
      <c r="BU65" s="196" t="str">
        <f>'Result Sheet'!G68</f>
        <v/>
      </c>
      <c r="BV65" s="197" t="str">
        <f t="shared" si="0"/>
        <v/>
      </c>
      <c r="BW65" s="197" t="str">
        <f t="shared" si="1"/>
        <v/>
      </c>
      <c r="BX65" s="197" t="str">
        <f t="shared" si="2"/>
        <v/>
      </c>
      <c r="BY65" s="197" t="str">
        <f t="shared" si="3"/>
        <v/>
      </c>
      <c r="BZ65" s="197" t="str">
        <f t="shared" si="4"/>
        <v/>
      </c>
      <c r="CA65" s="197" t="str">
        <f t="shared" si="5"/>
        <v/>
      </c>
      <c r="CB65" s="197" t="str">
        <f t="shared" si="6"/>
        <v/>
      </c>
      <c r="CC65" s="197" t="str">
        <f t="shared" si="7"/>
        <v/>
      </c>
      <c r="CD65" s="197" t="str">
        <f t="shared" si="8"/>
        <v/>
      </c>
      <c r="CE65" s="197" t="str">
        <f t="shared" si="9"/>
        <v/>
      </c>
      <c r="CF65" s="197" t="str">
        <f t="shared" si="10"/>
        <v/>
      </c>
      <c r="CG65" s="197" t="str">
        <f t="shared" si="11"/>
        <v/>
      </c>
      <c r="CH65" s="198"/>
    </row>
    <row r="66" spans="1:86" ht="15.95" customHeight="1">
      <c r="A66" s="186">
        <f>IF('Result Sheet'!A69="","",'Result Sheet'!A69)</f>
        <v>62</v>
      </c>
      <c r="B66" s="187" t="str">
        <f>IF('Result Sheet'!B69="","",'Result Sheet'!B69)</f>
        <v/>
      </c>
      <c r="C66" s="188" t="str">
        <f>IF('Result Sheet'!F69="","",'Result Sheet'!F69)</f>
        <v/>
      </c>
      <c r="D66" s="189" t="str">
        <f>IF('Result Sheet'!E69="","",'Result Sheet'!E69)</f>
        <v/>
      </c>
      <c r="E66" s="333" t="str">
        <f>IF('Result Sheet'!G69="","",'Result Sheet'!G69)</f>
        <v/>
      </c>
      <c r="F66" s="333" t="str">
        <f>IF('Result Sheet'!H69="","",'Result Sheet'!H69)</f>
        <v/>
      </c>
      <c r="G66" s="333" t="str">
        <f>IF('Result Sheet'!I69="","",'Result Sheet'!I69)</f>
        <v/>
      </c>
      <c r="H66" s="190" t="str">
        <f>IF('Result Sheet'!K69="","",'Result Sheet'!K69)</f>
        <v/>
      </c>
      <c r="I66" s="190" t="str">
        <f>IF('Result Sheet'!J69="","",'Result Sheet'!J69)</f>
        <v/>
      </c>
      <c r="J66" s="304" t="str">
        <f>IF('Result Sheet'!FZ69="","",'Result Sheet'!FZ69)</f>
        <v/>
      </c>
      <c r="K66" s="191" t="str">
        <f>IF('Result Sheet'!FU69="","",'Result Sheet'!FU69)</f>
        <v/>
      </c>
      <c r="L66" s="192" t="str">
        <f>IF('Result Sheet'!FV69="","",'Result Sheet'!FV69)</f>
        <v/>
      </c>
      <c r="M66" s="191" t="str">
        <f>IF('Result Sheet'!FW69="","",'Result Sheet'!FW69)</f>
        <v/>
      </c>
      <c r="N66" s="330" t="str">
        <f>IF('Result Sheet'!FZ69="NSO","NSO",IF('Result Sheet'!FX69="","",'Result Sheet'!FX69))</f>
        <v/>
      </c>
      <c r="O66" s="193" t="str">
        <f>IF('Result Sheet'!AE69="","",'Result Sheet'!AE69)</f>
        <v/>
      </c>
      <c r="P66" s="194" t="str">
        <f>IF('Result Sheet'!AF69="","",'Result Sheet'!AF69)</f>
        <v/>
      </c>
      <c r="Q66" s="193" t="str">
        <f>IF('Result Sheet'!AZ69="","",'Result Sheet'!AZ69)</f>
        <v/>
      </c>
      <c r="R66" s="194" t="str">
        <f>IF('Result Sheet'!BA69="","",'Result Sheet'!BA69)</f>
        <v/>
      </c>
      <c r="S66" s="193" t="str">
        <f>IF('Result Sheet'!BV69="","",'Result Sheet'!BV69)</f>
        <v/>
      </c>
      <c r="T66" s="194" t="str">
        <f>IF('Result Sheet'!BW69="","",'Result Sheet'!BW69)</f>
        <v/>
      </c>
      <c r="U66" s="193" t="str">
        <f>IF('Result Sheet'!CQ69="","",'Result Sheet'!CQ69)</f>
        <v/>
      </c>
      <c r="V66" s="194" t="str">
        <f>IF('Result Sheet'!CR69="","",'Result Sheet'!CR69)</f>
        <v/>
      </c>
      <c r="W66" s="193" t="str">
        <f>IF('Result Sheet'!DL69="","",'Result Sheet'!DL69)</f>
        <v/>
      </c>
      <c r="X66" s="194" t="str">
        <f>IF('Result Sheet'!DM69="","",'Result Sheet'!DM69)</f>
        <v/>
      </c>
      <c r="Y66" s="193" t="str">
        <f>IF('Result Sheet'!EG69="","",'Result Sheet'!EG69)</f>
        <v/>
      </c>
      <c r="Z66" s="194" t="str">
        <f>IF('Result Sheet'!EH69="","",'Result Sheet'!EH69)</f>
        <v/>
      </c>
      <c r="AA66" s="195" t="str">
        <f>IF('Result Sheet'!GB69="","",'Result Sheet'!GB69)</f>
        <v/>
      </c>
      <c r="BU66" s="196" t="str">
        <f>'Result Sheet'!G69</f>
        <v/>
      </c>
      <c r="BV66" s="197" t="str">
        <f t="shared" si="0"/>
        <v/>
      </c>
      <c r="BW66" s="197" t="str">
        <f t="shared" si="1"/>
        <v/>
      </c>
      <c r="BX66" s="197" t="str">
        <f t="shared" si="2"/>
        <v/>
      </c>
      <c r="BY66" s="197" t="str">
        <f t="shared" si="3"/>
        <v/>
      </c>
      <c r="BZ66" s="197" t="str">
        <f t="shared" si="4"/>
        <v/>
      </c>
      <c r="CA66" s="197" t="str">
        <f t="shared" si="5"/>
        <v/>
      </c>
      <c r="CB66" s="197" t="str">
        <f t="shared" si="6"/>
        <v/>
      </c>
      <c r="CC66" s="197" t="str">
        <f t="shared" si="7"/>
        <v/>
      </c>
      <c r="CD66" s="197" t="str">
        <f t="shared" si="8"/>
        <v/>
      </c>
      <c r="CE66" s="197" t="str">
        <f t="shared" si="9"/>
        <v/>
      </c>
      <c r="CF66" s="197" t="str">
        <f t="shared" si="10"/>
        <v/>
      </c>
      <c r="CG66" s="197" t="str">
        <f t="shared" si="11"/>
        <v/>
      </c>
      <c r="CH66" s="198"/>
    </row>
    <row r="67" spans="1:86" ht="15.95" customHeight="1">
      <c r="A67" s="186">
        <f>IF('Result Sheet'!A70="","",'Result Sheet'!A70)</f>
        <v>63</v>
      </c>
      <c r="B67" s="187" t="str">
        <f>IF('Result Sheet'!B70="","",'Result Sheet'!B70)</f>
        <v/>
      </c>
      <c r="C67" s="188" t="str">
        <f>IF('Result Sheet'!F70="","",'Result Sheet'!F70)</f>
        <v/>
      </c>
      <c r="D67" s="189" t="str">
        <f>IF('Result Sheet'!E70="","",'Result Sheet'!E70)</f>
        <v/>
      </c>
      <c r="E67" s="333" t="str">
        <f>IF('Result Sheet'!G70="","",'Result Sheet'!G70)</f>
        <v/>
      </c>
      <c r="F67" s="333" t="str">
        <f>IF('Result Sheet'!H70="","",'Result Sheet'!H70)</f>
        <v/>
      </c>
      <c r="G67" s="333" t="str">
        <f>IF('Result Sheet'!I70="","",'Result Sheet'!I70)</f>
        <v/>
      </c>
      <c r="H67" s="190" t="str">
        <f>IF('Result Sheet'!K70="","",'Result Sheet'!K70)</f>
        <v/>
      </c>
      <c r="I67" s="190" t="str">
        <f>IF('Result Sheet'!J70="","",'Result Sheet'!J70)</f>
        <v/>
      </c>
      <c r="J67" s="304" t="str">
        <f>IF('Result Sheet'!FZ70="","",'Result Sheet'!FZ70)</f>
        <v/>
      </c>
      <c r="K67" s="191" t="str">
        <f>IF('Result Sheet'!FU70="","",'Result Sheet'!FU70)</f>
        <v/>
      </c>
      <c r="L67" s="192" t="str">
        <f>IF('Result Sheet'!FV70="","",'Result Sheet'!FV70)</f>
        <v/>
      </c>
      <c r="M67" s="191" t="str">
        <f>IF('Result Sheet'!FW70="","",'Result Sheet'!FW70)</f>
        <v/>
      </c>
      <c r="N67" s="330" t="str">
        <f>IF('Result Sheet'!FZ70="NSO","NSO",IF('Result Sheet'!FX70="","",'Result Sheet'!FX70))</f>
        <v/>
      </c>
      <c r="O67" s="193" t="str">
        <f>IF('Result Sheet'!AE70="","",'Result Sheet'!AE70)</f>
        <v/>
      </c>
      <c r="P67" s="194" t="str">
        <f>IF('Result Sheet'!AF70="","",'Result Sheet'!AF70)</f>
        <v/>
      </c>
      <c r="Q67" s="193" t="str">
        <f>IF('Result Sheet'!AZ70="","",'Result Sheet'!AZ70)</f>
        <v/>
      </c>
      <c r="R67" s="194" t="str">
        <f>IF('Result Sheet'!BA70="","",'Result Sheet'!BA70)</f>
        <v/>
      </c>
      <c r="S67" s="193" t="str">
        <f>IF('Result Sheet'!BV70="","",'Result Sheet'!BV70)</f>
        <v/>
      </c>
      <c r="T67" s="194" t="str">
        <f>IF('Result Sheet'!BW70="","",'Result Sheet'!BW70)</f>
        <v/>
      </c>
      <c r="U67" s="193" t="str">
        <f>IF('Result Sheet'!CQ70="","",'Result Sheet'!CQ70)</f>
        <v/>
      </c>
      <c r="V67" s="194" t="str">
        <f>IF('Result Sheet'!CR70="","",'Result Sheet'!CR70)</f>
        <v/>
      </c>
      <c r="W67" s="193" t="str">
        <f>IF('Result Sheet'!DL70="","",'Result Sheet'!DL70)</f>
        <v/>
      </c>
      <c r="X67" s="194" t="str">
        <f>IF('Result Sheet'!DM70="","",'Result Sheet'!DM70)</f>
        <v/>
      </c>
      <c r="Y67" s="193" t="str">
        <f>IF('Result Sheet'!EG70="","",'Result Sheet'!EG70)</f>
        <v/>
      </c>
      <c r="Z67" s="194" t="str">
        <f>IF('Result Sheet'!EH70="","",'Result Sheet'!EH70)</f>
        <v/>
      </c>
      <c r="AA67" s="195" t="str">
        <f>IF('Result Sheet'!GB70="","",'Result Sheet'!GB70)</f>
        <v/>
      </c>
      <c r="BU67" s="196" t="str">
        <f>'Result Sheet'!G70</f>
        <v/>
      </c>
      <c r="BV67" s="197" t="str">
        <f t="shared" si="0"/>
        <v/>
      </c>
      <c r="BW67" s="197" t="str">
        <f t="shared" si="1"/>
        <v/>
      </c>
      <c r="BX67" s="197" t="str">
        <f t="shared" si="2"/>
        <v/>
      </c>
      <c r="BY67" s="197" t="str">
        <f t="shared" si="3"/>
        <v/>
      </c>
      <c r="BZ67" s="197" t="str">
        <f t="shared" si="4"/>
        <v/>
      </c>
      <c r="CA67" s="197" t="str">
        <f t="shared" si="5"/>
        <v/>
      </c>
      <c r="CB67" s="197" t="str">
        <f t="shared" si="6"/>
        <v/>
      </c>
      <c r="CC67" s="197" t="str">
        <f t="shared" si="7"/>
        <v/>
      </c>
      <c r="CD67" s="197" t="str">
        <f t="shared" si="8"/>
        <v/>
      </c>
      <c r="CE67" s="197" t="str">
        <f t="shared" si="9"/>
        <v/>
      </c>
      <c r="CF67" s="197" t="str">
        <f t="shared" si="10"/>
        <v/>
      </c>
      <c r="CG67" s="197" t="str">
        <f t="shared" si="11"/>
        <v/>
      </c>
      <c r="CH67" s="198"/>
    </row>
    <row r="68" spans="1:86" ht="15.95" customHeight="1">
      <c r="A68" s="186">
        <f>IF('Result Sheet'!A71="","",'Result Sheet'!A71)</f>
        <v>64</v>
      </c>
      <c r="B68" s="187" t="str">
        <f>IF('Result Sheet'!B71="","",'Result Sheet'!B71)</f>
        <v/>
      </c>
      <c r="C68" s="188" t="str">
        <f>IF('Result Sheet'!F71="","",'Result Sheet'!F71)</f>
        <v/>
      </c>
      <c r="D68" s="189" t="str">
        <f>IF('Result Sheet'!E71="","",'Result Sheet'!E71)</f>
        <v/>
      </c>
      <c r="E68" s="333" t="str">
        <f>IF('Result Sheet'!G71="","",'Result Sheet'!G71)</f>
        <v/>
      </c>
      <c r="F68" s="333" t="str">
        <f>IF('Result Sheet'!H71="","",'Result Sheet'!H71)</f>
        <v/>
      </c>
      <c r="G68" s="333" t="str">
        <f>IF('Result Sheet'!I71="","",'Result Sheet'!I71)</f>
        <v/>
      </c>
      <c r="H68" s="190" t="str">
        <f>IF('Result Sheet'!K71="","",'Result Sheet'!K71)</f>
        <v/>
      </c>
      <c r="I68" s="190" t="str">
        <f>IF('Result Sheet'!J71="","",'Result Sheet'!J71)</f>
        <v/>
      </c>
      <c r="J68" s="304" t="str">
        <f>IF('Result Sheet'!FZ71="","",'Result Sheet'!FZ71)</f>
        <v/>
      </c>
      <c r="K68" s="191" t="str">
        <f>IF('Result Sheet'!FU71="","",'Result Sheet'!FU71)</f>
        <v/>
      </c>
      <c r="L68" s="192" t="str">
        <f>IF('Result Sheet'!FV71="","",'Result Sheet'!FV71)</f>
        <v/>
      </c>
      <c r="M68" s="191" t="str">
        <f>IF('Result Sheet'!FW71="","",'Result Sheet'!FW71)</f>
        <v/>
      </c>
      <c r="N68" s="330" t="str">
        <f>IF('Result Sheet'!FZ71="NSO","NSO",IF('Result Sheet'!FX71="","",'Result Sheet'!FX71))</f>
        <v/>
      </c>
      <c r="O68" s="193" t="str">
        <f>IF('Result Sheet'!AE71="","",'Result Sheet'!AE71)</f>
        <v/>
      </c>
      <c r="P68" s="194" t="str">
        <f>IF('Result Sheet'!AF71="","",'Result Sheet'!AF71)</f>
        <v/>
      </c>
      <c r="Q68" s="193" t="str">
        <f>IF('Result Sheet'!AZ71="","",'Result Sheet'!AZ71)</f>
        <v/>
      </c>
      <c r="R68" s="194" t="str">
        <f>IF('Result Sheet'!BA71="","",'Result Sheet'!BA71)</f>
        <v/>
      </c>
      <c r="S68" s="193" t="str">
        <f>IF('Result Sheet'!BV71="","",'Result Sheet'!BV71)</f>
        <v/>
      </c>
      <c r="T68" s="194" t="str">
        <f>IF('Result Sheet'!BW71="","",'Result Sheet'!BW71)</f>
        <v/>
      </c>
      <c r="U68" s="193" t="str">
        <f>IF('Result Sheet'!CQ71="","",'Result Sheet'!CQ71)</f>
        <v/>
      </c>
      <c r="V68" s="194" t="str">
        <f>IF('Result Sheet'!CR71="","",'Result Sheet'!CR71)</f>
        <v/>
      </c>
      <c r="W68" s="193" t="str">
        <f>IF('Result Sheet'!DL71="","",'Result Sheet'!DL71)</f>
        <v/>
      </c>
      <c r="X68" s="194" t="str">
        <f>IF('Result Sheet'!DM71="","",'Result Sheet'!DM71)</f>
        <v/>
      </c>
      <c r="Y68" s="193" t="str">
        <f>IF('Result Sheet'!EG71="","",'Result Sheet'!EG71)</f>
        <v/>
      </c>
      <c r="Z68" s="194" t="str">
        <f>IF('Result Sheet'!EH71="","",'Result Sheet'!EH71)</f>
        <v/>
      </c>
      <c r="AA68" s="195" t="str">
        <f>IF('Result Sheet'!GB71="","",'Result Sheet'!GB71)</f>
        <v/>
      </c>
      <c r="BU68" s="196" t="str">
        <f>'Result Sheet'!G71</f>
        <v/>
      </c>
      <c r="BV68" s="197" t="str">
        <f t="shared" si="0"/>
        <v/>
      </c>
      <c r="BW68" s="197" t="str">
        <f t="shared" si="1"/>
        <v/>
      </c>
      <c r="BX68" s="197" t="str">
        <f t="shared" si="2"/>
        <v/>
      </c>
      <c r="BY68" s="197" t="str">
        <f t="shared" si="3"/>
        <v/>
      </c>
      <c r="BZ68" s="197" t="str">
        <f t="shared" si="4"/>
        <v/>
      </c>
      <c r="CA68" s="197" t="str">
        <f t="shared" si="5"/>
        <v/>
      </c>
      <c r="CB68" s="197" t="str">
        <f t="shared" si="6"/>
        <v/>
      </c>
      <c r="CC68" s="197" t="str">
        <f t="shared" si="7"/>
        <v/>
      </c>
      <c r="CD68" s="197" t="str">
        <f t="shared" si="8"/>
        <v/>
      </c>
      <c r="CE68" s="197" t="str">
        <f t="shared" si="9"/>
        <v/>
      </c>
      <c r="CF68" s="197" t="str">
        <f t="shared" si="10"/>
        <v/>
      </c>
      <c r="CG68" s="197" t="str">
        <f t="shared" si="11"/>
        <v/>
      </c>
      <c r="CH68" s="198"/>
    </row>
    <row r="69" spans="1:86" ht="15.95" customHeight="1">
      <c r="A69" s="186">
        <f>IF('Result Sheet'!A72="","",'Result Sheet'!A72)</f>
        <v>65</v>
      </c>
      <c r="B69" s="187" t="str">
        <f>IF('Result Sheet'!B72="","",'Result Sheet'!B72)</f>
        <v/>
      </c>
      <c r="C69" s="188" t="str">
        <f>IF('Result Sheet'!F72="","",'Result Sheet'!F72)</f>
        <v/>
      </c>
      <c r="D69" s="189" t="str">
        <f>IF('Result Sheet'!E72="","",'Result Sheet'!E72)</f>
        <v/>
      </c>
      <c r="E69" s="333" t="str">
        <f>IF('Result Sheet'!G72="","",'Result Sheet'!G72)</f>
        <v/>
      </c>
      <c r="F69" s="333" t="str">
        <f>IF('Result Sheet'!H72="","",'Result Sheet'!H72)</f>
        <v/>
      </c>
      <c r="G69" s="333" t="str">
        <f>IF('Result Sheet'!I72="","",'Result Sheet'!I72)</f>
        <v/>
      </c>
      <c r="H69" s="190" t="str">
        <f>IF('Result Sheet'!K72="","",'Result Sheet'!K72)</f>
        <v/>
      </c>
      <c r="I69" s="190" t="str">
        <f>IF('Result Sheet'!J72="","",'Result Sheet'!J72)</f>
        <v/>
      </c>
      <c r="J69" s="304" t="str">
        <f>IF('Result Sheet'!FZ72="","",'Result Sheet'!FZ72)</f>
        <v/>
      </c>
      <c r="K69" s="191" t="str">
        <f>IF('Result Sheet'!FU72="","",'Result Sheet'!FU72)</f>
        <v/>
      </c>
      <c r="L69" s="192" t="str">
        <f>IF('Result Sheet'!FV72="","",'Result Sheet'!FV72)</f>
        <v/>
      </c>
      <c r="M69" s="191" t="str">
        <f>IF('Result Sheet'!FW72="","",'Result Sheet'!FW72)</f>
        <v/>
      </c>
      <c r="N69" s="330" t="str">
        <f>IF('Result Sheet'!FZ72="NSO","NSO",IF('Result Sheet'!FX72="","",'Result Sheet'!FX72))</f>
        <v/>
      </c>
      <c r="O69" s="193" t="str">
        <f>IF('Result Sheet'!AE72="","",'Result Sheet'!AE72)</f>
        <v/>
      </c>
      <c r="P69" s="194" t="str">
        <f>IF('Result Sheet'!AF72="","",'Result Sheet'!AF72)</f>
        <v/>
      </c>
      <c r="Q69" s="193" t="str">
        <f>IF('Result Sheet'!AZ72="","",'Result Sheet'!AZ72)</f>
        <v/>
      </c>
      <c r="R69" s="194" t="str">
        <f>IF('Result Sheet'!BA72="","",'Result Sheet'!BA72)</f>
        <v/>
      </c>
      <c r="S69" s="193" t="str">
        <f>IF('Result Sheet'!BV72="","",'Result Sheet'!BV72)</f>
        <v/>
      </c>
      <c r="T69" s="194" t="str">
        <f>IF('Result Sheet'!BW72="","",'Result Sheet'!BW72)</f>
        <v/>
      </c>
      <c r="U69" s="193" t="str">
        <f>IF('Result Sheet'!CQ72="","",'Result Sheet'!CQ72)</f>
        <v/>
      </c>
      <c r="V69" s="194" t="str">
        <f>IF('Result Sheet'!CR72="","",'Result Sheet'!CR72)</f>
        <v/>
      </c>
      <c r="W69" s="193" t="str">
        <f>IF('Result Sheet'!DL72="","",'Result Sheet'!DL72)</f>
        <v/>
      </c>
      <c r="X69" s="194" t="str">
        <f>IF('Result Sheet'!DM72="","",'Result Sheet'!DM72)</f>
        <v/>
      </c>
      <c r="Y69" s="193" t="str">
        <f>IF('Result Sheet'!EG72="","",'Result Sheet'!EG72)</f>
        <v/>
      </c>
      <c r="Z69" s="194" t="str">
        <f>IF('Result Sheet'!EH72="","",'Result Sheet'!EH72)</f>
        <v/>
      </c>
      <c r="AA69" s="195" t="str">
        <f>IF('Result Sheet'!GB72="","",'Result Sheet'!GB72)</f>
        <v/>
      </c>
      <c r="BU69" s="196" t="str">
        <f>'Result Sheet'!G72</f>
        <v/>
      </c>
      <c r="BV69" s="197" t="str">
        <f t="shared" si="0"/>
        <v/>
      </c>
      <c r="BW69" s="197" t="str">
        <f t="shared" si="1"/>
        <v/>
      </c>
      <c r="BX69" s="197" t="str">
        <f t="shared" si="2"/>
        <v/>
      </c>
      <c r="BY69" s="197" t="str">
        <f t="shared" si="3"/>
        <v/>
      </c>
      <c r="BZ69" s="197" t="str">
        <f t="shared" si="4"/>
        <v/>
      </c>
      <c r="CA69" s="197" t="str">
        <f t="shared" si="5"/>
        <v/>
      </c>
      <c r="CB69" s="197" t="str">
        <f t="shared" si="6"/>
        <v/>
      </c>
      <c r="CC69" s="197" t="str">
        <f t="shared" si="7"/>
        <v/>
      </c>
      <c r="CD69" s="197" t="str">
        <f t="shared" si="8"/>
        <v/>
      </c>
      <c r="CE69" s="197" t="str">
        <f t="shared" si="9"/>
        <v/>
      </c>
      <c r="CF69" s="197" t="str">
        <f t="shared" si="10"/>
        <v/>
      </c>
      <c r="CG69" s="197" t="str">
        <f t="shared" si="11"/>
        <v/>
      </c>
      <c r="CH69" s="198"/>
    </row>
    <row r="70" spans="1:86" ht="15.95" customHeight="1">
      <c r="A70" s="186">
        <f>IF('Result Sheet'!A73="","",'Result Sheet'!A73)</f>
        <v>66</v>
      </c>
      <c r="B70" s="187" t="str">
        <f>IF('Result Sheet'!B73="","",'Result Sheet'!B73)</f>
        <v/>
      </c>
      <c r="C70" s="188" t="str">
        <f>IF('Result Sheet'!F73="","",'Result Sheet'!F73)</f>
        <v/>
      </c>
      <c r="D70" s="189" t="str">
        <f>IF('Result Sheet'!E73="","",'Result Sheet'!E73)</f>
        <v/>
      </c>
      <c r="E70" s="333" t="str">
        <f>IF('Result Sheet'!G73="","",'Result Sheet'!G73)</f>
        <v/>
      </c>
      <c r="F70" s="333" t="str">
        <f>IF('Result Sheet'!H73="","",'Result Sheet'!H73)</f>
        <v/>
      </c>
      <c r="G70" s="333" t="str">
        <f>IF('Result Sheet'!I73="","",'Result Sheet'!I73)</f>
        <v/>
      </c>
      <c r="H70" s="190" t="str">
        <f>IF('Result Sheet'!K73="","",'Result Sheet'!K73)</f>
        <v/>
      </c>
      <c r="I70" s="190" t="str">
        <f>IF('Result Sheet'!J73="","",'Result Sheet'!J73)</f>
        <v/>
      </c>
      <c r="J70" s="304" t="str">
        <f>IF('Result Sheet'!FZ73="","",'Result Sheet'!FZ73)</f>
        <v/>
      </c>
      <c r="K70" s="191" t="str">
        <f>IF('Result Sheet'!FU73="","",'Result Sheet'!FU73)</f>
        <v/>
      </c>
      <c r="L70" s="192" t="str">
        <f>IF('Result Sheet'!FV73="","",'Result Sheet'!FV73)</f>
        <v/>
      </c>
      <c r="M70" s="191" t="str">
        <f>IF('Result Sheet'!FW73="","",'Result Sheet'!FW73)</f>
        <v/>
      </c>
      <c r="N70" s="330" t="str">
        <f>IF('Result Sheet'!FZ73="NSO","NSO",IF('Result Sheet'!FX73="","",'Result Sheet'!FX73))</f>
        <v/>
      </c>
      <c r="O70" s="193" t="str">
        <f>IF('Result Sheet'!AE73="","",'Result Sheet'!AE73)</f>
        <v/>
      </c>
      <c r="P70" s="194" t="str">
        <f>IF('Result Sheet'!AF73="","",'Result Sheet'!AF73)</f>
        <v/>
      </c>
      <c r="Q70" s="193" t="str">
        <f>IF('Result Sheet'!AZ73="","",'Result Sheet'!AZ73)</f>
        <v/>
      </c>
      <c r="R70" s="194" t="str">
        <f>IF('Result Sheet'!BA73="","",'Result Sheet'!BA73)</f>
        <v/>
      </c>
      <c r="S70" s="193" t="str">
        <f>IF('Result Sheet'!BV73="","",'Result Sheet'!BV73)</f>
        <v/>
      </c>
      <c r="T70" s="194" t="str">
        <f>IF('Result Sheet'!BW73="","",'Result Sheet'!BW73)</f>
        <v/>
      </c>
      <c r="U70" s="193" t="str">
        <f>IF('Result Sheet'!CQ73="","",'Result Sheet'!CQ73)</f>
        <v/>
      </c>
      <c r="V70" s="194" t="str">
        <f>IF('Result Sheet'!CR73="","",'Result Sheet'!CR73)</f>
        <v/>
      </c>
      <c r="W70" s="193" t="str">
        <f>IF('Result Sheet'!DL73="","",'Result Sheet'!DL73)</f>
        <v/>
      </c>
      <c r="X70" s="194" t="str">
        <f>IF('Result Sheet'!DM73="","",'Result Sheet'!DM73)</f>
        <v/>
      </c>
      <c r="Y70" s="193" t="str">
        <f>IF('Result Sheet'!EG73="","",'Result Sheet'!EG73)</f>
        <v/>
      </c>
      <c r="Z70" s="194" t="str">
        <f>IF('Result Sheet'!EH73="","",'Result Sheet'!EH73)</f>
        <v/>
      </c>
      <c r="AA70" s="195" t="str">
        <f>IF('Result Sheet'!GB73="","",'Result Sheet'!GB73)</f>
        <v/>
      </c>
      <c r="BU70" s="196" t="str">
        <f>'Result Sheet'!G73</f>
        <v/>
      </c>
      <c r="BV70" s="197" t="str">
        <f t="shared" ref="BV70:BV133" si="12">IFERROR(IF(AND(N70="",J70=""),"",IF(AND(H70="SC",I70="M"),N70,"")),"")</f>
        <v/>
      </c>
      <c r="BW70" s="197" t="str">
        <f t="shared" ref="BW70:BW133" si="13">IFERROR(IF(AND(N70="",J70=""),"",IF(AND(H70="SC",I70="F"),N70,"")),"")</f>
        <v/>
      </c>
      <c r="BX70" s="197" t="str">
        <f t="shared" ref="BX70:BX133" si="14">IFERROR(IF(AND(N70="",J70=""),"",IF(AND(H70="ST",I70="M"),N70,"")),"")</f>
        <v/>
      </c>
      <c r="BY70" s="197" t="str">
        <f t="shared" ref="BY70:BY133" si="15">IFERROR(IF(AND(N70="",J70=""),"",IF(AND(H70="ST",I70="F"),N70,"")),"")</f>
        <v/>
      </c>
      <c r="BZ70" s="197" t="str">
        <f t="shared" ref="BZ70:BZ133" si="16">IFERROR(IF(AND(N70="",J70=""),"",IF(AND(H70="OBC",I70="M"),N70,"")),"")</f>
        <v/>
      </c>
      <c r="CA70" s="197" t="str">
        <f t="shared" ref="CA70:CA133" si="17">IFERROR(IF(AND(N70="",J70=""),"",IF(AND(H70="OBC",I70="F"),N70,"")),"")</f>
        <v/>
      </c>
      <c r="CB70" s="197" t="str">
        <f t="shared" ref="CB70:CB133" si="18">IFERROR(IF(AND(N70="",J70=""),"",IF(AND(H70="GEN",I70="M"),N70,"")),"")</f>
        <v/>
      </c>
      <c r="CC70" s="197" t="str">
        <f t="shared" ref="CC70:CC133" si="19">IFERROR(IF(AND(N70="",J70=""),"",IF(AND(H70="GEN",I70="F"),N70,"")),"")</f>
        <v/>
      </c>
      <c r="CD70" s="197" t="str">
        <f t="shared" ref="CD70:CD133" si="20">IFERROR(IF(AND(N70="",J70=""),"",IF(AND(H70="MIN",I70="M"),N70,"")),"")</f>
        <v/>
      </c>
      <c r="CE70" s="197" t="str">
        <f t="shared" ref="CE70:CE133" si="21">IFERROR(IF(AND(N70="",J70=""),"",IF(AND(H70="MIN",I70="M"),N70,"")),"")</f>
        <v/>
      </c>
      <c r="CF70" s="197" t="str">
        <f t="shared" ref="CF70:CF133" si="22">IFERROR(IF(AND(N70="",J70=""),"",IF(AND(H70="SBC",I70="M"),N70,"")),"")</f>
        <v/>
      </c>
      <c r="CG70" s="197" t="str">
        <f t="shared" ref="CG70:CG133" si="23">IFERROR(IF(AND(N70="",J70=""),"",IF(AND(H70="SBC",I70="F"),N70,"")),"")</f>
        <v/>
      </c>
      <c r="CH70" s="198"/>
    </row>
    <row r="71" spans="1:86" ht="15.95" customHeight="1">
      <c r="A71" s="186">
        <f>IF('Result Sheet'!A74="","",'Result Sheet'!A74)</f>
        <v>67</v>
      </c>
      <c r="B71" s="187" t="str">
        <f>IF('Result Sheet'!B74="","",'Result Sheet'!B74)</f>
        <v/>
      </c>
      <c r="C71" s="188" t="str">
        <f>IF('Result Sheet'!F74="","",'Result Sheet'!F74)</f>
        <v/>
      </c>
      <c r="D71" s="189" t="str">
        <f>IF('Result Sheet'!E74="","",'Result Sheet'!E74)</f>
        <v/>
      </c>
      <c r="E71" s="333" t="str">
        <f>IF('Result Sheet'!G74="","",'Result Sheet'!G74)</f>
        <v/>
      </c>
      <c r="F71" s="333" t="str">
        <f>IF('Result Sheet'!H74="","",'Result Sheet'!H74)</f>
        <v/>
      </c>
      <c r="G71" s="333" t="str">
        <f>IF('Result Sheet'!I74="","",'Result Sheet'!I74)</f>
        <v/>
      </c>
      <c r="H71" s="190" t="str">
        <f>IF('Result Sheet'!K74="","",'Result Sheet'!K74)</f>
        <v/>
      </c>
      <c r="I71" s="190" t="str">
        <f>IF('Result Sheet'!J74="","",'Result Sheet'!J74)</f>
        <v/>
      </c>
      <c r="J71" s="304" t="str">
        <f>IF('Result Sheet'!FZ74="","",'Result Sheet'!FZ74)</f>
        <v/>
      </c>
      <c r="K71" s="191" t="str">
        <f>IF('Result Sheet'!FU74="","",'Result Sheet'!FU74)</f>
        <v/>
      </c>
      <c r="L71" s="192" t="str">
        <f>IF('Result Sheet'!FV74="","",'Result Sheet'!FV74)</f>
        <v/>
      </c>
      <c r="M71" s="191" t="str">
        <f>IF('Result Sheet'!FW74="","",'Result Sheet'!FW74)</f>
        <v/>
      </c>
      <c r="N71" s="330" t="str">
        <f>IF('Result Sheet'!FZ74="NSO","NSO",IF('Result Sheet'!FX74="","",'Result Sheet'!FX74))</f>
        <v/>
      </c>
      <c r="O71" s="193" t="str">
        <f>IF('Result Sheet'!AE74="","",'Result Sheet'!AE74)</f>
        <v/>
      </c>
      <c r="P71" s="194" t="str">
        <f>IF('Result Sheet'!AF74="","",'Result Sheet'!AF74)</f>
        <v/>
      </c>
      <c r="Q71" s="193" t="str">
        <f>IF('Result Sheet'!AZ74="","",'Result Sheet'!AZ74)</f>
        <v/>
      </c>
      <c r="R71" s="194" t="str">
        <f>IF('Result Sheet'!BA74="","",'Result Sheet'!BA74)</f>
        <v/>
      </c>
      <c r="S71" s="193" t="str">
        <f>IF('Result Sheet'!BV74="","",'Result Sheet'!BV74)</f>
        <v/>
      </c>
      <c r="T71" s="194" t="str">
        <f>IF('Result Sheet'!BW74="","",'Result Sheet'!BW74)</f>
        <v/>
      </c>
      <c r="U71" s="193" t="str">
        <f>IF('Result Sheet'!CQ74="","",'Result Sheet'!CQ74)</f>
        <v/>
      </c>
      <c r="V71" s="194" t="str">
        <f>IF('Result Sheet'!CR74="","",'Result Sheet'!CR74)</f>
        <v/>
      </c>
      <c r="W71" s="193" t="str">
        <f>IF('Result Sheet'!DL74="","",'Result Sheet'!DL74)</f>
        <v/>
      </c>
      <c r="X71" s="194" t="str">
        <f>IF('Result Sheet'!DM74="","",'Result Sheet'!DM74)</f>
        <v/>
      </c>
      <c r="Y71" s="193" t="str">
        <f>IF('Result Sheet'!EG74="","",'Result Sheet'!EG74)</f>
        <v/>
      </c>
      <c r="Z71" s="194" t="str">
        <f>IF('Result Sheet'!EH74="","",'Result Sheet'!EH74)</f>
        <v/>
      </c>
      <c r="AA71" s="195" t="str">
        <f>IF('Result Sheet'!GB74="","",'Result Sheet'!GB74)</f>
        <v/>
      </c>
      <c r="BU71" s="196" t="str">
        <f>'Result Sheet'!G74</f>
        <v/>
      </c>
      <c r="BV71" s="197" t="str">
        <f t="shared" si="12"/>
        <v/>
      </c>
      <c r="BW71" s="197" t="str">
        <f t="shared" si="13"/>
        <v/>
      </c>
      <c r="BX71" s="197" t="str">
        <f t="shared" si="14"/>
        <v/>
      </c>
      <c r="BY71" s="197" t="str">
        <f t="shared" si="15"/>
        <v/>
      </c>
      <c r="BZ71" s="197" t="str">
        <f t="shared" si="16"/>
        <v/>
      </c>
      <c r="CA71" s="197" t="str">
        <f t="shared" si="17"/>
        <v/>
      </c>
      <c r="CB71" s="197" t="str">
        <f t="shared" si="18"/>
        <v/>
      </c>
      <c r="CC71" s="197" t="str">
        <f t="shared" si="19"/>
        <v/>
      </c>
      <c r="CD71" s="197" t="str">
        <f t="shared" si="20"/>
        <v/>
      </c>
      <c r="CE71" s="197" t="str">
        <f t="shared" si="21"/>
        <v/>
      </c>
      <c r="CF71" s="197" t="str">
        <f t="shared" si="22"/>
        <v/>
      </c>
      <c r="CG71" s="197" t="str">
        <f t="shared" si="23"/>
        <v/>
      </c>
      <c r="CH71" s="198"/>
    </row>
    <row r="72" spans="1:86" ht="15.95" customHeight="1">
      <c r="A72" s="186">
        <f>IF('Result Sheet'!A75="","",'Result Sheet'!A75)</f>
        <v>68</v>
      </c>
      <c r="B72" s="187" t="str">
        <f>IF('Result Sheet'!B75="","",'Result Sheet'!B75)</f>
        <v/>
      </c>
      <c r="C72" s="188" t="str">
        <f>IF('Result Sheet'!F75="","",'Result Sheet'!F75)</f>
        <v/>
      </c>
      <c r="D72" s="189" t="str">
        <f>IF('Result Sheet'!E75="","",'Result Sheet'!E75)</f>
        <v/>
      </c>
      <c r="E72" s="333" t="str">
        <f>IF('Result Sheet'!G75="","",'Result Sheet'!G75)</f>
        <v/>
      </c>
      <c r="F72" s="333" t="str">
        <f>IF('Result Sheet'!H75="","",'Result Sheet'!H75)</f>
        <v/>
      </c>
      <c r="G72" s="333" t="str">
        <f>IF('Result Sheet'!I75="","",'Result Sheet'!I75)</f>
        <v/>
      </c>
      <c r="H72" s="190" t="str">
        <f>IF('Result Sheet'!K75="","",'Result Sheet'!K75)</f>
        <v/>
      </c>
      <c r="I72" s="190" t="str">
        <f>IF('Result Sheet'!J75="","",'Result Sheet'!J75)</f>
        <v/>
      </c>
      <c r="J72" s="304" t="str">
        <f>IF('Result Sheet'!FZ75="","",'Result Sheet'!FZ75)</f>
        <v/>
      </c>
      <c r="K72" s="191" t="str">
        <f>IF('Result Sheet'!FU75="","",'Result Sheet'!FU75)</f>
        <v/>
      </c>
      <c r="L72" s="192" t="str">
        <f>IF('Result Sheet'!FV75="","",'Result Sheet'!FV75)</f>
        <v/>
      </c>
      <c r="M72" s="191" t="str">
        <f>IF('Result Sheet'!FW75="","",'Result Sheet'!FW75)</f>
        <v/>
      </c>
      <c r="N72" s="330" t="str">
        <f>IF('Result Sheet'!FZ75="NSO","NSO",IF('Result Sheet'!FX75="","",'Result Sheet'!FX75))</f>
        <v/>
      </c>
      <c r="O72" s="193" t="str">
        <f>IF('Result Sheet'!AE75="","",'Result Sheet'!AE75)</f>
        <v/>
      </c>
      <c r="P72" s="194" t="str">
        <f>IF('Result Sheet'!AF75="","",'Result Sheet'!AF75)</f>
        <v/>
      </c>
      <c r="Q72" s="193" t="str">
        <f>IF('Result Sheet'!AZ75="","",'Result Sheet'!AZ75)</f>
        <v/>
      </c>
      <c r="R72" s="194" t="str">
        <f>IF('Result Sheet'!BA75="","",'Result Sheet'!BA75)</f>
        <v/>
      </c>
      <c r="S72" s="193" t="str">
        <f>IF('Result Sheet'!BV75="","",'Result Sheet'!BV75)</f>
        <v/>
      </c>
      <c r="T72" s="194" t="str">
        <f>IF('Result Sheet'!BW75="","",'Result Sheet'!BW75)</f>
        <v/>
      </c>
      <c r="U72" s="193" t="str">
        <f>IF('Result Sheet'!CQ75="","",'Result Sheet'!CQ75)</f>
        <v/>
      </c>
      <c r="V72" s="194" t="str">
        <f>IF('Result Sheet'!CR75="","",'Result Sheet'!CR75)</f>
        <v/>
      </c>
      <c r="W72" s="193" t="str">
        <f>IF('Result Sheet'!DL75="","",'Result Sheet'!DL75)</f>
        <v/>
      </c>
      <c r="X72" s="194" t="str">
        <f>IF('Result Sheet'!DM75="","",'Result Sheet'!DM75)</f>
        <v/>
      </c>
      <c r="Y72" s="193" t="str">
        <f>IF('Result Sheet'!EG75="","",'Result Sheet'!EG75)</f>
        <v/>
      </c>
      <c r="Z72" s="194" t="str">
        <f>IF('Result Sheet'!EH75="","",'Result Sheet'!EH75)</f>
        <v/>
      </c>
      <c r="AA72" s="195" t="str">
        <f>IF('Result Sheet'!GB75="","",'Result Sheet'!GB75)</f>
        <v/>
      </c>
      <c r="BU72" s="196" t="str">
        <f>'Result Sheet'!G75</f>
        <v/>
      </c>
      <c r="BV72" s="197" t="str">
        <f t="shared" si="12"/>
        <v/>
      </c>
      <c r="BW72" s="197" t="str">
        <f t="shared" si="13"/>
        <v/>
      </c>
      <c r="BX72" s="197" t="str">
        <f t="shared" si="14"/>
        <v/>
      </c>
      <c r="BY72" s="197" t="str">
        <f t="shared" si="15"/>
        <v/>
      </c>
      <c r="BZ72" s="197" t="str">
        <f t="shared" si="16"/>
        <v/>
      </c>
      <c r="CA72" s="197" t="str">
        <f t="shared" si="17"/>
        <v/>
      </c>
      <c r="CB72" s="197" t="str">
        <f t="shared" si="18"/>
        <v/>
      </c>
      <c r="CC72" s="197" t="str">
        <f t="shared" si="19"/>
        <v/>
      </c>
      <c r="CD72" s="197" t="str">
        <f t="shared" si="20"/>
        <v/>
      </c>
      <c r="CE72" s="197" t="str">
        <f t="shared" si="21"/>
        <v/>
      </c>
      <c r="CF72" s="197" t="str">
        <f t="shared" si="22"/>
        <v/>
      </c>
      <c r="CG72" s="197" t="str">
        <f t="shared" si="23"/>
        <v/>
      </c>
      <c r="CH72" s="198"/>
    </row>
    <row r="73" spans="1:86" ht="15.95" customHeight="1">
      <c r="A73" s="186">
        <f>IF('Result Sheet'!A76="","",'Result Sheet'!A76)</f>
        <v>69</v>
      </c>
      <c r="B73" s="187" t="str">
        <f>IF('Result Sheet'!B76="","",'Result Sheet'!B76)</f>
        <v/>
      </c>
      <c r="C73" s="188" t="str">
        <f>IF('Result Sheet'!F76="","",'Result Sheet'!F76)</f>
        <v/>
      </c>
      <c r="D73" s="189" t="str">
        <f>IF('Result Sheet'!E76="","",'Result Sheet'!E76)</f>
        <v/>
      </c>
      <c r="E73" s="333" t="str">
        <f>IF('Result Sheet'!G76="","",'Result Sheet'!G76)</f>
        <v/>
      </c>
      <c r="F73" s="333" t="str">
        <f>IF('Result Sheet'!H76="","",'Result Sheet'!H76)</f>
        <v/>
      </c>
      <c r="G73" s="333" t="str">
        <f>IF('Result Sheet'!I76="","",'Result Sheet'!I76)</f>
        <v/>
      </c>
      <c r="H73" s="190" t="str">
        <f>IF('Result Sheet'!K76="","",'Result Sheet'!K76)</f>
        <v/>
      </c>
      <c r="I73" s="190" t="str">
        <f>IF('Result Sheet'!J76="","",'Result Sheet'!J76)</f>
        <v/>
      </c>
      <c r="J73" s="304" t="str">
        <f>IF('Result Sheet'!FZ76="","",'Result Sheet'!FZ76)</f>
        <v/>
      </c>
      <c r="K73" s="191" t="str">
        <f>IF('Result Sheet'!FU76="","",'Result Sheet'!FU76)</f>
        <v/>
      </c>
      <c r="L73" s="192" t="str">
        <f>IF('Result Sheet'!FV76="","",'Result Sheet'!FV76)</f>
        <v/>
      </c>
      <c r="M73" s="191" t="str">
        <f>IF('Result Sheet'!FW76="","",'Result Sheet'!FW76)</f>
        <v/>
      </c>
      <c r="N73" s="330" t="str">
        <f>IF('Result Sheet'!FZ76="NSO","NSO",IF('Result Sheet'!FX76="","",'Result Sheet'!FX76))</f>
        <v/>
      </c>
      <c r="O73" s="193" t="str">
        <f>IF('Result Sheet'!AE76="","",'Result Sheet'!AE76)</f>
        <v/>
      </c>
      <c r="P73" s="194" t="str">
        <f>IF('Result Sheet'!AF76="","",'Result Sheet'!AF76)</f>
        <v/>
      </c>
      <c r="Q73" s="193" t="str">
        <f>IF('Result Sheet'!AZ76="","",'Result Sheet'!AZ76)</f>
        <v/>
      </c>
      <c r="R73" s="194" t="str">
        <f>IF('Result Sheet'!BA76="","",'Result Sheet'!BA76)</f>
        <v/>
      </c>
      <c r="S73" s="193" t="str">
        <f>IF('Result Sheet'!BV76="","",'Result Sheet'!BV76)</f>
        <v/>
      </c>
      <c r="T73" s="194" t="str">
        <f>IF('Result Sheet'!BW76="","",'Result Sheet'!BW76)</f>
        <v/>
      </c>
      <c r="U73" s="193" t="str">
        <f>IF('Result Sheet'!CQ76="","",'Result Sheet'!CQ76)</f>
        <v/>
      </c>
      <c r="V73" s="194" t="str">
        <f>IF('Result Sheet'!CR76="","",'Result Sheet'!CR76)</f>
        <v/>
      </c>
      <c r="W73" s="193" t="str">
        <f>IF('Result Sheet'!DL76="","",'Result Sheet'!DL76)</f>
        <v/>
      </c>
      <c r="X73" s="194" t="str">
        <f>IF('Result Sheet'!DM76="","",'Result Sheet'!DM76)</f>
        <v/>
      </c>
      <c r="Y73" s="193" t="str">
        <f>IF('Result Sheet'!EG76="","",'Result Sheet'!EG76)</f>
        <v/>
      </c>
      <c r="Z73" s="194" t="str">
        <f>IF('Result Sheet'!EH76="","",'Result Sheet'!EH76)</f>
        <v/>
      </c>
      <c r="AA73" s="195" t="str">
        <f>IF('Result Sheet'!GB76="","",'Result Sheet'!GB76)</f>
        <v/>
      </c>
      <c r="BU73" s="196" t="str">
        <f>'Result Sheet'!G76</f>
        <v/>
      </c>
      <c r="BV73" s="197" t="str">
        <f t="shared" si="12"/>
        <v/>
      </c>
      <c r="BW73" s="197" t="str">
        <f t="shared" si="13"/>
        <v/>
      </c>
      <c r="BX73" s="197" t="str">
        <f t="shared" si="14"/>
        <v/>
      </c>
      <c r="BY73" s="197" t="str">
        <f t="shared" si="15"/>
        <v/>
      </c>
      <c r="BZ73" s="197" t="str">
        <f t="shared" si="16"/>
        <v/>
      </c>
      <c r="CA73" s="197" t="str">
        <f t="shared" si="17"/>
        <v/>
      </c>
      <c r="CB73" s="197" t="str">
        <f t="shared" si="18"/>
        <v/>
      </c>
      <c r="CC73" s="197" t="str">
        <f t="shared" si="19"/>
        <v/>
      </c>
      <c r="CD73" s="197" t="str">
        <f t="shared" si="20"/>
        <v/>
      </c>
      <c r="CE73" s="197" t="str">
        <f t="shared" si="21"/>
        <v/>
      </c>
      <c r="CF73" s="197" t="str">
        <f t="shared" si="22"/>
        <v/>
      </c>
      <c r="CG73" s="197" t="str">
        <f t="shared" si="23"/>
        <v/>
      </c>
      <c r="CH73" s="198"/>
    </row>
    <row r="74" spans="1:86" ht="15.95" customHeight="1">
      <c r="A74" s="186">
        <f>IF('Result Sheet'!A77="","",'Result Sheet'!A77)</f>
        <v>70</v>
      </c>
      <c r="B74" s="187" t="str">
        <f>IF('Result Sheet'!B77="","",'Result Sheet'!B77)</f>
        <v/>
      </c>
      <c r="C74" s="188" t="str">
        <f>IF('Result Sheet'!F77="","",'Result Sheet'!F77)</f>
        <v/>
      </c>
      <c r="D74" s="189" t="str">
        <f>IF('Result Sheet'!E77="","",'Result Sheet'!E77)</f>
        <v/>
      </c>
      <c r="E74" s="333" t="str">
        <f>IF('Result Sheet'!G77="","",'Result Sheet'!G77)</f>
        <v/>
      </c>
      <c r="F74" s="333" t="str">
        <f>IF('Result Sheet'!H77="","",'Result Sheet'!H77)</f>
        <v/>
      </c>
      <c r="G74" s="333" t="str">
        <f>IF('Result Sheet'!I77="","",'Result Sheet'!I77)</f>
        <v/>
      </c>
      <c r="H74" s="190" t="str">
        <f>IF('Result Sheet'!K77="","",'Result Sheet'!K77)</f>
        <v/>
      </c>
      <c r="I74" s="190" t="str">
        <f>IF('Result Sheet'!J77="","",'Result Sheet'!J77)</f>
        <v/>
      </c>
      <c r="J74" s="304" t="str">
        <f>IF('Result Sheet'!FZ77="","",'Result Sheet'!FZ77)</f>
        <v/>
      </c>
      <c r="K74" s="191" t="str">
        <f>IF('Result Sheet'!FU77="","",'Result Sheet'!FU77)</f>
        <v/>
      </c>
      <c r="L74" s="192" t="str">
        <f>IF('Result Sheet'!FV77="","",'Result Sheet'!FV77)</f>
        <v/>
      </c>
      <c r="M74" s="191" t="str">
        <f>IF('Result Sheet'!FW77="","",'Result Sheet'!FW77)</f>
        <v/>
      </c>
      <c r="N74" s="330" t="str">
        <f>IF('Result Sheet'!FZ77="NSO","NSO",IF('Result Sheet'!FX77="","",'Result Sheet'!FX77))</f>
        <v/>
      </c>
      <c r="O74" s="193" t="str">
        <f>IF('Result Sheet'!AE77="","",'Result Sheet'!AE77)</f>
        <v/>
      </c>
      <c r="P74" s="194" t="str">
        <f>IF('Result Sheet'!AF77="","",'Result Sheet'!AF77)</f>
        <v/>
      </c>
      <c r="Q74" s="193" t="str">
        <f>IF('Result Sheet'!AZ77="","",'Result Sheet'!AZ77)</f>
        <v/>
      </c>
      <c r="R74" s="194" t="str">
        <f>IF('Result Sheet'!BA77="","",'Result Sheet'!BA77)</f>
        <v/>
      </c>
      <c r="S74" s="193" t="str">
        <f>IF('Result Sheet'!BV77="","",'Result Sheet'!BV77)</f>
        <v/>
      </c>
      <c r="T74" s="194" t="str">
        <f>IF('Result Sheet'!BW77="","",'Result Sheet'!BW77)</f>
        <v/>
      </c>
      <c r="U74" s="193" t="str">
        <f>IF('Result Sheet'!CQ77="","",'Result Sheet'!CQ77)</f>
        <v/>
      </c>
      <c r="V74" s="194" t="str">
        <f>IF('Result Sheet'!CR77="","",'Result Sheet'!CR77)</f>
        <v/>
      </c>
      <c r="W74" s="193" t="str">
        <f>IF('Result Sheet'!DL77="","",'Result Sheet'!DL77)</f>
        <v/>
      </c>
      <c r="X74" s="194" t="str">
        <f>IF('Result Sheet'!DM77="","",'Result Sheet'!DM77)</f>
        <v/>
      </c>
      <c r="Y74" s="193" t="str">
        <f>IF('Result Sheet'!EG77="","",'Result Sheet'!EG77)</f>
        <v/>
      </c>
      <c r="Z74" s="194" t="str">
        <f>IF('Result Sheet'!EH77="","",'Result Sheet'!EH77)</f>
        <v/>
      </c>
      <c r="AA74" s="195" t="str">
        <f>IF('Result Sheet'!GB77="","",'Result Sheet'!GB77)</f>
        <v/>
      </c>
      <c r="BU74" s="196" t="str">
        <f>'Result Sheet'!G77</f>
        <v/>
      </c>
      <c r="BV74" s="197" t="str">
        <f t="shared" si="12"/>
        <v/>
      </c>
      <c r="BW74" s="197" t="str">
        <f t="shared" si="13"/>
        <v/>
      </c>
      <c r="BX74" s="197" t="str">
        <f t="shared" si="14"/>
        <v/>
      </c>
      <c r="BY74" s="197" t="str">
        <f t="shared" si="15"/>
        <v/>
      </c>
      <c r="BZ74" s="197" t="str">
        <f t="shared" si="16"/>
        <v/>
      </c>
      <c r="CA74" s="197" t="str">
        <f t="shared" si="17"/>
        <v/>
      </c>
      <c r="CB74" s="197" t="str">
        <f t="shared" si="18"/>
        <v/>
      </c>
      <c r="CC74" s="197" t="str">
        <f t="shared" si="19"/>
        <v/>
      </c>
      <c r="CD74" s="197" t="str">
        <f t="shared" si="20"/>
        <v/>
      </c>
      <c r="CE74" s="197" t="str">
        <f t="shared" si="21"/>
        <v/>
      </c>
      <c r="CF74" s="197" t="str">
        <f t="shared" si="22"/>
        <v/>
      </c>
      <c r="CG74" s="197" t="str">
        <f t="shared" si="23"/>
        <v/>
      </c>
      <c r="CH74" s="198"/>
    </row>
    <row r="75" spans="1:86" ht="15.95" customHeight="1">
      <c r="A75" s="186">
        <f>IF('Result Sheet'!A78="","",'Result Sheet'!A78)</f>
        <v>71</v>
      </c>
      <c r="B75" s="187" t="str">
        <f>IF('Result Sheet'!B78="","",'Result Sheet'!B78)</f>
        <v/>
      </c>
      <c r="C75" s="188" t="str">
        <f>IF('Result Sheet'!F78="","",'Result Sheet'!F78)</f>
        <v/>
      </c>
      <c r="D75" s="189" t="str">
        <f>IF('Result Sheet'!E78="","",'Result Sheet'!E78)</f>
        <v/>
      </c>
      <c r="E75" s="333" t="str">
        <f>IF('Result Sheet'!G78="","",'Result Sheet'!G78)</f>
        <v/>
      </c>
      <c r="F75" s="333" t="str">
        <f>IF('Result Sheet'!H78="","",'Result Sheet'!H78)</f>
        <v/>
      </c>
      <c r="G75" s="333" t="str">
        <f>IF('Result Sheet'!I78="","",'Result Sheet'!I78)</f>
        <v/>
      </c>
      <c r="H75" s="190" t="str">
        <f>IF('Result Sheet'!K78="","",'Result Sheet'!K78)</f>
        <v/>
      </c>
      <c r="I75" s="190" t="str">
        <f>IF('Result Sheet'!J78="","",'Result Sheet'!J78)</f>
        <v/>
      </c>
      <c r="J75" s="304" t="str">
        <f>IF('Result Sheet'!FZ78="","",'Result Sheet'!FZ78)</f>
        <v/>
      </c>
      <c r="K75" s="191" t="str">
        <f>IF('Result Sheet'!FU78="","",'Result Sheet'!FU78)</f>
        <v/>
      </c>
      <c r="L75" s="192" t="str">
        <f>IF('Result Sheet'!FV78="","",'Result Sheet'!FV78)</f>
        <v/>
      </c>
      <c r="M75" s="191" t="str">
        <f>IF('Result Sheet'!FW78="","",'Result Sheet'!FW78)</f>
        <v/>
      </c>
      <c r="N75" s="330" t="str">
        <f>IF('Result Sheet'!FZ78="NSO","NSO",IF('Result Sheet'!FX78="","",'Result Sheet'!FX78))</f>
        <v/>
      </c>
      <c r="O75" s="193" t="str">
        <f>IF('Result Sheet'!AE78="","",'Result Sheet'!AE78)</f>
        <v/>
      </c>
      <c r="P75" s="194" t="str">
        <f>IF('Result Sheet'!AF78="","",'Result Sheet'!AF78)</f>
        <v/>
      </c>
      <c r="Q75" s="193" t="str">
        <f>IF('Result Sheet'!AZ78="","",'Result Sheet'!AZ78)</f>
        <v/>
      </c>
      <c r="R75" s="194" t="str">
        <f>IF('Result Sheet'!BA78="","",'Result Sheet'!BA78)</f>
        <v/>
      </c>
      <c r="S75" s="193" t="str">
        <f>IF('Result Sheet'!BV78="","",'Result Sheet'!BV78)</f>
        <v/>
      </c>
      <c r="T75" s="194" t="str">
        <f>IF('Result Sheet'!BW78="","",'Result Sheet'!BW78)</f>
        <v/>
      </c>
      <c r="U75" s="193" t="str">
        <f>IF('Result Sheet'!CQ78="","",'Result Sheet'!CQ78)</f>
        <v/>
      </c>
      <c r="V75" s="194" t="str">
        <f>IF('Result Sheet'!CR78="","",'Result Sheet'!CR78)</f>
        <v/>
      </c>
      <c r="W75" s="193" t="str">
        <f>IF('Result Sheet'!DL78="","",'Result Sheet'!DL78)</f>
        <v/>
      </c>
      <c r="X75" s="194" t="str">
        <f>IF('Result Sheet'!DM78="","",'Result Sheet'!DM78)</f>
        <v/>
      </c>
      <c r="Y75" s="193" t="str">
        <f>IF('Result Sheet'!EG78="","",'Result Sheet'!EG78)</f>
        <v/>
      </c>
      <c r="Z75" s="194" t="str">
        <f>IF('Result Sheet'!EH78="","",'Result Sheet'!EH78)</f>
        <v/>
      </c>
      <c r="AA75" s="195" t="str">
        <f>IF('Result Sheet'!GB78="","",'Result Sheet'!GB78)</f>
        <v/>
      </c>
      <c r="BU75" s="196" t="str">
        <f>'Result Sheet'!G78</f>
        <v/>
      </c>
      <c r="BV75" s="197" t="str">
        <f t="shared" si="12"/>
        <v/>
      </c>
      <c r="BW75" s="197" t="str">
        <f t="shared" si="13"/>
        <v/>
      </c>
      <c r="BX75" s="197" t="str">
        <f t="shared" si="14"/>
        <v/>
      </c>
      <c r="BY75" s="197" t="str">
        <f t="shared" si="15"/>
        <v/>
      </c>
      <c r="BZ75" s="197" t="str">
        <f t="shared" si="16"/>
        <v/>
      </c>
      <c r="CA75" s="197" t="str">
        <f t="shared" si="17"/>
        <v/>
      </c>
      <c r="CB75" s="197" t="str">
        <f t="shared" si="18"/>
        <v/>
      </c>
      <c r="CC75" s="197" t="str">
        <f t="shared" si="19"/>
        <v/>
      </c>
      <c r="CD75" s="197" t="str">
        <f t="shared" si="20"/>
        <v/>
      </c>
      <c r="CE75" s="197" t="str">
        <f t="shared" si="21"/>
        <v/>
      </c>
      <c r="CF75" s="197" t="str">
        <f t="shared" si="22"/>
        <v/>
      </c>
      <c r="CG75" s="197" t="str">
        <f t="shared" si="23"/>
        <v/>
      </c>
      <c r="CH75" s="198"/>
    </row>
    <row r="76" spans="1:86" ht="15.95" customHeight="1">
      <c r="A76" s="186">
        <f>IF('Result Sheet'!A79="","",'Result Sheet'!A79)</f>
        <v>72</v>
      </c>
      <c r="B76" s="187" t="str">
        <f>IF('Result Sheet'!B79="","",'Result Sheet'!B79)</f>
        <v/>
      </c>
      <c r="C76" s="188" t="str">
        <f>IF('Result Sheet'!F79="","",'Result Sheet'!F79)</f>
        <v/>
      </c>
      <c r="D76" s="189" t="str">
        <f>IF('Result Sheet'!E79="","",'Result Sheet'!E79)</f>
        <v/>
      </c>
      <c r="E76" s="333" t="str">
        <f>IF('Result Sheet'!G79="","",'Result Sheet'!G79)</f>
        <v/>
      </c>
      <c r="F76" s="333" t="str">
        <f>IF('Result Sheet'!H79="","",'Result Sheet'!H79)</f>
        <v/>
      </c>
      <c r="G76" s="333" t="str">
        <f>IF('Result Sheet'!I79="","",'Result Sheet'!I79)</f>
        <v/>
      </c>
      <c r="H76" s="190" t="str">
        <f>IF('Result Sheet'!K79="","",'Result Sheet'!K79)</f>
        <v/>
      </c>
      <c r="I76" s="190" t="str">
        <f>IF('Result Sheet'!J79="","",'Result Sheet'!J79)</f>
        <v/>
      </c>
      <c r="J76" s="304" t="str">
        <f>IF('Result Sheet'!FZ79="","",'Result Sheet'!FZ79)</f>
        <v/>
      </c>
      <c r="K76" s="191" t="str">
        <f>IF('Result Sheet'!FU79="","",'Result Sheet'!FU79)</f>
        <v/>
      </c>
      <c r="L76" s="192" t="str">
        <f>IF('Result Sheet'!FV79="","",'Result Sheet'!FV79)</f>
        <v/>
      </c>
      <c r="M76" s="191" t="str">
        <f>IF('Result Sheet'!FW79="","",'Result Sheet'!FW79)</f>
        <v/>
      </c>
      <c r="N76" s="330" t="str">
        <f>IF('Result Sheet'!FZ79="NSO","NSO",IF('Result Sheet'!FX79="","",'Result Sheet'!FX79))</f>
        <v/>
      </c>
      <c r="O76" s="193" t="str">
        <f>IF('Result Sheet'!AE79="","",'Result Sheet'!AE79)</f>
        <v/>
      </c>
      <c r="P76" s="194" t="str">
        <f>IF('Result Sheet'!AF79="","",'Result Sheet'!AF79)</f>
        <v/>
      </c>
      <c r="Q76" s="193" t="str">
        <f>IF('Result Sheet'!AZ79="","",'Result Sheet'!AZ79)</f>
        <v/>
      </c>
      <c r="R76" s="194" t="str">
        <f>IF('Result Sheet'!BA79="","",'Result Sheet'!BA79)</f>
        <v/>
      </c>
      <c r="S76" s="193" t="str">
        <f>IF('Result Sheet'!BV79="","",'Result Sheet'!BV79)</f>
        <v/>
      </c>
      <c r="T76" s="194" t="str">
        <f>IF('Result Sheet'!BW79="","",'Result Sheet'!BW79)</f>
        <v/>
      </c>
      <c r="U76" s="193" t="str">
        <f>IF('Result Sheet'!CQ79="","",'Result Sheet'!CQ79)</f>
        <v/>
      </c>
      <c r="V76" s="194" t="str">
        <f>IF('Result Sheet'!CR79="","",'Result Sheet'!CR79)</f>
        <v/>
      </c>
      <c r="W76" s="193" t="str">
        <f>IF('Result Sheet'!DL79="","",'Result Sheet'!DL79)</f>
        <v/>
      </c>
      <c r="X76" s="194" t="str">
        <f>IF('Result Sheet'!DM79="","",'Result Sheet'!DM79)</f>
        <v/>
      </c>
      <c r="Y76" s="193" t="str">
        <f>IF('Result Sheet'!EG79="","",'Result Sheet'!EG79)</f>
        <v/>
      </c>
      <c r="Z76" s="194" t="str">
        <f>IF('Result Sheet'!EH79="","",'Result Sheet'!EH79)</f>
        <v/>
      </c>
      <c r="AA76" s="195" t="str">
        <f>IF('Result Sheet'!GB79="","",'Result Sheet'!GB79)</f>
        <v/>
      </c>
      <c r="BU76" s="196" t="str">
        <f>'Result Sheet'!G79</f>
        <v/>
      </c>
      <c r="BV76" s="197" t="str">
        <f t="shared" si="12"/>
        <v/>
      </c>
      <c r="BW76" s="197" t="str">
        <f t="shared" si="13"/>
        <v/>
      </c>
      <c r="BX76" s="197" t="str">
        <f t="shared" si="14"/>
        <v/>
      </c>
      <c r="BY76" s="197" t="str">
        <f t="shared" si="15"/>
        <v/>
      </c>
      <c r="BZ76" s="197" t="str">
        <f t="shared" si="16"/>
        <v/>
      </c>
      <c r="CA76" s="197" t="str">
        <f t="shared" si="17"/>
        <v/>
      </c>
      <c r="CB76" s="197" t="str">
        <f t="shared" si="18"/>
        <v/>
      </c>
      <c r="CC76" s="197" t="str">
        <f t="shared" si="19"/>
        <v/>
      </c>
      <c r="CD76" s="197" t="str">
        <f t="shared" si="20"/>
        <v/>
      </c>
      <c r="CE76" s="197" t="str">
        <f t="shared" si="21"/>
        <v/>
      </c>
      <c r="CF76" s="197" t="str">
        <f t="shared" si="22"/>
        <v/>
      </c>
      <c r="CG76" s="197" t="str">
        <f t="shared" si="23"/>
        <v/>
      </c>
      <c r="CH76" s="198"/>
    </row>
    <row r="77" spans="1:86" ht="15.95" customHeight="1">
      <c r="A77" s="186">
        <f>IF('Result Sheet'!A80="","",'Result Sheet'!A80)</f>
        <v>73</v>
      </c>
      <c r="B77" s="187" t="str">
        <f>IF('Result Sheet'!B80="","",'Result Sheet'!B80)</f>
        <v/>
      </c>
      <c r="C77" s="188" t="str">
        <f>IF('Result Sheet'!F80="","",'Result Sheet'!F80)</f>
        <v/>
      </c>
      <c r="D77" s="189" t="str">
        <f>IF('Result Sheet'!E80="","",'Result Sheet'!E80)</f>
        <v/>
      </c>
      <c r="E77" s="333" t="str">
        <f>IF('Result Sheet'!G80="","",'Result Sheet'!G80)</f>
        <v/>
      </c>
      <c r="F77" s="333" t="str">
        <f>IF('Result Sheet'!H80="","",'Result Sheet'!H80)</f>
        <v/>
      </c>
      <c r="G77" s="333" t="str">
        <f>IF('Result Sheet'!I80="","",'Result Sheet'!I80)</f>
        <v/>
      </c>
      <c r="H77" s="190" t="str">
        <f>IF('Result Sheet'!K80="","",'Result Sheet'!K80)</f>
        <v/>
      </c>
      <c r="I77" s="190" t="str">
        <f>IF('Result Sheet'!J80="","",'Result Sheet'!J80)</f>
        <v/>
      </c>
      <c r="J77" s="304" t="str">
        <f>IF('Result Sheet'!FZ80="","",'Result Sheet'!FZ80)</f>
        <v/>
      </c>
      <c r="K77" s="191" t="str">
        <f>IF('Result Sheet'!FU80="","",'Result Sheet'!FU80)</f>
        <v/>
      </c>
      <c r="L77" s="192" t="str">
        <f>IF('Result Sheet'!FV80="","",'Result Sheet'!FV80)</f>
        <v/>
      </c>
      <c r="M77" s="191" t="str">
        <f>IF('Result Sheet'!FW80="","",'Result Sheet'!FW80)</f>
        <v/>
      </c>
      <c r="N77" s="330" t="str">
        <f>IF('Result Sheet'!FZ80="NSO","NSO",IF('Result Sheet'!FX80="","",'Result Sheet'!FX80))</f>
        <v/>
      </c>
      <c r="O77" s="193" t="str">
        <f>IF('Result Sheet'!AE80="","",'Result Sheet'!AE80)</f>
        <v/>
      </c>
      <c r="P77" s="194" t="str">
        <f>IF('Result Sheet'!AF80="","",'Result Sheet'!AF80)</f>
        <v/>
      </c>
      <c r="Q77" s="193" t="str">
        <f>IF('Result Sheet'!AZ80="","",'Result Sheet'!AZ80)</f>
        <v/>
      </c>
      <c r="R77" s="194" t="str">
        <f>IF('Result Sheet'!BA80="","",'Result Sheet'!BA80)</f>
        <v/>
      </c>
      <c r="S77" s="193" t="str">
        <f>IF('Result Sheet'!BV80="","",'Result Sheet'!BV80)</f>
        <v/>
      </c>
      <c r="T77" s="194" t="str">
        <f>IF('Result Sheet'!BW80="","",'Result Sheet'!BW80)</f>
        <v/>
      </c>
      <c r="U77" s="193" t="str">
        <f>IF('Result Sheet'!CQ80="","",'Result Sheet'!CQ80)</f>
        <v/>
      </c>
      <c r="V77" s="194" t="str">
        <f>IF('Result Sheet'!CR80="","",'Result Sheet'!CR80)</f>
        <v/>
      </c>
      <c r="W77" s="193" t="str">
        <f>IF('Result Sheet'!DL80="","",'Result Sheet'!DL80)</f>
        <v/>
      </c>
      <c r="X77" s="194" t="str">
        <f>IF('Result Sheet'!DM80="","",'Result Sheet'!DM80)</f>
        <v/>
      </c>
      <c r="Y77" s="193" t="str">
        <f>IF('Result Sheet'!EG80="","",'Result Sheet'!EG80)</f>
        <v/>
      </c>
      <c r="Z77" s="194" t="str">
        <f>IF('Result Sheet'!EH80="","",'Result Sheet'!EH80)</f>
        <v/>
      </c>
      <c r="AA77" s="195" t="str">
        <f>IF('Result Sheet'!GB80="","",'Result Sheet'!GB80)</f>
        <v/>
      </c>
      <c r="BU77" s="196" t="str">
        <f>'Result Sheet'!G80</f>
        <v/>
      </c>
      <c r="BV77" s="197" t="str">
        <f t="shared" si="12"/>
        <v/>
      </c>
      <c r="BW77" s="197" t="str">
        <f t="shared" si="13"/>
        <v/>
      </c>
      <c r="BX77" s="197" t="str">
        <f t="shared" si="14"/>
        <v/>
      </c>
      <c r="BY77" s="197" t="str">
        <f t="shared" si="15"/>
        <v/>
      </c>
      <c r="BZ77" s="197" t="str">
        <f t="shared" si="16"/>
        <v/>
      </c>
      <c r="CA77" s="197" t="str">
        <f t="shared" si="17"/>
        <v/>
      </c>
      <c r="CB77" s="197" t="str">
        <f t="shared" si="18"/>
        <v/>
      </c>
      <c r="CC77" s="197" t="str">
        <f t="shared" si="19"/>
        <v/>
      </c>
      <c r="CD77" s="197" t="str">
        <f t="shared" si="20"/>
        <v/>
      </c>
      <c r="CE77" s="197" t="str">
        <f t="shared" si="21"/>
        <v/>
      </c>
      <c r="CF77" s="197" t="str">
        <f t="shared" si="22"/>
        <v/>
      </c>
      <c r="CG77" s="197" t="str">
        <f t="shared" si="23"/>
        <v/>
      </c>
      <c r="CH77" s="198"/>
    </row>
    <row r="78" spans="1:86" ht="15.95" customHeight="1">
      <c r="A78" s="186">
        <f>IF('Result Sheet'!A81="","",'Result Sheet'!A81)</f>
        <v>74</v>
      </c>
      <c r="B78" s="187" t="str">
        <f>IF('Result Sheet'!B81="","",'Result Sheet'!B81)</f>
        <v/>
      </c>
      <c r="C78" s="188" t="str">
        <f>IF('Result Sheet'!F81="","",'Result Sheet'!F81)</f>
        <v/>
      </c>
      <c r="D78" s="189" t="str">
        <f>IF('Result Sheet'!E81="","",'Result Sheet'!E81)</f>
        <v/>
      </c>
      <c r="E78" s="333" t="str">
        <f>IF('Result Sheet'!G81="","",'Result Sheet'!G81)</f>
        <v/>
      </c>
      <c r="F78" s="333" t="str">
        <f>IF('Result Sheet'!H81="","",'Result Sheet'!H81)</f>
        <v/>
      </c>
      <c r="G78" s="333" t="str">
        <f>IF('Result Sheet'!I81="","",'Result Sheet'!I81)</f>
        <v/>
      </c>
      <c r="H78" s="190" t="str">
        <f>IF('Result Sheet'!K81="","",'Result Sheet'!K81)</f>
        <v/>
      </c>
      <c r="I78" s="190" t="str">
        <f>IF('Result Sheet'!J81="","",'Result Sheet'!J81)</f>
        <v/>
      </c>
      <c r="J78" s="304" t="str">
        <f>IF('Result Sheet'!FZ81="","",'Result Sheet'!FZ81)</f>
        <v/>
      </c>
      <c r="K78" s="191" t="str">
        <f>IF('Result Sheet'!FU81="","",'Result Sheet'!FU81)</f>
        <v/>
      </c>
      <c r="L78" s="192" t="str">
        <f>IF('Result Sheet'!FV81="","",'Result Sheet'!FV81)</f>
        <v/>
      </c>
      <c r="M78" s="191" t="str">
        <f>IF('Result Sheet'!FW81="","",'Result Sheet'!FW81)</f>
        <v/>
      </c>
      <c r="N78" s="330" t="str">
        <f>IF('Result Sheet'!FZ81="NSO","NSO",IF('Result Sheet'!FX81="","",'Result Sheet'!FX81))</f>
        <v/>
      </c>
      <c r="O78" s="193" t="str">
        <f>IF('Result Sheet'!AE81="","",'Result Sheet'!AE81)</f>
        <v/>
      </c>
      <c r="P78" s="194" t="str">
        <f>IF('Result Sheet'!AF81="","",'Result Sheet'!AF81)</f>
        <v/>
      </c>
      <c r="Q78" s="193" t="str">
        <f>IF('Result Sheet'!AZ81="","",'Result Sheet'!AZ81)</f>
        <v/>
      </c>
      <c r="R78" s="194" t="str">
        <f>IF('Result Sheet'!BA81="","",'Result Sheet'!BA81)</f>
        <v/>
      </c>
      <c r="S78" s="193" t="str">
        <f>IF('Result Sheet'!BV81="","",'Result Sheet'!BV81)</f>
        <v/>
      </c>
      <c r="T78" s="194" t="str">
        <f>IF('Result Sheet'!BW81="","",'Result Sheet'!BW81)</f>
        <v/>
      </c>
      <c r="U78" s="193" t="str">
        <f>IF('Result Sheet'!CQ81="","",'Result Sheet'!CQ81)</f>
        <v/>
      </c>
      <c r="V78" s="194" t="str">
        <f>IF('Result Sheet'!CR81="","",'Result Sheet'!CR81)</f>
        <v/>
      </c>
      <c r="W78" s="193" t="str">
        <f>IF('Result Sheet'!DL81="","",'Result Sheet'!DL81)</f>
        <v/>
      </c>
      <c r="X78" s="194" t="str">
        <f>IF('Result Sheet'!DM81="","",'Result Sheet'!DM81)</f>
        <v/>
      </c>
      <c r="Y78" s="193" t="str">
        <f>IF('Result Sheet'!EG81="","",'Result Sheet'!EG81)</f>
        <v/>
      </c>
      <c r="Z78" s="194" t="str">
        <f>IF('Result Sheet'!EH81="","",'Result Sheet'!EH81)</f>
        <v/>
      </c>
      <c r="AA78" s="195" t="str">
        <f>IF('Result Sheet'!GB81="","",'Result Sheet'!GB81)</f>
        <v/>
      </c>
      <c r="BU78" s="196" t="str">
        <f>'Result Sheet'!G81</f>
        <v/>
      </c>
      <c r="BV78" s="197" t="str">
        <f t="shared" si="12"/>
        <v/>
      </c>
      <c r="BW78" s="197" t="str">
        <f t="shared" si="13"/>
        <v/>
      </c>
      <c r="BX78" s="197" t="str">
        <f t="shared" si="14"/>
        <v/>
      </c>
      <c r="BY78" s="197" t="str">
        <f t="shared" si="15"/>
        <v/>
      </c>
      <c r="BZ78" s="197" t="str">
        <f t="shared" si="16"/>
        <v/>
      </c>
      <c r="CA78" s="197" t="str">
        <f t="shared" si="17"/>
        <v/>
      </c>
      <c r="CB78" s="197" t="str">
        <f t="shared" si="18"/>
        <v/>
      </c>
      <c r="CC78" s="197" t="str">
        <f t="shared" si="19"/>
        <v/>
      </c>
      <c r="CD78" s="197" t="str">
        <f t="shared" si="20"/>
        <v/>
      </c>
      <c r="CE78" s="197" t="str">
        <f t="shared" si="21"/>
        <v/>
      </c>
      <c r="CF78" s="197" t="str">
        <f t="shared" si="22"/>
        <v/>
      </c>
      <c r="CG78" s="197" t="str">
        <f t="shared" si="23"/>
        <v/>
      </c>
      <c r="CH78" s="198"/>
    </row>
    <row r="79" spans="1:86" ht="15.95" customHeight="1">
      <c r="A79" s="186">
        <f>IF('Result Sheet'!A82="","",'Result Sheet'!A82)</f>
        <v>75</v>
      </c>
      <c r="B79" s="187" t="str">
        <f>IF('Result Sheet'!B82="","",'Result Sheet'!B82)</f>
        <v/>
      </c>
      <c r="C79" s="188" t="str">
        <f>IF('Result Sheet'!F82="","",'Result Sheet'!F82)</f>
        <v/>
      </c>
      <c r="D79" s="189" t="str">
        <f>IF('Result Sheet'!E82="","",'Result Sheet'!E82)</f>
        <v/>
      </c>
      <c r="E79" s="333" t="str">
        <f>IF('Result Sheet'!G82="","",'Result Sheet'!G82)</f>
        <v/>
      </c>
      <c r="F79" s="333" t="str">
        <f>IF('Result Sheet'!H82="","",'Result Sheet'!H82)</f>
        <v/>
      </c>
      <c r="G79" s="333" t="str">
        <f>IF('Result Sheet'!I82="","",'Result Sheet'!I82)</f>
        <v/>
      </c>
      <c r="H79" s="190" t="str">
        <f>IF('Result Sheet'!K82="","",'Result Sheet'!K82)</f>
        <v/>
      </c>
      <c r="I79" s="190" t="str">
        <f>IF('Result Sheet'!J82="","",'Result Sheet'!J82)</f>
        <v/>
      </c>
      <c r="J79" s="304" t="str">
        <f>IF('Result Sheet'!FZ82="","",'Result Sheet'!FZ82)</f>
        <v/>
      </c>
      <c r="K79" s="191" t="str">
        <f>IF('Result Sheet'!FU82="","",'Result Sheet'!FU82)</f>
        <v/>
      </c>
      <c r="L79" s="192" t="str">
        <f>IF('Result Sheet'!FV82="","",'Result Sheet'!FV82)</f>
        <v/>
      </c>
      <c r="M79" s="191" t="str">
        <f>IF('Result Sheet'!FW82="","",'Result Sheet'!FW82)</f>
        <v/>
      </c>
      <c r="N79" s="330" t="str">
        <f>IF('Result Sheet'!FZ82="NSO","NSO",IF('Result Sheet'!FX82="","",'Result Sheet'!FX82))</f>
        <v/>
      </c>
      <c r="O79" s="193" t="str">
        <f>IF('Result Sheet'!AE82="","",'Result Sheet'!AE82)</f>
        <v/>
      </c>
      <c r="P79" s="194" t="str">
        <f>IF('Result Sheet'!AF82="","",'Result Sheet'!AF82)</f>
        <v/>
      </c>
      <c r="Q79" s="193" t="str">
        <f>IF('Result Sheet'!AZ82="","",'Result Sheet'!AZ82)</f>
        <v/>
      </c>
      <c r="R79" s="194" t="str">
        <f>IF('Result Sheet'!BA82="","",'Result Sheet'!BA82)</f>
        <v/>
      </c>
      <c r="S79" s="193" t="str">
        <f>IF('Result Sheet'!BV82="","",'Result Sheet'!BV82)</f>
        <v/>
      </c>
      <c r="T79" s="194" t="str">
        <f>IF('Result Sheet'!BW82="","",'Result Sheet'!BW82)</f>
        <v/>
      </c>
      <c r="U79" s="193" t="str">
        <f>IF('Result Sheet'!CQ82="","",'Result Sheet'!CQ82)</f>
        <v/>
      </c>
      <c r="V79" s="194" t="str">
        <f>IF('Result Sheet'!CR82="","",'Result Sheet'!CR82)</f>
        <v/>
      </c>
      <c r="W79" s="193" t="str">
        <f>IF('Result Sheet'!DL82="","",'Result Sheet'!DL82)</f>
        <v/>
      </c>
      <c r="X79" s="194" t="str">
        <f>IF('Result Sheet'!DM82="","",'Result Sheet'!DM82)</f>
        <v/>
      </c>
      <c r="Y79" s="193" t="str">
        <f>IF('Result Sheet'!EG82="","",'Result Sheet'!EG82)</f>
        <v/>
      </c>
      <c r="Z79" s="194" t="str">
        <f>IF('Result Sheet'!EH82="","",'Result Sheet'!EH82)</f>
        <v/>
      </c>
      <c r="AA79" s="195" t="str">
        <f>IF('Result Sheet'!GB82="","",'Result Sheet'!GB82)</f>
        <v/>
      </c>
      <c r="BU79" s="196" t="str">
        <f>'Result Sheet'!G82</f>
        <v/>
      </c>
      <c r="BV79" s="197" t="str">
        <f t="shared" si="12"/>
        <v/>
      </c>
      <c r="BW79" s="197" t="str">
        <f t="shared" si="13"/>
        <v/>
      </c>
      <c r="BX79" s="197" t="str">
        <f t="shared" si="14"/>
        <v/>
      </c>
      <c r="BY79" s="197" t="str">
        <f t="shared" si="15"/>
        <v/>
      </c>
      <c r="BZ79" s="197" t="str">
        <f t="shared" si="16"/>
        <v/>
      </c>
      <c r="CA79" s="197" t="str">
        <f t="shared" si="17"/>
        <v/>
      </c>
      <c r="CB79" s="197" t="str">
        <f t="shared" si="18"/>
        <v/>
      </c>
      <c r="CC79" s="197" t="str">
        <f t="shared" si="19"/>
        <v/>
      </c>
      <c r="CD79" s="197" t="str">
        <f t="shared" si="20"/>
        <v/>
      </c>
      <c r="CE79" s="197" t="str">
        <f t="shared" si="21"/>
        <v/>
      </c>
      <c r="CF79" s="197" t="str">
        <f t="shared" si="22"/>
        <v/>
      </c>
      <c r="CG79" s="197" t="str">
        <f t="shared" si="23"/>
        <v/>
      </c>
      <c r="CH79" s="198"/>
    </row>
    <row r="80" spans="1:86" ht="15.95" customHeight="1">
      <c r="A80" s="186">
        <f>IF('Result Sheet'!A83="","",'Result Sheet'!A83)</f>
        <v>76</v>
      </c>
      <c r="B80" s="187" t="str">
        <f>IF('Result Sheet'!B83="","",'Result Sheet'!B83)</f>
        <v/>
      </c>
      <c r="C80" s="188" t="str">
        <f>IF('Result Sheet'!F83="","",'Result Sheet'!F83)</f>
        <v/>
      </c>
      <c r="D80" s="189" t="str">
        <f>IF('Result Sheet'!E83="","",'Result Sheet'!E83)</f>
        <v/>
      </c>
      <c r="E80" s="333" t="str">
        <f>IF('Result Sheet'!G83="","",'Result Sheet'!G83)</f>
        <v/>
      </c>
      <c r="F80" s="333" t="str">
        <f>IF('Result Sheet'!H83="","",'Result Sheet'!H83)</f>
        <v/>
      </c>
      <c r="G80" s="333" t="str">
        <f>IF('Result Sheet'!I83="","",'Result Sheet'!I83)</f>
        <v/>
      </c>
      <c r="H80" s="190" t="str">
        <f>IF('Result Sheet'!K83="","",'Result Sheet'!K83)</f>
        <v/>
      </c>
      <c r="I80" s="190" t="str">
        <f>IF('Result Sheet'!J83="","",'Result Sheet'!J83)</f>
        <v/>
      </c>
      <c r="J80" s="304" t="str">
        <f>IF('Result Sheet'!FZ83="","",'Result Sheet'!FZ83)</f>
        <v/>
      </c>
      <c r="K80" s="191" t="str">
        <f>IF('Result Sheet'!FU83="","",'Result Sheet'!FU83)</f>
        <v/>
      </c>
      <c r="L80" s="192" t="str">
        <f>IF('Result Sheet'!FV83="","",'Result Sheet'!FV83)</f>
        <v/>
      </c>
      <c r="M80" s="191" t="str">
        <f>IF('Result Sheet'!FW83="","",'Result Sheet'!FW83)</f>
        <v/>
      </c>
      <c r="N80" s="330" t="str">
        <f>IF('Result Sheet'!FZ83="NSO","NSO",IF('Result Sheet'!FX83="","",'Result Sheet'!FX83))</f>
        <v/>
      </c>
      <c r="O80" s="193" t="str">
        <f>IF('Result Sheet'!AE83="","",'Result Sheet'!AE83)</f>
        <v/>
      </c>
      <c r="P80" s="194" t="str">
        <f>IF('Result Sheet'!AF83="","",'Result Sheet'!AF83)</f>
        <v/>
      </c>
      <c r="Q80" s="193" t="str">
        <f>IF('Result Sheet'!AZ83="","",'Result Sheet'!AZ83)</f>
        <v/>
      </c>
      <c r="R80" s="194" t="str">
        <f>IF('Result Sheet'!BA83="","",'Result Sheet'!BA83)</f>
        <v/>
      </c>
      <c r="S80" s="193" t="str">
        <f>IF('Result Sheet'!BV83="","",'Result Sheet'!BV83)</f>
        <v/>
      </c>
      <c r="T80" s="194" t="str">
        <f>IF('Result Sheet'!BW83="","",'Result Sheet'!BW83)</f>
        <v/>
      </c>
      <c r="U80" s="193" t="str">
        <f>IF('Result Sheet'!CQ83="","",'Result Sheet'!CQ83)</f>
        <v/>
      </c>
      <c r="V80" s="194" t="str">
        <f>IF('Result Sheet'!CR83="","",'Result Sheet'!CR83)</f>
        <v/>
      </c>
      <c r="W80" s="193" t="str">
        <f>IF('Result Sheet'!DL83="","",'Result Sheet'!DL83)</f>
        <v/>
      </c>
      <c r="X80" s="194" t="str">
        <f>IF('Result Sheet'!DM83="","",'Result Sheet'!DM83)</f>
        <v/>
      </c>
      <c r="Y80" s="193" t="str">
        <f>IF('Result Sheet'!EG83="","",'Result Sheet'!EG83)</f>
        <v/>
      </c>
      <c r="Z80" s="194" t="str">
        <f>IF('Result Sheet'!EH83="","",'Result Sheet'!EH83)</f>
        <v/>
      </c>
      <c r="AA80" s="195" t="str">
        <f>IF('Result Sheet'!GB83="","",'Result Sheet'!GB83)</f>
        <v/>
      </c>
      <c r="BU80" s="196" t="str">
        <f>'Result Sheet'!G83</f>
        <v/>
      </c>
      <c r="BV80" s="197" t="str">
        <f t="shared" si="12"/>
        <v/>
      </c>
      <c r="BW80" s="197" t="str">
        <f t="shared" si="13"/>
        <v/>
      </c>
      <c r="BX80" s="197" t="str">
        <f t="shared" si="14"/>
        <v/>
      </c>
      <c r="BY80" s="197" t="str">
        <f t="shared" si="15"/>
        <v/>
      </c>
      <c r="BZ80" s="197" t="str">
        <f t="shared" si="16"/>
        <v/>
      </c>
      <c r="CA80" s="197" t="str">
        <f t="shared" si="17"/>
        <v/>
      </c>
      <c r="CB80" s="197" t="str">
        <f t="shared" si="18"/>
        <v/>
      </c>
      <c r="CC80" s="197" t="str">
        <f t="shared" si="19"/>
        <v/>
      </c>
      <c r="CD80" s="197" t="str">
        <f t="shared" si="20"/>
        <v/>
      </c>
      <c r="CE80" s="197" t="str">
        <f t="shared" si="21"/>
        <v/>
      </c>
      <c r="CF80" s="197" t="str">
        <f t="shared" si="22"/>
        <v/>
      </c>
      <c r="CG80" s="197" t="str">
        <f t="shared" si="23"/>
        <v/>
      </c>
      <c r="CH80" s="198"/>
    </row>
    <row r="81" spans="1:86" ht="15.95" customHeight="1">
      <c r="A81" s="186">
        <f>IF('Result Sheet'!A84="","",'Result Sheet'!A84)</f>
        <v>77</v>
      </c>
      <c r="B81" s="187" t="str">
        <f>IF('Result Sheet'!B84="","",'Result Sheet'!B84)</f>
        <v/>
      </c>
      <c r="C81" s="188" t="str">
        <f>IF('Result Sheet'!F84="","",'Result Sheet'!F84)</f>
        <v/>
      </c>
      <c r="D81" s="189" t="str">
        <f>IF('Result Sheet'!E84="","",'Result Sheet'!E84)</f>
        <v/>
      </c>
      <c r="E81" s="333" t="str">
        <f>IF('Result Sheet'!G84="","",'Result Sheet'!G84)</f>
        <v/>
      </c>
      <c r="F81" s="333" t="str">
        <f>IF('Result Sheet'!H84="","",'Result Sheet'!H84)</f>
        <v/>
      </c>
      <c r="G81" s="333" t="str">
        <f>IF('Result Sheet'!I84="","",'Result Sheet'!I84)</f>
        <v/>
      </c>
      <c r="H81" s="190" t="str">
        <f>IF('Result Sheet'!K84="","",'Result Sheet'!K84)</f>
        <v/>
      </c>
      <c r="I81" s="190" t="str">
        <f>IF('Result Sheet'!J84="","",'Result Sheet'!J84)</f>
        <v/>
      </c>
      <c r="J81" s="304" t="str">
        <f>IF('Result Sheet'!FZ84="","",'Result Sheet'!FZ84)</f>
        <v/>
      </c>
      <c r="K81" s="191" t="str">
        <f>IF('Result Sheet'!FU84="","",'Result Sheet'!FU84)</f>
        <v/>
      </c>
      <c r="L81" s="192" t="str">
        <f>IF('Result Sheet'!FV84="","",'Result Sheet'!FV84)</f>
        <v/>
      </c>
      <c r="M81" s="191" t="str">
        <f>IF('Result Sheet'!FW84="","",'Result Sheet'!FW84)</f>
        <v/>
      </c>
      <c r="N81" s="330" t="str">
        <f>IF('Result Sheet'!FZ84="NSO","NSO",IF('Result Sheet'!FX84="","",'Result Sheet'!FX84))</f>
        <v/>
      </c>
      <c r="O81" s="193" t="str">
        <f>IF('Result Sheet'!AE84="","",'Result Sheet'!AE84)</f>
        <v/>
      </c>
      <c r="P81" s="194" t="str">
        <f>IF('Result Sheet'!AF84="","",'Result Sheet'!AF84)</f>
        <v/>
      </c>
      <c r="Q81" s="193" t="str">
        <f>IF('Result Sheet'!AZ84="","",'Result Sheet'!AZ84)</f>
        <v/>
      </c>
      <c r="R81" s="194" t="str">
        <f>IF('Result Sheet'!BA84="","",'Result Sheet'!BA84)</f>
        <v/>
      </c>
      <c r="S81" s="193" t="str">
        <f>IF('Result Sheet'!BV84="","",'Result Sheet'!BV84)</f>
        <v/>
      </c>
      <c r="T81" s="194" t="str">
        <f>IF('Result Sheet'!BW84="","",'Result Sheet'!BW84)</f>
        <v/>
      </c>
      <c r="U81" s="193" t="str">
        <f>IF('Result Sheet'!CQ84="","",'Result Sheet'!CQ84)</f>
        <v/>
      </c>
      <c r="V81" s="194" t="str">
        <f>IF('Result Sheet'!CR84="","",'Result Sheet'!CR84)</f>
        <v/>
      </c>
      <c r="W81" s="193" t="str">
        <f>IF('Result Sheet'!DL84="","",'Result Sheet'!DL84)</f>
        <v/>
      </c>
      <c r="X81" s="194" t="str">
        <f>IF('Result Sheet'!DM84="","",'Result Sheet'!DM84)</f>
        <v/>
      </c>
      <c r="Y81" s="193" t="str">
        <f>IF('Result Sheet'!EG84="","",'Result Sheet'!EG84)</f>
        <v/>
      </c>
      <c r="Z81" s="194" t="str">
        <f>IF('Result Sheet'!EH84="","",'Result Sheet'!EH84)</f>
        <v/>
      </c>
      <c r="AA81" s="195" t="str">
        <f>IF('Result Sheet'!GB84="","",'Result Sheet'!GB84)</f>
        <v/>
      </c>
      <c r="BU81" s="196" t="str">
        <f>'Result Sheet'!G84</f>
        <v/>
      </c>
      <c r="BV81" s="197" t="str">
        <f t="shared" si="12"/>
        <v/>
      </c>
      <c r="BW81" s="197" t="str">
        <f t="shared" si="13"/>
        <v/>
      </c>
      <c r="BX81" s="197" t="str">
        <f t="shared" si="14"/>
        <v/>
      </c>
      <c r="BY81" s="197" t="str">
        <f t="shared" si="15"/>
        <v/>
      </c>
      <c r="BZ81" s="197" t="str">
        <f t="shared" si="16"/>
        <v/>
      </c>
      <c r="CA81" s="197" t="str">
        <f t="shared" si="17"/>
        <v/>
      </c>
      <c r="CB81" s="197" t="str">
        <f t="shared" si="18"/>
        <v/>
      </c>
      <c r="CC81" s="197" t="str">
        <f t="shared" si="19"/>
        <v/>
      </c>
      <c r="CD81" s="197" t="str">
        <f t="shared" si="20"/>
        <v/>
      </c>
      <c r="CE81" s="197" t="str">
        <f t="shared" si="21"/>
        <v/>
      </c>
      <c r="CF81" s="197" t="str">
        <f t="shared" si="22"/>
        <v/>
      </c>
      <c r="CG81" s="197" t="str">
        <f t="shared" si="23"/>
        <v/>
      </c>
      <c r="CH81" s="198"/>
    </row>
    <row r="82" spans="1:86" ht="15.95" customHeight="1">
      <c r="A82" s="186">
        <f>IF('Result Sheet'!A85="","",'Result Sheet'!A85)</f>
        <v>78</v>
      </c>
      <c r="B82" s="187" t="str">
        <f>IF('Result Sheet'!B85="","",'Result Sheet'!B85)</f>
        <v/>
      </c>
      <c r="C82" s="188" t="str">
        <f>IF('Result Sheet'!F85="","",'Result Sheet'!F85)</f>
        <v/>
      </c>
      <c r="D82" s="189" t="str">
        <f>IF('Result Sheet'!E85="","",'Result Sheet'!E85)</f>
        <v/>
      </c>
      <c r="E82" s="333" t="str">
        <f>IF('Result Sheet'!G85="","",'Result Sheet'!G85)</f>
        <v/>
      </c>
      <c r="F82" s="333" t="str">
        <f>IF('Result Sheet'!H85="","",'Result Sheet'!H85)</f>
        <v/>
      </c>
      <c r="G82" s="333" t="str">
        <f>IF('Result Sheet'!I85="","",'Result Sheet'!I85)</f>
        <v/>
      </c>
      <c r="H82" s="190" t="str">
        <f>IF('Result Sheet'!K85="","",'Result Sheet'!K85)</f>
        <v/>
      </c>
      <c r="I82" s="190" t="str">
        <f>IF('Result Sheet'!J85="","",'Result Sheet'!J85)</f>
        <v/>
      </c>
      <c r="J82" s="304" t="str">
        <f>IF('Result Sheet'!FZ85="","",'Result Sheet'!FZ85)</f>
        <v/>
      </c>
      <c r="K82" s="191" t="str">
        <f>IF('Result Sheet'!FU85="","",'Result Sheet'!FU85)</f>
        <v/>
      </c>
      <c r="L82" s="192" t="str">
        <f>IF('Result Sheet'!FV85="","",'Result Sheet'!FV85)</f>
        <v/>
      </c>
      <c r="M82" s="191" t="str">
        <f>IF('Result Sheet'!FW85="","",'Result Sheet'!FW85)</f>
        <v/>
      </c>
      <c r="N82" s="330" t="str">
        <f>IF('Result Sheet'!FZ85="NSO","NSO",IF('Result Sheet'!FX85="","",'Result Sheet'!FX85))</f>
        <v/>
      </c>
      <c r="O82" s="193" t="str">
        <f>IF('Result Sheet'!AE85="","",'Result Sheet'!AE85)</f>
        <v/>
      </c>
      <c r="P82" s="194" t="str">
        <f>IF('Result Sheet'!AF85="","",'Result Sheet'!AF85)</f>
        <v/>
      </c>
      <c r="Q82" s="193" t="str">
        <f>IF('Result Sheet'!AZ85="","",'Result Sheet'!AZ85)</f>
        <v/>
      </c>
      <c r="R82" s="194" t="str">
        <f>IF('Result Sheet'!BA85="","",'Result Sheet'!BA85)</f>
        <v/>
      </c>
      <c r="S82" s="193" t="str">
        <f>IF('Result Sheet'!BV85="","",'Result Sheet'!BV85)</f>
        <v/>
      </c>
      <c r="T82" s="194" t="str">
        <f>IF('Result Sheet'!BW85="","",'Result Sheet'!BW85)</f>
        <v/>
      </c>
      <c r="U82" s="193" t="str">
        <f>IF('Result Sheet'!CQ85="","",'Result Sheet'!CQ85)</f>
        <v/>
      </c>
      <c r="V82" s="194" t="str">
        <f>IF('Result Sheet'!CR85="","",'Result Sheet'!CR85)</f>
        <v/>
      </c>
      <c r="W82" s="193" t="str">
        <f>IF('Result Sheet'!DL85="","",'Result Sheet'!DL85)</f>
        <v/>
      </c>
      <c r="X82" s="194" t="str">
        <f>IF('Result Sheet'!DM85="","",'Result Sheet'!DM85)</f>
        <v/>
      </c>
      <c r="Y82" s="193" t="str">
        <f>IF('Result Sheet'!EG85="","",'Result Sheet'!EG85)</f>
        <v/>
      </c>
      <c r="Z82" s="194" t="str">
        <f>IF('Result Sheet'!EH85="","",'Result Sheet'!EH85)</f>
        <v/>
      </c>
      <c r="AA82" s="195" t="str">
        <f>IF('Result Sheet'!GB85="","",'Result Sheet'!GB85)</f>
        <v/>
      </c>
      <c r="BU82" s="196" t="str">
        <f>'Result Sheet'!G85</f>
        <v/>
      </c>
      <c r="BV82" s="197" t="str">
        <f t="shared" si="12"/>
        <v/>
      </c>
      <c r="BW82" s="197" t="str">
        <f t="shared" si="13"/>
        <v/>
      </c>
      <c r="BX82" s="197" t="str">
        <f t="shared" si="14"/>
        <v/>
      </c>
      <c r="BY82" s="197" t="str">
        <f t="shared" si="15"/>
        <v/>
      </c>
      <c r="BZ82" s="197" t="str">
        <f t="shared" si="16"/>
        <v/>
      </c>
      <c r="CA82" s="197" t="str">
        <f t="shared" si="17"/>
        <v/>
      </c>
      <c r="CB82" s="197" t="str">
        <f t="shared" si="18"/>
        <v/>
      </c>
      <c r="CC82" s="197" t="str">
        <f t="shared" si="19"/>
        <v/>
      </c>
      <c r="CD82" s="197" t="str">
        <f t="shared" si="20"/>
        <v/>
      </c>
      <c r="CE82" s="197" t="str">
        <f t="shared" si="21"/>
        <v/>
      </c>
      <c r="CF82" s="197" t="str">
        <f t="shared" si="22"/>
        <v/>
      </c>
      <c r="CG82" s="197" t="str">
        <f t="shared" si="23"/>
        <v/>
      </c>
      <c r="CH82" s="198"/>
    </row>
    <row r="83" spans="1:86" ht="15.95" customHeight="1">
      <c r="A83" s="186">
        <f>IF('Result Sheet'!A86="","",'Result Sheet'!A86)</f>
        <v>79</v>
      </c>
      <c r="B83" s="187" t="str">
        <f>IF('Result Sheet'!B86="","",'Result Sheet'!B86)</f>
        <v/>
      </c>
      <c r="C83" s="188" t="str">
        <f>IF('Result Sheet'!F86="","",'Result Sheet'!F86)</f>
        <v/>
      </c>
      <c r="D83" s="189" t="str">
        <f>IF('Result Sheet'!E86="","",'Result Sheet'!E86)</f>
        <v/>
      </c>
      <c r="E83" s="333" t="str">
        <f>IF('Result Sheet'!G86="","",'Result Sheet'!G86)</f>
        <v/>
      </c>
      <c r="F83" s="333" t="str">
        <f>IF('Result Sheet'!H86="","",'Result Sheet'!H86)</f>
        <v/>
      </c>
      <c r="G83" s="333" t="str">
        <f>IF('Result Sheet'!I86="","",'Result Sheet'!I86)</f>
        <v/>
      </c>
      <c r="H83" s="190" t="str">
        <f>IF('Result Sheet'!K86="","",'Result Sheet'!K86)</f>
        <v/>
      </c>
      <c r="I83" s="190" t="str">
        <f>IF('Result Sheet'!J86="","",'Result Sheet'!J86)</f>
        <v/>
      </c>
      <c r="J83" s="304" t="str">
        <f>IF('Result Sheet'!FZ86="","",'Result Sheet'!FZ86)</f>
        <v/>
      </c>
      <c r="K83" s="191" t="str">
        <f>IF('Result Sheet'!FU86="","",'Result Sheet'!FU86)</f>
        <v/>
      </c>
      <c r="L83" s="192" t="str">
        <f>IF('Result Sheet'!FV86="","",'Result Sheet'!FV86)</f>
        <v/>
      </c>
      <c r="M83" s="191" t="str">
        <f>IF('Result Sheet'!FW86="","",'Result Sheet'!FW86)</f>
        <v/>
      </c>
      <c r="N83" s="330" t="str">
        <f>IF('Result Sheet'!FZ86="NSO","NSO",IF('Result Sheet'!FX86="","",'Result Sheet'!FX86))</f>
        <v/>
      </c>
      <c r="O83" s="193" t="str">
        <f>IF('Result Sheet'!AE86="","",'Result Sheet'!AE86)</f>
        <v/>
      </c>
      <c r="P83" s="194" t="str">
        <f>IF('Result Sheet'!AF86="","",'Result Sheet'!AF86)</f>
        <v/>
      </c>
      <c r="Q83" s="193" t="str">
        <f>IF('Result Sheet'!AZ86="","",'Result Sheet'!AZ86)</f>
        <v/>
      </c>
      <c r="R83" s="194" t="str">
        <f>IF('Result Sheet'!BA86="","",'Result Sheet'!BA86)</f>
        <v/>
      </c>
      <c r="S83" s="193" t="str">
        <f>IF('Result Sheet'!BV86="","",'Result Sheet'!BV86)</f>
        <v/>
      </c>
      <c r="T83" s="194" t="str">
        <f>IF('Result Sheet'!BW86="","",'Result Sheet'!BW86)</f>
        <v/>
      </c>
      <c r="U83" s="193" t="str">
        <f>IF('Result Sheet'!CQ86="","",'Result Sheet'!CQ86)</f>
        <v/>
      </c>
      <c r="V83" s="194" t="str">
        <f>IF('Result Sheet'!CR86="","",'Result Sheet'!CR86)</f>
        <v/>
      </c>
      <c r="W83" s="193" t="str">
        <f>IF('Result Sheet'!DL86="","",'Result Sheet'!DL86)</f>
        <v/>
      </c>
      <c r="X83" s="194" t="str">
        <f>IF('Result Sheet'!DM86="","",'Result Sheet'!DM86)</f>
        <v/>
      </c>
      <c r="Y83" s="193" t="str">
        <f>IF('Result Sheet'!EG86="","",'Result Sheet'!EG86)</f>
        <v/>
      </c>
      <c r="Z83" s="194" t="str">
        <f>IF('Result Sheet'!EH86="","",'Result Sheet'!EH86)</f>
        <v/>
      </c>
      <c r="AA83" s="195" t="str">
        <f>IF('Result Sheet'!GB86="","",'Result Sheet'!GB86)</f>
        <v/>
      </c>
      <c r="BU83" s="196" t="str">
        <f>'Result Sheet'!G86</f>
        <v/>
      </c>
      <c r="BV83" s="197" t="str">
        <f t="shared" si="12"/>
        <v/>
      </c>
      <c r="BW83" s="197" t="str">
        <f t="shared" si="13"/>
        <v/>
      </c>
      <c r="BX83" s="197" t="str">
        <f t="shared" si="14"/>
        <v/>
      </c>
      <c r="BY83" s="197" t="str">
        <f t="shared" si="15"/>
        <v/>
      </c>
      <c r="BZ83" s="197" t="str">
        <f t="shared" si="16"/>
        <v/>
      </c>
      <c r="CA83" s="197" t="str">
        <f t="shared" si="17"/>
        <v/>
      </c>
      <c r="CB83" s="197" t="str">
        <f t="shared" si="18"/>
        <v/>
      </c>
      <c r="CC83" s="197" t="str">
        <f t="shared" si="19"/>
        <v/>
      </c>
      <c r="CD83" s="197" t="str">
        <f t="shared" si="20"/>
        <v/>
      </c>
      <c r="CE83" s="197" t="str">
        <f t="shared" si="21"/>
        <v/>
      </c>
      <c r="CF83" s="197" t="str">
        <f t="shared" si="22"/>
        <v/>
      </c>
      <c r="CG83" s="197" t="str">
        <f t="shared" si="23"/>
        <v/>
      </c>
      <c r="CH83" s="198"/>
    </row>
    <row r="84" spans="1:86" ht="15.95" customHeight="1">
      <c r="A84" s="186">
        <f>IF('Result Sheet'!A87="","",'Result Sheet'!A87)</f>
        <v>80</v>
      </c>
      <c r="B84" s="187" t="str">
        <f>IF('Result Sheet'!B87="","",'Result Sheet'!B87)</f>
        <v/>
      </c>
      <c r="C84" s="188" t="str">
        <f>IF('Result Sheet'!F87="","",'Result Sheet'!F87)</f>
        <v/>
      </c>
      <c r="D84" s="189" t="str">
        <f>IF('Result Sheet'!E87="","",'Result Sheet'!E87)</f>
        <v/>
      </c>
      <c r="E84" s="333" t="str">
        <f>IF('Result Sheet'!G87="","",'Result Sheet'!G87)</f>
        <v/>
      </c>
      <c r="F84" s="333" t="str">
        <f>IF('Result Sheet'!H87="","",'Result Sheet'!H87)</f>
        <v/>
      </c>
      <c r="G84" s="333" t="str">
        <f>IF('Result Sheet'!I87="","",'Result Sheet'!I87)</f>
        <v/>
      </c>
      <c r="H84" s="190" t="str">
        <f>IF('Result Sheet'!K87="","",'Result Sheet'!K87)</f>
        <v/>
      </c>
      <c r="I84" s="190" t="str">
        <f>IF('Result Sheet'!J87="","",'Result Sheet'!J87)</f>
        <v/>
      </c>
      <c r="J84" s="304" t="str">
        <f>IF('Result Sheet'!FZ87="","",'Result Sheet'!FZ87)</f>
        <v/>
      </c>
      <c r="K84" s="191" t="str">
        <f>IF('Result Sheet'!FU87="","",'Result Sheet'!FU87)</f>
        <v/>
      </c>
      <c r="L84" s="192" t="str">
        <f>IF('Result Sheet'!FV87="","",'Result Sheet'!FV87)</f>
        <v/>
      </c>
      <c r="M84" s="191" t="str">
        <f>IF('Result Sheet'!FW87="","",'Result Sheet'!FW87)</f>
        <v/>
      </c>
      <c r="N84" s="330" t="str">
        <f>IF('Result Sheet'!FZ87="NSO","NSO",IF('Result Sheet'!FX87="","",'Result Sheet'!FX87))</f>
        <v/>
      </c>
      <c r="O84" s="193" t="str">
        <f>IF('Result Sheet'!AE87="","",'Result Sheet'!AE87)</f>
        <v/>
      </c>
      <c r="P84" s="194" t="str">
        <f>IF('Result Sheet'!AF87="","",'Result Sheet'!AF87)</f>
        <v/>
      </c>
      <c r="Q84" s="193" t="str">
        <f>IF('Result Sheet'!AZ87="","",'Result Sheet'!AZ87)</f>
        <v/>
      </c>
      <c r="R84" s="194" t="str">
        <f>IF('Result Sheet'!BA87="","",'Result Sheet'!BA87)</f>
        <v/>
      </c>
      <c r="S84" s="193" t="str">
        <f>IF('Result Sheet'!BV87="","",'Result Sheet'!BV87)</f>
        <v/>
      </c>
      <c r="T84" s="194" t="str">
        <f>IF('Result Sheet'!BW87="","",'Result Sheet'!BW87)</f>
        <v/>
      </c>
      <c r="U84" s="193" t="str">
        <f>IF('Result Sheet'!CQ87="","",'Result Sheet'!CQ87)</f>
        <v/>
      </c>
      <c r="V84" s="194" t="str">
        <f>IF('Result Sheet'!CR87="","",'Result Sheet'!CR87)</f>
        <v/>
      </c>
      <c r="W84" s="193" t="str">
        <f>IF('Result Sheet'!DL87="","",'Result Sheet'!DL87)</f>
        <v/>
      </c>
      <c r="X84" s="194" t="str">
        <f>IF('Result Sheet'!DM87="","",'Result Sheet'!DM87)</f>
        <v/>
      </c>
      <c r="Y84" s="193" t="str">
        <f>IF('Result Sheet'!EG87="","",'Result Sheet'!EG87)</f>
        <v/>
      </c>
      <c r="Z84" s="194" t="str">
        <f>IF('Result Sheet'!EH87="","",'Result Sheet'!EH87)</f>
        <v/>
      </c>
      <c r="AA84" s="195" t="str">
        <f>IF('Result Sheet'!GB87="","",'Result Sheet'!GB87)</f>
        <v/>
      </c>
      <c r="BU84" s="196" t="str">
        <f>'Result Sheet'!G87</f>
        <v/>
      </c>
      <c r="BV84" s="197" t="str">
        <f t="shared" si="12"/>
        <v/>
      </c>
      <c r="BW84" s="197" t="str">
        <f t="shared" si="13"/>
        <v/>
      </c>
      <c r="BX84" s="197" t="str">
        <f t="shared" si="14"/>
        <v/>
      </c>
      <c r="BY84" s="197" t="str">
        <f t="shared" si="15"/>
        <v/>
      </c>
      <c r="BZ84" s="197" t="str">
        <f t="shared" si="16"/>
        <v/>
      </c>
      <c r="CA84" s="197" t="str">
        <f t="shared" si="17"/>
        <v/>
      </c>
      <c r="CB84" s="197" t="str">
        <f t="shared" si="18"/>
        <v/>
      </c>
      <c r="CC84" s="197" t="str">
        <f t="shared" si="19"/>
        <v/>
      </c>
      <c r="CD84" s="197" t="str">
        <f t="shared" si="20"/>
        <v/>
      </c>
      <c r="CE84" s="197" t="str">
        <f t="shared" si="21"/>
        <v/>
      </c>
      <c r="CF84" s="197" t="str">
        <f t="shared" si="22"/>
        <v/>
      </c>
      <c r="CG84" s="197" t="str">
        <f t="shared" si="23"/>
        <v/>
      </c>
      <c r="CH84" s="198"/>
    </row>
    <row r="85" spans="1:86" ht="15.95" customHeight="1">
      <c r="A85" s="186">
        <f>IF('Result Sheet'!A88="","",'Result Sheet'!A88)</f>
        <v>81</v>
      </c>
      <c r="B85" s="187" t="str">
        <f>IF('Result Sheet'!B88="","",'Result Sheet'!B88)</f>
        <v/>
      </c>
      <c r="C85" s="188" t="str">
        <f>IF('Result Sheet'!F88="","",'Result Sheet'!F88)</f>
        <v/>
      </c>
      <c r="D85" s="189" t="str">
        <f>IF('Result Sheet'!E88="","",'Result Sheet'!E88)</f>
        <v/>
      </c>
      <c r="E85" s="333" t="str">
        <f>IF('Result Sheet'!G88="","",'Result Sheet'!G88)</f>
        <v/>
      </c>
      <c r="F85" s="333" t="str">
        <f>IF('Result Sheet'!H88="","",'Result Sheet'!H88)</f>
        <v/>
      </c>
      <c r="G85" s="333" t="str">
        <f>IF('Result Sheet'!I88="","",'Result Sheet'!I88)</f>
        <v/>
      </c>
      <c r="H85" s="190" t="str">
        <f>IF('Result Sheet'!K88="","",'Result Sheet'!K88)</f>
        <v/>
      </c>
      <c r="I85" s="190" t="str">
        <f>IF('Result Sheet'!J88="","",'Result Sheet'!J88)</f>
        <v/>
      </c>
      <c r="J85" s="304" t="str">
        <f>IF('Result Sheet'!FZ88="","",'Result Sheet'!FZ88)</f>
        <v/>
      </c>
      <c r="K85" s="191" t="str">
        <f>IF('Result Sheet'!FU88="","",'Result Sheet'!FU88)</f>
        <v/>
      </c>
      <c r="L85" s="192" t="str">
        <f>IF('Result Sheet'!FV88="","",'Result Sheet'!FV88)</f>
        <v/>
      </c>
      <c r="M85" s="191" t="str">
        <f>IF('Result Sheet'!FW88="","",'Result Sheet'!FW88)</f>
        <v/>
      </c>
      <c r="N85" s="330" t="str">
        <f>IF('Result Sheet'!FZ88="NSO","NSO",IF('Result Sheet'!FX88="","",'Result Sheet'!FX88))</f>
        <v/>
      </c>
      <c r="O85" s="193" t="str">
        <f>IF('Result Sheet'!AE88="","",'Result Sheet'!AE88)</f>
        <v/>
      </c>
      <c r="P85" s="194" t="str">
        <f>IF('Result Sheet'!AF88="","",'Result Sheet'!AF88)</f>
        <v/>
      </c>
      <c r="Q85" s="193" t="str">
        <f>IF('Result Sheet'!AZ88="","",'Result Sheet'!AZ88)</f>
        <v/>
      </c>
      <c r="R85" s="194" t="str">
        <f>IF('Result Sheet'!BA88="","",'Result Sheet'!BA88)</f>
        <v/>
      </c>
      <c r="S85" s="193" t="str">
        <f>IF('Result Sheet'!BV88="","",'Result Sheet'!BV88)</f>
        <v/>
      </c>
      <c r="T85" s="194" t="str">
        <f>IF('Result Sheet'!BW88="","",'Result Sheet'!BW88)</f>
        <v/>
      </c>
      <c r="U85" s="193" t="str">
        <f>IF('Result Sheet'!CQ88="","",'Result Sheet'!CQ88)</f>
        <v/>
      </c>
      <c r="V85" s="194" t="str">
        <f>IF('Result Sheet'!CR88="","",'Result Sheet'!CR88)</f>
        <v/>
      </c>
      <c r="W85" s="193" t="str">
        <f>IF('Result Sheet'!DL88="","",'Result Sheet'!DL88)</f>
        <v/>
      </c>
      <c r="X85" s="194" t="str">
        <f>IF('Result Sheet'!DM88="","",'Result Sheet'!DM88)</f>
        <v/>
      </c>
      <c r="Y85" s="193" t="str">
        <f>IF('Result Sheet'!EG88="","",'Result Sheet'!EG88)</f>
        <v/>
      </c>
      <c r="Z85" s="194" t="str">
        <f>IF('Result Sheet'!EH88="","",'Result Sheet'!EH88)</f>
        <v/>
      </c>
      <c r="AA85" s="195" t="str">
        <f>IF('Result Sheet'!GB88="","",'Result Sheet'!GB88)</f>
        <v/>
      </c>
      <c r="BU85" s="196" t="str">
        <f>'Result Sheet'!G88</f>
        <v/>
      </c>
      <c r="BV85" s="197" t="str">
        <f t="shared" si="12"/>
        <v/>
      </c>
      <c r="BW85" s="197" t="str">
        <f t="shared" si="13"/>
        <v/>
      </c>
      <c r="BX85" s="197" t="str">
        <f t="shared" si="14"/>
        <v/>
      </c>
      <c r="BY85" s="197" t="str">
        <f t="shared" si="15"/>
        <v/>
      </c>
      <c r="BZ85" s="197" t="str">
        <f t="shared" si="16"/>
        <v/>
      </c>
      <c r="CA85" s="197" t="str">
        <f t="shared" si="17"/>
        <v/>
      </c>
      <c r="CB85" s="197" t="str">
        <f t="shared" si="18"/>
        <v/>
      </c>
      <c r="CC85" s="197" t="str">
        <f t="shared" si="19"/>
        <v/>
      </c>
      <c r="CD85" s="197" t="str">
        <f t="shared" si="20"/>
        <v/>
      </c>
      <c r="CE85" s="197" t="str">
        <f t="shared" si="21"/>
        <v/>
      </c>
      <c r="CF85" s="197" t="str">
        <f t="shared" si="22"/>
        <v/>
      </c>
      <c r="CG85" s="197" t="str">
        <f t="shared" si="23"/>
        <v/>
      </c>
      <c r="CH85" s="198"/>
    </row>
    <row r="86" spans="1:86" ht="15.95" customHeight="1">
      <c r="A86" s="186">
        <f>IF('Result Sheet'!A89="","",'Result Sheet'!A89)</f>
        <v>82</v>
      </c>
      <c r="B86" s="187" t="str">
        <f>IF('Result Sheet'!B89="","",'Result Sheet'!B89)</f>
        <v/>
      </c>
      <c r="C86" s="188" t="str">
        <f>IF('Result Sheet'!F89="","",'Result Sheet'!F89)</f>
        <v/>
      </c>
      <c r="D86" s="189" t="str">
        <f>IF('Result Sheet'!E89="","",'Result Sheet'!E89)</f>
        <v/>
      </c>
      <c r="E86" s="333" t="str">
        <f>IF('Result Sheet'!G89="","",'Result Sheet'!G89)</f>
        <v/>
      </c>
      <c r="F86" s="333" t="str">
        <f>IF('Result Sheet'!H89="","",'Result Sheet'!H89)</f>
        <v/>
      </c>
      <c r="G86" s="333" t="str">
        <f>IF('Result Sheet'!I89="","",'Result Sheet'!I89)</f>
        <v/>
      </c>
      <c r="H86" s="190" t="str">
        <f>IF('Result Sheet'!K89="","",'Result Sheet'!K89)</f>
        <v/>
      </c>
      <c r="I86" s="190" t="str">
        <f>IF('Result Sheet'!J89="","",'Result Sheet'!J89)</f>
        <v/>
      </c>
      <c r="J86" s="304" t="str">
        <f>IF('Result Sheet'!FZ89="","",'Result Sheet'!FZ89)</f>
        <v/>
      </c>
      <c r="K86" s="191" t="str">
        <f>IF('Result Sheet'!FU89="","",'Result Sheet'!FU89)</f>
        <v/>
      </c>
      <c r="L86" s="192" t="str">
        <f>IF('Result Sheet'!FV89="","",'Result Sheet'!FV89)</f>
        <v/>
      </c>
      <c r="M86" s="191" t="str">
        <f>IF('Result Sheet'!FW89="","",'Result Sheet'!FW89)</f>
        <v/>
      </c>
      <c r="N86" s="330" t="str">
        <f>IF('Result Sheet'!FZ89="NSO","NSO",IF('Result Sheet'!FX89="","",'Result Sheet'!FX89))</f>
        <v/>
      </c>
      <c r="O86" s="193" t="str">
        <f>IF('Result Sheet'!AE89="","",'Result Sheet'!AE89)</f>
        <v/>
      </c>
      <c r="P86" s="194" t="str">
        <f>IF('Result Sheet'!AF89="","",'Result Sheet'!AF89)</f>
        <v/>
      </c>
      <c r="Q86" s="193" t="str">
        <f>IF('Result Sheet'!AZ89="","",'Result Sheet'!AZ89)</f>
        <v/>
      </c>
      <c r="R86" s="194" t="str">
        <f>IF('Result Sheet'!BA89="","",'Result Sheet'!BA89)</f>
        <v/>
      </c>
      <c r="S86" s="193" t="str">
        <f>IF('Result Sheet'!BV89="","",'Result Sheet'!BV89)</f>
        <v/>
      </c>
      <c r="T86" s="194" t="str">
        <f>IF('Result Sheet'!BW89="","",'Result Sheet'!BW89)</f>
        <v/>
      </c>
      <c r="U86" s="193" t="str">
        <f>IF('Result Sheet'!CQ89="","",'Result Sheet'!CQ89)</f>
        <v/>
      </c>
      <c r="V86" s="194" t="str">
        <f>IF('Result Sheet'!CR89="","",'Result Sheet'!CR89)</f>
        <v/>
      </c>
      <c r="W86" s="193" t="str">
        <f>IF('Result Sheet'!DL89="","",'Result Sheet'!DL89)</f>
        <v/>
      </c>
      <c r="X86" s="194" t="str">
        <f>IF('Result Sheet'!DM89="","",'Result Sheet'!DM89)</f>
        <v/>
      </c>
      <c r="Y86" s="193" t="str">
        <f>IF('Result Sheet'!EG89="","",'Result Sheet'!EG89)</f>
        <v/>
      </c>
      <c r="Z86" s="194" t="str">
        <f>IF('Result Sheet'!EH89="","",'Result Sheet'!EH89)</f>
        <v/>
      </c>
      <c r="AA86" s="195" t="str">
        <f>IF('Result Sheet'!GB89="","",'Result Sheet'!GB89)</f>
        <v/>
      </c>
      <c r="BU86" s="196" t="str">
        <f>'Result Sheet'!G89</f>
        <v/>
      </c>
      <c r="BV86" s="197" t="str">
        <f t="shared" si="12"/>
        <v/>
      </c>
      <c r="BW86" s="197" t="str">
        <f t="shared" si="13"/>
        <v/>
      </c>
      <c r="BX86" s="197" t="str">
        <f t="shared" si="14"/>
        <v/>
      </c>
      <c r="BY86" s="197" t="str">
        <f t="shared" si="15"/>
        <v/>
      </c>
      <c r="BZ86" s="197" t="str">
        <f t="shared" si="16"/>
        <v/>
      </c>
      <c r="CA86" s="197" t="str">
        <f t="shared" si="17"/>
        <v/>
      </c>
      <c r="CB86" s="197" t="str">
        <f t="shared" si="18"/>
        <v/>
      </c>
      <c r="CC86" s="197" t="str">
        <f t="shared" si="19"/>
        <v/>
      </c>
      <c r="CD86" s="197" t="str">
        <f t="shared" si="20"/>
        <v/>
      </c>
      <c r="CE86" s="197" t="str">
        <f t="shared" si="21"/>
        <v/>
      </c>
      <c r="CF86" s="197" t="str">
        <f t="shared" si="22"/>
        <v/>
      </c>
      <c r="CG86" s="197" t="str">
        <f t="shared" si="23"/>
        <v/>
      </c>
      <c r="CH86" s="198"/>
    </row>
    <row r="87" spans="1:86" ht="15.95" customHeight="1">
      <c r="A87" s="186">
        <f>IF('Result Sheet'!A90="","",'Result Sheet'!A90)</f>
        <v>83</v>
      </c>
      <c r="B87" s="187" t="str">
        <f>IF('Result Sheet'!B90="","",'Result Sheet'!B90)</f>
        <v/>
      </c>
      <c r="C87" s="188" t="str">
        <f>IF('Result Sheet'!F90="","",'Result Sheet'!F90)</f>
        <v/>
      </c>
      <c r="D87" s="189" t="str">
        <f>IF('Result Sheet'!E90="","",'Result Sheet'!E90)</f>
        <v/>
      </c>
      <c r="E87" s="333" t="str">
        <f>IF('Result Sheet'!G90="","",'Result Sheet'!G90)</f>
        <v/>
      </c>
      <c r="F87" s="333" t="str">
        <f>IF('Result Sheet'!H90="","",'Result Sheet'!H90)</f>
        <v/>
      </c>
      <c r="G87" s="333" t="str">
        <f>IF('Result Sheet'!I90="","",'Result Sheet'!I90)</f>
        <v/>
      </c>
      <c r="H87" s="190" t="str">
        <f>IF('Result Sheet'!K90="","",'Result Sheet'!K90)</f>
        <v/>
      </c>
      <c r="I87" s="190" t="str">
        <f>IF('Result Sheet'!J90="","",'Result Sheet'!J90)</f>
        <v/>
      </c>
      <c r="J87" s="304" t="str">
        <f>IF('Result Sheet'!FZ90="","",'Result Sheet'!FZ90)</f>
        <v/>
      </c>
      <c r="K87" s="191" t="str">
        <f>IF('Result Sheet'!FU90="","",'Result Sheet'!FU90)</f>
        <v/>
      </c>
      <c r="L87" s="192" t="str">
        <f>IF('Result Sheet'!FV90="","",'Result Sheet'!FV90)</f>
        <v/>
      </c>
      <c r="M87" s="191" t="str">
        <f>IF('Result Sheet'!FW90="","",'Result Sheet'!FW90)</f>
        <v/>
      </c>
      <c r="N87" s="330" t="str">
        <f>IF('Result Sheet'!FZ90="NSO","NSO",IF('Result Sheet'!FX90="","",'Result Sheet'!FX90))</f>
        <v/>
      </c>
      <c r="O87" s="193" t="str">
        <f>IF('Result Sheet'!AE90="","",'Result Sheet'!AE90)</f>
        <v/>
      </c>
      <c r="P87" s="194" t="str">
        <f>IF('Result Sheet'!AF90="","",'Result Sheet'!AF90)</f>
        <v/>
      </c>
      <c r="Q87" s="193" t="str">
        <f>IF('Result Sheet'!AZ90="","",'Result Sheet'!AZ90)</f>
        <v/>
      </c>
      <c r="R87" s="194" t="str">
        <f>IF('Result Sheet'!BA90="","",'Result Sheet'!BA90)</f>
        <v/>
      </c>
      <c r="S87" s="193" t="str">
        <f>IF('Result Sheet'!BV90="","",'Result Sheet'!BV90)</f>
        <v/>
      </c>
      <c r="T87" s="194" t="str">
        <f>IF('Result Sheet'!BW90="","",'Result Sheet'!BW90)</f>
        <v/>
      </c>
      <c r="U87" s="193" t="str">
        <f>IF('Result Sheet'!CQ90="","",'Result Sheet'!CQ90)</f>
        <v/>
      </c>
      <c r="V87" s="194" t="str">
        <f>IF('Result Sheet'!CR90="","",'Result Sheet'!CR90)</f>
        <v/>
      </c>
      <c r="W87" s="193" t="str">
        <f>IF('Result Sheet'!DL90="","",'Result Sheet'!DL90)</f>
        <v/>
      </c>
      <c r="X87" s="194" t="str">
        <f>IF('Result Sheet'!DM90="","",'Result Sheet'!DM90)</f>
        <v/>
      </c>
      <c r="Y87" s="193" t="str">
        <f>IF('Result Sheet'!EG90="","",'Result Sheet'!EG90)</f>
        <v/>
      </c>
      <c r="Z87" s="194" t="str">
        <f>IF('Result Sheet'!EH90="","",'Result Sheet'!EH90)</f>
        <v/>
      </c>
      <c r="AA87" s="195" t="str">
        <f>IF('Result Sheet'!GB90="","",'Result Sheet'!GB90)</f>
        <v/>
      </c>
      <c r="BU87" s="196" t="str">
        <f>'Result Sheet'!G90</f>
        <v/>
      </c>
      <c r="BV87" s="197" t="str">
        <f t="shared" si="12"/>
        <v/>
      </c>
      <c r="BW87" s="197" t="str">
        <f t="shared" si="13"/>
        <v/>
      </c>
      <c r="BX87" s="197" t="str">
        <f t="shared" si="14"/>
        <v/>
      </c>
      <c r="BY87" s="197" t="str">
        <f t="shared" si="15"/>
        <v/>
      </c>
      <c r="BZ87" s="197" t="str">
        <f t="shared" si="16"/>
        <v/>
      </c>
      <c r="CA87" s="197" t="str">
        <f t="shared" si="17"/>
        <v/>
      </c>
      <c r="CB87" s="197" t="str">
        <f t="shared" si="18"/>
        <v/>
      </c>
      <c r="CC87" s="197" t="str">
        <f t="shared" si="19"/>
        <v/>
      </c>
      <c r="CD87" s="197" t="str">
        <f t="shared" si="20"/>
        <v/>
      </c>
      <c r="CE87" s="197" t="str">
        <f t="shared" si="21"/>
        <v/>
      </c>
      <c r="CF87" s="197" t="str">
        <f t="shared" si="22"/>
        <v/>
      </c>
      <c r="CG87" s="197" t="str">
        <f t="shared" si="23"/>
        <v/>
      </c>
      <c r="CH87" s="198"/>
    </row>
    <row r="88" spans="1:86" ht="15.95" customHeight="1">
      <c r="A88" s="186">
        <f>IF('Result Sheet'!A91="","",'Result Sheet'!A91)</f>
        <v>84</v>
      </c>
      <c r="B88" s="187" t="str">
        <f>IF('Result Sheet'!B91="","",'Result Sheet'!B91)</f>
        <v/>
      </c>
      <c r="C88" s="188" t="str">
        <f>IF('Result Sheet'!F91="","",'Result Sheet'!F91)</f>
        <v/>
      </c>
      <c r="D88" s="189" t="str">
        <f>IF('Result Sheet'!E91="","",'Result Sheet'!E91)</f>
        <v/>
      </c>
      <c r="E88" s="333" t="str">
        <f>IF('Result Sheet'!G91="","",'Result Sheet'!G91)</f>
        <v/>
      </c>
      <c r="F88" s="333" t="str">
        <f>IF('Result Sheet'!H91="","",'Result Sheet'!H91)</f>
        <v/>
      </c>
      <c r="G88" s="333" t="str">
        <f>IF('Result Sheet'!I91="","",'Result Sheet'!I91)</f>
        <v/>
      </c>
      <c r="H88" s="190" t="str">
        <f>IF('Result Sheet'!K91="","",'Result Sheet'!K91)</f>
        <v/>
      </c>
      <c r="I88" s="190" t="str">
        <f>IF('Result Sheet'!J91="","",'Result Sheet'!J91)</f>
        <v/>
      </c>
      <c r="J88" s="304" t="str">
        <f>IF('Result Sheet'!FZ91="","",'Result Sheet'!FZ91)</f>
        <v/>
      </c>
      <c r="K88" s="191" t="str">
        <f>IF('Result Sheet'!FU91="","",'Result Sheet'!FU91)</f>
        <v/>
      </c>
      <c r="L88" s="192" t="str">
        <f>IF('Result Sheet'!FV91="","",'Result Sheet'!FV91)</f>
        <v/>
      </c>
      <c r="M88" s="191" t="str">
        <f>IF('Result Sheet'!FW91="","",'Result Sheet'!FW91)</f>
        <v/>
      </c>
      <c r="N88" s="330" t="str">
        <f>IF('Result Sheet'!FZ91="NSO","NSO",IF('Result Sheet'!FX91="","",'Result Sheet'!FX91))</f>
        <v/>
      </c>
      <c r="O88" s="193" t="str">
        <f>IF('Result Sheet'!AE91="","",'Result Sheet'!AE91)</f>
        <v/>
      </c>
      <c r="P88" s="194" t="str">
        <f>IF('Result Sheet'!AF91="","",'Result Sheet'!AF91)</f>
        <v/>
      </c>
      <c r="Q88" s="193" t="str">
        <f>IF('Result Sheet'!AZ91="","",'Result Sheet'!AZ91)</f>
        <v/>
      </c>
      <c r="R88" s="194" t="str">
        <f>IF('Result Sheet'!BA91="","",'Result Sheet'!BA91)</f>
        <v/>
      </c>
      <c r="S88" s="193" t="str">
        <f>IF('Result Sheet'!BV91="","",'Result Sheet'!BV91)</f>
        <v/>
      </c>
      <c r="T88" s="194" t="str">
        <f>IF('Result Sheet'!BW91="","",'Result Sheet'!BW91)</f>
        <v/>
      </c>
      <c r="U88" s="193" t="str">
        <f>IF('Result Sheet'!CQ91="","",'Result Sheet'!CQ91)</f>
        <v/>
      </c>
      <c r="V88" s="194" t="str">
        <f>IF('Result Sheet'!CR91="","",'Result Sheet'!CR91)</f>
        <v/>
      </c>
      <c r="W88" s="193" t="str">
        <f>IF('Result Sheet'!DL91="","",'Result Sheet'!DL91)</f>
        <v/>
      </c>
      <c r="X88" s="194" t="str">
        <f>IF('Result Sheet'!DM91="","",'Result Sheet'!DM91)</f>
        <v/>
      </c>
      <c r="Y88" s="193" t="str">
        <f>IF('Result Sheet'!EG91="","",'Result Sheet'!EG91)</f>
        <v/>
      </c>
      <c r="Z88" s="194" t="str">
        <f>IF('Result Sheet'!EH91="","",'Result Sheet'!EH91)</f>
        <v/>
      </c>
      <c r="AA88" s="195" t="str">
        <f>IF('Result Sheet'!GB91="","",'Result Sheet'!GB91)</f>
        <v/>
      </c>
      <c r="BU88" s="196" t="str">
        <f>'Result Sheet'!G91</f>
        <v/>
      </c>
      <c r="BV88" s="197" t="str">
        <f t="shared" si="12"/>
        <v/>
      </c>
      <c r="BW88" s="197" t="str">
        <f t="shared" si="13"/>
        <v/>
      </c>
      <c r="BX88" s="197" t="str">
        <f t="shared" si="14"/>
        <v/>
      </c>
      <c r="BY88" s="197" t="str">
        <f t="shared" si="15"/>
        <v/>
      </c>
      <c r="BZ88" s="197" t="str">
        <f t="shared" si="16"/>
        <v/>
      </c>
      <c r="CA88" s="197" t="str">
        <f t="shared" si="17"/>
        <v/>
      </c>
      <c r="CB88" s="197" t="str">
        <f t="shared" si="18"/>
        <v/>
      </c>
      <c r="CC88" s="197" t="str">
        <f t="shared" si="19"/>
        <v/>
      </c>
      <c r="CD88" s="197" t="str">
        <f t="shared" si="20"/>
        <v/>
      </c>
      <c r="CE88" s="197" t="str">
        <f t="shared" si="21"/>
        <v/>
      </c>
      <c r="CF88" s="197" t="str">
        <f t="shared" si="22"/>
        <v/>
      </c>
      <c r="CG88" s="197" t="str">
        <f t="shared" si="23"/>
        <v/>
      </c>
      <c r="CH88" s="198"/>
    </row>
    <row r="89" spans="1:86" ht="15.95" customHeight="1">
      <c r="A89" s="186">
        <f>IF('Result Sheet'!A92="","",'Result Sheet'!A92)</f>
        <v>85</v>
      </c>
      <c r="B89" s="187" t="str">
        <f>IF('Result Sheet'!B92="","",'Result Sheet'!B92)</f>
        <v/>
      </c>
      <c r="C89" s="188" t="str">
        <f>IF('Result Sheet'!F92="","",'Result Sheet'!F92)</f>
        <v/>
      </c>
      <c r="D89" s="189" t="str">
        <f>IF('Result Sheet'!E92="","",'Result Sheet'!E92)</f>
        <v/>
      </c>
      <c r="E89" s="333" t="str">
        <f>IF('Result Sheet'!G92="","",'Result Sheet'!G92)</f>
        <v/>
      </c>
      <c r="F89" s="333" t="str">
        <f>IF('Result Sheet'!H92="","",'Result Sheet'!H92)</f>
        <v/>
      </c>
      <c r="G89" s="333" t="str">
        <f>IF('Result Sheet'!I92="","",'Result Sheet'!I92)</f>
        <v/>
      </c>
      <c r="H89" s="190" t="str">
        <f>IF('Result Sheet'!K92="","",'Result Sheet'!K92)</f>
        <v/>
      </c>
      <c r="I89" s="190" t="str">
        <f>IF('Result Sheet'!J92="","",'Result Sheet'!J92)</f>
        <v/>
      </c>
      <c r="J89" s="304" t="str">
        <f>IF('Result Sheet'!FZ92="","",'Result Sheet'!FZ92)</f>
        <v/>
      </c>
      <c r="K89" s="191" t="str">
        <f>IF('Result Sheet'!FU92="","",'Result Sheet'!FU92)</f>
        <v/>
      </c>
      <c r="L89" s="192" t="str">
        <f>IF('Result Sheet'!FV92="","",'Result Sheet'!FV92)</f>
        <v/>
      </c>
      <c r="M89" s="191" t="str">
        <f>IF('Result Sheet'!FW92="","",'Result Sheet'!FW92)</f>
        <v/>
      </c>
      <c r="N89" s="330" t="str">
        <f>IF('Result Sheet'!FZ92="NSO","NSO",IF('Result Sheet'!FX92="","",'Result Sheet'!FX92))</f>
        <v/>
      </c>
      <c r="O89" s="193" t="str">
        <f>IF('Result Sheet'!AE92="","",'Result Sheet'!AE92)</f>
        <v/>
      </c>
      <c r="P89" s="194" t="str">
        <f>IF('Result Sheet'!AF92="","",'Result Sheet'!AF92)</f>
        <v/>
      </c>
      <c r="Q89" s="193" t="str">
        <f>IF('Result Sheet'!AZ92="","",'Result Sheet'!AZ92)</f>
        <v/>
      </c>
      <c r="R89" s="194" t="str">
        <f>IF('Result Sheet'!BA92="","",'Result Sheet'!BA92)</f>
        <v/>
      </c>
      <c r="S89" s="193" t="str">
        <f>IF('Result Sheet'!BV92="","",'Result Sheet'!BV92)</f>
        <v/>
      </c>
      <c r="T89" s="194" t="str">
        <f>IF('Result Sheet'!BW92="","",'Result Sheet'!BW92)</f>
        <v/>
      </c>
      <c r="U89" s="193" t="str">
        <f>IF('Result Sheet'!CQ92="","",'Result Sheet'!CQ92)</f>
        <v/>
      </c>
      <c r="V89" s="194" t="str">
        <f>IF('Result Sheet'!CR92="","",'Result Sheet'!CR92)</f>
        <v/>
      </c>
      <c r="W89" s="193" t="str">
        <f>IF('Result Sheet'!DL92="","",'Result Sheet'!DL92)</f>
        <v/>
      </c>
      <c r="X89" s="194" t="str">
        <f>IF('Result Sheet'!DM92="","",'Result Sheet'!DM92)</f>
        <v/>
      </c>
      <c r="Y89" s="193" t="str">
        <f>IF('Result Sheet'!EG92="","",'Result Sheet'!EG92)</f>
        <v/>
      </c>
      <c r="Z89" s="194" t="str">
        <f>IF('Result Sheet'!EH92="","",'Result Sheet'!EH92)</f>
        <v/>
      </c>
      <c r="AA89" s="195" t="str">
        <f>IF('Result Sheet'!GB92="","",'Result Sheet'!GB92)</f>
        <v/>
      </c>
      <c r="BU89" s="196" t="str">
        <f>'Result Sheet'!G92</f>
        <v/>
      </c>
      <c r="BV89" s="197" t="str">
        <f t="shared" si="12"/>
        <v/>
      </c>
      <c r="BW89" s="197" t="str">
        <f t="shared" si="13"/>
        <v/>
      </c>
      <c r="BX89" s="197" t="str">
        <f t="shared" si="14"/>
        <v/>
      </c>
      <c r="BY89" s="197" t="str">
        <f t="shared" si="15"/>
        <v/>
      </c>
      <c r="BZ89" s="197" t="str">
        <f t="shared" si="16"/>
        <v/>
      </c>
      <c r="CA89" s="197" t="str">
        <f t="shared" si="17"/>
        <v/>
      </c>
      <c r="CB89" s="197" t="str">
        <f t="shared" si="18"/>
        <v/>
      </c>
      <c r="CC89" s="197" t="str">
        <f t="shared" si="19"/>
        <v/>
      </c>
      <c r="CD89" s="197" t="str">
        <f t="shared" si="20"/>
        <v/>
      </c>
      <c r="CE89" s="197" t="str">
        <f t="shared" si="21"/>
        <v/>
      </c>
      <c r="CF89" s="197" t="str">
        <f t="shared" si="22"/>
        <v/>
      </c>
      <c r="CG89" s="197" t="str">
        <f t="shared" si="23"/>
        <v/>
      </c>
      <c r="CH89" s="198"/>
    </row>
    <row r="90" spans="1:86" ht="15.95" customHeight="1">
      <c r="A90" s="186">
        <f>IF('Result Sheet'!A93="","",'Result Sheet'!A93)</f>
        <v>86</v>
      </c>
      <c r="B90" s="187" t="str">
        <f>IF('Result Sheet'!B93="","",'Result Sheet'!B93)</f>
        <v/>
      </c>
      <c r="C90" s="188" t="str">
        <f>IF('Result Sheet'!F93="","",'Result Sheet'!F93)</f>
        <v/>
      </c>
      <c r="D90" s="189" t="str">
        <f>IF('Result Sheet'!E93="","",'Result Sheet'!E93)</f>
        <v/>
      </c>
      <c r="E90" s="333" t="str">
        <f>IF('Result Sheet'!G93="","",'Result Sheet'!G93)</f>
        <v/>
      </c>
      <c r="F90" s="333" t="str">
        <f>IF('Result Sheet'!H93="","",'Result Sheet'!H93)</f>
        <v/>
      </c>
      <c r="G90" s="333" t="str">
        <f>IF('Result Sheet'!I93="","",'Result Sheet'!I93)</f>
        <v/>
      </c>
      <c r="H90" s="190" t="str">
        <f>IF('Result Sheet'!K93="","",'Result Sheet'!K93)</f>
        <v/>
      </c>
      <c r="I90" s="190" t="str">
        <f>IF('Result Sheet'!J93="","",'Result Sheet'!J93)</f>
        <v/>
      </c>
      <c r="J90" s="304" t="str">
        <f>IF('Result Sheet'!FZ93="","",'Result Sheet'!FZ93)</f>
        <v/>
      </c>
      <c r="K90" s="191" t="str">
        <f>IF('Result Sheet'!FU93="","",'Result Sheet'!FU93)</f>
        <v/>
      </c>
      <c r="L90" s="192" t="str">
        <f>IF('Result Sheet'!FV93="","",'Result Sheet'!FV93)</f>
        <v/>
      </c>
      <c r="M90" s="191" t="str">
        <f>IF('Result Sheet'!FW93="","",'Result Sheet'!FW93)</f>
        <v/>
      </c>
      <c r="N90" s="330" t="str">
        <f>IF('Result Sheet'!FZ93="NSO","NSO",IF('Result Sheet'!FX93="","",'Result Sheet'!FX93))</f>
        <v/>
      </c>
      <c r="O90" s="193" t="str">
        <f>IF('Result Sheet'!AE93="","",'Result Sheet'!AE93)</f>
        <v/>
      </c>
      <c r="P90" s="194" t="str">
        <f>IF('Result Sheet'!AF93="","",'Result Sheet'!AF93)</f>
        <v/>
      </c>
      <c r="Q90" s="193" t="str">
        <f>IF('Result Sheet'!AZ93="","",'Result Sheet'!AZ93)</f>
        <v/>
      </c>
      <c r="R90" s="194" t="str">
        <f>IF('Result Sheet'!BA93="","",'Result Sheet'!BA93)</f>
        <v/>
      </c>
      <c r="S90" s="193" t="str">
        <f>IF('Result Sheet'!BV93="","",'Result Sheet'!BV93)</f>
        <v/>
      </c>
      <c r="T90" s="194" t="str">
        <f>IF('Result Sheet'!BW93="","",'Result Sheet'!BW93)</f>
        <v/>
      </c>
      <c r="U90" s="193" t="str">
        <f>IF('Result Sheet'!CQ93="","",'Result Sheet'!CQ93)</f>
        <v/>
      </c>
      <c r="V90" s="194" t="str">
        <f>IF('Result Sheet'!CR93="","",'Result Sheet'!CR93)</f>
        <v/>
      </c>
      <c r="W90" s="193" t="str">
        <f>IF('Result Sheet'!DL93="","",'Result Sheet'!DL93)</f>
        <v/>
      </c>
      <c r="X90" s="194" t="str">
        <f>IF('Result Sheet'!DM93="","",'Result Sheet'!DM93)</f>
        <v/>
      </c>
      <c r="Y90" s="193" t="str">
        <f>IF('Result Sheet'!EG93="","",'Result Sheet'!EG93)</f>
        <v/>
      </c>
      <c r="Z90" s="194" t="str">
        <f>IF('Result Sheet'!EH93="","",'Result Sheet'!EH93)</f>
        <v/>
      </c>
      <c r="AA90" s="195" t="str">
        <f>IF('Result Sheet'!GB93="","",'Result Sheet'!GB93)</f>
        <v/>
      </c>
      <c r="BU90" s="196" t="str">
        <f>'Result Sheet'!G93</f>
        <v/>
      </c>
      <c r="BV90" s="197" t="str">
        <f t="shared" si="12"/>
        <v/>
      </c>
      <c r="BW90" s="197" t="str">
        <f t="shared" si="13"/>
        <v/>
      </c>
      <c r="BX90" s="197" t="str">
        <f t="shared" si="14"/>
        <v/>
      </c>
      <c r="BY90" s="197" t="str">
        <f t="shared" si="15"/>
        <v/>
      </c>
      <c r="BZ90" s="197" t="str">
        <f t="shared" si="16"/>
        <v/>
      </c>
      <c r="CA90" s="197" t="str">
        <f t="shared" si="17"/>
        <v/>
      </c>
      <c r="CB90" s="197" t="str">
        <f t="shared" si="18"/>
        <v/>
      </c>
      <c r="CC90" s="197" t="str">
        <f t="shared" si="19"/>
        <v/>
      </c>
      <c r="CD90" s="197" t="str">
        <f t="shared" si="20"/>
        <v/>
      </c>
      <c r="CE90" s="197" t="str">
        <f t="shared" si="21"/>
        <v/>
      </c>
      <c r="CF90" s="197" t="str">
        <f t="shared" si="22"/>
        <v/>
      </c>
      <c r="CG90" s="197" t="str">
        <f t="shared" si="23"/>
        <v/>
      </c>
      <c r="CH90" s="198"/>
    </row>
    <row r="91" spans="1:86" ht="15.95" customHeight="1">
      <c r="A91" s="186">
        <f>IF('Result Sheet'!A94="","",'Result Sheet'!A94)</f>
        <v>87</v>
      </c>
      <c r="B91" s="187" t="str">
        <f>IF('Result Sheet'!B94="","",'Result Sheet'!B94)</f>
        <v/>
      </c>
      <c r="C91" s="188" t="str">
        <f>IF('Result Sheet'!F94="","",'Result Sheet'!F94)</f>
        <v/>
      </c>
      <c r="D91" s="189" t="str">
        <f>IF('Result Sheet'!E94="","",'Result Sheet'!E94)</f>
        <v/>
      </c>
      <c r="E91" s="333" t="str">
        <f>IF('Result Sheet'!G94="","",'Result Sheet'!G94)</f>
        <v/>
      </c>
      <c r="F91" s="333" t="str">
        <f>IF('Result Sheet'!H94="","",'Result Sheet'!H94)</f>
        <v/>
      </c>
      <c r="G91" s="333" t="str">
        <f>IF('Result Sheet'!I94="","",'Result Sheet'!I94)</f>
        <v/>
      </c>
      <c r="H91" s="190" t="str">
        <f>IF('Result Sheet'!K94="","",'Result Sheet'!K94)</f>
        <v/>
      </c>
      <c r="I91" s="190" t="str">
        <f>IF('Result Sheet'!J94="","",'Result Sheet'!J94)</f>
        <v/>
      </c>
      <c r="J91" s="304" t="str">
        <f>IF('Result Sheet'!FZ94="","",'Result Sheet'!FZ94)</f>
        <v/>
      </c>
      <c r="K91" s="191" t="str">
        <f>IF('Result Sheet'!FU94="","",'Result Sheet'!FU94)</f>
        <v/>
      </c>
      <c r="L91" s="192" t="str">
        <f>IF('Result Sheet'!FV94="","",'Result Sheet'!FV94)</f>
        <v/>
      </c>
      <c r="M91" s="191" t="str">
        <f>IF('Result Sheet'!FW94="","",'Result Sheet'!FW94)</f>
        <v/>
      </c>
      <c r="N91" s="330" t="str">
        <f>IF('Result Sheet'!FZ94="NSO","NSO",IF('Result Sheet'!FX94="","",'Result Sheet'!FX94))</f>
        <v/>
      </c>
      <c r="O91" s="193" t="str">
        <f>IF('Result Sheet'!AE94="","",'Result Sheet'!AE94)</f>
        <v/>
      </c>
      <c r="P91" s="194" t="str">
        <f>IF('Result Sheet'!AF94="","",'Result Sheet'!AF94)</f>
        <v/>
      </c>
      <c r="Q91" s="193" t="str">
        <f>IF('Result Sheet'!AZ94="","",'Result Sheet'!AZ94)</f>
        <v/>
      </c>
      <c r="R91" s="194" t="str">
        <f>IF('Result Sheet'!BA94="","",'Result Sheet'!BA94)</f>
        <v/>
      </c>
      <c r="S91" s="193" t="str">
        <f>IF('Result Sheet'!BV94="","",'Result Sheet'!BV94)</f>
        <v/>
      </c>
      <c r="T91" s="194" t="str">
        <f>IF('Result Sheet'!BW94="","",'Result Sheet'!BW94)</f>
        <v/>
      </c>
      <c r="U91" s="193" t="str">
        <f>IF('Result Sheet'!CQ94="","",'Result Sheet'!CQ94)</f>
        <v/>
      </c>
      <c r="V91" s="194" t="str">
        <f>IF('Result Sheet'!CR94="","",'Result Sheet'!CR94)</f>
        <v/>
      </c>
      <c r="W91" s="193" t="str">
        <f>IF('Result Sheet'!DL94="","",'Result Sheet'!DL94)</f>
        <v/>
      </c>
      <c r="X91" s="194" t="str">
        <f>IF('Result Sheet'!DM94="","",'Result Sheet'!DM94)</f>
        <v/>
      </c>
      <c r="Y91" s="193" t="str">
        <f>IF('Result Sheet'!EG94="","",'Result Sheet'!EG94)</f>
        <v/>
      </c>
      <c r="Z91" s="194" t="str">
        <f>IF('Result Sheet'!EH94="","",'Result Sheet'!EH94)</f>
        <v/>
      </c>
      <c r="AA91" s="195" t="str">
        <f>IF('Result Sheet'!GB94="","",'Result Sheet'!GB94)</f>
        <v/>
      </c>
      <c r="BU91" s="196" t="str">
        <f>'Result Sheet'!G94</f>
        <v/>
      </c>
      <c r="BV91" s="197" t="str">
        <f t="shared" si="12"/>
        <v/>
      </c>
      <c r="BW91" s="197" t="str">
        <f t="shared" si="13"/>
        <v/>
      </c>
      <c r="BX91" s="197" t="str">
        <f t="shared" si="14"/>
        <v/>
      </c>
      <c r="BY91" s="197" t="str">
        <f t="shared" si="15"/>
        <v/>
      </c>
      <c r="BZ91" s="197" t="str">
        <f t="shared" si="16"/>
        <v/>
      </c>
      <c r="CA91" s="197" t="str">
        <f t="shared" si="17"/>
        <v/>
      </c>
      <c r="CB91" s="197" t="str">
        <f t="shared" si="18"/>
        <v/>
      </c>
      <c r="CC91" s="197" t="str">
        <f t="shared" si="19"/>
        <v/>
      </c>
      <c r="CD91" s="197" t="str">
        <f t="shared" si="20"/>
        <v/>
      </c>
      <c r="CE91" s="197" t="str">
        <f t="shared" si="21"/>
        <v/>
      </c>
      <c r="CF91" s="197" t="str">
        <f t="shared" si="22"/>
        <v/>
      </c>
      <c r="CG91" s="197" t="str">
        <f t="shared" si="23"/>
        <v/>
      </c>
      <c r="CH91" s="198"/>
    </row>
    <row r="92" spans="1:86" ht="15.95" customHeight="1">
      <c r="A92" s="186">
        <f>IF('Result Sheet'!A95="","",'Result Sheet'!A95)</f>
        <v>88</v>
      </c>
      <c r="B92" s="187" t="str">
        <f>IF('Result Sheet'!B95="","",'Result Sheet'!B95)</f>
        <v/>
      </c>
      <c r="C92" s="188" t="str">
        <f>IF('Result Sheet'!F95="","",'Result Sheet'!F95)</f>
        <v/>
      </c>
      <c r="D92" s="189" t="str">
        <f>IF('Result Sheet'!E95="","",'Result Sheet'!E95)</f>
        <v/>
      </c>
      <c r="E92" s="333" t="str">
        <f>IF('Result Sheet'!G95="","",'Result Sheet'!G95)</f>
        <v/>
      </c>
      <c r="F92" s="333" t="str">
        <f>IF('Result Sheet'!H95="","",'Result Sheet'!H95)</f>
        <v/>
      </c>
      <c r="G92" s="333" t="str">
        <f>IF('Result Sheet'!I95="","",'Result Sheet'!I95)</f>
        <v/>
      </c>
      <c r="H92" s="190" t="str">
        <f>IF('Result Sheet'!K95="","",'Result Sheet'!K95)</f>
        <v/>
      </c>
      <c r="I92" s="190" t="str">
        <f>IF('Result Sheet'!J95="","",'Result Sheet'!J95)</f>
        <v/>
      </c>
      <c r="J92" s="304" t="str">
        <f>IF('Result Sheet'!FZ95="","",'Result Sheet'!FZ95)</f>
        <v/>
      </c>
      <c r="K92" s="191" t="str">
        <f>IF('Result Sheet'!FU95="","",'Result Sheet'!FU95)</f>
        <v/>
      </c>
      <c r="L92" s="192" t="str">
        <f>IF('Result Sheet'!FV95="","",'Result Sheet'!FV95)</f>
        <v/>
      </c>
      <c r="M92" s="191" t="str">
        <f>IF('Result Sheet'!FW95="","",'Result Sheet'!FW95)</f>
        <v/>
      </c>
      <c r="N92" s="330" t="str">
        <f>IF('Result Sheet'!FZ95="NSO","NSO",IF('Result Sheet'!FX95="","",'Result Sheet'!FX95))</f>
        <v/>
      </c>
      <c r="O92" s="193" t="str">
        <f>IF('Result Sheet'!AE95="","",'Result Sheet'!AE95)</f>
        <v/>
      </c>
      <c r="P92" s="194" t="str">
        <f>IF('Result Sheet'!AF95="","",'Result Sheet'!AF95)</f>
        <v/>
      </c>
      <c r="Q92" s="193" t="str">
        <f>IF('Result Sheet'!AZ95="","",'Result Sheet'!AZ95)</f>
        <v/>
      </c>
      <c r="R92" s="194" t="str">
        <f>IF('Result Sheet'!BA95="","",'Result Sheet'!BA95)</f>
        <v/>
      </c>
      <c r="S92" s="193" t="str">
        <f>IF('Result Sheet'!BV95="","",'Result Sheet'!BV95)</f>
        <v/>
      </c>
      <c r="T92" s="194" t="str">
        <f>IF('Result Sheet'!BW95="","",'Result Sheet'!BW95)</f>
        <v/>
      </c>
      <c r="U92" s="193" t="str">
        <f>IF('Result Sheet'!CQ95="","",'Result Sheet'!CQ95)</f>
        <v/>
      </c>
      <c r="V92" s="194" t="str">
        <f>IF('Result Sheet'!CR95="","",'Result Sheet'!CR95)</f>
        <v/>
      </c>
      <c r="W92" s="193" t="str">
        <f>IF('Result Sheet'!DL95="","",'Result Sheet'!DL95)</f>
        <v/>
      </c>
      <c r="X92" s="194" t="str">
        <f>IF('Result Sheet'!DM95="","",'Result Sheet'!DM95)</f>
        <v/>
      </c>
      <c r="Y92" s="193" t="str">
        <f>IF('Result Sheet'!EG95="","",'Result Sheet'!EG95)</f>
        <v/>
      </c>
      <c r="Z92" s="194" t="str">
        <f>IF('Result Sheet'!EH95="","",'Result Sheet'!EH95)</f>
        <v/>
      </c>
      <c r="AA92" s="195" t="str">
        <f>IF('Result Sheet'!GB95="","",'Result Sheet'!GB95)</f>
        <v/>
      </c>
      <c r="BU92" s="196" t="str">
        <f>'Result Sheet'!G95</f>
        <v/>
      </c>
      <c r="BV92" s="197" t="str">
        <f t="shared" si="12"/>
        <v/>
      </c>
      <c r="BW92" s="197" t="str">
        <f t="shared" si="13"/>
        <v/>
      </c>
      <c r="BX92" s="197" t="str">
        <f t="shared" si="14"/>
        <v/>
      </c>
      <c r="BY92" s="197" t="str">
        <f t="shared" si="15"/>
        <v/>
      </c>
      <c r="BZ92" s="197" t="str">
        <f t="shared" si="16"/>
        <v/>
      </c>
      <c r="CA92" s="197" t="str">
        <f t="shared" si="17"/>
        <v/>
      </c>
      <c r="CB92" s="197" t="str">
        <f t="shared" si="18"/>
        <v/>
      </c>
      <c r="CC92" s="197" t="str">
        <f t="shared" si="19"/>
        <v/>
      </c>
      <c r="CD92" s="197" t="str">
        <f t="shared" si="20"/>
        <v/>
      </c>
      <c r="CE92" s="197" t="str">
        <f t="shared" si="21"/>
        <v/>
      </c>
      <c r="CF92" s="197" t="str">
        <f t="shared" si="22"/>
        <v/>
      </c>
      <c r="CG92" s="197" t="str">
        <f t="shared" si="23"/>
        <v/>
      </c>
      <c r="CH92" s="198"/>
    </row>
    <row r="93" spans="1:86" ht="15.95" customHeight="1">
      <c r="A93" s="186">
        <f>IF('Result Sheet'!A96="","",'Result Sheet'!A96)</f>
        <v>89</v>
      </c>
      <c r="B93" s="187" t="str">
        <f>IF('Result Sheet'!B96="","",'Result Sheet'!B96)</f>
        <v/>
      </c>
      <c r="C93" s="188" t="str">
        <f>IF('Result Sheet'!F96="","",'Result Sheet'!F96)</f>
        <v/>
      </c>
      <c r="D93" s="189" t="str">
        <f>IF('Result Sheet'!E96="","",'Result Sheet'!E96)</f>
        <v/>
      </c>
      <c r="E93" s="333" t="str">
        <f>IF('Result Sheet'!G96="","",'Result Sheet'!G96)</f>
        <v/>
      </c>
      <c r="F93" s="333" t="str">
        <f>IF('Result Sheet'!H96="","",'Result Sheet'!H96)</f>
        <v/>
      </c>
      <c r="G93" s="333" t="str">
        <f>IF('Result Sheet'!I96="","",'Result Sheet'!I96)</f>
        <v/>
      </c>
      <c r="H93" s="190" t="str">
        <f>IF('Result Sheet'!K96="","",'Result Sheet'!K96)</f>
        <v/>
      </c>
      <c r="I93" s="190" t="str">
        <f>IF('Result Sheet'!J96="","",'Result Sheet'!J96)</f>
        <v/>
      </c>
      <c r="J93" s="304" t="str">
        <f>IF('Result Sheet'!FZ96="","",'Result Sheet'!FZ96)</f>
        <v/>
      </c>
      <c r="K93" s="191" t="str">
        <f>IF('Result Sheet'!FU96="","",'Result Sheet'!FU96)</f>
        <v/>
      </c>
      <c r="L93" s="192" t="str">
        <f>IF('Result Sheet'!FV96="","",'Result Sheet'!FV96)</f>
        <v/>
      </c>
      <c r="M93" s="191" t="str">
        <f>IF('Result Sheet'!FW96="","",'Result Sheet'!FW96)</f>
        <v/>
      </c>
      <c r="N93" s="330" t="str">
        <f>IF('Result Sheet'!FZ96="NSO","NSO",IF('Result Sheet'!FX96="","",'Result Sheet'!FX96))</f>
        <v/>
      </c>
      <c r="O93" s="193" t="str">
        <f>IF('Result Sheet'!AE96="","",'Result Sheet'!AE96)</f>
        <v/>
      </c>
      <c r="P93" s="194" t="str">
        <f>IF('Result Sheet'!AF96="","",'Result Sheet'!AF96)</f>
        <v/>
      </c>
      <c r="Q93" s="193" t="str">
        <f>IF('Result Sheet'!AZ96="","",'Result Sheet'!AZ96)</f>
        <v/>
      </c>
      <c r="R93" s="194" t="str">
        <f>IF('Result Sheet'!BA96="","",'Result Sheet'!BA96)</f>
        <v/>
      </c>
      <c r="S93" s="193" t="str">
        <f>IF('Result Sheet'!BV96="","",'Result Sheet'!BV96)</f>
        <v/>
      </c>
      <c r="T93" s="194" t="str">
        <f>IF('Result Sheet'!BW96="","",'Result Sheet'!BW96)</f>
        <v/>
      </c>
      <c r="U93" s="193" t="str">
        <f>IF('Result Sheet'!CQ96="","",'Result Sheet'!CQ96)</f>
        <v/>
      </c>
      <c r="V93" s="194" t="str">
        <f>IF('Result Sheet'!CR96="","",'Result Sheet'!CR96)</f>
        <v/>
      </c>
      <c r="W93" s="193" t="str">
        <f>IF('Result Sheet'!DL96="","",'Result Sheet'!DL96)</f>
        <v/>
      </c>
      <c r="X93" s="194" t="str">
        <f>IF('Result Sheet'!DM96="","",'Result Sheet'!DM96)</f>
        <v/>
      </c>
      <c r="Y93" s="193" t="str">
        <f>IF('Result Sheet'!EG96="","",'Result Sheet'!EG96)</f>
        <v/>
      </c>
      <c r="Z93" s="194" t="str">
        <f>IF('Result Sheet'!EH96="","",'Result Sheet'!EH96)</f>
        <v/>
      </c>
      <c r="AA93" s="195" t="str">
        <f>IF('Result Sheet'!GB96="","",'Result Sheet'!GB96)</f>
        <v/>
      </c>
      <c r="BU93" s="196" t="str">
        <f>'Result Sheet'!G96</f>
        <v/>
      </c>
      <c r="BV93" s="197" t="str">
        <f t="shared" si="12"/>
        <v/>
      </c>
      <c r="BW93" s="197" t="str">
        <f t="shared" si="13"/>
        <v/>
      </c>
      <c r="BX93" s="197" t="str">
        <f t="shared" si="14"/>
        <v/>
      </c>
      <c r="BY93" s="197" t="str">
        <f t="shared" si="15"/>
        <v/>
      </c>
      <c r="BZ93" s="197" t="str">
        <f t="shared" si="16"/>
        <v/>
      </c>
      <c r="CA93" s="197" t="str">
        <f t="shared" si="17"/>
        <v/>
      </c>
      <c r="CB93" s="197" t="str">
        <f t="shared" si="18"/>
        <v/>
      </c>
      <c r="CC93" s="197" t="str">
        <f t="shared" si="19"/>
        <v/>
      </c>
      <c r="CD93" s="197" t="str">
        <f t="shared" si="20"/>
        <v/>
      </c>
      <c r="CE93" s="197" t="str">
        <f t="shared" si="21"/>
        <v/>
      </c>
      <c r="CF93" s="197" t="str">
        <f t="shared" si="22"/>
        <v/>
      </c>
      <c r="CG93" s="197" t="str">
        <f t="shared" si="23"/>
        <v/>
      </c>
      <c r="CH93" s="198"/>
    </row>
    <row r="94" spans="1:86" ht="15.95" customHeight="1">
      <c r="A94" s="186">
        <f>IF('Result Sheet'!A97="","",'Result Sheet'!A97)</f>
        <v>90</v>
      </c>
      <c r="B94" s="187" t="str">
        <f>IF('Result Sheet'!B97="","",'Result Sheet'!B97)</f>
        <v/>
      </c>
      <c r="C94" s="188" t="str">
        <f>IF('Result Sheet'!F97="","",'Result Sheet'!F97)</f>
        <v/>
      </c>
      <c r="D94" s="189" t="str">
        <f>IF('Result Sheet'!E97="","",'Result Sheet'!E97)</f>
        <v/>
      </c>
      <c r="E94" s="333" t="str">
        <f>IF('Result Sheet'!G97="","",'Result Sheet'!G97)</f>
        <v/>
      </c>
      <c r="F94" s="333" t="str">
        <f>IF('Result Sheet'!H97="","",'Result Sheet'!H97)</f>
        <v/>
      </c>
      <c r="G94" s="333" t="str">
        <f>IF('Result Sheet'!I97="","",'Result Sheet'!I97)</f>
        <v/>
      </c>
      <c r="H94" s="190" t="str">
        <f>IF('Result Sheet'!K97="","",'Result Sheet'!K97)</f>
        <v/>
      </c>
      <c r="I94" s="190" t="str">
        <f>IF('Result Sheet'!J97="","",'Result Sheet'!J97)</f>
        <v/>
      </c>
      <c r="J94" s="304" t="str">
        <f>IF('Result Sheet'!FZ97="","",'Result Sheet'!FZ97)</f>
        <v/>
      </c>
      <c r="K94" s="191" t="str">
        <f>IF('Result Sheet'!FU97="","",'Result Sheet'!FU97)</f>
        <v/>
      </c>
      <c r="L94" s="192" t="str">
        <f>IF('Result Sheet'!FV97="","",'Result Sheet'!FV97)</f>
        <v/>
      </c>
      <c r="M94" s="191" t="str">
        <f>IF('Result Sheet'!FW97="","",'Result Sheet'!FW97)</f>
        <v/>
      </c>
      <c r="N94" s="330" t="str">
        <f>IF('Result Sheet'!FZ97="NSO","NSO",IF('Result Sheet'!FX97="","",'Result Sheet'!FX97))</f>
        <v/>
      </c>
      <c r="O94" s="193" t="str">
        <f>IF('Result Sheet'!AE97="","",'Result Sheet'!AE97)</f>
        <v/>
      </c>
      <c r="P94" s="194" t="str">
        <f>IF('Result Sheet'!AF97="","",'Result Sheet'!AF97)</f>
        <v/>
      </c>
      <c r="Q94" s="193" t="str">
        <f>IF('Result Sheet'!AZ97="","",'Result Sheet'!AZ97)</f>
        <v/>
      </c>
      <c r="R94" s="194" t="str">
        <f>IF('Result Sheet'!BA97="","",'Result Sheet'!BA97)</f>
        <v/>
      </c>
      <c r="S94" s="193" t="str">
        <f>IF('Result Sheet'!BV97="","",'Result Sheet'!BV97)</f>
        <v/>
      </c>
      <c r="T94" s="194" t="str">
        <f>IF('Result Sheet'!BW97="","",'Result Sheet'!BW97)</f>
        <v/>
      </c>
      <c r="U94" s="193" t="str">
        <f>IF('Result Sheet'!CQ97="","",'Result Sheet'!CQ97)</f>
        <v/>
      </c>
      <c r="V94" s="194" t="str">
        <f>IF('Result Sheet'!CR97="","",'Result Sheet'!CR97)</f>
        <v/>
      </c>
      <c r="W94" s="193" t="str">
        <f>IF('Result Sheet'!DL97="","",'Result Sheet'!DL97)</f>
        <v/>
      </c>
      <c r="X94" s="194" t="str">
        <f>IF('Result Sheet'!DM97="","",'Result Sheet'!DM97)</f>
        <v/>
      </c>
      <c r="Y94" s="193" t="str">
        <f>IF('Result Sheet'!EG97="","",'Result Sheet'!EG97)</f>
        <v/>
      </c>
      <c r="Z94" s="194" t="str">
        <f>IF('Result Sheet'!EH97="","",'Result Sheet'!EH97)</f>
        <v/>
      </c>
      <c r="AA94" s="195" t="str">
        <f>IF('Result Sheet'!GB97="","",'Result Sheet'!GB97)</f>
        <v/>
      </c>
      <c r="BU94" s="196" t="str">
        <f>'Result Sheet'!G97</f>
        <v/>
      </c>
      <c r="BV94" s="197" t="str">
        <f t="shared" si="12"/>
        <v/>
      </c>
      <c r="BW94" s="197" t="str">
        <f t="shared" si="13"/>
        <v/>
      </c>
      <c r="BX94" s="197" t="str">
        <f t="shared" si="14"/>
        <v/>
      </c>
      <c r="BY94" s="197" t="str">
        <f t="shared" si="15"/>
        <v/>
      </c>
      <c r="BZ94" s="197" t="str">
        <f t="shared" si="16"/>
        <v/>
      </c>
      <c r="CA94" s="197" t="str">
        <f t="shared" si="17"/>
        <v/>
      </c>
      <c r="CB94" s="197" t="str">
        <f t="shared" si="18"/>
        <v/>
      </c>
      <c r="CC94" s="197" t="str">
        <f t="shared" si="19"/>
        <v/>
      </c>
      <c r="CD94" s="197" t="str">
        <f t="shared" si="20"/>
        <v/>
      </c>
      <c r="CE94" s="197" t="str">
        <f t="shared" si="21"/>
        <v/>
      </c>
      <c r="CF94" s="197" t="str">
        <f t="shared" si="22"/>
        <v/>
      </c>
      <c r="CG94" s="197" t="str">
        <f t="shared" si="23"/>
        <v/>
      </c>
      <c r="CH94" s="198"/>
    </row>
    <row r="95" spans="1:86" ht="15.95" customHeight="1">
      <c r="A95" s="186">
        <f>IF('Result Sheet'!A98="","",'Result Sheet'!A98)</f>
        <v>91</v>
      </c>
      <c r="B95" s="187" t="str">
        <f>IF('Result Sheet'!B98="","",'Result Sheet'!B98)</f>
        <v/>
      </c>
      <c r="C95" s="188" t="str">
        <f>IF('Result Sheet'!F98="","",'Result Sheet'!F98)</f>
        <v/>
      </c>
      <c r="D95" s="189" t="str">
        <f>IF('Result Sheet'!E98="","",'Result Sheet'!E98)</f>
        <v/>
      </c>
      <c r="E95" s="333" t="str">
        <f>IF('Result Sheet'!G98="","",'Result Sheet'!G98)</f>
        <v/>
      </c>
      <c r="F95" s="333" t="str">
        <f>IF('Result Sheet'!H98="","",'Result Sheet'!H98)</f>
        <v/>
      </c>
      <c r="G95" s="333" t="str">
        <f>IF('Result Sheet'!I98="","",'Result Sheet'!I98)</f>
        <v/>
      </c>
      <c r="H95" s="190" t="str">
        <f>IF('Result Sheet'!K98="","",'Result Sheet'!K98)</f>
        <v/>
      </c>
      <c r="I95" s="190" t="str">
        <f>IF('Result Sheet'!J98="","",'Result Sheet'!J98)</f>
        <v/>
      </c>
      <c r="J95" s="304" t="str">
        <f>IF('Result Sheet'!FZ98="","",'Result Sheet'!FZ98)</f>
        <v/>
      </c>
      <c r="K95" s="191" t="str">
        <f>IF('Result Sheet'!FU98="","",'Result Sheet'!FU98)</f>
        <v/>
      </c>
      <c r="L95" s="192" t="str">
        <f>IF('Result Sheet'!FV98="","",'Result Sheet'!FV98)</f>
        <v/>
      </c>
      <c r="M95" s="191" t="str">
        <f>IF('Result Sheet'!FW98="","",'Result Sheet'!FW98)</f>
        <v/>
      </c>
      <c r="N95" s="330" t="str">
        <f>IF('Result Sheet'!FZ98="NSO","NSO",IF('Result Sheet'!FX98="","",'Result Sheet'!FX98))</f>
        <v/>
      </c>
      <c r="O95" s="193" t="str">
        <f>IF('Result Sheet'!AE98="","",'Result Sheet'!AE98)</f>
        <v/>
      </c>
      <c r="P95" s="194" t="str">
        <f>IF('Result Sheet'!AF98="","",'Result Sheet'!AF98)</f>
        <v/>
      </c>
      <c r="Q95" s="193" t="str">
        <f>IF('Result Sheet'!AZ98="","",'Result Sheet'!AZ98)</f>
        <v/>
      </c>
      <c r="R95" s="194" t="str">
        <f>IF('Result Sheet'!BA98="","",'Result Sheet'!BA98)</f>
        <v/>
      </c>
      <c r="S95" s="193" t="str">
        <f>IF('Result Sheet'!BV98="","",'Result Sheet'!BV98)</f>
        <v/>
      </c>
      <c r="T95" s="194" t="str">
        <f>IF('Result Sheet'!BW98="","",'Result Sheet'!BW98)</f>
        <v/>
      </c>
      <c r="U95" s="193" t="str">
        <f>IF('Result Sheet'!CQ98="","",'Result Sheet'!CQ98)</f>
        <v/>
      </c>
      <c r="V95" s="194" t="str">
        <f>IF('Result Sheet'!CR98="","",'Result Sheet'!CR98)</f>
        <v/>
      </c>
      <c r="W95" s="193" t="str">
        <f>IF('Result Sheet'!DL98="","",'Result Sheet'!DL98)</f>
        <v/>
      </c>
      <c r="X95" s="194" t="str">
        <f>IF('Result Sheet'!DM98="","",'Result Sheet'!DM98)</f>
        <v/>
      </c>
      <c r="Y95" s="193" t="str">
        <f>IF('Result Sheet'!EG98="","",'Result Sheet'!EG98)</f>
        <v/>
      </c>
      <c r="Z95" s="194" t="str">
        <f>IF('Result Sheet'!EH98="","",'Result Sheet'!EH98)</f>
        <v/>
      </c>
      <c r="AA95" s="195" t="str">
        <f>IF('Result Sheet'!GB98="","",'Result Sheet'!GB98)</f>
        <v/>
      </c>
      <c r="BU95" s="196" t="str">
        <f>'Result Sheet'!G98</f>
        <v/>
      </c>
      <c r="BV95" s="197" t="str">
        <f t="shared" si="12"/>
        <v/>
      </c>
      <c r="BW95" s="197" t="str">
        <f t="shared" si="13"/>
        <v/>
      </c>
      <c r="BX95" s="197" t="str">
        <f t="shared" si="14"/>
        <v/>
      </c>
      <c r="BY95" s="197" t="str">
        <f t="shared" si="15"/>
        <v/>
      </c>
      <c r="BZ95" s="197" t="str">
        <f t="shared" si="16"/>
        <v/>
      </c>
      <c r="CA95" s="197" t="str">
        <f t="shared" si="17"/>
        <v/>
      </c>
      <c r="CB95" s="197" t="str">
        <f t="shared" si="18"/>
        <v/>
      </c>
      <c r="CC95" s="197" t="str">
        <f t="shared" si="19"/>
        <v/>
      </c>
      <c r="CD95" s="197" t="str">
        <f t="shared" si="20"/>
        <v/>
      </c>
      <c r="CE95" s="197" t="str">
        <f t="shared" si="21"/>
        <v/>
      </c>
      <c r="CF95" s="197" t="str">
        <f t="shared" si="22"/>
        <v/>
      </c>
      <c r="CG95" s="197" t="str">
        <f t="shared" si="23"/>
        <v/>
      </c>
      <c r="CH95" s="198"/>
    </row>
    <row r="96" spans="1:86" ht="15.95" customHeight="1">
      <c r="A96" s="186">
        <f>IF('Result Sheet'!A99="","",'Result Sheet'!A99)</f>
        <v>92</v>
      </c>
      <c r="B96" s="187" t="str">
        <f>IF('Result Sheet'!B99="","",'Result Sheet'!B99)</f>
        <v/>
      </c>
      <c r="C96" s="188" t="str">
        <f>IF('Result Sheet'!F99="","",'Result Sheet'!F99)</f>
        <v/>
      </c>
      <c r="D96" s="189" t="str">
        <f>IF('Result Sheet'!E99="","",'Result Sheet'!E99)</f>
        <v/>
      </c>
      <c r="E96" s="333" t="str">
        <f>IF('Result Sheet'!G99="","",'Result Sheet'!G99)</f>
        <v/>
      </c>
      <c r="F96" s="333" t="str">
        <f>IF('Result Sheet'!H99="","",'Result Sheet'!H99)</f>
        <v/>
      </c>
      <c r="G96" s="333" t="str">
        <f>IF('Result Sheet'!I99="","",'Result Sheet'!I99)</f>
        <v/>
      </c>
      <c r="H96" s="190" t="str">
        <f>IF('Result Sheet'!K99="","",'Result Sheet'!K99)</f>
        <v/>
      </c>
      <c r="I96" s="190" t="str">
        <f>IF('Result Sheet'!J99="","",'Result Sheet'!J99)</f>
        <v/>
      </c>
      <c r="J96" s="304" t="str">
        <f>IF('Result Sheet'!FZ99="","",'Result Sheet'!FZ99)</f>
        <v/>
      </c>
      <c r="K96" s="191" t="str">
        <f>IF('Result Sheet'!FU99="","",'Result Sheet'!FU99)</f>
        <v/>
      </c>
      <c r="L96" s="192" t="str">
        <f>IF('Result Sheet'!FV99="","",'Result Sheet'!FV99)</f>
        <v/>
      </c>
      <c r="M96" s="191" t="str">
        <f>IF('Result Sheet'!FW99="","",'Result Sheet'!FW99)</f>
        <v/>
      </c>
      <c r="N96" s="330" t="str">
        <f>IF('Result Sheet'!FZ99="NSO","NSO",IF('Result Sheet'!FX99="","",'Result Sheet'!FX99))</f>
        <v/>
      </c>
      <c r="O96" s="193" t="str">
        <f>IF('Result Sheet'!AE99="","",'Result Sheet'!AE99)</f>
        <v/>
      </c>
      <c r="P96" s="194" t="str">
        <f>IF('Result Sheet'!AF99="","",'Result Sheet'!AF99)</f>
        <v/>
      </c>
      <c r="Q96" s="193" t="str">
        <f>IF('Result Sheet'!AZ99="","",'Result Sheet'!AZ99)</f>
        <v/>
      </c>
      <c r="R96" s="194" t="str">
        <f>IF('Result Sheet'!BA99="","",'Result Sheet'!BA99)</f>
        <v/>
      </c>
      <c r="S96" s="193" t="str">
        <f>IF('Result Sheet'!BV99="","",'Result Sheet'!BV99)</f>
        <v/>
      </c>
      <c r="T96" s="194" t="str">
        <f>IF('Result Sheet'!BW99="","",'Result Sheet'!BW99)</f>
        <v/>
      </c>
      <c r="U96" s="193" t="str">
        <f>IF('Result Sheet'!CQ99="","",'Result Sheet'!CQ99)</f>
        <v/>
      </c>
      <c r="V96" s="194" t="str">
        <f>IF('Result Sheet'!CR99="","",'Result Sheet'!CR99)</f>
        <v/>
      </c>
      <c r="W96" s="193" t="str">
        <f>IF('Result Sheet'!DL99="","",'Result Sheet'!DL99)</f>
        <v/>
      </c>
      <c r="X96" s="194" t="str">
        <f>IF('Result Sheet'!DM99="","",'Result Sheet'!DM99)</f>
        <v/>
      </c>
      <c r="Y96" s="193" t="str">
        <f>IF('Result Sheet'!EG99="","",'Result Sheet'!EG99)</f>
        <v/>
      </c>
      <c r="Z96" s="194" t="str">
        <f>IF('Result Sheet'!EH99="","",'Result Sheet'!EH99)</f>
        <v/>
      </c>
      <c r="AA96" s="195" t="str">
        <f>IF('Result Sheet'!GB99="","",'Result Sheet'!GB99)</f>
        <v/>
      </c>
      <c r="BU96" s="196" t="str">
        <f>'Result Sheet'!G99</f>
        <v/>
      </c>
      <c r="BV96" s="197" t="str">
        <f t="shared" si="12"/>
        <v/>
      </c>
      <c r="BW96" s="197" t="str">
        <f t="shared" si="13"/>
        <v/>
      </c>
      <c r="BX96" s="197" t="str">
        <f t="shared" si="14"/>
        <v/>
      </c>
      <c r="BY96" s="197" t="str">
        <f t="shared" si="15"/>
        <v/>
      </c>
      <c r="BZ96" s="197" t="str">
        <f t="shared" si="16"/>
        <v/>
      </c>
      <c r="CA96" s="197" t="str">
        <f t="shared" si="17"/>
        <v/>
      </c>
      <c r="CB96" s="197" t="str">
        <f t="shared" si="18"/>
        <v/>
      </c>
      <c r="CC96" s="197" t="str">
        <f t="shared" si="19"/>
        <v/>
      </c>
      <c r="CD96" s="197" t="str">
        <f t="shared" si="20"/>
        <v/>
      </c>
      <c r="CE96" s="197" t="str">
        <f t="shared" si="21"/>
        <v/>
      </c>
      <c r="CF96" s="197" t="str">
        <f t="shared" si="22"/>
        <v/>
      </c>
      <c r="CG96" s="197" t="str">
        <f t="shared" si="23"/>
        <v/>
      </c>
      <c r="CH96" s="198"/>
    </row>
    <row r="97" spans="1:86" ht="15.95" customHeight="1">
      <c r="A97" s="186">
        <f>IF('Result Sheet'!A100="","",'Result Sheet'!A100)</f>
        <v>93</v>
      </c>
      <c r="B97" s="187" t="str">
        <f>IF('Result Sheet'!B100="","",'Result Sheet'!B100)</f>
        <v/>
      </c>
      <c r="C97" s="188" t="str">
        <f>IF('Result Sheet'!F100="","",'Result Sheet'!F100)</f>
        <v/>
      </c>
      <c r="D97" s="189" t="str">
        <f>IF('Result Sheet'!E100="","",'Result Sheet'!E100)</f>
        <v/>
      </c>
      <c r="E97" s="333" t="str">
        <f>IF('Result Sheet'!G100="","",'Result Sheet'!G100)</f>
        <v/>
      </c>
      <c r="F97" s="333" t="str">
        <f>IF('Result Sheet'!H100="","",'Result Sheet'!H100)</f>
        <v/>
      </c>
      <c r="G97" s="333" t="str">
        <f>IF('Result Sheet'!I100="","",'Result Sheet'!I100)</f>
        <v/>
      </c>
      <c r="H97" s="190" t="str">
        <f>IF('Result Sheet'!K100="","",'Result Sheet'!K100)</f>
        <v/>
      </c>
      <c r="I97" s="190" t="str">
        <f>IF('Result Sheet'!J100="","",'Result Sheet'!J100)</f>
        <v/>
      </c>
      <c r="J97" s="304" t="str">
        <f>IF('Result Sheet'!FZ100="","",'Result Sheet'!FZ100)</f>
        <v/>
      </c>
      <c r="K97" s="191" t="str">
        <f>IF('Result Sheet'!FU100="","",'Result Sheet'!FU100)</f>
        <v/>
      </c>
      <c r="L97" s="192" t="str">
        <f>IF('Result Sheet'!FV100="","",'Result Sheet'!FV100)</f>
        <v/>
      </c>
      <c r="M97" s="191" t="str">
        <f>IF('Result Sheet'!FW100="","",'Result Sheet'!FW100)</f>
        <v/>
      </c>
      <c r="N97" s="330" t="str">
        <f>IF('Result Sheet'!FZ100="NSO","NSO",IF('Result Sheet'!FX100="","",'Result Sheet'!FX100))</f>
        <v/>
      </c>
      <c r="O97" s="193" t="str">
        <f>IF('Result Sheet'!AE100="","",'Result Sheet'!AE100)</f>
        <v/>
      </c>
      <c r="P97" s="194" t="str">
        <f>IF('Result Sheet'!AF100="","",'Result Sheet'!AF100)</f>
        <v/>
      </c>
      <c r="Q97" s="193" t="str">
        <f>IF('Result Sheet'!AZ100="","",'Result Sheet'!AZ100)</f>
        <v/>
      </c>
      <c r="R97" s="194" t="str">
        <f>IF('Result Sheet'!BA100="","",'Result Sheet'!BA100)</f>
        <v/>
      </c>
      <c r="S97" s="193" t="str">
        <f>IF('Result Sheet'!BV100="","",'Result Sheet'!BV100)</f>
        <v/>
      </c>
      <c r="T97" s="194" t="str">
        <f>IF('Result Sheet'!BW100="","",'Result Sheet'!BW100)</f>
        <v/>
      </c>
      <c r="U97" s="193" t="str">
        <f>IF('Result Sheet'!CQ100="","",'Result Sheet'!CQ100)</f>
        <v/>
      </c>
      <c r="V97" s="194" t="str">
        <f>IF('Result Sheet'!CR100="","",'Result Sheet'!CR100)</f>
        <v/>
      </c>
      <c r="W97" s="193" t="str">
        <f>IF('Result Sheet'!DL100="","",'Result Sheet'!DL100)</f>
        <v/>
      </c>
      <c r="X97" s="194" t="str">
        <f>IF('Result Sheet'!DM100="","",'Result Sheet'!DM100)</f>
        <v/>
      </c>
      <c r="Y97" s="193" t="str">
        <f>IF('Result Sheet'!EG100="","",'Result Sheet'!EG100)</f>
        <v/>
      </c>
      <c r="Z97" s="194" t="str">
        <f>IF('Result Sheet'!EH100="","",'Result Sheet'!EH100)</f>
        <v/>
      </c>
      <c r="AA97" s="195" t="str">
        <f>IF('Result Sheet'!GB100="","",'Result Sheet'!GB100)</f>
        <v/>
      </c>
      <c r="BU97" s="196" t="str">
        <f>'Result Sheet'!G100</f>
        <v/>
      </c>
      <c r="BV97" s="197" t="str">
        <f t="shared" si="12"/>
        <v/>
      </c>
      <c r="BW97" s="197" t="str">
        <f t="shared" si="13"/>
        <v/>
      </c>
      <c r="BX97" s="197" t="str">
        <f t="shared" si="14"/>
        <v/>
      </c>
      <c r="BY97" s="197" t="str">
        <f t="shared" si="15"/>
        <v/>
      </c>
      <c r="BZ97" s="197" t="str">
        <f t="shared" si="16"/>
        <v/>
      </c>
      <c r="CA97" s="197" t="str">
        <f t="shared" si="17"/>
        <v/>
      </c>
      <c r="CB97" s="197" t="str">
        <f t="shared" si="18"/>
        <v/>
      </c>
      <c r="CC97" s="197" t="str">
        <f t="shared" si="19"/>
        <v/>
      </c>
      <c r="CD97" s="197" t="str">
        <f t="shared" si="20"/>
        <v/>
      </c>
      <c r="CE97" s="197" t="str">
        <f t="shared" si="21"/>
        <v/>
      </c>
      <c r="CF97" s="197" t="str">
        <f t="shared" si="22"/>
        <v/>
      </c>
      <c r="CG97" s="197" t="str">
        <f t="shared" si="23"/>
        <v/>
      </c>
      <c r="CH97" s="198"/>
    </row>
    <row r="98" spans="1:86" ht="15.95" customHeight="1">
      <c r="A98" s="186">
        <f>IF('Result Sheet'!A101="","",'Result Sheet'!A101)</f>
        <v>94</v>
      </c>
      <c r="B98" s="187" t="str">
        <f>IF('Result Sheet'!B101="","",'Result Sheet'!B101)</f>
        <v/>
      </c>
      <c r="C98" s="188" t="str">
        <f>IF('Result Sheet'!F101="","",'Result Sheet'!F101)</f>
        <v/>
      </c>
      <c r="D98" s="189" t="str">
        <f>IF('Result Sheet'!E101="","",'Result Sheet'!E101)</f>
        <v/>
      </c>
      <c r="E98" s="333" t="str">
        <f>IF('Result Sheet'!G101="","",'Result Sheet'!G101)</f>
        <v/>
      </c>
      <c r="F98" s="333" t="str">
        <f>IF('Result Sheet'!H101="","",'Result Sheet'!H101)</f>
        <v/>
      </c>
      <c r="G98" s="333" t="str">
        <f>IF('Result Sheet'!I101="","",'Result Sheet'!I101)</f>
        <v/>
      </c>
      <c r="H98" s="190" t="str">
        <f>IF('Result Sheet'!K101="","",'Result Sheet'!K101)</f>
        <v/>
      </c>
      <c r="I98" s="190" t="str">
        <f>IF('Result Sheet'!J101="","",'Result Sheet'!J101)</f>
        <v/>
      </c>
      <c r="J98" s="304" t="str">
        <f>IF('Result Sheet'!FZ101="","",'Result Sheet'!FZ101)</f>
        <v/>
      </c>
      <c r="K98" s="191" t="str">
        <f>IF('Result Sheet'!FU101="","",'Result Sheet'!FU101)</f>
        <v/>
      </c>
      <c r="L98" s="192" t="str">
        <f>IF('Result Sheet'!FV101="","",'Result Sheet'!FV101)</f>
        <v/>
      </c>
      <c r="M98" s="191" t="str">
        <f>IF('Result Sheet'!FW101="","",'Result Sheet'!FW101)</f>
        <v/>
      </c>
      <c r="N98" s="330" t="str">
        <f>IF('Result Sheet'!FZ101="NSO","NSO",IF('Result Sheet'!FX101="","",'Result Sheet'!FX101))</f>
        <v/>
      </c>
      <c r="O98" s="193" t="str">
        <f>IF('Result Sheet'!AE101="","",'Result Sheet'!AE101)</f>
        <v/>
      </c>
      <c r="P98" s="194" t="str">
        <f>IF('Result Sheet'!AF101="","",'Result Sheet'!AF101)</f>
        <v/>
      </c>
      <c r="Q98" s="193" t="str">
        <f>IF('Result Sheet'!AZ101="","",'Result Sheet'!AZ101)</f>
        <v/>
      </c>
      <c r="R98" s="194" t="str">
        <f>IF('Result Sheet'!BA101="","",'Result Sheet'!BA101)</f>
        <v/>
      </c>
      <c r="S98" s="193" t="str">
        <f>IF('Result Sheet'!BV101="","",'Result Sheet'!BV101)</f>
        <v/>
      </c>
      <c r="T98" s="194" t="str">
        <f>IF('Result Sheet'!BW101="","",'Result Sheet'!BW101)</f>
        <v/>
      </c>
      <c r="U98" s="193" t="str">
        <f>IF('Result Sheet'!CQ101="","",'Result Sheet'!CQ101)</f>
        <v/>
      </c>
      <c r="V98" s="194" t="str">
        <f>IF('Result Sheet'!CR101="","",'Result Sheet'!CR101)</f>
        <v/>
      </c>
      <c r="W98" s="193" t="str">
        <f>IF('Result Sheet'!DL101="","",'Result Sheet'!DL101)</f>
        <v/>
      </c>
      <c r="X98" s="194" t="str">
        <f>IF('Result Sheet'!DM101="","",'Result Sheet'!DM101)</f>
        <v/>
      </c>
      <c r="Y98" s="193" t="str">
        <f>IF('Result Sheet'!EG101="","",'Result Sheet'!EG101)</f>
        <v/>
      </c>
      <c r="Z98" s="194" t="str">
        <f>IF('Result Sheet'!EH101="","",'Result Sheet'!EH101)</f>
        <v/>
      </c>
      <c r="AA98" s="195" t="str">
        <f>IF('Result Sheet'!GB101="","",'Result Sheet'!GB101)</f>
        <v/>
      </c>
      <c r="BU98" s="196" t="str">
        <f>'Result Sheet'!G101</f>
        <v/>
      </c>
      <c r="BV98" s="197" t="str">
        <f t="shared" si="12"/>
        <v/>
      </c>
      <c r="BW98" s="197" t="str">
        <f t="shared" si="13"/>
        <v/>
      </c>
      <c r="BX98" s="197" t="str">
        <f t="shared" si="14"/>
        <v/>
      </c>
      <c r="BY98" s="197" t="str">
        <f t="shared" si="15"/>
        <v/>
      </c>
      <c r="BZ98" s="197" t="str">
        <f t="shared" si="16"/>
        <v/>
      </c>
      <c r="CA98" s="197" t="str">
        <f t="shared" si="17"/>
        <v/>
      </c>
      <c r="CB98" s="197" t="str">
        <f t="shared" si="18"/>
        <v/>
      </c>
      <c r="CC98" s="197" t="str">
        <f t="shared" si="19"/>
        <v/>
      </c>
      <c r="CD98" s="197" t="str">
        <f t="shared" si="20"/>
        <v/>
      </c>
      <c r="CE98" s="197" t="str">
        <f t="shared" si="21"/>
        <v/>
      </c>
      <c r="CF98" s="197" t="str">
        <f t="shared" si="22"/>
        <v/>
      </c>
      <c r="CG98" s="197" t="str">
        <f t="shared" si="23"/>
        <v/>
      </c>
      <c r="CH98" s="198"/>
    </row>
    <row r="99" spans="1:86" ht="15.95" customHeight="1">
      <c r="A99" s="186">
        <f>IF('Result Sheet'!A102="","",'Result Sheet'!A102)</f>
        <v>95</v>
      </c>
      <c r="B99" s="187" t="str">
        <f>IF('Result Sheet'!B102="","",'Result Sheet'!B102)</f>
        <v/>
      </c>
      <c r="C99" s="188" t="str">
        <f>IF('Result Sheet'!F102="","",'Result Sheet'!F102)</f>
        <v/>
      </c>
      <c r="D99" s="189" t="str">
        <f>IF('Result Sheet'!E102="","",'Result Sheet'!E102)</f>
        <v/>
      </c>
      <c r="E99" s="333" t="str">
        <f>IF('Result Sheet'!G102="","",'Result Sheet'!G102)</f>
        <v/>
      </c>
      <c r="F99" s="333" t="str">
        <f>IF('Result Sheet'!H102="","",'Result Sheet'!H102)</f>
        <v/>
      </c>
      <c r="G99" s="333" t="str">
        <f>IF('Result Sheet'!I102="","",'Result Sheet'!I102)</f>
        <v/>
      </c>
      <c r="H99" s="190" t="str">
        <f>IF('Result Sheet'!K102="","",'Result Sheet'!K102)</f>
        <v/>
      </c>
      <c r="I99" s="190" t="str">
        <f>IF('Result Sheet'!J102="","",'Result Sheet'!J102)</f>
        <v/>
      </c>
      <c r="J99" s="304" t="str">
        <f>IF('Result Sheet'!FZ102="","",'Result Sheet'!FZ102)</f>
        <v/>
      </c>
      <c r="K99" s="191" t="str">
        <f>IF('Result Sheet'!FU102="","",'Result Sheet'!FU102)</f>
        <v/>
      </c>
      <c r="L99" s="192" t="str">
        <f>IF('Result Sheet'!FV102="","",'Result Sheet'!FV102)</f>
        <v/>
      </c>
      <c r="M99" s="191" t="str">
        <f>IF('Result Sheet'!FW102="","",'Result Sheet'!FW102)</f>
        <v/>
      </c>
      <c r="N99" s="330" t="str">
        <f>IF('Result Sheet'!FZ102="NSO","NSO",IF('Result Sheet'!FX102="","",'Result Sheet'!FX102))</f>
        <v/>
      </c>
      <c r="O99" s="193" t="str">
        <f>IF('Result Sheet'!AE102="","",'Result Sheet'!AE102)</f>
        <v/>
      </c>
      <c r="P99" s="194" t="str">
        <f>IF('Result Sheet'!AF102="","",'Result Sheet'!AF102)</f>
        <v/>
      </c>
      <c r="Q99" s="193" t="str">
        <f>IF('Result Sheet'!AZ102="","",'Result Sheet'!AZ102)</f>
        <v/>
      </c>
      <c r="R99" s="194" t="str">
        <f>IF('Result Sheet'!BA102="","",'Result Sheet'!BA102)</f>
        <v/>
      </c>
      <c r="S99" s="193" t="str">
        <f>IF('Result Sheet'!BV102="","",'Result Sheet'!BV102)</f>
        <v/>
      </c>
      <c r="T99" s="194" t="str">
        <f>IF('Result Sheet'!BW102="","",'Result Sheet'!BW102)</f>
        <v/>
      </c>
      <c r="U99" s="193" t="str">
        <f>IF('Result Sheet'!CQ102="","",'Result Sheet'!CQ102)</f>
        <v/>
      </c>
      <c r="V99" s="194" t="str">
        <f>IF('Result Sheet'!CR102="","",'Result Sheet'!CR102)</f>
        <v/>
      </c>
      <c r="W99" s="193" t="str">
        <f>IF('Result Sheet'!DL102="","",'Result Sheet'!DL102)</f>
        <v/>
      </c>
      <c r="X99" s="194" t="str">
        <f>IF('Result Sheet'!DM102="","",'Result Sheet'!DM102)</f>
        <v/>
      </c>
      <c r="Y99" s="193" t="str">
        <f>IF('Result Sheet'!EG102="","",'Result Sheet'!EG102)</f>
        <v/>
      </c>
      <c r="Z99" s="194" t="str">
        <f>IF('Result Sheet'!EH102="","",'Result Sheet'!EH102)</f>
        <v/>
      </c>
      <c r="AA99" s="195" t="str">
        <f>IF('Result Sheet'!GB102="","",'Result Sheet'!GB102)</f>
        <v/>
      </c>
      <c r="BU99" s="196" t="str">
        <f>'Result Sheet'!G102</f>
        <v/>
      </c>
      <c r="BV99" s="197" t="str">
        <f t="shared" si="12"/>
        <v/>
      </c>
      <c r="BW99" s="197" t="str">
        <f t="shared" si="13"/>
        <v/>
      </c>
      <c r="BX99" s="197" t="str">
        <f t="shared" si="14"/>
        <v/>
      </c>
      <c r="BY99" s="197" t="str">
        <f t="shared" si="15"/>
        <v/>
      </c>
      <c r="BZ99" s="197" t="str">
        <f t="shared" si="16"/>
        <v/>
      </c>
      <c r="CA99" s="197" t="str">
        <f t="shared" si="17"/>
        <v/>
      </c>
      <c r="CB99" s="197" t="str">
        <f t="shared" si="18"/>
        <v/>
      </c>
      <c r="CC99" s="197" t="str">
        <f t="shared" si="19"/>
        <v/>
      </c>
      <c r="CD99" s="197" t="str">
        <f t="shared" si="20"/>
        <v/>
      </c>
      <c r="CE99" s="197" t="str">
        <f t="shared" si="21"/>
        <v/>
      </c>
      <c r="CF99" s="197" t="str">
        <f t="shared" si="22"/>
        <v/>
      </c>
      <c r="CG99" s="197" t="str">
        <f t="shared" si="23"/>
        <v/>
      </c>
      <c r="CH99" s="198"/>
    </row>
    <row r="100" spans="1:86" ht="15.95" customHeight="1">
      <c r="A100" s="186">
        <f>IF('Result Sheet'!A103="","",'Result Sheet'!A103)</f>
        <v>96</v>
      </c>
      <c r="B100" s="187" t="str">
        <f>IF('Result Sheet'!B103="","",'Result Sheet'!B103)</f>
        <v/>
      </c>
      <c r="C100" s="188" t="str">
        <f>IF('Result Sheet'!F103="","",'Result Sheet'!F103)</f>
        <v/>
      </c>
      <c r="D100" s="189" t="str">
        <f>IF('Result Sheet'!E103="","",'Result Sheet'!E103)</f>
        <v/>
      </c>
      <c r="E100" s="333" t="str">
        <f>IF('Result Sheet'!G103="","",'Result Sheet'!G103)</f>
        <v/>
      </c>
      <c r="F100" s="333" t="str">
        <f>IF('Result Sheet'!H103="","",'Result Sheet'!H103)</f>
        <v/>
      </c>
      <c r="G100" s="333" t="str">
        <f>IF('Result Sheet'!I103="","",'Result Sheet'!I103)</f>
        <v/>
      </c>
      <c r="H100" s="190" t="str">
        <f>IF('Result Sheet'!K103="","",'Result Sheet'!K103)</f>
        <v/>
      </c>
      <c r="I100" s="190" t="str">
        <f>IF('Result Sheet'!J103="","",'Result Sheet'!J103)</f>
        <v/>
      </c>
      <c r="J100" s="304" t="str">
        <f>IF('Result Sheet'!FZ103="","",'Result Sheet'!FZ103)</f>
        <v/>
      </c>
      <c r="K100" s="191" t="str">
        <f>IF('Result Sheet'!FU103="","",'Result Sheet'!FU103)</f>
        <v/>
      </c>
      <c r="L100" s="192" t="str">
        <f>IF('Result Sheet'!FV103="","",'Result Sheet'!FV103)</f>
        <v/>
      </c>
      <c r="M100" s="191" t="str">
        <f>IF('Result Sheet'!FW103="","",'Result Sheet'!FW103)</f>
        <v/>
      </c>
      <c r="N100" s="330" t="str">
        <f>IF('Result Sheet'!FZ103="NSO","NSO",IF('Result Sheet'!FX103="","",'Result Sheet'!FX103))</f>
        <v/>
      </c>
      <c r="O100" s="193" t="str">
        <f>IF('Result Sheet'!AE103="","",'Result Sheet'!AE103)</f>
        <v/>
      </c>
      <c r="P100" s="194" t="str">
        <f>IF('Result Sheet'!AF103="","",'Result Sheet'!AF103)</f>
        <v/>
      </c>
      <c r="Q100" s="193" t="str">
        <f>IF('Result Sheet'!AZ103="","",'Result Sheet'!AZ103)</f>
        <v/>
      </c>
      <c r="R100" s="194" t="str">
        <f>IF('Result Sheet'!BA103="","",'Result Sheet'!BA103)</f>
        <v/>
      </c>
      <c r="S100" s="193" t="str">
        <f>IF('Result Sheet'!BV103="","",'Result Sheet'!BV103)</f>
        <v/>
      </c>
      <c r="T100" s="194" t="str">
        <f>IF('Result Sheet'!BW103="","",'Result Sheet'!BW103)</f>
        <v/>
      </c>
      <c r="U100" s="193" t="str">
        <f>IF('Result Sheet'!CQ103="","",'Result Sheet'!CQ103)</f>
        <v/>
      </c>
      <c r="V100" s="194" t="str">
        <f>IF('Result Sheet'!CR103="","",'Result Sheet'!CR103)</f>
        <v/>
      </c>
      <c r="W100" s="193" t="str">
        <f>IF('Result Sheet'!DL103="","",'Result Sheet'!DL103)</f>
        <v/>
      </c>
      <c r="X100" s="194" t="str">
        <f>IF('Result Sheet'!DM103="","",'Result Sheet'!DM103)</f>
        <v/>
      </c>
      <c r="Y100" s="193" t="str">
        <f>IF('Result Sheet'!EG103="","",'Result Sheet'!EG103)</f>
        <v/>
      </c>
      <c r="Z100" s="194" t="str">
        <f>IF('Result Sheet'!EH103="","",'Result Sheet'!EH103)</f>
        <v/>
      </c>
      <c r="AA100" s="195" t="str">
        <f>IF('Result Sheet'!GB103="","",'Result Sheet'!GB103)</f>
        <v/>
      </c>
      <c r="BU100" s="196" t="str">
        <f>'Result Sheet'!G103</f>
        <v/>
      </c>
      <c r="BV100" s="197" t="str">
        <f t="shared" si="12"/>
        <v/>
      </c>
      <c r="BW100" s="197" t="str">
        <f t="shared" si="13"/>
        <v/>
      </c>
      <c r="BX100" s="197" t="str">
        <f t="shared" si="14"/>
        <v/>
      </c>
      <c r="BY100" s="197" t="str">
        <f t="shared" si="15"/>
        <v/>
      </c>
      <c r="BZ100" s="197" t="str">
        <f t="shared" si="16"/>
        <v/>
      </c>
      <c r="CA100" s="197" t="str">
        <f t="shared" si="17"/>
        <v/>
      </c>
      <c r="CB100" s="197" t="str">
        <f t="shared" si="18"/>
        <v/>
      </c>
      <c r="CC100" s="197" t="str">
        <f t="shared" si="19"/>
        <v/>
      </c>
      <c r="CD100" s="197" t="str">
        <f t="shared" si="20"/>
        <v/>
      </c>
      <c r="CE100" s="197" t="str">
        <f t="shared" si="21"/>
        <v/>
      </c>
      <c r="CF100" s="197" t="str">
        <f t="shared" si="22"/>
        <v/>
      </c>
      <c r="CG100" s="197" t="str">
        <f t="shared" si="23"/>
        <v/>
      </c>
      <c r="CH100" s="198"/>
    </row>
    <row r="101" spans="1:86" ht="15.95" customHeight="1">
      <c r="A101" s="186">
        <f>IF('Result Sheet'!A104="","",'Result Sheet'!A104)</f>
        <v>97</v>
      </c>
      <c r="B101" s="187" t="str">
        <f>IF('Result Sheet'!B104="","",'Result Sheet'!B104)</f>
        <v/>
      </c>
      <c r="C101" s="188" t="str">
        <f>IF('Result Sheet'!F104="","",'Result Sheet'!F104)</f>
        <v/>
      </c>
      <c r="D101" s="189" t="str">
        <f>IF('Result Sheet'!E104="","",'Result Sheet'!E104)</f>
        <v/>
      </c>
      <c r="E101" s="333" t="str">
        <f>IF('Result Sheet'!G104="","",'Result Sheet'!G104)</f>
        <v/>
      </c>
      <c r="F101" s="333" t="str">
        <f>IF('Result Sheet'!H104="","",'Result Sheet'!H104)</f>
        <v/>
      </c>
      <c r="G101" s="333" t="str">
        <f>IF('Result Sheet'!I104="","",'Result Sheet'!I104)</f>
        <v/>
      </c>
      <c r="H101" s="190" t="str">
        <f>IF('Result Sheet'!K104="","",'Result Sheet'!K104)</f>
        <v/>
      </c>
      <c r="I101" s="190" t="str">
        <f>IF('Result Sheet'!J104="","",'Result Sheet'!J104)</f>
        <v/>
      </c>
      <c r="J101" s="304" t="str">
        <f>IF('Result Sheet'!FZ104="","",'Result Sheet'!FZ104)</f>
        <v/>
      </c>
      <c r="K101" s="191" t="str">
        <f>IF('Result Sheet'!FU104="","",'Result Sheet'!FU104)</f>
        <v/>
      </c>
      <c r="L101" s="192" t="str">
        <f>IF('Result Sheet'!FV104="","",'Result Sheet'!FV104)</f>
        <v/>
      </c>
      <c r="M101" s="191" t="str">
        <f>IF('Result Sheet'!FW104="","",'Result Sheet'!FW104)</f>
        <v/>
      </c>
      <c r="N101" s="330" t="str">
        <f>IF('Result Sheet'!FZ104="NSO","NSO",IF('Result Sheet'!FX104="","",'Result Sheet'!FX104))</f>
        <v/>
      </c>
      <c r="O101" s="193" t="str">
        <f>IF('Result Sheet'!AE104="","",'Result Sheet'!AE104)</f>
        <v/>
      </c>
      <c r="P101" s="194" t="str">
        <f>IF('Result Sheet'!AF104="","",'Result Sheet'!AF104)</f>
        <v/>
      </c>
      <c r="Q101" s="193" t="str">
        <f>IF('Result Sheet'!AZ104="","",'Result Sheet'!AZ104)</f>
        <v/>
      </c>
      <c r="R101" s="194" t="str">
        <f>IF('Result Sheet'!BA104="","",'Result Sheet'!BA104)</f>
        <v/>
      </c>
      <c r="S101" s="193" t="str">
        <f>IF('Result Sheet'!BV104="","",'Result Sheet'!BV104)</f>
        <v/>
      </c>
      <c r="T101" s="194" t="str">
        <f>IF('Result Sheet'!BW104="","",'Result Sheet'!BW104)</f>
        <v/>
      </c>
      <c r="U101" s="193" t="str">
        <f>IF('Result Sheet'!CQ104="","",'Result Sheet'!CQ104)</f>
        <v/>
      </c>
      <c r="V101" s="194" t="str">
        <f>IF('Result Sheet'!CR104="","",'Result Sheet'!CR104)</f>
        <v/>
      </c>
      <c r="W101" s="193" t="str">
        <f>IF('Result Sheet'!DL104="","",'Result Sheet'!DL104)</f>
        <v/>
      </c>
      <c r="X101" s="194" t="str">
        <f>IF('Result Sheet'!DM104="","",'Result Sheet'!DM104)</f>
        <v/>
      </c>
      <c r="Y101" s="193" t="str">
        <f>IF('Result Sheet'!EG104="","",'Result Sheet'!EG104)</f>
        <v/>
      </c>
      <c r="Z101" s="194" t="str">
        <f>IF('Result Sheet'!EH104="","",'Result Sheet'!EH104)</f>
        <v/>
      </c>
      <c r="AA101" s="195" t="str">
        <f>IF('Result Sheet'!GB104="","",'Result Sheet'!GB104)</f>
        <v/>
      </c>
      <c r="BU101" s="196" t="str">
        <f>'Result Sheet'!G104</f>
        <v/>
      </c>
      <c r="BV101" s="197" t="str">
        <f t="shared" si="12"/>
        <v/>
      </c>
      <c r="BW101" s="197" t="str">
        <f t="shared" si="13"/>
        <v/>
      </c>
      <c r="BX101" s="197" t="str">
        <f t="shared" si="14"/>
        <v/>
      </c>
      <c r="BY101" s="197" t="str">
        <f t="shared" si="15"/>
        <v/>
      </c>
      <c r="BZ101" s="197" t="str">
        <f t="shared" si="16"/>
        <v/>
      </c>
      <c r="CA101" s="197" t="str">
        <f t="shared" si="17"/>
        <v/>
      </c>
      <c r="CB101" s="197" t="str">
        <f t="shared" si="18"/>
        <v/>
      </c>
      <c r="CC101" s="197" t="str">
        <f t="shared" si="19"/>
        <v/>
      </c>
      <c r="CD101" s="197" t="str">
        <f t="shared" si="20"/>
        <v/>
      </c>
      <c r="CE101" s="197" t="str">
        <f t="shared" si="21"/>
        <v/>
      </c>
      <c r="CF101" s="197" t="str">
        <f t="shared" si="22"/>
        <v/>
      </c>
      <c r="CG101" s="197" t="str">
        <f t="shared" si="23"/>
        <v/>
      </c>
      <c r="CH101" s="198"/>
    </row>
    <row r="102" spans="1:86" ht="15.95" customHeight="1">
      <c r="A102" s="186">
        <f>IF('Result Sheet'!A105="","",'Result Sheet'!A105)</f>
        <v>98</v>
      </c>
      <c r="B102" s="187" t="str">
        <f>IF('Result Sheet'!B105="","",'Result Sheet'!B105)</f>
        <v/>
      </c>
      <c r="C102" s="188" t="str">
        <f>IF('Result Sheet'!F105="","",'Result Sheet'!F105)</f>
        <v/>
      </c>
      <c r="D102" s="189" t="str">
        <f>IF('Result Sheet'!E105="","",'Result Sheet'!E105)</f>
        <v/>
      </c>
      <c r="E102" s="333" t="str">
        <f>IF('Result Sheet'!G105="","",'Result Sheet'!G105)</f>
        <v/>
      </c>
      <c r="F102" s="333" t="str">
        <f>IF('Result Sheet'!H105="","",'Result Sheet'!H105)</f>
        <v/>
      </c>
      <c r="G102" s="333" t="str">
        <f>IF('Result Sheet'!I105="","",'Result Sheet'!I105)</f>
        <v/>
      </c>
      <c r="H102" s="190" t="str">
        <f>IF('Result Sheet'!K105="","",'Result Sheet'!K105)</f>
        <v/>
      </c>
      <c r="I102" s="190" t="str">
        <f>IF('Result Sheet'!J105="","",'Result Sheet'!J105)</f>
        <v/>
      </c>
      <c r="J102" s="304" t="str">
        <f>IF('Result Sheet'!FZ105="","",'Result Sheet'!FZ105)</f>
        <v/>
      </c>
      <c r="K102" s="191" t="str">
        <f>IF('Result Sheet'!FU105="","",'Result Sheet'!FU105)</f>
        <v/>
      </c>
      <c r="L102" s="192" t="str">
        <f>IF('Result Sheet'!FV105="","",'Result Sheet'!FV105)</f>
        <v/>
      </c>
      <c r="M102" s="191" t="str">
        <f>IF('Result Sheet'!FW105="","",'Result Sheet'!FW105)</f>
        <v/>
      </c>
      <c r="N102" s="330" t="str">
        <f>IF('Result Sheet'!FZ105="NSO","NSO",IF('Result Sheet'!FX105="","",'Result Sheet'!FX105))</f>
        <v/>
      </c>
      <c r="O102" s="193" t="str">
        <f>IF('Result Sheet'!AE105="","",'Result Sheet'!AE105)</f>
        <v/>
      </c>
      <c r="P102" s="194" t="str">
        <f>IF('Result Sheet'!AF105="","",'Result Sheet'!AF105)</f>
        <v/>
      </c>
      <c r="Q102" s="193" t="str">
        <f>IF('Result Sheet'!AZ105="","",'Result Sheet'!AZ105)</f>
        <v/>
      </c>
      <c r="R102" s="194" t="str">
        <f>IF('Result Sheet'!BA105="","",'Result Sheet'!BA105)</f>
        <v/>
      </c>
      <c r="S102" s="193" t="str">
        <f>IF('Result Sheet'!BV105="","",'Result Sheet'!BV105)</f>
        <v/>
      </c>
      <c r="T102" s="194" t="str">
        <f>IF('Result Sheet'!BW105="","",'Result Sheet'!BW105)</f>
        <v/>
      </c>
      <c r="U102" s="193" t="str">
        <f>IF('Result Sheet'!CQ105="","",'Result Sheet'!CQ105)</f>
        <v/>
      </c>
      <c r="V102" s="194" t="str">
        <f>IF('Result Sheet'!CR105="","",'Result Sheet'!CR105)</f>
        <v/>
      </c>
      <c r="W102" s="193" t="str">
        <f>IF('Result Sheet'!DL105="","",'Result Sheet'!DL105)</f>
        <v/>
      </c>
      <c r="X102" s="194" t="str">
        <f>IF('Result Sheet'!DM105="","",'Result Sheet'!DM105)</f>
        <v/>
      </c>
      <c r="Y102" s="193" t="str">
        <f>IF('Result Sheet'!EG105="","",'Result Sheet'!EG105)</f>
        <v/>
      </c>
      <c r="Z102" s="194" t="str">
        <f>IF('Result Sheet'!EH105="","",'Result Sheet'!EH105)</f>
        <v/>
      </c>
      <c r="AA102" s="195" t="str">
        <f>IF('Result Sheet'!GB105="","",'Result Sheet'!GB105)</f>
        <v/>
      </c>
      <c r="BU102" s="196" t="str">
        <f>'Result Sheet'!G105</f>
        <v/>
      </c>
      <c r="BV102" s="197" t="str">
        <f t="shared" si="12"/>
        <v/>
      </c>
      <c r="BW102" s="197" t="str">
        <f t="shared" si="13"/>
        <v/>
      </c>
      <c r="BX102" s="197" t="str">
        <f t="shared" si="14"/>
        <v/>
      </c>
      <c r="BY102" s="197" t="str">
        <f t="shared" si="15"/>
        <v/>
      </c>
      <c r="BZ102" s="197" t="str">
        <f t="shared" si="16"/>
        <v/>
      </c>
      <c r="CA102" s="197" t="str">
        <f t="shared" si="17"/>
        <v/>
      </c>
      <c r="CB102" s="197" t="str">
        <f t="shared" si="18"/>
        <v/>
      </c>
      <c r="CC102" s="197" t="str">
        <f t="shared" si="19"/>
        <v/>
      </c>
      <c r="CD102" s="197" t="str">
        <f t="shared" si="20"/>
        <v/>
      </c>
      <c r="CE102" s="197" t="str">
        <f t="shared" si="21"/>
        <v/>
      </c>
      <c r="CF102" s="197" t="str">
        <f t="shared" si="22"/>
        <v/>
      </c>
      <c r="CG102" s="197" t="str">
        <f t="shared" si="23"/>
        <v/>
      </c>
      <c r="CH102" s="198"/>
    </row>
    <row r="103" spans="1:86" ht="15.95" customHeight="1">
      <c r="A103" s="186">
        <f>IF('Result Sheet'!A106="","",'Result Sheet'!A106)</f>
        <v>99</v>
      </c>
      <c r="B103" s="187" t="str">
        <f>IF('Result Sheet'!B106="","",'Result Sheet'!B106)</f>
        <v/>
      </c>
      <c r="C103" s="188" t="str">
        <f>IF('Result Sheet'!F106="","",'Result Sheet'!F106)</f>
        <v/>
      </c>
      <c r="D103" s="189" t="str">
        <f>IF('Result Sheet'!E106="","",'Result Sheet'!E106)</f>
        <v/>
      </c>
      <c r="E103" s="333" t="str">
        <f>IF('Result Sheet'!G106="","",'Result Sheet'!G106)</f>
        <v/>
      </c>
      <c r="F103" s="333" t="str">
        <f>IF('Result Sheet'!H106="","",'Result Sheet'!H106)</f>
        <v/>
      </c>
      <c r="G103" s="333" t="str">
        <f>IF('Result Sheet'!I106="","",'Result Sheet'!I106)</f>
        <v/>
      </c>
      <c r="H103" s="190" t="str">
        <f>IF('Result Sheet'!K106="","",'Result Sheet'!K106)</f>
        <v/>
      </c>
      <c r="I103" s="190" t="str">
        <f>IF('Result Sheet'!J106="","",'Result Sheet'!J106)</f>
        <v/>
      </c>
      <c r="J103" s="304" t="str">
        <f>IF('Result Sheet'!FZ106="","",'Result Sheet'!FZ106)</f>
        <v/>
      </c>
      <c r="K103" s="191" t="str">
        <f>IF('Result Sheet'!FU106="","",'Result Sheet'!FU106)</f>
        <v/>
      </c>
      <c r="L103" s="192" t="str">
        <f>IF('Result Sheet'!FV106="","",'Result Sheet'!FV106)</f>
        <v/>
      </c>
      <c r="M103" s="191" t="str">
        <f>IF('Result Sheet'!FW106="","",'Result Sheet'!FW106)</f>
        <v/>
      </c>
      <c r="N103" s="330" t="str">
        <f>IF('Result Sheet'!FZ106="NSO","NSO",IF('Result Sheet'!FX106="","",'Result Sheet'!FX106))</f>
        <v/>
      </c>
      <c r="O103" s="193" t="str">
        <f>IF('Result Sheet'!AE106="","",'Result Sheet'!AE106)</f>
        <v/>
      </c>
      <c r="P103" s="194" t="str">
        <f>IF('Result Sheet'!AF106="","",'Result Sheet'!AF106)</f>
        <v/>
      </c>
      <c r="Q103" s="193" t="str">
        <f>IF('Result Sheet'!AZ106="","",'Result Sheet'!AZ106)</f>
        <v/>
      </c>
      <c r="R103" s="194" t="str">
        <f>IF('Result Sheet'!BA106="","",'Result Sheet'!BA106)</f>
        <v/>
      </c>
      <c r="S103" s="193" t="str">
        <f>IF('Result Sheet'!BV106="","",'Result Sheet'!BV106)</f>
        <v/>
      </c>
      <c r="T103" s="194" t="str">
        <f>IF('Result Sheet'!BW106="","",'Result Sheet'!BW106)</f>
        <v/>
      </c>
      <c r="U103" s="193" t="str">
        <f>IF('Result Sheet'!CQ106="","",'Result Sheet'!CQ106)</f>
        <v/>
      </c>
      <c r="V103" s="194" t="str">
        <f>IF('Result Sheet'!CR106="","",'Result Sheet'!CR106)</f>
        <v/>
      </c>
      <c r="W103" s="193" t="str">
        <f>IF('Result Sheet'!DL106="","",'Result Sheet'!DL106)</f>
        <v/>
      </c>
      <c r="X103" s="194" t="str">
        <f>IF('Result Sheet'!DM106="","",'Result Sheet'!DM106)</f>
        <v/>
      </c>
      <c r="Y103" s="193" t="str">
        <f>IF('Result Sheet'!EG106="","",'Result Sheet'!EG106)</f>
        <v/>
      </c>
      <c r="Z103" s="194" t="str">
        <f>IF('Result Sheet'!EH106="","",'Result Sheet'!EH106)</f>
        <v/>
      </c>
      <c r="AA103" s="195" t="str">
        <f>IF('Result Sheet'!GB106="","",'Result Sheet'!GB106)</f>
        <v/>
      </c>
      <c r="BU103" s="196" t="str">
        <f>'Result Sheet'!G106</f>
        <v/>
      </c>
      <c r="BV103" s="197" t="str">
        <f t="shared" si="12"/>
        <v/>
      </c>
      <c r="BW103" s="197" t="str">
        <f t="shared" si="13"/>
        <v/>
      </c>
      <c r="BX103" s="197" t="str">
        <f t="shared" si="14"/>
        <v/>
      </c>
      <c r="BY103" s="197" t="str">
        <f t="shared" si="15"/>
        <v/>
      </c>
      <c r="BZ103" s="197" t="str">
        <f t="shared" si="16"/>
        <v/>
      </c>
      <c r="CA103" s="197" t="str">
        <f t="shared" si="17"/>
        <v/>
      </c>
      <c r="CB103" s="197" t="str">
        <f t="shared" si="18"/>
        <v/>
      </c>
      <c r="CC103" s="197" t="str">
        <f t="shared" si="19"/>
        <v/>
      </c>
      <c r="CD103" s="197" t="str">
        <f t="shared" si="20"/>
        <v/>
      </c>
      <c r="CE103" s="197" t="str">
        <f t="shared" si="21"/>
        <v/>
      </c>
      <c r="CF103" s="197" t="str">
        <f t="shared" si="22"/>
        <v/>
      </c>
      <c r="CG103" s="197" t="str">
        <f t="shared" si="23"/>
        <v/>
      </c>
      <c r="CH103" s="198"/>
    </row>
    <row r="104" spans="1:86" ht="15.95" customHeight="1">
      <c r="A104" s="186">
        <f>IF('Result Sheet'!A107="","",'Result Sheet'!A107)</f>
        <v>100</v>
      </c>
      <c r="B104" s="187" t="str">
        <f>IF('Result Sheet'!B107="","",'Result Sheet'!B107)</f>
        <v/>
      </c>
      <c r="C104" s="188" t="str">
        <f>IF('Result Sheet'!F107="","",'Result Sheet'!F107)</f>
        <v/>
      </c>
      <c r="D104" s="189" t="str">
        <f>IF('Result Sheet'!E107="","",'Result Sheet'!E107)</f>
        <v/>
      </c>
      <c r="E104" s="333" t="str">
        <f>IF('Result Sheet'!G107="","",'Result Sheet'!G107)</f>
        <v/>
      </c>
      <c r="F104" s="333" t="str">
        <f>IF('Result Sheet'!H107="","",'Result Sheet'!H107)</f>
        <v/>
      </c>
      <c r="G104" s="333" t="str">
        <f>IF('Result Sheet'!I107="","",'Result Sheet'!I107)</f>
        <v/>
      </c>
      <c r="H104" s="190" t="str">
        <f>IF('Result Sheet'!K107="","",'Result Sheet'!K107)</f>
        <v/>
      </c>
      <c r="I104" s="190" t="str">
        <f>IF('Result Sheet'!J107="","",'Result Sheet'!J107)</f>
        <v/>
      </c>
      <c r="J104" s="304" t="str">
        <f>IF('Result Sheet'!FZ107="","",'Result Sheet'!FZ107)</f>
        <v/>
      </c>
      <c r="K104" s="191" t="str">
        <f>IF('Result Sheet'!FU107="","",'Result Sheet'!FU107)</f>
        <v/>
      </c>
      <c r="L104" s="192" t="str">
        <f>IF('Result Sheet'!FV107="","",'Result Sheet'!FV107)</f>
        <v/>
      </c>
      <c r="M104" s="191" t="str">
        <f>IF('Result Sheet'!FW107="","",'Result Sheet'!FW107)</f>
        <v/>
      </c>
      <c r="N104" s="330" t="str">
        <f>IF('Result Sheet'!FZ107="NSO","NSO",IF('Result Sheet'!FX107="","",'Result Sheet'!FX107))</f>
        <v/>
      </c>
      <c r="O104" s="193" t="str">
        <f>IF('Result Sheet'!AE107="","",'Result Sheet'!AE107)</f>
        <v/>
      </c>
      <c r="P104" s="194" t="str">
        <f>IF('Result Sheet'!AF107="","",'Result Sheet'!AF107)</f>
        <v/>
      </c>
      <c r="Q104" s="193" t="str">
        <f>IF('Result Sheet'!AZ107="","",'Result Sheet'!AZ107)</f>
        <v/>
      </c>
      <c r="R104" s="194" t="str">
        <f>IF('Result Sheet'!BA107="","",'Result Sheet'!BA107)</f>
        <v/>
      </c>
      <c r="S104" s="193" t="str">
        <f>IF('Result Sheet'!BV107="","",'Result Sheet'!BV107)</f>
        <v/>
      </c>
      <c r="T104" s="194" t="str">
        <f>IF('Result Sheet'!BW107="","",'Result Sheet'!BW107)</f>
        <v/>
      </c>
      <c r="U104" s="193" t="str">
        <f>IF('Result Sheet'!CQ107="","",'Result Sheet'!CQ107)</f>
        <v/>
      </c>
      <c r="V104" s="194" t="str">
        <f>IF('Result Sheet'!CR107="","",'Result Sheet'!CR107)</f>
        <v/>
      </c>
      <c r="W104" s="193" t="str">
        <f>IF('Result Sheet'!DL107="","",'Result Sheet'!DL107)</f>
        <v/>
      </c>
      <c r="X104" s="194" t="str">
        <f>IF('Result Sheet'!DM107="","",'Result Sheet'!DM107)</f>
        <v/>
      </c>
      <c r="Y104" s="193" t="str">
        <f>IF('Result Sheet'!EG107="","",'Result Sheet'!EG107)</f>
        <v/>
      </c>
      <c r="Z104" s="194" t="str">
        <f>IF('Result Sheet'!EH107="","",'Result Sheet'!EH107)</f>
        <v/>
      </c>
      <c r="AA104" s="195" t="str">
        <f>IF('Result Sheet'!GB107="","",'Result Sheet'!GB107)</f>
        <v/>
      </c>
      <c r="BU104" s="196" t="str">
        <f>'Result Sheet'!G107</f>
        <v/>
      </c>
      <c r="BV104" s="197" t="str">
        <f t="shared" si="12"/>
        <v/>
      </c>
      <c r="BW104" s="197" t="str">
        <f t="shared" si="13"/>
        <v/>
      </c>
      <c r="BX104" s="197" t="str">
        <f t="shared" si="14"/>
        <v/>
      </c>
      <c r="BY104" s="197" t="str">
        <f t="shared" si="15"/>
        <v/>
      </c>
      <c r="BZ104" s="197" t="str">
        <f t="shared" si="16"/>
        <v/>
      </c>
      <c r="CA104" s="197" t="str">
        <f t="shared" si="17"/>
        <v/>
      </c>
      <c r="CB104" s="197" t="str">
        <f t="shared" si="18"/>
        <v/>
      </c>
      <c r="CC104" s="197" t="str">
        <f t="shared" si="19"/>
        <v/>
      </c>
      <c r="CD104" s="197" t="str">
        <f t="shared" si="20"/>
        <v/>
      </c>
      <c r="CE104" s="197" t="str">
        <f t="shared" si="21"/>
        <v/>
      </c>
      <c r="CF104" s="197" t="str">
        <f t="shared" si="22"/>
        <v/>
      </c>
      <c r="CG104" s="197" t="str">
        <f t="shared" si="23"/>
        <v/>
      </c>
      <c r="CH104" s="198"/>
    </row>
    <row r="105" spans="1:86" ht="15.95" customHeight="1">
      <c r="A105" s="186">
        <f>IF('Result Sheet'!A108="","",'Result Sheet'!A108)</f>
        <v>101</v>
      </c>
      <c r="B105" s="187" t="str">
        <f>IF('Result Sheet'!B108="","",'Result Sheet'!B108)</f>
        <v/>
      </c>
      <c r="C105" s="188" t="str">
        <f>IF('Result Sheet'!F108="","",'Result Sheet'!F108)</f>
        <v/>
      </c>
      <c r="D105" s="189" t="str">
        <f>IF('Result Sheet'!E108="","",'Result Sheet'!E108)</f>
        <v/>
      </c>
      <c r="E105" s="333" t="str">
        <f>IF('Result Sheet'!G108="","",'Result Sheet'!G108)</f>
        <v/>
      </c>
      <c r="F105" s="333" t="str">
        <f>IF('Result Sheet'!H108="","",'Result Sheet'!H108)</f>
        <v/>
      </c>
      <c r="G105" s="333" t="str">
        <f>IF('Result Sheet'!I108="","",'Result Sheet'!I108)</f>
        <v/>
      </c>
      <c r="H105" s="190" t="str">
        <f>IF('Result Sheet'!K108="","",'Result Sheet'!K108)</f>
        <v/>
      </c>
      <c r="I105" s="190" t="str">
        <f>IF('Result Sheet'!J108="","",'Result Sheet'!J108)</f>
        <v/>
      </c>
      <c r="J105" s="304" t="str">
        <f>IF('Result Sheet'!FZ108="","",'Result Sheet'!FZ108)</f>
        <v/>
      </c>
      <c r="K105" s="191" t="str">
        <f>IF('Result Sheet'!FU108="","",'Result Sheet'!FU108)</f>
        <v/>
      </c>
      <c r="L105" s="192" t="str">
        <f>IF('Result Sheet'!FV108="","",'Result Sheet'!FV108)</f>
        <v/>
      </c>
      <c r="M105" s="191" t="str">
        <f>IF('Result Sheet'!FW108="","",'Result Sheet'!FW108)</f>
        <v/>
      </c>
      <c r="N105" s="330" t="str">
        <f>IF('Result Sheet'!FZ108="NSO","NSO",IF('Result Sheet'!FX108="","",'Result Sheet'!FX108))</f>
        <v/>
      </c>
      <c r="O105" s="193" t="str">
        <f>IF('Result Sheet'!AE108="","",'Result Sheet'!AE108)</f>
        <v/>
      </c>
      <c r="P105" s="194" t="str">
        <f>IF('Result Sheet'!AF108="","",'Result Sheet'!AF108)</f>
        <v/>
      </c>
      <c r="Q105" s="193" t="str">
        <f>IF('Result Sheet'!AZ108="","",'Result Sheet'!AZ108)</f>
        <v/>
      </c>
      <c r="R105" s="194" t="str">
        <f>IF('Result Sheet'!BA108="","",'Result Sheet'!BA108)</f>
        <v/>
      </c>
      <c r="S105" s="193" t="str">
        <f>IF('Result Sheet'!BV108="","",'Result Sheet'!BV108)</f>
        <v/>
      </c>
      <c r="T105" s="194" t="str">
        <f>IF('Result Sheet'!BW108="","",'Result Sheet'!BW108)</f>
        <v/>
      </c>
      <c r="U105" s="193" t="str">
        <f>IF('Result Sheet'!CQ108="","",'Result Sheet'!CQ108)</f>
        <v/>
      </c>
      <c r="V105" s="194" t="str">
        <f>IF('Result Sheet'!CR108="","",'Result Sheet'!CR108)</f>
        <v/>
      </c>
      <c r="W105" s="193" t="str">
        <f>IF('Result Sheet'!DL108="","",'Result Sheet'!DL108)</f>
        <v/>
      </c>
      <c r="X105" s="194" t="str">
        <f>IF('Result Sheet'!DM108="","",'Result Sheet'!DM108)</f>
        <v/>
      </c>
      <c r="Y105" s="193" t="str">
        <f>IF('Result Sheet'!EG108="","",'Result Sheet'!EG108)</f>
        <v/>
      </c>
      <c r="Z105" s="194" t="str">
        <f>IF('Result Sheet'!EH108="","",'Result Sheet'!EH108)</f>
        <v/>
      </c>
      <c r="AA105" s="195" t="str">
        <f>IF('Result Sheet'!GB108="","",'Result Sheet'!GB108)</f>
        <v/>
      </c>
      <c r="BU105" s="196" t="str">
        <f>'Result Sheet'!G108</f>
        <v/>
      </c>
      <c r="BV105" s="197" t="str">
        <f t="shared" si="12"/>
        <v/>
      </c>
      <c r="BW105" s="197" t="str">
        <f t="shared" si="13"/>
        <v/>
      </c>
      <c r="BX105" s="197" t="str">
        <f t="shared" si="14"/>
        <v/>
      </c>
      <c r="BY105" s="197" t="str">
        <f t="shared" si="15"/>
        <v/>
      </c>
      <c r="BZ105" s="197" t="str">
        <f t="shared" si="16"/>
        <v/>
      </c>
      <c r="CA105" s="197" t="str">
        <f t="shared" si="17"/>
        <v/>
      </c>
      <c r="CB105" s="197" t="str">
        <f t="shared" si="18"/>
        <v/>
      </c>
      <c r="CC105" s="197" t="str">
        <f t="shared" si="19"/>
        <v/>
      </c>
      <c r="CD105" s="197" t="str">
        <f t="shared" si="20"/>
        <v/>
      </c>
      <c r="CE105" s="197" t="str">
        <f t="shared" si="21"/>
        <v/>
      </c>
      <c r="CF105" s="197" t="str">
        <f t="shared" si="22"/>
        <v/>
      </c>
      <c r="CG105" s="197" t="str">
        <f t="shared" si="23"/>
        <v/>
      </c>
      <c r="CH105" s="198"/>
    </row>
    <row r="106" spans="1:86" ht="15.95" customHeight="1">
      <c r="A106" s="186">
        <f>IF('Result Sheet'!A109="","",'Result Sheet'!A109)</f>
        <v>102</v>
      </c>
      <c r="B106" s="187" t="str">
        <f>IF('Result Sheet'!B109="","",'Result Sheet'!B109)</f>
        <v/>
      </c>
      <c r="C106" s="188" t="str">
        <f>IF('Result Sheet'!F109="","",'Result Sheet'!F109)</f>
        <v/>
      </c>
      <c r="D106" s="189" t="str">
        <f>IF('Result Sheet'!E109="","",'Result Sheet'!E109)</f>
        <v/>
      </c>
      <c r="E106" s="333" t="str">
        <f>IF('Result Sheet'!G109="","",'Result Sheet'!G109)</f>
        <v/>
      </c>
      <c r="F106" s="333" t="str">
        <f>IF('Result Sheet'!H109="","",'Result Sheet'!H109)</f>
        <v/>
      </c>
      <c r="G106" s="333" t="str">
        <f>IF('Result Sheet'!I109="","",'Result Sheet'!I109)</f>
        <v/>
      </c>
      <c r="H106" s="190" t="str">
        <f>IF('Result Sheet'!K109="","",'Result Sheet'!K109)</f>
        <v/>
      </c>
      <c r="I106" s="190" t="str">
        <f>IF('Result Sheet'!J109="","",'Result Sheet'!J109)</f>
        <v/>
      </c>
      <c r="J106" s="304" t="str">
        <f>IF('Result Sheet'!FZ109="","",'Result Sheet'!FZ109)</f>
        <v/>
      </c>
      <c r="K106" s="191" t="str">
        <f>IF('Result Sheet'!FU109="","",'Result Sheet'!FU109)</f>
        <v/>
      </c>
      <c r="L106" s="192" t="str">
        <f>IF('Result Sheet'!FV109="","",'Result Sheet'!FV109)</f>
        <v/>
      </c>
      <c r="M106" s="191" t="str">
        <f>IF('Result Sheet'!FW109="","",'Result Sheet'!FW109)</f>
        <v/>
      </c>
      <c r="N106" s="330" t="str">
        <f>IF('Result Sheet'!FZ109="NSO","NSO",IF('Result Sheet'!FX109="","",'Result Sheet'!FX109))</f>
        <v/>
      </c>
      <c r="O106" s="193" t="str">
        <f>IF('Result Sheet'!AE109="","",'Result Sheet'!AE109)</f>
        <v/>
      </c>
      <c r="P106" s="194" t="str">
        <f>IF('Result Sheet'!AF109="","",'Result Sheet'!AF109)</f>
        <v/>
      </c>
      <c r="Q106" s="193" t="str">
        <f>IF('Result Sheet'!AZ109="","",'Result Sheet'!AZ109)</f>
        <v/>
      </c>
      <c r="R106" s="194" t="str">
        <f>IF('Result Sheet'!BA109="","",'Result Sheet'!BA109)</f>
        <v/>
      </c>
      <c r="S106" s="193" t="str">
        <f>IF('Result Sheet'!BV109="","",'Result Sheet'!BV109)</f>
        <v/>
      </c>
      <c r="T106" s="194" t="str">
        <f>IF('Result Sheet'!BW109="","",'Result Sheet'!BW109)</f>
        <v/>
      </c>
      <c r="U106" s="193" t="str">
        <f>IF('Result Sheet'!CQ109="","",'Result Sheet'!CQ109)</f>
        <v/>
      </c>
      <c r="V106" s="194" t="str">
        <f>IF('Result Sheet'!CR109="","",'Result Sheet'!CR109)</f>
        <v/>
      </c>
      <c r="W106" s="193" t="str">
        <f>IF('Result Sheet'!DL109="","",'Result Sheet'!DL109)</f>
        <v/>
      </c>
      <c r="X106" s="194" t="str">
        <f>IF('Result Sheet'!DM109="","",'Result Sheet'!DM109)</f>
        <v/>
      </c>
      <c r="Y106" s="193" t="str">
        <f>IF('Result Sheet'!EG109="","",'Result Sheet'!EG109)</f>
        <v/>
      </c>
      <c r="Z106" s="194" t="str">
        <f>IF('Result Sheet'!EH109="","",'Result Sheet'!EH109)</f>
        <v/>
      </c>
      <c r="AA106" s="195" t="str">
        <f>IF('Result Sheet'!GB109="","",'Result Sheet'!GB109)</f>
        <v/>
      </c>
      <c r="BU106" s="196" t="str">
        <f>'Result Sheet'!G109</f>
        <v/>
      </c>
      <c r="BV106" s="197" t="str">
        <f t="shared" si="12"/>
        <v/>
      </c>
      <c r="BW106" s="197" t="str">
        <f t="shared" si="13"/>
        <v/>
      </c>
      <c r="BX106" s="197" t="str">
        <f t="shared" si="14"/>
        <v/>
      </c>
      <c r="BY106" s="197" t="str">
        <f t="shared" si="15"/>
        <v/>
      </c>
      <c r="BZ106" s="197" t="str">
        <f t="shared" si="16"/>
        <v/>
      </c>
      <c r="CA106" s="197" t="str">
        <f t="shared" si="17"/>
        <v/>
      </c>
      <c r="CB106" s="197" t="str">
        <f t="shared" si="18"/>
        <v/>
      </c>
      <c r="CC106" s="197" t="str">
        <f t="shared" si="19"/>
        <v/>
      </c>
      <c r="CD106" s="197" t="str">
        <f t="shared" si="20"/>
        <v/>
      </c>
      <c r="CE106" s="197" t="str">
        <f t="shared" si="21"/>
        <v/>
      </c>
      <c r="CF106" s="197" t="str">
        <f t="shared" si="22"/>
        <v/>
      </c>
      <c r="CG106" s="197" t="str">
        <f t="shared" si="23"/>
        <v/>
      </c>
      <c r="CH106" s="198"/>
    </row>
    <row r="107" spans="1:86" ht="15.95" customHeight="1">
      <c r="A107" s="186">
        <f>IF('Result Sheet'!A110="","",'Result Sheet'!A110)</f>
        <v>103</v>
      </c>
      <c r="B107" s="187" t="str">
        <f>IF('Result Sheet'!B110="","",'Result Sheet'!B110)</f>
        <v/>
      </c>
      <c r="C107" s="188" t="str">
        <f>IF('Result Sheet'!F110="","",'Result Sheet'!F110)</f>
        <v/>
      </c>
      <c r="D107" s="189" t="str">
        <f>IF('Result Sheet'!E110="","",'Result Sheet'!E110)</f>
        <v/>
      </c>
      <c r="E107" s="333" t="str">
        <f>IF('Result Sheet'!G110="","",'Result Sheet'!G110)</f>
        <v/>
      </c>
      <c r="F107" s="333" t="str">
        <f>IF('Result Sheet'!H110="","",'Result Sheet'!H110)</f>
        <v/>
      </c>
      <c r="G107" s="333" t="str">
        <f>IF('Result Sheet'!I110="","",'Result Sheet'!I110)</f>
        <v/>
      </c>
      <c r="H107" s="190" t="str">
        <f>IF('Result Sheet'!K110="","",'Result Sheet'!K110)</f>
        <v/>
      </c>
      <c r="I107" s="190" t="str">
        <f>IF('Result Sheet'!J110="","",'Result Sheet'!J110)</f>
        <v/>
      </c>
      <c r="J107" s="304" t="str">
        <f>IF('Result Sheet'!FZ110="","",'Result Sheet'!FZ110)</f>
        <v/>
      </c>
      <c r="K107" s="191" t="str">
        <f>IF('Result Sheet'!FU110="","",'Result Sheet'!FU110)</f>
        <v/>
      </c>
      <c r="L107" s="192" t="str">
        <f>IF('Result Sheet'!FV110="","",'Result Sheet'!FV110)</f>
        <v/>
      </c>
      <c r="M107" s="191" t="str">
        <f>IF('Result Sheet'!FW110="","",'Result Sheet'!FW110)</f>
        <v/>
      </c>
      <c r="N107" s="330" t="str">
        <f>IF('Result Sheet'!FZ110="NSO","NSO",IF('Result Sheet'!FX110="","",'Result Sheet'!FX110))</f>
        <v/>
      </c>
      <c r="O107" s="193" t="str">
        <f>IF('Result Sheet'!AE110="","",'Result Sheet'!AE110)</f>
        <v/>
      </c>
      <c r="P107" s="194" t="str">
        <f>IF('Result Sheet'!AF110="","",'Result Sheet'!AF110)</f>
        <v/>
      </c>
      <c r="Q107" s="193" t="str">
        <f>IF('Result Sheet'!AZ110="","",'Result Sheet'!AZ110)</f>
        <v/>
      </c>
      <c r="R107" s="194" t="str">
        <f>IF('Result Sheet'!BA110="","",'Result Sheet'!BA110)</f>
        <v/>
      </c>
      <c r="S107" s="193" t="str">
        <f>IF('Result Sheet'!BV110="","",'Result Sheet'!BV110)</f>
        <v/>
      </c>
      <c r="T107" s="194" t="str">
        <f>IF('Result Sheet'!BW110="","",'Result Sheet'!BW110)</f>
        <v/>
      </c>
      <c r="U107" s="193" t="str">
        <f>IF('Result Sheet'!CQ110="","",'Result Sheet'!CQ110)</f>
        <v/>
      </c>
      <c r="V107" s="194" t="str">
        <f>IF('Result Sheet'!CR110="","",'Result Sheet'!CR110)</f>
        <v/>
      </c>
      <c r="W107" s="193" t="str">
        <f>IF('Result Sheet'!DL110="","",'Result Sheet'!DL110)</f>
        <v/>
      </c>
      <c r="X107" s="194" t="str">
        <f>IF('Result Sheet'!DM110="","",'Result Sheet'!DM110)</f>
        <v/>
      </c>
      <c r="Y107" s="193" t="str">
        <f>IF('Result Sheet'!EG110="","",'Result Sheet'!EG110)</f>
        <v/>
      </c>
      <c r="Z107" s="194" t="str">
        <f>IF('Result Sheet'!EH110="","",'Result Sheet'!EH110)</f>
        <v/>
      </c>
      <c r="AA107" s="195" t="str">
        <f>IF('Result Sheet'!GB110="","",'Result Sheet'!GB110)</f>
        <v/>
      </c>
      <c r="BU107" s="196" t="str">
        <f>'Result Sheet'!G110</f>
        <v/>
      </c>
      <c r="BV107" s="197" t="str">
        <f t="shared" si="12"/>
        <v/>
      </c>
      <c r="BW107" s="197" t="str">
        <f t="shared" si="13"/>
        <v/>
      </c>
      <c r="BX107" s="197" t="str">
        <f t="shared" si="14"/>
        <v/>
      </c>
      <c r="BY107" s="197" t="str">
        <f t="shared" si="15"/>
        <v/>
      </c>
      <c r="BZ107" s="197" t="str">
        <f t="shared" si="16"/>
        <v/>
      </c>
      <c r="CA107" s="197" t="str">
        <f t="shared" si="17"/>
        <v/>
      </c>
      <c r="CB107" s="197" t="str">
        <f t="shared" si="18"/>
        <v/>
      </c>
      <c r="CC107" s="197" t="str">
        <f t="shared" si="19"/>
        <v/>
      </c>
      <c r="CD107" s="197" t="str">
        <f t="shared" si="20"/>
        <v/>
      </c>
      <c r="CE107" s="197" t="str">
        <f t="shared" si="21"/>
        <v/>
      </c>
      <c r="CF107" s="197" t="str">
        <f t="shared" si="22"/>
        <v/>
      </c>
      <c r="CG107" s="197" t="str">
        <f t="shared" si="23"/>
        <v/>
      </c>
      <c r="CH107" s="198"/>
    </row>
    <row r="108" spans="1:86" ht="15.95" customHeight="1">
      <c r="A108" s="186">
        <f>IF('Result Sheet'!A111="","",'Result Sheet'!A111)</f>
        <v>104</v>
      </c>
      <c r="B108" s="187" t="str">
        <f>IF('Result Sheet'!B111="","",'Result Sheet'!B111)</f>
        <v/>
      </c>
      <c r="C108" s="188" t="str">
        <f>IF('Result Sheet'!F111="","",'Result Sheet'!F111)</f>
        <v/>
      </c>
      <c r="D108" s="189" t="str">
        <f>IF('Result Sheet'!E111="","",'Result Sheet'!E111)</f>
        <v/>
      </c>
      <c r="E108" s="333" t="str">
        <f>IF('Result Sheet'!G111="","",'Result Sheet'!G111)</f>
        <v/>
      </c>
      <c r="F108" s="333" t="str">
        <f>IF('Result Sheet'!H111="","",'Result Sheet'!H111)</f>
        <v/>
      </c>
      <c r="G108" s="333" t="str">
        <f>IF('Result Sheet'!I111="","",'Result Sheet'!I111)</f>
        <v/>
      </c>
      <c r="H108" s="190" t="str">
        <f>IF('Result Sheet'!K111="","",'Result Sheet'!K111)</f>
        <v/>
      </c>
      <c r="I108" s="190" t="str">
        <f>IF('Result Sheet'!J111="","",'Result Sheet'!J111)</f>
        <v/>
      </c>
      <c r="J108" s="304" t="str">
        <f>IF('Result Sheet'!FZ111="","",'Result Sheet'!FZ111)</f>
        <v/>
      </c>
      <c r="K108" s="191" t="str">
        <f>IF('Result Sheet'!FU111="","",'Result Sheet'!FU111)</f>
        <v/>
      </c>
      <c r="L108" s="192" t="str">
        <f>IF('Result Sheet'!FV111="","",'Result Sheet'!FV111)</f>
        <v/>
      </c>
      <c r="M108" s="191" t="str">
        <f>IF('Result Sheet'!FW111="","",'Result Sheet'!FW111)</f>
        <v/>
      </c>
      <c r="N108" s="330" t="str">
        <f>IF('Result Sheet'!FZ111="NSO","NSO",IF('Result Sheet'!FX111="","",'Result Sheet'!FX111))</f>
        <v/>
      </c>
      <c r="O108" s="193" t="str">
        <f>IF('Result Sheet'!AE111="","",'Result Sheet'!AE111)</f>
        <v/>
      </c>
      <c r="P108" s="194" t="str">
        <f>IF('Result Sheet'!AF111="","",'Result Sheet'!AF111)</f>
        <v/>
      </c>
      <c r="Q108" s="193" t="str">
        <f>IF('Result Sheet'!AZ111="","",'Result Sheet'!AZ111)</f>
        <v/>
      </c>
      <c r="R108" s="194" t="str">
        <f>IF('Result Sheet'!BA111="","",'Result Sheet'!BA111)</f>
        <v/>
      </c>
      <c r="S108" s="193" t="str">
        <f>IF('Result Sheet'!BV111="","",'Result Sheet'!BV111)</f>
        <v/>
      </c>
      <c r="T108" s="194" t="str">
        <f>IF('Result Sheet'!BW111="","",'Result Sheet'!BW111)</f>
        <v/>
      </c>
      <c r="U108" s="193" t="str">
        <f>IF('Result Sheet'!CQ111="","",'Result Sheet'!CQ111)</f>
        <v/>
      </c>
      <c r="V108" s="194" t="str">
        <f>IF('Result Sheet'!CR111="","",'Result Sheet'!CR111)</f>
        <v/>
      </c>
      <c r="W108" s="193" t="str">
        <f>IF('Result Sheet'!DL111="","",'Result Sheet'!DL111)</f>
        <v/>
      </c>
      <c r="X108" s="194" t="str">
        <f>IF('Result Sheet'!DM111="","",'Result Sheet'!DM111)</f>
        <v/>
      </c>
      <c r="Y108" s="193" t="str">
        <f>IF('Result Sheet'!EG111="","",'Result Sheet'!EG111)</f>
        <v/>
      </c>
      <c r="Z108" s="194" t="str">
        <f>IF('Result Sheet'!EH111="","",'Result Sheet'!EH111)</f>
        <v/>
      </c>
      <c r="AA108" s="195" t="str">
        <f>IF('Result Sheet'!GB111="","",'Result Sheet'!GB111)</f>
        <v/>
      </c>
      <c r="BU108" s="196" t="str">
        <f>'Result Sheet'!G111</f>
        <v/>
      </c>
      <c r="BV108" s="197" t="str">
        <f t="shared" si="12"/>
        <v/>
      </c>
      <c r="BW108" s="197" t="str">
        <f t="shared" si="13"/>
        <v/>
      </c>
      <c r="BX108" s="197" t="str">
        <f t="shared" si="14"/>
        <v/>
      </c>
      <c r="BY108" s="197" t="str">
        <f t="shared" si="15"/>
        <v/>
      </c>
      <c r="BZ108" s="197" t="str">
        <f t="shared" si="16"/>
        <v/>
      </c>
      <c r="CA108" s="197" t="str">
        <f t="shared" si="17"/>
        <v/>
      </c>
      <c r="CB108" s="197" t="str">
        <f t="shared" si="18"/>
        <v/>
      </c>
      <c r="CC108" s="197" t="str">
        <f t="shared" si="19"/>
        <v/>
      </c>
      <c r="CD108" s="197" t="str">
        <f t="shared" si="20"/>
        <v/>
      </c>
      <c r="CE108" s="197" t="str">
        <f t="shared" si="21"/>
        <v/>
      </c>
      <c r="CF108" s="197" t="str">
        <f t="shared" si="22"/>
        <v/>
      </c>
      <c r="CG108" s="197" t="str">
        <f t="shared" si="23"/>
        <v/>
      </c>
      <c r="CH108" s="198"/>
    </row>
    <row r="109" spans="1:86" ht="15.95" customHeight="1">
      <c r="A109" s="186">
        <f>IF('Result Sheet'!A112="","",'Result Sheet'!A112)</f>
        <v>105</v>
      </c>
      <c r="B109" s="187" t="str">
        <f>IF('Result Sheet'!B112="","",'Result Sheet'!B112)</f>
        <v/>
      </c>
      <c r="C109" s="188" t="str">
        <f>IF('Result Sheet'!F112="","",'Result Sheet'!F112)</f>
        <v/>
      </c>
      <c r="D109" s="189" t="str">
        <f>IF('Result Sheet'!E112="","",'Result Sheet'!E112)</f>
        <v/>
      </c>
      <c r="E109" s="333" t="str">
        <f>IF('Result Sheet'!G112="","",'Result Sheet'!G112)</f>
        <v/>
      </c>
      <c r="F109" s="333" t="str">
        <f>IF('Result Sheet'!H112="","",'Result Sheet'!H112)</f>
        <v/>
      </c>
      <c r="G109" s="333" t="str">
        <f>IF('Result Sheet'!I112="","",'Result Sheet'!I112)</f>
        <v/>
      </c>
      <c r="H109" s="190" t="str">
        <f>IF('Result Sheet'!K112="","",'Result Sheet'!K112)</f>
        <v/>
      </c>
      <c r="I109" s="190" t="str">
        <f>IF('Result Sheet'!J112="","",'Result Sheet'!J112)</f>
        <v/>
      </c>
      <c r="J109" s="304" t="str">
        <f>IF('Result Sheet'!FZ112="","",'Result Sheet'!FZ112)</f>
        <v/>
      </c>
      <c r="K109" s="191" t="str">
        <f>IF('Result Sheet'!FU112="","",'Result Sheet'!FU112)</f>
        <v/>
      </c>
      <c r="L109" s="192" t="str">
        <f>IF('Result Sheet'!FV112="","",'Result Sheet'!FV112)</f>
        <v/>
      </c>
      <c r="M109" s="191" t="str">
        <f>IF('Result Sheet'!FW112="","",'Result Sheet'!FW112)</f>
        <v/>
      </c>
      <c r="N109" s="330" t="str">
        <f>IF('Result Sheet'!FZ112="NSO","NSO",IF('Result Sheet'!FX112="","",'Result Sheet'!FX112))</f>
        <v/>
      </c>
      <c r="O109" s="193" t="str">
        <f>IF('Result Sheet'!AE112="","",'Result Sheet'!AE112)</f>
        <v/>
      </c>
      <c r="P109" s="194" t="str">
        <f>IF('Result Sheet'!AF112="","",'Result Sheet'!AF112)</f>
        <v/>
      </c>
      <c r="Q109" s="193" t="str">
        <f>IF('Result Sheet'!AZ112="","",'Result Sheet'!AZ112)</f>
        <v/>
      </c>
      <c r="R109" s="194" t="str">
        <f>IF('Result Sheet'!BA112="","",'Result Sheet'!BA112)</f>
        <v/>
      </c>
      <c r="S109" s="193" t="str">
        <f>IF('Result Sheet'!BV112="","",'Result Sheet'!BV112)</f>
        <v/>
      </c>
      <c r="T109" s="194" t="str">
        <f>IF('Result Sheet'!BW112="","",'Result Sheet'!BW112)</f>
        <v/>
      </c>
      <c r="U109" s="193" t="str">
        <f>IF('Result Sheet'!CQ112="","",'Result Sheet'!CQ112)</f>
        <v/>
      </c>
      <c r="V109" s="194" t="str">
        <f>IF('Result Sheet'!CR112="","",'Result Sheet'!CR112)</f>
        <v/>
      </c>
      <c r="W109" s="193" t="str">
        <f>IF('Result Sheet'!DL112="","",'Result Sheet'!DL112)</f>
        <v/>
      </c>
      <c r="X109" s="194" t="str">
        <f>IF('Result Sheet'!DM112="","",'Result Sheet'!DM112)</f>
        <v/>
      </c>
      <c r="Y109" s="193" t="str">
        <f>IF('Result Sheet'!EG112="","",'Result Sheet'!EG112)</f>
        <v/>
      </c>
      <c r="Z109" s="194" t="str">
        <f>IF('Result Sheet'!EH112="","",'Result Sheet'!EH112)</f>
        <v/>
      </c>
      <c r="AA109" s="195" t="str">
        <f>IF('Result Sheet'!GB112="","",'Result Sheet'!GB112)</f>
        <v/>
      </c>
      <c r="BU109" s="196" t="str">
        <f>'Result Sheet'!G112</f>
        <v/>
      </c>
      <c r="BV109" s="197" t="str">
        <f t="shared" si="12"/>
        <v/>
      </c>
      <c r="BW109" s="197" t="str">
        <f t="shared" si="13"/>
        <v/>
      </c>
      <c r="BX109" s="197" t="str">
        <f t="shared" si="14"/>
        <v/>
      </c>
      <c r="BY109" s="197" t="str">
        <f t="shared" si="15"/>
        <v/>
      </c>
      <c r="BZ109" s="197" t="str">
        <f t="shared" si="16"/>
        <v/>
      </c>
      <c r="CA109" s="197" t="str">
        <f t="shared" si="17"/>
        <v/>
      </c>
      <c r="CB109" s="197" t="str">
        <f t="shared" si="18"/>
        <v/>
      </c>
      <c r="CC109" s="197" t="str">
        <f t="shared" si="19"/>
        <v/>
      </c>
      <c r="CD109" s="197" t="str">
        <f t="shared" si="20"/>
        <v/>
      </c>
      <c r="CE109" s="197" t="str">
        <f t="shared" si="21"/>
        <v/>
      </c>
      <c r="CF109" s="197" t="str">
        <f t="shared" si="22"/>
        <v/>
      </c>
      <c r="CG109" s="197" t="str">
        <f t="shared" si="23"/>
        <v/>
      </c>
      <c r="CH109" s="198"/>
    </row>
    <row r="110" spans="1:86" ht="15.95" customHeight="1">
      <c r="A110" s="186">
        <f>IF('Result Sheet'!A113="","",'Result Sheet'!A113)</f>
        <v>106</v>
      </c>
      <c r="B110" s="187" t="str">
        <f>IF('Result Sheet'!B113="","",'Result Sheet'!B113)</f>
        <v/>
      </c>
      <c r="C110" s="188" t="str">
        <f>IF('Result Sheet'!F113="","",'Result Sheet'!F113)</f>
        <v/>
      </c>
      <c r="D110" s="189" t="str">
        <f>IF('Result Sheet'!E113="","",'Result Sheet'!E113)</f>
        <v/>
      </c>
      <c r="E110" s="333" t="str">
        <f>IF('Result Sheet'!G113="","",'Result Sheet'!G113)</f>
        <v/>
      </c>
      <c r="F110" s="333" t="str">
        <f>IF('Result Sheet'!H113="","",'Result Sheet'!H113)</f>
        <v/>
      </c>
      <c r="G110" s="333" t="str">
        <f>IF('Result Sheet'!I113="","",'Result Sheet'!I113)</f>
        <v/>
      </c>
      <c r="H110" s="190" t="str">
        <f>IF('Result Sheet'!K113="","",'Result Sheet'!K113)</f>
        <v/>
      </c>
      <c r="I110" s="190" t="str">
        <f>IF('Result Sheet'!J113="","",'Result Sheet'!J113)</f>
        <v/>
      </c>
      <c r="J110" s="304" t="str">
        <f>IF('Result Sheet'!FZ113="","",'Result Sheet'!FZ113)</f>
        <v/>
      </c>
      <c r="K110" s="191" t="str">
        <f>IF('Result Sheet'!FU113="","",'Result Sheet'!FU113)</f>
        <v/>
      </c>
      <c r="L110" s="192" t="str">
        <f>IF('Result Sheet'!FV113="","",'Result Sheet'!FV113)</f>
        <v/>
      </c>
      <c r="M110" s="191" t="str">
        <f>IF('Result Sheet'!FW113="","",'Result Sheet'!FW113)</f>
        <v/>
      </c>
      <c r="N110" s="330" t="str">
        <f>IF('Result Sheet'!FZ113="NSO","NSO",IF('Result Sheet'!FX113="","",'Result Sheet'!FX113))</f>
        <v/>
      </c>
      <c r="O110" s="193" t="str">
        <f>IF('Result Sheet'!AE113="","",'Result Sheet'!AE113)</f>
        <v/>
      </c>
      <c r="P110" s="194" t="str">
        <f>IF('Result Sheet'!AF113="","",'Result Sheet'!AF113)</f>
        <v/>
      </c>
      <c r="Q110" s="193" t="str">
        <f>IF('Result Sheet'!AZ113="","",'Result Sheet'!AZ113)</f>
        <v/>
      </c>
      <c r="R110" s="194" t="str">
        <f>IF('Result Sheet'!BA113="","",'Result Sheet'!BA113)</f>
        <v/>
      </c>
      <c r="S110" s="193" t="str">
        <f>IF('Result Sheet'!BV113="","",'Result Sheet'!BV113)</f>
        <v/>
      </c>
      <c r="T110" s="194" t="str">
        <f>IF('Result Sheet'!BW113="","",'Result Sheet'!BW113)</f>
        <v/>
      </c>
      <c r="U110" s="193" t="str">
        <f>IF('Result Sheet'!CQ113="","",'Result Sheet'!CQ113)</f>
        <v/>
      </c>
      <c r="V110" s="194" t="str">
        <f>IF('Result Sheet'!CR113="","",'Result Sheet'!CR113)</f>
        <v/>
      </c>
      <c r="W110" s="193" t="str">
        <f>IF('Result Sheet'!DL113="","",'Result Sheet'!DL113)</f>
        <v/>
      </c>
      <c r="X110" s="194" t="str">
        <f>IF('Result Sheet'!DM113="","",'Result Sheet'!DM113)</f>
        <v/>
      </c>
      <c r="Y110" s="193" t="str">
        <f>IF('Result Sheet'!EG113="","",'Result Sheet'!EG113)</f>
        <v/>
      </c>
      <c r="Z110" s="194" t="str">
        <f>IF('Result Sheet'!EH113="","",'Result Sheet'!EH113)</f>
        <v/>
      </c>
      <c r="AA110" s="195" t="str">
        <f>IF('Result Sheet'!GB113="","",'Result Sheet'!GB113)</f>
        <v/>
      </c>
      <c r="BU110" s="196" t="str">
        <f>'Result Sheet'!G113</f>
        <v/>
      </c>
      <c r="BV110" s="197" t="str">
        <f t="shared" si="12"/>
        <v/>
      </c>
      <c r="BW110" s="197" t="str">
        <f t="shared" si="13"/>
        <v/>
      </c>
      <c r="BX110" s="197" t="str">
        <f t="shared" si="14"/>
        <v/>
      </c>
      <c r="BY110" s="197" t="str">
        <f t="shared" si="15"/>
        <v/>
      </c>
      <c r="BZ110" s="197" t="str">
        <f t="shared" si="16"/>
        <v/>
      </c>
      <c r="CA110" s="197" t="str">
        <f t="shared" si="17"/>
        <v/>
      </c>
      <c r="CB110" s="197" t="str">
        <f t="shared" si="18"/>
        <v/>
      </c>
      <c r="CC110" s="197" t="str">
        <f t="shared" si="19"/>
        <v/>
      </c>
      <c r="CD110" s="197" t="str">
        <f t="shared" si="20"/>
        <v/>
      </c>
      <c r="CE110" s="197" t="str">
        <f t="shared" si="21"/>
        <v/>
      </c>
      <c r="CF110" s="197" t="str">
        <f t="shared" si="22"/>
        <v/>
      </c>
      <c r="CG110" s="197" t="str">
        <f t="shared" si="23"/>
        <v/>
      </c>
      <c r="CH110" s="198"/>
    </row>
    <row r="111" spans="1:86" ht="15.95" customHeight="1">
      <c r="A111" s="186">
        <f>IF('Result Sheet'!A114="","",'Result Sheet'!A114)</f>
        <v>107</v>
      </c>
      <c r="B111" s="187" t="str">
        <f>IF('Result Sheet'!B114="","",'Result Sheet'!B114)</f>
        <v/>
      </c>
      <c r="C111" s="188" t="str">
        <f>IF('Result Sheet'!F114="","",'Result Sheet'!F114)</f>
        <v/>
      </c>
      <c r="D111" s="189" t="str">
        <f>IF('Result Sheet'!E114="","",'Result Sheet'!E114)</f>
        <v/>
      </c>
      <c r="E111" s="333" t="str">
        <f>IF('Result Sheet'!G114="","",'Result Sheet'!G114)</f>
        <v/>
      </c>
      <c r="F111" s="333" t="str">
        <f>IF('Result Sheet'!H114="","",'Result Sheet'!H114)</f>
        <v/>
      </c>
      <c r="G111" s="333" t="str">
        <f>IF('Result Sheet'!I114="","",'Result Sheet'!I114)</f>
        <v/>
      </c>
      <c r="H111" s="190" t="str">
        <f>IF('Result Sheet'!K114="","",'Result Sheet'!K114)</f>
        <v/>
      </c>
      <c r="I111" s="190" t="str">
        <f>IF('Result Sheet'!J114="","",'Result Sheet'!J114)</f>
        <v/>
      </c>
      <c r="J111" s="304" t="str">
        <f>IF('Result Sheet'!FZ114="","",'Result Sheet'!FZ114)</f>
        <v/>
      </c>
      <c r="K111" s="191" t="str">
        <f>IF('Result Sheet'!FU114="","",'Result Sheet'!FU114)</f>
        <v/>
      </c>
      <c r="L111" s="192" t="str">
        <f>IF('Result Sheet'!FV114="","",'Result Sheet'!FV114)</f>
        <v/>
      </c>
      <c r="M111" s="191" t="str">
        <f>IF('Result Sheet'!FW114="","",'Result Sheet'!FW114)</f>
        <v/>
      </c>
      <c r="N111" s="330" t="str">
        <f>IF('Result Sheet'!FZ114="NSO","NSO",IF('Result Sheet'!FX114="","",'Result Sheet'!FX114))</f>
        <v/>
      </c>
      <c r="O111" s="193" t="str">
        <f>IF('Result Sheet'!AE114="","",'Result Sheet'!AE114)</f>
        <v/>
      </c>
      <c r="P111" s="194" t="str">
        <f>IF('Result Sheet'!AF114="","",'Result Sheet'!AF114)</f>
        <v/>
      </c>
      <c r="Q111" s="193" t="str">
        <f>IF('Result Sheet'!AZ114="","",'Result Sheet'!AZ114)</f>
        <v/>
      </c>
      <c r="R111" s="194" t="str">
        <f>IF('Result Sheet'!BA114="","",'Result Sheet'!BA114)</f>
        <v/>
      </c>
      <c r="S111" s="193" t="str">
        <f>IF('Result Sheet'!BV114="","",'Result Sheet'!BV114)</f>
        <v/>
      </c>
      <c r="T111" s="194" t="str">
        <f>IF('Result Sheet'!BW114="","",'Result Sheet'!BW114)</f>
        <v/>
      </c>
      <c r="U111" s="193" t="str">
        <f>IF('Result Sheet'!CQ114="","",'Result Sheet'!CQ114)</f>
        <v/>
      </c>
      <c r="V111" s="194" t="str">
        <f>IF('Result Sheet'!CR114="","",'Result Sheet'!CR114)</f>
        <v/>
      </c>
      <c r="W111" s="193" t="str">
        <f>IF('Result Sheet'!DL114="","",'Result Sheet'!DL114)</f>
        <v/>
      </c>
      <c r="X111" s="194" t="str">
        <f>IF('Result Sheet'!DM114="","",'Result Sheet'!DM114)</f>
        <v/>
      </c>
      <c r="Y111" s="193" t="str">
        <f>IF('Result Sheet'!EG114="","",'Result Sheet'!EG114)</f>
        <v/>
      </c>
      <c r="Z111" s="194" t="str">
        <f>IF('Result Sheet'!EH114="","",'Result Sheet'!EH114)</f>
        <v/>
      </c>
      <c r="AA111" s="195" t="str">
        <f>IF('Result Sheet'!GB114="","",'Result Sheet'!GB114)</f>
        <v/>
      </c>
      <c r="BU111" s="196" t="str">
        <f>'Result Sheet'!G114</f>
        <v/>
      </c>
      <c r="BV111" s="197" t="str">
        <f t="shared" si="12"/>
        <v/>
      </c>
      <c r="BW111" s="197" t="str">
        <f t="shared" si="13"/>
        <v/>
      </c>
      <c r="BX111" s="197" t="str">
        <f t="shared" si="14"/>
        <v/>
      </c>
      <c r="BY111" s="197" t="str">
        <f t="shared" si="15"/>
        <v/>
      </c>
      <c r="BZ111" s="197" t="str">
        <f t="shared" si="16"/>
        <v/>
      </c>
      <c r="CA111" s="197" t="str">
        <f t="shared" si="17"/>
        <v/>
      </c>
      <c r="CB111" s="197" t="str">
        <f t="shared" si="18"/>
        <v/>
      </c>
      <c r="CC111" s="197" t="str">
        <f t="shared" si="19"/>
        <v/>
      </c>
      <c r="CD111" s="197" t="str">
        <f t="shared" si="20"/>
        <v/>
      </c>
      <c r="CE111" s="197" t="str">
        <f t="shared" si="21"/>
        <v/>
      </c>
      <c r="CF111" s="197" t="str">
        <f t="shared" si="22"/>
        <v/>
      </c>
      <c r="CG111" s="197" t="str">
        <f t="shared" si="23"/>
        <v/>
      </c>
      <c r="CH111" s="198"/>
    </row>
    <row r="112" spans="1:86" ht="15.95" customHeight="1">
      <c r="A112" s="186">
        <f>IF('Result Sheet'!A115="","",'Result Sheet'!A115)</f>
        <v>108</v>
      </c>
      <c r="B112" s="187" t="str">
        <f>IF('Result Sheet'!B115="","",'Result Sheet'!B115)</f>
        <v/>
      </c>
      <c r="C112" s="188" t="str">
        <f>IF('Result Sheet'!F115="","",'Result Sheet'!F115)</f>
        <v/>
      </c>
      <c r="D112" s="189" t="str">
        <f>IF('Result Sheet'!E115="","",'Result Sheet'!E115)</f>
        <v/>
      </c>
      <c r="E112" s="333" t="str">
        <f>IF('Result Sheet'!G115="","",'Result Sheet'!G115)</f>
        <v/>
      </c>
      <c r="F112" s="333" t="str">
        <f>IF('Result Sheet'!H115="","",'Result Sheet'!H115)</f>
        <v/>
      </c>
      <c r="G112" s="333" t="str">
        <f>IF('Result Sheet'!I115="","",'Result Sheet'!I115)</f>
        <v/>
      </c>
      <c r="H112" s="190" t="str">
        <f>IF('Result Sheet'!K115="","",'Result Sheet'!K115)</f>
        <v/>
      </c>
      <c r="I112" s="190" t="str">
        <f>IF('Result Sheet'!J115="","",'Result Sheet'!J115)</f>
        <v/>
      </c>
      <c r="J112" s="304" t="str">
        <f>IF('Result Sheet'!FZ115="","",'Result Sheet'!FZ115)</f>
        <v/>
      </c>
      <c r="K112" s="191" t="str">
        <f>IF('Result Sheet'!FU115="","",'Result Sheet'!FU115)</f>
        <v/>
      </c>
      <c r="L112" s="192" t="str">
        <f>IF('Result Sheet'!FV115="","",'Result Sheet'!FV115)</f>
        <v/>
      </c>
      <c r="M112" s="191" t="str">
        <f>IF('Result Sheet'!FW115="","",'Result Sheet'!FW115)</f>
        <v/>
      </c>
      <c r="N112" s="330" t="str">
        <f>IF('Result Sheet'!FZ115="NSO","NSO",IF('Result Sheet'!FX115="","",'Result Sheet'!FX115))</f>
        <v/>
      </c>
      <c r="O112" s="193" t="str">
        <f>IF('Result Sheet'!AE115="","",'Result Sheet'!AE115)</f>
        <v/>
      </c>
      <c r="P112" s="194" t="str">
        <f>IF('Result Sheet'!AF115="","",'Result Sheet'!AF115)</f>
        <v/>
      </c>
      <c r="Q112" s="193" t="str">
        <f>IF('Result Sheet'!AZ115="","",'Result Sheet'!AZ115)</f>
        <v/>
      </c>
      <c r="R112" s="194" t="str">
        <f>IF('Result Sheet'!BA115="","",'Result Sheet'!BA115)</f>
        <v/>
      </c>
      <c r="S112" s="193" t="str">
        <f>IF('Result Sheet'!BV115="","",'Result Sheet'!BV115)</f>
        <v/>
      </c>
      <c r="T112" s="194" t="str">
        <f>IF('Result Sheet'!BW115="","",'Result Sheet'!BW115)</f>
        <v/>
      </c>
      <c r="U112" s="193" t="str">
        <f>IF('Result Sheet'!CQ115="","",'Result Sheet'!CQ115)</f>
        <v/>
      </c>
      <c r="V112" s="194" t="str">
        <f>IF('Result Sheet'!CR115="","",'Result Sheet'!CR115)</f>
        <v/>
      </c>
      <c r="W112" s="193" t="str">
        <f>IF('Result Sheet'!DL115="","",'Result Sheet'!DL115)</f>
        <v/>
      </c>
      <c r="X112" s="194" t="str">
        <f>IF('Result Sheet'!DM115="","",'Result Sheet'!DM115)</f>
        <v/>
      </c>
      <c r="Y112" s="193" t="str">
        <f>IF('Result Sheet'!EG115="","",'Result Sheet'!EG115)</f>
        <v/>
      </c>
      <c r="Z112" s="194" t="str">
        <f>IF('Result Sheet'!EH115="","",'Result Sheet'!EH115)</f>
        <v/>
      </c>
      <c r="AA112" s="195" t="str">
        <f>IF('Result Sheet'!GB115="","",'Result Sheet'!GB115)</f>
        <v/>
      </c>
      <c r="BU112" s="196" t="str">
        <f>'Result Sheet'!G115</f>
        <v/>
      </c>
      <c r="BV112" s="197" t="str">
        <f t="shared" si="12"/>
        <v/>
      </c>
      <c r="BW112" s="197" t="str">
        <f t="shared" si="13"/>
        <v/>
      </c>
      <c r="BX112" s="197" t="str">
        <f t="shared" si="14"/>
        <v/>
      </c>
      <c r="BY112" s="197" t="str">
        <f t="shared" si="15"/>
        <v/>
      </c>
      <c r="BZ112" s="197" t="str">
        <f t="shared" si="16"/>
        <v/>
      </c>
      <c r="CA112" s="197" t="str">
        <f t="shared" si="17"/>
        <v/>
      </c>
      <c r="CB112" s="197" t="str">
        <f t="shared" si="18"/>
        <v/>
      </c>
      <c r="CC112" s="197" t="str">
        <f t="shared" si="19"/>
        <v/>
      </c>
      <c r="CD112" s="197" t="str">
        <f t="shared" si="20"/>
        <v/>
      </c>
      <c r="CE112" s="197" t="str">
        <f t="shared" si="21"/>
        <v/>
      </c>
      <c r="CF112" s="197" t="str">
        <f t="shared" si="22"/>
        <v/>
      </c>
      <c r="CG112" s="197" t="str">
        <f t="shared" si="23"/>
        <v/>
      </c>
      <c r="CH112" s="198"/>
    </row>
    <row r="113" spans="1:86" ht="15.95" customHeight="1">
      <c r="A113" s="186">
        <f>IF('Result Sheet'!A116="","",'Result Sheet'!A116)</f>
        <v>109</v>
      </c>
      <c r="B113" s="187" t="str">
        <f>IF('Result Sheet'!B116="","",'Result Sheet'!B116)</f>
        <v/>
      </c>
      <c r="C113" s="188" t="str">
        <f>IF('Result Sheet'!F116="","",'Result Sheet'!F116)</f>
        <v/>
      </c>
      <c r="D113" s="189" t="str">
        <f>IF('Result Sheet'!E116="","",'Result Sheet'!E116)</f>
        <v/>
      </c>
      <c r="E113" s="333" t="str">
        <f>IF('Result Sheet'!G116="","",'Result Sheet'!G116)</f>
        <v/>
      </c>
      <c r="F113" s="333" t="str">
        <f>IF('Result Sheet'!H116="","",'Result Sheet'!H116)</f>
        <v/>
      </c>
      <c r="G113" s="333" t="str">
        <f>IF('Result Sheet'!I116="","",'Result Sheet'!I116)</f>
        <v/>
      </c>
      <c r="H113" s="190" t="str">
        <f>IF('Result Sheet'!K116="","",'Result Sheet'!K116)</f>
        <v/>
      </c>
      <c r="I113" s="190" t="str">
        <f>IF('Result Sheet'!J116="","",'Result Sheet'!J116)</f>
        <v/>
      </c>
      <c r="J113" s="304" t="str">
        <f>IF('Result Sheet'!FZ116="","",'Result Sheet'!FZ116)</f>
        <v/>
      </c>
      <c r="K113" s="191" t="str">
        <f>IF('Result Sheet'!FU116="","",'Result Sheet'!FU116)</f>
        <v/>
      </c>
      <c r="L113" s="192" t="str">
        <f>IF('Result Sheet'!FV116="","",'Result Sheet'!FV116)</f>
        <v/>
      </c>
      <c r="M113" s="191" t="str">
        <f>IF('Result Sheet'!FW116="","",'Result Sheet'!FW116)</f>
        <v/>
      </c>
      <c r="N113" s="330" t="str">
        <f>IF('Result Sheet'!FZ116="NSO","NSO",IF('Result Sheet'!FX116="","",'Result Sheet'!FX116))</f>
        <v/>
      </c>
      <c r="O113" s="193" t="str">
        <f>IF('Result Sheet'!AE116="","",'Result Sheet'!AE116)</f>
        <v/>
      </c>
      <c r="P113" s="194" t="str">
        <f>IF('Result Sheet'!AF116="","",'Result Sheet'!AF116)</f>
        <v/>
      </c>
      <c r="Q113" s="193" t="str">
        <f>IF('Result Sheet'!AZ116="","",'Result Sheet'!AZ116)</f>
        <v/>
      </c>
      <c r="R113" s="194" t="str">
        <f>IF('Result Sheet'!BA116="","",'Result Sheet'!BA116)</f>
        <v/>
      </c>
      <c r="S113" s="193" t="str">
        <f>IF('Result Sheet'!BV116="","",'Result Sheet'!BV116)</f>
        <v/>
      </c>
      <c r="T113" s="194" t="str">
        <f>IF('Result Sheet'!BW116="","",'Result Sheet'!BW116)</f>
        <v/>
      </c>
      <c r="U113" s="193" t="str">
        <f>IF('Result Sheet'!CQ116="","",'Result Sheet'!CQ116)</f>
        <v/>
      </c>
      <c r="V113" s="194" t="str">
        <f>IF('Result Sheet'!CR116="","",'Result Sheet'!CR116)</f>
        <v/>
      </c>
      <c r="W113" s="193" t="str">
        <f>IF('Result Sheet'!DL116="","",'Result Sheet'!DL116)</f>
        <v/>
      </c>
      <c r="X113" s="194" t="str">
        <f>IF('Result Sheet'!DM116="","",'Result Sheet'!DM116)</f>
        <v/>
      </c>
      <c r="Y113" s="193" t="str">
        <f>IF('Result Sheet'!EG116="","",'Result Sheet'!EG116)</f>
        <v/>
      </c>
      <c r="Z113" s="194" t="str">
        <f>IF('Result Sheet'!EH116="","",'Result Sheet'!EH116)</f>
        <v/>
      </c>
      <c r="AA113" s="195" t="str">
        <f>IF('Result Sheet'!GB116="","",'Result Sheet'!GB116)</f>
        <v/>
      </c>
      <c r="BU113" s="196" t="str">
        <f>'Result Sheet'!G116</f>
        <v/>
      </c>
      <c r="BV113" s="197" t="str">
        <f t="shared" si="12"/>
        <v/>
      </c>
      <c r="BW113" s="197" t="str">
        <f t="shared" si="13"/>
        <v/>
      </c>
      <c r="BX113" s="197" t="str">
        <f t="shared" si="14"/>
        <v/>
      </c>
      <c r="BY113" s="197" t="str">
        <f t="shared" si="15"/>
        <v/>
      </c>
      <c r="BZ113" s="197" t="str">
        <f t="shared" si="16"/>
        <v/>
      </c>
      <c r="CA113" s="197" t="str">
        <f t="shared" si="17"/>
        <v/>
      </c>
      <c r="CB113" s="197" t="str">
        <f t="shared" si="18"/>
        <v/>
      </c>
      <c r="CC113" s="197" t="str">
        <f t="shared" si="19"/>
        <v/>
      </c>
      <c r="CD113" s="197" t="str">
        <f t="shared" si="20"/>
        <v/>
      </c>
      <c r="CE113" s="197" t="str">
        <f t="shared" si="21"/>
        <v/>
      </c>
      <c r="CF113" s="197" t="str">
        <f t="shared" si="22"/>
        <v/>
      </c>
      <c r="CG113" s="197" t="str">
        <f t="shared" si="23"/>
        <v/>
      </c>
      <c r="CH113" s="198"/>
    </row>
    <row r="114" spans="1:86" ht="15.95" customHeight="1">
      <c r="A114" s="186">
        <f>IF('Result Sheet'!A117="","",'Result Sheet'!A117)</f>
        <v>110</v>
      </c>
      <c r="B114" s="187" t="str">
        <f>IF('Result Sheet'!B117="","",'Result Sheet'!B117)</f>
        <v/>
      </c>
      <c r="C114" s="188" t="str">
        <f>IF('Result Sheet'!F117="","",'Result Sheet'!F117)</f>
        <v/>
      </c>
      <c r="D114" s="189" t="str">
        <f>IF('Result Sheet'!E117="","",'Result Sheet'!E117)</f>
        <v/>
      </c>
      <c r="E114" s="333" t="str">
        <f>IF('Result Sheet'!G117="","",'Result Sheet'!G117)</f>
        <v/>
      </c>
      <c r="F114" s="333" t="str">
        <f>IF('Result Sheet'!H117="","",'Result Sheet'!H117)</f>
        <v/>
      </c>
      <c r="G114" s="333" t="str">
        <f>IF('Result Sheet'!I117="","",'Result Sheet'!I117)</f>
        <v/>
      </c>
      <c r="H114" s="190" t="str">
        <f>IF('Result Sheet'!K117="","",'Result Sheet'!K117)</f>
        <v/>
      </c>
      <c r="I114" s="190" t="str">
        <f>IF('Result Sheet'!J117="","",'Result Sheet'!J117)</f>
        <v/>
      </c>
      <c r="J114" s="304" t="str">
        <f>IF('Result Sheet'!FZ117="","",'Result Sheet'!FZ117)</f>
        <v/>
      </c>
      <c r="K114" s="191" t="str">
        <f>IF('Result Sheet'!FU117="","",'Result Sheet'!FU117)</f>
        <v/>
      </c>
      <c r="L114" s="192" t="str">
        <f>IF('Result Sheet'!FV117="","",'Result Sheet'!FV117)</f>
        <v/>
      </c>
      <c r="M114" s="191" t="str">
        <f>IF('Result Sheet'!FW117="","",'Result Sheet'!FW117)</f>
        <v/>
      </c>
      <c r="N114" s="330" t="str">
        <f>IF('Result Sheet'!FZ117="NSO","NSO",IF('Result Sheet'!FX117="","",'Result Sheet'!FX117))</f>
        <v/>
      </c>
      <c r="O114" s="193" t="str">
        <f>IF('Result Sheet'!AE117="","",'Result Sheet'!AE117)</f>
        <v/>
      </c>
      <c r="P114" s="194" t="str">
        <f>IF('Result Sheet'!AF117="","",'Result Sheet'!AF117)</f>
        <v/>
      </c>
      <c r="Q114" s="193" t="str">
        <f>IF('Result Sheet'!AZ117="","",'Result Sheet'!AZ117)</f>
        <v/>
      </c>
      <c r="R114" s="194" t="str">
        <f>IF('Result Sheet'!BA117="","",'Result Sheet'!BA117)</f>
        <v/>
      </c>
      <c r="S114" s="193" t="str">
        <f>IF('Result Sheet'!BV117="","",'Result Sheet'!BV117)</f>
        <v/>
      </c>
      <c r="T114" s="194" t="str">
        <f>IF('Result Sheet'!BW117="","",'Result Sheet'!BW117)</f>
        <v/>
      </c>
      <c r="U114" s="193" t="str">
        <f>IF('Result Sheet'!CQ117="","",'Result Sheet'!CQ117)</f>
        <v/>
      </c>
      <c r="V114" s="194" t="str">
        <f>IF('Result Sheet'!CR117="","",'Result Sheet'!CR117)</f>
        <v/>
      </c>
      <c r="W114" s="193" t="str">
        <f>IF('Result Sheet'!DL117="","",'Result Sheet'!DL117)</f>
        <v/>
      </c>
      <c r="X114" s="194" t="str">
        <f>IF('Result Sheet'!DM117="","",'Result Sheet'!DM117)</f>
        <v/>
      </c>
      <c r="Y114" s="193" t="str">
        <f>IF('Result Sheet'!EG117="","",'Result Sheet'!EG117)</f>
        <v/>
      </c>
      <c r="Z114" s="194" t="str">
        <f>IF('Result Sheet'!EH117="","",'Result Sheet'!EH117)</f>
        <v/>
      </c>
      <c r="AA114" s="195" t="str">
        <f>IF('Result Sheet'!GB117="","",'Result Sheet'!GB117)</f>
        <v/>
      </c>
      <c r="BU114" s="196" t="str">
        <f>'Result Sheet'!G117</f>
        <v/>
      </c>
      <c r="BV114" s="197" t="str">
        <f t="shared" si="12"/>
        <v/>
      </c>
      <c r="BW114" s="197" t="str">
        <f t="shared" si="13"/>
        <v/>
      </c>
      <c r="BX114" s="197" t="str">
        <f t="shared" si="14"/>
        <v/>
      </c>
      <c r="BY114" s="197" t="str">
        <f t="shared" si="15"/>
        <v/>
      </c>
      <c r="BZ114" s="197" t="str">
        <f t="shared" si="16"/>
        <v/>
      </c>
      <c r="CA114" s="197" t="str">
        <f t="shared" si="17"/>
        <v/>
      </c>
      <c r="CB114" s="197" t="str">
        <f t="shared" si="18"/>
        <v/>
      </c>
      <c r="CC114" s="197" t="str">
        <f t="shared" si="19"/>
        <v/>
      </c>
      <c r="CD114" s="197" t="str">
        <f t="shared" si="20"/>
        <v/>
      </c>
      <c r="CE114" s="197" t="str">
        <f t="shared" si="21"/>
        <v/>
      </c>
      <c r="CF114" s="197" t="str">
        <f t="shared" si="22"/>
        <v/>
      </c>
      <c r="CG114" s="197" t="str">
        <f t="shared" si="23"/>
        <v/>
      </c>
      <c r="CH114" s="198"/>
    </row>
    <row r="115" spans="1:86" ht="15.95" customHeight="1">
      <c r="A115" s="186">
        <f>IF('Result Sheet'!A118="","",'Result Sheet'!A118)</f>
        <v>111</v>
      </c>
      <c r="B115" s="187" t="str">
        <f>IF('Result Sheet'!B118="","",'Result Sheet'!B118)</f>
        <v/>
      </c>
      <c r="C115" s="188" t="str">
        <f>IF('Result Sheet'!F118="","",'Result Sheet'!F118)</f>
        <v/>
      </c>
      <c r="D115" s="189" t="str">
        <f>IF('Result Sheet'!E118="","",'Result Sheet'!E118)</f>
        <v/>
      </c>
      <c r="E115" s="333" t="str">
        <f>IF('Result Sheet'!G118="","",'Result Sheet'!G118)</f>
        <v/>
      </c>
      <c r="F115" s="333" t="str">
        <f>IF('Result Sheet'!H118="","",'Result Sheet'!H118)</f>
        <v/>
      </c>
      <c r="G115" s="333" t="str">
        <f>IF('Result Sheet'!I118="","",'Result Sheet'!I118)</f>
        <v/>
      </c>
      <c r="H115" s="190" t="str">
        <f>IF('Result Sheet'!K118="","",'Result Sheet'!K118)</f>
        <v/>
      </c>
      <c r="I115" s="190" t="str">
        <f>IF('Result Sheet'!J118="","",'Result Sheet'!J118)</f>
        <v/>
      </c>
      <c r="J115" s="304" t="str">
        <f>IF('Result Sheet'!FZ118="","",'Result Sheet'!FZ118)</f>
        <v/>
      </c>
      <c r="K115" s="191" t="str">
        <f>IF('Result Sheet'!FU118="","",'Result Sheet'!FU118)</f>
        <v/>
      </c>
      <c r="L115" s="192" t="str">
        <f>IF('Result Sheet'!FV118="","",'Result Sheet'!FV118)</f>
        <v/>
      </c>
      <c r="M115" s="191" t="str">
        <f>IF('Result Sheet'!FW118="","",'Result Sheet'!FW118)</f>
        <v/>
      </c>
      <c r="N115" s="330" t="str">
        <f>IF('Result Sheet'!FZ118="NSO","NSO",IF('Result Sheet'!FX118="","",'Result Sheet'!FX118))</f>
        <v/>
      </c>
      <c r="O115" s="193" t="str">
        <f>IF('Result Sheet'!AE118="","",'Result Sheet'!AE118)</f>
        <v/>
      </c>
      <c r="P115" s="194" t="str">
        <f>IF('Result Sheet'!AF118="","",'Result Sheet'!AF118)</f>
        <v/>
      </c>
      <c r="Q115" s="193" t="str">
        <f>IF('Result Sheet'!AZ118="","",'Result Sheet'!AZ118)</f>
        <v/>
      </c>
      <c r="R115" s="194" t="str">
        <f>IF('Result Sheet'!BA118="","",'Result Sheet'!BA118)</f>
        <v/>
      </c>
      <c r="S115" s="193" t="str">
        <f>IF('Result Sheet'!BV118="","",'Result Sheet'!BV118)</f>
        <v/>
      </c>
      <c r="T115" s="194" t="str">
        <f>IF('Result Sheet'!BW118="","",'Result Sheet'!BW118)</f>
        <v/>
      </c>
      <c r="U115" s="193" t="str">
        <f>IF('Result Sheet'!CQ118="","",'Result Sheet'!CQ118)</f>
        <v/>
      </c>
      <c r="V115" s="194" t="str">
        <f>IF('Result Sheet'!CR118="","",'Result Sheet'!CR118)</f>
        <v/>
      </c>
      <c r="W115" s="193" t="str">
        <f>IF('Result Sheet'!DL118="","",'Result Sheet'!DL118)</f>
        <v/>
      </c>
      <c r="X115" s="194" t="str">
        <f>IF('Result Sheet'!DM118="","",'Result Sheet'!DM118)</f>
        <v/>
      </c>
      <c r="Y115" s="193" t="str">
        <f>IF('Result Sheet'!EG118="","",'Result Sheet'!EG118)</f>
        <v/>
      </c>
      <c r="Z115" s="194" t="str">
        <f>IF('Result Sheet'!EH118="","",'Result Sheet'!EH118)</f>
        <v/>
      </c>
      <c r="AA115" s="195" t="str">
        <f>IF('Result Sheet'!GB118="","",'Result Sheet'!GB118)</f>
        <v/>
      </c>
      <c r="BU115" s="196" t="str">
        <f>'Result Sheet'!G118</f>
        <v/>
      </c>
      <c r="BV115" s="197" t="str">
        <f t="shared" si="12"/>
        <v/>
      </c>
      <c r="BW115" s="197" t="str">
        <f t="shared" si="13"/>
        <v/>
      </c>
      <c r="BX115" s="197" t="str">
        <f t="shared" si="14"/>
        <v/>
      </c>
      <c r="BY115" s="197" t="str">
        <f t="shared" si="15"/>
        <v/>
      </c>
      <c r="BZ115" s="197" t="str">
        <f t="shared" si="16"/>
        <v/>
      </c>
      <c r="CA115" s="197" t="str">
        <f t="shared" si="17"/>
        <v/>
      </c>
      <c r="CB115" s="197" t="str">
        <f t="shared" si="18"/>
        <v/>
      </c>
      <c r="CC115" s="197" t="str">
        <f t="shared" si="19"/>
        <v/>
      </c>
      <c r="CD115" s="197" t="str">
        <f t="shared" si="20"/>
        <v/>
      </c>
      <c r="CE115" s="197" t="str">
        <f t="shared" si="21"/>
        <v/>
      </c>
      <c r="CF115" s="197" t="str">
        <f t="shared" si="22"/>
        <v/>
      </c>
      <c r="CG115" s="197" t="str">
        <f t="shared" si="23"/>
        <v/>
      </c>
      <c r="CH115" s="198"/>
    </row>
    <row r="116" spans="1:86" ht="15.95" customHeight="1">
      <c r="A116" s="186">
        <f>IF('Result Sheet'!A119="","",'Result Sheet'!A119)</f>
        <v>112</v>
      </c>
      <c r="B116" s="187" t="str">
        <f>IF('Result Sheet'!B119="","",'Result Sheet'!B119)</f>
        <v/>
      </c>
      <c r="C116" s="188" t="str">
        <f>IF('Result Sheet'!F119="","",'Result Sheet'!F119)</f>
        <v/>
      </c>
      <c r="D116" s="189" t="str">
        <f>IF('Result Sheet'!E119="","",'Result Sheet'!E119)</f>
        <v/>
      </c>
      <c r="E116" s="333" t="str">
        <f>IF('Result Sheet'!G119="","",'Result Sheet'!G119)</f>
        <v/>
      </c>
      <c r="F116" s="333" t="str">
        <f>IF('Result Sheet'!H119="","",'Result Sheet'!H119)</f>
        <v/>
      </c>
      <c r="G116" s="333" t="str">
        <f>IF('Result Sheet'!I119="","",'Result Sheet'!I119)</f>
        <v/>
      </c>
      <c r="H116" s="190" t="str">
        <f>IF('Result Sheet'!K119="","",'Result Sheet'!K119)</f>
        <v/>
      </c>
      <c r="I116" s="190" t="str">
        <f>IF('Result Sheet'!J119="","",'Result Sheet'!J119)</f>
        <v/>
      </c>
      <c r="J116" s="304" t="str">
        <f>IF('Result Sheet'!FZ119="","",'Result Sheet'!FZ119)</f>
        <v/>
      </c>
      <c r="K116" s="191" t="str">
        <f>IF('Result Sheet'!FU119="","",'Result Sheet'!FU119)</f>
        <v/>
      </c>
      <c r="L116" s="192" t="str">
        <f>IF('Result Sheet'!FV119="","",'Result Sheet'!FV119)</f>
        <v/>
      </c>
      <c r="M116" s="191" t="str">
        <f>IF('Result Sheet'!FW119="","",'Result Sheet'!FW119)</f>
        <v/>
      </c>
      <c r="N116" s="330" t="str">
        <f>IF('Result Sheet'!FZ119="NSO","NSO",IF('Result Sheet'!FX119="","",'Result Sheet'!FX119))</f>
        <v/>
      </c>
      <c r="O116" s="193" t="str">
        <f>IF('Result Sheet'!AE119="","",'Result Sheet'!AE119)</f>
        <v/>
      </c>
      <c r="P116" s="194" t="str">
        <f>IF('Result Sheet'!AF119="","",'Result Sheet'!AF119)</f>
        <v/>
      </c>
      <c r="Q116" s="193" t="str">
        <f>IF('Result Sheet'!AZ119="","",'Result Sheet'!AZ119)</f>
        <v/>
      </c>
      <c r="R116" s="194" t="str">
        <f>IF('Result Sheet'!BA119="","",'Result Sheet'!BA119)</f>
        <v/>
      </c>
      <c r="S116" s="193" t="str">
        <f>IF('Result Sheet'!BV119="","",'Result Sheet'!BV119)</f>
        <v/>
      </c>
      <c r="T116" s="194" t="str">
        <f>IF('Result Sheet'!BW119="","",'Result Sheet'!BW119)</f>
        <v/>
      </c>
      <c r="U116" s="193" t="str">
        <f>IF('Result Sheet'!CQ119="","",'Result Sheet'!CQ119)</f>
        <v/>
      </c>
      <c r="V116" s="194" t="str">
        <f>IF('Result Sheet'!CR119="","",'Result Sheet'!CR119)</f>
        <v/>
      </c>
      <c r="W116" s="193" t="str">
        <f>IF('Result Sheet'!DL119="","",'Result Sheet'!DL119)</f>
        <v/>
      </c>
      <c r="X116" s="194" t="str">
        <f>IF('Result Sheet'!DM119="","",'Result Sheet'!DM119)</f>
        <v/>
      </c>
      <c r="Y116" s="193" t="str">
        <f>IF('Result Sheet'!EG119="","",'Result Sheet'!EG119)</f>
        <v/>
      </c>
      <c r="Z116" s="194" t="str">
        <f>IF('Result Sheet'!EH119="","",'Result Sheet'!EH119)</f>
        <v/>
      </c>
      <c r="AA116" s="195" t="str">
        <f>IF('Result Sheet'!GB119="","",'Result Sheet'!GB119)</f>
        <v/>
      </c>
      <c r="BU116" s="196" t="str">
        <f>'Result Sheet'!G119</f>
        <v/>
      </c>
      <c r="BV116" s="197" t="str">
        <f t="shared" si="12"/>
        <v/>
      </c>
      <c r="BW116" s="197" t="str">
        <f t="shared" si="13"/>
        <v/>
      </c>
      <c r="BX116" s="197" t="str">
        <f t="shared" si="14"/>
        <v/>
      </c>
      <c r="BY116" s="197" t="str">
        <f t="shared" si="15"/>
        <v/>
      </c>
      <c r="BZ116" s="197" t="str">
        <f t="shared" si="16"/>
        <v/>
      </c>
      <c r="CA116" s="197" t="str">
        <f t="shared" si="17"/>
        <v/>
      </c>
      <c r="CB116" s="197" t="str">
        <f t="shared" si="18"/>
        <v/>
      </c>
      <c r="CC116" s="197" t="str">
        <f t="shared" si="19"/>
        <v/>
      </c>
      <c r="CD116" s="197" t="str">
        <f t="shared" si="20"/>
        <v/>
      </c>
      <c r="CE116" s="197" t="str">
        <f t="shared" si="21"/>
        <v/>
      </c>
      <c r="CF116" s="197" t="str">
        <f t="shared" si="22"/>
        <v/>
      </c>
      <c r="CG116" s="197" t="str">
        <f t="shared" si="23"/>
        <v/>
      </c>
      <c r="CH116" s="198"/>
    </row>
    <row r="117" spans="1:86" ht="15.95" customHeight="1">
      <c r="A117" s="186">
        <f>IF('Result Sheet'!A120="","",'Result Sheet'!A120)</f>
        <v>113</v>
      </c>
      <c r="B117" s="187" t="str">
        <f>IF('Result Sheet'!B120="","",'Result Sheet'!B120)</f>
        <v/>
      </c>
      <c r="C117" s="188" t="str">
        <f>IF('Result Sheet'!F120="","",'Result Sheet'!F120)</f>
        <v/>
      </c>
      <c r="D117" s="189" t="str">
        <f>IF('Result Sheet'!E120="","",'Result Sheet'!E120)</f>
        <v/>
      </c>
      <c r="E117" s="333" t="str">
        <f>IF('Result Sheet'!G120="","",'Result Sheet'!G120)</f>
        <v/>
      </c>
      <c r="F117" s="333" t="str">
        <f>IF('Result Sheet'!H120="","",'Result Sheet'!H120)</f>
        <v/>
      </c>
      <c r="G117" s="333" t="str">
        <f>IF('Result Sheet'!I120="","",'Result Sheet'!I120)</f>
        <v/>
      </c>
      <c r="H117" s="190" t="str">
        <f>IF('Result Sheet'!K120="","",'Result Sheet'!K120)</f>
        <v/>
      </c>
      <c r="I117" s="190" t="str">
        <f>IF('Result Sheet'!J120="","",'Result Sheet'!J120)</f>
        <v/>
      </c>
      <c r="J117" s="304" t="str">
        <f>IF('Result Sheet'!FZ120="","",'Result Sheet'!FZ120)</f>
        <v/>
      </c>
      <c r="K117" s="191" t="str">
        <f>IF('Result Sheet'!FU120="","",'Result Sheet'!FU120)</f>
        <v/>
      </c>
      <c r="L117" s="192" t="str">
        <f>IF('Result Sheet'!FV120="","",'Result Sheet'!FV120)</f>
        <v/>
      </c>
      <c r="M117" s="191" t="str">
        <f>IF('Result Sheet'!FW120="","",'Result Sheet'!FW120)</f>
        <v/>
      </c>
      <c r="N117" s="330" t="str">
        <f>IF('Result Sheet'!FZ120="NSO","NSO",IF('Result Sheet'!FX120="","",'Result Sheet'!FX120))</f>
        <v/>
      </c>
      <c r="O117" s="193" t="str">
        <f>IF('Result Sheet'!AE120="","",'Result Sheet'!AE120)</f>
        <v/>
      </c>
      <c r="P117" s="194" t="str">
        <f>IF('Result Sheet'!AF120="","",'Result Sheet'!AF120)</f>
        <v/>
      </c>
      <c r="Q117" s="193" t="str">
        <f>IF('Result Sheet'!AZ120="","",'Result Sheet'!AZ120)</f>
        <v/>
      </c>
      <c r="R117" s="194" t="str">
        <f>IF('Result Sheet'!BA120="","",'Result Sheet'!BA120)</f>
        <v/>
      </c>
      <c r="S117" s="193" t="str">
        <f>IF('Result Sheet'!BV120="","",'Result Sheet'!BV120)</f>
        <v/>
      </c>
      <c r="T117" s="194" t="str">
        <f>IF('Result Sheet'!BW120="","",'Result Sheet'!BW120)</f>
        <v/>
      </c>
      <c r="U117" s="193" t="str">
        <f>IF('Result Sheet'!CQ120="","",'Result Sheet'!CQ120)</f>
        <v/>
      </c>
      <c r="V117" s="194" t="str">
        <f>IF('Result Sheet'!CR120="","",'Result Sheet'!CR120)</f>
        <v/>
      </c>
      <c r="W117" s="193" t="str">
        <f>IF('Result Sheet'!DL120="","",'Result Sheet'!DL120)</f>
        <v/>
      </c>
      <c r="X117" s="194" t="str">
        <f>IF('Result Sheet'!DM120="","",'Result Sheet'!DM120)</f>
        <v/>
      </c>
      <c r="Y117" s="193" t="str">
        <f>IF('Result Sheet'!EG120="","",'Result Sheet'!EG120)</f>
        <v/>
      </c>
      <c r="Z117" s="194" t="str">
        <f>IF('Result Sheet'!EH120="","",'Result Sheet'!EH120)</f>
        <v/>
      </c>
      <c r="AA117" s="195" t="str">
        <f>IF('Result Sheet'!GB120="","",'Result Sheet'!GB120)</f>
        <v/>
      </c>
      <c r="BU117" s="196" t="str">
        <f>'Result Sheet'!G120</f>
        <v/>
      </c>
      <c r="BV117" s="197" t="str">
        <f t="shared" si="12"/>
        <v/>
      </c>
      <c r="BW117" s="197" t="str">
        <f t="shared" si="13"/>
        <v/>
      </c>
      <c r="BX117" s="197" t="str">
        <f t="shared" si="14"/>
        <v/>
      </c>
      <c r="BY117" s="197" t="str">
        <f t="shared" si="15"/>
        <v/>
      </c>
      <c r="BZ117" s="197" t="str">
        <f t="shared" si="16"/>
        <v/>
      </c>
      <c r="CA117" s="197" t="str">
        <f t="shared" si="17"/>
        <v/>
      </c>
      <c r="CB117" s="197" t="str">
        <f t="shared" si="18"/>
        <v/>
      </c>
      <c r="CC117" s="197" t="str">
        <f t="shared" si="19"/>
        <v/>
      </c>
      <c r="CD117" s="197" t="str">
        <f t="shared" si="20"/>
        <v/>
      </c>
      <c r="CE117" s="197" t="str">
        <f t="shared" si="21"/>
        <v/>
      </c>
      <c r="CF117" s="197" t="str">
        <f t="shared" si="22"/>
        <v/>
      </c>
      <c r="CG117" s="197" t="str">
        <f t="shared" si="23"/>
        <v/>
      </c>
      <c r="CH117" s="198"/>
    </row>
    <row r="118" spans="1:86" ht="15.95" customHeight="1">
      <c r="A118" s="186">
        <f>IF('Result Sheet'!A121="","",'Result Sheet'!A121)</f>
        <v>114</v>
      </c>
      <c r="B118" s="187" t="str">
        <f>IF('Result Sheet'!B121="","",'Result Sheet'!B121)</f>
        <v/>
      </c>
      <c r="C118" s="188" t="str">
        <f>IF('Result Sheet'!F121="","",'Result Sheet'!F121)</f>
        <v/>
      </c>
      <c r="D118" s="189" t="str">
        <f>IF('Result Sheet'!E121="","",'Result Sheet'!E121)</f>
        <v/>
      </c>
      <c r="E118" s="333" t="str">
        <f>IF('Result Sheet'!G121="","",'Result Sheet'!G121)</f>
        <v/>
      </c>
      <c r="F118" s="333" t="str">
        <f>IF('Result Sheet'!H121="","",'Result Sheet'!H121)</f>
        <v/>
      </c>
      <c r="G118" s="333" t="str">
        <f>IF('Result Sheet'!I121="","",'Result Sheet'!I121)</f>
        <v/>
      </c>
      <c r="H118" s="190" t="str">
        <f>IF('Result Sheet'!K121="","",'Result Sheet'!K121)</f>
        <v/>
      </c>
      <c r="I118" s="190" t="str">
        <f>IF('Result Sheet'!J121="","",'Result Sheet'!J121)</f>
        <v/>
      </c>
      <c r="J118" s="304" t="str">
        <f>IF('Result Sheet'!FZ121="","",'Result Sheet'!FZ121)</f>
        <v/>
      </c>
      <c r="K118" s="191" t="str">
        <f>IF('Result Sheet'!FU121="","",'Result Sheet'!FU121)</f>
        <v/>
      </c>
      <c r="L118" s="192" t="str">
        <f>IF('Result Sheet'!FV121="","",'Result Sheet'!FV121)</f>
        <v/>
      </c>
      <c r="M118" s="191" t="str">
        <f>IF('Result Sheet'!FW121="","",'Result Sheet'!FW121)</f>
        <v/>
      </c>
      <c r="N118" s="330" t="str">
        <f>IF('Result Sheet'!FZ121="NSO","NSO",IF('Result Sheet'!FX121="","",'Result Sheet'!FX121))</f>
        <v/>
      </c>
      <c r="O118" s="193" t="str">
        <f>IF('Result Sheet'!AE121="","",'Result Sheet'!AE121)</f>
        <v/>
      </c>
      <c r="P118" s="194" t="str">
        <f>IF('Result Sheet'!AF121="","",'Result Sheet'!AF121)</f>
        <v/>
      </c>
      <c r="Q118" s="193" t="str">
        <f>IF('Result Sheet'!AZ121="","",'Result Sheet'!AZ121)</f>
        <v/>
      </c>
      <c r="R118" s="194" t="str">
        <f>IF('Result Sheet'!BA121="","",'Result Sheet'!BA121)</f>
        <v/>
      </c>
      <c r="S118" s="193" t="str">
        <f>IF('Result Sheet'!BV121="","",'Result Sheet'!BV121)</f>
        <v/>
      </c>
      <c r="T118" s="194" t="str">
        <f>IF('Result Sheet'!BW121="","",'Result Sheet'!BW121)</f>
        <v/>
      </c>
      <c r="U118" s="193" t="str">
        <f>IF('Result Sheet'!CQ121="","",'Result Sheet'!CQ121)</f>
        <v/>
      </c>
      <c r="V118" s="194" t="str">
        <f>IF('Result Sheet'!CR121="","",'Result Sheet'!CR121)</f>
        <v/>
      </c>
      <c r="W118" s="193" t="str">
        <f>IF('Result Sheet'!DL121="","",'Result Sheet'!DL121)</f>
        <v/>
      </c>
      <c r="X118" s="194" t="str">
        <f>IF('Result Sheet'!DM121="","",'Result Sheet'!DM121)</f>
        <v/>
      </c>
      <c r="Y118" s="193" t="str">
        <f>IF('Result Sheet'!EG121="","",'Result Sheet'!EG121)</f>
        <v/>
      </c>
      <c r="Z118" s="194" t="str">
        <f>IF('Result Sheet'!EH121="","",'Result Sheet'!EH121)</f>
        <v/>
      </c>
      <c r="AA118" s="195" t="str">
        <f>IF('Result Sheet'!GB121="","",'Result Sheet'!GB121)</f>
        <v/>
      </c>
      <c r="BU118" s="196" t="str">
        <f>'Result Sheet'!G121</f>
        <v/>
      </c>
      <c r="BV118" s="197" t="str">
        <f t="shared" si="12"/>
        <v/>
      </c>
      <c r="BW118" s="197" t="str">
        <f t="shared" si="13"/>
        <v/>
      </c>
      <c r="BX118" s="197" t="str">
        <f t="shared" si="14"/>
        <v/>
      </c>
      <c r="BY118" s="197" t="str">
        <f t="shared" si="15"/>
        <v/>
      </c>
      <c r="BZ118" s="197" t="str">
        <f t="shared" si="16"/>
        <v/>
      </c>
      <c r="CA118" s="197" t="str">
        <f t="shared" si="17"/>
        <v/>
      </c>
      <c r="CB118" s="197" t="str">
        <f t="shared" si="18"/>
        <v/>
      </c>
      <c r="CC118" s="197" t="str">
        <f t="shared" si="19"/>
        <v/>
      </c>
      <c r="CD118" s="197" t="str">
        <f t="shared" si="20"/>
        <v/>
      </c>
      <c r="CE118" s="197" t="str">
        <f t="shared" si="21"/>
        <v/>
      </c>
      <c r="CF118" s="197" t="str">
        <f t="shared" si="22"/>
        <v/>
      </c>
      <c r="CG118" s="197" t="str">
        <f t="shared" si="23"/>
        <v/>
      </c>
      <c r="CH118" s="198"/>
    </row>
    <row r="119" spans="1:86" ht="15.95" customHeight="1">
      <c r="A119" s="186">
        <f>IF('Result Sheet'!A122="","",'Result Sheet'!A122)</f>
        <v>115</v>
      </c>
      <c r="B119" s="187" t="str">
        <f>IF('Result Sheet'!B122="","",'Result Sheet'!B122)</f>
        <v/>
      </c>
      <c r="C119" s="188" t="str">
        <f>IF('Result Sheet'!F122="","",'Result Sheet'!F122)</f>
        <v/>
      </c>
      <c r="D119" s="189" t="str">
        <f>IF('Result Sheet'!E122="","",'Result Sheet'!E122)</f>
        <v/>
      </c>
      <c r="E119" s="333" t="str">
        <f>IF('Result Sheet'!G122="","",'Result Sheet'!G122)</f>
        <v/>
      </c>
      <c r="F119" s="333" t="str">
        <f>IF('Result Sheet'!H122="","",'Result Sheet'!H122)</f>
        <v/>
      </c>
      <c r="G119" s="333" t="str">
        <f>IF('Result Sheet'!I122="","",'Result Sheet'!I122)</f>
        <v/>
      </c>
      <c r="H119" s="190" t="str">
        <f>IF('Result Sheet'!K122="","",'Result Sheet'!K122)</f>
        <v/>
      </c>
      <c r="I119" s="190" t="str">
        <f>IF('Result Sheet'!J122="","",'Result Sheet'!J122)</f>
        <v/>
      </c>
      <c r="J119" s="304" t="str">
        <f>IF('Result Sheet'!FZ122="","",'Result Sheet'!FZ122)</f>
        <v/>
      </c>
      <c r="K119" s="191" t="str">
        <f>IF('Result Sheet'!FU122="","",'Result Sheet'!FU122)</f>
        <v/>
      </c>
      <c r="L119" s="192" t="str">
        <f>IF('Result Sheet'!FV122="","",'Result Sheet'!FV122)</f>
        <v/>
      </c>
      <c r="M119" s="191" t="str">
        <f>IF('Result Sheet'!FW122="","",'Result Sheet'!FW122)</f>
        <v/>
      </c>
      <c r="N119" s="330" t="str">
        <f>IF('Result Sheet'!FZ122="NSO","NSO",IF('Result Sheet'!FX122="","",'Result Sheet'!FX122))</f>
        <v/>
      </c>
      <c r="O119" s="193" t="str">
        <f>IF('Result Sheet'!AE122="","",'Result Sheet'!AE122)</f>
        <v/>
      </c>
      <c r="P119" s="194" t="str">
        <f>IF('Result Sheet'!AF122="","",'Result Sheet'!AF122)</f>
        <v/>
      </c>
      <c r="Q119" s="193" t="str">
        <f>IF('Result Sheet'!AZ122="","",'Result Sheet'!AZ122)</f>
        <v/>
      </c>
      <c r="R119" s="194" t="str">
        <f>IF('Result Sheet'!BA122="","",'Result Sheet'!BA122)</f>
        <v/>
      </c>
      <c r="S119" s="193" t="str">
        <f>IF('Result Sheet'!BV122="","",'Result Sheet'!BV122)</f>
        <v/>
      </c>
      <c r="T119" s="194" t="str">
        <f>IF('Result Sheet'!BW122="","",'Result Sheet'!BW122)</f>
        <v/>
      </c>
      <c r="U119" s="193" t="str">
        <f>IF('Result Sheet'!CQ122="","",'Result Sheet'!CQ122)</f>
        <v/>
      </c>
      <c r="V119" s="194" t="str">
        <f>IF('Result Sheet'!CR122="","",'Result Sheet'!CR122)</f>
        <v/>
      </c>
      <c r="W119" s="193" t="str">
        <f>IF('Result Sheet'!DL122="","",'Result Sheet'!DL122)</f>
        <v/>
      </c>
      <c r="X119" s="194" t="str">
        <f>IF('Result Sheet'!DM122="","",'Result Sheet'!DM122)</f>
        <v/>
      </c>
      <c r="Y119" s="193" t="str">
        <f>IF('Result Sheet'!EG122="","",'Result Sheet'!EG122)</f>
        <v/>
      </c>
      <c r="Z119" s="194" t="str">
        <f>IF('Result Sheet'!EH122="","",'Result Sheet'!EH122)</f>
        <v/>
      </c>
      <c r="AA119" s="195" t="str">
        <f>IF('Result Sheet'!GB122="","",'Result Sheet'!GB122)</f>
        <v/>
      </c>
      <c r="BU119" s="196" t="str">
        <f>'Result Sheet'!G122</f>
        <v/>
      </c>
      <c r="BV119" s="197" t="str">
        <f t="shared" si="12"/>
        <v/>
      </c>
      <c r="BW119" s="197" t="str">
        <f t="shared" si="13"/>
        <v/>
      </c>
      <c r="BX119" s="197" t="str">
        <f t="shared" si="14"/>
        <v/>
      </c>
      <c r="BY119" s="197" t="str">
        <f t="shared" si="15"/>
        <v/>
      </c>
      <c r="BZ119" s="197" t="str">
        <f t="shared" si="16"/>
        <v/>
      </c>
      <c r="CA119" s="197" t="str">
        <f t="shared" si="17"/>
        <v/>
      </c>
      <c r="CB119" s="197" t="str">
        <f t="shared" si="18"/>
        <v/>
      </c>
      <c r="CC119" s="197" t="str">
        <f t="shared" si="19"/>
        <v/>
      </c>
      <c r="CD119" s="197" t="str">
        <f t="shared" si="20"/>
        <v/>
      </c>
      <c r="CE119" s="197" t="str">
        <f t="shared" si="21"/>
        <v/>
      </c>
      <c r="CF119" s="197" t="str">
        <f t="shared" si="22"/>
        <v/>
      </c>
      <c r="CG119" s="197" t="str">
        <f t="shared" si="23"/>
        <v/>
      </c>
      <c r="CH119" s="198"/>
    </row>
    <row r="120" spans="1:86" ht="15.95" customHeight="1">
      <c r="A120" s="186">
        <f>IF('Result Sheet'!A123="","",'Result Sheet'!A123)</f>
        <v>116</v>
      </c>
      <c r="B120" s="187" t="str">
        <f>IF('Result Sheet'!B123="","",'Result Sheet'!B123)</f>
        <v/>
      </c>
      <c r="C120" s="188" t="str">
        <f>IF('Result Sheet'!F123="","",'Result Sheet'!F123)</f>
        <v/>
      </c>
      <c r="D120" s="189" t="str">
        <f>IF('Result Sheet'!E123="","",'Result Sheet'!E123)</f>
        <v/>
      </c>
      <c r="E120" s="333" t="str">
        <f>IF('Result Sheet'!G123="","",'Result Sheet'!G123)</f>
        <v/>
      </c>
      <c r="F120" s="333" t="str">
        <f>IF('Result Sheet'!H123="","",'Result Sheet'!H123)</f>
        <v/>
      </c>
      <c r="G120" s="333" t="str">
        <f>IF('Result Sheet'!I123="","",'Result Sheet'!I123)</f>
        <v/>
      </c>
      <c r="H120" s="190" t="str">
        <f>IF('Result Sheet'!K123="","",'Result Sheet'!K123)</f>
        <v/>
      </c>
      <c r="I120" s="190" t="str">
        <f>IF('Result Sheet'!J123="","",'Result Sheet'!J123)</f>
        <v/>
      </c>
      <c r="J120" s="304" t="str">
        <f>IF('Result Sheet'!FZ123="","",'Result Sheet'!FZ123)</f>
        <v/>
      </c>
      <c r="K120" s="191" t="str">
        <f>IF('Result Sheet'!FU123="","",'Result Sheet'!FU123)</f>
        <v/>
      </c>
      <c r="L120" s="192" t="str">
        <f>IF('Result Sheet'!FV123="","",'Result Sheet'!FV123)</f>
        <v/>
      </c>
      <c r="M120" s="191" t="str">
        <f>IF('Result Sheet'!FW123="","",'Result Sheet'!FW123)</f>
        <v/>
      </c>
      <c r="N120" s="330" t="str">
        <f>IF('Result Sheet'!FZ123="NSO","NSO",IF('Result Sheet'!FX123="","",'Result Sheet'!FX123))</f>
        <v/>
      </c>
      <c r="O120" s="193" t="str">
        <f>IF('Result Sheet'!AE123="","",'Result Sheet'!AE123)</f>
        <v/>
      </c>
      <c r="P120" s="194" t="str">
        <f>IF('Result Sheet'!AF123="","",'Result Sheet'!AF123)</f>
        <v/>
      </c>
      <c r="Q120" s="193" t="str">
        <f>IF('Result Sheet'!AZ123="","",'Result Sheet'!AZ123)</f>
        <v/>
      </c>
      <c r="R120" s="194" t="str">
        <f>IF('Result Sheet'!BA123="","",'Result Sheet'!BA123)</f>
        <v/>
      </c>
      <c r="S120" s="193" t="str">
        <f>IF('Result Sheet'!BV123="","",'Result Sheet'!BV123)</f>
        <v/>
      </c>
      <c r="T120" s="194" t="str">
        <f>IF('Result Sheet'!BW123="","",'Result Sheet'!BW123)</f>
        <v/>
      </c>
      <c r="U120" s="193" t="str">
        <f>IF('Result Sheet'!CQ123="","",'Result Sheet'!CQ123)</f>
        <v/>
      </c>
      <c r="V120" s="194" t="str">
        <f>IF('Result Sheet'!CR123="","",'Result Sheet'!CR123)</f>
        <v/>
      </c>
      <c r="W120" s="193" t="str">
        <f>IF('Result Sheet'!DL123="","",'Result Sheet'!DL123)</f>
        <v/>
      </c>
      <c r="X120" s="194" t="str">
        <f>IF('Result Sheet'!DM123="","",'Result Sheet'!DM123)</f>
        <v/>
      </c>
      <c r="Y120" s="193" t="str">
        <f>IF('Result Sheet'!EG123="","",'Result Sheet'!EG123)</f>
        <v/>
      </c>
      <c r="Z120" s="194" t="str">
        <f>IF('Result Sheet'!EH123="","",'Result Sheet'!EH123)</f>
        <v/>
      </c>
      <c r="AA120" s="195" t="str">
        <f>IF('Result Sheet'!GB123="","",'Result Sheet'!GB123)</f>
        <v/>
      </c>
      <c r="BU120" s="196" t="str">
        <f>'Result Sheet'!G123</f>
        <v/>
      </c>
      <c r="BV120" s="197" t="str">
        <f t="shared" si="12"/>
        <v/>
      </c>
      <c r="BW120" s="197" t="str">
        <f t="shared" si="13"/>
        <v/>
      </c>
      <c r="BX120" s="197" t="str">
        <f t="shared" si="14"/>
        <v/>
      </c>
      <c r="BY120" s="197" t="str">
        <f t="shared" si="15"/>
        <v/>
      </c>
      <c r="BZ120" s="197" t="str">
        <f t="shared" si="16"/>
        <v/>
      </c>
      <c r="CA120" s="197" t="str">
        <f t="shared" si="17"/>
        <v/>
      </c>
      <c r="CB120" s="197" t="str">
        <f t="shared" si="18"/>
        <v/>
      </c>
      <c r="CC120" s="197" t="str">
        <f t="shared" si="19"/>
        <v/>
      </c>
      <c r="CD120" s="197" t="str">
        <f t="shared" si="20"/>
        <v/>
      </c>
      <c r="CE120" s="197" t="str">
        <f t="shared" si="21"/>
        <v/>
      </c>
      <c r="CF120" s="197" t="str">
        <f t="shared" si="22"/>
        <v/>
      </c>
      <c r="CG120" s="197" t="str">
        <f t="shared" si="23"/>
        <v/>
      </c>
      <c r="CH120" s="198"/>
    </row>
    <row r="121" spans="1:86" ht="15.95" customHeight="1">
      <c r="A121" s="186">
        <f>IF('Result Sheet'!A124="","",'Result Sheet'!A124)</f>
        <v>117</v>
      </c>
      <c r="B121" s="187" t="str">
        <f>IF('Result Sheet'!B124="","",'Result Sheet'!B124)</f>
        <v/>
      </c>
      <c r="C121" s="188" t="str">
        <f>IF('Result Sheet'!F124="","",'Result Sheet'!F124)</f>
        <v/>
      </c>
      <c r="D121" s="189" t="str">
        <f>IF('Result Sheet'!E124="","",'Result Sheet'!E124)</f>
        <v/>
      </c>
      <c r="E121" s="333" t="str">
        <f>IF('Result Sheet'!G124="","",'Result Sheet'!G124)</f>
        <v/>
      </c>
      <c r="F121" s="333" t="str">
        <f>IF('Result Sheet'!H124="","",'Result Sheet'!H124)</f>
        <v/>
      </c>
      <c r="G121" s="333" t="str">
        <f>IF('Result Sheet'!I124="","",'Result Sheet'!I124)</f>
        <v/>
      </c>
      <c r="H121" s="190" t="str">
        <f>IF('Result Sheet'!K124="","",'Result Sheet'!K124)</f>
        <v/>
      </c>
      <c r="I121" s="190" t="str">
        <f>IF('Result Sheet'!J124="","",'Result Sheet'!J124)</f>
        <v/>
      </c>
      <c r="J121" s="304" t="str">
        <f>IF('Result Sheet'!FZ124="","",'Result Sheet'!FZ124)</f>
        <v/>
      </c>
      <c r="K121" s="191" t="str">
        <f>IF('Result Sheet'!FU124="","",'Result Sheet'!FU124)</f>
        <v/>
      </c>
      <c r="L121" s="192" t="str">
        <f>IF('Result Sheet'!FV124="","",'Result Sheet'!FV124)</f>
        <v/>
      </c>
      <c r="M121" s="191" t="str">
        <f>IF('Result Sheet'!FW124="","",'Result Sheet'!FW124)</f>
        <v/>
      </c>
      <c r="N121" s="330" t="str">
        <f>IF('Result Sheet'!FZ124="NSO","NSO",IF('Result Sheet'!FX124="","",'Result Sheet'!FX124))</f>
        <v/>
      </c>
      <c r="O121" s="193" t="str">
        <f>IF('Result Sheet'!AE124="","",'Result Sheet'!AE124)</f>
        <v/>
      </c>
      <c r="P121" s="194" t="str">
        <f>IF('Result Sheet'!AF124="","",'Result Sheet'!AF124)</f>
        <v/>
      </c>
      <c r="Q121" s="193" t="str">
        <f>IF('Result Sheet'!AZ124="","",'Result Sheet'!AZ124)</f>
        <v/>
      </c>
      <c r="R121" s="194" t="str">
        <f>IF('Result Sheet'!BA124="","",'Result Sheet'!BA124)</f>
        <v/>
      </c>
      <c r="S121" s="193" t="str">
        <f>IF('Result Sheet'!BV124="","",'Result Sheet'!BV124)</f>
        <v/>
      </c>
      <c r="T121" s="194" t="str">
        <f>IF('Result Sheet'!BW124="","",'Result Sheet'!BW124)</f>
        <v/>
      </c>
      <c r="U121" s="193" t="str">
        <f>IF('Result Sheet'!CQ124="","",'Result Sheet'!CQ124)</f>
        <v/>
      </c>
      <c r="V121" s="194" t="str">
        <f>IF('Result Sheet'!CR124="","",'Result Sheet'!CR124)</f>
        <v/>
      </c>
      <c r="W121" s="193" t="str">
        <f>IF('Result Sheet'!DL124="","",'Result Sheet'!DL124)</f>
        <v/>
      </c>
      <c r="X121" s="194" t="str">
        <f>IF('Result Sheet'!DM124="","",'Result Sheet'!DM124)</f>
        <v/>
      </c>
      <c r="Y121" s="193" t="str">
        <f>IF('Result Sheet'!EG124="","",'Result Sheet'!EG124)</f>
        <v/>
      </c>
      <c r="Z121" s="194" t="str">
        <f>IF('Result Sheet'!EH124="","",'Result Sheet'!EH124)</f>
        <v/>
      </c>
      <c r="AA121" s="195" t="str">
        <f>IF('Result Sheet'!GB124="","",'Result Sheet'!GB124)</f>
        <v/>
      </c>
      <c r="BU121" s="196" t="str">
        <f>'Result Sheet'!G124</f>
        <v/>
      </c>
      <c r="BV121" s="197" t="str">
        <f t="shared" si="12"/>
        <v/>
      </c>
      <c r="BW121" s="197" t="str">
        <f t="shared" si="13"/>
        <v/>
      </c>
      <c r="BX121" s="197" t="str">
        <f t="shared" si="14"/>
        <v/>
      </c>
      <c r="BY121" s="197" t="str">
        <f t="shared" si="15"/>
        <v/>
      </c>
      <c r="BZ121" s="197" t="str">
        <f t="shared" si="16"/>
        <v/>
      </c>
      <c r="CA121" s="197" t="str">
        <f t="shared" si="17"/>
        <v/>
      </c>
      <c r="CB121" s="197" t="str">
        <f t="shared" si="18"/>
        <v/>
      </c>
      <c r="CC121" s="197" t="str">
        <f t="shared" si="19"/>
        <v/>
      </c>
      <c r="CD121" s="197" t="str">
        <f t="shared" si="20"/>
        <v/>
      </c>
      <c r="CE121" s="197" t="str">
        <f t="shared" si="21"/>
        <v/>
      </c>
      <c r="CF121" s="197" t="str">
        <f t="shared" si="22"/>
        <v/>
      </c>
      <c r="CG121" s="197" t="str">
        <f t="shared" si="23"/>
        <v/>
      </c>
      <c r="CH121" s="198"/>
    </row>
    <row r="122" spans="1:86" ht="15.95" customHeight="1">
      <c r="A122" s="186">
        <f>IF('Result Sheet'!A125="","",'Result Sheet'!A125)</f>
        <v>118</v>
      </c>
      <c r="B122" s="187" t="str">
        <f>IF('Result Sheet'!B125="","",'Result Sheet'!B125)</f>
        <v/>
      </c>
      <c r="C122" s="188" t="str">
        <f>IF('Result Sheet'!F125="","",'Result Sheet'!F125)</f>
        <v/>
      </c>
      <c r="D122" s="189" t="str">
        <f>IF('Result Sheet'!E125="","",'Result Sheet'!E125)</f>
        <v/>
      </c>
      <c r="E122" s="333" t="str">
        <f>IF('Result Sheet'!G125="","",'Result Sheet'!G125)</f>
        <v/>
      </c>
      <c r="F122" s="333" t="str">
        <f>IF('Result Sheet'!H125="","",'Result Sheet'!H125)</f>
        <v/>
      </c>
      <c r="G122" s="333" t="str">
        <f>IF('Result Sheet'!I125="","",'Result Sheet'!I125)</f>
        <v/>
      </c>
      <c r="H122" s="190" t="str">
        <f>IF('Result Sheet'!K125="","",'Result Sheet'!K125)</f>
        <v/>
      </c>
      <c r="I122" s="190" t="str">
        <f>IF('Result Sheet'!J125="","",'Result Sheet'!J125)</f>
        <v/>
      </c>
      <c r="J122" s="304" t="str">
        <f>IF('Result Sheet'!FZ125="","",'Result Sheet'!FZ125)</f>
        <v/>
      </c>
      <c r="K122" s="191" t="str">
        <f>IF('Result Sheet'!FU125="","",'Result Sheet'!FU125)</f>
        <v/>
      </c>
      <c r="L122" s="192" t="str">
        <f>IF('Result Sheet'!FV125="","",'Result Sheet'!FV125)</f>
        <v/>
      </c>
      <c r="M122" s="191" t="str">
        <f>IF('Result Sheet'!FW125="","",'Result Sheet'!FW125)</f>
        <v/>
      </c>
      <c r="N122" s="330" t="str">
        <f>IF('Result Sheet'!FZ125="NSO","NSO",IF('Result Sheet'!FX125="","",'Result Sheet'!FX125))</f>
        <v/>
      </c>
      <c r="O122" s="193" t="str">
        <f>IF('Result Sheet'!AE125="","",'Result Sheet'!AE125)</f>
        <v/>
      </c>
      <c r="P122" s="194" t="str">
        <f>IF('Result Sheet'!AF125="","",'Result Sheet'!AF125)</f>
        <v/>
      </c>
      <c r="Q122" s="193" t="str">
        <f>IF('Result Sheet'!AZ125="","",'Result Sheet'!AZ125)</f>
        <v/>
      </c>
      <c r="R122" s="194" t="str">
        <f>IF('Result Sheet'!BA125="","",'Result Sheet'!BA125)</f>
        <v/>
      </c>
      <c r="S122" s="193" t="str">
        <f>IF('Result Sheet'!BV125="","",'Result Sheet'!BV125)</f>
        <v/>
      </c>
      <c r="T122" s="194" t="str">
        <f>IF('Result Sheet'!BW125="","",'Result Sheet'!BW125)</f>
        <v/>
      </c>
      <c r="U122" s="193" t="str">
        <f>IF('Result Sheet'!CQ125="","",'Result Sheet'!CQ125)</f>
        <v/>
      </c>
      <c r="V122" s="194" t="str">
        <f>IF('Result Sheet'!CR125="","",'Result Sheet'!CR125)</f>
        <v/>
      </c>
      <c r="W122" s="193" t="str">
        <f>IF('Result Sheet'!DL125="","",'Result Sheet'!DL125)</f>
        <v/>
      </c>
      <c r="X122" s="194" t="str">
        <f>IF('Result Sheet'!DM125="","",'Result Sheet'!DM125)</f>
        <v/>
      </c>
      <c r="Y122" s="193" t="str">
        <f>IF('Result Sheet'!EG125="","",'Result Sheet'!EG125)</f>
        <v/>
      </c>
      <c r="Z122" s="194" t="str">
        <f>IF('Result Sheet'!EH125="","",'Result Sheet'!EH125)</f>
        <v/>
      </c>
      <c r="AA122" s="195" t="str">
        <f>IF('Result Sheet'!GB125="","",'Result Sheet'!GB125)</f>
        <v/>
      </c>
      <c r="BU122" s="196" t="str">
        <f>'Result Sheet'!G125</f>
        <v/>
      </c>
      <c r="BV122" s="197" t="str">
        <f t="shared" si="12"/>
        <v/>
      </c>
      <c r="BW122" s="197" t="str">
        <f t="shared" si="13"/>
        <v/>
      </c>
      <c r="BX122" s="197" t="str">
        <f t="shared" si="14"/>
        <v/>
      </c>
      <c r="BY122" s="197" t="str">
        <f t="shared" si="15"/>
        <v/>
      </c>
      <c r="BZ122" s="197" t="str">
        <f t="shared" si="16"/>
        <v/>
      </c>
      <c r="CA122" s="197" t="str">
        <f t="shared" si="17"/>
        <v/>
      </c>
      <c r="CB122" s="197" t="str">
        <f t="shared" si="18"/>
        <v/>
      </c>
      <c r="CC122" s="197" t="str">
        <f t="shared" si="19"/>
        <v/>
      </c>
      <c r="CD122" s="197" t="str">
        <f t="shared" si="20"/>
        <v/>
      </c>
      <c r="CE122" s="197" t="str">
        <f t="shared" si="21"/>
        <v/>
      </c>
      <c r="CF122" s="197" t="str">
        <f t="shared" si="22"/>
        <v/>
      </c>
      <c r="CG122" s="197" t="str">
        <f t="shared" si="23"/>
        <v/>
      </c>
      <c r="CH122" s="198"/>
    </row>
    <row r="123" spans="1:86" ht="15.95" customHeight="1">
      <c r="A123" s="186">
        <f>IF('Result Sheet'!A126="","",'Result Sheet'!A126)</f>
        <v>119</v>
      </c>
      <c r="B123" s="187" t="str">
        <f>IF('Result Sheet'!B126="","",'Result Sheet'!B126)</f>
        <v/>
      </c>
      <c r="C123" s="188" t="str">
        <f>IF('Result Sheet'!F126="","",'Result Sheet'!F126)</f>
        <v/>
      </c>
      <c r="D123" s="189" t="str">
        <f>IF('Result Sheet'!E126="","",'Result Sheet'!E126)</f>
        <v/>
      </c>
      <c r="E123" s="333" t="str">
        <f>IF('Result Sheet'!G126="","",'Result Sheet'!G126)</f>
        <v/>
      </c>
      <c r="F123" s="333" t="str">
        <f>IF('Result Sheet'!H126="","",'Result Sheet'!H126)</f>
        <v/>
      </c>
      <c r="G123" s="333" t="str">
        <f>IF('Result Sheet'!I126="","",'Result Sheet'!I126)</f>
        <v/>
      </c>
      <c r="H123" s="190" t="str">
        <f>IF('Result Sheet'!K126="","",'Result Sheet'!K126)</f>
        <v/>
      </c>
      <c r="I123" s="190" t="str">
        <f>IF('Result Sheet'!J126="","",'Result Sheet'!J126)</f>
        <v/>
      </c>
      <c r="J123" s="304" t="str">
        <f>IF('Result Sheet'!FZ126="","",'Result Sheet'!FZ126)</f>
        <v/>
      </c>
      <c r="K123" s="191" t="str">
        <f>IF('Result Sheet'!FU126="","",'Result Sheet'!FU126)</f>
        <v/>
      </c>
      <c r="L123" s="192" t="str">
        <f>IF('Result Sheet'!FV126="","",'Result Sheet'!FV126)</f>
        <v/>
      </c>
      <c r="M123" s="191" t="str">
        <f>IF('Result Sheet'!FW126="","",'Result Sheet'!FW126)</f>
        <v/>
      </c>
      <c r="N123" s="330" t="str">
        <f>IF('Result Sheet'!FZ126="NSO","NSO",IF('Result Sheet'!FX126="","",'Result Sheet'!FX126))</f>
        <v/>
      </c>
      <c r="O123" s="193" t="str">
        <f>IF('Result Sheet'!AE126="","",'Result Sheet'!AE126)</f>
        <v/>
      </c>
      <c r="P123" s="194" t="str">
        <f>IF('Result Sheet'!AF126="","",'Result Sheet'!AF126)</f>
        <v/>
      </c>
      <c r="Q123" s="193" t="str">
        <f>IF('Result Sheet'!AZ126="","",'Result Sheet'!AZ126)</f>
        <v/>
      </c>
      <c r="R123" s="194" t="str">
        <f>IF('Result Sheet'!BA126="","",'Result Sheet'!BA126)</f>
        <v/>
      </c>
      <c r="S123" s="193" t="str">
        <f>IF('Result Sheet'!BV126="","",'Result Sheet'!BV126)</f>
        <v/>
      </c>
      <c r="T123" s="194" t="str">
        <f>IF('Result Sheet'!BW126="","",'Result Sheet'!BW126)</f>
        <v/>
      </c>
      <c r="U123" s="193" t="str">
        <f>IF('Result Sheet'!CQ126="","",'Result Sheet'!CQ126)</f>
        <v/>
      </c>
      <c r="V123" s="194" t="str">
        <f>IF('Result Sheet'!CR126="","",'Result Sheet'!CR126)</f>
        <v/>
      </c>
      <c r="W123" s="193" t="str">
        <f>IF('Result Sheet'!DL126="","",'Result Sheet'!DL126)</f>
        <v/>
      </c>
      <c r="X123" s="194" t="str">
        <f>IF('Result Sheet'!DM126="","",'Result Sheet'!DM126)</f>
        <v/>
      </c>
      <c r="Y123" s="193" t="str">
        <f>IF('Result Sheet'!EG126="","",'Result Sheet'!EG126)</f>
        <v/>
      </c>
      <c r="Z123" s="194" t="str">
        <f>IF('Result Sheet'!EH126="","",'Result Sheet'!EH126)</f>
        <v/>
      </c>
      <c r="AA123" s="195" t="str">
        <f>IF('Result Sheet'!GB126="","",'Result Sheet'!GB126)</f>
        <v/>
      </c>
      <c r="BU123" s="196" t="str">
        <f>'Result Sheet'!G126</f>
        <v/>
      </c>
      <c r="BV123" s="197" t="str">
        <f t="shared" si="12"/>
        <v/>
      </c>
      <c r="BW123" s="197" t="str">
        <f t="shared" si="13"/>
        <v/>
      </c>
      <c r="BX123" s="197" t="str">
        <f t="shared" si="14"/>
        <v/>
      </c>
      <c r="BY123" s="197" t="str">
        <f t="shared" si="15"/>
        <v/>
      </c>
      <c r="BZ123" s="197" t="str">
        <f t="shared" si="16"/>
        <v/>
      </c>
      <c r="CA123" s="197" t="str">
        <f t="shared" si="17"/>
        <v/>
      </c>
      <c r="CB123" s="197" t="str">
        <f t="shared" si="18"/>
        <v/>
      </c>
      <c r="CC123" s="197" t="str">
        <f t="shared" si="19"/>
        <v/>
      </c>
      <c r="CD123" s="197" t="str">
        <f t="shared" si="20"/>
        <v/>
      </c>
      <c r="CE123" s="197" t="str">
        <f t="shared" si="21"/>
        <v/>
      </c>
      <c r="CF123" s="197" t="str">
        <f t="shared" si="22"/>
        <v/>
      </c>
      <c r="CG123" s="197" t="str">
        <f t="shared" si="23"/>
        <v/>
      </c>
      <c r="CH123" s="198"/>
    </row>
    <row r="124" spans="1:86" ht="15.95" customHeight="1">
      <c r="A124" s="186">
        <f>IF('Result Sheet'!A127="","",'Result Sheet'!A127)</f>
        <v>120</v>
      </c>
      <c r="B124" s="187" t="str">
        <f>IF('Result Sheet'!B127="","",'Result Sheet'!B127)</f>
        <v/>
      </c>
      <c r="C124" s="188" t="str">
        <f>IF('Result Sheet'!F127="","",'Result Sheet'!F127)</f>
        <v/>
      </c>
      <c r="D124" s="189" t="str">
        <f>IF('Result Sheet'!E127="","",'Result Sheet'!E127)</f>
        <v/>
      </c>
      <c r="E124" s="333" t="str">
        <f>IF('Result Sheet'!G127="","",'Result Sheet'!G127)</f>
        <v/>
      </c>
      <c r="F124" s="333" t="str">
        <f>IF('Result Sheet'!H127="","",'Result Sheet'!H127)</f>
        <v/>
      </c>
      <c r="G124" s="333" t="str">
        <f>IF('Result Sheet'!I127="","",'Result Sheet'!I127)</f>
        <v/>
      </c>
      <c r="H124" s="190" t="str">
        <f>IF('Result Sheet'!K127="","",'Result Sheet'!K127)</f>
        <v/>
      </c>
      <c r="I124" s="190" t="str">
        <f>IF('Result Sheet'!J127="","",'Result Sheet'!J127)</f>
        <v/>
      </c>
      <c r="J124" s="304" t="str">
        <f>IF('Result Sheet'!FZ127="","",'Result Sheet'!FZ127)</f>
        <v/>
      </c>
      <c r="K124" s="191" t="str">
        <f>IF('Result Sheet'!FU127="","",'Result Sheet'!FU127)</f>
        <v/>
      </c>
      <c r="L124" s="192" t="str">
        <f>IF('Result Sheet'!FV127="","",'Result Sheet'!FV127)</f>
        <v/>
      </c>
      <c r="M124" s="191" t="str">
        <f>IF('Result Sheet'!FW127="","",'Result Sheet'!FW127)</f>
        <v/>
      </c>
      <c r="N124" s="330" t="str">
        <f>IF('Result Sheet'!FZ127="NSO","NSO",IF('Result Sheet'!FX127="","",'Result Sheet'!FX127))</f>
        <v/>
      </c>
      <c r="O124" s="193" t="str">
        <f>IF('Result Sheet'!AE127="","",'Result Sheet'!AE127)</f>
        <v/>
      </c>
      <c r="P124" s="194" t="str">
        <f>IF('Result Sheet'!AF127="","",'Result Sheet'!AF127)</f>
        <v/>
      </c>
      <c r="Q124" s="193" t="str">
        <f>IF('Result Sheet'!AZ127="","",'Result Sheet'!AZ127)</f>
        <v/>
      </c>
      <c r="R124" s="194" t="str">
        <f>IF('Result Sheet'!BA127="","",'Result Sheet'!BA127)</f>
        <v/>
      </c>
      <c r="S124" s="193" t="str">
        <f>IF('Result Sheet'!BV127="","",'Result Sheet'!BV127)</f>
        <v/>
      </c>
      <c r="T124" s="194" t="str">
        <f>IF('Result Sheet'!BW127="","",'Result Sheet'!BW127)</f>
        <v/>
      </c>
      <c r="U124" s="193" t="str">
        <f>IF('Result Sheet'!CQ127="","",'Result Sheet'!CQ127)</f>
        <v/>
      </c>
      <c r="V124" s="194" t="str">
        <f>IF('Result Sheet'!CR127="","",'Result Sheet'!CR127)</f>
        <v/>
      </c>
      <c r="W124" s="193" t="str">
        <f>IF('Result Sheet'!DL127="","",'Result Sheet'!DL127)</f>
        <v/>
      </c>
      <c r="X124" s="194" t="str">
        <f>IF('Result Sheet'!DM127="","",'Result Sheet'!DM127)</f>
        <v/>
      </c>
      <c r="Y124" s="193" t="str">
        <f>IF('Result Sheet'!EG127="","",'Result Sheet'!EG127)</f>
        <v/>
      </c>
      <c r="Z124" s="194" t="str">
        <f>IF('Result Sheet'!EH127="","",'Result Sheet'!EH127)</f>
        <v/>
      </c>
      <c r="AA124" s="195" t="str">
        <f>IF('Result Sheet'!GB127="","",'Result Sheet'!GB127)</f>
        <v/>
      </c>
      <c r="BU124" s="196" t="str">
        <f>'Result Sheet'!G127</f>
        <v/>
      </c>
      <c r="BV124" s="197" t="str">
        <f t="shared" si="12"/>
        <v/>
      </c>
      <c r="BW124" s="197" t="str">
        <f t="shared" si="13"/>
        <v/>
      </c>
      <c r="BX124" s="197" t="str">
        <f t="shared" si="14"/>
        <v/>
      </c>
      <c r="BY124" s="197" t="str">
        <f t="shared" si="15"/>
        <v/>
      </c>
      <c r="BZ124" s="197" t="str">
        <f t="shared" si="16"/>
        <v/>
      </c>
      <c r="CA124" s="197" t="str">
        <f t="shared" si="17"/>
        <v/>
      </c>
      <c r="CB124" s="197" t="str">
        <f t="shared" si="18"/>
        <v/>
      </c>
      <c r="CC124" s="197" t="str">
        <f t="shared" si="19"/>
        <v/>
      </c>
      <c r="CD124" s="197" t="str">
        <f t="shared" si="20"/>
        <v/>
      </c>
      <c r="CE124" s="197" t="str">
        <f t="shared" si="21"/>
        <v/>
      </c>
      <c r="CF124" s="197" t="str">
        <f t="shared" si="22"/>
        <v/>
      </c>
      <c r="CG124" s="197" t="str">
        <f t="shared" si="23"/>
        <v/>
      </c>
      <c r="CH124" s="198"/>
    </row>
    <row r="125" spans="1:86" ht="15.95" customHeight="1">
      <c r="A125" s="186">
        <f>IF('Result Sheet'!A128="","",'Result Sheet'!A128)</f>
        <v>121</v>
      </c>
      <c r="B125" s="187" t="str">
        <f>IF('Result Sheet'!B128="","",'Result Sheet'!B128)</f>
        <v/>
      </c>
      <c r="C125" s="188" t="str">
        <f>IF('Result Sheet'!F128="","",'Result Sheet'!F128)</f>
        <v/>
      </c>
      <c r="D125" s="189" t="str">
        <f>IF('Result Sheet'!E128="","",'Result Sheet'!E128)</f>
        <v/>
      </c>
      <c r="E125" s="333" t="str">
        <f>IF('Result Sheet'!G128="","",'Result Sheet'!G128)</f>
        <v/>
      </c>
      <c r="F125" s="333" t="str">
        <f>IF('Result Sheet'!H128="","",'Result Sheet'!H128)</f>
        <v/>
      </c>
      <c r="G125" s="333" t="str">
        <f>IF('Result Sheet'!I128="","",'Result Sheet'!I128)</f>
        <v/>
      </c>
      <c r="H125" s="190" t="str">
        <f>IF('Result Sheet'!K128="","",'Result Sheet'!K128)</f>
        <v/>
      </c>
      <c r="I125" s="190" t="str">
        <f>IF('Result Sheet'!J128="","",'Result Sheet'!J128)</f>
        <v/>
      </c>
      <c r="J125" s="304" t="str">
        <f>IF('Result Sheet'!FZ128="","",'Result Sheet'!FZ128)</f>
        <v/>
      </c>
      <c r="K125" s="191" t="str">
        <f>IF('Result Sheet'!FU128="","",'Result Sheet'!FU128)</f>
        <v/>
      </c>
      <c r="L125" s="192" t="str">
        <f>IF('Result Sheet'!FV128="","",'Result Sheet'!FV128)</f>
        <v/>
      </c>
      <c r="M125" s="191" t="str">
        <f>IF('Result Sheet'!FW128="","",'Result Sheet'!FW128)</f>
        <v/>
      </c>
      <c r="N125" s="330" t="str">
        <f>IF('Result Sheet'!FZ128="NSO","NSO",IF('Result Sheet'!FX128="","",'Result Sheet'!FX128))</f>
        <v/>
      </c>
      <c r="O125" s="193" t="str">
        <f>IF('Result Sheet'!AE128="","",'Result Sheet'!AE128)</f>
        <v/>
      </c>
      <c r="P125" s="194" t="str">
        <f>IF('Result Sheet'!AF128="","",'Result Sheet'!AF128)</f>
        <v/>
      </c>
      <c r="Q125" s="193" t="str">
        <f>IF('Result Sheet'!AZ128="","",'Result Sheet'!AZ128)</f>
        <v/>
      </c>
      <c r="R125" s="194" t="str">
        <f>IF('Result Sheet'!BA128="","",'Result Sheet'!BA128)</f>
        <v/>
      </c>
      <c r="S125" s="193" t="str">
        <f>IF('Result Sheet'!BV128="","",'Result Sheet'!BV128)</f>
        <v/>
      </c>
      <c r="T125" s="194" t="str">
        <f>IF('Result Sheet'!BW128="","",'Result Sheet'!BW128)</f>
        <v/>
      </c>
      <c r="U125" s="193" t="str">
        <f>IF('Result Sheet'!CQ128="","",'Result Sheet'!CQ128)</f>
        <v/>
      </c>
      <c r="V125" s="194" t="str">
        <f>IF('Result Sheet'!CR128="","",'Result Sheet'!CR128)</f>
        <v/>
      </c>
      <c r="W125" s="193" t="str">
        <f>IF('Result Sheet'!DL128="","",'Result Sheet'!DL128)</f>
        <v/>
      </c>
      <c r="X125" s="194" t="str">
        <f>IF('Result Sheet'!DM128="","",'Result Sheet'!DM128)</f>
        <v/>
      </c>
      <c r="Y125" s="193" t="str">
        <f>IF('Result Sheet'!EG128="","",'Result Sheet'!EG128)</f>
        <v/>
      </c>
      <c r="Z125" s="194" t="str">
        <f>IF('Result Sheet'!EH128="","",'Result Sheet'!EH128)</f>
        <v/>
      </c>
      <c r="AA125" s="195" t="str">
        <f>IF('Result Sheet'!GB128="","",'Result Sheet'!GB128)</f>
        <v/>
      </c>
      <c r="BU125" s="196" t="str">
        <f>'Result Sheet'!G128</f>
        <v/>
      </c>
      <c r="BV125" s="197" t="str">
        <f t="shared" si="12"/>
        <v/>
      </c>
      <c r="BW125" s="197" t="str">
        <f t="shared" si="13"/>
        <v/>
      </c>
      <c r="BX125" s="197" t="str">
        <f t="shared" si="14"/>
        <v/>
      </c>
      <c r="BY125" s="197" t="str">
        <f t="shared" si="15"/>
        <v/>
      </c>
      <c r="BZ125" s="197" t="str">
        <f t="shared" si="16"/>
        <v/>
      </c>
      <c r="CA125" s="197" t="str">
        <f t="shared" si="17"/>
        <v/>
      </c>
      <c r="CB125" s="197" t="str">
        <f t="shared" si="18"/>
        <v/>
      </c>
      <c r="CC125" s="197" t="str">
        <f t="shared" si="19"/>
        <v/>
      </c>
      <c r="CD125" s="197" t="str">
        <f t="shared" si="20"/>
        <v/>
      </c>
      <c r="CE125" s="197" t="str">
        <f t="shared" si="21"/>
        <v/>
      </c>
      <c r="CF125" s="197" t="str">
        <f t="shared" si="22"/>
        <v/>
      </c>
      <c r="CG125" s="197" t="str">
        <f t="shared" si="23"/>
        <v/>
      </c>
      <c r="CH125" s="198"/>
    </row>
    <row r="126" spans="1:86" ht="15.95" customHeight="1">
      <c r="A126" s="186">
        <f>IF('Result Sheet'!A129="","",'Result Sheet'!A129)</f>
        <v>122</v>
      </c>
      <c r="B126" s="187" t="str">
        <f>IF('Result Sheet'!B129="","",'Result Sheet'!B129)</f>
        <v/>
      </c>
      <c r="C126" s="188" t="str">
        <f>IF('Result Sheet'!F129="","",'Result Sheet'!F129)</f>
        <v/>
      </c>
      <c r="D126" s="189" t="str">
        <f>IF('Result Sheet'!E129="","",'Result Sheet'!E129)</f>
        <v/>
      </c>
      <c r="E126" s="333" t="str">
        <f>IF('Result Sheet'!G129="","",'Result Sheet'!G129)</f>
        <v/>
      </c>
      <c r="F126" s="333" t="str">
        <f>IF('Result Sheet'!H129="","",'Result Sheet'!H129)</f>
        <v/>
      </c>
      <c r="G126" s="333" t="str">
        <f>IF('Result Sheet'!I129="","",'Result Sheet'!I129)</f>
        <v/>
      </c>
      <c r="H126" s="190" t="str">
        <f>IF('Result Sheet'!K129="","",'Result Sheet'!K129)</f>
        <v/>
      </c>
      <c r="I126" s="190" t="str">
        <f>IF('Result Sheet'!J129="","",'Result Sheet'!J129)</f>
        <v/>
      </c>
      <c r="J126" s="304" t="str">
        <f>IF('Result Sheet'!FZ129="","",'Result Sheet'!FZ129)</f>
        <v/>
      </c>
      <c r="K126" s="191" t="str">
        <f>IF('Result Sheet'!FU129="","",'Result Sheet'!FU129)</f>
        <v/>
      </c>
      <c r="L126" s="192" t="str">
        <f>IF('Result Sheet'!FV129="","",'Result Sheet'!FV129)</f>
        <v/>
      </c>
      <c r="M126" s="191" t="str">
        <f>IF('Result Sheet'!FW129="","",'Result Sheet'!FW129)</f>
        <v/>
      </c>
      <c r="N126" s="330" t="str">
        <f>IF('Result Sheet'!FZ129="NSO","NSO",IF('Result Sheet'!FX129="","",'Result Sheet'!FX129))</f>
        <v/>
      </c>
      <c r="O126" s="193" t="str">
        <f>IF('Result Sheet'!AE129="","",'Result Sheet'!AE129)</f>
        <v/>
      </c>
      <c r="P126" s="194" t="str">
        <f>IF('Result Sheet'!AF129="","",'Result Sheet'!AF129)</f>
        <v/>
      </c>
      <c r="Q126" s="193" t="str">
        <f>IF('Result Sheet'!AZ129="","",'Result Sheet'!AZ129)</f>
        <v/>
      </c>
      <c r="R126" s="194" t="str">
        <f>IF('Result Sheet'!BA129="","",'Result Sheet'!BA129)</f>
        <v/>
      </c>
      <c r="S126" s="193" t="str">
        <f>IF('Result Sheet'!BV129="","",'Result Sheet'!BV129)</f>
        <v/>
      </c>
      <c r="T126" s="194" t="str">
        <f>IF('Result Sheet'!BW129="","",'Result Sheet'!BW129)</f>
        <v/>
      </c>
      <c r="U126" s="193" t="str">
        <f>IF('Result Sheet'!CQ129="","",'Result Sheet'!CQ129)</f>
        <v/>
      </c>
      <c r="V126" s="194" t="str">
        <f>IF('Result Sheet'!CR129="","",'Result Sheet'!CR129)</f>
        <v/>
      </c>
      <c r="W126" s="193" t="str">
        <f>IF('Result Sheet'!DL129="","",'Result Sheet'!DL129)</f>
        <v/>
      </c>
      <c r="X126" s="194" t="str">
        <f>IF('Result Sheet'!DM129="","",'Result Sheet'!DM129)</f>
        <v/>
      </c>
      <c r="Y126" s="193" t="str">
        <f>IF('Result Sheet'!EG129="","",'Result Sheet'!EG129)</f>
        <v/>
      </c>
      <c r="Z126" s="194" t="str">
        <f>IF('Result Sheet'!EH129="","",'Result Sheet'!EH129)</f>
        <v/>
      </c>
      <c r="AA126" s="195" t="str">
        <f>IF('Result Sheet'!GB129="","",'Result Sheet'!GB129)</f>
        <v/>
      </c>
      <c r="BU126" s="196" t="str">
        <f>'Result Sheet'!G129</f>
        <v/>
      </c>
      <c r="BV126" s="197" t="str">
        <f t="shared" si="12"/>
        <v/>
      </c>
      <c r="BW126" s="197" t="str">
        <f t="shared" si="13"/>
        <v/>
      </c>
      <c r="BX126" s="197" t="str">
        <f t="shared" si="14"/>
        <v/>
      </c>
      <c r="BY126" s="197" t="str">
        <f t="shared" si="15"/>
        <v/>
      </c>
      <c r="BZ126" s="197" t="str">
        <f t="shared" si="16"/>
        <v/>
      </c>
      <c r="CA126" s="197" t="str">
        <f t="shared" si="17"/>
        <v/>
      </c>
      <c r="CB126" s="197" t="str">
        <f t="shared" si="18"/>
        <v/>
      </c>
      <c r="CC126" s="197" t="str">
        <f t="shared" si="19"/>
        <v/>
      </c>
      <c r="CD126" s="197" t="str">
        <f t="shared" si="20"/>
        <v/>
      </c>
      <c r="CE126" s="197" t="str">
        <f t="shared" si="21"/>
        <v/>
      </c>
      <c r="CF126" s="197" t="str">
        <f t="shared" si="22"/>
        <v/>
      </c>
      <c r="CG126" s="197" t="str">
        <f t="shared" si="23"/>
        <v/>
      </c>
      <c r="CH126" s="198"/>
    </row>
    <row r="127" spans="1:86" ht="15.95" customHeight="1">
      <c r="A127" s="186">
        <f>IF('Result Sheet'!A130="","",'Result Sheet'!A130)</f>
        <v>123</v>
      </c>
      <c r="B127" s="187" t="str">
        <f>IF('Result Sheet'!B130="","",'Result Sheet'!B130)</f>
        <v/>
      </c>
      <c r="C127" s="188" t="str">
        <f>IF('Result Sheet'!F130="","",'Result Sheet'!F130)</f>
        <v/>
      </c>
      <c r="D127" s="189" t="str">
        <f>IF('Result Sheet'!E130="","",'Result Sheet'!E130)</f>
        <v/>
      </c>
      <c r="E127" s="333" t="str">
        <f>IF('Result Sheet'!G130="","",'Result Sheet'!G130)</f>
        <v/>
      </c>
      <c r="F127" s="333" t="str">
        <f>IF('Result Sheet'!H130="","",'Result Sheet'!H130)</f>
        <v/>
      </c>
      <c r="G127" s="333" t="str">
        <f>IF('Result Sheet'!I130="","",'Result Sheet'!I130)</f>
        <v/>
      </c>
      <c r="H127" s="190" t="str">
        <f>IF('Result Sheet'!K130="","",'Result Sheet'!K130)</f>
        <v/>
      </c>
      <c r="I127" s="190" t="str">
        <f>IF('Result Sheet'!J130="","",'Result Sheet'!J130)</f>
        <v/>
      </c>
      <c r="J127" s="304" t="str">
        <f>IF('Result Sheet'!FZ130="","",'Result Sheet'!FZ130)</f>
        <v/>
      </c>
      <c r="K127" s="191" t="str">
        <f>IF('Result Sheet'!FU130="","",'Result Sheet'!FU130)</f>
        <v/>
      </c>
      <c r="L127" s="192" t="str">
        <f>IF('Result Sheet'!FV130="","",'Result Sheet'!FV130)</f>
        <v/>
      </c>
      <c r="M127" s="191" t="str">
        <f>IF('Result Sheet'!FW130="","",'Result Sheet'!FW130)</f>
        <v/>
      </c>
      <c r="N127" s="330" t="str">
        <f>IF('Result Sheet'!FZ130="NSO","NSO",IF('Result Sheet'!FX130="","",'Result Sheet'!FX130))</f>
        <v/>
      </c>
      <c r="O127" s="193" t="str">
        <f>IF('Result Sheet'!AE130="","",'Result Sheet'!AE130)</f>
        <v/>
      </c>
      <c r="P127" s="194" t="str">
        <f>IF('Result Sheet'!AF130="","",'Result Sheet'!AF130)</f>
        <v/>
      </c>
      <c r="Q127" s="193" t="str">
        <f>IF('Result Sheet'!AZ130="","",'Result Sheet'!AZ130)</f>
        <v/>
      </c>
      <c r="R127" s="194" t="str">
        <f>IF('Result Sheet'!BA130="","",'Result Sheet'!BA130)</f>
        <v/>
      </c>
      <c r="S127" s="193" t="str">
        <f>IF('Result Sheet'!BV130="","",'Result Sheet'!BV130)</f>
        <v/>
      </c>
      <c r="T127" s="194" t="str">
        <f>IF('Result Sheet'!BW130="","",'Result Sheet'!BW130)</f>
        <v/>
      </c>
      <c r="U127" s="193" t="str">
        <f>IF('Result Sheet'!CQ130="","",'Result Sheet'!CQ130)</f>
        <v/>
      </c>
      <c r="V127" s="194" t="str">
        <f>IF('Result Sheet'!CR130="","",'Result Sheet'!CR130)</f>
        <v/>
      </c>
      <c r="W127" s="193" t="str">
        <f>IF('Result Sheet'!DL130="","",'Result Sheet'!DL130)</f>
        <v/>
      </c>
      <c r="X127" s="194" t="str">
        <f>IF('Result Sheet'!DM130="","",'Result Sheet'!DM130)</f>
        <v/>
      </c>
      <c r="Y127" s="193" t="str">
        <f>IF('Result Sheet'!EG130="","",'Result Sheet'!EG130)</f>
        <v/>
      </c>
      <c r="Z127" s="194" t="str">
        <f>IF('Result Sheet'!EH130="","",'Result Sheet'!EH130)</f>
        <v/>
      </c>
      <c r="AA127" s="195" t="str">
        <f>IF('Result Sheet'!GB130="","",'Result Sheet'!GB130)</f>
        <v/>
      </c>
      <c r="BU127" s="196" t="str">
        <f>'Result Sheet'!G130</f>
        <v/>
      </c>
      <c r="BV127" s="197" t="str">
        <f t="shared" si="12"/>
        <v/>
      </c>
      <c r="BW127" s="197" t="str">
        <f t="shared" si="13"/>
        <v/>
      </c>
      <c r="BX127" s="197" t="str">
        <f t="shared" si="14"/>
        <v/>
      </c>
      <c r="BY127" s="197" t="str">
        <f t="shared" si="15"/>
        <v/>
      </c>
      <c r="BZ127" s="197" t="str">
        <f t="shared" si="16"/>
        <v/>
      </c>
      <c r="CA127" s="197" t="str">
        <f t="shared" si="17"/>
        <v/>
      </c>
      <c r="CB127" s="197" t="str">
        <f t="shared" si="18"/>
        <v/>
      </c>
      <c r="CC127" s="197" t="str">
        <f t="shared" si="19"/>
        <v/>
      </c>
      <c r="CD127" s="197" t="str">
        <f t="shared" si="20"/>
        <v/>
      </c>
      <c r="CE127" s="197" t="str">
        <f t="shared" si="21"/>
        <v/>
      </c>
      <c r="CF127" s="197" t="str">
        <f t="shared" si="22"/>
        <v/>
      </c>
      <c r="CG127" s="197" t="str">
        <f t="shared" si="23"/>
        <v/>
      </c>
      <c r="CH127" s="198"/>
    </row>
    <row r="128" spans="1:86" ht="15.95" customHeight="1">
      <c r="A128" s="186">
        <f>IF('Result Sheet'!A131="","",'Result Sheet'!A131)</f>
        <v>124</v>
      </c>
      <c r="B128" s="187" t="str">
        <f>IF('Result Sheet'!B131="","",'Result Sheet'!B131)</f>
        <v/>
      </c>
      <c r="C128" s="188" t="str">
        <f>IF('Result Sheet'!F131="","",'Result Sheet'!F131)</f>
        <v/>
      </c>
      <c r="D128" s="189" t="str">
        <f>IF('Result Sheet'!E131="","",'Result Sheet'!E131)</f>
        <v/>
      </c>
      <c r="E128" s="333" t="str">
        <f>IF('Result Sheet'!G131="","",'Result Sheet'!G131)</f>
        <v/>
      </c>
      <c r="F128" s="333" t="str">
        <f>IF('Result Sheet'!H131="","",'Result Sheet'!H131)</f>
        <v/>
      </c>
      <c r="G128" s="333" t="str">
        <f>IF('Result Sheet'!I131="","",'Result Sheet'!I131)</f>
        <v/>
      </c>
      <c r="H128" s="190" t="str">
        <f>IF('Result Sheet'!K131="","",'Result Sheet'!K131)</f>
        <v/>
      </c>
      <c r="I128" s="190" t="str">
        <f>IF('Result Sheet'!J131="","",'Result Sheet'!J131)</f>
        <v/>
      </c>
      <c r="J128" s="304" t="str">
        <f>IF('Result Sheet'!FZ131="","",'Result Sheet'!FZ131)</f>
        <v/>
      </c>
      <c r="K128" s="191" t="str">
        <f>IF('Result Sheet'!FU131="","",'Result Sheet'!FU131)</f>
        <v/>
      </c>
      <c r="L128" s="192" t="str">
        <f>IF('Result Sheet'!FV131="","",'Result Sheet'!FV131)</f>
        <v/>
      </c>
      <c r="M128" s="191" t="str">
        <f>IF('Result Sheet'!FW131="","",'Result Sheet'!FW131)</f>
        <v/>
      </c>
      <c r="N128" s="330" t="str">
        <f>IF('Result Sheet'!FZ131="NSO","NSO",IF('Result Sheet'!FX131="","",'Result Sheet'!FX131))</f>
        <v/>
      </c>
      <c r="O128" s="193" t="str">
        <f>IF('Result Sheet'!AE131="","",'Result Sheet'!AE131)</f>
        <v/>
      </c>
      <c r="P128" s="194" t="str">
        <f>IF('Result Sheet'!AF131="","",'Result Sheet'!AF131)</f>
        <v/>
      </c>
      <c r="Q128" s="193" t="str">
        <f>IF('Result Sheet'!AZ131="","",'Result Sheet'!AZ131)</f>
        <v/>
      </c>
      <c r="R128" s="194" t="str">
        <f>IF('Result Sheet'!BA131="","",'Result Sheet'!BA131)</f>
        <v/>
      </c>
      <c r="S128" s="193" t="str">
        <f>IF('Result Sheet'!BV131="","",'Result Sheet'!BV131)</f>
        <v/>
      </c>
      <c r="T128" s="194" t="str">
        <f>IF('Result Sheet'!BW131="","",'Result Sheet'!BW131)</f>
        <v/>
      </c>
      <c r="U128" s="193" t="str">
        <f>IF('Result Sheet'!CQ131="","",'Result Sheet'!CQ131)</f>
        <v/>
      </c>
      <c r="V128" s="194" t="str">
        <f>IF('Result Sheet'!CR131="","",'Result Sheet'!CR131)</f>
        <v/>
      </c>
      <c r="W128" s="193" t="str">
        <f>IF('Result Sheet'!DL131="","",'Result Sheet'!DL131)</f>
        <v/>
      </c>
      <c r="X128" s="194" t="str">
        <f>IF('Result Sheet'!DM131="","",'Result Sheet'!DM131)</f>
        <v/>
      </c>
      <c r="Y128" s="193" t="str">
        <f>IF('Result Sheet'!EG131="","",'Result Sheet'!EG131)</f>
        <v/>
      </c>
      <c r="Z128" s="194" t="str">
        <f>IF('Result Sheet'!EH131="","",'Result Sheet'!EH131)</f>
        <v/>
      </c>
      <c r="AA128" s="195" t="str">
        <f>IF('Result Sheet'!GB131="","",'Result Sheet'!GB131)</f>
        <v/>
      </c>
      <c r="BU128" s="196" t="str">
        <f>'Result Sheet'!G131</f>
        <v/>
      </c>
      <c r="BV128" s="197" t="str">
        <f t="shared" si="12"/>
        <v/>
      </c>
      <c r="BW128" s="197" t="str">
        <f t="shared" si="13"/>
        <v/>
      </c>
      <c r="BX128" s="197" t="str">
        <f t="shared" si="14"/>
        <v/>
      </c>
      <c r="BY128" s="197" t="str">
        <f t="shared" si="15"/>
        <v/>
      </c>
      <c r="BZ128" s="197" t="str">
        <f t="shared" si="16"/>
        <v/>
      </c>
      <c r="CA128" s="197" t="str">
        <f t="shared" si="17"/>
        <v/>
      </c>
      <c r="CB128" s="197" t="str">
        <f t="shared" si="18"/>
        <v/>
      </c>
      <c r="CC128" s="197" t="str">
        <f t="shared" si="19"/>
        <v/>
      </c>
      <c r="CD128" s="197" t="str">
        <f t="shared" si="20"/>
        <v/>
      </c>
      <c r="CE128" s="197" t="str">
        <f t="shared" si="21"/>
        <v/>
      </c>
      <c r="CF128" s="197" t="str">
        <f t="shared" si="22"/>
        <v/>
      </c>
      <c r="CG128" s="197" t="str">
        <f t="shared" si="23"/>
        <v/>
      </c>
      <c r="CH128" s="198"/>
    </row>
    <row r="129" spans="1:86" ht="15.95" customHeight="1">
      <c r="A129" s="186">
        <f>IF('Result Sheet'!A132="","",'Result Sheet'!A132)</f>
        <v>125</v>
      </c>
      <c r="B129" s="187" t="str">
        <f>IF('Result Sheet'!B132="","",'Result Sheet'!B132)</f>
        <v/>
      </c>
      <c r="C129" s="188" t="str">
        <f>IF('Result Sheet'!F132="","",'Result Sheet'!F132)</f>
        <v/>
      </c>
      <c r="D129" s="189" t="str">
        <f>IF('Result Sheet'!E132="","",'Result Sheet'!E132)</f>
        <v/>
      </c>
      <c r="E129" s="333" t="str">
        <f>IF('Result Sheet'!G132="","",'Result Sheet'!G132)</f>
        <v/>
      </c>
      <c r="F129" s="333" t="str">
        <f>IF('Result Sheet'!H132="","",'Result Sheet'!H132)</f>
        <v/>
      </c>
      <c r="G129" s="333" t="str">
        <f>IF('Result Sheet'!I132="","",'Result Sheet'!I132)</f>
        <v/>
      </c>
      <c r="H129" s="190" t="str">
        <f>IF('Result Sheet'!K132="","",'Result Sheet'!K132)</f>
        <v/>
      </c>
      <c r="I129" s="190" t="str">
        <f>IF('Result Sheet'!J132="","",'Result Sheet'!J132)</f>
        <v/>
      </c>
      <c r="J129" s="304" t="str">
        <f>IF('Result Sheet'!FZ132="","",'Result Sheet'!FZ132)</f>
        <v/>
      </c>
      <c r="K129" s="191" t="str">
        <f>IF('Result Sheet'!FU132="","",'Result Sheet'!FU132)</f>
        <v/>
      </c>
      <c r="L129" s="192" t="str">
        <f>IF('Result Sheet'!FV132="","",'Result Sheet'!FV132)</f>
        <v/>
      </c>
      <c r="M129" s="191" t="str">
        <f>IF('Result Sheet'!FW132="","",'Result Sheet'!FW132)</f>
        <v/>
      </c>
      <c r="N129" s="330" t="str">
        <f>IF('Result Sheet'!FZ132="NSO","NSO",IF('Result Sheet'!FX132="","",'Result Sheet'!FX132))</f>
        <v/>
      </c>
      <c r="O129" s="193" t="str">
        <f>IF('Result Sheet'!AE132="","",'Result Sheet'!AE132)</f>
        <v/>
      </c>
      <c r="P129" s="194" t="str">
        <f>IF('Result Sheet'!AF132="","",'Result Sheet'!AF132)</f>
        <v/>
      </c>
      <c r="Q129" s="193" t="str">
        <f>IF('Result Sheet'!AZ132="","",'Result Sheet'!AZ132)</f>
        <v/>
      </c>
      <c r="R129" s="194" t="str">
        <f>IF('Result Sheet'!BA132="","",'Result Sheet'!BA132)</f>
        <v/>
      </c>
      <c r="S129" s="193" t="str">
        <f>IF('Result Sheet'!BV132="","",'Result Sheet'!BV132)</f>
        <v/>
      </c>
      <c r="T129" s="194" t="str">
        <f>IF('Result Sheet'!BW132="","",'Result Sheet'!BW132)</f>
        <v/>
      </c>
      <c r="U129" s="193" t="str">
        <f>IF('Result Sheet'!CQ132="","",'Result Sheet'!CQ132)</f>
        <v/>
      </c>
      <c r="V129" s="194" t="str">
        <f>IF('Result Sheet'!CR132="","",'Result Sheet'!CR132)</f>
        <v/>
      </c>
      <c r="W129" s="193" t="str">
        <f>IF('Result Sheet'!DL132="","",'Result Sheet'!DL132)</f>
        <v/>
      </c>
      <c r="X129" s="194" t="str">
        <f>IF('Result Sheet'!DM132="","",'Result Sheet'!DM132)</f>
        <v/>
      </c>
      <c r="Y129" s="193" t="str">
        <f>IF('Result Sheet'!EG132="","",'Result Sheet'!EG132)</f>
        <v/>
      </c>
      <c r="Z129" s="194" t="str">
        <f>IF('Result Sheet'!EH132="","",'Result Sheet'!EH132)</f>
        <v/>
      </c>
      <c r="AA129" s="195" t="str">
        <f>IF('Result Sheet'!GB132="","",'Result Sheet'!GB132)</f>
        <v/>
      </c>
      <c r="BU129" s="196" t="str">
        <f>'Result Sheet'!G132</f>
        <v/>
      </c>
      <c r="BV129" s="197" t="str">
        <f t="shared" si="12"/>
        <v/>
      </c>
      <c r="BW129" s="197" t="str">
        <f t="shared" si="13"/>
        <v/>
      </c>
      <c r="BX129" s="197" t="str">
        <f t="shared" si="14"/>
        <v/>
      </c>
      <c r="BY129" s="197" t="str">
        <f t="shared" si="15"/>
        <v/>
      </c>
      <c r="BZ129" s="197" t="str">
        <f t="shared" si="16"/>
        <v/>
      </c>
      <c r="CA129" s="197" t="str">
        <f t="shared" si="17"/>
        <v/>
      </c>
      <c r="CB129" s="197" t="str">
        <f t="shared" si="18"/>
        <v/>
      </c>
      <c r="CC129" s="197" t="str">
        <f t="shared" si="19"/>
        <v/>
      </c>
      <c r="CD129" s="197" t="str">
        <f t="shared" si="20"/>
        <v/>
      </c>
      <c r="CE129" s="197" t="str">
        <f t="shared" si="21"/>
        <v/>
      </c>
      <c r="CF129" s="197" t="str">
        <f t="shared" si="22"/>
        <v/>
      </c>
      <c r="CG129" s="197" t="str">
        <f t="shared" si="23"/>
        <v/>
      </c>
      <c r="CH129" s="198"/>
    </row>
    <row r="130" spans="1:86" ht="15.95" customHeight="1">
      <c r="A130" s="186">
        <f>IF('Result Sheet'!A133="","",'Result Sheet'!A133)</f>
        <v>126</v>
      </c>
      <c r="B130" s="187" t="str">
        <f>IF('Result Sheet'!B133="","",'Result Sheet'!B133)</f>
        <v/>
      </c>
      <c r="C130" s="188" t="str">
        <f>IF('Result Sheet'!F133="","",'Result Sheet'!F133)</f>
        <v/>
      </c>
      <c r="D130" s="189" t="str">
        <f>IF('Result Sheet'!E133="","",'Result Sheet'!E133)</f>
        <v/>
      </c>
      <c r="E130" s="333" t="str">
        <f>IF('Result Sheet'!G133="","",'Result Sheet'!G133)</f>
        <v/>
      </c>
      <c r="F130" s="333" t="str">
        <f>IF('Result Sheet'!H133="","",'Result Sheet'!H133)</f>
        <v/>
      </c>
      <c r="G130" s="333" t="str">
        <f>IF('Result Sheet'!I133="","",'Result Sheet'!I133)</f>
        <v/>
      </c>
      <c r="H130" s="190" t="str">
        <f>IF('Result Sheet'!K133="","",'Result Sheet'!K133)</f>
        <v/>
      </c>
      <c r="I130" s="190" t="str">
        <f>IF('Result Sheet'!J133="","",'Result Sheet'!J133)</f>
        <v/>
      </c>
      <c r="J130" s="304" t="str">
        <f>IF('Result Sheet'!FZ133="","",'Result Sheet'!FZ133)</f>
        <v/>
      </c>
      <c r="K130" s="191" t="str">
        <f>IF('Result Sheet'!FU133="","",'Result Sheet'!FU133)</f>
        <v/>
      </c>
      <c r="L130" s="192" t="str">
        <f>IF('Result Sheet'!FV133="","",'Result Sheet'!FV133)</f>
        <v/>
      </c>
      <c r="M130" s="191" t="str">
        <f>IF('Result Sheet'!FW133="","",'Result Sheet'!FW133)</f>
        <v/>
      </c>
      <c r="N130" s="330" t="str">
        <f>IF('Result Sheet'!FZ133="NSO","NSO",IF('Result Sheet'!FX133="","",'Result Sheet'!FX133))</f>
        <v/>
      </c>
      <c r="O130" s="193" t="str">
        <f>IF('Result Sheet'!AE133="","",'Result Sheet'!AE133)</f>
        <v/>
      </c>
      <c r="P130" s="194" t="str">
        <f>IF('Result Sheet'!AF133="","",'Result Sheet'!AF133)</f>
        <v/>
      </c>
      <c r="Q130" s="193" t="str">
        <f>IF('Result Sheet'!AZ133="","",'Result Sheet'!AZ133)</f>
        <v/>
      </c>
      <c r="R130" s="194" t="str">
        <f>IF('Result Sheet'!BA133="","",'Result Sheet'!BA133)</f>
        <v/>
      </c>
      <c r="S130" s="193" t="str">
        <f>IF('Result Sheet'!BV133="","",'Result Sheet'!BV133)</f>
        <v/>
      </c>
      <c r="T130" s="194" t="str">
        <f>IF('Result Sheet'!BW133="","",'Result Sheet'!BW133)</f>
        <v/>
      </c>
      <c r="U130" s="193" t="str">
        <f>IF('Result Sheet'!CQ133="","",'Result Sheet'!CQ133)</f>
        <v/>
      </c>
      <c r="V130" s="194" t="str">
        <f>IF('Result Sheet'!CR133="","",'Result Sheet'!CR133)</f>
        <v/>
      </c>
      <c r="W130" s="193" t="str">
        <f>IF('Result Sheet'!DL133="","",'Result Sheet'!DL133)</f>
        <v/>
      </c>
      <c r="X130" s="194" t="str">
        <f>IF('Result Sheet'!DM133="","",'Result Sheet'!DM133)</f>
        <v/>
      </c>
      <c r="Y130" s="193" t="str">
        <f>IF('Result Sheet'!EG133="","",'Result Sheet'!EG133)</f>
        <v/>
      </c>
      <c r="Z130" s="194" t="str">
        <f>IF('Result Sheet'!EH133="","",'Result Sheet'!EH133)</f>
        <v/>
      </c>
      <c r="AA130" s="195" t="str">
        <f>IF('Result Sheet'!GB133="","",'Result Sheet'!GB133)</f>
        <v/>
      </c>
      <c r="BU130" s="196" t="str">
        <f>'Result Sheet'!G133</f>
        <v/>
      </c>
      <c r="BV130" s="197" t="str">
        <f t="shared" si="12"/>
        <v/>
      </c>
      <c r="BW130" s="197" t="str">
        <f t="shared" si="13"/>
        <v/>
      </c>
      <c r="BX130" s="197" t="str">
        <f t="shared" si="14"/>
        <v/>
      </c>
      <c r="BY130" s="197" t="str">
        <f t="shared" si="15"/>
        <v/>
      </c>
      <c r="BZ130" s="197" t="str">
        <f t="shared" si="16"/>
        <v/>
      </c>
      <c r="CA130" s="197" t="str">
        <f t="shared" si="17"/>
        <v/>
      </c>
      <c r="CB130" s="197" t="str">
        <f t="shared" si="18"/>
        <v/>
      </c>
      <c r="CC130" s="197" t="str">
        <f t="shared" si="19"/>
        <v/>
      </c>
      <c r="CD130" s="197" t="str">
        <f t="shared" si="20"/>
        <v/>
      </c>
      <c r="CE130" s="197" t="str">
        <f t="shared" si="21"/>
        <v/>
      </c>
      <c r="CF130" s="197" t="str">
        <f t="shared" si="22"/>
        <v/>
      </c>
      <c r="CG130" s="197" t="str">
        <f t="shared" si="23"/>
        <v/>
      </c>
      <c r="CH130" s="198"/>
    </row>
    <row r="131" spans="1:86" ht="15.95" customHeight="1">
      <c r="A131" s="186">
        <f>IF('Result Sheet'!A134="","",'Result Sheet'!A134)</f>
        <v>127</v>
      </c>
      <c r="B131" s="187" t="str">
        <f>IF('Result Sheet'!B134="","",'Result Sheet'!B134)</f>
        <v/>
      </c>
      <c r="C131" s="188" t="str">
        <f>IF('Result Sheet'!F134="","",'Result Sheet'!F134)</f>
        <v/>
      </c>
      <c r="D131" s="189" t="str">
        <f>IF('Result Sheet'!E134="","",'Result Sheet'!E134)</f>
        <v/>
      </c>
      <c r="E131" s="333" t="str">
        <f>IF('Result Sheet'!G134="","",'Result Sheet'!G134)</f>
        <v/>
      </c>
      <c r="F131" s="333" t="str">
        <f>IF('Result Sheet'!H134="","",'Result Sheet'!H134)</f>
        <v/>
      </c>
      <c r="G131" s="333" t="str">
        <f>IF('Result Sheet'!I134="","",'Result Sheet'!I134)</f>
        <v/>
      </c>
      <c r="H131" s="190" t="str">
        <f>IF('Result Sheet'!K134="","",'Result Sheet'!K134)</f>
        <v/>
      </c>
      <c r="I131" s="190" t="str">
        <f>IF('Result Sheet'!J134="","",'Result Sheet'!J134)</f>
        <v/>
      </c>
      <c r="J131" s="304" t="str">
        <f>IF('Result Sheet'!FZ134="","",'Result Sheet'!FZ134)</f>
        <v/>
      </c>
      <c r="K131" s="191" t="str">
        <f>IF('Result Sheet'!FU134="","",'Result Sheet'!FU134)</f>
        <v/>
      </c>
      <c r="L131" s="192" t="str">
        <f>IF('Result Sheet'!FV134="","",'Result Sheet'!FV134)</f>
        <v/>
      </c>
      <c r="M131" s="191" t="str">
        <f>IF('Result Sheet'!FW134="","",'Result Sheet'!FW134)</f>
        <v/>
      </c>
      <c r="N131" s="330" t="str">
        <f>IF('Result Sheet'!FZ134="NSO","NSO",IF('Result Sheet'!FX134="","",'Result Sheet'!FX134))</f>
        <v/>
      </c>
      <c r="O131" s="193" t="str">
        <f>IF('Result Sheet'!AE134="","",'Result Sheet'!AE134)</f>
        <v/>
      </c>
      <c r="P131" s="194" t="str">
        <f>IF('Result Sheet'!AF134="","",'Result Sheet'!AF134)</f>
        <v/>
      </c>
      <c r="Q131" s="193" t="str">
        <f>IF('Result Sheet'!AZ134="","",'Result Sheet'!AZ134)</f>
        <v/>
      </c>
      <c r="R131" s="194" t="str">
        <f>IF('Result Sheet'!BA134="","",'Result Sheet'!BA134)</f>
        <v/>
      </c>
      <c r="S131" s="193" t="str">
        <f>IF('Result Sheet'!BV134="","",'Result Sheet'!BV134)</f>
        <v/>
      </c>
      <c r="T131" s="194" t="str">
        <f>IF('Result Sheet'!BW134="","",'Result Sheet'!BW134)</f>
        <v/>
      </c>
      <c r="U131" s="193" t="str">
        <f>IF('Result Sheet'!CQ134="","",'Result Sheet'!CQ134)</f>
        <v/>
      </c>
      <c r="V131" s="194" t="str">
        <f>IF('Result Sheet'!CR134="","",'Result Sheet'!CR134)</f>
        <v/>
      </c>
      <c r="W131" s="193" t="str">
        <f>IF('Result Sheet'!DL134="","",'Result Sheet'!DL134)</f>
        <v/>
      </c>
      <c r="X131" s="194" t="str">
        <f>IF('Result Sheet'!DM134="","",'Result Sheet'!DM134)</f>
        <v/>
      </c>
      <c r="Y131" s="193" t="str">
        <f>IF('Result Sheet'!EG134="","",'Result Sheet'!EG134)</f>
        <v/>
      </c>
      <c r="Z131" s="194" t="str">
        <f>IF('Result Sheet'!EH134="","",'Result Sheet'!EH134)</f>
        <v/>
      </c>
      <c r="AA131" s="195" t="str">
        <f>IF('Result Sheet'!GB134="","",'Result Sheet'!GB134)</f>
        <v/>
      </c>
      <c r="BU131" s="196" t="str">
        <f>'Result Sheet'!G134</f>
        <v/>
      </c>
      <c r="BV131" s="197" t="str">
        <f t="shared" si="12"/>
        <v/>
      </c>
      <c r="BW131" s="197" t="str">
        <f t="shared" si="13"/>
        <v/>
      </c>
      <c r="BX131" s="197" t="str">
        <f t="shared" si="14"/>
        <v/>
      </c>
      <c r="BY131" s="197" t="str">
        <f t="shared" si="15"/>
        <v/>
      </c>
      <c r="BZ131" s="197" t="str">
        <f t="shared" si="16"/>
        <v/>
      </c>
      <c r="CA131" s="197" t="str">
        <f t="shared" si="17"/>
        <v/>
      </c>
      <c r="CB131" s="197" t="str">
        <f t="shared" si="18"/>
        <v/>
      </c>
      <c r="CC131" s="197" t="str">
        <f t="shared" si="19"/>
        <v/>
      </c>
      <c r="CD131" s="197" t="str">
        <f t="shared" si="20"/>
        <v/>
      </c>
      <c r="CE131" s="197" t="str">
        <f t="shared" si="21"/>
        <v/>
      </c>
      <c r="CF131" s="197" t="str">
        <f t="shared" si="22"/>
        <v/>
      </c>
      <c r="CG131" s="197" t="str">
        <f t="shared" si="23"/>
        <v/>
      </c>
      <c r="CH131" s="198"/>
    </row>
    <row r="132" spans="1:86" ht="15.95" customHeight="1">
      <c r="A132" s="186">
        <f>IF('Result Sheet'!A135="","",'Result Sheet'!A135)</f>
        <v>128</v>
      </c>
      <c r="B132" s="187" t="str">
        <f>IF('Result Sheet'!B135="","",'Result Sheet'!B135)</f>
        <v/>
      </c>
      <c r="C132" s="188" t="str">
        <f>IF('Result Sheet'!F135="","",'Result Sheet'!F135)</f>
        <v/>
      </c>
      <c r="D132" s="189" t="str">
        <f>IF('Result Sheet'!E135="","",'Result Sheet'!E135)</f>
        <v/>
      </c>
      <c r="E132" s="333" t="str">
        <f>IF('Result Sheet'!G135="","",'Result Sheet'!G135)</f>
        <v/>
      </c>
      <c r="F132" s="333" t="str">
        <f>IF('Result Sheet'!H135="","",'Result Sheet'!H135)</f>
        <v/>
      </c>
      <c r="G132" s="333" t="str">
        <f>IF('Result Sheet'!I135="","",'Result Sheet'!I135)</f>
        <v/>
      </c>
      <c r="H132" s="190" t="str">
        <f>IF('Result Sheet'!K135="","",'Result Sheet'!K135)</f>
        <v/>
      </c>
      <c r="I132" s="190" t="str">
        <f>IF('Result Sheet'!J135="","",'Result Sheet'!J135)</f>
        <v/>
      </c>
      <c r="J132" s="304" t="str">
        <f>IF('Result Sheet'!FZ135="","",'Result Sheet'!FZ135)</f>
        <v/>
      </c>
      <c r="K132" s="191" t="str">
        <f>IF('Result Sheet'!FU135="","",'Result Sheet'!FU135)</f>
        <v/>
      </c>
      <c r="L132" s="192" t="str">
        <f>IF('Result Sheet'!FV135="","",'Result Sheet'!FV135)</f>
        <v/>
      </c>
      <c r="M132" s="191" t="str">
        <f>IF('Result Sheet'!FW135="","",'Result Sheet'!FW135)</f>
        <v/>
      </c>
      <c r="N132" s="330" t="str">
        <f>IF('Result Sheet'!FZ135="NSO","NSO",IF('Result Sheet'!FX135="","",'Result Sheet'!FX135))</f>
        <v/>
      </c>
      <c r="O132" s="193" t="str">
        <f>IF('Result Sheet'!AE135="","",'Result Sheet'!AE135)</f>
        <v/>
      </c>
      <c r="P132" s="194" t="str">
        <f>IF('Result Sheet'!AF135="","",'Result Sheet'!AF135)</f>
        <v/>
      </c>
      <c r="Q132" s="193" t="str">
        <f>IF('Result Sheet'!AZ135="","",'Result Sheet'!AZ135)</f>
        <v/>
      </c>
      <c r="R132" s="194" t="str">
        <f>IF('Result Sheet'!BA135="","",'Result Sheet'!BA135)</f>
        <v/>
      </c>
      <c r="S132" s="193" t="str">
        <f>IF('Result Sheet'!BV135="","",'Result Sheet'!BV135)</f>
        <v/>
      </c>
      <c r="T132" s="194" t="str">
        <f>IF('Result Sheet'!BW135="","",'Result Sheet'!BW135)</f>
        <v/>
      </c>
      <c r="U132" s="193" t="str">
        <f>IF('Result Sheet'!CQ135="","",'Result Sheet'!CQ135)</f>
        <v/>
      </c>
      <c r="V132" s="194" t="str">
        <f>IF('Result Sheet'!CR135="","",'Result Sheet'!CR135)</f>
        <v/>
      </c>
      <c r="W132" s="193" t="str">
        <f>IF('Result Sheet'!DL135="","",'Result Sheet'!DL135)</f>
        <v/>
      </c>
      <c r="X132" s="194" t="str">
        <f>IF('Result Sheet'!DM135="","",'Result Sheet'!DM135)</f>
        <v/>
      </c>
      <c r="Y132" s="193" t="str">
        <f>IF('Result Sheet'!EG135="","",'Result Sheet'!EG135)</f>
        <v/>
      </c>
      <c r="Z132" s="194" t="str">
        <f>IF('Result Sheet'!EH135="","",'Result Sheet'!EH135)</f>
        <v/>
      </c>
      <c r="AA132" s="195" t="str">
        <f>IF('Result Sheet'!GB135="","",'Result Sheet'!GB135)</f>
        <v/>
      </c>
      <c r="BU132" s="196" t="str">
        <f>'Result Sheet'!G135</f>
        <v/>
      </c>
      <c r="BV132" s="197" t="str">
        <f t="shared" si="12"/>
        <v/>
      </c>
      <c r="BW132" s="197" t="str">
        <f t="shared" si="13"/>
        <v/>
      </c>
      <c r="BX132" s="197" t="str">
        <f t="shared" si="14"/>
        <v/>
      </c>
      <c r="BY132" s="197" t="str">
        <f t="shared" si="15"/>
        <v/>
      </c>
      <c r="BZ132" s="197" t="str">
        <f t="shared" si="16"/>
        <v/>
      </c>
      <c r="CA132" s="197" t="str">
        <f t="shared" si="17"/>
        <v/>
      </c>
      <c r="CB132" s="197" t="str">
        <f t="shared" si="18"/>
        <v/>
      </c>
      <c r="CC132" s="197" t="str">
        <f t="shared" si="19"/>
        <v/>
      </c>
      <c r="CD132" s="197" t="str">
        <f t="shared" si="20"/>
        <v/>
      </c>
      <c r="CE132" s="197" t="str">
        <f t="shared" si="21"/>
        <v/>
      </c>
      <c r="CF132" s="197" t="str">
        <f t="shared" si="22"/>
        <v/>
      </c>
      <c r="CG132" s="197" t="str">
        <f t="shared" si="23"/>
        <v/>
      </c>
      <c r="CH132" s="198"/>
    </row>
    <row r="133" spans="1:86" ht="15.95" customHeight="1">
      <c r="A133" s="186">
        <f>IF('Result Sheet'!A136="","",'Result Sheet'!A136)</f>
        <v>129</v>
      </c>
      <c r="B133" s="187" t="str">
        <f>IF('Result Sheet'!B136="","",'Result Sheet'!B136)</f>
        <v/>
      </c>
      <c r="C133" s="188" t="str">
        <f>IF('Result Sheet'!F136="","",'Result Sheet'!F136)</f>
        <v/>
      </c>
      <c r="D133" s="189" t="str">
        <f>IF('Result Sheet'!E136="","",'Result Sheet'!E136)</f>
        <v/>
      </c>
      <c r="E133" s="333" t="str">
        <f>IF('Result Sheet'!G136="","",'Result Sheet'!G136)</f>
        <v/>
      </c>
      <c r="F133" s="333" t="str">
        <f>IF('Result Sheet'!H136="","",'Result Sheet'!H136)</f>
        <v/>
      </c>
      <c r="G133" s="333" t="str">
        <f>IF('Result Sheet'!I136="","",'Result Sheet'!I136)</f>
        <v/>
      </c>
      <c r="H133" s="190" t="str">
        <f>IF('Result Sheet'!K136="","",'Result Sheet'!K136)</f>
        <v/>
      </c>
      <c r="I133" s="190" t="str">
        <f>IF('Result Sheet'!J136="","",'Result Sheet'!J136)</f>
        <v/>
      </c>
      <c r="J133" s="304" t="str">
        <f>IF('Result Sheet'!FZ136="","",'Result Sheet'!FZ136)</f>
        <v/>
      </c>
      <c r="K133" s="191" t="str">
        <f>IF('Result Sheet'!FU136="","",'Result Sheet'!FU136)</f>
        <v/>
      </c>
      <c r="L133" s="192" t="str">
        <f>IF('Result Sheet'!FV136="","",'Result Sheet'!FV136)</f>
        <v/>
      </c>
      <c r="M133" s="191" t="str">
        <f>IF('Result Sheet'!FW136="","",'Result Sheet'!FW136)</f>
        <v/>
      </c>
      <c r="N133" s="330" t="str">
        <f>IF('Result Sheet'!FZ136="NSO","NSO",IF('Result Sheet'!FX136="","",'Result Sheet'!FX136))</f>
        <v/>
      </c>
      <c r="O133" s="193" t="str">
        <f>IF('Result Sheet'!AE136="","",'Result Sheet'!AE136)</f>
        <v/>
      </c>
      <c r="P133" s="194" t="str">
        <f>IF('Result Sheet'!AF136="","",'Result Sheet'!AF136)</f>
        <v/>
      </c>
      <c r="Q133" s="193" t="str">
        <f>IF('Result Sheet'!AZ136="","",'Result Sheet'!AZ136)</f>
        <v/>
      </c>
      <c r="R133" s="194" t="str">
        <f>IF('Result Sheet'!BA136="","",'Result Sheet'!BA136)</f>
        <v/>
      </c>
      <c r="S133" s="193" t="str">
        <f>IF('Result Sheet'!BV136="","",'Result Sheet'!BV136)</f>
        <v/>
      </c>
      <c r="T133" s="194" t="str">
        <f>IF('Result Sheet'!BW136="","",'Result Sheet'!BW136)</f>
        <v/>
      </c>
      <c r="U133" s="193" t="str">
        <f>IF('Result Sheet'!CQ136="","",'Result Sheet'!CQ136)</f>
        <v/>
      </c>
      <c r="V133" s="194" t="str">
        <f>IF('Result Sheet'!CR136="","",'Result Sheet'!CR136)</f>
        <v/>
      </c>
      <c r="W133" s="193" t="str">
        <f>IF('Result Sheet'!DL136="","",'Result Sheet'!DL136)</f>
        <v/>
      </c>
      <c r="X133" s="194" t="str">
        <f>IF('Result Sheet'!DM136="","",'Result Sheet'!DM136)</f>
        <v/>
      </c>
      <c r="Y133" s="193" t="str">
        <f>IF('Result Sheet'!EG136="","",'Result Sheet'!EG136)</f>
        <v/>
      </c>
      <c r="Z133" s="194" t="str">
        <f>IF('Result Sheet'!EH136="","",'Result Sheet'!EH136)</f>
        <v/>
      </c>
      <c r="AA133" s="195" t="str">
        <f>IF('Result Sheet'!GB136="","",'Result Sheet'!GB136)</f>
        <v/>
      </c>
      <c r="BU133" s="196" t="str">
        <f>'Result Sheet'!G136</f>
        <v/>
      </c>
      <c r="BV133" s="197" t="str">
        <f t="shared" si="12"/>
        <v/>
      </c>
      <c r="BW133" s="197" t="str">
        <f t="shared" si="13"/>
        <v/>
      </c>
      <c r="BX133" s="197" t="str">
        <f t="shared" si="14"/>
        <v/>
      </c>
      <c r="BY133" s="197" t="str">
        <f t="shared" si="15"/>
        <v/>
      </c>
      <c r="BZ133" s="197" t="str">
        <f t="shared" si="16"/>
        <v/>
      </c>
      <c r="CA133" s="197" t="str">
        <f t="shared" si="17"/>
        <v/>
      </c>
      <c r="CB133" s="197" t="str">
        <f t="shared" si="18"/>
        <v/>
      </c>
      <c r="CC133" s="197" t="str">
        <f t="shared" si="19"/>
        <v/>
      </c>
      <c r="CD133" s="197" t="str">
        <f t="shared" si="20"/>
        <v/>
      </c>
      <c r="CE133" s="197" t="str">
        <f t="shared" si="21"/>
        <v/>
      </c>
      <c r="CF133" s="197" t="str">
        <f t="shared" si="22"/>
        <v/>
      </c>
      <c r="CG133" s="197" t="str">
        <f t="shared" si="23"/>
        <v/>
      </c>
      <c r="CH133" s="198"/>
    </row>
    <row r="134" spans="1:86" ht="15.95" customHeight="1">
      <c r="A134" s="186">
        <f>IF('Result Sheet'!A137="","",'Result Sheet'!A137)</f>
        <v>130</v>
      </c>
      <c r="B134" s="187" t="str">
        <f>IF('Result Sheet'!B137="","",'Result Sheet'!B137)</f>
        <v/>
      </c>
      <c r="C134" s="188" t="str">
        <f>IF('Result Sheet'!F137="","",'Result Sheet'!F137)</f>
        <v/>
      </c>
      <c r="D134" s="189" t="str">
        <f>IF('Result Sheet'!E137="","",'Result Sheet'!E137)</f>
        <v/>
      </c>
      <c r="E134" s="333" t="str">
        <f>IF('Result Sheet'!G137="","",'Result Sheet'!G137)</f>
        <v/>
      </c>
      <c r="F134" s="333" t="str">
        <f>IF('Result Sheet'!H137="","",'Result Sheet'!H137)</f>
        <v/>
      </c>
      <c r="G134" s="333" t="str">
        <f>IF('Result Sheet'!I137="","",'Result Sheet'!I137)</f>
        <v/>
      </c>
      <c r="H134" s="190" t="str">
        <f>IF('Result Sheet'!K137="","",'Result Sheet'!K137)</f>
        <v/>
      </c>
      <c r="I134" s="190" t="str">
        <f>IF('Result Sheet'!J137="","",'Result Sheet'!J137)</f>
        <v/>
      </c>
      <c r="J134" s="304" t="str">
        <f>IF('Result Sheet'!FZ137="","",'Result Sheet'!FZ137)</f>
        <v/>
      </c>
      <c r="K134" s="191" t="str">
        <f>IF('Result Sheet'!FU137="","",'Result Sheet'!FU137)</f>
        <v/>
      </c>
      <c r="L134" s="192" t="str">
        <f>IF('Result Sheet'!FV137="","",'Result Sheet'!FV137)</f>
        <v/>
      </c>
      <c r="M134" s="191" t="str">
        <f>IF('Result Sheet'!FW137="","",'Result Sheet'!FW137)</f>
        <v/>
      </c>
      <c r="N134" s="330" t="str">
        <f>IF('Result Sheet'!FZ137="NSO","NSO",IF('Result Sheet'!FX137="","",'Result Sheet'!FX137))</f>
        <v/>
      </c>
      <c r="O134" s="193" t="str">
        <f>IF('Result Sheet'!AE137="","",'Result Sheet'!AE137)</f>
        <v/>
      </c>
      <c r="P134" s="194" t="str">
        <f>IF('Result Sheet'!AF137="","",'Result Sheet'!AF137)</f>
        <v/>
      </c>
      <c r="Q134" s="193" t="str">
        <f>IF('Result Sheet'!AZ137="","",'Result Sheet'!AZ137)</f>
        <v/>
      </c>
      <c r="R134" s="194" t="str">
        <f>IF('Result Sheet'!BA137="","",'Result Sheet'!BA137)</f>
        <v/>
      </c>
      <c r="S134" s="193" t="str">
        <f>IF('Result Sheet'!BV137="","",'Result Sheet'!BV137)</f>
        <v/>
      </c>
      <c r="T134" s="194" t="str">
        <f>IF('Result Sheet'!BW137="","",'Result Sheet'!BW137)</f>
        <v/>
      </c>
      <c r="U134" s="193" t="str">
        <f>IF('Result Sheet'!CQ137="","",'Result Sheet'!CQ137)</f>
        <v/>
      </c>
      <c r="V134" s="194" t="str">
        <f>IF('Result Sheet'!CR137="","",'Result Sheet'!CR137)</f>
        <v/>
      </c>
      <c r="W134" s="193" t="str">
        <f>IF('Result Sheet'!DL137="","",'Result Sheet'!DL137)</f>
        <v/>
      </c>
      <c r="X134" s="194" t="str">
        <f>IF('Result Sheet'!DM137="","",'Result Sheet'!DM137)</f>
        <v/>
      </c>
      <c r="Y134" s="193" t="str">
        <f>IF('Result Sheet'!EG137="","",'Result Sheet'!EG137)</f>
        <v/>
      </c>
      <c r="Z134" s="194" t="str">
        <f>IF('Result Sheet'!EH137="","",'Result Sheet'!EH137)</f>
        <v/>
      </c>
      <c r="AA134" s="195" t="str">
        <f>IF('Result Sheet'!GB137="","",'Result Sheet'!GB137)</f>
        <v/>
      </c>
      <c r="BU134" s="196" t="str">
        <f>'Result Sheet'!G137</f>
        <v/>
      </c>
      <c r="BV134" s="197" t="str">
        <f t="shared" ref="BV134:BV197" si="24">IFERROR(IF(AND(N134="",J134=""),"",IF(AND(H134="SC",I134="M"),N134,"")),"")</f>
        <v/>
      </c>
      <c r="BW134" s="197" t="str">
        <f t="shared" ref="BW134:BW197" si="25">IFERROR(IF(AND(N134="",J134=""),"",IF(AND(H134="SC",I134="F"),N134,"")),"")</f>
        <v/>
      </c>
      <c r="BX134" s="197" t="str">
        <f t="shared" ref="BX134:BX197" si="26">IFERROR(IF(AND(N134="",J134=""),"",IF(AND(H134="ST",I134="M"),N134,"")),"")</f>
        <v/>
      </c>
      <c r="BY134" s="197" t="str">
        <f t="shared" ref="BY134:BY197" si="27">IFERROR(IF(AND(N134="",J134=""),"",IF(AND(H134="ST",I134="F"),N134,"")),"")</f>
        <v/>
      </c>
      <c r="BZ134" s="197" t="str">
        <f t="shared" ref="BZ134:BZ197" si="28">IFERROR(IF(AND(N134="",J134=""),"",IF(AND(H134="OBC",I134="M"),N134,"")),"")</f>
        <v/>
      </c>
      <c r="CA134" s="197" t="str">
        <f t="shared" ref="CA134:CA197" si="29">IFERROR(IF(AND(N134="",J134=""),"",IF(AND(H134="OBC",I134="F"),N134,"")),"")</f>
        <v/>
      </c>
      <c r="CB134" s="197" t="str">
        <f t="shared" ref="CB134:CB197" si="30">IFERROR(IF(AND(N134="",J134=""),"",IF(AND(H134="GEN",I134="M"),N134,"")),"")</f>
        <v/>
      </c>
      <c r="CC134" s="197" t="str">
        <f t="shared" ref="CC134:CC197" si="31">IFERROR(IF(AND(N134="",J134=""),"",IF(AND(H134="GEN",I134="F"),N134,"")),"")</f>
        <v/>
      </c>
      <c r="CD134" s="197" t="str">
        <f t="shared" ref="CD134:CD197" si="32">IFERROR(IF(AND(N134="",J134=""),"",IF(AND(H134="MIN",I134="M"),N134,"")),"")</f>
        <v/>
      </c>
      <c r="CE134" s="197" t="str">
        <f t="shared" ref="CE134:CE197" si="33">IFERROR(IF(AND(N134="",J134=""),"",IF(AND(H134="MIN",I134="M"),N134,"")),"")</f>
        <v/>
      </c>
      <c r="CF134" s="197" t="str">
        <f t="shared" ref="CF134:CF197" si="34">IFERROR(IF(AND(N134="",J134=""),"",IF(AND(H134="SBC",I134="M"),N134,"")),"")</f>
        <v/>
      </c>
      <c r="CG134" s="197" t="str">
        <f t="shared" ref="CG134:CG197" si="35">IFERROR(IF(AND(N134="",J134=""),"",IF(AND(H134="SBC",I134="F"),N134,"")),"")</f>
        <v/>
      </c>
      <c r="CH134" s="198"/>
    </row>
    <row r="135" spans="1:86" ht="15.95" customHeight="1">
      <c r="A135" s="186">
        <f>IF('Result Sheet'!A138="","",'Result Sheet'!A138)</f>
        <v>131</v>
      </c>
      <c r="B135" s="187" t="str">
        <f>IF('Result Sheet'!B138="","",'Result Sheet'!B138)</f>
        <v/>
      </c>
      <c r="C135" s="188" t="str">
        <f>IF('Result Sheet'!F138="","",'Result Sheet'!F138)</f>
        <v/>
      </c>
      <c r="D135" s="189" t="str">
        <f>IF('Result Sheet'!E138="","",'Result Sheet'!E138)</f>
        <v/>
      </c>
      <c r="E135" s="333" t="str">
        <f>IF('Result Sheet'!G138="","",'Result Sheet'!G138)</f>
        <v/>
      </c>
      <c r="F135" s="333" t="str">
        <f>IF('Result Sheet'!H138="","",'Result Sheet'!H138)</f>
        <v/>
      </c>
      <c r="G135" s="333" t="str">
        <f>IF('Result Sheet'!I138="","",'Result Sheet'!I138)</f>
        <v/>
      </c>
      <c r="H135" s="190" t="str">
        <f>IF('Result Sheet'!K138="","",'Result Sheet'!K138)</f>
        <v/>
      </c>
      <c r="I135" s="190" t="str">
        <f>IF('Result Sheet'!J138="","",'Result Sheet'!J138)</f>
        <v/>
      </c>
      <c r="J135" s="304" t="str">
        <f>IF('Result Sheet'!FZ138="","",'Result Sheet'!FZ138)</f>
        <v/>
      </c>
      <c r="K135" s="191" t="str">
        <f>IF('Result Sheet'!FU138="","",'Result Sheet'!FU138)</f>
        <v/>
      </c>
      <c r="L135" s="192" t="str">
        <f>IF('Result Sheet'!FV138="","",'Result Sheet'!FV138)</f>
        <v/>
      </c>
      <c r="M135" s="191" t="str">
        <f>IF('Result Sheet'!FW138="","",'Result Sheet'!FW138)</f>
        <v/>
      </c>
      <c r="N135" s="330" t="str">
        <f>IF('Result Sheet'!FZ138="NSO","NSO",IF('Result Sheet'!FX138="","",'Result Sheet'!FX138))</f>
        <v/>
      </c>
      <c r="O135" s="193" t="str">
        <f>IF('Result Sheet'!AE138="","",'Result Sheet'!AE138)</f>
        <v/>
      </c>
      <c r="P135" s="194" t="str">
        <f>IF('Result Sheet'!AF138="","",'Result Sheet'!AF138)</f>
        <v/>
      </c>
      <c r="Q135" s="193" t="str">
        <f>IF('Result Sheet'!AZ138="","",'Result Sheet'!AZ138)</f>
        <v/>
      </c>
      <c r="R135" s="194" t="str">
        <f>IF('Result Sheet'!BA138="","",'Result Sheet'!BA138)</f>
        <v/>
      </c>
      <c r="S135" s="193" t="str">
        <f>IF('Result Sheet'!BV138="","",'Result Sheet'!BV138)</f>
        <v/>
      </c>
      <c r="T135" s="194" t="str">
        <f>IF('Result Sheet'!BW138="","",'Result Sheet'!BW138)</f>
        <v/>
      </c>
      <c r="U135" s="193" t="str">
        <f>IF('Result Sheet'!CQ138="","",'Result Sheet'!CQ138)</f>
        <v/>
      </c>
      <c r="V135" s="194" t="str">
        <f>IF('Result Sheet'!CR138="","",'Result Sheet'!CR138)</f>
        <v/>
      </c>
      <c r="W135" s="193" t="str">
        <f>IF('Result Sheet'!DL138="","",'Result Sheet'!DL138)</f>
        <v/>
      </c>
      <c r="X135" s="194" t="str">
        <f>IF('Result Sheet'!DM138="","",'Result Sheet'!DM138)</f>
        <v/>
      </c>
      <c r="Y135" s="193" t="str">
        <f>IF('Result Sheet'!EG138="","",'Result Sheet'!EG138)</f>
        <v/>
      </c>
      <c r="Z135" s="194" t="str">
        <f>IF('Result Sheet'!EH138="","",'Result Sheet'!EH138)</f>
        <v/>
      </c>
      <c r="AA135" s="195" t="str">
        <f>IF('Result Sheet'!GB138="","",'Result Sheet'!GB138)</f>
        <v/>
      </c>
      <c r="BU135" s="196" t="str">
        <f>'Result Sheet'!G138</f>
        <v/>
      </c>
      <c r="BV135" s="197" t="str">
        <f t="shared" si="24"/>
        <v/>
      </c>
      <c r="BW135" s="197" t="str">
        <f t="shared" si="25"/>
        <v/>
      </c>
      <c r="BX135" s="197" t="str">
        <f t="shared" si="26"/>
        <v/>
      </c>
      <c r="BY135" s="197" t="str">
        <f t="shared" si="27"/>
        <v/>
      </c>
      <c r="BZ135" s="197" t="str">
        <f t="shared" si="28"/>
        <v/>
      </c>
      <c r="CA135" s="197" t="str">
        <f t="shared" si="29"/>
        <v/>
      </c>
      <c r="CB135" s="197" t="str">
        <f t="shared" si="30"/>
        <v/>
      </c>
      <c r="CC135" s="197" t="str">
        <f t="shared" si="31"/>
        <v/>
      </c>
      <c r="CD135" s="197" t="str">
        <f t="shared" si="32"/>
        <v/>
      </c>
      <c r="CE135" s="197" t="str">
        <f t="shared" si="33"/>
        <v/>
      </c>
      <c r="CF135" s="197" t="str">
        <f t="shared" si="34"/>
        <v/>
      </c>
      <c r="CG135" s="197" t="str">
        <f t="shared" si="35"/>
        <v/>
      </c>
      <c r="CH135" s="198"/>
    </row>
    <row r="136" spans="1:86" ht="15.95" customHeight="1">
      <c r="A136" s="186">
        <f>IF('Result Sheet'!A139="","",'Result Sheet'!A139)</f>
        <v>132</v>
      </c>
      <c r="B136" s="187" t="str">
        <f>IF('Result Sheet'!B139="","",'Result Sheet'!B139)</f>
        <v/>
      </c>
      <c r="C136" s="188" t="str">
        <f>IF('Result Sheet'!F139="","",'Result Sheet'!F139)</f>
        <v/>
      </c>
      <c r="D136" s="189" t="str">
        <f>IF('Result Sheet'!E139="","",'Result Sheet'!E139)</f>
        <v/>
      </c>
      <c r="E136" s="333" t="str">
        <f>IF('Result Sheet'!G139="","",'Result Sheet'!G139)</f>
        <v/>
      </c>
      <c r="F136" s="333" t="str">
        <f>IF('Result Sheet'!H139="","",'Result Sheet'!H139)</f>
        <v/>
      </c>
      <c r="G136" s="333" t="str">
        <f>IF('Result Sheet'!I139="","",'Result Sheet'!I139)</f>
        <v/>
      </c>
      <c r="H136" s="190" t="str">
        <f>IF('Result Sheet'!K139="","",'Result Sheet'!K139)</f>
        <v/>
      </c>
      <c r="I136" s="190" t="str">
        <f>IF('Result Sheet'!J139="","",'Result Sheet'!J139)</f>
        <v/>
      </c>
      <c r="J136" s="304" t="str">
        <f>IF('Result Sheet'!FZ139="","",'Result Sheet'!FZ139)</f>
        <v/>
      </c>
      <c r="K136" s="191" t="str">
        <f>IF('Result Sheet'!FU139="","",'Result Sheet'!FU139)</f>
        <v/>
      </c>
      <c r="L136" s="192" t="str">
        <f>IF('Result Sheet'!FV139="","",'Result Sheet'!FV139)</f>
        <v/>
      </c>
      <c r="M136" s="191" t="str">
        <f>IF('Result Sheet'!FW139="","",'Result Sheet'!FW139)</f>
        <v/>
      </c>
      <c r="N136" s="330" t="str">
        <f>IF('Result Sheet'!FZ139="NSO","NSO",IF('Result Sheet'!FX139="","",'Result Sheet'!FX139))</f>
        <v/>
      </c>
      <c r="O136" s="193" t="str">
        <f>IF('Result Sheet'!AE139="","",'Result Sheet'!AE139)</f>
        <v/>
      </c>
      <c r="P136" s="194" t="str">
        <f>IF('Result Sheet'!AF139="","",'Result Sheet'!AF139)</f>
        <v/>
      </c>
      <c r="Q136" s="193" t="str">
        <f>IF('Result Sheet'!AZ139="","",'Result Sheet'!AZ139)</f>
        <v/>
      </c>
      <c r="R136" s="194" t="str">
        <f>IF('Result Sheet'!BA139="","",'Result Sheet'!BA139)</f>
        <v/>
      </c>
      <c r="S136" s="193" t="str">
        <f>IF('Result Sheet'!BV139="","",'Result Sheet'!BV139)</f>
        <v/>
      </c>
      <c r="T136" s="194" t="str">
        <f>IF('Result Sheet'!BW139="","",'Result Sheet'!BW139)</f>
        <v/>
      </c>
      <c r="U136" s="193" t="str">
        <f>IF('Result Sheet'!CQ139="","",'Result Sheet'!CQ139)</f>
        <v/>
      </c>
      <c r="V136" s="194" t="str">
        <f>IF('Result Sheet'!CR139="","",'Result Sheet'!CR139)</f>
        <v/>
      </c>
      <c r="W136" s="193" t="str">
        <f>IF('Result Sheet'!DL139="","",'Result Sheet'!DL139)</f>
        <v/>
      </c>
      <c r="X136" s="194" t="str">
        <f>IF('Result Sheet'!DM139="","",'Result Sheet'!DM139)</f>
        <v/>
      </c>
      <c r="Y136" s="193" t="str">
        <f>IF('Result Sheet'!EG139="","",'Result Sheet'!EG139)</f>
        <v/>
      </c>
      <c r="Z136" s="194" t="str">
        <f>IF('Result Sheet'!EH139="","",'Result Sheet'!EH139)</f>
        <v/>
      </c>
      <c r="AA136" s="195" t="str">
        <f>IF('Result Sheet'!GB139="","",'Result Sheet'!GB139)</f>
        <v/>
      </c>
      <c r="BU136" s="196" t="str">
        <f>'Result Sheet'!G139</f>
        <v/>
      </c>
      <c r="BV136" s="197" t="str">
        <f t="shared" si="24"/>
        <v/>
      </c>
      <c r="BW136" s="197" t="str">
        <f t="shared" si="25"/>
        <v/>
      </c>
      <c r="BX136" s="197" t="str">
        <f t="shared" si="26"/>
        <v/>
      </c>
      <c r="BY136" s="197" t="str">
        <f t="shared" si="27"/>
        <v/>
      </c>
      <c r="BZ136" s="197" t="str">
        <f t="shared" si="28"/>
        <v/>
      </c>
      <c r="CA136" s="197" t="str">
        <f t="shared" si="29"/>
        <v/>
      </c>
      <c r="CB136" s="197" t="str">
        <f t="shared" si="30"/>
        <v/>
      </c>
      <c r="CC136" s="197" t="str">
        <f t="shared" si="31"/>
        <v/>
      </c>
      <c r="CD136" s="197" t="str">
        <f t="shared" si="32"/>
        <v/>
      </c>
      <c r="CE136" s="197" t="str">
        <f t="shared" si="33"/>
        <v/>
      </c>
      <c r="CF136" s="197" t="str">
        <f t="shared" si="34"/>
        <v/>
      </c>
      <c r="CG136" s="197" t="str">
        <f t="shared" si="35"/>
        <v/>
      </c>
      <c r="CH136" s="198"/>
    </row>
    <row r="137" spans="1:86" ht="15.95" customHeight="1">
      <c r="A137" s="186">
        <f>IF('Result Sheet'!A140="","",'Result Sheet'!A140)</f>
        <v>133</v>
      </c>
      <c r="B137" s="187" t="str">
        <f>IF('Result Sheet'!B140="","",'Result Sheet'!B140)</f>
        <v/>
      </c>
      <c r="C137" s="188" t="str">
        <f>IF('Result Sheet'!F140="","",'Result Sheet'!F140)</f>
        <v/>
      </c>
      <c r="D137" s="189" t="str">
        <f>IF('Result Sheet'!E140="","",'Result Sheet'!E140)</f>
        <v/>
      </c>
      <c r="E137" s="333" t="str">
        <f>IF('Result Sheet'!G140="","",'Result Sheet'!G140)</f>
        <v/>
      </c>
      <c r="F137" s="333" t="str">
        <f>IF('Result Sheet'!H140="","",'Result Sheet'!H140)</f>
        <v/>
      </c>
      <c r="G137" s="333" t="str">
        <f>IF('Result Sheet'!I140="","",'Result Sheet'!I140)</f>
        <v/>
      </c>
      <c r="H137" s="190" t="str">
        <f>IF('Result Sheet'!K140="","",'Result Sheet'!K140)</f>
        <v/>
      </c>
      <c r="I137" s="190" t="str">
        <f>IF('Result Sheet'!J140="","",'Result Sheet'!J140)</f>
        <v/>
      </c>
      <c r="J137" s="304" t="str">
        <f>IF('Result Sheet'!FZ140="","",'Result Sheet'!FZ140)</f>
        <v/>
      </c>
      <c r="K137" s="191" t="str">
        <f>IF('Result Sheet'!FU140="","",'Result Sheet'!FU140)</f>
        <v/>
      </c>
      <c r="L137" s="192" t="str">
        <f>IF('Result Sheet'!FV140="","",'Result Sheet'!FV140)</f>
        <v/>
      </c>
      <c r="M137" s="191" t="str">
        <f>IF('Result Sheet'!FW140="","",'Result Sheet'!FW140)</f>
        <v/>
      </c>
      <c r="N137" s="330" t="str">
        <f>IF('Result Sheet'!FZ140="NSO","NSO",IF('Result Sheet'!FX140="","",'Result Sheet'!FX140))</f>
        <v/>
      </c>
      <c r="O137" s="193" t="str">
        <f>IF('Result Sheet'!AE140="","",'Result Sheet'!AE140)</f>
        <v/>
      </c>
      <c r="P137" s="194" t="str">
        <f>IF('Result Sheet'!AF140="","",'Result Sheet'!AF140)</f>
        <v/>
      </c>
      <c r="Q137" s="193" t="str">
        <f>IF('Result Sheet'!AZ140="","",'Result Sheet'!AZ140)</f>
        <v/>
      </c>
      <c r="R137" s="194" t="str">
        <f>IF('Result Sheet'!BA140="","",'Result Sheet'!BA140)</f>
        <v/>
      </c>
      <c r="S137" s="193" t="str">
        <f>IF('Result Sheet'!BV140="","",'Result Sheet'!BV140)</f>
        <v/>
      </c>
      <c r="T137" s="194" t="str">
        <f>IF('Result Sheet'!BW140="","",'Result Sheet'!BW140)</f>
        <v/>
      </c>
      <c r="U137" s="193" t="str">
        <f>IF('Result Sheet'!CQ140="","",'Result Sheet'!CQ140)</f>
        <v/>
      </c>
      <c r="V137" s="194" t="str">
        <f>IF('Result Sheet'!CR140="","",'Result Sheet'!CR140)</f>
        <v/>
      </c>
      <c r="W137" s="193" t="str">
        <f>IF('Result Sheet'!DL140="","",'Result Sheet'!DL140)</f>
        <v/>
      </c>
      <c r="X137" s="194" t="str">
        <f>IF('Result Sheet'!DM140="","",'Result Sheet'!DM140)</f>
        <v/>
      </c>
      <c r="Y137" s="193" t="str">
        <f>IF('Result Sheet'!EG140="","",'Result Sheet'!EG140)</f>
        <v/>
      </c>
      <c r="Z137" s="194" t="str">
        <f>IF('Result Sheet'!EH140="","",'Result Sheet'!EH140)</f>
        <v/>
      </c>
      <c r="AA137" s="195" t="str">
        <f>IF('Result Sheet'!GB140="","",'Result Sheet'!GB140)</f>
        <v/>
      </c>
      <c r="BU137" s="196" t="str">
        <f>'Result Sheet'!G140</f>
        <v/>
      </c>
      <c r="BV137" s="197" t="str">
        <f t="shared" si="24"/>
        <v/>
      </c>
      <c r="BW137" s="197" t="str">
        <f t="shared" si="25"/>
        <v/>
      </c>
      <c r="BX137" s="197" t="str">
        <f t="shared" si="26"/>
        <v/>
      </c>
      <c r="BY137" s="197" t="str">
        <f t="shared" si="27"/>
        <v/>
      </c>
      <c r="BZ137" s="197" t="str">
        <f t="shared" si="28"/>
        <v/>
      </c>
      <c r="CA137" s="197" t="str">
        <f t="shared" si="29"/>
        <v/>
      </c>
      <c r="CB137" s="197" t="str">
        <f t="shared" si="30"/>
        <v/>
      </c>
      <c r="CC137" s="197" t="str">
        <f t="shared" si="31"/>
        <v/>
      </c>
      <c r="CD137" s="197" t="str">
        <f t="shared" si="32"/>
        <v/>
      </c>
      <c r="CE137" s="197" t="str">
        <f t="shared" si="33"/>
        <v/>
      </c>
      <c r="CF137" s="197" t="str">
        <f t="shared" si="34"/>
        <v/>
      </c>
      <c r="CG137" s="197" t="str">
        <f t="shared" si="35"/>
        <v/>
      </c>
      <c r="CH137" s="198"/>
    </row>
    <row r="138" spans="1:86" ht="15.95" customHeight="1">
      <c r="A138" s="186">
        <f>IF('Result Sheet'!A141="","",'Result Sheet'!A141)</f>
        <v>134</v>
      </c>
      <c r="B138" s="187" t="str">
        <f>IF('Result Sheet'!B141="","",'Result Sheet'!B141)</f>
        <v/>
      </c>
      <c r="C138" s="188" t="str">
        <f>IF('Result Sheet'!F141="","",'Result Sheet'!F141)</f>
        <v/>
      </c>
      <c r="D138" s="189" t="str">
        <f>IF('Result Sheet'!E141="","",'Result Sheet'!E141)</f>
        <v/>
      </c>
      <c r="E138" s="333" t="str">
        <f>IF('Result Sheet'!G141="","",'Result Sheet'!G141)</f>
        <v/>
      </c>
      <c r="F138" s="333" t="str">
        <f>IF('Result Sheet'!H141="","",'Result Sheet'!H141)</f>
        <v/>
      </c>
      <c r="G138" s="333" t="str">
        <f>IF('Result Sheet'!I141="","",'Result Sheet'!I141)</f>
        <v/>
      </c>
      <c r="H138" s="190" t="str">
        <f>IF('Result Sheet'!K141="","",'Result Sheet'!K141)</f>
        <v/>
      </c>
      <c r="I138" s="190" t="str">
        <f>IF('Result Sheet'!J141="","",'Result Sheet'!J141)</f>
        <v/>
      </c>
      <c r="J138" s="304" t="str">
        <f>IF('Result Sheet'!FZ141="","",'Result Sheet'!FZ141)</f>
        <v/>
      </c>
      <c r="K138" s="191" t="str">
        <f>IF('Result Sheet'!FU141="","",'Result Sheet'!FU141)</f>
        <v/>
      </c>
      <c r="L138" s="192" t="str">
        <f>IF('Result Sheet'!FV141="","",'Result Sheet'!FV141)</f>
        <v/>
      </c>
      <c r="M138" s="191" t="str">
        <f>IF('Result Sheet'!FW141="","",'Result Sheet'!FW141)</f>
        <v/>
      </c>
      <c r="N138" s="330" t="str">
        <f>IF('Result Sheet'!FZ141="NSO","NSO",IF('Result Sheet'!FX141="","",'Result Sheet'!FX141))</f>
        <v/>
      </c>
      <c r="O138" s="193" t="str">
        <f>IF('Result Sheet'!AE141="","",'Result Sheet'!AE141)</f>
        <v/>
      </c>
      <c r="P138" s="194" t="str">
        <f>IF('Result Sheet'!AF141="","",'Result Sheet'!AF141)</f>
        <v/>
      </c>
      <c r="Q138" s="193" t="str">
        <f>IF('Result Sheet'!AZ141="","",'Result Sheet'!AZ141)</f>
        <v/>
      </c>
      <c r="R138" s="194" t="str">
        <f>IF('Result Sheet'!BA141="","",'Result Sheet'!BA141)</f>
        <v/>
      </c>
      <c r="S138" s="193" t="str">
        <f>IF('Result Sheet'!BV141="","",'Result Sheet'!BV141)</f>
        <v/>
      </c>
      <c r="T138" s="194" t="str">
        <f>IF('Result Sheet'!BW141="","",'Result Sheet'!BW141)</f>
        <v/>
      </c>
      <c r="U138" s="193" t="str">
        <f>IF('Result Sheet'!CQ141="","",'Result Sheet'!CQ141)</f>
        <v/>
      </c>
      <c r="V138" s="194" t="str">
        <f>IF('Result Sheet'!CR141="","",'Result Sheet'!CR141)</f>
        <v/>
      </c>
      <c r="W138" s="193" t="str">
        <f>IF('Result Sheet'!DL141="","",'Result Sheet'!DL141)</f>
        <v/>
      </c>
      <c r="X138" s="194" t="str">
        <f>IF('Result Sheet'!DM141="","",'Result Sheet'!DM141)</f>
        <v/>
      </c>
      <c r="Y138" s="193" t="str">
        <f>IF('Result Sheet'!EG141="","",'Result Sheet'!EG141)</f>
        <v/>
      </c>
      <c r="Z138" s="194" t="str">
        <f>IF('Result Sheet'!EH141="","",'Result Sheet'!EH141)</f>
        <v/>
      </c>
      <c r="AA138" s="195" t="str">
        <f>IF('Result Sheet'!GB141="","",'Result Sheet'!GB141)</f>
        <v/>
      </c>
      <c r="BU138" s="196" t="str">
        <f>'Result Sheet'!G141</f>
        <v/>
      </c>
      <c r="BV138" s="197" t="str">
        <f t="shared" si="24"/>
        <v/>
      </c>
      <c r="BW138" s="197" t="str">
        <f t="shared" si="25"/>
        <v/>
      </c>
      <c r="BX138" s="197" t="str">
        <f t="shared" si="26"/>
        <v/>
      </c>
      <c r="BY138" s="197" t="str">
        <f t="shared" si="27"/>
        <v/>
      </c>
      <c r="BZ138" s="197" t="str">
        <f t="shared" si="28"/>
        <v/>
      </c>
      <c r="CA138" s="197" t="str">
        <f t="shared" si="29"/>
        <v/>
      </c>
      <c r="CB138" s="197" t="str">
        <f t="shared" si="30"/>
        <v/>
      </c>
      <c r="CC138" s="197" t="str">
        <f t="shared" si="31"/>
        <v/>
      </c>
      <c r="CD138" s="197" t="str">
        <f t="shared" si="32"/>
        <v/>
      </c>
      <c r="CE138" s="197" t="str">
        <f t="shared" si="33"/>
        <v/>
      </c>
      <c r="CF138" s="197" t="str">
        <f t="shared" si="34"/>
        <v/>
      </c>
      <c r="CG138" s="197" t="str">
        <f t="shared" si="35"/>
        <v/>
      </c>
      <c r="CH138" s="198"/>
    </row>
    <row r="139" spans="1:86" ht="15.95" customHeight="1">
      <c r="A139" s="186">
        <f>IF('Result Sheet'!A142="","",'Result Sheet'!A142)</f>
        <v>135</v>
      </c>
      <c r="B139" s="187" t="str">
        <f>IF('Result Sheet'!B142="","",'Result Sheet'!B142)</f>
        <v/>
      </c>
      <c r="C139" s="188" t="str">
        <f>IF('Result Sheet'!F142="","",'Result Sheet'!F142)</f>
        <v/>
      </c>
      <c r="D139" s="189" t="str">
        <f>IF('Result Sheet'!E142="","",'Result Sheet'!E142)</f>
        <v/>
      </c>
      <c r="E139" s="333" t="str">
        <f>IF('Result Sheet'!G142="","",'Result Sheet'!G142)</f>
        <v/>
      </c>
      <c r="F139" s="333" t="str">
        <f>IF('Result Sheet'!H142="","",'Result Sheet'!H142)</f>
        <v/>
      </c>
      <c r="G139" s="333" t="str">
        <f>IF('Result Sheet'!I142="","",'Result Sheet'!I142)</f>
        <v/>
      </c>
      <c r="H139" s="190" t="str">
        <f>IF('Result Sheet'!K142="","",'Result Sheet'!K142)</f>
        <v/>
      </c>
      <c r="I139" s="190" t="str">
        <f>IF('Result Sheet'!J142="","",'Result Sheet'!J142)</f>
        <v/>
      </c>
      <c r="J139" s="304" t="str">
        <f>IF('Result Sheet'!FZ142="","",'Result Sheet'!FZ142)</f>
        <v/>
      </c>
      <c r="K139" s="191" t="str">
        <f>IF('Result Sheet'!FU142="","",'Result Sheet'!FU142)</f>
        <v/>
      </c>
      <c r="L139" s="192" t="str">
        <f>IF('Result Sheet'!FV142="","",'Result Sheet'!FV142)</f>
        <v/>
      </c>
      <c r="M139" s="191" t="str">
        <f>IF('Result Sheet'!FW142="","",'Result Sheet'!FW142)</f>
        <v/>
      </c>
      <c r="N139" s="330" t="str">
        <f>IF('Result Sheet'!FZ142="NSO","NSO",IF('Result Sheet'!FX142="","",'Result Sheet'!FX142))</f>
        <v/>
      </c>
      <c r="O139" s="193" t="str">
        <f>IF('Result Sheet'!AE142="","",'Result Sheet'!AE142)</f>
        <v/>
      </c>
      <c r="P139" s="194" t="str">
        <f>IF('Result Sheet'!AF142="","",'Result Sheet'!AF142)</f>
        <v/>
      </c>
      <c r="Q139" s="193" t="str">
        <f>IF('Result Sheet'!AZ142="","",'Result Sheet'!AZ142)</f>
        <v/>
      </c>
      <c r="R139" s="194" t="str">
        <f>IF('Result Sheet'!BA142="","",'Result Sheet'!BA142)</f>
        <v/>
      </c>
      <c r="S139" s="193" t="str">
        <f>IF('Result Sheet'!BV142="","",'Result Sheet'!BV142)</f>
        <v/>
      </c>
      <c r="T139" s="194" t="str">
        <f>IF('Result Sheet'!BW142="","",'Result Sheet'!BW142)</f>
        <v/>
      </c>
      <c r="U139" s="193" t="str">
        <f>IF('Result Sheet'!CQ142="","",'Result Sheet'!CQ142)</f>
        <v/>
      </c>
      <c r="V139" s="194" t="str">
        <f>IF('Result Sheet'!CR142="","",'Result Sheet'!CR142)</f>
        <v/>
      </c>
      <c r="W139" s="193" t="str">
        <f>IF('Result Sheet'!DL142="","",'Result Sheet'!DL142)</f>
        <v/>
      </c>
      <c r="X139" s="194" t="str">
        <f>IF('Result Sheet'!DM142="","",'Result Sheet'!DM142)</f>
        <v/>
      </c>
      <c r="Y139" s="193" t="str">
        <f>IF('Result Sheet'!EG142="","",'Result Sheet'!EG142)</f>
        <v/>
      </c>
      <c r="Z139" s="194" t="str">
        <f>IF('Result Sheet'!EH142="","",'Result Sheet'!EH142)</f>
        <v/>
      </c>
      <c r="AA139" s="195" t="str">
        <f>IF('Result Sheet'!GB142="","",'Result Sheet'!GB142)</f>
        <v/>
      </c>
      <c r="BU139" s="196" t="str">
        <f>'Result Sheet'!G142</f>
        <v/>
      </c>
      <c r="BV139" s="197" t="str">
        <f t="shared" si="24"/>
        <v/>
      </c>
      <c r="BW139" s="197" t="str">
        <f t="shared" si="25"/>
        <v/>
      </c>
      <c r="BX139" s="197" t="str">
        <f t="shared" si="26"/>
        <v/>
      </c>
      <c r="BY139" s="197" t="str">
        <f t="shared" si="27"/>
        <v/>
      </c>
      <c r="BZ139" s="197" t="str">
        <f t="shared" si="28"/>
        <v/>
      </c>
      <c r="CA139" s="197" t="str">
        <f t="shared" si="29"/>
        <v/>
      </c>
      <c r="CB139" s="197" t="str">
        <f t="shared" si="30"/>
        <v/>
      </c>
      <c r="CC139" s="197" t="str">
        <f t="shared" si="31"/>
        <v/>
      </c>
      <c r="CD139" s="197" t="str">
        <f t="shared" si="32"/>
        <v/>
      </c>
      <c r="CE139" s="197" t="str">
        <f t="shared" si="33"/>
        <v/>
      </c>
      <c r="CF139" s="197" t="str">
        <f t="shared" si="34"/>
        <v/>
      </c>
      <c r="CG139" s="197" t="str">
        <f t="shared" si="35"/>
        <v/>
      </c>
      <c r="CH139" s="198"/>
    </row>
    <row r="140" spans="1:86" ht="15.95" customHeight="1">
      <c r="A140" s="186">
        <f>IF('Result Sheet'!A143="","",'Result Sheet'!A143)</f>
        <v>136</v>
      </c>
      <c r="B140" s="187" t="str">
        <f>IF('Result Sheet'!B143="","",'Result Sheet'!B143)</f>
        <v/>
      </c>
      <c r="C140" s="188" t="str">
        <f>IF('Result Sheet'!F143="","",'Result Sheet'!F143)</f>
        <v/>
      </c>
      <c r="D140" s="189" t="str">
        <f>IF('Result Sheet'!E143="","",'Result Sheet'!E143)</f>
        <v/>
      </c>
      <c r="E140" s="333" t="str">
        <f>IF('Result Sheet'!G143="","",'Result Sheet'!G143)</f>
        <v/>
      </c>
      <c r="F140" s="333" t="str">
        <f>IF('Result Sheet'!H143="","",'Result Sheet'!H143)</f>
        <v/>
      </c>
      <c r="G140" s="333" t="str">
        <f>IF('Result Sheet'!I143="","",'Result Sheet'!I143)</f>
        <v/>
      </c>
      <c r="H140" s="190" t="str">
        <f>IF('Result Sheet'!K143="","",'Result Sheet'!K143)</f>
        <v/>
      </c>
      <c r="I140" s="190" t="str">
        <f>IF('Result Sheet'!J143="","",'Result Sheet'!J143)</f>
        <v/>
      </c>
      <c r="J140" s="304" t="str">
        <f>IF('Result Sheet'!FZ143="","",'Result Sheet'!FZ143)</f>
        <v/>
      </c>
      <c r="K140" s="191" t="str">
        <f>IF('Result Sheet'!FU143="","",'Result Sheet'!FU143)</f>
        <v/>
      </c>
      <c r="L140" s="192" t="str">
        <f>IF('Result Sheet'!FV143="","",'Result Sheet'!FV143)</f>
        <v/>
      </c>
      <c r="M140" s="191" t="str">
        <f>IF('Result Sheet'!FW143="","",'Result Sheet'!FW143)</f>
        <v/>
      </c>
      <c r="N140" s="330" t="str">
        <f>IF('Result Sheet'!FZ143="NSO","NSO",IF('Result Sheet'!FX143="","",'Result Sheet'!FX143))</f>
        <v/>
      </c>
      <c r="O140" s="193" t="str">
        <f>IF('Result Sheet'!AE143="","",'Result Sheet'!AE143)</f>
        <v/>
      </c>
      <c r="P140" s="194" t="str">
        <f>IF('Result Sheet'!AF143="","",'Result Sheet'!AF143)</f>
        <v/>
      </c>
      <c r="Q140" s="193" t="str">
        <f>IF('Result Sheet'!AZ143="","",'Result Sheet'!AZ143)</f>
        <v/>
      </c>
      <c r="R140" s="194" t="str">
        <f>IF('Result Sheet'!BA143="","",'Result Sheet'!BA143)</f>
        <v/>
      </c>
      <c r="S140" s="193" t="str">
        <f>IF('Result Sheet'!BV143="","",'Result Sheet'!BV143)</f>
        <v/>
      </c>
      <c r="T140" s="194" t="str">
        <f>IF('Result Sheet'!BW143="","",'Result Sheet'!BW143)</f>
        <v/>
      </c>
      <c r="U140" s="193" t="str">
        <f>IF('Result Sheet'!CQ143="","",'Result Sheet'!CQ143)</f>
        <v/>
      </c>
      <c r="V140" s="194" t="str">
        <f>IF('Result Sheet'!CR143="","",'Result Sheet'!CR143)</f>
        <v/>
      </c>
      <c r="W140" s="193" t="str">
        <f>IF('Result Sheet'!DL143="","",'Result Sheet'!DL143)</f>
        <v/>
      </c>
      <c r="X140" s="194" t="str">
        <f>IF('Result Sheet'!DM143="","",'Result Sheet'!DM143)</f>
        <v/>
      </c>
      <c r="Y140" s="193" t="str">
        <f>IF('Result Sheet'!EG143="","",'Result Sheet'!EG143)</f>
        <v/>
      </c>
      <c r="Z140" s="194" t="str">
        <f>IF('Result Sheet'!EH143="","",'Result Sheet'!EH143)</f>
        <v/>
      </c>
      <c r="AA140" s="195" t="str">
        <f>IF('Result Sheet'!GB143="","",'Result Sheet'!GB143)</f>
        <v/>
      </c>
      <c r="BU140" s="196" t="str">
        <f>'Result Sheet'!G143</f>
        <v/>
      </c>
      <c r="BV140" s="197" t="str">
        <f t="shared" si="24"/>
        <v/>
      </c>
      <c r="BW140" s="197" t="str">
        <f t="shared" si="25"/>
        <v/>
      </c>
      <c r="BX140" s="197" t="str">
        <f t="shared" si="26"/>
        <v/>
      </c>
      <c r="BY140" s="197" t="str">
        <f t="shared" si="27"/>
        <v/>
      </c>
      <c r="BZ140" s="197" t="str">
        <f t="shared" si="28"/>
        <v/>
      </c>
      <c r="CA140" s="197" t="str">
        <f t="shared" si="29"/>
        <v/>
      </c>
      <c r="CB140" s="197" t="str">
        <f t="shared" si="30"/>
        <v/>
      </c>
      <c r="CC140" s="197" t="str">
        <f t="shared" si="31"/>
        <v/>
      </c>
      <c r="CD140" s="197" t="str">
        <f t="shared" si="32"/>
        <v/>
      </c>
      <c r="CE140" s="197" t="str">
        <f t="shared" si="33"/>
        <v/>
      </c>
      <c r="CF140" s="197" t="str">
        <f t="shared" si="34"/>
        <v/>
      </c>
      <c r="CG140" s="197" t="str">
        <f t="shared" si="35"/>
        <v/>
      </c>
      <c r="CH140" s="198"/>
    </row>
    <row r="141" spans="1:86" ht="15.95" customHeight="1">
      <c r="A141" s="186">
        <f>IF('Result Sheet'!A144="","",'Result Sheet'!A144)</f>
        <v>137</v>
      </c>
      <c r="B141" s="187" t="str">
        <f>IF('Result Sheet'!B144="","",'Result Sheet'!B144)</f>
        <v/>
      </c>
      <c r="C141" s="188" t="str">
        <f>IF('Result Sheet'!F144="","",'Result Sheet'!F144)</f>
        <v/>
      </c>
      <c r="D141" s="189" t="str">
        <f>IF('Result Sheet'!E144="","",'Result Sheet'!E144)</f>
        <v/>
      </c>
      <c r="E141" s="333" t="str">
        <f>IF('Result Sheet'!G144="","",'Result Sheet'!G144)</f>
        <v/>
      </c>
      <c r="F141" s="333" t="str">
        <f>IF('Result Sheet'!H144="","",'Result Sheet'!H144)</f>
        <v/>
      </c>
      <c r="G141" s="333" t="str">
        <f>IF('Result Sheet'!I144="","",'Result Sheet'!I144)</f>
        <v/>
      </c>
      <c r="H141" s="190" t="str">
        <f>IF('Result Sheet'!K144="","",'Result Sheet'!K144)</f>
        <v/>
      </c>
      <c r="I141" s="190" t="str">
        <f>IF('Result Sheet'!J144="","",'Result Sheet'!J144)</f>
        <v/>
      </c>
      <c r="J141" s="304" t="str">
        <f>IF('Result Sheet'!FZ144="","",'Result Sheet'!FZ144)</f>
        <v/>
      </c>
      <c r="K141" s="191" t="str">
        <f>IF('Result Sheet'!FU144="","",'Result Sheet'!FU144)</f>
        <v/>
      </c>
      <c r="L141" s="192" t="str">
        <f>IF('Result Sheet'!FV144="","",'Result Sheet'!FV144)</f>
        <v/>
      </c>
      <c r="M141" s="191" t="str">
        <f>IF('Result Sheet'!FW144="","",'Result Sheet'!FW144)</f>
        <v/>
      </c>
      <c r="N141" s="330" t="str">
        <f>IF('Result Sheet'!FZ144="NSO","NSO",IF('Result Sheet'!FX144="","",'Result Sheet'!FX144))</f>
        <v/>
      </c>
      <c r="O141" s="193" t="str">
        <f>IF('Result Sheet'!AE144="","",'Result Sheet'!AE144)</f>
        <v/>
      </c>
      <c r="P141" s="194" t="str">
        <f>IF('Result Sheet'!AF144="","",'Result Sheet'!AF144)</f>
        <v/>
      </c>
      <c r="Q141" s="193" t="str">
        <f>IF('Result Sheet'!AZ144="","",'Result Sheet'!AZ144)</f>
        <v/>
      </c>
      <c r="R141" s="194" t="str">
        <f>IF('Result Sheet'!BA144="","",'Result Sheet'!BA144)</f>
        <v/>
      </c>
      <c r="S141" s="193" t="str">
        <f>IF('Result Sheet'!BV144="","",'Result Sheet'!BV144)</f>
        <v/>
      </c>
      <c r="T141" s="194" t="str">
        <f>IF('Result Sheet'!BW144="","",'Result Sheet'!BW144)</f>
        <v/>
      </c>
      <c r="U141" s="193" t="str">
        <f>IF('Result Sheet'!CQ144="","",'Result Sheet'!CQ144)</f>
        <v/>
      </c>
      <c r="V141" s="194" t="str">
        <f>IF('Result Sheet'!CR144="","",'Result Sheet'!CR144)</f>
        <v/>
      </c>
      <c r="W141" s="193" t="str">
        <f>IF('Result Sheet'!DL144="","",'Result Sheet'!DL144)</f>
        <v/>
      </c>
      <c r="X141" s="194" t="str">
        <f>IF('Result Sheet'!DM144="","",'Result Sheet'!DM144)</f>
        <v/>
      </c>
      <c r="Y141" s="193" t="str">
        <f>IF('Result Sheet'!EG144="","",'Result Sheet'!EG144)</f>
        <v/>
      </c>
      <c r="Z141" s="194" t="str">
        <f>IF('Result Sheet'!EH144="","",'Result Sheet'!EH144)</f>
        <v/>
      </c>
      <c r="AA141" s="195" t="str">
        <f>IF('Result Sheet'!GB144="","",'Result Sheet'!GB144)</f>
        <v/>
      </c>
      <c r="BU141" s="196" t="str">
        <f>'Result Sheet'!G144</f>
        <v/>
      </c>
      <c r="BV141" s="197" t="str">
        <f t="shared" si="24"/>
        <v/>
      </c>
      <c r="BW141" s="197" t="str">
        <f t="shared" si="25"/>
        <v/>
      </c>
      <c r="BX141" s="197" t="str">
        <f t="shared" si="26"/>
        <v/>
      </c>
      <c r="BY141" s="197" t="str">
        <f t="shared" si="27"/>
        <v/>
      </c>
      <c r="BZ141" s="197" t="str">
        <f t="shared" si="28"/>
        <v/>
      </c>
      <c r="CA141" s="197" t="str">
        <f t="shared" si="29"/>
        <v/>
      </c>
      <c r="CB141" s="197" t="str">
        <f t="shared" si="30"/>
        <v/>
      </c>
      <c r="CC141" s="197" t="str">
        <f t="shared" si="31"/>
        <v/>
      </c>
      <c r="CD141" s="197" t="str">
        <f t="shared" si="32"/>
        <v/>
      </c>
      <c r="CE141" s="197" t="str">
        <f t="shared" si="33"/>
        <v/>
      </c>
      <c r="CF141" s="197" t="str">
        <f t="shared" si="34"/>
        <v/>
      </c>
      <c r="CG141" s="197" t="str">
        <f t="shared" si="35"/>
        <v/>
      </c>
      <c r="CH141" s="198"/>
    </row>
    <row r="142" spans="1:86" ht="15.95" customHeight="1">
      <c r="A142" s="186">
        <f>IF('Result Sheet'!A145="","",'Result Sheet'!A145)</f>
        <v>138</v>
      </c>
      <c r="B142" s="187" t="str">
        <f>IF('Result Sheet'!B145="","",'Result Sheet'!B145)</f>
        <v/>
      </c>
      <c r="C142" s="188" t="str">
        <f>IF('Result Sheet'!F145="","",'Result Sheet'!F145)</f>
        <v/>
      </c>
      <c r="D142" s="189" t="str">
        <f>IF('Result Sheet'!E145="","",'Result Sheet'!E145)</f>
        <v/>
      </c>
      <c r="E142" s="333" t="str">
        <f>IF('Result Sheet'!G145="","",'Result Sheet'!G145)</f>
        <v/>
      </c>
      <c r="F142" s="333" t="str">
        <f>IF('Result Sheet'!H145="","",'Result Sheet'!H145)</f>
        <v/>
      </c>
      <c r="G142" s="333" t="str">
        <f>IF('Result Sheet'!I145="","",'Result Sheet'!I145)</f>
        <v/>
      </c>
      <c r="H142" s="190" t="str">
        <f>IF('Result Sheet'!K145="","",'Result Sheet'!K145)</f>
        <v/>
      </c>
      <c r="I142" s="190" t="str">
        <f>IF('Result Sheet'!J145="","",'Result Sheet'!J145)</f>
        <v/>
      </c>
      <c r="J142" s="304" t="str">
        <f>IF('Result Sheet'!FZ145="","",'Result Sheet'!FZ145)</f>
        <v/>
      </c>
      <c r="K142" s="191" t="str">
        <f>IF('Result Sheet'!FU145="","",'Result Sheet'!FU145)</f>
        <v/>
      </c>
      <c r="L142" s="192" t="str">
        <f>IF('Result Sheet'!FV145="","",'Result Sheet'!FV145)</f>
        <v/>
      </c>
      <c r="M142" s="191" t="str">
        <f>IF('Result Sheet'!FW145="","",'Result Sheet'!FW145)</f>
        <v/>
      </c>
      <c r="N142" s="330" t="str">
        <f>IF('Result Sheet'!FZ145="NSO","NSO",IF('Result Sheet'!FX145="","",'Result Sheet'!FX145))</f>
        <v/>
      </c>
      <c r="O142" s="193" t="str">
        <f>IF('Result Sheet'!AE145="","",'Result Sheet'!AE145)</f>
        <v/>
      </c>
      <c r="P142" s="194" t="str">
        <f>IF('Result Sheet'!AF145="","",'Result Sheet'!AF145)</f>
        <v/>
      </c>
      <c r="Q142" s="193" t="str">
        <f>IF('Result Sheet'!AZ145="","",'Result Sheet'!AZ145)</f>
        <v/>
      </c>
      <c r="R142" s="194" t="str">
        <f>IF('Result Sheet'!BA145="","",'Result Sheet'!BA145)</f>
        <v/>
      </c>
      <c r="S142" s="193" t="str">
        <f>IF('Result Sheet'!BV145="","",'Result Sheet'!BV145)</f>
        <v/>
      </c>
      <c r="T142" s="194" t="str">
        <f>IF('Result Sheet'!BW145="","",'Result Sheet'!BW145)</f>
        <v/>
      </c>
      <c r="U142" s="193" t="str">
        <f>IF('Result Sheet'!CQ145="","",'Result Sheet'!CQ145)</f>
        <v/>
      </c>
      <c r="V142" s="194" t="str">
        <f>IF('Result Sheet'!CR145="","",'Result Sheet'!CR145)</f>
        <v/>
      </c>
      <c r="W142" s="193" t="str">
        <f>IF('Result Sheet'!DL145="","",'Result Sheet'!DL145)</f>
        <v/>
      </c>
      <c r="X142" s="194" t="str">
        <f>IF('Result Sheet'!DM145="","",'Result Sheet'!DM145)</f>
        <v/>
      </c>
      <c r="Y142" s="193" t="str">
        <f>IF('Result Sheet'!EG145="","",'Result Sheet'!EG145)</f>
        <v/>
      </c>
      <c r="Z142" s="194" t="str">
        <f>IF('Result Sheet'!EH145="","",'Result Sheet'!EH145)</f>
        <v/>
      </c>
      <c r="AA142" s="195" t="str">
        <f>IF('Result Sheet'!GB145="","",'Result Sheet'!GB145)</f>
        <v/>
      </c>
      <c r="BU142" s="196" t="str">
        <f>'Result Sheet'!G145</f>
        <v/>
      </c>
      <c r="BV142" s="197" t="str">
        <f t="shared" si="24"/>
        <v/>
      </c>
      <c r="BW142" s="197" t="str">
        <f t="shared" si="25"/>
        <v/>
      </c>
      <c r="BX142" s="197" t="str">
        <f t="shared" si="26"/>
        <v/>
      </c>
      <c r="BY142" s="197" t="str">
        <f t="shared" si="27"/>
        <v/>
      </c>
      <c r="BZ142" s="197" t="str">
        <f t="shared" si="28"/>
        <v/>
      </c>
      <c r="CA142" s="197" t="str">
        <f t="shared" si="29"/>
        <v/>
      </c>
      <c r="CB142" s="197" t="str">
        <f t="shared" si="30"/>
        <v/>
      </c>
      <c r="CC142" s="197" t="str">
        <f t="shared" si="31"/>
        <v/>
      </c>
      <c r="CD142" s="197" t="str">
        <f t="shared" si="32"/>
        <v/>
      </c>
      <c r="CE142" s="197" t="str">
        <f t="shared" si="33"/>
        <v/>
      </c>
      <c r="CF142" s="197" t="str">
        <f t="shared" si="34"/>
        <v/>
      </c>
      <c r="CG142" s="197" t="str">
        <f t="shared" si="35"/>
        <v/>
      </c>
      <c r="CH142" s="198"/>
    </row>
    <row r="143" spans="1:86" ht="15.95" customHeight="1">
      <c r="A143" s="186">
        <f>IF('Result Sheet'!A146="","",'Result Sheet'!A146)</f>
        <v>139</v>
      </c>
      <c r="B143" s="187" t="str">
        <f>IF('Result Sheet'!B146="","",'Result Sheet'!B146)</f>
        <v/>
      </c>
      <c r="C143" s="188" t="str">
        <f>IF('Result Sheet'!F146="","",'Result Sheet'!F146)</f>
        <v/>
      </c>
      <c r="D143" s="189" t="str">
        <f>IF('Result Sheet'!E146="","",'Result Sheet'!E146)</f>
        <v/>
      </c>
      <c r="E143" s="333" t="str">
        <f>IF('Result Sheet'!G146="","",'Result Sheet'!G146)</f>
        <v/>
      </c>
      <c r="F143" s="333" t="str">
        <f>IF('Result Sheet'!H146="","",'Result Sheet'!H146)</f>
        <v/>
      </c>
      <c r="G143" s="333" t="str">
        <f>IF('Result Sheet'!I146="","",'Result Sheet'!I146)</f>
        <v/>
      </c>
      <c r="H143" s="190" t="str">
        <f>IF('Result Sheet'!K146="","",'Result Sheet'!K146)</f>
        <v/>
      </c>
      <c r="I143" s="190" t="str">
        <f>IF('Result Sheet'!J146="","",'Result Sheet'!J146)</f>
        <v/>
      </c>
      <c r="J143" s="304" t="str">
        <f>IF('Result Sheet'!FZ146="","",'Result Sheet'!FZ146)</f>
        <v/>
      </c>
      <c r="K143" s="191" t="str">
        <f>IF('Result Sheet'!FU146="","",'Result Sheet'!FU146)</f>
        <v/>
      </c>
      <c r="L143" s="192" t="str">
        <f>IF('Result Sheet'!FV146="","",'Result Sheet'!FV146)</f>
        <v/>
      </c>
      <c r="M143" s="191" t="str">
        <f>IF('Result Sheet'!FW146="","",'Result Sheet'!FW146)</f>
        <v/>
      </c>
      <c r="N143" s="330" t="str">
        <f>IF('Result Sheet'!FZ146="NSO","NSO",IF('Result Sheet'!FX146="","",'Result Sheet'!FX146))</f>
        <v/>
      </c>
      <c r="O143" s="193" t="str">
        <f>IF('Result Sheet'!AE146="","",'Result Sheet'!AE146)</f>
        <v/>
      </c>
      <c r="P143" s="194" t="str">
        <f>IF('Result Sheet'!AF146="","",'Result Sheet'!AF146)</f>
        <v/>
      </c>
      <c r="Q143" s="193" t="str">
        <f>IF('Result Sheet'!AZ146="","",'Result Sheet'!AZ146)</f>
        <v/>
      </c>
      <c r="R143" s="194" t="str">
        <f>IF('Result Sheet'!BA146="","",'Result Sheet'!BA146)</f>
        <v/>
      </c>
      <c r="S143" s="193" t="str">
        <f>IF('Result Sheet'!BV146="","",'Result Sheet'!BV146)</f>
        <v/>
      </c>
      <c r="T143" s="194" t="str">
        <f>IF('Result Sheet'!BW146="","",'Result Sheet'!BW146)</f>
        <v/>
      </c>
      <c r="U143" s="193" t="str">
        <f>IF('Result Sheet'!CQ146="","",'Result Sheet'!CQ146)</f>
        <v/>
      </c>
      <c r="V143" s="194" t="str">
        <f>IF('Result Sheet'!CR146="","",'Result Sheet'!CR146)</f>
        <v/>
      </c>
      <c r="W143" s="193" t="str">
        <f>IF('Result Sheet'!DL146="","",'Result Sheet'!DL146)</f>
        <v/>
      </c>
      <c r="X143" s="194" t="str">
        <f>IF('Result Sheet'!DM146="","",'Result Sheet'!DM146)</f>
        <v/>
      </c>
      <c r="Y143" s="193" t="str">
        <f>IF('Result Sheet'!EG146="","",'Result Sheet'!EG146)</f>
        <v/>
      </c>
      <c r="Z143" s="194" t="str">
        <f>IF('Result Sheet'!EH146="","",'Result Sheet'!EH146)</f>
        <v/>
      </c>
      <c r="AA143" s="195" t="str">
        <f>IF('Result Sheet'!GB146="","",'Result Sheet'!GB146)</f>
        <v/>
      </c>
      <c r="BU143" s="196" t="str">
        <f>'Result Sheet'!G146</f>
        <v/>
      </c>
      <c r="BV143" s="197" t="str">
        <f t="shared" si="24"/>
        <v/>
      </c>
      <c r="BW143" s="197" t="str">
        <f t="shared" si="25"/>
        <v/>
      </c>
      <c r="BX143" s="197" t="str">
        <f t="shared" si="26"/>
        <v/>
      </c>
      <c r="BY143" s="197" t="str">
        <f t="shared" si="27"/>
        <v/>
      </c>
      <c r="BZ143" s="197" t="str">
        <f t="shared" si="28"/>
        <v/>
      </c>
      <c r="CA143" s="197" t="str">
        <f t="shared" si="29"/>
        <v/>
      </c>
      <c r="CB143" s="197" t="str">
        <f t="shared" si="30"/>
        <v/>
      </c>
      <c r="CC143" s="197" t="str">
        <f t="shared" si="31"/>
        <v/>
      </c>
      <c r="CD143" s="197" t="str">
        <f t="shared" si="32"/>
        <v/>
      </c>
      <c r="CE143" s="197" t="str">
        <f t="shared" si="33"/>
        <v/>
      </c>
      <c r="CF143" s="197" t="str">
        <f t="shared" si="34"/>
        <v/>
      </c>
      <c r="CG143" s="197" t="str">
        <f t="shared" si="35"/>
        <v/>
      </c>
      <c r="CH143" s="198"/>
    </row>
    <row r="144" spans="1:86" ht="15.95" customHeight="1">
      <c r="A144" s="186">
        <f>IF('Result Sheet'!A147="","",'Result Sheet'!A147)</f>
        <v>140</v>
      </c>
      <c r="B144" s="187" t="str">
        <f>IF('Result Sheet'!B147="","",'Result Sheet'!B147)</f>
        <v/>
      </c>
      <c r="C144" s="188" t="str">
        <f>IF('Result Sheet'!F147="","",'Result Sheet'!F147)</f>
        <v/>
      </c>
      <c r="D144" s="189" t="str">
        <f>IF('Result Sheet'!E147="","",'Result Sheet'!E147)</f>
        <v/>
      </c>
      <c r="E144" s="333" t="str">
        <f>IF('Result Sheet'!G147="","",'Result Sheet'!G147)</f>
        <v/>
      </c>
      <c r="F144" s="333" t="str">
        <f>IF('Result Sheet'!H147="","",'Result Sheet'!H147)</f>
        <v/>
      </c>
      <c r="G144" s="333" t="str">
        <f>IF('Result Sheet'!I147="","",'Result Sheet'!I147)</f>
        <v/>
      </c>
      <c r="H144" s="190" t="str">
        <f>IF('Result Sheet'!K147="","",'Result Sheet'!K147)</f>
        <v/>
      </c>
      <c r="I144" s="190" t="str">
        <f>IF('Result Sheet'!J147="","",'Result Sheet'!J147)</f>
        <v/>
      </c>
      <c r="J144" s="304" t="str">
        <f>IF('Result Sheet'!FZ147="","",'Result Sheet'!FZ147)</f>
        <v/>
      </c>
      <c r="K144" s="191" t="str">
        <f>IF('Result Sheet'!FU147="","",'Result Sheet'!FU147)</f>
        <v/>
      </c>
      <c r="L144" s="192" t="str">
        <f>IF('Result Sheet'!FV147="","",'Result Sheet'!FV147)</f>
        <v/>
      </c>
      <c r="M144" s="191" t="str">
        <f>IF('Result Sheet'!FW147="","",'Result Sheet'!FW147)</f>
        <v/>
      </c>
      <c r="N144" s="330" t="str">
        <f>IF('Result Sheet'!FZ147="NSO","NSO",IF('Result Sheet'!FX147="","",'Result Sheet'!FX147))</f>
        <v/>
      </c>
      <c r="O144" s="193" t="str">
        <f>IF('Result Sheet'!AE147="","",'Result Sheet'!AE147)</f>
        <v/>
      </c>
      <c r="P144" s="194" t="str">
        <f>IF('Result Sheet'!AF147="","",'Result Sheet'!AF147)</f>
        <v/>
      </c>
      <c r="Q144" s="193" t="str">
        <f>IF('Result Sheet'!AZ147="","",'Result Sheet'!AZ147)</f>
        <v/>
      </c>
      <c r="R144" s="194" t="str">
        <f>IF('Result Sheet'!BA147="","",'Result Sheet'!BA147)</f>
        <v/>
      </c>
      <c r="S144" s="193" t="str">
        <f>IF('Result Sheet'!BV147="","",'Result Sheet'!BV147)</f>
        <v/>
      </c>
      <c r="T144" s="194" t="str">
        <f>IF('Result Sheet'!BW147="","",'Result Sheet'!BW147)</f>
        <v/>
      </c>
      <c r="U144" s="193" t="str">
        <f>IF('Result Sheet'!CQ147="","",'Result Sheet'!CQ147)</f>
        <v/>
      </c>
      <c r="V144" s="194" t="str">
        <f>IF('Result Sheet'!CR147="","",'Result Sheet'!CR147)</f>
        <v/>
      </c>
      <c r="W144" s="193" t="str">
        <f>IF('Result Sheet'!DL147="","",'Result Sheet'!DL147)</f>
        <v/>
      </c>
      <c r="X144" s="194" t="str">
        <f>IF('Result Sheet'!DM147="","",'Result Sheet'!DM147)</f>
        <v/>
      </c>
      <c r="Y144" s="193" t="str">
        <f>IF('Result Sheet'!EG147="","",'Result Sheet'!EG147)</f>
        <v/>
      </c>
      <c r="Z144" s="194" t="str">
        <f>IF('Result Sheet'!EH147="","",'Result Sheet'!EH147)</f>
        <v/>
      </c>
      <c r="AA144" s="195" t="str">
        <f>IF('Result Sheet'!GB147="","",'Result Sheet'!GB147)</f>
        <v/>
      </c>
      <c r="BU144" s="196" t="str">
        <f>'Result Sheet'!G147</f>
        <v/>
      </c>
      <c r="BV144" s="197" t="str">
        <f t="shared" si="24"/>
        <v/>
      </c>
      <c r="BW144" s="197" t="str">
        <f t="shared" si="25"/>
        <v/>
      </c>
      <c r="BX144" s="197" t="str">
        <f t="shared" si="26"/>
        <v/>
      </c>
      <c r="BY144" s="197" t="str">
        <f t="shared" si="27"/>
        <v/>
      </c>
      <c r="BZ144" s="197" t="str">
        <f t="shared" si="28"/>
        <v/>
      </c>
      <c r="CA144" s="197" t="str">
        <f t="shared" si="29"/>
        <v/>
      </c>
      <c r="CB144" s="197" t="str">
        <f t="shared" si="30"/>
        <v/>
      </c>
      <c r="CC144" s="197" t="str">
        <f t="shared" si="31"/>
        <v/>
      </c>
      <c r="CD144" s="197" t="str">
        <f t="shared" si="32"/>
        <v/>
      </c>
      <c r="CE144" s="197" t="str">
        <f t="shared" si="33"/>
        <v/>
      </c>
      <c r="CF144" s="197" t="str">
        <f t="shared" si="34"/>
        <v/>
      </c>
      <c r="CG144" s="197" t="str">
        <f t="shared" si="35"/>
        <v/>
      </c>
      <c r="CH144" s="198"/>
    </row>
    <row r="145" spans="1:86" ht="15.95" customHeight="1">
      <c r="A145" s="186">
        <f>IF('Result Sheet'!A148="","",'Result Sheet'!A148)</f>
        <v>141</v>
      </c>
      <c r="B145" s="187" t="str">
        <f>IF('Result Sheet'!B148="","",'Result Sheet'!B148)</f>
        <v/>
      </c>
      <c r="C145" s="188" t="str">
        <f>IF('Result Sheet'!F148="","",'Result Sheet'!F148)</f>
        <v/>
      </c>
      <c r="D145" s="189" t="str">
        <f>IF('Result Sheet'!E148="","",'Result Sheet'!E148)</f>
        <v/>
      </c>
      <c r="E145" s="333" t="str">
        <f>IF('Result Sheet'!G148="","",'Result Sheet'!G148)</f>
        <v/>
      </c>
      <c r="F145" s="333" t="str">
        <f>IF('Result Sheet'!H148="","",'Result Sheet'!H148)</f>
        <v/>
      </c>
      <c r="G145" s="333" t="str">
        <f>IF('Result Sheet'!I148="","",'Result Sheet'!I148)</f>
        <v/>
      </c>
      <c r="H145" s="190" t="str">
        <f>IF('Result Sheet'!K148="","",'Result Sheet'!K148)</f>
        <v/>
      </c>
      <c r="I145" s="190" t="str">
        <f>IF('Result Sheet'!J148="","",'Result Sheet'!J148)</f>
        <v/>
      </c>
      <c r="J145" s="304" t="str">
        <f>IF('Result Sheet'!FZ148="","",'Result Sheet'!FZ148)</f>
        <v/>
      </c>
      <c r="K145" s="191" t="str">
        <f>IF('Result Sheet'!FU148="","",'Result Sheet'!FU148)</f>
        <v/>
      </c>
      <c r="L145" s="192" t="str">
        <f>IF('Result Sheet'!FV148="","",'Result Sheet'!FV148)</f>
        <v/>
      </c>
      <c r="M145" s="191" t="str">
        <f>IF('Result Sheet'!FW148="","",'Result Sheet'!FW148)</f>
        <v/>
      </c>
      <c r="N145" s="330" t="str">
        <f>IF('Result Sheet'!FZ148="NSO","NSO",IF('Result Sheet'!FX148="","",'Result Sheet'!FX148))</f>
        <v/>
      </c>
      <c r="O145" s="193" t="str">
        <f>IF('Result Sheet'!AE148="","",'Result Sheet'!AE148)</f>
        <v/>
      </c>
      <c r="P145" s="194" t="str">
        <f>IF('Result Sheet'!AF148="","",'Result Sheet'!AF148)</f>
        <v/>
      </c>
      <c r="Q145" s="193" t="str">
        <f>IF('Result Sheet'!AZ148="","",'Result Sheet'!AZ148)</f>
        <v/>
      </c>
      <c r="R145" s="194" t="str">
        <f>IF('Result Sheet'!BA148="","",'Result Sheet'!BA148)</f>
        <v/>
      </c>
      <c r="S145" s="193" t="str">
        <f>IF('Result Sheet'!BV148="","",'Result Sheet'!BV148)</f>
        <v/>
      </c>
      <c r="T145" s="194" t="str">
        <f>IF('Result Sheet'!BW148="","",'Result Sheet'!BW148)</f>
        <v/>
      </c>
      <c r="U145" s="193" t="str">
        <f>IF('Result Sheet'!CQ148="","",'Result Sheet'!CQ148)</f>
        <v/>
      </c>
      <c r="V145" s="194" t="str">
        <f>IF('Result Sheet'!CR148="","",'Result Sheet'!CR148)</f>
        <v/>
      </c>
      <c r="W145" s="193" t="str">
        <f>IF('Result Sheet'!DL148="","",'Result Sheet'!DL148)</f>
        <v/>
      </c>
      <c r="X145" s="194" t="str">
        <f>IF('Result Sheet'!DM148="","",'Result Sheet'!DM148)</f>
        <v/>
      </c>
      <c r="Y145" s="193" t="str">
        <f>IF('Result Sheet'!EG148="","",'Result Sheet'!EG148)</f>
        <v/>
      </c>
      <c r="Z145" s="194" t="str">
        <f>IF('Result Sheet'!EH148="","",'Result Sheet'!EH148)</f>
        <v/>
      </c>
      <c r="AA145" s="195" t="str">
        <f>IF('Result Sheet'!GB148="","",'Result Sheet'!GB148)</f>
        <v/>
      </c>
      <c r="BU145" s="196" t="str">
        <f>'Result Sheet'!G148</f>
        <v/>
      </c>
      <c r="BV145" s="197" t="str">
        <f t="shared" si="24"/>
        <v/>
      </c>
      <c r="BW145" s="197" t="str">
        <f t="shared" si="25"/>
        <v/>
      </c>
      <c r="BX145" s="197" t="str">
        <f t="shared" si="26"/>
        <v/>
      </c>
      <c r="BY145" s="197" t="str">
        <f t="shared" si="27"/>
        <v/>
      </c>
      <c r="BZ145" s="197" t="str">
        <f t="shared" si="28"/>
        <v/>
      </c>
      <c r="CA145" s="197" t="str">
        <f t="shared" si="29"/>
        <v/>
      </c>
      <c r="CB145" s="197" t="str">
        <f t="shared" si="30"/>
        <v/>
      </c>
      <c r="CC145" s="197" t="str">
        <f t="shared" si="31"/>
        <v/>
      </c>
      <c r="CD145" s="197" t="str">
        <f t="shared" si="32"/>
        <v/>
      </c>
      <c r="CE145" s="197" t="str">
        <f t="shared" si="33"/>
        <v/>
      </c>
      <c r="CF145" s="197" t="str">
        <f t="shared" si="34"/>
        <v/>
      </c>
      <c r="CG145" s="197" t="str">
        <f t="shared" si="35"/>
        <v/>
      </c>
      <c r="CH145" s="198"/>
    </row>
    <row r="146" spans="1:86" ht="15.95" customHeight="1">
      <c r="A146" s="186">
        <f>IF('Result Sheet'!A149="","",'Result Sheet'!A149)</f>
        <v>142</v>
      </c>
      <c r="B146" s="187" t="str">
        <f>IF('Result Sheet'!B149="","",'Result Sheet'!B149)</f>
        <v/>
      </c>
      <c r="C146" s="188" t="str">
        <f>IF('Result Sheet'!F149="","",'Result Sheet'!F149)</f>
        <v/>
      </c>
      <c r="D146" s="189" t="str">
        <f>IF('Result Sheet'!E149="","",'Result Sheet'!E149)</f>
        <v/>
      </c>
      <c r="E146" s="333" t="str">
        <f>IF('Result Sheet'!G149="","",'Result Sheet'!G149)</f>
        <v/>
      </c>
      <c r="F146" s="333" t="str">
        <f>IF('Result Sheet'!H149="","",'Result Sheet'!H149)</f>
        <v/>
      </c>
      <c r="G146" s="333" t="str">
        <f>IF('Result Sheet'!I149="","",'Result Sheet'!I149)</f>
        <v/>
      </c>
      <c r="H146" s="190" t="str">
        <f>IF('Result Sheet'!K149="","",'Result Sheet'!K149)</f>
        <v/>
      </c>
      <c r="I146" s="190" t="str">
        <f>IF('Result Sheet'!J149="","",'Result Sheet'!J149)</f>
        <v/>
      </c>
      <c r="J146" s="304" t="str">
        <f>IF('Result Sheet'!FZ149="","",'Result Sheet'!FZ149)</f>
        <v/>
      </c>
      <c r="K146" s="191" t="str">
        <f>IF('Result Sheet'!FU149="","",'Result Sheet'!FU149)</f>
        <v/>
      </c>
      <c r="L146" s="192" t="str">
        <f>IF('Result Sheet'!FV149="","",'Result Sheet'!FV149)</f>
        <v/>
      </c>
      <c r="M146" s="191" t="str">
        <f>IF('Result Sheet'!FW149="","",'Result Sheet'!FW149)</f>
        <v/>
      </c>
      <c r="N146" s="330" t="str">
        <f>IF('Result Sheet'!FZ149="NSO","NSO",IF('Result Sheet'!FX149="","",'Result Sheet'!FX149))</f>
        <v/>
      </c>
      <c r="O146" s="193" t="str">
        <f>IF('Result Sheet'!AE149="","",'Result Sheet'!AE149)</f>
        <v/>
      </c>
      <c r="P146" s="194" t="str">
        <f>IF('Result Sheet'!AF149="","",'Result Sheet'!AF149)</f>
        <v/>
      </c>
      <c r="Q146" s="193" t="str">
        <f>IF('Result Sheet'!AZ149="","",'Result Sheet'!AZ149)</f>
        <v/>
      </c>
      <c r="R146" s="194" t="str">
        <f>IF('Result Sheet'!BA149="","",'Result Sheet'!BA149)</f>
        <v/>
      </c>
      <c r="S146" s="193" t="str">
        <f>IF('Result Sheet'!BV149="","",'Result Sheet'!BV149)</f>
        <v/>
      </c>
      <c r="T146" s="194" t="str">
        <f>IF('Result Sheet'!BW149="","",'Result Sheet'!BW149)</f>
        <v/>
      </c>
      <c r="U146" s="193" t="str">
        <f>IF('Result Sheet'!CQ149="","",'Result Sheet'!CQ149)</f>
        <v/>
      </c>
      <c r="V146" s="194" t="str">
        <f>IF('Result Sheet'!CR149="","",'Result Sheet'!CR149)</f>
        <v/>
      </c>
      <c r="W146" s="193" t="str">
        <f>IF('Result Sheet'!DL149="","",'Result Sheet'!DL149)</f>
        <v/>
      </c>
      <c r="X146" s="194" t="str">
        <f>IF('Result Sheet'!DM149="","",'Result Sheet'!DM149)</f>
        <v/>
      </c>
      <c r="Y146" s="193" t="str">
        <f>IF('Result Sheet'!EG149="","",'Result Sheet'!EG149)</f>
        <v/>
      </c>
      <c r="Z146" s="194" t="str">
        <f>IF('Result Sheet'!EH149="","",'Result Sheet'!EH149)</f>
        <v/>
      </c>
      <c r="AA146" s="195" t="str">
        <f>IF('Result Sheet'!GB149="","",'Result Sheet'!GB149)</f>
        <v/>
      </c>
      <c r="BU146" s="196" t="str">
        <f>'Result Sheet'!G149</f>
        <v/>
      </c>
      <c r="BV146" s="197" t="str">
        <f t="shared" si="24"/>
        <v/>
      </c>
      <c r="BW146" s="197" t="str">
        <f t="shared" si="25"/>
        <v/>
      </c>
      <c r="BX146" s="197" t="str">
        <f t="shared" si="26"/>
        <v/>
      </c>
      <c r="BY146" s="197" t="str">
        <f t="shared" si="27"/>
        <v/>
      </c>
      <c r="BZ146" s="197" t="str">
        <f t="shared" si="28"/>
        <v/>
      </c>
      <c r="CA146" s="197" t="str">
        <f t="shared" si="29"/>
        <v/>
      </c>
      <c r="CB146" s="197" t="str">
        <f t="shared" si="30"/>
        <v/>
      </c>
      <c r="CC146" s="197" t="str">
        <f t="shared" si="31"/>
        <v/>
      </c>
      <c r="CD146" s="197" t="str">
        <f t="shared" si="32"/>
        <v/>
      </c>
      <c r="CE146" s="197" t="str">
        <f t="shared" si="33"/>
        <v/>
      </c>
      <c r="CF146" s="197" t="str">
        <f t="shared" si="34"/>
        <v/>
      </c>
      <c r="CG146" s="197" t="str">
        <f t="shared" si="35"/>
        <v/>
      </c>
      <c r="CH146" s="198"/>
    </row>
    <row r="147" spans="1:86" ht="15.95" customHeight="1">
      <c r="A147" s="186">
        <f>IF('Result Sheet'!A150="","",'Result Sheet'!A150)</f>
        <v>143</v>
      </c>
      <c r="B147" s="187" t="str">
        <f>IF('Result Sheet'!B150="","",'Result Sheet'!B150)</f>
        <v/>
      </c>
      <c r="C147" s="188" t="str">
        <f>IF('Result Sheet'!F150="","",'Result Sheet'!F150)</f>
        <v/>
      </c>
      <c r="D147" s="189" t="str">
        <f>IF('Result Sheet'!E150="","",'Result Sheet'!E150)</f>
        <v/>
      </c>
      <c r="E147" s="333" t="str">
        <f>IF('Result Sheet'!G150="","",'Result Sheet'!G150)</f>
        <v/>
      </c>
      <c r="F147" s="333" t="str">
        <f>IF('Result Sheet'!H150="","",'Result Sheet'!H150)</f>
        <v/>
      </c>
      <c r="G147" s="333" t="str">
        <f>IF('Result Sheet'!I150="","",'Result Sheet'!I150)</f>
        <v/>
      </c>
      <c r="H147" s="190" t="str">
        <f>IF('Result Sheet'!K150="","",'Result Sheet'!K150)</f>
        <v/>
      </c>
      <c r="I147" s="190" t="str">
        <f>IF('Result Sheet'!J150="","",'Result Sheet'!J150)</f>
        <v/>
      </c>
      <c r="J147" s="304" t="str">
        <f>IF('Result Sheet'!FZ150="","",'Result Sheet'!FZ150)</f>
        <v/>
      </c>
      <c r="K147" s="191" t="str">
        <f>IF('Result Sheet'!FU150="","",'Result Sheet'!FU150)</f>
        <v/>
      </c>
      <c r="L147" s="192" t="str">
        <f>IF('Result Sheet'!FV150="","",'Result Sheet'!FV150)</f>
        <v/>
      </c>
      <c r="M147" s="191" t="str">
        <f>IF('Result Sheet'!FW150="","",'Result Sheet'!FW150)</f>
        <v/>
      </c>
      <c r="N147" s="330" t="str">
        <f>IF('Result Sheet'!FZ150="NSO","NSO",IF('Result Sheet'!FX150="","",'Result Sheet'!FX150))</f>
        <v/>
      </c>
      <c r="O147" s="193" t="str">
        <f>IF('Result Sheet'!AE150="","",'Result Sheet'!AE150)</f>
        <v/>
      </c>
      <c r="P147" s="194" t="str">
        <f>IF('Result Sheet'!AF150="","",'Result Sheet'!AF150)</f>
        <v/>
      </c>
      <c r="Q147" s="193" t="str">
        <f>IF('Result Sheet'!AZ150="","",'Result Sheet'!AZ150)</f>
        <v/>
      </c>
      <c r="R147" s="194" t="str">
        <f>IF('Result Sheet'!BA150="","",'Result Sheet'!BA150)</f>
        <v/>
      </c>
      <c r="S147" s="193" t="str">
        <f>IF('Result Sheet'!BV150="","",'Result Sheet'!BV150)</f>
        <v/>
      </c>
      <c r="T147" s="194" t="str">
        <f>IF('Result Sheet'!BW150="","",'Result Sheet'!BW150)</f>
        <v/>
      </c>
      <c r="U147" s="193" t="str">
        <f>IF('Result Sheet'!CQ150="","",'Result Sheet'!CQ150)</f>
        <v/>
      </c>
      <c r="V147" s="194" t="str">
        <f>IF('Result Sheet'!CR150="","",'Result Sheet'!CR150)</f>
        <v/>
      </c>
      <c r="W147" s="193" t="str">
        <f>IF('Result Sheet'!DL150="","",'Result Sheet'!DL150)</f>
        <v/>
      </c>
      <c r="X147" s="194" t="str">
        <f>IF('Result Sheet'!DM150="","",'Result Sheet'!DM150)</f>
        <v/>
      </c>
      <c r="Y147" s="193" t="str">
        <f>IF('Result Sheet'!EG150="","",'Result Sheet'!EG150)</f>
        <v/>
      </c>
      <c r="Z147" s="194" t="str">
        <f>IF('Result Sheet'!EH150="","",'Result Sheet'!EH150)</f>
        <v/>
      </c>
      <c r="AA147" s="195" t="str">
        <f>IF('Result Sheet'!GB150="","",'Result Sheet'!GB150)</f>
        <v/>
      </c>
      <c r="BU147" s="196" t="str">
        <f>'Result Sheet'!G150</f>
        <v/>
      </c>
      <c r="BV147" s="197" t="str">
        <f t="shared" si="24"/>
        <v/>
      </c>
      <c r="BW147" s="197" t="str">
        <f t="shared" si="25"/>
        <v/>
      </c>
      <c r="BX147" s="197" t="str">
        <f t="shared" si="26"/>
        <v/>
      </c>
      <c r="BY147" s="197" t="str">
        <f t="shared" si="27"/>
        <v/>
      </c>
      <c r="BZ147" s="197" t="str">
        <f t="shared" si="28"/>
        <v/>
      </c>
      <c r="CA147" s="197" t="str">
        <f t="shared" si="29"/>
        <v/>
      </c>
      <c r="CB147" s="197" t="str">
        <f t="shared" si="30"/>
        <v/>
      </c>
      <c r="CC147" s="197" t="str">
        <f t="shared" si="31"/>
        <v/>
      </c>
      <c r="CD147" s="197" t="str">
        <f t="shared" si="32"/>
        <v/>
      </c>
      <c r="CE147" s="197" t="str">
        <f t="shared" si="33"/>
        <v/>
      </c>
      <c r="CF147" s="197" t="str">
        <f t="shared" si="34"/>
        <v/>
      </c>
      <c r="CG147" s="197" t="str">
        <f t="shared" si="35"/>
        <v/>
      </c>
      <c r="CH147" s="198"/>
    </row>
    <row r="148" spans="1:86" ht="15.95" customHeight="1">
      <c r="A148" s="186">
        <f>IF('Result Sheet'!A151="","",'Result Sheet'!A151)</f>
        <v>144</v>
      </c>
      <c r="B148" s="187" t="str">
        <f>IF('Result Sheet'!B151="","",'Result Sheet'!B151)</f>
        <v/>
      </c>
      <c r="C148" s="188" t="str">
        <f>IF('Result Sheet'!F151="","",'Result Sheet'!F151)</f>
        <v/>
      </c>
      <c r="D148" s="189" t="str">
        <f>IF('Result Sheet'!E151="","",'Result Sheet'!E151)</f>
        <v/>
      </c>
      <c r="E148" s="333" t="str">
        <f>IF('Result Sheet'!G151="","",'Result Sheet'!G151)</f>
        <v/>
      </c>
      <c r="F148" s="333" t="str">
        <f>IF('Result Sheet'!H151="","",'Result Sheet'!H151)</f>
        <v/>
      </c>
      <c r="G148" s="333" t="str">
        <f>IF('Result Sheet'!I151="","",'Result Sheet'!I151)</f>
        <v/>
      </c>
      <c r="H148" s="190" t="str">
        <f>IF('Result Sheet'!K151="","",'Result Sheet'!K151)</f>
        <v/>
      </c>
      <c r="I148" s="190" t="str">
        <f>IF('Result Sheet'!J151="","",'Result Sheet'!J151)</f>
        <v/>
      </c>
      <c r="J148" s="304" t="str">
        <f>IF('Result Sheet'!FZ151="","",'Result Sheet'!FZ151)</f>
        <v/>
      </c>
      <c r="K148" s="191" t="str">
        <f>IF('Result Sheet'!FU151="","",'Result Sheet'!FU151)</f>
        <v/>
      </c>
      <c r="L148" s="192" t="str">
        <f>IF('Result Sheet'!FV151="","",'Result Sheet'!FV151)</f>
        <v/>
      </c>
      <c r="M148" s="191" t="str">
        <f>IF('Result Sheet'!FW151="","",'Result Sheet'!FW151)</f>
        <v/>
      </c>
      <c r="N148" s="330" t="str">
        <f>IF('Result Sheet'!FZ151="NSO","NSO",IF('Result Sheet'!FX151="","",'Result Sheet'!FX151))</f>
        <v/>
      </c>
      <c r="O148" s="193" t="str">
        <f>IF('Result Sheet'!AE151="","",'Result Sheet'!AE151)</f>
        <v/>
      </c>
      <c r="P148" s="194" t="str">
        <f>IF('Result Sheet'!AF151="","",'Result Sheet'!AF151)</f>
        <v/>
      </c>
      <c r="Q148" s="193" t="str">
        <f>IF('Result Sheet'!AZ151="","",'Result Sheet'!AZ151)</f>
        <v/>
      </c>
      <c r="R148" s="194" t="str">
        <f>IF('Result Sheet'!BA151="","",'Result Sheet'!BA151)</f>
        <v/>
      </c>
      <c r="S148" s="193" t="str">
        <f>IF('Result Sheet'!BV151="","",'Result Sheet'!BV151)</f>
        <v/>
      </c>
      <c r="T148" s="194" t="str">
        <f>IF('Result Sheet'!BW151="","",'Result Sheet'!BW151)</f>
        <v/>
      </c>
      <c r="U148" s="193" t="str">
        <f>IF('Result Sheet'!CQ151="","",'Result Sheet'!CQ151)</f>
        <v/>
      </c>
      <c r="V148" s="194" t="str">
        <f>IF('Result Sheet'!CR151="","",'Result Sheet'!CR151)</f>
        <v/>
      </c>
      <c r="W148" s="193" t="str">
        <f>IF('Result Sheet'!DL151="","",'Result Sheet'!DL151)</f>
        <v/>
      </c>
      <c r="X148" s="194" t="str">
        <f>IF('Result Sheet'!DM151="","",'Result Sheet'!DM151)</f>
        <v/>
      </c>
      <c r="Y148" s="193" t="str">
        <f>IF('Result Sheet'!EG151="","",'Result Sheet'!EG151)</f>
        <v/>
      </c>
      <c r="Z148" s="194" t="str">
        <f>IF('Result Sheet'!EH151="","",'Result Sheet'!EH151)</f>
        <v/>
      </c>
      <c r="AA148" s="195" t="str">
        <f>IF('Result Sheet'!GB151="","",'Result Sheet'!GB151)</f>
        <v/>
      </c>
      <c r="BU148" s="196" t="str">
        <f>'Result Sheet'!G151</f>
        <v/>
      </c>
      <c r="BV148" s="197" t="str">
        <f t="shared" si="24"/>
        <v/>
      </c>
      <c r="BW148" s="197" t="str">
        <f t="shared" si="25"/>
        <v/>
      </c>
      <c r="BX148" s="197" t="str">
        <f t="shared" si="26"/>
        <v/>
      </c>
      <c r="BY148" s="197" t="str">
        <f t="shared" si="27"/>
        <v/>
      </c>
      <c r="BZ148" s="197" t="str">
        <f t="shared" si="28"/>
        <v/>
      </c>
      <c r="CA148" s="197" t="str">
        <f t="shared" si="29"/>
        <v/>
      </c>
      <c r="CB148" s="197" t="str">
        <f t="shared" si="30"/>
        <v/>
      </c>
      <c r="CC148" s="197" t="str">
        <f t="shared" si="31"/>
        <v/>
      </c>
      <c r="CD148" s="197" t="str">
        <f t="shared" si="32"/>
        <v/>
      </c>
      <c r="CE148" s="197" t="str">
        <f t="shared" si="33"/>
        <v/>
      </c>
      <c r="CF148" s="197" t="str">
        <f t="shared" si="34"/>
        <v/>
      </c>
      <c r="CG148" s="197" t="str">
        <f t="shared" si="35"/>
        <v/>
      </c>
      <c r="CH148" s="198"/>
    </row>
    <row r="149" spans="1:86" ht="15.95" customHeight="1">
      <c r="A149" s="186">
        <f>IF('Result Sheet'!A152="","",'Result Sheet'!A152)</f>
        <v>145</v>
      </c>
      <c r="B149" s="187" t="str">
        <f>IF('Result Sheet'!B152="","",'Result Sheet'!B152)</f>
        <v/>
      </c>
      <c r="C149" s="188" t="str">
        <f>IF('Result Sheet'!F152="","",'Result Sheet'!F152)</f>
        <v/>
      </c>
      <c r="D149" s="189" t="str">
        <f>IF('Result Sheet'!E152="","",'Result Sheet'!E152)</f>
        <v/>
      </c>
      <c r="E149" s="333" t="str">
        <f>IF('Result Sheet'!G152="","",'Result Sheet'!G152)</f>
        <v/>
      </c>
      <c r="F149" s="333" t="str">
        <f>IF('Result Sheet'!H152="","",'Result Sheet'!H152)</f>
        <v/>
      </c>
      <c r="G149" s="333" t="str">
        <f>IF('Result Sheet'!I152="","",'Result Sheet'!I152)</f>
        <v/>
      </c>
      <c r="H149" s="190" t="str">
        <f>IF('Result Sheet'!K152="","",'Result Sheet'!K152)</f>
        <v/>
      </c>
      <c r="I149" s="190" t="str">
        <f>IF('Result Sheet'!J152="","",'Result Sheet'!J152)</f>
        <v/>
      </c>
      <c r="J149" s="304" t="str">
        <f>IF('Result Sheet'!FZ152="","",'Result Sheet'!FZ152)</f>
        <v/>
      </c>
      <c r="K149" s="191" t="str">
        <f>IF('Result Sheet'!FU152="","",'Result Sheet'!FU152)</f>
        <v/>
      </c>
      <c r="L149" s="192" t="str">
        <f>IF('Result Sheet'!FV152="","",'Result Sheet'!FV152)</f>
        <v/>
      </c>
      <c r="M149" s="191" t="str">
        <f>IF('Result Sheet'!FW152="","",'Result Sheet'!FW152)</f>
        <v/>
      </c>
      <c r="N149" s="330" t="str">
        <f>IF('Result Sheet'!FZ152="NSO","NSO",IF('Result Sheet'!FX152="","",'Result Sheet'!FX152))</f>
        <v/>
      </c>
      <c r="O149" s="193" t="str">
        <f>IF('Result Sheet'!AE152="","",'Result Sheet'!AE152)</f>
        <v/>
      </c>
      <c r="P149" s="194" t="str">
        <f>IF('Result Sheet'!AF152="","",'Result Sheet'!AF152)</f>
        <v/>
      </c>
      <c r="Q149" s="193" t="str">
        <f>IF('Result Sheet'!AZ152="","",'Result Sheet'!AZ152)</f>
        <v/>
      </c>
      <c r="R149" s="194" t="str">
        <f>IF('Result Sheet'!BA152="","",'Result Sheet'!BA152)</f>
        <v/>
      </c>
      <c r="S149" s="193" t="str">
        <f>IF('Result Sheet'!BV152="","",'Result Sheet'!BV152)</f>
        <v/>
      </c>
      <c r="T149" s="194" t="str">
        <f>IF('Result Sheet'!BW152="","",'Result Sheet'!BW152)</f>
        <v/>
      </c>
      <c r="U149" s="193" t="str">
        <f>IF('Result Sheet'!CQ152="","",'Result Sheet'!CQ152)</f>
        <v/>
      </c>
      <c r="V149" s="194" t="str">
        <f>IF('Result Sheet'!CR152="","",'Result Sheet'!CR152)</f>
        <v/>
      </c>
      <c r="W149" s="193" t="str">
        <f>IF('Result Sheet'!DL152="","",'Result Sheet'!DL152)</f>
        <v/>
      </c>
      <c r="X149" s="194" t="str">
        <f>IF('Result Sheet'!DM152="","",'Result Sheet'!DM152)</f>
        <v/>
      </c>
      <c r="Y149" s="193" t="str">
        <f>IF('Result Sheet'!EG152="","",'Result Sheet'!EG152)</f>
        <v/>
      </c>
      <c r="Z149" s="194" t="str">
        <f>IF('Result Sheet'!EH152="","",'Result Sheet'!EH152)</f>
        <v/>
      </c>
      <c r="AA149" s="195" t="str">
        <f>IF('Result Sheet'!GB152="","",'Result Sheet'!GB152)</f>
        <v/>
      </c>
      <c r="BU149" s="196" t="str">
        <f>'Result Sheet'!G152</f>
        <v/>
      </c>
      <c r="BV149" s="197" t="str">
        <f t="shared" si="24"/>
        <v/>
      </c>
      <c r="BW149" s="197" t="str">
        <f t="shared" si="25"/>
        <v/>
      </c>
      <c r="BX149" s="197" t="str">
        <f t="shared" si="26"/>
        <v/>
      </c>
      <c r="BY149" s="197" t="str">
        <f t="shared" si="27"/>
        <v/>
      </c>
      <c r="BZ149" s="197" t="str">
        <f t="shared" si="28"/>
        <v/>
      </c>
      <c r="CA149" s="197" t="str">
        <f t="shared" si="29"/>
        <v/>
      </c>
      <c r="CB149" s="197" t="str">
        <f t="shared" si="30"/>
        <v/>
      </c>
      <c r="CC149" s="197" t="str">
        <f t="shared" si="31"/>
        <v/>
      </c>
      <c r="CD149" s="197" t="str">
        <f t="shared" si="32"/>
        <v/>
      </c>
      <c r="CE149" s="197" t="str">
        <f t="shared" si="33"/>
        <v/>
      </c>
      <c r="CF149" s="197" t="str">
        <f t="shared" si="34"/>
        <v/>
      </c>
      <c r="CG149" s="197" t="str">
        <f t="shared" si="35"/>
        <v/>
      </c>
      <c r="CH149" s="198"/>
    </row>
    <row r="150" spans="1:86" ht="15.95" customHeight="1">
      <c r="A150" s="186">
        <f>IF('Result Sheet'!A153="","",'Result Sheet'!A153)</f>
        <v>146</v>
      </c>
      <c r="B150" s="187" t="str">
        <f>IF('Result Sheet'!B153="","",'Result Sheet'!B153)</f>
        <v/>
      </c>
      <c r="C150" s="188" t="str">
        <f>IF('Result Sheet'!F153="","",'Result Sheet'!F153)</f>
        <v/>
      </c>
      <c r="D150" s="189" t="str">
        <f>IF('Result Sheet'!E153="","",'Result Sheet'!E153)</f>
        <v/>
      </c>
      <c r="E150" s="333" t="str">
        <f>IF('Result Sheet'!G153="","",'Result Sheet'!G153)</f>
        <v/>
      </c>
      <c r="F150" s="333" t="str">
        <f>IF('Result Sheet'!H153="","",'Result Sheet'!H153)</f>
        <v/>
      </c>
      <c r="G150" s="333" t="str">
        <f>IF('Result Sheet'!I153="","",'Result Sheet'!I153)</f>
        <v/>
      </c>
      <c r="H150" s="190" t="str">
        <f>IF('Result Sheet'!K153="","",'Result Sheet'!K153)</f>
        <v/>
      </c>
      <c r="I150" s="190" t="str">
        <f>IF('Result Sheet'!J153="","",'Result Sheet'!J153)</f>
        <v/>
      </c>
      <c r="J150" s="304" t="str">
        <f>IF('Result Sheet'!FZ153="","",'Result Sheet'!FZ153)</f>
        <v/>
      </c>
      <c r="K150" s="191" t="str">
        <f>IF('Result Sheet'!FU153="","",'Result Sheet'!FU153)</f>
        <v/>
      </c>
      <c r="L150" s="192" t="str">
        <f>IF('Result Sheet'!FV153="","",'Result Sheet'!FV153)</f>
        <v/>
      </c>
      <c r="M150" s="191" t="str">
        <f>IF('Result Sheet'!FW153="","",'Result Sheet'!FW153)</f>
        <v/>
      </c>
      <c r="N150" s="330" t="str">
        <f>IF('Result Sheet'!FZ153="NSO","NSO",IF('Result Sheet'!FX153="","",'Result Sheet'!FX153))</f>
        <v/>
      </c>
      <c r="O150" s="193" t="str">
        <f>IF('Result Sheet'!AE153="","",'Result Sheet'!AE153)</f>
        <v/>
      </c>
      <c r="P150" s="194" t="str">
        <f>IF('Result Sheet'!AF153="","",'Result Sheet'!AF153)</f>
        <v/>
      </c>
      <c r="Q150" s="193" t="str">
        <f>IF('Result Sheet'!AZ153="","",'Result Sheet'!AZ153)</f>
        <v/>
      </c>
      <c r="R150" s="194" t="str">
        <f>IF('Result Sheet'!BA153="","",'Result Sheet'!BA153)</f>
        <v/>
      </c>
      <c r="S150" s="193" t="str">
        <f>IF('Result Sheet'!BV153="","",'Result Sheet'!BV153)</f>
        <v/>
      </c>
      <c r="T150" s="194" t="str">
        <f>IF('Result Sheet'!BW153="","",'Result Sheet'!BW153)</f>
        <v/>
      </c>
      <c r="U150" s="193" t="str">
        <f>IF('Result Sheet'!CQ153="","",'Result Sheet'!CQ153)</f>
        <v/>
      </c>
      <c r="V150" s="194" t="str">
        <f>IF('Result Sheet'!CR153="","",'Result Sheet'!CR153)</f>
        <v/>
      </c>
      <c r="W150" s="193" t="str">
        <f>IF('Result Sheet'!DL153="","",'Result Sheet'!DL153)</f>
        <v/>
      </c>
      <c r="X150" s="194" t="str">
        <f>IF('Result Sheet'!DM153="","",'Result Sheet'!DM153)</f>
        <v/>
      </c>
      <c r="Y150" s="193" t="str">
        <f>IF('Result Sheet'!EG153="","",'Result Sheet'!EG153)</f>
        <v/>
      </c>
      <c r="Z150" s="194" t="str">
        <f>IF('Result Sheet'!EH153="","",'Result Sheet'!EH153)</f>
        <v/>
      </c>
      <c r="AA150" s="195" t="str">
        <f>IF('Result Sheet'!GB153="","",'Result Sheet'!GB153)</f>
        <v/>
      </c>
      <c r="BU150" s="196" t="str">
        <f>'Result Sheet'!G153</f>
        <v/>
      </c>
      <c r="BV150" s="197" t="str">
        <f t="shared" si="24"/>
        <v/>
      </c>
      <c r="BW150" s="197" t="str">
        <f t="shared" si="25"/>
        <v/>
      </c>
      <c r="BX150" s="197" t="str">
        <f t="shared" si="26"/>
        <v/>
      </c>
      <c r="BY150" s="197" t="str">
        <f t="shared" si="27"/>
        <v/>
      </c>
      <c r="BZ150" s="197" t="str">
        <f t="shared" si="28"/>
        <v/>
      </c>
      <c r="CA150" s="197" t="str">
        <f t="shared" si="29"/>
        <v/>
      </c>
      <c r="CB150" s="197" t="str">
        <f t="shared" si="30"/>
        <v/>
      </c>
      <c r="CC150" s="197" t="str">
        <f t="shared" si="31"/>
        <v/>
      </c>
      <c r="CD150" s="197" t="str">
        <f t="shared" si="32"/>
        <v/>
      </c>
      <c r="CE150" s="197" t="str">
        <f t="shared" si="33"/>
        <v/>
      </c>
      <c r="CF150" s="197" t="str">
        <f t="shared" si="34"/>
        <v/>
      </c>
      <c r="CG150" s="197" t="str">
        <f t="shared" si="35"/>
        <v/>
      </c>
      <c r="CH150" s="198"/>
    </row>
    <row r="151" spans="1:86" ht="15.95" customHeight="1">
      <c r="A151" s="186">
        <f>IF('Result Sheet'!A154="","",'Result Sheet'!A154)</f>
        <v>147</v>
      </c>
      <c r="B151" s="187" t="str">
        <f>IF('Result Sheet'!B154="","",'Result Sheet'!B154)</f>
        <v/>
      </c>
      <c r="C151" s="188" t="str">
        <f>IF('Result Sheet'!F154="","",'Result Sheet'!F154)</f>
        <v/>
      </c>
      <c r="D151" s="189" t="str">
        <f>IF('Result Sheet'!E154="","",'Result Sheet'!E154)</f>
        <v/>
      </c>
      <c r="E151" s="333" t="str">
        <f>IF('Result Sheet'!G154="","",'Result Sheet'!G154)</f>
        <v/>
      </c>
      <c r="F151" s="333" t="str">
        <f>IF('Result Sheet'!H154="","",'Result Sheet'!H154)</f>
        <v/>
      </c>
      <c r="G151" s="333" t="str">
        <f>IF('Result Sheet'!I154="","",'Result Sheet'!I154)</f>
        <v/>
      </c>
      <c r="H151" s="190" t="str">
        <f>IF('Result Sheet'!K154="","",'Result Sheet'!K154)</f>
        <v/>
      </c>
      <c r="I151" s="190" t="str">
        <f>IF('Result Sheet'!J154="","",'Result Sheet'!J154)</f>
        <v/>
      </c>
      <c r="J151" s="304" t="str">
        <f>IF('Result Sheet'!FZ154="","",'Result Sheet'!FZ154)</f>
        <v/>
      </c>
      <c r="K151" s="191" t="str">
        <f>IF('Result Sheet'!FU154="","",'Result Sheet'!FU154)</f>
        <v/>
      </c>
      <c r="L151" s="192" t="str">
        <f>IF('Result Sheet'!FV154="","",'Result Sheet'!FV154)</f>
        <v/>
      </c>
      <c r="M151" s="191" t="str">
        <f>IF('Result Sheet'!FW154="","",'Result Sheet'!FW154)</f>
        <v/>
      </c>
      <c r="N151" s="330" t="str">
        <f>IF('Result Sheet'!FZ154="NSO","NSO",IF('Result Sheet'!FX154="","",'Result Sheet'!FX154))</f>
        <v/>
      </c>
      <c r="O151" s="193" t="str">
        <f>IF('Result Sheet'!AE154="","",'Result Sheet'!AE154)</f>
        <v/>
      </c>
      <c r="P151" s="194" t="str">
        <f>IF('Result Sheet'!AF154="","",'Result Sheet'!AF154)</f>
        <v/>
      </c>
      <c r="Q151" s="193" t="str">
        <f>IF('Result Sheet'!AZ154="","",'Result Sheet'!AZ154)</f>
        <v/>
      </c>
      <c r="R151" s="194" t="str">
        <f>IF('Result Sheet'!BA154="","",'Result Sheet'!BA154)</f>
        <v/>
      </c>
      <c r="S151" s="193" t="str">
        <f>IF('Result Sheet'!BV154="","",'Result Sheet'!BV154)</f>
        <v/>
      </c>
      <c r="T151" s="194" t="str">
        <f>IF('Result Sheet'!BW154="","",'Result Sheet'!BW154)</f>
        <v/>
      </c>
      <c r="U151" s="193" t="str">
        <f>IF('Result Sheet'!CQ154="","",'Result Sheet'!CQ154)</f>
        <v/>
      </c>
      <c r="V151" s="194" t="str">
        <f>IF('Result Sheet'!CR154="","",'Result Sheet'!CR154)</f>
        <v/>
      </c>
      <c r="W151" s="193" t="str">
        <f>IF('Result Sheet'!DL154="","",'Result Sheet'!DL154)</f>
        <v/>
      </c>
      <c r="X151" s="194" t="str">
        <f>IF('Result Sheet'!DM154="","",'Result Sheet'!DM154)</f>
        <v/>
      </c>
      <c r="Y151" s="193" t="str">
        <f>IF('Result Sheet'!EG154="","",'Result Sheet'!EG154)</f>
        <v/>
      </c>
      <c r="Z151" s="194" t="str">
        <f>IF('Result Sheet'!EH154="","",'Result Sheet'!EH154)</f>
        <v/>
      </c>
      <c r="AA151" s="195" t="str">
        <f>IF('Result Sheet'!GB154="","",'Result Sheet'!GB154)</f>
        <v/>
      </c>
      <c r="BU151" s="196" t="str">
        <f>'Result Sheet'!G154</f>
        <v/>
      </c>
      <c r="BV151" s="197" t="str">
        <f t="shared" si="24"/>
        <v/>
      </c>
      <c r="BW151" s="197" t="str">
        <f t="shared" si="25"/>
        <v/>
      </c>
      <c r="BX151" s="197" t="str">
        <f t="shared" si="26"/>
        <v/>
      </c>
      <c r="BY151" s="197" t="str">
        <f t="shared" si="27"/>
        <v/>
      </c>
      <c r="BZ151" s="197" t="str">
        <f t="shared" si="28"/>
        <v/>
      </c>
      <c r="CA151" s="197" t="str">
        <f t="shared" si="29"/>
        <v/>
      </c>
      <c r="CB151" s="197" t="str">
        <f t="shared" si="30"/>
        <v/>
      </c>
      <c r="CC151" s="197" t="str">
        <f t="shared" si="31"/>
        <v/>
      </c>
      <c r="CD151" s="197" t="str">
        <f t="shared" si="32"/>
        <v/>
      </c>
      <c r="CE151" s="197" t="str">
        <f t="shared" si="33"/>
        <v/>
      </c>
      <c r="CF151" s="197" t="str">
        <f t="shared" si="34"/>
        <v/>
      </c>
      <c r="CG151" s="197" t="str">
        <f t="shared" si="35"/>
        <v/>
      </c>
      <c r="CH151" s="198"/>
    </row>
    <row r="152" spans="1:86" ht="15.95" customHeight="1">
      <c r="A152" s="186">
        <f>IF('Result Sheet'!A155="","",'Result Sheet'!A155)</f>
        <v>148</v>
      </c>
      <c r="B152" s="187" t="str">
        <f>IF('Result Sheet'!B155="","",'Result Sheet'!B155)</f>
        <v/>
      </c>
      <c r="C152" s="188" t="str">
        <f>IF('Result Sheet'!F155="","",'Result Sheet'!F155)</f>
        <v/>
      </c>
      <c r="D152" s="189" t="str">
        <f>IF('Result Sheet'!E155="","",'Result Sheet'!E155)</f>
        <v/>
      </c>
      <c r="E152" s="333" t="str">
        <f>IF('Result Sheet'!G155="","",'Result Sheet'!G155)</f>
        <v/>
      </c>
      <c r="F152" s="333" t="str">
        <f>IF('Result Sheet'!H155="","",'Result Sheet'!H155)</f>
        <v/>
      </c>
      <c r="G152" s="333" t="str">
        <f>IF('Result Sheet'!I155="","",'Result Sheet'!I155)</f>
        <v/>
      </c>
      <c r="H152" s="190" t="str">
        <f>IF('Result Sheet'!K155="","",'Result Sheet'!K155)</f>
        <v/>
      </c>
      <c r="I152" s="190" t="str">
        <f>IF('Result Sheet'!J155="","",'Result Sheet'!J155)</f>
        <v/>
      </c>
      <c r="J152" s="304" t="str">
        <f>IF('Result Sheet'!FZ155="","",'Result Sheet'!FZ155)</f>
        <v/>
      </c>
      <c r="K152" s="191" t="str">
        <f>IF('Result Sheet'!FU155="","",'Result Sheet'!FU155)</f>
        <v/>
      </c>
      <c r="L152" s="192" t="str">
        <f>IF('Result Sheet'!FV155="","",'Result Sheet'!FV155)</f>
        <v/>
      </c>
      <c r="M152" s="191" t="str">
        <f>IF('Result Sheet'!FW155="","",'Result Sheet'!FW155)</f>
        <v/>
      </c>
      <c r="N152" s="330" t="str">
        <f>IF('Result Sheet'!FZ155="NSO","NSO",IF('Result Sheet'!FX155="","",'Result Sheet'!FX155))</f>
        <v/>
      </c>
      <c r="O152" s="193" t="str">
        <f>IF('Result Sheet'!AE155="","",'Result Sheet'!AE155)</f>
        <v/>
      </c>
      <c r="P152" s="194" t="str">
        <f>IF('Result Sheet'!AF155="","",'Result Sheet'!AF155)</f>
        <v/>
      </c>
      <c r="Q152" s="193" t="str">
        <f>IF('Result Sheet'!AZ155="","",'Result Sheet'!AZ155)</f>
        <v/>
      </c>
      <c r="R152" s="194" t="str">
        <f>IF('Result Sheet'!BA155="","",'Result Sheet'!BA155)</f>
        <v/>
      </c>
      <c r="S152" s="193" t="str">
        <f>IF('Result Sheet'!BV155="","",'Result Sheet'!BV155)</f>
        <v/>
      </c>
      <c r="T152" s="194" t="str">
        <f>IF('Result Sheet'!BW155="","",'Result Sheet'!BW155)</f>
        <v/>
      </c>
      <c r="U152" s="193" t="str">
        <f>IF('Result Sheet'!CQ155="","",'Result Sheet'!CQ155)</f>
        <v/>
      </c>
      <c r="V152" s="194" t="str">
        <f>IF('Result Sheet'!CR155="","",'Result Sheet'!CR155)</f>
        <v/>
      </c>
      <c r="W152" s="193" t="str">
        <f>IF('Result Sheet'!DL155="","",'Result Sheet'!DL155)</f>
        <v/>
      </c>
      <c r="X152" s="194" t="str">
        <f>IF('Result Sheet'!DM155="","",'Result Sheet'!DM155)</f>
        <v/>
      </c>
      <c r="Y152" s="193" t="str">
        <f>IF('Result Sheet'!EG155="","",'Result Sheet'!EG155)</f>
        <v/>
      </c>
      <c r="Z152" s="194" t="str">
        <f>IF('Result Sheet'!EH155="","",'Result Sheet'!EH155)</f>
        <v/>
      </c>
      <c r="AA152" s="195" t="str">
        <f>IF('Result Sheet'!GB155="","",'Result Sheet'!GB155)</f>
        <v/>
      </c>
      <c r="BU152" s="196" t="str">
        <f>'Result Sheet'!G155</f>
        <v/>
      </c>
      <c r="BV152" s="197" t="str">
        <f t="shared" si="24"/>
        <v/>
      </c>
      <c r="BW152" s="197" t="str">
        <f t="shared" si="25"/>
        <v/>
      </c>
      <c r="BX152" s="197" t="str">
        <f t="shared" si="26"/>
        <v/>
      </c>
      <c r="BY152" s="197" t="str">
        <f t="shared" si="27"/>
        <v/>
      </c>
      <c r="BZ152" s="197" t="str">
        <f t="shared" si="28"/>
        <v/>
      </c>
      <c r="CA152" s="197" t="str">
        <f t="shared" si="29"/>
        <v/>
      </c>
      <c r="CB152" s="197" t="str">
        <f t="shared" si="30"/>
        <v/>
      </c>
      <c r="CC152" s="197" t="str">
        <f t="shared" si="31"/>
        <v/>
      </c>
      <c r="CD152" s="197" t="str">
        <f t="shared" si="32"/>
        <v/>
      </c>
      <c r="CE152" s="197" t="str">
        <f t="shared" si="33"/>
        <v/>
      </c>
      <c r="CF152" s="197" t="str">
        <f t="shared" si="34"/>
        <v/>
      </c>
      <c r="CG152" s="197" t="str">
        <f t="shared" si="35"/>
        <v/>
      </c>
      <c r="CH152" s="198"/>
    </row>
    <row r="153" spans="1:86" ht="15.95" customHeight="1">
      <c r="A153" s="186">
        <f>IF('Result Sheet'!A156="","",'Result Sheet'!A156)</f>
        <v>149</v>
      </c>
      <c r="B153" s="187" t="str">
        <f>IF('Result Sheet'!B156="","",'Result Sheet'!B156)</f>
        <v/>
      </c>
      <c r="C153" s="188" t="str">
        <f>IF('Result Sheet'!F156="","",'Result Sheet'!F156)</f>
        <v/>
      </c>
      <c r="D153" s="189" t="str">
        <f>IF('Result Sheet'!E156="","",'Result Sheet'!E156)</f>
        <v/>
      </c>
      <c r="E153" s="333" t="str">
        <f>IF('Result Sheet'!G156="","",'Result Sheet'!G156)</f>
        <v/>
      </c>
      <c r="F153" s="333" t="str">
        <f>IF('Result Sheet'!H156="","",'Result Sheet'!H156)</f>
        <v/>
      </c>
      <c r="G153" s="333" t="str">
        <f>IF('Result Sheet'!I156="","",'Result Sheet'!I156)</f>
        <v/>
      </c>
      <c r="H153" s="190" t="str">
        <f>IF('Result Sheet'!K156="","",'Result Sheet'!K156)</f>
        <v/>
      </c>
      <c r="I153" s="190" t="str">
        <f>IF('Result Sheet'!J156="","",'Result Sheet'!J156)</f>
        <v/>
      </c>
      <c r="J153" s="304" t="str">
        <f>IF('Result Sheet'!FZ156="","",'Result Sheet'!FZ156)</f>
        <v/>
      </c>
      <c r="K153" s="191" t="str">
        <f>IF('Result Sheet'!FU156="","",'Result Sheet'!FU156)</f>
        <v/>
      </c>
      <c r="L153" s="192" t="str">
        <f>IF('Result Sheet'!FV156="","",'Result Sheet'!FV156)</f>
        <v/>
      </c>
      <c r="M153" s="191" t="str">
        <f>IF('Result Sheet'!FW156="","",'Result Sheet'!FW156)</f>
        <v/>
      </c>
      <c r="N153" s="330" t="str">
        <f>IF('Result Sheet'!FZ156="NSO","NSO",IF('Result Sheet'!FX156="","",'Result Sheet'!FX156))</f>
        <v/>
      </c>
      <c r="O153" s="193" t="str">
        <f>IF('Result Sheet'!AE156="","",'Result Sheet'!AE156)</f>
        <v/>
      </c>
      <c r="P153" s="194" t="str">
        <f>IF('Result Sheet'!AF156="","",'Result Sheet'!AF156)</f>
        <v/>
      </c>
      <c r="Q153" s="193" t="str">
        <f>IF('Result Sheet'!AZ156="","",'Result Sheet'!AZ156)</f>
        <v/>
      </c>
      <c r="R153" s="194" t="str">
        <f>IF('Result Sheet'!BA156="","",'Result Sheet'!BA156)</f>
        <v/>
      </c>
      <c r="S153" s="193" t="str">
        <f>IF('Result Sheet'!BV156="","",'Result Sheet'!BV156)</f>
        <v/>
      </c>
      <c r="T153" s="194" t="str">
        <f>IF('Result Sheet'!BW156="","",'Result Sheet'!BW156)</f>
        <v/>
      </c>
      <c r="U153" s="193" t="str">
        <f>IF('Result Sheet'!CQ156="","",'Result Sheet'!CQ156)</f>
        <v/>
      </c>
      <c r="V153" s="194" t="str">
        <f>IF('Result Sheet'!CR156="","",'Result Sheet'!CR156)</f>
        <v/>
      </c>
      <c r="W153" s="193" t="str">
        <f>IF('Result Sheet'!DL156="","",'Result Sheet'!DL156)</f>
        <v/>
      </c>
      <c r="X153" s="194" t="str">
        <f>IF('Result Sheet'!DM156="","",'Result Sheet'!DM156)</f>
        <v/>
      </c>
      <c r="Y153" s="193" t="str">
        <f>IF('Result Sheet'!EG156="","",'Result Sheet'!EG156)</f>
        <v/>
      </c>
      <c r="Z153" s="194" t="str">
        <f>IF('Result Sheet'!EH156="","",'Result Sheet'!EH156)</f>
        <v/>
      </c>
      <c r="AA153" s="195" t="str">
        <f>IF('Result Sheet'!GB156="","",'Result Sheet'!GB156)</f>
        <v/>
      </c>
      <c r="BU153" s="196" t="str">
        <f>'Result Sheet'!G156</f>
        <v/>
      </c>
      <c r="BV153" s="197" t="str">
        <f t="shared" si="24"/>
        <v/>
      </c>
      <c r="BW153" s="197" t="str">
        <f t="shared" si="25"/>
        <v/>
      </c>
      <c r="BX153" s="197" t="str">
        <f t="shared" si="26"/>
        <v/>
      </c>
      <c r="BY153" s="197" t="str">
        <f t="shared" si="27"/>
        <v/>
      </c>
      <c r="BZ153" s="197" t="str">
        <f t="shared" si="28"/>
        <v/>
      </c>
      <c r="CA153" s="197" t="str">
        <f t="shared" si="29"/>
        <v/>
      </c>
      <c r="CB153" s="197" t="str">
        <f t="shared" si="30"/>
        <v/>
      </c>
      <c r="CC153" s="197" t="str">
        <f t="shared" si="31"/>
        <v/>
      </c>
      <c r="CD153" s="197" t="str">
        <f t="shared" si="32"/>
        <v/>
      </c>
      <c r="CE153" s="197" t="str">
        <f t="shared" si="33"/>
        <v/>
      </c>
      <c r="CF153" s="197" t="str">
        <f t="shared" si="34"/>
        <v/>
      </c>
      <c r="CG153" s="197" t="str">
        <f t="shared" si="35"/>
        <v/>
      </c>
      <c r="CH153" s="198"/>
    </row>
    <row r="154" spans="1:86" ht="15.95" customHeight="1">
      <c r="A154" s="186">
        <f>IF('Result Sheet'!A157="","",'Result Sheet'!A157)</f>
        <v>150</v>
      </c>
      <c r="B154" s="187" t="str">
        <f>IF('Result Sheet'!B157="","",'Result Sheet'!B157)</f>
        <v/>
      </c>
      <c r="C154" s="188" t="str">
        <f>IF('Result Sheet'!F157="","",'Result Sheet'!F157)</f>
        <v/>
      </c>
      <c r="D154" s="189" t="str">
        <f>IF('Result Sheet'!E157="","",'Result Sheet'!E157)</f>
        <v/>
      </c>
      <c r="E154" s="333" t="str">
        <f>IF('Result Sheet'!G157="","",'Result Sheet'!G157)</f>
        <v/>
      </c>
      <c r="F154" s="333" t="str">
        <f>IF('Result Sheet'!H157="","",'Result Sheet'!H157)</f>
        <v/>
      </c>
      <c r="G154" s="333" t="str">
        <f>IF('Result Sheet'!I157="","",'Result Sheet'!I157)</f>
        <v/>
      </c>
      <c r="H154" s="190" t="str">
        <f>IF('Result Sheet'!K157="","",'Result Sheet'!K157)</f>
        <v/>
      </c>
      <c r="I154" s="190" t="str">
        <f>IF('Result Sheet'!J157="","",'Result Sheet'!J157)</f>
        <v/>
      </c>
      <c r="J154" s="304" t="str">
        <f>IF('Result Sheet'!FZ157="","",'Result Sheet'!FZ157)</f>
        <v/>
      </c>
      <c r="K154" s="191" t="str">
        <f>IF('Result Sheet'!FU157="","",'Result Sheet'!FU157)</f>
        <v/>
      </c>
      <c r="L154" s="192" t="str">
        <f>IF('Result Sheet'!FV157="","",'Result Sheet'!FV157)</f>
        <v/>
      </c>
      <c r="M154" s="191" t="str">
        <f>IF('Result Sheet'!FW157="","",'Result Sheet'!FW157)</f>
        <v/>
      </c>
      <c r="N154" s="330" t="str">
        <f>IF('Result Sheet'!FZ157="NSO","NSO",IF('Result Sheet'!FX157="","",'Result Sheet'!FX157))</f>
        <v/>
      </c>
      <c r="O154" s="193" t="str">
        <f>IF('Result Sheet'!AE157="","",'Result Sheet'!AE157)</f>
        <v/>
      </c>
      <c r="P154" s="194" t="str">
        <f>IF('Result Sheet'!AF157="","",'Result Sheet'!AF157)</f>
        <v/>
      </c>
      <c r="Q154" s="193" t="str">
        <f>IF('Result Sheet'!AZ157="","",'Result Sheet'!AZ157)</f>
        <v/>
      </c>
      <c r="R154" s="194" t="str">
        <f>IF('Result Sheet'!BA157="","",'Result Sheet'!BA157)</f>
        <v/>
      </c>
      <c r="S154" s="193" t="str">
        <f>IF('Result Sheet'!BV157="","",'Result Sheet'!BV157)</f>
        <v/>
      </c>
      <c r="T154" s="194" t="str">
        <f>IF('Result Sheet'!BW157="","",'Result Sheet'!BW157)</f>
        <v/>
      </c>
      <c r="U154" s="193" t="str">
        <f>IF('Result Sheet'!CQ157="","",'Result Sheet'!CQ157)</f>
        <v/>
      </c>
      <c r="V154" s="194" t="str">
        <f>IF('Result Sheet'!CR157="","",'Result Sheet'!CR157)</f>
        <v/>
      </c>
      <c r="W154" s="193" t="str">
        <f>IF('Result Sheet'!DL157="","",'Result Sheet'!DL157)</f>
        <v/>
      </c>
      <c r="X154" s="194" t="str">
        <f>IF('Result Sheet'!DM157="","",'Result Sheet'!DM157)</f>
        <v/>
      </c>
      <c r="Y154" s="193" t="str">
        <f>IF('Result Sheet'!EG157="","",'Result Sheet'!EG157)</f>
        <v/>
      </c>
      <c r="Z154" s="194" t="str">
        <f>IF('Result Sheet'!EH157="","",'Result Sheet'!EH157)</f>
        <v/>
      </c>
      <c r="AA154" s="195" t="str">
        <f>IF('Result Sheet'!GB157="","",'Result Sheet'!GB157)</f>
        <v/>
      </c>
      <c r="BU154" s="196" t="str">
        <f>'Result Sheet'!G157</f>
        <v/>
      </c>
      <c r="BV154" s="197" t="str">
        <f t="shared" si="24"/>
        <v/>
      </c>
      <c r="BW154" s="197" t="str">
        <f t="shared" si="25"/>
        <v/>
      </c>
      <c r="BX154" s="197" t="str">
        <f t="shared" si="26"/>
        <v/>
      </c>
      <c r="BY154" s="197" t="str">
        <f t="shared" si="27"/>
        <v/>
      </c>
      <c r="BZ154" s="197" t="str">
        <f t="shared" si="28"/>
        <v/>
      </c>
      <c r="CA154" s="197" t="str">
        <f t="shared" si="29"/>
        <v/>
      </c>
      <c r="CB154" s="197" t="str">
        <f t="shared" si="30"/>
        <v/>
      </c>
      <c r="CC154" s="197" t="str">
        <f t="shared" si="31"/>
        <v/>
      </c>
      <c r="CD154" s="197" t="str">
        <f t="shared" si="32"/>
        <v/>
      </c>
      <c r="CE154" s="197" t="str">
        <f t="shared" si="33"/>
        <v/>
      </c>
      <c r="CF154" s="197" t="str">
        <f t="shared" si="34"/>
        <v/>
      </c>
      <c r="CG154" s="197" t="str">
        <f t="shared" si="35"/>
        <v/>
      </c>
      <c r="CH154" s="198"/>
    </row>
    <row r="155" spans="1:86" ht="15.95" customHeight="1">
      <c r="A155" s="186">
        <f>IF('Result Sheet'!A158="","",'Result Sheet'!A158)</f>
        <v>151</v>
      </c>
      <c r="B155" s="187" t="str">
        <f>IF('Result Sheet'!B158="","",'Result Sheet'!B158)</f>
        <v/>
      </c>
      <c r="C155" s="188" t="str">
        <f>IF('Result Sheet'!F158="","",'Result Sheet'!F158)</f>
        <v/>
      </c>
      <c r="D155" s="189" t="str">
        <f>IF('Result Sheet'!E158="","",'Result Sheet'!E158)</f>
        <v/>
      </c>
      <c r="E155" s="333" t="str">
        <f>IF('Result Sheet'!G158="","",'Result Sheet'!G158)</f>
        <v/>
      </c>
      <c r="F155" s="333" t="str">
        <f>IF('Result Sheet'!H158="","",'Result Sheet'!H158)</f>
        <v/>
      </c>
      <c r="G155" s="333" t="str">
        <f>IF('Result Sheet'!I158="","",'Result Sheet'!I158)</f>
        <v/>
      </c>
      <c r="H155" s="190" t="str">
        <f>IF('Result Sheet'!K158="","",'Result Sheet'!K158)</f>
        <v/>
      </c>
      <c r="I155" s="190" t="str">
        <f>IF('Result Sheet'!J158="","",'Result Sheet'!J158)</f>
        <v/>
      </c>
      <c r="J155" s="304" t="str">
        <f>IF('Result Sheet'!FZ158="","",'Result Sheet'!FZ158)</f>
        <v/>
      </c>
      <c r="K155" s="191" t="str">
        <f>IF('Result Sheet'!FU158="","",'Result Sheet'!FU158)</f>
        <v/>
      </c>
      <c r="L155" s="192" t="str">
        <f>IF('Result Sheet'!FV158="","",'Result Sheet'!FV158)</f>
        <v/>
      </c>
      <c r="M155" s="191" t="str">
        <f>IF('Result Sheet'!FW158="","",'Result Sheet'!FW158)</f>
        <v/>
      </c>
      <c r="N155" s="330" t="str">
        <f>IF('Result Sheet'!FZ158="NSO","NSO",IF('Result Sheet'!FX158="","",'Result Sheet'!FX158))</f>
        <v/>
      </c>
      <c r="O155" s="193" t="str">
        <f>IF('Result Sheet'!AE158="","",'Result Sheet'!AE158)</f>
        <v/>
      </c>
      <c r="P155" s="194" t="str">
        <f>IF('Result Sheet'!AF158="","",'Result Sheet'!AF158)</f>
        <v/>
      </c>
      <c r="Q155" s="193" t="str">
        <f>IF('Result Sheet'!AZ158="","",'Result Sheet'!AZ158)</f>
        <v/>
      </c>
      <c r="R155" s="194" t="str">
        <f>IF('Result Sheet'!BA158="","",'Result Sheet'!BA158)</f>
        <v/>
      </c>
      <c r="S155" s="193" t="str">
        <f>IF('Result Sheet'!BV158="","",'Result Sheet'!BV158)</f>
        <v/>
      </c>
      <c r="T155" s="194" t="str">
        <f>IF('Result Sheet'!BW158="","",'Result Sheet'!BW158)</f>
        <v/>
      </c>
      <c r="U155" s="193" t="str">
        <f>IF('Result Sheet'!CQ158="","",'Result Sheet'!CQ158)</f>
        <v/>
      </c>
      <c r="V155" s="194" t="str">
        <f>IF('Result Sheet'!CR158="","",'Result Sheet'!CR158)</f>
        <v/>
      </c>
      <c r="W155" s="193" t="str">
        <f>IF('Result Sheet'!DL158="","",'Result Sheet'!DL158)</f>
        <v/>
      </c>
      <c r="X155" s="194" t="str">
        <f>IF('Result Sheet'!DM158="","",'Result Sheet'!DM158)</f>
        <v/>
      </c>
      <c r="Y155" s="193" t="str">
        <f>IF('Result Sheet'!EG158="","",'Result Sheet'!EG158)</f>
        <v/>
      </c>
      <c r="Z155" s="194" t="str">
        <f>IF('Result Sheet'!EH158="","",'Result Sheet'!EH158)</f>
        <v/>
      </c>
      <c r="AA155" s="195" t="str">
        <f>IF('Result Sheet'!GB158="","",'Result Sheet'!GB158)</f>
        <v/>
      </c>
      <c r="BU155" s="196" t="str">
        <f>'Result Sheet'!G158</f>
        <v/>
      </c>
      <c r="BV155" s="197" t="str">
        <f t="shared" si="24"/>
        <v/>
      </c>
      <c r="BW155" s="197" t="str">
        <f t="shared" si="25"/>
        <v/>
      </c>
      <c r="BX155" s="197" t="str">
        <f t="shared" si="26"/>
        <v/>
      </c>
      <c r="BY155" s="197" t="str">
        <f t="shared" si="27"/>
        <v/>
      </c>
      <c r="BZ155" s="197" t="str">
        <f t="shared" si="28"/>
        <v/>
      </c>
      <c r="CA155" s="197" t="str">
        <f t="shared" si="29"/>
        <v/>
      </c>
      <c r="CB155" s="197" t="str">
        <f t="shared" si="30"/>
        <v/>
      </c>
      <c r="CC155" s="197" t="str">
        <f t="shared" si="31"/>
        <v/>
      </c>
      <c r="CD155" s="197" t="str">
        <f t="shared" si="32"/>
        <v/>
      </c>
      <c r="CE155" s="197" t="str">
        <f t="shared" si="33"/>
        <v/>
      </c>
      <c r="CF155" s="197" t="str">
        <f t="shared" si="34"/>
        <v/>
      </c>
      <c r="CG155" s="197" t="str">
        <f t="shared" si="35"/>
        <v/>
      </c>
      <c r="CH155" s="198"/>
    </row>
    <row r="156" spans="1:86" ht="15.95" customHeight="1">
      <c r="A156" s="186">
        <f>IF('Result Sheet'!A159="","",'Result Sheet'!A159)</f>
        <v>152</v>
      </c>
      <c r="B156" s="187" t="str">
        <f>IF('Result Sheet'!B159="","",'Result Sheet'!B159)</f>
        <v/>
      </c>
      <c r="C156" s="188" t="str">
        <f>IF('Result Sheet'!F159="","",'Result Sheet'!F159)</f>
        <v/>
      </c>
      <c r="D156" s="189" t="str">
        <f>IF('Result Sheet'!E159="","",'Result Sheet'!E159)</f>
        <v/>
      </c>
      <c r="E156" s="333" t="str">
        <f>IF('Result Sheet'!G159="","",'Result Sheet'!G159)</f>
        <v/>
      </c>
      <c r="F156" s="333" t="str">
        <f>IF('Result Sheet'!H159="","",'Result Sheet'!H159)</f>
        <v/>
      </c>
      <c r="G156" s="333" t="str">
        <f>IF('Result Sheet'!I159="","",'Result Sheet'!I159)</f>
        <v/>
      </c>
      <c r="H156" s="190" t="str">
        <f>IF('Result Sheet'!K159="","",'Result Sheet'!K159)</f>
        <v/>
      </c>
      <c r="I156" s="190" t="str">
        <f>IF('Result Sheet'!J159="","",'Result Sheet'!J159)</f>
        <v/>
      </c>
      <c r="J156" s="304" t="str">
        <f>IF('Result Sheet'!FZ159="","",'Result Sheet'!FZ159)</f>
        <v/>
      </c>
      <c r="K156" s="191" t="str">
        <f>IF('Result Sheet'!FU159="","",'Result Sheet'!FU159)</f>
        <v/>
      </c>
      <c r="L156" s="192" t="str">
        <f>IF('Result Sheet'!FV159="","",'Result Sheet'!FV159)</f>
        <v/>
      </c>
      <c r="M156" s="191" t="str">
        <f>IF('Result Sheet'!FW159="","",'Result Sheet'!FW159)</f>
        <v/>
      </c>
      <c r="N156" s="330" t="str">
        <f>IF('Result Sheet'!FZ159="NSO","NSO",IF('Result Sheet'!FX159="","",'Result Sheet'!FX159))</f>
        <v/>
      </c>
      <c r="O156" s="193" t="str">
        <f>IF('Result Sheet'!AE159="","",'Result Sheet'!AE159)</f>
        <v/>
      </c>
      <c r="P156" s="194" t="str">
        <f>IF('Result Sheet'!AF159="","",'Result Sheet'!AF159)</f>
        <v/>
      </c>
      <c r="Q156" s="193" t="str">
        <f>IF('Result Sheet'!AZ159="","",'Result Sheet'!AZ159)</f>
        <v/>
      </c>
      <c r="R156" s="194" t="str">
        <f>IF('Result Sheet'!BA159="","",'Result Sheet'!BA159)</f>
        <v/>
      </c>
      <c r="S156" s="193" t="str">
        <f>IF('Result Sheet'!BV159="","",'Result Sheet'!BV159)</f>
        <v/>
      </c>
      <c r="T156" s="194" t="str">
        <f>IF('Result Sheet'!BW159="","",'Result Sheet'!BW159)</f>
        <v/>
      </c>
      <c r="U156" s="193" t="str">
        <f>IF('Result Sheet'!CQ159="","",'Result Sheet'!CQ159)</f>
        <v/>
      </c>
      <c r="V156" s="194" t="str">
        <f>IF('Result Sheet'!CR159="","",'Result Sheet'!CR159)</f>
        <v/>
      </c>
      <c r="W156" s="193" t="str">
        <f>IF('Result Sheet'!DL159="","",'Result Sheet'!DL159)</f>
        <v/>
      </c>
      <c r="X156" s="194" t="str">
        <f>IF('Result Sheet'!DM159="","",'Result Sheet'!DM159)</f>
        <v/>
      </c>
      <c r="Y156" s="193" t="str">
        <f>IF('Result Sheet'!EG159="","",'Result Sheet'!EG159)</f>
        <v/>
      </c>
      <c r="Z156" s="194" t="str">
        <f>IF('Result Sheet'!EH159="","",'Result Sheet'!EH159)</f>
        <v/>
      </c>
      <c r="AA156" s="195" t="str">
        <f>IF('Result Sheet'!GB159="","",'Result Sheet'!GB159)</f>
        <v/>
      </c>
      <c r="BU156" s="196" t="str">
        <f>'Result Sheet'!G159</f>
        <v/>
      </c>
      <c r="BV156" s="197" t="str">
        <f t="shared" si="24"/>
        <v/>
      </c>
      <c r="BW156" s="197" t="str">
        <f t="shared" si="25"/>
        <v/>
      </c>
      <c r="BX156" s="197" t="str">
        <f t="shared" si="26"/>
        <v/>
      </c>
      <c r="BY156" s="197" t="str">
        <f t="shared" si="27"/>
        <v/>
      </c>
      <c r="BZ156" s="197" t="str">
        <f t="shared" si="28"/>
        <v/>
      </c>
      <c r="CA156" s="197" t="str">
        <f t="shared" si="29"/>
        <v/>
      </c>
      <c r="CB156" s="197" t="str">
        <f t="shared" si="30"/>
        <v/>
      </c>
      <c r="CC156" s="197" t="str">
        <f t="shared" si="31"/>
        <v/>
      </c>
      <c r="CD156" s="197" t="str">
        <f t="shared" si="32"/>
        <v/>
      </c>
      <c r="CE156" s="197" t="str">
        <f t="shared" si="33"/>
        <v/>
      </c>
      <c r="CF156" s="197" t="str">
        <f t="shared" si="34"/>
        <v/>
      </c>
      <c r="CG156" s="197" t="str">
        <f t="shared" si="35"/>
        <v/>
      </c>
      <c r="CH156" s="198"/>
    </row>
    <row r="157" spans="1:86" ht="15.95" customHeight="1">
      <c r="A157" s="186">
        <f>IF('Result Sheet'!A160="","",'Result Sheet'!A160)</f>
        <v>153</v>
      </c>
      <c r="B157" s="187" t="str">
        <f>IF('Result Sheet'!B160="","",'Result Sheet'!B160)</f>
        <v/>
      </c>
      <c r="C157" s="188" t="str">
        <f>IF('Result Sheet'!F160="","",'Result Sheet'!F160)</f>
        <v/>
      </c>
      <c r="D157" s="189" t="str">
        <f>IF('Result Sheet'!E160="","",'Result Sheet'!E160)</f>
        <v/>
      </c>
      <c r="E157" s="333" t="str">
        <f>IF('Result Sheet'!G160="","",'Result Sheet'!G160)</f>
        <v/>
      </c>
      <c r="F157" s="333" t="str">
        <f>IF('Result Sheet'!H160="","",'Result Sheet'!H160)</f>
        <v/>
      </c>
      <c r="G157" s="333" t="str">
        <f>IF('Result Sheet'!I160="","",'Result Sheet'!I160)</f>
        <v/>
      </c>
      <c r="H157" s="190" t="str">
        <f>IF('Result Sheet'!K160="","",'Result Sheet'!K160)</f>
        <v/>
      </c>
      <c r="I157" s="190" t="str">
        <f>IF('Result Sheet'!J160="","",'Result Sheet'!J160)</f>
        <v/>
      </c>
      <c r="J157" s="304" t="str">
        <f>IF('Result Sheet'!FZ160="","",'Result Sheet'!FZ160)</f>
        <v/>
      </c>
      <c r="K157" s="191" t="str">
        <f>IF('Result Sheet'!FU160="","",'Result Sheet'!FU160)</f>
        <v/>
      </c>
      <c r="L157" s="192" t="str">
        <f>IF('Result Sheet'!FV160="","",'Result Sheet'!FV160)</f>
        <v/>
      </c>
      <c r="M157" s="191" t="str">
        <f>IF('Result Sheet'!FW160="","",'Result Sheet'!FW160)</f>
        <v/>
      </c>
      <c r="N157" s="330" t="str">
        <f>IF('Result Sheet'!FZ160="NSO","NSO",IF('Result Sheet'!FX160="","",'Result Sheet'!FX160))</f>
        <v/>
      </c>
      <c r="O157" s="193" t="str">
        <f>IF('Result Sheet'!AE160="","",'Result Sheet'!AE160)</f>
        <v/>
      </c>
      <c r="P157" s="194" t="str">
        <f>IF('Result Sheet'!AF160="","",'Result Sheet'!AF160)</f>
        <v/>
      </c>
      <c r="Q157" s="193" t="str">
        <f>IF('Result Sheet'!AZ160="","",'Result Sheet'!AZ160)</f>
        <v/>
      </c>
      <c r="R157" s="194" t="str">
        <f>IF('Result Sheet'!BA160="","",'Result Sheet'!BA160)</f>
        <v/>
      </c>
      <c r="S157" s="193" t="str">
        <f>IF('Result Sheet'!BV160="","",'Result Sheet'!BV160)</f>
        <v/>
      </c>
      <c r="T157" s="194" t="str">
        <f>IF('Result Sheet'!BW160="","",'Result Sheet'!BW160)</f>
        <v/>
      </c>
      <c r="U157" s="193" t="str">
        <f>IF('Result Sheet'!CQ160="","",'Result Sheet'!CQ160)</f>
        <v/>
      </c>
      <c r="V157" s="194" t="str">
        <f>IF('Result Sheet'!CR160="","",'Result Sheet'!CR160)</f>
        <v/>
      </c>
      <c r="W157" s="193" t="str">
        <f>IF('Result Sheet'!DL160="","",'Result Sheet'!DL160)</f>
        <v/>
      </c>
      <c r="X157" s="194" t="str">
        <f>IF('Result Sheet'!DM160="","",'Result Sheet'!DM160)</f>
        <v/>
      </c>
      <c r="Y157" s="193" t="str">
        <f>IF('Result Sheet'!EG160="","",'Result Sheet'!EG160)</f>
        <v/>
      </c>
      <c r="Z157" s="194" t="str">
        <f>IF('Result Sheet'!EH160="","",'Result Sheet'!EH160)</f>
        <v/>
      </c>
      <c r="AA157" s="195" t="str">
        <f>IF('Result Sheet'!GB160="","",'Result Sheet'!GB160)</f>
        <v/>
      </c>
      <c r="BU157" s="196" t="str">
        <f>'Result Sheet'!G160</f>
        <v/>
      </c>
      <c r="BV157" s="197" t="str">
        <f t="shared" si="24"/>
        <v/>
      </c>
      <c r="BW157" s="197" t="str">
        <f t="shared" si="25"/>
        <v/>
      </c>
      <c r="BX157" s="197" t="str">
        <f t="shared" si="26"/>
        <v/>
      </c>
      <c r="BY157" s="197" t="str">
        <f t="shared" si="27"/>
        <v/>
      </c>
      <c r="BZ157" s="197" t="str">
        <f t="shared" si="28"/>
        <v/>
      </c>
      <c r="CA157" s="197" t="str">
        <f t="shared" si="29"/>
        <v/>
      </c>
      <c r="CB157" s="197" t="str">
        <f t="shared" si="30"/>
        <v/>
      </c>
      <c r="CC157" s="197" t="str">
        <f t="shared" si="31"/>
        <v/>
      </c>
      <c r="CD157" s="197" t="str">
        <f t="shared" si="32"/>
        <v/>
      </c>
      <c r="CE157" s="197" t="str">
        <f t="shared" si="33"/>
        <v/>
      </c>
      <c r="CF157" s="197" t="str">
        <f t="shared" si="34"/>
        <v/>
      </c>
      <c r="CG157" s="197" t="str">
        <f t="shared" si="35"/>
        <v/>
      </c>
      <c r="CH157" s="198"/>
    </row>
    <row r="158" spans="1:86" ht="15.95" customHeight="1">
      <c r="A158" s="186">
        <f>IF('Result Sheet'!A161="","",'Result Sheet'!A161)</f>
        <v>154</v>
      </c>
      <c r="B158" s="187" t="str">
        <f>IF('Result Sheet'!B161="","",'Result Sheet'!B161)</f>
        <v/>
      </c>
      <c r="C158" s="188" t="str">
        <f>IF('Result Sheet'!F161="","",'Result Sheet'!F161)</f>
        <v/>
      </c>
      <c r="D158" s="189" t="str">
        <f>IF('Result Sheet'!E161="","",'Result Sheet'!E161)</f>
        <v/>
      </c>
      <c r="E158" s="333" t="str">
        <f>IF('Result Sheet'!G161="","",'Result Sheet'!G161)</f>
        <v/>
      </c>
      <c r="F158" s="333" t="str">
        <f>IF('Result Sheet'!H161="","",'Result Sheet'!H161)</f>
        <v/>
      </c>
      <c r="G158" s="333" t="str">
        <f>IF('Result Sheet'!I161="","",'Result Sheet'!I161)</f>
        <v/>
      </c>
      <c r="H158" s="190" t="str">
        <f>IF('Result Sheet'!K161="","",'Result Sheet'!K161)</f>
        <v/>
      </c>
      <c r="I158" s="190" t="str">
        <f>IF('Result Sheet'!J161="","",'Result Sheet'!J161)</f>
        <v/>
      </c>
      <c r="J158" s="304" t="str">
        <f>IF('Result Sheet'!FZ161="","",'Result Sheet'!FZ161)</f>
        <v/>
      </c>
      <c r="K158" s="191" t="str">
        <f>IF('Result Sheet'!FU161="","",'Result Sheet'!FU161)</f>
        <v/>
      </c>
      <c r="L158" s="192" t="str">
        <f>IF('Result Sheet'!FV161="","",'Result Sheet'!FV161)</f>
        <v/>
      </c>
      <c r="M158" s="191" t="str">
        <f>IF('Result Sheet'!FW161="","",'Result Sheet'!FW161)</f>
        <v/>
      </c>
      <c r="N158" s="330" t="str">
        <f>IF('Result Sheet'!FZ161="NSO","NSO",IF('Result Sheet'!FX161="","",'Result Sheet'!FX161))</f>
        <v/>
      </c>
      <c r="O158" s="193" t="str">
        <f>IF('Result Sheet'!AE161="","",'Result Sheet'!AE161)</f>
        <v/>
      </c>
      <c r="P158" s="194" t="str">
        <f>IF('Result Sheet'!AF161="","",'Result Sheet'!AF161)</f>
        <v/>
      </c>
      <c r="Q158" s="193" t="str">
        <f>IF('Result Sheet'!AZ161="","",'Result Sheet'!AZ161)</f>
        <v/>
      </c>
      <c r="R158" s="194" t="str">
        <f>IF('Result Sheet'!BA161="","",'Result Sheet'!BA161)</f>
        <v/>
      </c>
      <c r="S158" s="193" t="str">
        <f>IF('Result Sheet'!BV161="","",'Result Sheet'!BV161)</f>
        <v/>
      </c>
      <c r="T158" s="194" t="str">
        <f>IF('Result Sheet'!BW161="","",'Result Sheet'!BW161)</f>
        <v/>
      </c>
      <c r="U158" s="193" t="str">
        <f>IF('Result Sheet'!CQ161="","",'Result Sheet'!CQ161)</f>
        <v/>
      </c>
      <c r="V158" s="194" t="str">
        <f>IF('Result Sheet'!CR161="","",'Result Sheet'!CR161)</f>
        <v/>
      </c>
      <c r="W158" s="193" t="str">
        <f>IF('Result Sheet'!DL161="","",'Result Sheet'!DL161)</f>
        <v/>
      </c>
      <c r="X158" s="194" t="str">
        <f>IF('Result Sheet'!DM161="","",'Result Sheet'!DM161)</f>
        <v/>
      </c>
      <c r="Y158" s="193" t="str">
        <f>IF('Result Sheet'!EG161="","",'Result Sheet'!EG161)</f>
        <v/>
      </c>
      <c r="Z158" s="194" t="str">
        <f>IF('Result Sheet'!EH161="","",'Result Sheet'!EH161)</f>
        <v/>
      </c>
      <c r="AA158" s="195" t="str">
        <f>IF('Result Sheet'!GB161="","",'Result Sheet'!GB161)</f>
        <v/>
      </c>
      <c r="BU158" s="196" t="str">
        <f>'Result Sheet'!G161</f>
        <v/>
      </c>
      <c r="BV158" s="197" t="str">
        <f t="shared" si="24"/>
        <v/>
      </c>
      <c r="BW158" s="197" t="str">
        <f t="shared" si="25"/>
        <v/>
      </c>
      <c r="BX158" s="197" t="str">
        <f t="shared" si="26"/>
        <v/>
      </c>
      <c r="BY158" s="197" t="str">
        <f t="shared" si="27"/>
        <v/>
      </c>
      <c r="BZ158" s="197" t="str">
        <f t="shared" si="28"/>
        <v/>
      </c>
      <c r="CA158" s="197" t="str">
        <f t="shared" si="29"/>
        <v/>
      </c>
      <c r="CB158" s="197" t="str">
        <f t="shared" si="30"/>
        <v/>
      </c>
      <c r="CC158" s="197" t="str">
        <f t="shared" si="31"/>
        <v/>
      </c>
      <c r="CD158" s="197" t="str">
        <f t="shared" si="32"/>
        <v/>
      </c>
      <c r="CE158" s="197" t="str">
        <f t="shared" si="33"/>
        <v/>
      </c>
      <c r="CF158" s="197" t="str">
        <f t="shared" si="34"/>
        <v/>
      </c>
      <c r="CG158" s="197" t="str">
        <f t="shared" si="35"/>
        <v/>
      </c>
      <c r="CH158" s="198"/>
    </row>
    <row r="159" spans="1:86" ht="15.95" customHeight="1">
      <c r="A159" s="186">
        <f>IF('Result Sheet'!A162="","",'Result Sheet'!A162)</f>
        <v>155</v>
      </c>
      <c r="B159" s="187" t="str">
        <f>IF('Result Sheet'!B162="","",'Result Sheet'!B162)</f>
        <v/>
      </c>
      <c r="C159" s="188" t="str">
        <f>IF('Result Sheet'!F162="","",'Result Sheet'!F162)</f>
        <v/>
      </c>
      <c r="D159" s="189" t="str">
        <f>IF('Result Sheet'!E162="","",'Result Sheet'!E162)</f>
        <v/>
      </c>
      <c r="E159" s="333" t="str">
        <f>IF('Result Sheet'!G162="","",'Result Sheet'!G162)</f>
        <v/>
      </c>
      <c r="F159" s="333" t="str">
        <f>IF('Result Sheet'!H162="","",'Result Sheet'!H162)</f>
        <v/>
      </c>
      <c r="G159" s="333" t="str">
        <f>IF('Result Sheet'!I162="","",'Result Sheet'!I162)</f>
        <v/>
      </c>
      <c r="H159" s="190" t="str">
        <f>IF('Result Sheet'!K162="","",'Result Sheet'!K162)</f>
        <v/>
      </c>
      <c r="I159" s="190" t="str">
        <f>IF('Result Sheet'!J162="","",'Result Sheet'!J162)</f>
        <v/>
      </c>
      <c r="J159" s="304" t="str">
        <f>IF('Result Sheet'!FZ162="","",'Result Sheet'!FZ162)</f>
        <v/>
      </c>
      <c r="K159" s="191" t="str">
        <f>IF('Result Sheet'!FU162="","",'Result Sheet'!FU162)</f>
        <v/>
      </c>
      <c r="L159" s="192" t="str">
        <f>IF('Result Sheet'!FV162="","",'Result Sheet'!FV162)</f>
        <v/>
      </c>
      <c r="M159" s="191" t="str">
        <f>IF('Result Sheet'!FW162="","",'Result Sheet'!FW162)</f>
        <v/>
      </c>
      <c r="N159" s="330" t="str">
        <f>IF('Result Sheet'!FZ162="NSO","NSO",IF('Result Sheet'!FX162="","",'Result Sheet'!FX162))</f>
        <v/>
      </c>
      <c r="O159" s="193" t="str">
        <f>IF('Result Sheet'!AE162="","",'Result Sheet'!AE162)</f>
        <v/>
      </c>
      <c r="P159" s="194" t="str">
        <f>IF('Result Sheet'!AF162="","",'Result Sheet'!AF162)</f>
        <v/>
      </c>
      <c r="Q159" s="193" t="str">
        <f>IF('Result Sheet'!AZ162="","",'Result Sheet'!AZ162)</f>
        <v/>
      </c>
      <c r="R159" s="194" t="str">
        <f>IF('Result Sheet'!BA162="","",'Result Sheet'!BA162)</f>
        <v/>
      </c>
      <c r="S159" s="193" t="str">
        <f>IF('Result Sheet'!BV162="","",'Result Sheet'!BV162)</f>
        <v/>
      </c>
      <c r="T159" s="194" t="str">
        <f>IF('Result Sheet'!BW162="","",'Result Sheet'!BW162)</f>
        <v/>
      </c>
      <c r="U159" s="193" t="str">
        <f>IF('Result Sheet'!CQ162="","",'Result Sheet'!CQ162)</f>
        <v/>
      </c>
      <c r="V159" s="194" t="str">
        <f>IF('Result Sheet'!CR162="","",'Result Sheet'!CR162)</f>
        <v/>
      </c>
      <c r="W159" s="193" t="str">
        <f>IF('Result Sheet'!DL162="","",'Result Sheet'!DL162)</f>
        <v/>
      </c>
      <c r="X159" s="194" t="str">
        <f>IF('Result Sheet'!DM162="","",'Result Sheet'!DM162)</f>
        <v/>
      </c>
      <c r="Y159" s="193" t="str">
        <f>IF('Result Sheet'!EG162="","",'Result Sheet'!EG162)</f>
        <v/>
      </c>
      <c r="Z159" s="194" t="str">
        <f>IF('Result Sheet'!EH162="","",'Result Sheet'!EH162)</f>
        <v/>
      </c>
      <c r="AA159" s="195" t="str">
        <f>IF('Result Sheet'!GB162="","",'Result Sheet'!GB162)</f>
        <v/>
      </c>
      <c r="BU159" s="196" t="str">
        <f>'Result Sheet'!G162</f>
        <v/>
      </c>
      <c r="BV159" s="197" t="str">
        <f t="shared" si="24"/>
        <v/>
      </c>
      <c r="BW159" s="197" t="str">
        <f t="shared" si="25"/>
        <v/>
      </c>
      <c r="BX159" s="197" t="str">
        <f t="shared" si="26"/>
        <v/>
      </c>
      <c r="BY159" s="197" t="str">
        <f t="shared" si="27"/>
        <v/>
      </c>
      <c r="BZ159" s="197" t="str">
        <f t="shared" si="28"/>
        <v/>
      </c>
      <c r="CA159" s="197" t="str">
        <f t="shared" si="29"/>
        <v/>
      </c>
      <c r="CB159" s="197" t="str">
        <f t="shared" si="30"/>
        <v/>
      </c>
      <c r="CC159" s="197" t="str">
        <f t="shared" si="31"/>
        <v/>
      </c>
      <c r="CD159" s="197" t="str">
        <f t="shared" si="32"/>
        <v/>
      </c>
      <c r="CE159" s="197" t="str">
        <f t="shared" si="33"/>
        <v/>
      </c>
      <c r="CF159" s="197" t="str">
        <f t="shared" si="34"/>
        <v/>
      </c>
      <c r="CG159" s="197" t="str">
        <f t="shared" si="35"/>
        <v/>
      </c>
      <c r="CH159" s="198"/>
    </row>
    <row r="160" spans="1:86" ht="15.95" customHeight="1">
      <c r="A160" s="186">
        <f>IF('Result Sheet'!A163="","",'Result Sheet'!A163)</f>
        <v>156</v>
      </c>
      <c r="B160" s="187" t="str">
        <f>IF('Result Sheet'!B163="","",'Result Sheet'!B163)</f>
        <v/>
      </c>
      <c r="C160" s="188" t="str">
        <f>IF('Result Sheet'!F163="","",'Result Sheet'!F163)</f>
        <v/>
      </c>
      <c r="D160" s="189" t="str">
        <f>IF('Result Sheet'!E163="","",'Result Sheet'!E163)</f>
        <v/>
      </c>
      <c r="E160" s="333" t="str">
        <f>IF('Result Sheet'!G163="","",'Result Sheet'!G163)</f>
        <v/>
      </c>
      <c r="F160" s="333" t="str">
        <f>IF('Result Sheet'!H163="","",'Result Sheet'!H163)</f>
        <v/>
      </c>
      <c r="G160" s="333" t="str">
        <f>IF('Result Sheet'!I163="","",'Result Sheet'!I163)</f>
        <v/>
      </c>
      <c r="H160" s="190" t="str">
        <f>IF('Result Sheet'!K163="","",'Result Sheet'!K163)</f>
        <v/>
      </c>
      <c r="I160" s="190" t="str">
        <f>IF('Result Sheet'!J163="","",'Result Sheet'!J163)</f>
        <v/>
      </c>
      <c r="J160" s="304" t="str">
        <f>IF('Result Sheet'!FZ163="","",'Result Sheet'!FZ163)</f>
        <v/>
      </c>
      <c r="K160" s="191" t="str">
        <f>IF('Result Sheet'!FU163="","",'Result Sheet'!FU163)</f>
        <v/>
      </c>
      <c r="L160" s="192" t="str">
        <f>IF('Result Sheet'!FV163="","",'Result Sheet'!FV163)</f>
        <v/>
      </c>
      <c r="M160" s="191" t="str">
        <f>IF('Result Sheet'!FW163="","",'Result Sheet'!FW163)</f>
        <v/>
      </c>
      <c r="N160" s="330" t="str">
        <f>IF('Result Sheet'!FZ163="NSO","NSO",IF('Result Sheet'!FX163="","",'Result Sheet'!FX163))</f>
        <v/>
      </c>
      <c r="O160" s="193" t="str">
        <f>IF('Result Sheet'!AE163="","",'Result Sheet'!AE163)</f>
        <v/>
      </c>
      <c r="P160" s="194" t="str">
        <f>IF('Result Sheet'!AF163="","",'Result Sheet'!AF163)</f>
        <v/>
      </c>
      <c r="Q160" s="193" t="str">
        <f>IF('Result Sheet'!AZ163="","",'Result Sheet'!AZ163)</f>
        <v/>
      </c>
      <c r="R160" s="194" t="str">
        <f>IF('Result Sheet'!BA163="","",'Result Sheet'!BA163)</f>
        <v/>
      </c>
      <c r="S160" s="193" t="str">
        <f>IF('Result Sheet'!BV163="","",'Result Sheet'!BV163)</f>
        <v/>
      </c>
      <c r="T160" s="194" t="str">
        <f>IF('Result Sheet'!BW163="","",'Result Sheet'!BW163)</f>
        <v/>
      </c>
      <c r="U160" s="193" t="str">
        <f>IF('Result Sheet'!CQ163="","",'Result Sheet'!CQ163)</f>
        <v/>
      </c>
      <c r="V160" s="194" t="str">
        <f>IF('Result Sheet'!CR163="","",'Result Sheet'!CR163)</f>
        <v/>
      </c>
      <c r="W160" s="193" t="str">
        <f>IF('Result Sheet'!DL163="","",'Result Sheet'!DL163)</f>
        <v/>
      </c>
      <c r="X160" s="194" t="str">
        <f>IF('Result Sheet'!DM163="","",'Result Sheet'!DM163)</f>
        <v/>
      </c>
      <c r="Y160" s="193" t="str">
        <f>IF('Result Sheet'!EG163="","",'Result Sheet'!EG163)</f>
        <v/>
      </c>
      <c r="Z160" s="194" t="str">
        <f>IF('Result Sheet'!EH163="","",'Result Sheet'!EH163)</f>
        <v/>
      </c>
      <c r="AA160" s="195" t="str">
        <f>IF('Result Sheet'!GB163="","",'Result Sheet'!GB163)</f>
        <v/>
      </c>
      <c r="BU160" s="196" t="str">
        <f>'Result Sheet'!G163</f>
        <v/>
      </c>
      <c r="BV160" s="197" t="str">
        <f t="shared" si="24"/>
        <v/>
      </c>
      <c r="BW160" s="197" t="str">
        <f t="shared" si="25"/>
        <v/>
      </c>
      <c r="BX160" s="197" t="str">
        <f t="shared" si="26"/>
        <v/>
      </c>
      <c r="BY160" s="197" t="str">
        <f t="shared" si="27"/>
        <v/>
      </c>
      <c r="BZ160" s="197" t="str">
        <f t="shared" si="28"/>
        <v/>
      </c>
      <c r="CA160" s="197" t="str">
        <f t="shared" si="29"/>
        <v/>
      </c>
      <c r="CB160" s="197" t="str">
        <f t="shared" si="30"/>
        <v/>
      </c>
      <c r="CC160" s="197" t="str">
        <f t="shared" si="31"/>
        <v/>
      </c>
      <c r="CD160" s="197" t="str">
        <f t="shared" si="32"/>
        <v/>
      </c>
      <c r="CE160" s="197" t="str">
        <f t="shared" si="33"/>
        <v/>
      </c>
      <c r="CF160" s="197" t="str">
        <f t="shared" si="34"/>
        <v/>
      </c>
      <c r="CG160" s="197" t="str">
        <f t="shared" si="35"/>
        <v/>
      </c>
      <c r="CH160" s="198"/>
    </row>
    <row r="161" spans="1:86" ht="15.95" customHeight="1">
      <c r="A161" s="186">
        <f>IF('Result Sheet'!A164="","",'Result Sheet'!A164)</f>
        <v>157</v>
      </c>
      <c r="B161" s="187" t="str">
        <f>IF('Result Sheet'!B164="","",'Result Sheet'!B164)</f>
        <v/>
      </c>
      <c r="C161" s="188" t="str">
        <f>IF('Result Sheet'!F164="","",'Result Sheet'!F164)</f>
        <v/>
      </c>
      <c r="D161" s="189" t="str">
        <f>IF('Result Sheet'!E164="","",'Result Sheet'!E164)</f>
        <v/>
      </c>
      <c r="E161" s="333" t="str">
        <f>IF('Result Sheet'!G164="","",'Result Sheet'!G164)</f>
        <v/>
      </c>
      <c r="F161" s="333" t="str">
        <f>IF('Result Sheet'!H164="","",'Result Sheet'!H164)</f>
        <v/>
      </c>
      <c r="G161" s="333" t="str">
        <f>IF('Result Sheet'!I164="","",'Result Sheet'!I164)</f>
        <v/>
      </c>
      <c r="H161" s="190" t="str">
        <f>IF('Result Sheet'!K164="","",'Result Sheet'!K164)</f>
        <v/>
      </c>
      <c r="I161" s="190" t="str">
        <f>IF('Result Sheet'!J164="","",'Result Sheet'!J164)</f>
        <v/>
      </c>
      <c r="J161" s="304" t="str">
        <f>IF('Result Sheet'!FZ164="","",'Result Sheet'!FZ164)</f>
        <v/>
      </c>
      <c r="K161" s="191" t="str">
        <f>IF('Result Sheet'!FU164="","",'Result Sheet'!FU164)</f>
        <v/>
      </c>
      <c r="L161" s="192" t="str">
        <f>IF('Result Sheet'!FV164="","",'Result Sheet'!FV164)</f>
        <v/>
      </c>
      <c r="M161" s="191" t="str">
        <f>IF('Result Sheet'!FW164="","",'Result Sheet'!FW164)</f>
        <v/>
      </c>
      <c r="N161" s="330" t="str">
        <f>IF('Result Sheet'!FZ164="NSO","NSO",IF('Result Sheet'!FX164="","",'Result Sheet'!FX164))</f>
        <v/>
      </c>
      <c r="O161" s="193" t="str">
        <f>IF('Result Sheet'!AE164="","",'Result Sheet'!AE164)</f>
        <v/>
      </c>
      <c r="P161" s="194" t="str">
        <f>IF('Result Sheet'!AF164="","",'Result Sheet'!AF164)</f>
        <v/>
      </c>
      <c r="Q161" s="193" t="str">
        <f>IF('Result Sheet'!AZ164="","",'Result Sheet'!AZ164)</f>
        <v/>
      </c>
      <c r="R161" s="194" t="str">
        <f>IF('Result Sheet'!BA164="","",'Result Sheet'!BA164)</f>
        <v/>
      </c>
      <c r="S161" s="193" t="str">
        <f>IF('Result Sheet'!BV164="","",'Result Sheet'!BV164)</f>
        <v/>
      </c>
      <c r="T161" s="194" t="str">
        <f>IF('Result Sheet'!BW164="","",'Result Sheet'!BW164)</f>
        <v/>
      </c>
      <c r="U161" s="193" t="str">
        <f>IF('Result Sheet'!CQ164="","",'Result Sheet'!CQ164)</f>
        <v/>
      </c>
      <c r="V161" s="194" t="str">
        <f>IF('Result Sheet'!CR164="","",'Result Sheet'!CR164)</f>
        <v/>
      </c>
      <c r="W161" s="193" t="str">
        <f>IF('Result Sheet'!DL164="","",'Result Sheet'!DL164)</f>
        <v/>
      </c>
      <c r="X161" s="194" t="str">
        <f>IF('Result Sheet'!DM164="","",'Result Sheet'!DM164)</f>
        <v/>
      </c>
      <c r="Y161" s="193" t="str">
        <f>IF('Result Sheet'!EG164="","",'Result Sheet'!EG164)</f>
        <v/>
      </c>
      <c r="Z161" s="194" t="str">
        <f>IF('Result Sheet'!EH164="","",'Result Sheet'!EH164)</f>
        <v/>
      </c>
      <c r="AA161" s="195" t="str">
        <f>IF('Result Sheet'!GB164="","",'Result Sheet'!GB164)</f>
        <v/>
      </c>
      <c r="BU161" s="196" t="str">
        <f>'Result Sheet'!G164</f>
        <v/>
      </c>
      <c r="BV161" s="197" t="str">
        <f t="shared" si="24"/>
        <v/>
      </c>
      <c r="BW161" s="197" t="str">
        <f t="shared" si="25"/>
        <v/>
      </c>
      <c r="BX161" s="197" t="str">
        <f t="shared" si="26"/>
        <v/>
      </c>
      <c r="BY161" s="197" t="str">
        <f t="shared" si="27"/>
        <v/>
      </c>
      <c r="BZ161" s="197" t="str">
        <f t="shared" si="28"/>
        <v/>
      </c>
      <c r="CA161" s="197" t="str">
        <f t="shared" si="29"/>
        <v/>
      </c>
      <c r="CB161" s="197" t="str">
        <f t="shared" si="30"/>
        <v/>
      </c>
      <c r="CC161" s="197" t="str">
        <f t="shared" si="31"/>
        <v/>
      </c>
      <c r="CD161" s="197" t="str">
        <f t="shared" si="32"/>
        <v/>
      </c>
      <c r="CE161" s="197" t="str">
        <f t="shared" si="33"/>
        <v/>
      </c>
      <c r="CF161" s="197" t="str">
        <f t="shared" si="34"/>
        <v/>
      </c>
      <c r="CG161" s="197" t="str">
        <f t="shared" si="35"/>
        <v/>
      </c>
      <c r="CH161" s="198"/>
    </row>
    <row r="162" spans="1:86" ht="15.95" customHeight="1">
      <c r="A162" s="186">
        <f>IF('Result Sheet'!A165="","",'Result Sheet'!A165)</f>
        <v>158</v>
      </c>
      <c r="B162" s="187" t="str">
        <f>IF('Result Sheet'!B165="","",'Result Sheet'!B165)</f>
        <v/>
      </c>
      <c r="C162" s="188" t="str">
        <f>IF('Result Sheet'!F165="","",'Result Sheet'!F165)</f>
        <v/>
      </c>
      <c r="D162" s="189" t="str">
        <f>IF('Result Sheet'!E165="","",'Result Sheet'!E165)</f>
        <v/>
      </c>
      <c r="E162" s="333" t="str">
        <f>IF('Result Sheet'!G165="","",'Result Sheet'!G165)</f>
        <v/>
      </c>
      <c r="F162" s="333" t="str">
        <f>IF('Result Sheet'!H165="","",'Result Sheet'!H165)</f>
        <v/>
      </c>
      <c r="G162" s="333" t="str">
        <f>IF('Result Sheet'!I165="","",'Result Sheet'!I165)</f>
        <v/>
      </c>
      <c r="H162" s="190" t="str">
        <f>IF('Result Sheet'!K165="","",'Result Sheet'!K165)</f>
        <v/>
      </c>
      <c r="I162" s="190" t="str">
        <f>IF('Result Sheet'!J165="","",'Result Sheet'!J165)</f>
        <v/>
      </c>
      <c r="J162" s="304" t="str">
        <f>IF('Result Sheet'!FZ165="","",'Result Sheet'!FZ165)</f>
        <v/>
      </c>
      <c r="K162" s="191" t="str">
        <f>IF('Result Sheet'!FU165="","",'Result Sheet'!FU165)</f>
        <v/>
      </c>
      <c r="L162" s="192" t="str">
        <f>IF('Result Sheet'!FV165="","",'Result Sheet'!FV165)</f>
        <v/>
      </c>
      <c r="M162" s="191" t="str">
        <f>IF('Result Sheet'!FW165="","",'Result Sheet'!FW165)</f>
        <v/>
      </c>
      <c r="N162" s="330" t="str">
        <f>IF('Result Sheet'!FZ165="NSO","NSO",IF('Result Sheet'!FX165="","",'Result Sheet'!FX165))</f>
        <v/>
      </c>
      <c r="O162" s="193" t="str">
        <f>IF('Result Sheet'!AE165="","",'Result Sheet'!AE165)</f>
        <v/>
      </c>
      <c r="P162" s="194" t="str">
        <f>IF('Result Sheet'!AF165="","",'Result Sheet'!AF165)</f>
        <v/>
      </c>
      <c r="Q162" s="193" t="str">
        <f>IF('Result Sheet'!AZ165="","",'Result Sheet'!AZ165)</f>
        <v/>
      </c>
      <c r="R162" s="194" t="str">
        <f>IF('Result Sheet'!BA165="","",'Result Sheet'!BA165)</f>
        <v/>
      </c>
      <c r="S162" s="193" t="str">
        <f>IF('Result Sheet'!BV165="","",'Result Sheet'!BV165)</f>
        <v/>
      </c>
      <c r="T162" s="194" t="str">
        <f>IF('Result Sheet'!BW165="","",'Result Sheet'!BW165)</f>
        <v/>
      </c>
      <c r="U162" s="193" t="str">
        <f>IF('Result Sheet'!CQ165="","",'Result Sheet'!CQ165)</f>
        <v/>
      </c>
      <c r="V162" s="194" t="str">
        <f>IF('Result Sheet'!CR165="","",'Result Sheet'!CR165)</f>
        <v/>
      </c>
      <c r="W162" s="193" t="str">
        <f>IF('Result Sheet'!DL165="","",'Result Sheet'!DL165)</f>
        <v/>
      </c>
      <c r="X162" s="194" t="str">
        <f>IF('Result Sheet'!DM165="","",'Result Sheet'!DM165)</f>
        <v/>
      </c>
      <c r="Y162" s="193" t="str">
        <f>IF('Result Sheet'!EG165="","",'Result Sheet'!EG165)</f>
        <v/>
      </c>
      <c r="Z162" s="194" t="str">
        <f>IF('Result Sheet'!EH165="","",'Result Sheet'!EH165)</f>
        <v/>
      </c>
      <c r="AA162" s="195" t="str">
        <f>IF('Result Sheet'!GB165="","",'Result Sheet'!GB165)</f>
        <v/>
      </c>
      <c r="BU162" s="196" t="str">
        <f>'Result Sheet'!G165</f>
        <v/>
      </c>
      <c r="BV162" s="197" t="str">
        <f t="shared" si="24"/>
        <v/>
      </c>
      <c r="BW162" s="197" t="str">
        <f t="shared" si="25"/>
        <v/>
      </c>
      <c r="BX162" s="197" t="str">
        <f t="shared" si="26"/>
        <v/>
      </c>
      <c r="BY162" s="197" t="str">
        <f t="shared" si="27"/>
        <v/>
      </c>
      <c r="BZ162" s="197" t="str">
        <f t="shared" si="28"/>
        <v/>
      </c>
      <c r="CA162" s="197" t="str">
        <f t="shared" si="29"/>
        <v/>
      </c>
      <c r="CB162" s="197" t="str">
        <f t="shared" si="30"/>
        <v/>
      </c>
      <c r="CC162" s="197" t="str">
        <f t="shared" si="31"/>
        <v/>
      </c>
      <c r="CD162" s="197" t="str">
        <f t="shared" si="32"/>
        <v/>
      </c>
      <c r="CE162" s="197" t="str">
        <f t="shared" si="33"/>
        <v/>
      </c>
      <c r="CF162" s="197" t="str">
        <f t="shared" si="34"/>
        <v/>
      </c>
      <c r="CG162" s="197" t="str">
        <f t="shared" si="35"/>
        <v/>
      </c>
      <c r="CH162" s="198"/>
    </row>
    <row r="163" spans="1:86" ht="15.95" customHeight="1">
      <c r="A163" s="186">
        <f>IF('Result Sheet'!A166="","",'Result Sheet'!A166)</f>
        <v>159</v>
      </c>
      <c r="B163" s="187" t="str">
        <f>IF('Result Sheet'!B166="","",'Result Sheet'!B166)</f>
        <v/>
      </c>
      <c r="C163" s="188" t="str">
        <f>IF('Result Sheet'!F166="","",'Result Sheet'!F166)</f>
        <v/>
      </c>
      <c r="D163" s="189" t="str">
        <f>IF('Result Sheet'!E166="","",'Result Sheet'!E166)</f>
        <v/>
      </c>
      <c r="E163" s="333" t="str">
        <f>IF('Result Sheet'!G166="","",'Result Sheet'!G166)</f>
        <v/>
      </c>
      <c r="F163" s="333" t="str">
        <f>IF('Result Sheet'!H166="","",'Result Sheet'!H166)</f>
        <v/>
      </c>
      <c r="G163" s="333" t="str">
        <f>IF('Result Sheet'!I166="","",'Result Sheet'!I166)</f>
        <v/>
      </c>
      <c r="H163" s="190" t="str">
        <f>IF('Result Sheet'!K166="","",'Result Sheet'!K166)</f>
        <v/>
      </c>
      <c r="I163" s="190" t="str">
        <f>IF('Result Sheet'!J166="","",'Result Sheet'!J166)</f>
        <v/>
      </c>
      <c r="J163" s="304" t="str">
        <f>IF('Result Sheet'!FZ166="","",'Result Sheet'!FZ166)</f>
        <v/>
      </c>
      <c r="K163" s="191" t="str">
        <f>IF('Result Sheet'!FU166="","",'Result Sheet'!FU166)</f>
        <v/>
      </c>
      <c r="L163" s="192" t="str">
        <f>IF('Result Sheet'!FV166="","",'Result Sheet'!FV166)</f>
        <v/>
      </c>
      <c r="M163" s="191" t="str">
        <f>IF('Result Sheet'!FW166="","",'Result Sheet'!FW166)</f>
        <v/>
      </c>
      <c r="N163" s="330" t="str">
        <f>IF('Result Sheet'!FZ166="NSO","NSO",IF('Result Sheet'!FX166="","",'Result Sheet'!FX166))</f>
        <v/>
      </c>
      <c r="O163" s="193" t="str">
        <f>IF('Result Sheet'!AE166="","",'Result Sheet'!AE166)</f>
        <v/>
      </c>
      <c r="P163" s="194" t="str">
        <f>IF('Result Sheet'!AF166="","",'Result Sheet'!AF166)</f>
        <v/>
      </c>
      <c r="Q163" s="193" t="str">
        <f>IF('Result Sheet'!AZ166="","",'Result Sheet'!AZ166)</f>
        <v/>
      </c>
      <c r="R163" s="194" t="str">
        <f>IF('Result Sheet'!BA166="","",'Result Sheet'!BA166)</f>
        <v/>
      </c>
      <c r="S163" s="193" t="str">
        <f>IF('Result Sheet'!BV166="","",'Result Sheet'!BV166)</f>
        <v/>
      </c>
      <c r="T163" s="194" t="str">
        <f>IF('Result Sheet'!BW166="","",'Result Sheet'!BW166)</f>
        <v/>
      </c>
      <c r="U163" s="193" t="str">
        <f>IF('Result Sheet'!CQ166="","",'Result Sheet'!CQ166)</f>
        <v/>
      </c>
      <c r="V163" s="194" t="str">
        <f>IF('Result Sheet'!CR166="","",'Result Sheet'!CR166)</f>
        <v/>
      </c>
      <c r="W163" s="193" t="str">
        <f>IF('Result Sheet'!DL166="","",'Result Sheet'!DL166)</f>
        <v/>
      </c>
      <c r="X163" s="194" t="str">
        <f>IF('Result Sheet'!DM166="","",'Result Sheet'!DM166)</f>
        <v/>
      </c>
      <c r="Y163" s="193" t="str">
        <f>IF('Result Sheet'!EG166="","",'Result Sheet'!EG166)</f>
        <v/>
      </c>
      <c r="Z163" s="194" t="str">
        <f>IF('Result Sheet'!EH166="","",'Result Sheet'!EH166)</f>
        <v/>
      </c>
      <c r="AA163" s="195" t="str">
        <f>IF('Result Sheet'!GB166="","",'Result Sheet'!GB166)</f>
        <v/>
      </c>
      <c r="BU163" s="196" t="str">
        <f>'Result Sheet'!G166</f>
        <v/>
      </c>
      <c r="BV163" s="197" t="str">
        <f t="shared" si="24"/>
        <v/>
      </c>
      <c r="BW163" s="197" t="str">
        <f t="shared" si="25"/>
        <v/>
      </c>
      <c r="BX163" s="197" t="str">
        <f t="shared" si="26"/>
        <v/>
      </c>
      <c r="BY163" s="197" t="str">
        <f t="shared" si="27"/>
        <v/>
      </c>
      <c r="BZ163" s="197" t="str">
        <f t="shared" si="28"/>
        <v/>
      </c>
      <c r="CA163" s="197" t="str">
        <f t="shared" si="29"/>
        <v/>
      </c>
      <c r="CB163" s="197" t="str">
        <f t="shared" si="30"/>
        <v/>
      </c>
      <c r="CC163" s="197" t="str">
        <f t="shared" si="31"/>
        <v/>
      </c>
      <c r="CD163" s="197" t="str">
        <f t="shared" si="32"/>
        <v/>
      </c>
      <c r="CE163" s="197" t="str">
        <f t="shared" si="33"/>
        <v/>
      </c>
      <c r="CF163" s="197" t="str">
        <f t="shared" si="34"/>
        <v/>
      </c>
      <c r="CG163" s="197" t="str">
        <f t="shared" si="35"/>
        <v/>
      </c>
      <c r="CH163" s="198"/>
    </row>
    <row r="164" spans="1:86" ht="15.95" customHeight="1">
      <c r="A164" s="186">
        <f>IF('Result Sheet'!A167="","",'Result Sheet'!A167)</f>
        <v>160</v>
      </c>
      <c r="B164" s="187" t="str">
        <f>IF('Result Sheet'!B167="","",'Result Sheet'!B167)</f>
        <v/>
      </c>
      <c r="C164" s="188" t="str">
        <f>IF('Result Sheet'!F167="","",'Result Sheet'!F167)</f>
        <v/>
      </c>
      <c r="D164" s="189" t="str">
        <f>IF('Result Sheet'!E167="","",'Result Sheet'!E167)</f>
        <v/>
      </c>
      <c r="E164" s="333" t="str">
        <f>IF('Result Sheet'!G167="","",'Result Sheet'!G167)</f>
        <v/>
      </c>
      <c r="F164" s="333" t="str">
        <f>IF('Result Sheet'!H167="","",'Result Sheet'!H167)</f>
        <v/>
      </c>
      <c r="G164" s="333" t="str">
        <f>IF('Result Sheet'!I167="","",'Result Sheet'!I167)</f>
        <v/>
      </c>
      <c r="H164" s="190" t="str">
        <f>IF('Result Sheet'!K167="","",'Result Sheet'!K167)</f>
        <v/>
      </c>
      <c r="I164" s="190" t="str">
        <f>IF('Result Sheet'!J167="","",'Result Sheet'!J167)</f>
        <v/>
      </c>
      <c r="J164" s="304" t="str">
        <f>IF('Result Sheet'!FZ167="","",'Result Sheet'!FZ167)</f>
        <v/>
      </c>
      <c r="K164" s="191" t="str">
        <f>IF('Result Sheet'!FU167="","",'Result Sheet'!FU167)</f>
        <v/>
      </c>
      <c r="L164" s="192" t="str">
        <f>IF('Result Sheet'!FV167="","",'Result Sheet'!FV167)</f>
        <v/>
      </c>
      <c r="M164" s="191" t="str">
        <f>IF('Result Sheet'!FW167="","",'Result Sheet'!FW167)</f>
        <v/>
      </c>
      <c r="N164" s="330" t="str">
        <f>IF('Result Sheet'!FZ167="NSO","NSO",IF('Result Sheet'!FX167="","",'Result Sheet'!FX167))</f>
        <v/>
      </c>
      <c r="O164" s="193" t="str">
        <f>IF('Result Sheet'!AE167="","",'Result Sheet'!AE167)</f>
        <v/>
      </c>
      <c r="P164" s="194" t="str">
        <f>IF('Result Sheet'!AF167="","",'Result Sheet'!AF167)</f>
        <v/>
      </c>
      <c r="Q164" s="193" t="str">
        <f>IF('Result Sheet'!AZ167="","",'Result Sheet'!AZ167)</f>
        <v/>
      </c>
      <c r="R164" s="194" t="str">
        <f>IF('Result Sheet'!BA167="","",'Result Sheet'!BA167)</f>
        <v/>
      </c>
      <c r="S164" s="193" t="str">
        <f>IF('Result Sheet'!BV167="","",'Result Sheet'!BV167)</f>
        <v/>
      </c>
      <c r="T164" s="194" t="str">
        <f>IF('Result Sheet'!BW167="","",'Result Sheet'!BW167)</f>
        <v/>
      </c>
      <c r="U164" s="193" t="str">
        <f>IF('Result Sheet'!CQ167="","",'Result Sheet'!CQ167)</f>
        <v/>
      </c>
      <c r="V164" s="194" t="str">
        <f>IF('Result Sheet'!CR167="","",'Result Sheet'!CR167)</f>
        <v/>
      </c>
      <c r="W164" s="193" t="str">
        <f>IF('Result Sheet'!DL167="","",'Result Sheet'!DL167)</f>
        <v/>
      </c>
      <c r="X164" s="194" t="str">
        <f>IF('Result Sheet'!DM167="","",'Result Sheet'!DM167)</f>
        <v/>
      </c>
      <c r="Y164" s="193" t="str">
        <f>IF('Result Sheet'!EG167="","",'Result Sheet'!EG167)</f>
        <v/>
      </c>
      <c r="Z164" s="194" t="str">
        <f>IF('Result Sheet'!EH167="","",'Result Sheet'!EH167)</f>
        <v/>
      </c>
      <c r="AA164" s="195" t="str">
        <f>IF('Result Sheet'!GB167="","",'Result Sheet'!GB167)</f>
        <v/>
      </c>
      <c r="BU164" s="196" t="str">
        <f>'Result Sheet'!G167</f>
        <v/>
      </c>
      <c r="BV164" s="197" t="str">
        <f t="shared" si="24"/>
        <v/>
      </c>
      <c r="BW164" s="197" t="str">
        <f t="shared" si="25"/>
        <v/>
      </c>
      <c r="BX164" s="197" t="str">
        <f t="shared" si="26"/>
        <v/>
      </c>
      <c r="BY164" s="197" t="str">
        <f t="shared" si="27"/>
        <v/>
      </c>
      <c r="BZ164" s="197" t="str">
        <f t="shared" si="28"/>
        <v/>
      </c>
      <c r="CA164" s="197" t="str">
        <f t="shared" si="29"/>
        <v/>
      </c>
      <c r="CB164" s="197" t="str">
        <f t="shared" si="30"/>
        <v/>
      </c>
      <c r="CC164" s="197" t="str">
        <f t="shared" si="31"/>
        <v/>
      </c>
      <c r="CD164" s="197" t="str">
        <f t="shared" si="32"/>
        <v/>
      </c>
      <c r="CE164" s="197" t="str">
        <f t="shared" si="33"/>
        <v/>
      </c>
      <c r="CF164" s="197" t="str">
        <f t="shared" si="34"/>
        <v/>
      </c>
      <c r="CG164" s="197" t="str">
        <f t="shared" si="35"/>
        <v/>
      </c>
      <c r="CH164" s="198"/>
    </row>
    <row r="165" spans="1:86" ht="15.95" customHeight="1">
      <c r="A165" s="186">
        <f>IF('Result Sheet'!A168="","",'Result Sheet'!A168)</f>
        <v>161</v>
      </c>
      <c r="B165" s="187" t="str">
        <f>IF('Result Sheet'!B168="","",'Result Sheet'!B168)</f>
        <v/>
      </c>
      <c r="C165" s="188" t="str">
        <f>IF('Result Sheet'!F168="","",'Result Sheet'!F168)</f>
        <v/>
      </c>
      <c r="D165" s="189" t="str">
        <f>IF('Result Sheet'!E168="","",'Result Sheet'!E168)</f>
        <v/>
      </c>
      <c r="E165" s="333" t="str">
        <f>IF('Result Sheet'!G168="","",'Result Sheet'!G168)</f>
        <v/>
      </c>
      <c r="F165" s="333" t="str">
        <f>IF('Result Sheet'!H168="","",'Result Sheet'!H168)</f>
        <v/>
      </c>
      <c r="G165" s="333" t="str">
        <f>IF('Result Sheet'!I168="","",'Result Sheet'!I168)</f>
        <v/>
      </c>
      <c r="H165" s="190" t="str">
        <f>IF('Result Sheet'!K168="","",'Result Sheet'!K168)</f>
        <v/>
      </c>
      <c r="I165" s="190" t="str">
        <f>IF('Result Sheet'!J168="","",'Result Sheet'!J168)</f>
        <v/>
      </c>
      <c r="J165" s="304" t="str">
        <f>IF('Result Sheet'!FZ168="","",'Result Sheet'!FZ168)</f>
        <v/>
      </c>
      <c r="K165" s="191" t="str">
        <f>IF('Result Sheet'!FU168="","",'Result Sheet'!FU168)</f>
        <v/>
      </c>
      <c r="L165" s="192" t="str">
        <f>IF('Result Sheet'!FV168="","",'Result Sheet'!FV168)</f>
        <v/>
      </c>
      <c r="M165" s="191" t="str">
        <f>IF('Result Sheet'!FW168="","",'Result Sheet'!FW168)</f>
        <v/>
      </c>
      <c r="N165" s="330" t="str">
        <f>IF('Result Sheet'!FZ168="NSO","NSO",IF('Result Sheet'!FX168="","",'Result Sheet'!FX168))</f>
        <v/>
      </c>
      <c r="O165" s="193" t="str">
        <f>IF('Result Sheet'!AE168="","",'Result Sheet'!AE168)</f>
        <v/>
      </c>
      <c r="P165" s="194" t="str">
        <f>IF('Result Sheet'!AF168="","",'Result Sheet'!AF168)</f>
        <v/>
      </c>
      <c r="Q165" s="193" t="str">
        <f>IF('Result Sheet'!AZ168="","",'Result Sheet'!AZ168)</f>
        <v/>
      </c>
      <c r="R165" s="194" t="str">
        <f>IF('Result Sheet'!BA168="","",'Result Sheet'!BA168)</f>
        <v/>
      </c>
      <c r="S165" s="193" t="str">
        <f>IF('Result Sheet'!BV168="","",'Result Sheet'!BV168)</f>
        <v/>
      </c>
      <c r="T165" s="194" t="str">
        <f>IF('Result Sheet'!BW168="","",'Result Sheet'!BW168)</f>
        <v/>
      </c>
      <c r="U165" s="193" t="str">
        <f>IF('Result Sheet'!CQ168="","",'Result Sheet'!CQ168)</f>
        <v/>
      </c>
      <c r="V165" s="194" t="str">
        <f>IF('Result Sheet'!CR168="","",'Result Sheet'!CR168)</f>
        <v/>
      </c>
      <c r="W165" s="193" t="str">
        <f>IF('Result Sheet'!DL168="","",'Result Sheet'!DL168)</f>
        <v/>
      </c>
      <c r="X165" s="194" t="str">
        <f>IF('Result Sheet'!DM168="","",'Result Sheet'!DM168)</f>
        <v/>
      </c>
      <c r="Y165" s="193" t="str">
        <f>IF('Result Sheet'!EG168="","",'Result Sheet'!EG168)</f>
        <v/>
      </c>
      <c r="Z165" s="194" t="str">
        <f>IF('Result Sheet'!EH168="","",'Result Sheet'!EH168)</f>
        <v/>
      </c>
      <c r="AA165" s="195" t="str">
        <f>IF('Result Sheet'!GB168="","",'Result Sheet'!GB168)</f>
        <v/>
      </c>
      <c r="BU165" s="196" t="str">
        <f>'Result Sheet'!G168</f>
        <v/>
      </c>
      <c r="BV165" s="197" t="str">
        <f t="shared" si="24"/>
        <v/>
      </c>
      <c r="BW165" s="197" t="str">
        <f t="shared" si="25"/>
        <v/>
      </c>
      <c r="BX165" s="197" t="str">
        <f t="shared" si="26"/>
        <v/>
      </c>
      <c r="BY165" s="197" t="str">
        <f t="shared" si="27"/>
        <v/>
      </c>
      <c r="BZ165" s="197" t="str">
        <f t="shared" si="28"/>
        <v/>
      </c>
      <c r="CA165" s="197" t="str">
        <f t="shared" si="29"/>
        <v/>
      </c>
      <c r="CB165" s="197" t="str">
        <f t="shared" si="30"/>
        <v/>
      </c>
      <c r="CC165" s="197" t="str">
        <f t="shared" si="31"/>
        <v/>
      </c>
      <c r="CD165" s="197" t="str">
        <f t="shared" si="32"/>
        <v/>
      </c>
      <c r="CE165" s="197" t="str">
        <f t="shared" si="33"/>
        <v/>
      </c>
      <c r="CF165" s="197" t="str">
        <f t="shared" si="34"/>
        <v/>
      </c>
      <c r="CG165" s="197" t="str">
        <f t="shared" si="35"/>
        <v/>
      </c>
      <c r="CH165" s="198"/>
    </row>
    <row r="166" spans="1:86" ht="15.95" customHeight="1">
      <c r="A166" s="186">
        <f>IF('Result Sheet'!A169="","",'Result Sheet'!A169)</f>
        <v>162</v>
      </c>
      <c r="B166" s="187" t="str">
        <f>IF('Result Sheet'!B169="","",'Result Sheet'!B169)</f>
        <v/>
      </c>
      <c r="C166" s="188" t="str">
        <f>IF('Result Sheet'!F169="","",'Result Sheet'!F169)</f>
        <v/>
      </c>
      <c r="D166" s="189" t="str">
        <f>IF('Result Sheet'!E169="","",'Result Sheet'!E169)</f>
        <v/>
      </c>
      <c r="E166" s="333" t="str">
        <f>IF('Result Sheet'!G169="","",'Result Sheet'!G169)</f>
        <v/>
      </c>
      <c r="F166" s="333" t="str">
        <f>IF('Result Sheet'!H169="","",'Result Sheet'!H169)</f>
        <v/>
      </c>
      <c r="G166" s="333" t="str">
        <f>IF('Result Sheet'!I169="","",'Result Sheet'!I169)</f>
        <v/>
      </c>
      <c r="H166" s="190" t="str">
        <f>IF('Result Sheet'!K169="","",'Result Sheet'!K169)</f>
        <v/>
      </c>
      <c r="I166" s="190" t="str">
        <f>IF('Result Sheet'!J169="","",'Result Sheet'!J169)</f>
        <v/>
      </c>
      <c r="J166" s="304" t="str">
        <f>IF('Result Sheet'!FZ169="","",'Result Sheet'!FZ169)</f>
        <v/>
      </c>
      <c r="K166" s="191" t="str">
        <f>IF('Result Sheet'!FU169="","",'Result Sheet'!FU169)</f>
        <v/>
      </c>
      <c r="L166" s="192" t="str">
        <f>IF('Result Sheet'!FV169="","",'Result Sheet'!FV169)</f>
        <v/>
      </c>
      <c r="M166" s="191" t="str">
        <f>IF('Result Sheet'!FW169="","",'Result Sheet'!FW169)</f>
        <v/>
      </c>
      <c r="N166" s="330" t="str">
        <f>IF('Result Sheet'!FZ169="NSO","NSO",IF('Result Sheet'!FX169="","",'Result Sheet'!FX169))</f>
        <v/>
      </c>
      <c r="O166" s="193" t="str">
        <f>IF('Result Sheet'!AE169="","",'Result Sheet'!AE169)</f>
        <v/>
      </c>
      <c r="P166" s="194" t="str">
        <f>IF('Result Sheet'!AF169="","",'Result Sheet'!AF169)</f>
        <v/>
      </c>
      <c r="Q166" s="193" t="str">
        <f>IF('Result Sheet'!AZ169="","",'Result Sheet'!AZ169)</f>
        <v/>
      </c>
      <c r="R166" s="194" t="str">
        <f>IF('Result Sheet'!BA169="","",'Result Sheet'!BA169)</f>
        <v/>
      </c>
      <c r="S166" s="193" t="str">
        <f>IF('Result Sheet'!BV169="","",'Result Sheet'!BV169)</f>
        <v/>
      </c>
      <c r="T166" s="194" t="str">
        <f>IF('Result Sheet'!BW169="","",'Result Sheet'!BW169)</f>
        <v/>
      </c>
      <c r="U166" s="193" t="str">
        <f>IF('Result Sheet'!CQ169="","",'Result Sheet'!CQ169)</f>
        <v/>
      </c>
      <c r="V166" s="194" t="str">
        <f>IF('Result Sheet'!CR169="","",'Result Sheet'!CR169)</f>
        <v/>
      </c>
      <c r="W166" s="193" t="str">
        <f>IF('Result Sheet'!DL169="","",'Result Sheet'!DL169)</f>
        <v/>
      </c>
      <c r="X166" s="194" t="str">
        <f>IF('Result Sheet'!DM169="","",'Result Sheet'!DM169)</f>
        <v/>
      </c>
      <c r="Y166" s="193" t="str">
        <f>IF('Result Sheet'!EG169="","",'Result Sheet'!EG169)</f>
        <v/>
      </c>
      <c r="Z166" s="194" t="str">
        <f>IF('Result Sheet'!EH169="","",'Result Sheet'!EH169)</f>
        <v/>
      </c>
      <c r="AA166" s="195" t="str">
        <f>IF('Result Sheet'!GB169="","",'Result Sheet'!GB169)</f>
        <v/>
      </c>
      <c r="BU166" s="196" t="str">
        <f>'Result Sheet'!G169</f>
        <v/>
      </c>
      <c r="BV166" s="197" t="str">
        <f t="shared" si="24"/>
        <v/>
      </c>
      <c r="BW166" s="197" t="str">
        <f t="shared" si="25"/>
        <v/>
      </c>
      <c r="BX166" s="197" t="str">
        <f t="shared" si="26"/>
        <v/>
      </c>
      <c r="BY166" s="197" t="str">
        <f t="shared" si="27"/>
        <v/>
      </c>
      <c r="BZ166" s="197" t="str">
        <f t="shared" si="28"/>
        <v/>
      </c>
      <c r="CA166" s="197" t="str">
        <f t="shared" si="29"/>
        <v/>
      </c>
      <c r="CB166" s="197" t="str">
        <f t="shared" si="30"/>
        <v/>
      </c>
      <c r="CC166" s="197" t="str">
        <f t="shared" si="31"/>
        <v/>
      </c>
      <c r="CD166" s="197" t="str">
        <f t="shared" si="32"/>
        <v/>
      </c>
      <c r="CE166" s="197" t="str">
        <f t="shared" si="33"/>
        <v/>
      </c>
      <c r="CF166" s="197" t="str">
        <f t="shared" si="34"/>
        <v/>
      </c>
      <c r="CG166" s="197" t="str">
        <f t="shared" si="35"/>
        <v/>
      </c>
      <c r="CH166" s="198"/>
    </row>
    <row r="167" spans="1:86" ht="15.95" customHeight="1">
      <c r="A167" s="186">
        <f>IF('Result Sheet'!A170="","",'Result Sheet'!A170)</f>
        <v>163</v>
      </c>
      <c r="B167" s="187" t="str">
        <f>IF('Result Sheet'!B170="","",'Result Sheet'!B170)</f>
        <v/>
      </c>
      <c r="C167" s="188" t="str">
        <f>IF('Result Sheet'!F170="","",'Result Sheet'!F170)</f>
        <v/>
      </c>
      <c r="D167" s="189" t="str">
        <f>IF('Result Sheet'!E170="","",'Result Sheet'!E170)</f>
        <v/>
      </c>
      <c r="E167" s="333" t="str">
        <f>IF('Result Sheet'!G170="","",'Result Sheet'!G170)</f>
        <v/>
      </c>
      <c r="F167" s="333" t="str">
        <f>IF('Result Sheet'!H170="","",'Result Sheet'!H170)</f>
        <v/>
      </c>
      <c r="G167" s="333" t="str">
        <f>IF('Result Sheet'!I170="","",'Result Sheet'!I170)</f>
        <v/>
      </c>
      <c r="H167" s="190" t="str">
        <f>IF('Result Sheet'!K170="","",'Result Sheet'!K170)</f>
        <v/>
      </c>
      <c r="I167" s="190" t="str">
        <f>IF('Result Sheet'!J170="","",'Result Sheet'!J170)</f>
        <v/>
      </c>
      <c r="J167" s="304" t="str">
        <f>IF('Result Sheet'!FZ170="","",'Result Sheet'!FZ170)</f>
        <v/>
      </c>
      <c r="K167" s="191" t="str">
        <f>IF('Result Sheet'!FU170="","",'Result Sheet'!FU170)</f>
        <v/>
      </c>
      <c r="L167" s="192" t="str">
        <f>IF('Result Sheet'!FV170="","",'Result Sheet'!FV170)</f>
        <v/>
      </c>
      <c r="M167" s="191" t="str">
        <f>IF('Result Sheet'!FW170="","",'Result Sheet'!FW170)</f>
        <v/>
      </c>
      <c r="N167" s="330" t="str">
        <f>IF('Result Sheet'!FZ170="NSO","NSO",IF('Result Sheet'!FX170="","",'Result Sheet'!FX170))</f>
        <v/>
      </c>
      <c r="O167" s="193" t="str">
        <f>IF('Result Sheet'!AE170="","",'Result Sheet'!AE170)</f>
        <v/>
      </c>
      <c r="P167" s="194" t="str">
        <f>IF('Result Sheet'!AF170="","",'Result Sheet'!AF170)</f>
        <v/>
      </c>
      <c r="Q167" s="193" t="str">
        <f>IF('Result Sheet'!AZ170="","",'Result Sheet'!AZ170)</f>
        <v/>
      </c>
      <c r="R167" s="194" t="str">
        <f>IF('Result Sheet'!BA170="","",'Result Sheet'!BA170)</f>
        <v/>
      </c>
      <c r="S167" s="193" t="str">
        <f>IF('Result Sheet'!BV170="","",'Result Sheet'!BV170)</f>
        <v/>
      </c>
      <c r="T167" s="194" t="str">
        <f>IF('Result Sheet'!BW170="","",'Result Sheet'!BW170)</f>
        <v/>
      </c>
      <c r="U167" s="193" t="str">
        <f>IF('Result Sheet'!CQ170="","",'Result Sheet'!CQ170)</f>
        <v/>
      </c>
      <c r="V167" s="194" t="str">
        <f>IF('Result Sheet'!CR170="","",'Result Sheet'!CR170)</f>
        <v/>
      </c>
      <c r="W167" s="193" t="str">
        <f>IF('Result Sheet'!DL170="","",'Result Sheet'!DL170)</f>
        <v/>
      </c>
      <c r="X167" s="194" t="str">
        <f>IF('Result Sheet'!DM170="","",'Result Sheet'!DM170)</f>
        <v/>
      </c>
      <c r="Y167" s="193" t="str">
        <f>IF('Result Sheet'!EG170="","",'Result Sheet'!EG170)</f>
        <v/>
      </c>
      <c r="Z167" s="194" t="str">
        <f>IF('Result Sheet'!EH170="","",'Result Sheet'!EH170)</f>
        <v/>
      </c>
      <c r="AA167" s="195" t="str">
        <f>IF('Result Sheet'!GB170="","",'Result Sheet'!GB170)</f>
        <v/>
      </c>
      <c r="BU167" s="196" t="str">
        <f>'Result Sheet'!G170</f>
        <v/>
      </c>
      <c r="BV167" s="197" t="str">
        <f t="shared" si="24"/>
        <v/>
      </c>
      <c r="BW167" s="197" t="str">
        <f t="shared" si="25"/>
        <v/>
      </c>
      <c r="BX167" s="197" t="str">
        <f t="shared" si="26"/>
        <v/>
      </c>
      <c r="BY167" s="197" t="str">
        <f t="shared" si="27"/>
        <v/>
      </c>
      <c r="BZ167" s="197" t="str">
        <f t="shared" si="28"/>
        <v/>
      </c>
      <c r="CA167" s="197" t="str">
        <f t="shared" si="29"/>
        <v/>
      </c>
      <c r="CB167" s="197" t="str">
        <f t="shared" si="30"/>
        <v/>
      </c>
      <c r="CC167" s="197" t="str">
        <f t="shared" si="31"/>
        <v/>
      </c>
      <c r="CD167" s="197" t="str">
        <f t="shared" si="32"/>
        <v/>
      </c>
      <c r="CE167" s="197" t="str">
        <f t="shared" si="33"/>
        <v/>
      </c>
      <c r="CF167" s="197" t="str">
        <f t="shared" si="34"/>
        <v/>
      </c>
      <c r="CG167" s="197" t="str">
        <f t="shared" si="35"/>
        <v/>
      </c>
      <c r="CH167" s="198"/>
    </row>
    <row r="168" spans="1:86" ht="15.95" customHeight="1">
      <c r="A168" s="186">
        <f>IF('Result Sheet'!A171="","",'Result Sheet'!A171)</f>
        <v>164</v>
      </c>
      <c r="B168" s="187" t="str">
        <f>IF('Result Sheet'!B171="","",'Result Sheet'!B171)</f>
        <v/>
      </c>
      <c r="C168" s="188" t="str">
        <f>IF('Result Sheet'!F171="","",'Result Sheet'!F171)</f>
        <v/>
      </c>
      <c r="D168" s="189" t="str">
        <f>IF('Result Sheet'!E171="","",'Result Sheet'!E171)</f>
        <v/>
      </c>
      <c r="E168" s="333" t="str">
        <f>IF('Result Sheet'!G171="","",'Result Sheet'!G171)</f>
        <v/>
      </c>
      <c r="F168" s="333" t="str">
        <f>IF('Result Sheet'!H171="","",'Result Sheet'!H171)</f>
        <v/>
      </c>
      <c r="G168" s="333" t="str">
        <f>IF('Result Sheet'!I171="","",'Result Sheet'!I171)</f>
        <v/>
      </c>
      <c r="H168" s="190" t="str">
        <f>IF('Result Sheet'!K171="","",'Result Sheet'!K171)</f>
        <v/>
      </c>
      <c r="I168" s="190" t="str">
        <f>IF('Result Sheet'!J171="","",'Result Sheet'!J171)</f>
        <v/>
      </c>
      <c r="J168" s="304" t="str">
        <f>IF('Result Sheet'!FZ171="","",'Result Sheet'!FZ171)</f>
        <v/>
      </c>
      <c r="K168" s="191" t="str">
        <f>IF('Result Sheet'!FU171="","",'Result Sheet'!FU171)</f>
        <v/>
      </c>
      <c r="L168" s="192" t="str">
        <f>IF('Result Sheet'!FV171="","",'Result Sheet'!FV171)</f>
        <v/>
      </c>
      <c r="M168" s="191" t="str">
        <f>IF('Result Sheet'!FW171="","",'Result Sheet'!FW171)</f>
        <v/>
      </c>
      <c r="N168" s="330" t="str">
        <f>IF('Result Sheet'!FZ171="NSO","NSO",IF('Result Sheet'!FX171="","",'Result Sheet'!FX171))</f>
        <v/>
      </c>
      <c r="O168" s="193" t="str">
        <f>IF('Result Sheet'!AE171="","",'Result Sheet'!AE171)</f>
        <v/>
      </c>
      <c r="P168" s="194" t="str">
        <f>IF('Result Sheet'!AF171="","",'Result Sheet'!AF171)</f>
        <v/>
      </c>
      <c r="Q168" s="193" t="str">
        <f>IF('Result Sheet'!AZ171="","",'Result Sheet'!AZ171)</f>
        <v/>
      </c>
      <c r="R168" s="194" t="str">
        <f>IF('Result Sheet'!BA171="","",'Result Sheet'!BA171)</f>
        <v/>
      </c>
      <c r="S168" s="193" t="str">
        <f>IF('Result Sheet'!BV171="","",'Result Sheet'!BV171)</f>
        <v/>
      </c>
      <c r="T168" s="194" t="str">
        <f>IF('Result Sheet'!BW171="","",'Result Sheet'!BW171)</f>
        <v/>
      </c>
      <c r="U168" s="193" t="str">
        <f>IF('Result Sheet'!CQ171="","",'Result Sheet'!CQ171)</f>
        <v/>
      </c>
      <c r="V168" s="194" t="str">
        <f>IF('Result Sheet'!CR171="","",'Result Sheet'!CR171)</f>
        <v/>
      </c>
      <c r="W168" s="193" t="str">
        <f>IF('Result Sheet'!DL171="","",'Result Sheet'!DL171)</f>
        <v/>
      </c>
      <c r="X168" s="194" t="str">
        <f>IF('Result Sheet'!DM171="","",'Result Sheet'!DM171)</f>
        <v/>
      </c>
      <c r="Y168" s="193" t="str">
        <f>IF('Result Sheet'!EG171="","",'Result Sheet'!EG171)</f>
        <v/>
      </c>
      <c r="Z168" s="194" t="str">
        <f>IF('Result Sheet'!EH171="","",'Result Sheet'!EH171)</f>
        <v/>
      </c>
      <c r="AA168" s="195" t="str">
        <f>IF('Result Sheet'!GB171="","",'Result Sheet'!GB171)</f>
        <v/>
      </c>
      <c r="BU168" s="196" t="str">
        <f>'Result Sheet'!G171</f>
        <v/>
      </c>
      <c r="BV168" s="197" t="str">
        <f t="shared" si="24"/>
        <v/>
      </c>
      <c r="BW168" s="197" t="str">
        <f t="shared" si="25"/>
        <v/>
      </c>
      <c r="BX168" s="197" t="str">
        <f t="shared" si="26"/>
        <v/>
      </c>
      <c r="BY168" s="197" t="str">
        <f t="shared" si="27"/>
        <v/>
      </c>
      <c r="BZ168" s="197" t="str">
        <f t="shared" si="28"/>
        <v/>
      </c>
      <c r="CA168" s="197" t="str">
        <f t="shared" si="29"/>
        <v/>
      </c>
      <c r="CB168" s="197" t="str">
        <f t="shared" si="30"/>
        <v/>
      </c>
      <c r="CC168" s="197" t="str">
        <f t="shared" si="31"/>
        <v/>
      </c>
      <c r="CD168" s="197" t="str">
        <f t="shared" si="32"/>
        <v/>
      </c>
      <c r="CE168" s="197" t="str">
        <f t="shared" si="33"/>
        <v/>
      </c>
      <c r="CF168" s="197" t="str">
        <f t="shared" si="34"/>
        <v/>
      </c>
      <c r="CG168" s="197" t="str">
        <f t="shared" si="35"/>
        <v/>
      </c>
      <c r="CH168" s="198"/>
    </row>
    <row r="169" spans="1:86" ht="15.95" customHeight="1">
      <c r="A169" s="186">
        <f>IF('Result Sheet'!A172="","",'Result Sheet'!A172)</f>
        <v>165</v>
      </c>
      <c r="B169" s="187" t="str">
        <f>IF('Result Sheet'!B172="","",'Result Sheet'!B172)</f>
        <v/>
      </c>
      <c r="C169" s="188" t="str">
        <f>IF('Result Sheet'!F172="","",'Result Sheet'!F172)</f>
        <v/>
      </c>
      <c r="D169" s="189" t="str">
        <f>IF('Result Sheet'!E172="","",'Result Sheet'!E172)</f>
        <v/>
      </c>
      <c r="E169" s="333" t="str">
        <f>IF('Result Sheet'!G172="","",'Result Sheet'!G172)</f>
        <v/>
      </c>
      <c r="F169" s="333" t="str">
        <f>IF('Result Sheet'!H172="","",'Result Sheet'!H172)</f>
        <v/>
      </c>
      <c r="G169" s="333" t="str">
        <f>IF('Result Sheet'!I172="","",'Result Sheet'!I172)</f>
        <v/>
      </c>
      <c r="H169" s="190" t="str">
        <f>IF('Result Sheet'!K172="","",'Result Sheet'!K172)</f>
        <v/>
      </c>
      <c r="I169" s="190" t="str">
        <f>IF('Result Sheet'!J172="","",'Result Sheet'!J172)</f>
        <v/>
      </c>
      <c r="J169" s="304" t="str">
        <f>IF('Result Sheet'!FZ172="","",'Result Sheet'!FZ172)</f>
        <v/>
      </c>
      <c r="K169" s="191" t="str">
        <f>IF('Result Sheet'!FU172="","",'Result Sheet'!FU172)</f>
        <v/>
      </c>
      <c r="L169" s="192" t="str">
        <f>IF('Result Sheet'!FV172="","",'Result Sheet'!FV172)</f>
        <v/>
      </c>
      <c r="M169" s="191" t="str">
        <f>IF('Result Sheet'!FW172="","",'Result Sheet'!FW172)</f>
        <v/>
      </c>
      <c r="N169" s="330" t="str">
        <f>IF('Result Sheet'!FZ172="NSO","NSO",IF('Result Sheet'!FX172="","",'Result Sheet'!FX172))</f>
        <v/>
      </c>
      <c r="O169" s="193" t="str">
        <f>IF('Result Sheet'!AE172="","",'Result Sheet'!AE172)</f>
        <v/>
      </c>
      <c r="P169" s="194" t="str">
        <f>IF('Result Sheet'!AF172="","",'Result Sheet'!AF172)</f>
        <v/>
      </c>
      <c r="Q169" s="193" t="str">
        <f>IF('Result Sheet'!AZ172="","",'Result Sheet'!AZ172)</f>
        <v/>
      </c>
      <c r="R169" s="194" t="str">
        <f>IF('Result Sheet'!BA172="","",'Result Sheet'!BA172)</f>
        <v/>
      </c>
      <c r="S169" s="193" t="str">
        <f>IF('Result Sheet'!BV172="","",'Result Sheet'!BV172)</f>
        <v/>
      </c>
      <c r="T169" s="194" t="str">
        <f>IF('Result Sheet'!BW172="","",'Result Sheet'!BW172)</f>
        <v/>
      </c>
      <c r="U169" s="193" t="str">
        <f>IF('Result Sheet'!CQ172="","",'Result Sheet'!CQ172)</f>
        <v/>
      </c>
      <c r="V169" s="194" t="str">
        <f>IF('Result Sheet'!CR172="","",'Result Sheet'!CR172)</f>
        <v/>
      </c>
      <c r="W169" s="193" t="str">
        <f>IF('Result Sheet'!DL172="","",'Result Sheet'!DL172)</f>
        <v/>
      </c>
      <c r="X169" s="194" t="str">
        <f>IF('Result Sheet'!DM172="","",'Result Sheet'!DM172)</f>
        <v/>
      </c>
      <c r="Y169" s="193" t="str">
        <f>IF('Result Sheet'!EG172="","",'Result Sheet'!EG172)</f>
        <v/>
      </c>
      <c r="Z169" s="194" t="str">
        <f>IF('Result Sheet'!EH172="","",'Result Sheet'!EH172)</f>
        <v/>
      </c>
      <c r="AA169" s="195" t="str">
        <f>IF('Result Sheet'!GB172="","",'Result Sheet'!GB172)</f>
        <v/>
      </c>
      <c r="BU169" s="196" t="str">
        <f>'Result Sheet'!G172</f>
        <v/>
      </c>
      <c r="BV169" s="197" t="str">
        <f t="shared" si="24"/>
        <v/>
      </c>
      <c r="BW169" s="197" t="str">
        <f t="shared" si="25"/>
        <v/>
      </c>
      <c r="BX169" s="197" t="str">
        <f t="shared" si="26"/>
        <v/>
      </c>
      <c r="BY169" s="197" t="str">
        <f t="shared" si="27"/>
        <v/>
      </c>
      <c r="BZ169" s="197" t="str">
        <f t="shared" si="28"/>
        <v/>
      </c>
      <c r="CA169" s="197" t="str">
        <f t="shared" si="29"/>
        <v/>
      </c>
      <c r="CB169" s="197" t="str">
        <f t="shared" si="30"/>
        <v/>
      </c>
      <c r="CC169" s="197" t="str">
        <f t="shared" si="31"/>
        <v/>
      </c>
      <c r="CD169" s="197" t="str">
        <f t="shared" si="32"/>
        <v/>
      </c>
      <c r="CE169" s="197" t="str">
        <f t="shared" si="33"/>
        <v/>
      </c>
      <c r="CF169" s="197" t="str">
        <f t="shared" si="34"/>
        <v/>
      </c>
      <c r="CG169" s="197" t="str">
        <f t="shared" si="35"/>
        <v/>
      </c>
      <c r="CH169" s="198"/>
    </row>
    <row r="170" spans="1:86" ht="15.95" customHeight="1">
      <c r="A170" s="186">
        <f>IF('Result Sheet'!A173="","",'Result Sheet'!A173)</f>
        <v>166</v>
      </c>
      <c r="B170" s="187" t="str">
        <f>IF('Result Sheet'!B173="","",'Result Sheet'!B173)</f>
        <v/>
      </c>
      <c r="C170" s="188" t="str">
        <f>IF('Result Sheet'!F173="","",'Result Sheet'!F173)</f>
        <v/>
      </c>
      <c r="D170" s="189" t="str">
        <f>IF('Result Sheet'!E173="","",'Result Sheet'!E173)</f>
        <v/>
      </c>
      <c r="E170" s="333" t="str">
        <f>IF('Result Sheet'!G173="","",'Result Sheet'!G173)</f>
        <v/>
      </c>
      <c r="F170" s="333" t="str">
        <f>IF('Result Sheet'!H173="","",'Result Sheet'!H173)</f>
        <v/>
      </c>
      <c r="G170" s="333" t="str">
        <f>IF('Result Sheet'!I173="","",'Result Sheet'!I173)</f>
        <v/>
      </c>
      <c r="H170" s="190" t="str">
        <f>IF('Result Sheet'!K173="","",'Result Sheet'!K173)</f>
        <v/>
      </c>
      <c r="I170" s="190" t="str">
        <f>IF('Result Sheet'!J173="","",'Result Sheet'!J173)</f>
        <v/>
      </c>
      <c r="J170" s="304" t="str">
        <f>IF('Result Sheet'!FZ173="","",'Result Sheet'!FZ173)</f>
        <v/>
      </c>
      <c r="K170" s="191" t="str">
        <f>IF('Result Sheet'!FU173="","",'Result Sheet'!FU173)</f>
        <v/>
      </c>
      <c r="L170" s="192" t="str">
        <f>IF('Result Sheet'!FV173="","",'Result Sheet'!FV173)</f>
        <v/>
      </c>
      <c r="M170" s="191" t="str">
        <f>IF('Result Sheet'!FW173="","",'Result Sheet'!FW173)</f>
        <v/>
      </c>
      <c r="N170" s="330" t="str">
        <f>IF('Result Sheet'!FZ173="NSO","NSO",IF('Result Sheet'!FX173="","",'Result Sheet'!FX173))</f>
        <v/>
      </c>
      <c r="O170" s="193" t="str">
        <f>IF('Result Sheet'!AE173="","",'Result Sheet'!AE173)</f>
        <v/>
      </c>
      <c r="P170" s="194" t="str">
        <f>IF('Result Sheet'!AF173="","",'Result Sheet'!AF173)</f>
        <v/>
      </c>
      <c r="Q170" s="193" t="str">
        <f>IF('Result Sheet'!AZ173="","",'Result Sheet'!AZ173)</f>
        <v/>
      </c>
      <c r="R170" s="194" t="str">
        <f>IF('Result Sheet'!BA173="","",'Result Sheet'!BA173)</f>
        <v/>
      </c>
      <c r="S170" s="193" t="str">
        <f>IF('Result Sheet'!BV173="","",'Result Sheet'!BV173)</f>
        <v/>
      </c>
      <c r="T170" s="194" t="str">
        <f>IF('Result Sheet'!BW173="","",'Result Sheet'!BW173)</f>
        <v/>
      </c>
      <c r="U170" s="193" t="str">
        <f>IF('Result Sheet'!CQ173="","",'Result Sheet'!CQ173)</f>
        <v/>
      </c>
      <c r="V170" s="194" t="str">
        <f>IF('Result Sheet'!CR173="","",'Result Sheet'!CR173)</f>
        <v/>
      </c>
      <c r="W170" s="193" t="str">
        <f>IF('Result Sheet'!DL173="","",'Result Sheet'!DL173)</f>
        <v/>
      </c>
      <c r="X170" s="194" t="str">
        <f>IF('Result Sheet'!DM173="","",'Result Sheet'!DM173)</f>
        <v/>
      </c>
      <c r="Y170" s="193" t="str">
        <f>IF('Result Sheet'!EG173="","",'Result Sheet'!EG173)</f>
        <v/>
      </c>
      <c r="Z170" s="194" t="str">
        <f>IF('Result Sheet'!EH173="","",'Result Sheet'!EH173)</f>
        <v/>
      </c>
      <c r="AA170" s="195" t="str">
        <f>IF('Result Sheet'!GB173="","",'Result Sheet'!GB173)</f>
        <v/>
      </c>
      <c r="BU170" s="196" t="str">
        <f>'Result Sheet'!G173</f>
        <v/>
      </c>
      <c r="BV170" s="197" t="str">
        <f t="shared" si="24"/>
        <v/>
      </c>
      <c r="BW170" s="197" t="str">
        <f t="shared" si="25"/>
        <v/>
      </c>
      <c r="BX170" s="197" t="str">
        <f t="shared" si="26"/>
        <v/>
      </c>
      <c r="BY170" s="197" t="str">
        <f t="shared" si="27"/>
        <v/>
      </c>
      <c r="BZ170" s="197" t="str">
        <f t="shared" si="28"/>
        <v/>
      </c>
      <c r="CA170" s="197" t="str">
        <f t="shared" si="29"/>
        <v/>
      </c>
      <c r="CB170" s="197" t="str">
        <f t="shared" si="30"/>
        <v/>
      </c>
      <c r="CC170" s="197" t="str">
        <f t="shared" si="31"/>
        <v/>
      </c>
      <c r="CD170" s="197" t="str">
        <f t="shared" si="32"/>
        <v/>
      </c>
      <c r="CE170" s="197" t="str">
        <f t="shared" si="33"/>
        <v/>
      </c>
      <c r="CF170" s="197" t="str">
        <f t="shared" si="34"/>
        <v/>
      </c>
      <c r="CG170" s="197" t="str">
        <f t="shared" si="35"/>
        <v/>
      </c>
      <c r="CH170" s="198"/>
    </row>
    <row r="171" spans="1:86" ht="15.95" customHeight="1">
      <c r="A171" s="186">
        <f>IF('Result Sheet'!A174="","",'Result Sheet'!A174)</f>
        <v>167</v>
      </c>
      <c r="B171" s="187" t="str">
        <f>IF('Result Sheet'!B174="","",'Result Sheet'!B174)</f>
        <v/>
      </c>
      <c r="C171" s="188" t="str">
        <f>IF('Result Sheet'!F174="","",'Result Sheet'!F174)</f>
        <v/>
      </c>
      <c r="D171" s="189" t="str">
        <f>IF('Result Sheet'!E174="","",'Result Sheet'!E174)</f>
        <v/>
      </c>
      <c r="E171" s="333" t="str">
        <f>IF('Result Sheet'!G174="","",'Result Sheet'!G174)</f>
        <v/>
      </c>
      <c r="F171" s="333" t="str">
        <f>IF('Result Sheet'!H174="","",'Result Sheet'!H174)</f>
        <v/>
      </c>
      <c r="G171" s="333" t="str">
        <f>IF('Result Sheet'!I174="","",'Result Sheet'!I174)</f>
        <v/>
      </c>
      <c r="H171" s="190" t="str">
        <f>IF('Result Sheet'!K174="","",'Result Sheet'!K174)</f>
        <v/>
      </c>
      <c r="I171" s="190" t="str">
        <f>IF('Result Sheet'!J174="","",'Result Sheet'!J174)</f>
        <v/>
      </c>
      <c r="J171" s="304" t="str">
        <f>IF('Result Sheet'!FZ174="","",'Result Sheet'!FZ174)</f>
        <v/>
      </c>
      <c r="K171" s="191" t="str">
        <f>IF('Result Sheet'!FU174="","",'Result Sheet'!FU174)</f>
        <v/>
      </c>
      <c r="L171" s="192" t="str">
        <f>IF('Result Sheet'!FV174="","",'Result Sheet'!FV174)</f>
        <v/>
      </c>
      <c r="M171" s="191" t="str">
        <f>IF('Result Sheet'!FW174="","",'Result Sheet'!FW174)</f>
        <v/>
      </c>
      <c r="N171" s="330" t="str">
        <f>IF('Result Sheet'!FZ174="NSO","NSO",IF('Result Sheet'!FX174="","",'Result Sheet'!FX174))</f>
        <v/>
      </c>
      <c r="O171" s="193" t="str">
        <f>IF('Result Sheet'!AE174="","",'Result Sheet'!AE174)</f>
        <v/>
      </c>
      <c r="P171" s="194" t="str">
        <f>IF('Result Sheet'!AF174="","",'Result Sheet'!AF174)</f>
        <v/>
      </c>
      <c r="Q171" s="193" t="str">
        <f>IF('Result Sheet'!AZ174="","",'Result Sheet'!AZ174)</f>
        <v/>
      </c>
      <c r="R171" s="194" t="str">
        <f>IF('Result Sheet'!BA174="","",'Result Sheet'!BA174)</f>
        <v/>
      </c>
      <c r="S171" s="193" t="str">
        <f>IF('Result Sheet'!BV174="","",'Result Sheet'!BV174)</f>
        <v/>
      </c>
      <c r="T171" s="194" t="str">
        <f>IF('Result Sheet'!BW174="","",'Result Sheet'!BW174)</f>
        <v/>
      </c>
      <c r="U171" s="193" t="str">
        <f>IF('Result Sheet'!CQ174="","",'Result Sheet'!CQ174)</f>
        <v/>
      </c>
      <c r="V171" s="194" t="str">
        <f>IF('Result Sheet'!CR174="","",'Result Sheet'!CR174)</f>
        <v/>
      </c>
      <c r="W171" s="193" t="str">
        <f>IF('Result Sheet'!DL174="","",'Result Sheet'!DL174)</f>
        <v/>
      </c>
      <c r="X171" s="194" t="str">
        <f>IF('Result Sheet'!DM174="","",'Result Sheet'!DM174)</f>
        <v/>
      </c>
      <c r="Y171" s="193" t="str">
        <f>IF('Result Sheet'!EG174="","",'Result Sheet'!EG174)</f>
        <v/>
      </c>
      <c r="Z171" s="194" t="str">
        <f>IF('Result Sheet'!EH174="","",'Result Sheet'!EH174)</f>
        <v/>
      </c>
      <c r="AA171" s="195" t="str">
        <f>IF('Result Sheet'!GB174="","",'Result Sheet'!GB174)</f>
        <v/>
      </c>
      <c r="BU171" s="196" t="str">
        <f>'Result Sheet'!G174</f>
        <v/>
      </c>
      <c r="BV171" s="197" t="str">
        <f t="shared" si="24"/>
        <v/>
      </c>
      <c r="BW171" s="197" t="str">
        <f t="shared" si="25"/>
        <v/>
      </c>
      <c r="BX171" s="197" t="str">
        <f t="shared" si="26"/>
        <v/>
      </c>
      <c r="BY171" s="197" t="str">
        <f t="shared" si="27"/>
        <v/>
      </c>
      <c r="BZ171" s="197" t="str">
        <f t="shared" si="28"/>
        <v/>
      </c>
      <c r="CA171" s="197" t="str">
        <f t="shared" si="29"/>
        <v/>
      </c>
      <c r="CB171" s="197" t="str">
        <f t="shared" si="30"/>
        <v/>
      </c>
      <c r="CC171" s="197" t="str">
        <f t="shared" si="31"/>
        <v/>
      </c>
      <c r="CD171" s="197" t="str">
        <f t="shared" si="32"/>
        <v/>
      </c>
      <c r="CE171" s="197" t="str">
        <f t="shared" si="33"/>
        <v/>
      </c>
      <c r="CF171" s="197" t="str">
        <f t="shared" si="34"/>
        <v/>
      </c>
      <c r="CG171" s="197" t="str">
        <f t="shared" si="35"/>
        <v/>
      </c>
      <c r="CH171" s="198"/>
    </row>
    <row r="172" spans="1:86" ht="15.95" customHeight="1">
      <c r="A172" s="186">
        <f>IF('Result Sheet'!A175="","",'Result Sheet'!A175)</f>
        <v>168</v>
      </c>
      <c r="B172" s="187" t="str">
        <f>IF('Result Sheet'!B175="","",'Result Sheet'!B175)</f>
        <v/>
      </c>
      <c r="C172" s="188" t="str">
        <f>IF('Result Sheet'!F175="","",'Result Sheet'!F175)</f>
        <v/>
      </c>
      <c r="D172" s="189" t="str">
        <f>IF('Result Sheet'!E175="","",'Result Sheet'!E175)</f>
        <v/>
      </c>
      <c r="E172" s="333" t="str">
        <f>IF('Result Sheet'!G175="","",'Result Sheet'!G175)</f>
        <v/>
      </c>
      <c r="F172" s="333" t="str">
        <f>IF('Result Sheet'!H175="","",'Result Sheet'!H175)</f>
        <v/>
      </c>
      <c r="G172" s="333" t="str">
        <f>IF('Result Sheet'!I175="","",'Result Sheet'!I175)</f>
        <v/>
      </c>
      <c r="H172" s="190" t="str">
        <f>IF('Result Sheet'!K175="","",'Result Sheet'!K175)</f>
        <v/>
      </c>
      <c r="I172" s="190" t="str">
        <f>IF('Result Sheet'!J175="","",'Result Sheet'!J175)</f>
        <v/>
      </c>
      <c r="J172" s="304" t="str">
        <f>IF('Result Sheet'!FZ175="","",'Result Sheet'!FZ175)</f>
        <v/>
      </c>
      <c r="K172" s="191" t="str">
        <f>IF('Result Sheet'!FU175="","",'Result Sheet'!FU175)</f>
        <v/>
      </c>
      <c r="L172" s="192" t="str">
        <f>IF('Result Sheet'!FV175="","",'Result Sheet'!FV175)</f>
        <v/>
      </c>
      <c r="M172" s="191" t="str">
        <f>IF('Result Sheet'!FW175="","",'Result Sheet'!FW175)</f>
        <v/>
      </c>
      <c r="N172" s="330" t="str">
        <f>IF('Result Sheet'!FZ175="NSO","NSO",IF('Result Sheet'!FX175="","",'Result Sheet'!FX175))</f>
        <v/>
      </c>
      <c r="O172" s="193" t="str">
        <f>IF('Result Sheet'!AE175="","",'Result Sheet'!AE175)</f>
        <v/>
      </c>
      <c r="P172" s="194" t="str">
        <f>IF('Result Sheet'!AF175="","",'Result Sheet'!AF175)</f>
        <v/>
      </c>
      <c r="Q172" s="193" t="str">
        <f>IF('Result Sheet'!AZ175="","",'Result Sheet'!AZ175)</f>
        <v/>
      </c>
      <c r="R172" s="194" t="str">
        <f>IF('Result Sheet'!BA175="","",'Result Sheet'!BA175)</f>
        <v/>
      </c>
      <c r="S172" s="193" t="str">
        <f>IF('Result Sheet'!BV175="","",'Result Sheet'!BV175)</f>
        <v/>
      </c>
      <c r="T172" s="194" t="str">
        <f>IF('Result Sheet'!BW175="","",'Result Sheet'!BW175)</f>
        <v/>
      </c>
      <c r="U172" s="193" t="str">
        <f>IF('Result Sheet'!CQ175="","",'Result Sheet'!CQ175)</f>
        <v/>
      </c>
      <c r="V172" s="194" t="str">
        <f>IF('Result Sheet'!CR175="","",'Result Sheet'!CR175)</f>
        <v/>
      </c>
      <c r="W172" s="193" t="str">
        <f>IF('Result Sheet'!DL175="","",'Result Sheet'!DL175)</f>
        <v/>
      </c>
      <c r="X172" s="194" t="str">
        <f>IF('Result Sheet'!DM175="","",'Result Sheet'!DM175)</f>
        <v/>
      </c>
      <c r="Y172" s="193" t="str">
        <f>IF('Result Sheet'!EG175="","",'Result Sheet'!EG175)</f>
        <v/>
      </c>
      <c r="Z172" s="194" t="str">
        <f>IF('Result Sheet'!EH175="","",'Result Sheet'!EH175)</f>
        <v/>
      </c>
      <c r="AA172" s="195" t="str">
        <f>IF('Result Sheet'!GB175="","",'Result Sheet'!GB175)</f>
        <v/>
      </c>
      <c r="BU172" s="196" t="str">
        <f>'Result Sheet'!G175</f>
        <v/>
      </c>
      <c r="BV172" s="197" t="str">
        <f t="shared" si="24"/>
        <v/>
      </c>
      <c r="BW172" s="197" t="str">
        <f t="shared" si="25"/>
        <v/>
      </c>
      <c r="BX172" s="197" t="str">
        <f t="shared" si="26"/>
        <v/>
      </c>
      <c r="BY172" s="197" t="str">
        <f t="shared" si="27"/>
        <v/>
      </c>
      <c r="BZ172" s="197" t="str">
        <f t="shared" si="28"/>
        <v/>
      </c>
      <c r="CA172" s="197" t="str">
        <f t="shared" si="29"/>
        <v/>
      </c>
      <c r="CB172" s="197" t="str">
        <f t="shared" si="30"/>
        <v/>
      </c>
      <c r="CC172" s="197" t="str">
        <f t="shared" si="31"/>
        <v/>
      </c>
      <c r="CD172" s="197" t="str">
        <f t="shared" si="32"/>
        <v/>
      </c>
      <c r="CE172" s="197" t="str">
        <f t="shared" si="33"/>
        <v/>
      </c>
      <c r="CF172" s="197" t="str">
        <f t="shared" si="34"/>
        <v/>
      </c>
      <c r="CG172" s="197" t="str">
        <f t="shared" si="35"/>
        <v/>
      </c>
      <c r="CH172" s="198"/>
    </row>
    <row r="173" spans="1:86" ht="15.95" customHeight="1">
      <c r="A173" s="186">
        <f>IF('Result Sheet'!A176="","",'Result Sheet'!A176)</f>
        <v>169</v>
      </c>
      <c r="B173" s="187" t="str">
        <f>IF('Result Sheet'!B176="","",'Result Sheet'!B176)</f>
        <v/>
      </c>
      <c r="C173" s="188" t="str">
        <f>IF('Result Sheet'!F176="","",'Result Sheet'!F176)</f>
        <v/>
      </c>
      <c r="D173" s="189" t="str">
        <f>IF('Result Sheet'!E176="","",'Result Sheet'!E176)</f>
        <v/>
      </c>
      <c r="E173" s="333" t="str">
        <f>IF('Result Sheet'!G176="","",'Result Sheet'!G176)</f>
        <v/>
      </c>
      <c r="F173" s="333" t="str">
        <f>IF('Result Sheet'!H176="","",'Result Sheet'!H176)</f>
        <v/>
      </c>
      <c r="G173" s="333" t="str">
        <f>IF('Result Sheet'!I176="","",'Result Sheet'!I176)</f>
        <v/>
      </c>
      <c r="H173" s="190" t="str">
        <f>IF('Result Sheet'!K176="","",'Result Sheet'!K176)</f>
        <v/>
      </c>
      <c r="I173" s="190" t="str">
        <f>IF('Result Sheet'!J176="","",'Result Sheet'!J176)</f>
        <v/>
      </c>
      <c r="J173" s="304" t="str">
        <f>IF('Result Sheet'!FZ176="","",'Result Sheet'!FZ176)</f>
        <v/>
      </c>
      <c r="K173" s="191" t="str">
        <f>IF('Result Sheet'!FU176="","",'Result Sheet'!FU176)</f>
        <v/>
      </c>
      <c r="L173" s="192" t="str">
        <f>IF('Result Sheet'!FV176="","",'Result Sheet'!FV176)</f>
        <v/>
      </c>
      <c r="M173" s="191" t="str">
        <f>IF('Result Sheet'!FW176="","",'Result Sheet'!FW176)</f>
        <v/>
      </c>
      <c r="N173" s="330" t="str">
        <f>IF('Result Sheet'!FZ176="NSO","NSO",IF('Result Sheet'!FX176="","",'Result Sheet'!FX176))</f>
        <v/>
      </c>
      <c r="O173" s="193" t="str">
        <f>IF('Result Sheet'!AE176="","",'Result Sheet'!AE176)</f>
        <v/>
      </c>
      <c r="P173" s="194" t="str">
        <f>IF('Result Sheet'!AF176="","",'Result Sheet'!AF176)</f>
        <v/>
      </c>
      <c r="Q173" s="193" t="str">
        <f>IF('Result Sheet'!AZ176="","",'Result Sheet'!AZ176)</f>
        <v/>
      </c>
      <c r="R173" s="194" t="str">
        <f>IF('Result Sheet'!BA176="","",'Result Sheet'!BA176)</f>
        <v/>
      </c>
      <c r="S173" s="193" t="str">
        <f>IF('Result Sheet'!BV176="","",'Result Sheet'!BV176)</f>
        <v/>
      </c>
      <c r="T173" s="194" t="str">
        <f>IF('Result Sheet'!BW176="","",'Result Sheet'!BW176)</f>
        <v/>
      </c>
      <c r="U173" s="193" t="str">
        <f>IF('Result Sheet'!CQ176="","",'Result Sheet'!CQ176)</f>
        <v/>
      </c>
      <c r="V173" s="194" t="str">
        <f>IF('Result Sheet'!CR176="","",'Result Sheet'!CR176)</f>
        <v/>
      </c>
      <c r="W173" s="193" t="str">
        <f>IF('Result Sheet'!DL176="","",'Result Sheet'!DL176)</f>
        <v/>
      </c>
      <c r="X173" s="194" t="str">
        <f>IF('Result Sheet'!DM176="","",'Result Sheet'!DM176)</f>
        <v/>
      </c>
      <c r="Y173" s="193" t="str">
        <f>IF('Result Sheet'!EG176="","",'Result Sheet'!EG176)</f>
        <v/>
      </c>
      <c r="Z173" s="194" t="str">
        <f>IF('Result Sheet'!EH176="","",'Result Sheet'!EH176)</f>
        <v/>
      </c>
      <c r="AA173" s="195" t="str">
        <f>IF('Result Sheet'!GB176="","",'Result Sheet'!GB176)</f>
        <v/>
      </c>
      <c r="BU173" s="196" t="str">
        <f>'Result Sheet'!G176</f>
        <v/>
      </c>
      <c r="BV173" s="197" t="str">
        <f t="shared" si="24"/>
        <v/>
      </c>
      <c r="BW173" s="197" t="str">
        <f t="shared" si="25"/>
        <v/>
      </c>
      <c r="BX173" s="197" t="str">
        <f t="shared" si="26"/>
        <v/>
      </c>
      <c r="BY173" s="197" t="str">
        <f t="shared" si="27"/>
        <v/>
      </c>
      <c r="BZ173" s="197" t="str">
        <f t="shared" si="28"/>
        <v/>
      </c>
      <c r="CA173" s="197" t="str">
        <f t="shared" si="29"/>
        <v/>
      </c>
      <c r="CB173" s="197" t="str">
        <f t="shared" si="30"/>
        <v/>
      </c>
      <c r="CC173" s="197" t="str">
        <f t="shared" si="31"/>
        <v/>
      </c>
      <c r="CD173" s="197" t="str">
        <f t="shared" si="32"/>
        <v/>
      </c>
      <c r="CE173" s="197" t="str">
        <f t="shared" si="33"/>
        <v/>
      </c>
      <c r="CF173" s="197" t="str">
        <f t="shared" si="34"/>
        <v/>
      </c>
      <c r="CG173" s="197" t="str">
        <f t="shared" si="35"/>
        <v/>
      </c>
      <c r="CH173" s="198"/>
    </row>
    <row r="174" spans="1:86" ht="15.95" customHeight="1">
      <c r="A174" s="186">
        <f>IF('Result Sheet'!A177="","",'Result Sheet'!A177)</f>
        <v>170</v>
      </c>
      <c r="B174" s="187" t="str">
        <f>IF('Result Sheet'!B177="","",'Result Sheet'!B177)</f>
        <v/>
      </c>
      <c r="C174" s="188" t="str">
        <f>IF('Result Sheet'!F177="","",'Result Sheet'!F177)</f>
        <v/>
      </c>
      <c r="D174" s="189" t="str">
        <f>IF('Result Sheet'!E177="","",'Result Sheet'!E177)</f>
        <v/>
      </c>
      <c r="E174" s="333" t="str">
        <f>IF('Result Sheet'!G177="","",'Result Sheet'!G177)</f>
        <v/>
      </c>
      <c r="F174" s="333" t="str">
        <f>IF('Result Sheet'!H177="","",'Result Sheet'!H177)</f>
        <v/>
      </c>
      <c r="G174" s="333" t="str">
        <f>IF('Result Sheet'!I177="","",'Result Sheet'!I177)</f>
        <v/>
      </c>
      <c r="H174" s="190" t="str">
        <f>IF('Result Sheet'!K177="","",'Result Sheet'!K177)</f>
        <v/>
      </c>
      <c r="I174" s="190" t="str">
        <f>IF('Result Sheet'!J177="","",'Result Sheet'!J177)</f>
        <v/>
      </c>
      <c r="J174" s="304" t="str">
        <f>IF('Result Sheet'!FZ177="","",'Result Sheet'!FZ177)</f>
        <v/>
      </c>
      <c r="K174" s="191" t="str">
        <f>IF('Result Sheet'!FU177="","",'Result Sheet'!FU177)</f>
        <v/>
      </c>
      <c r="L174" s="192" t="str">
        <f>IF('Result Sheet'!FV177="","",'Result Sheet'!FV177)</f>
        <v/>
      </c>
      <c r="M174" s="191" t="str">
        <f>IF('Result Sheet'!FW177="","",'Result Sheet'!FW177)</f>
        <v/>
      </c>
      <c r="N174" s="330" t="str">
        <f>IF('Result Sheet'!FZ177="NSO","NSO",IF('Result Sheet'!FX177="","",'Result Sheet'!FX177))</f>
        <v/>
      </c>
      <c r="O174" s="193" t="str">
        <f>IF('Result Sheet'!AE177="","",'Result Sheet'!AE177)</f>
        <v/>
      </c>
      <c r="P174" s="194" t="str">
        <f>IF('Result Sheet'!AF177="","",'Result Sheet'!AF177)</f>
        <v/>
      </c>
      <c r="Q174" s="193" t="str">
        <f>IF('Result Sheet'!AZ177="","",'Result Sheet'!AZ177)</f>
        <v/>
      </c>
      <c r="R174" s="194" t="str">
        <f>IF('Result Sheet'!BA177="","",'Result Sheet'!BA177)</f>
        <v/>
      </c>
      <c r="S174" s="193" t="str">
        <f>IF('Result Sheet'!BV177="","",'Result Sheet'!BV177)</f>
        <v/>
      </c>
      <c r="T174" s="194" t="str">
        <f>IF('Result Sheet'!BW177="","",'Result Sheet'!BW177)</f>
        <v/>
      </c>
      <c r="U174" s="193" t="str">
        <f>IF('Result Sheet'!CQ177="","",'Result Sheet'!CQ177)</f>
        <v/>
      </c>
      <c r="V174" s="194" t="str">
        <f>IF('Result Sheet'!CR177="","",'Result Sheet'!CR177)</f>
        <v/>
      </c>
      <c r="W174" s="193" t="str">
        <f>IF('Result Sheet'!DL177="","",'Result Sheet'!DL177)</f>
        <v/>
      </c>
      <c r="X174" s="194" t="str">
        <f>IF('Result Sheet'!DM177="","",'Result Sheet'!DM177)</f>
        <v/>
      </c>
      <c r="Y174" s="193" t="str">
        <f>IF('Result Sheet'!EG177="","",'Result Sheet'!EG177)</f>
        <v/>
      </c>
      <c r="Z174" s="194" t="str">
        <f>IF('Result Sheet'!EH177="","",'Result Sheet'!EH177)</f>
        <v/>
      </c>
      <c r="AA174" s="195" t="str">
        <f>IF('Result Sheet'!GB177="","",'Result Sheet'!GB177)</f>
        <v/>
      </c>
      <c r="BU174" s="196" t="str">
        <f>'Result Sheet'!G177</f>
        <v/>
      </c>
      <c r="BV174" s="197" t="str">
        <f t="shared" si="24"/>
        <v/>
      </c>
      <c r="BW174" s="197" t="str">
        <f t="shared" si="25"/>
        <v/>
      </c>
      <c r="BX174" s="197" t="str">
        <f t="shared" si="26"/>
        <v/>
      </c>
      <c r="BY174" s="197" t="str">
        <f t="shared" si="27"/>
        <v/>
      </c>
      <c r="BZ174" s="197" t="str">
        <f t="shared" si="28"/>
        <v/>
      </c>
      <c r="CA174" s="197" t="str">
        <f t="shared" si="29"/>
        <v/>
      </c>
      <c r="CB174" s="197" t="str">
        <f t="shared" si="30"/>
        <v/>
      </c>
      <c r="CC174" s="197" t="str">
        <f t="shared" si="31"/>
        <v/>
      </c>
      <c r="CD174" s="197" t="str">
        <f t="shared" si="32"/>
        <v/>
      </c>
      <c r="CE174" s="197" t="str">
        <f t="shared" si="33"/>
        <v/>
      </c>
      <c r="CF174" s="197" t="str">
        <f t="shared" si="34"/>
        <v/>
      </c>
      <c r="CG174" s="197" t="str">
        <f t="shared" si="35"/>
        <v/>
      </c>
      <c r="CH174" s="198"/>
    </row>
    <row r="175" spans="1:86" ht="15.95" customHeight="1">
      <c r="A175" s="186">
        <f>IF('Result Sheet'!A178="","",'Result Sheet'!A178)</f>
        <v>171</v>
      </c>
      <c r="B175" s="187" t="str">
        <f>IF('Result Sheet'!B178="","",'Result Sheet'!B178)</f>
        <v/>
      </c>
      <c r="C175" s="188" t="str">
        <f>IF('Result Sheet'!F178="","",'Result Sheet'!F178)</f>
        <v/>
      </c>
      <c r="D175" s="189" t="str">
        <f>IF('Result Sheet'!E178="","",'Result Sheet'!E178)</f>
        <v/>
      </c>
      <c r="E175" s="333" t="str">
        <f>IF('Result Sheet'!G178="","",'Result Sheet'!G178)</f>
        <v/>
      </c>
      <c r="F175" s="333" t="str">
        <f>IF('Result Sheet'!H178="","",'Result Sheet'!H178)</f>
        <v/>
      </c>
      <c r="G175" s="333" t="str">
        <f>IF('Result Sheet'!I178="","",'Result Sheet'!I178)</f>
        <v/>
      </c>
      <c r="H175" s="190" t="str">
        <f>IF('Result Sheet'!K178="","",'Result Sheet'!K178)</f>
        <v/>
      </c>
      <c r="I175" s="190" t="str">
        <f>IF('Result Sheet'!J178="","",'Result Sheet'!J178)</f>
        <v/>
      </c>
      <c r="J175" s="304" t="str">
        <f>IF('Result Sheet'!FZ178="","",'Result Sheet'!FZ178)</f>
        <v/>
      </c>
      <c r="K175" s="191" t="str">
        <f>IF('Result Sheet'!FU178="","",'Result Sheet'!FU178)</f>
        <v/>
      </c>
      <c r="L175" s="192" t="str">
        <f>IF('Result Sheet'!FV178="","",'Result Sheet'!FV178)</f>
        <v/>
      </c>
      <c r="M175" s="191" t="str">
        <f>IF('Result Sheet'!FW178="","",'Result Sheet'!FW178)</f>
        <v/>
      </c>
      <c r="N175" s="330" t="str">
        <f>IF('Result Sheet'!FZ178="NSO","NSO",IF('Result Sheet'!FX178="","",'Result Sheet'!FX178))</f>
        <v/>
      </c>
      <c r="O175" s="193" t="str">
        <f>IF('Result Sheet'!AE178="","",'Result Sheet'!AE178)</f>
        <v/>
      </c>
      <c r="P175" s="194" t="str">
        <f>IF('Result Sheet'!AF178="","",'Result Sheet'!AF178)</f>
        <v/>
      </c>
      <c r="Q175" s="193" t="str">
        <f>IF('Result Sheet'!AZ178="","",'Result Sheet'!AZ178)</f>
        <v/>
      </c>
      <c r="R175" s="194" t="str">
        <f>IF('Result Sheet'!BA178="","",'Result Sheet'!BA178)</f>
        <v/>
      </c>
      <c r="S175" s="193" t="str">
        <f>IF('Result Sheet'!BV178="","",'Result Sheet'!BV178)</f>
        <v/>
      </c>
      <c r="T175" s="194" t="str">
        <f>IF('Result Sheet'!BW178="","",'Result Sheet'!BW178)</f>
        <v/>
      </c>
      <c r="U175" s="193" t="str">
        <f>IF('Result Sheet'!CQ178="","",'Result Sheet'!CQ178)</f>
        <v/>
      </c>
      <c r="V175" s="194" t="str">
        <f>IF('Result Sheet'!CR178="","",'Result Sheet'!CR178)</f>
        <v/>
      </c>
      <c r="W175" s="193" t="str">
        <f>IF('Result Sheet'!DL178="","",'Result Sheet'!DL178)</f>
        <v/>
      </c>
      <c r="X175" s="194" t="str">
        <f>IF('Result Sheet'!DM178="","",'Result Sheet'!DM178)</f>
        <v/>
      </c>
      <c r="Y175" s="193" t="str">
        <f>IF('Result Sheet'!EG178="","",'Result Sheet'!EG178)</f>
        <v/>
      </c>
      <c r="Z175" s="194" t="str">
        <f>IF('Result Sheet'!EH178="","",'Result Sheet'!EH178)</f>
        <v/>
      </c>
      <c r="AA175" s="195" t="str">
        <f>IF('Result Sheet'!GB178="","",'Result Sheet'!GB178)</f>
        <v/>
      </c>
      <c r="BU175" s="196" t="str">
        <f>'Result Sheet'!G178</f>
        <v/>
      </c>
      <c r="BV175" s="197" t="str">
        <f t="shared" si="24"/>
        <v/>
      </c>
      <c r="BW175" s="197" t="str">
        <f t="shared" si="25"/>
        <v/>
      </c>
      <c r="BX175" s="197" t="str">
        <f t="shared" si="26"/>
        <v/>
      </c>
      <c r="BY175" s="197" t="str">
        <f t="shared" si="27"/>
        <v/>
      </c>
      <c r="BZ175" s="197" t="str">
        <f t="shared" si="28"/>
        <v/>
      </c>
      <c r="CA175" s="197" t="str">
        <f t="shared" si="29"/>
        <v/>
      </c>
      <c r="CB175" s="197" t="str">
        <f t="shared" si="30"/>
        <v/>
      </c>
      <c r="CC175" s="197" t="str">
        <f t="shared" si="31"/>
        <v/>
      </c>
      <c r="CD175" s="197" t="str">
        <f t="shared" si="32"/>
        <v/>
      </c>
      <c r="CE175" s="197" t="str">
        <f t="shared" si="33"/>
        <v/>
      </c>
      <c r="CF175" s="197" t="str">
        <f t="shared" si="34"/>
        <v/>
      </c>
      <c r="CG175" s="197" t="str">
        <f t="shared" si="35"/>
        <v/>
      </c>
      <c r="CH175" s="198"/>
    </row>
    <row r="176" spans="1:86" ht="15.95" customHeight="1">
      <c r="A176" s="186">
        <f>IF('Result Sheet'!A179="","",'Result Sheet'!A179)</f>
        <v>172</v>
      </c>
      <c r="B176" s="187" t="str">
        <f>IF('Result Sheet'!B179="","",'Result Sheet'!B179)</f>
        <v/>
      </c>
      <c r="C176" s="188" t="str">
        <f>IF('Result Sheet'!F179="","",'Result Sheet'!F179)</f>
        <v/>
      </c>
      <c r="D176" s="189" t="str">
        <f>IF('Result Sheet'!E179="","",'Result Sheet'!E179)</f>
        <v/>
      </c>
      <c r="E176" s="333" t="str">
        <f>IF('Result Sheet'!G179="","",'Result Sheet'!G179)</f>
        <v/>
      </c>
      <c r="F176" s="333" t="str">
        <f>IF('Result Sheet'!H179="","",'Result Sheet'!H179)</f>
        <v/>
      </c>
      <c r="G176" s="333" t="str">
        <f>IF('Result Sheet'!I179="","",'Result Sheet'!I179)</f>
        <v/>
      </c>
      <c r="H176" s="190" t="str">
        <f>IF('Result Sheet'!K179="","",'Result Sheet'!K179)</f>
        <v/>
      </c>
      <c r="I176" s="190" t="str">
        <f>IF('Result Sheet'!J179="","",'Result Sheet'!J179)</f>
        <v/>
      </c>
      <c r="J176" s="304" t="str">
        <f>IF('Result Sheet'!FZ179="","",'Result Sheet'!FZ179)</f>
        <v/>
      </c>
      <c r="K176" s="191" t="str">
        <f>IF('Result Sheet'!FU179="","",'Result Sheet'!FU179)</f>
        <v/>
      </c>
      <c r="L176" s="192" t="str">
        <f>IF('Result Sheet'!FV179="","",'Result Sheet'!FV179)</f>
        <v/>
      </c>
      <c r="M176" s="191" t="str">
        <f>IF('Result Sheet'!FW179="","",'Result Sheet'!FW179)</f>
        <v/>
      </c>
      <c r="N176" s="330" t="str">
        <f>IF('Result Sheet'!FZ179="NSO","NSO",IF('Result Sheet'!FX179="","",'Result Sheet'!FX179))</f>
        <v/>
      </c>
      <c r="O176" s="193" t="str">
        <f>IF('Result Sheet'!AE179="","",'Result Sheet'!AE179)</f>
        <v/>
      </c>
      <c r="P176" s="194" t="str">
        <f>IF('Result Sheet'!AF179="","",'Result Sheet'!AF179)</f>
        <v/>
      </c>
      <c r="Q176" s="193" t="str">
        <f>IF('Result Sheet'!AZ179="","",'Result Sheet'!AZ179)</f>
        <v/>
      </c>
      <c r="R176" s="194" t="str">
        <f>IF('Result Sheet'!BA179="","",'Result Sheet'!BA179)</f>
        <v/>
      </c>
      <c r="S176" s="193" t="str">
        <f>IF('Result Sheet'!BV179="","",'Result Sheet'!BV179)</f>
        <v/>
      </c>
      <c r="T176" s="194" t="str">
        <f>IF('Result Sheet'!BW179="","",'Result Sheet'!BW179)</f>
        <v/>
      </c>
      <c r="U176" s="193" t="str">
        <f>IF('Result Sheet'!CQ179="","",'Result Sheet'!CQ179)</f>
        <v/>
      </c>
      <c r="V176" s="194" t="str">
        <f>IF('Result Sheet'!CR179="","",'Result Sheet'!CR179)</f>
        <v/>
      </c>
      <c r="W176" s="193" t="str">
        <f>IF('Result Sheet'!DL179="","",'Result Sheet'!DL179)</f>
        <v/>
      </c>
      <c r="X176" s="194" t="str">
        <f>IF('Result Sheet'!DM179="","",'Result Sheet'!DM179)</f>
        <v/>
      </c>
      <c r="Y176" s="193" t="str">
        <f>IF('Result Sheet'!EG179="","",'Result Sheet'!EG179)</f>
        <v/>
      </c>
      <c r="Z176" s="194" t="str">
        <f>IF('Result Sheet'!EH179="","",'Result Sheet'!EH179)</f>
        <v/>
      </c>
      <c r="AA176" s="195" t="str">
        <f>IF('Result Sheet'!GB179="","",'Result Sheet'!GB179)</f>
        <v/>
      </c>
      <c r="BU176" s="196" t="str">
        <f>'Result Sheet'!G179</f>
        <v/>
      </c>
      <c r="BV176" s="197" t="str">
        <f t="shared" si="24"/>
        <v/>
      </c>
      <c r="BW176" s="197" t="str">
        <f t="shared" si="25"/>
        <v/>
      </c>
      <c r="BX176" s="197" t="str">
        <f t="shared" si="26"/>
        <v/>
      </c>
      <c r="BY176" s="197" t="str">
        <f t="shared" si="27"/>
        <v/>
      </c>
      <c r="BZ176" s="197" t="str">
        <f t="shared" si="28"/>
        <v/>
      </c>
      <c r="CA176" s="197" t="str">
        <f t="shared" si="29"/>
        <v/>
      </c>
      <c r="CB176" s="197" t="str">
        <f t="shared" si="30"/>
        <v/>
      </c>
      <c r="CC176" s="197" t="str">
        <f t="shared" si="31"/>
        <v/>
      </c>
      <c r="CD176" s="197" t="str">
        <f t="shared" si="32"/>
        <v/>
      </c>
      <c r="CE176" s="197" t="str">
        <f t="shared" si="33"/>
        <v/>
      </c>
      <c r="CF176" s="197" t="str">
        <f t="shared" si="34"/>
        <v/>
      </c>
      <c r="CG176" s="197" t="str">
        <f t="shared" si="35"/>
        <v/>
      </c>
      <c r="CH176" s="198"/>
    </row>
    <row r="177" spans="1:86" ht="15.95" customHeight="1">
      <c r="A177" s="186">
        <f>IF('Result Sheet'!A180="","",'Result Sheet'!A180)</f>
        <v>173</v>
      </c>
      <c r="B177" s="187" t="str">
        <f>IF('Result Sheet'!B180="","",'Result Sheet'!B180)</f>
        <v/>
      </c>
      <c r="C177" s="188" t="str">
        <f>IF('Result Sheet'!F180="","",'Result Sheet'!F180)</f>
        <v/>
      </c>
      <c r="D177" s="189" t="str">
        <f>IF('Result Sheet'!E180="","",'Result Sheet'!E180)</f>
        <v/>
      </c>
      <c r="E177" s="333" t="str">
        <f>IF('Result Sheet'!G180="","",'Result Sheet'!G180)</f>
        <v/>
      </c>
      <c r="F177" s="333" t="str">
        <f>IF('Result Sheet'!H180="","",'Result Sheet'!H180)</f>
        <v/>
      </c>
      <c r="G177" s="333" t="str">
        <f>IF('Result Sheet'!I180="","",'Result Sheet'!I180)</f>
        <v/>
      </c>
      <c r="H177" s="190" t="str">
        <f>IF('Result Sheet'!K180="","",'Result Sheet'!K180)</f>
        <v/>
      </c>
      <c r="I177" s="190" t="str">
        <f>IF('Result Sheet'!J180="","",'Result Sheet'!J180)</f>
        <v/>
      </c>
      <c r="J177" s="304" t="str">
        <f>IF('Result Sheet'!FZ180="","",'Result Sheet'!FZ180)</f>
        <v/>
      </c>
      <c r="K177" s="191" t="str">
        <f>IF('Result Sheet'!FU180="","",'Result Sheet'!FU180)</f>
        <v/>
      </c>
      <c r="L177" s="192" t="str">
        <f>IF('Result Sheet'!FV180="","",'Result Sheet'!FV180)</f>
        <v/>
      </c>
      <c r="M177" s="191" t="str">
        <f>IF('Result Sheet'!FW180="","",'Result Sheet'!FW180)</f>
        <v/>
      </c>
      <c r="N177" s="330" t="str">
        <f>IF('Result Sheet'!FZ180="NSO","NSO",IF('Result Sheet'!FX180="","",'Result Sheet'!FX180))</f>
        <v/>
      </c>
      <c r="O177" s="193" t="str">
        <f>IF('Result Sheet'!AE180="","",'Result Sheet'!AE180)</f>
        <v/>
      </c>
      <c r="P177" s="194" t="str">
        <f>IF('Result Sheet'!AF180="","",'Result Sheet'!AF180)</f>
        <v/>
      </c>
      <c r="Q177" s="193" t="str">
        <f>IF('Result Sheet'!AZ180="","",'Result Sheet'!AZ180)</f>
        <v/>
      </c>
      <c r="R177" s="194" t="str">
        <f>IF('Result Sheet'!BA180="","",'Result Sheet'!BA180)</f>
        <v/>
      </c>
      <c r="S177" s="193" t="str">
        <f>IF('Result Sheet'!BV180="","",'Result Sheet'!BV180)</f>
        <v/>
      </c>
      <c r="T177" s="194" t="str">
        <f>IF('Result Sheet'!BW180="","",'Result Sheet'!BW180)</f>
        <v/>
      </c>
      <c r="U177" s="193" t="str">
        <f>IF('Result Sheet'!CQ180="","",'Result Sheet'!CQ180)</f>
        <v/>
      </c>
      <c r="V177" s="194" t="str">
        <f>IF('Result Sheet'!CR180="","",'Result Sheet'!CR180)</f>
        <v/>
      </c>
      <c r="W177" s="193" t="str">
        <f>IF('Result Sheet'!DL180="","",'Result Sheet'!DL180)</f>
        <v/>
      </c>
      <c r="X177" s="194" t="str">
        <f>IF('Result Sheet'!DM180="","",'Result Sheet'!DM180)</f>
        <v/>
      </c>
      <c r="Y177" s="193" t="str">
        <f>IF('Result Sheet'!EG180="","",'Result Sheet'!EG180)</f>
        <v/>
      </c>
      <c r="Z177" s="194" t="str">
        <f>IF('Result Sheet'!EH180="","",'Result Sheet'!EH180)</f>
        <v/>
      </c>
      <c r="AA177" s="195" t="str">
        <f>IF('Result Sheet'!GB180="","",'Result Sheet'!GB180)</f>
        <v/>
      </c>
      <c r="BU177" s="196" t="str">
        <f>'Result Sheet'!G180</f>
        <v/>
      </c>
      <c r="BV177" s="197" t="str">
        <f t="shared" si="24"/>
        <v/>
      </c>
      <c r="BW177" s="197" t="str">
        <f t="shared" si="25"/>
        <v/>
      </c>
      <c r="BX177" s="197" t="str">
        <f t="shared" si="26"/>
        <v/>
      </c>
      <c r="BY177" s="197" t="str">
        <f t="shared" si="27"/>
        <v/>
      </c>
      <c r="BZ177" s="197" t="str">
        <f t="shared" si="28"/>
        <v/>
      </c>
      <c r="CA177" s="197" t="str">
        <f t="shared" si="29"/>
        <v/>
      </c>
      <c r="CB177" s="197" t="str">
        <f t="shared" si="30"/>
        <v/>
      </c>
      <c r="CC177" s="197" t="str">
        <f t="shared" si="31"/>
        <v/>
      </c>
      <c r="CD177" s="197" t="str">
        <f t="shared" si="32"/>
        <v/>
      </c>
      <c r="CE177" s="197" t="str">
        <f t="shared" si="33"/>
        <v/>
      </c>
      <c r="CF177" s="197" t="str">
        <f t="shared" si="34"/>
        <v/>
      </c>
      <c r="CG177" s="197" t="str">
        <f t="shared" si="35"/>
        <v/>
      </c>
      <c r="CH177" s="198"/>
    </row>
    <row r="178" spans="1:86" ht="15.95" customHeight="1">
      <c r="A178" s="186">
        <f>IF('Result Sheet'!A181="","",'Result Sheet'!A181)</f>
        <v>174</v>
      </c>
      <c r="B178" s="187" t="str">
        <f>IF('Result Sheet'!B181="","",'Result Sheet'!B181)</f>
        <v/>
      </c>
      <c r="C178" s="188" t="str">
        <f>IF('Result Sheet'!F181="","",'Result Sheet'!F181)</f>
        <v/>
      </c>
      <c r="D178" s="189" t="str">
        <f>IF('Result Sheet'!E181="","",'Result Sheet'!E181)</f>
        <v/>
      </c>
      <c r="E178" s="333" t="str">
        <f>IF('Result Sheet'!G181="","",'Result Sheet'!G181)</f>
        <v/>
      </c>
      <c r="F178" s="333" t="str">
        <f>IF('Result Sheet'!H181="","",'Result Sheet'!H181)</f>
        <v/>
      </c>
      <c r="G178" s="333" t="str">
        <f>IF('Result Sheet'!I181="","",'Result Sheet'!I181)</f>
        <v/>
      </c>
      <c r="H178" s="190" t="str">
        <f>IF('Result Sheet'!K181="","",'Result Sheet'!K181)</f>
        <v/>
      </c>
      <c r="I178" s="190" t="str">
        <f>IF('Result Sheet'!J181="","",'Result Sheet'!J181)</f>
        <v/>
      </c>
      <c r="J178" s="304" t="str">
        <f>IF('Result Sheet'!FZ181="","",'Result Sheet'!FZ181)</f>
        <v/>
      </c>
      <c r="K178" s="191" t="str">
        <f>IF('Result Sheet'!FU181="","",'Result Sheet'!FU181)</f>
        <v/>
      </c>
      <c r="L178" s="192" t="str">
        <f>IF('Result Sheet'!FV181="","",'Result Sheet'!FV181)</f>
        <v/>
      </c>
      <c r="M178" s="191" t="str">
        <f>IF('Result Sheet'!FW181="","",'Result Sheet'!FW181)</f>
        <v/>
      </c>
      <c r="N178" s="330" t="str">
        <f>IF('Result Sheet'!FZ181="NSO","NSO",IF('Result Sheet'!FX181="","",'Result Sheet'!FX181))</f>
        <v/>
      </c>
      <c r="O178" s="193" t="str">
        <f>IF('Result Sheet'!AE181="","",'Result Sheet'!AE181)</f>
        <v/>
      </c>
      <c r="P178" s="194" t="str">
        <f>IF('Result Sheet'!AF181="","",'Result Sheet'!AF181)</f>
        <v/>
      </c>
      <c r="Q178" s="193" t="str">
        <f>IF('Result Sheet'!AZ181="","",'Result Sheet'!AZ181)</f>
        <v/>
      </c>
      <c r="R178" s="194" t="str">
        <f>IF('Result Sheet'!BA181="","",'Result Sheet'!BA181)</f>
        <v/>
      </c>
      <c r="S178" s="193" t="str">
        <f>IF('Result Sheet'!BV181="","",'Result Sheet'!BV181)</f>
        <v/>
      </c>
      <c r="T178" s="194" t="str">
        <f>IF('Result Sheet'!BW181="","",'Result Sheet'!BW181)</f>
        <v/>
      </c>
      <c r="U178" s="193" t="str">
        <f>IF('Result Sheet'!CQ181="","",'Result Sheet'!CQ181)</f>
        <v/>
      </c>
      <c r="V178" s="194" t="str">
        <f>IF('Result Sheet'!CR181="","",'Result Sheet'!CR181)</f>
        <v/>
      </c>
      <c r="W178" s="193" t="str">
        <f>IF('Result Sheet'!DL181="","",'Result Sheet'!DL181)</f>
        <v/>
      </c>
      <c r="X178" s="194" t="str">
        <f>IF('Result Sheet'!DM181="","",'Result Sheet'!DM181)</f>
        <v/>
      </c>
      <c r="Y178" s="193" t="str">
        <f>IF('Result Sheet'!EG181="","",'Result Sheet'!EG181)</f>
        <v/>
      </c>
      <c r="Z178" s="194" t="str">
        <f>IF('Result Sheet'!EH181="","",'Result Sheet'!EH181)</f>
        <v/>
      </c>
      <c r="AA178" s="195" t="str">
        <f>IF('Result Sheet'!GB181="","",'Result Sheet'!GB181)</f>
        <v/>
      </c>
      <c r="BU178" s="196" t="str">
        <f>'Result Sheet'!G181</f>
        <v/>
      </c>
      <c r="BV178" s="197" t="str">
        <f t="shared" si="24"/>
        <v/>
      </c>
      <c r="BW178" s="197" t="str">
        <f t="shared" si="25"/>
        <v/>
      </c>
      <c r="BX178" s="197" t="str">
        <f t="shared" si="26"/>
        <v/>
      </c>
      <c r="BY178" s="197" t="str">
        <f t="shared" si="27"/>
        <v/>
      </c>
      <c r="BZ178" s="197" t="str">
        <f t="shared" si="28"/>
        <v/>
      </c>
      <c r="CA178" s="197" t="str">
        <f t="shared" si="29"/>
        <v/>
      </c>
      <c r="CB178" s="197" t="str">
        <f t="shared" si="30"/>
        <v/>
      </c>
      <c r="CC178" s="197" t="str">
        <f t="shared" si="31"/>
        <v/>
      </c>
      <c r="CD178" s="197" t="str">
        <f t="shared" si="32"/>
        <v/>
      </c>
      <c r="CE178" s="197" t="str">
        <f t="shared" si="33"/>
        <v/>
      </c>
      <c r="CF178" s="197" t="str">
        <f t="shared" si="34"/>
        <v/>
      </c>
      <c r="CG178" s="197" t="str">
        <f t="shared" si="35"/>
        <v/>
      </c>
      <c r="CH178" s="198"/>
    </row>
    <row r="179" spans="1:86" ht="15.95" customHeight="1">
      <c r="A179" s="186">
        <f>IF('Result Sheet'!A182="","",'Result Sheet'!A182)</f>
        <v>175</v>
      </c>
      <c r="B179" s="187" t="str">
        <f>IF('Result Sheet'!B182="","",'Result Sheet'!B182)</f>
        <v/>
      </c>
      <c r="C179" s="188" t="str">
        <f>IF('Result Sheet'!F182="","",'Result Sheet'!F182)</f>
        <v/>
      </c>
      <c r="D179" s="189" t="str">
        <f>IF('Result Sheet'!E182="","",'Result Sheet'!E182)</f>
        <v/>
      </c>
      <c r="E179" s="333" t="str">
        <f>IF('Result Sheet'!G182="","",'Result Sheet'!G182)</f>
        <v/>
      </c>
      <c r="F179" s="333" t="str">
        <f>IF('Result Sheet'!H182="","",'Result Sheet'!H182)</f>
        <v/>
      </c>
      <c r="G179" s="333" t="str">
        <f>IF('Result Sheet'!I182="","",'Result Sheet'!I182)</f>
        <v/>
      </c>
      <c r="H179" s="190" t="str">
        <f>IF('Result Sheet'!K182="","",'Result Sheet'!K182)</f>
        <v/>
      </c>
      <c r="I179" s="190" t="str">
        <f>IF('Result Sheet'!J182="","",'Result Sheet'!J182)</f>
        <v/>
      </c>
      <c r="J179" s="304" t="str">
        <f>IF('Result Sheet'!FZ182="","",'Result Sheet'!FZ182)</f>
        <v/>
      </c>
      <c r="K179" s="191" t="str">
        <f>IF('Result Sheet'!FU182="","",'Result Sheet'!FU182)</f>
        <v/>
      </c>
      <c r="L179" s="192" t="str">
        <f>IF('Result Sheet'!FV182="","",'Result Sheet'!FV182)</f>
        <v/>
      </c>
      <c r="M179" s="191" t="str">
        <f>IF('Result Sheet'!FW182="","",'Result Sheet'!FW182)</f>
        <v/>
      </c>
      <c r="N179" s="330" t="str">
        <f>IF('Result Sheet'!FZ182="NSO","NSO",IF('Result Sheet'!FX182="","",'Result Sheet'!FX182))</f>
        <v/>
      </c>
      <c r="O179" s="193" t="str">
        <f>IF('Result Sheet'!AE182="","",'Result Sheet'!AE182)</f>
        <v/>
      </c>
      <c r="P179" s="194" t="str">
        <f>IF('Result Sheet'!AF182="","",'Result Sheet'!AF182)</f>
        <v/>
      </c>
      <c r="Q179" s="193" t="str">
        <f>IF('Result Sheet'!AZ182="","",'Result Sheet'!AZ182)</f>
        <v/>
      </c>
      <c r="R179" s="194" t="str">
        <f>IF('Result Sheet'!BA182="","",'Result Sheet'!BA182)</f>
        <v/>
      </c>
      <c r="S179" s="193" t="str">
        <f>IF('Result Sheet'!BV182="","",'Result Sheet'!BV182)</f>
        <v/>
      </c>
      <c r="T179" s="194" t="str">
        <f>IF('Result Sheet'!BW182="","",'Result Sheet'!BW182)</f>
        <v/>
      </c>
      <c r="U179" s="193" t="str">
        <f>IF('Result Sheet'!CQ182="","",'Result Sheet'!CQ182)</f>
        <v/>
      </c>
      <c r="V179" s="194" t="str">
        <f>IF('Result Sheet'!CR182="","",'Result Sheet'!CR182)</f>
        <v/>
      </c>
      <c r="W179" s="193" t="str">
        <f>IF('Result Sheet'!DL182="","",'Result Sheet'!DL182)</f>
        <v/>
      </c>
      <c r="X179" s="194" t="str">
        <f>IF('Result Sheet'!DM182="","",'Result Sheet'!DM182)</f>
        <v/>
      </c>
      <c r="Y179" s="193" t="str">
        <f>IF('Result Sheet'!EG182="","",'Result Sheet'!EG182)</f>
        <v/>
      </c>
      <c r="Z179" s="194" t="str">
        <f>IF('Result Sheet'!EH182="","",'Result Sheet'!EH182)</f>
        <v/>
      </c>
      <c r="AA179" s="195" t="str">
        <f>IF('Result Sheet'!GB182="","",'Result Sheet'!GB182)</f>
        <v/>
      </c>
      <c r="BU179" s="196" t="str">
        <f>'Result Sheet'!G182</f>
        <v/>
      </c>
      <c r="BV179" s="197" t="str">
        <f t="shared" si="24"/>
        <v/>
      </c>
      <c r="BW179" s="197" t="str">
        <f t="shared" si="25"/>
        <v/>
      </c>
      <c r="BX179" s="197" t="str">
        <f t="shared" si="26"/>
        <v/>
      </c>
      <c r="BY179" s="197" t="str">
        <f t="shared" si="27"/>
        <v/>
      </c>
      <c r="BZ179" s="197" t="str">
        <f t="shared" si="28"/>
        <v/>
      </c>
      <c r="CA179" s="197" t="str">
        <f t="shared" si="29"/>
        <v/>
      </c>
      <c r="CB179" s="197" t="str">
        <f t="shared" si="30"/>
        <v/>
      </c>
      <c r="CC179" s="197" t="str">
        <f t="shared" si="31"/>
        <v/>
      </c>
      <c r="CD179" s="197" t="str">
        <f t="shared" si="32"/>
        <v/>
      </c>
      <c r="CE179" s="197" t="str">
        <f t="shared" si="33"/>
        <v/>
      </c>
      <c r="CF179" s="197" t="str">
        <f t="shared" si="34"/>
        <v/>
      </c>
      <c r="CG179" s="197" t="str">
        <f t="shared" si="35"/>
        <v/>
      </c>
      <c r="CH179" s="198"/>
    </row>
    <row r="180" spans="1:86" ht="15.95" customHeight="1">
      <c r="A180" s="186">
        <f>IF('Result Sheet'!A183="","",'Result Sheet'!A183)</f>
        <v>176</v>
      </c>
      <c r="B180" s="187" t="str">
        <f>IF('Result Sheet'!B183="","",'Result Sheet'!B183)</f>
        <v/>
      </c>
      <c r="C180" s="188" t="str">
        <f>IF('Result Sheet'!F183="","",'Result Sheet'!F183)</f>
        <v/>
      </c>
      <c r="D180" s="189" t="str">
        <f>IF('Result Sheet'!E183="","",'Result Sheet'!E183)</f>
        <v/>
      </c>
      <c r="E180" s="333" t="str">
        <f>IF('Result Sheet'!G183="","",'Result Sheet'!G183)</f>
        <v/>
      </c>
      <c r="F180" s="333" t="str">
        <f>IF('Result Sheet'!H183="","",'Result Sheet'!H183)</f>
        <v/>
      </c>
      <c r="G180" s="333" t="str">
        <f>IF('Result Sheet'!I183="","",'Result Sheet'!I183)</f>
        <v/>
      </c>
      <c r="H180" s="190" t="str">
        <f>IF('Result Sheet'!K183="","",'Result Sheet'!K183)</f>
        <v/>
      </c>
      <c r="I180" s="190" t="str">
        <f>IF('Result Sheet'!J183="","",'Result Sheet'!J183)</f>
        <v/>
      </c>
      <c r="J180" s="304" t="str">
        <f>IF('Result Sheet'!FZ183="","",'Result Sheet'!FZ183)</f>
        <v/>
      </c>
      <c r="K180" s="191" t="str">
        <f>IF('Result Sheet'!FU183="","",'Result Sheet'!FU183)</f>
        <v/>
      </c>
      <c r="L180" s="192" t="str">
        <f>IF('Result Sheet'!FV183="","",'Result Sheet'!FV183)</f>
        <v/>
      </c>
      <c r="M180" s="191" t="str">
        <f>IF('Result Sheet'!FW183="","",'Result Sheet'!FW183)</f>
        <v/>
      </c>
      <c r="N180" s="330" t="str">
        <f>IF('Result Sheet'!FZ183="NSO","NSO",IF('Result Sheet'!FX183="","",'Result Sheet'!FX183))</f>
        <v/>
      </c>
      <c r="O180" s="193" t="str">
        <f>IF('Result Sheet'!AE183="","",'Result Sheet'!AE183)</f>
        <v/>
      </c>
      <c r="P180" s="194" t="str">
        <f>IF('Result Sheet'!AF183="","",'Result Sheet'!AF183)</f>
        <v/>
      </c>
      <c r="Q180" s="193" t="str">
        <f>IF('Result Sheet'!AZ183="","",'Result Sheet'!AZ183)</f>
        <v/>
      </c>
      <c r="R180" s="194" t="str">
        <f>IF('Result Sheet'!BA183="","",'Result Sheet'!BA183)</f>
        <v/>
      </c>
      <c r="S180" s="193" t="str">
        <f>IF('Result Sheet'!BV183="","",'Result Sheet'!BV183)</f>
        <v/>
      </c>
      <c r="T180" s="194" t="str">
        <f>IF('Result Sheet'!BW183="","",'Result Sheet'!BW183)</f>
        <v/>
      </c>
      <c r="U180" s="193" t="str">
        <f>IF('Result Sheet'!CQ183="","",'Result Sheet'!CQ183)</f>
        <v/>
      </c>
      <c r="V180" s="194" t="str">
        <f>IF('Result Sheet'!CR183="","",'Result Sheet'!CR183)</f>
        <v/>
      </c>
      <c r="W180" s="193" t="str">
        <f>IF('Result Sheet'!DL183="","",'Result Sheet'!DL183)</f>
        <v/>
      </c>
      <c r="X180" s="194" t="str">
        <f>IF('Result Sheet'!DM183="","",'Result Sheet'!DM183)</f>
        <v/>
      </c>
      <c r="Y180" s="193" t="str">
        <f>IF('Result Sheet'!EG183="","",'Result Sheet'!EG183)</f>
        <v/>
      </c>
      <c r="Z180" s="194" t="str">
        <f>IF('Result Sheet'!EH183="","",'Result Sheet'!EH183)</f>
        <v/>
      </c>
      <c r="AA180" s="195" t="str">
        <f>IF('Result Sheet'!GB183="","",'Result Sheet'!GB183)</f>
        <v/>
      </c>
      <c r="BU180" s="196" t="str">
        <f>'Result Sheet'!G183</f>
        <v/>
      </c>
      <c r="BV180" s="197" t="str">
        <f t="shared" si="24"/>
        <v/>
      </c>
      <c r="BW180" s="197" t="str">
        <f t="shared" si="25"/>
        <v/>
      </c>
      <c r="BX180" s="197" t="str">
        <f t="shared" si="26"/>
        <v/>
      </c>
      <c r="BY180" s="197" t="str">
        <f t="shared" si="27"/>
        <v/>
      </c>
      <c r="BZ180" s="197" t="str">
        <f t="shared" si="28"/>
        <v/>
      </c>
      <c r="CA180" s="197" t="str">
        <f t="shared" si="29"/>
        <v/>
      </c>
      <c r="CB180" s="197" t="str">
        <f t="shared" si="30"/>
        <v/>
      </c>
      <c r="CC180" s="197" t="str">
        <f t="shared" si="31"/>
        <v/>
      </c>
      <c r="CD180" s="197" t="str">
        <f t="shared" si="32"/>
        <v/>
      </c>
      <c r="CE180" s="197" t="str">
        <f t="shared" si="33"/>
        <v/>
      </c>
      <c r="CF180" s="197" t="str">
        <f t="shared" si="34"/>
        <v/>
      </c>
      <c r="CG180" s="197" t="str">
        <f t="shared" si="35"/>
        <v/>
      </c>
      <c r="CH180" s="198"/>
    </row>
    <row r="181" spans="1:86" ht="15.95" customHeight="1">
      <c r="A181" s="186">
        <f>IF('Result Sheet'!A184="","",'Result Sheet'!A184)</f>
        <v>177</v>
      </c>
      <c r="B181" s="187" t="str">
        <f>IF('Result Sheet'!B184="","",'Result Sheet'!B184)</f>
        <v/>
      </c>
      <c r="C181" s="188" t="str">
        <f>IF('Result Sheet'!F184="","",'Result Sheet'!F184)</f>
        <v/>
      </c>
      <c r="D181" s="189" t="str">
        <f>IF('Result Sheet'!E184="","",'Result Sheet'!E184)</f>
        <v/>
      </c>
      <c r="E181" s="333" t="str">
        <f>IF('Result Sheet'!G184="","",'Result Sheet'!G184)</f>
        <v/>
      </c>
      <c r="F181" s="333" t="str">
        <f>IF('Result Sheet'!H184="","",'Result Sheet'!H184)</f>
        <v/>
      </c>
      <c r="G181" s="333" t="str">
        <f>IF('Result Sheet'!I184="","",'Result Sheet'!I184)</f>
        <v/>
      </c>
      <c r="H181" s="190" t="str">
        <f>IF('Result Sheet'!K184="","",'Result Sheet'!K184)</f>
        <v/>
      </c>
      <c r="I181" s="190" t="str">
        <f>IF('Result Sheet'!J184="","",'Result Sheet'!J184)</f>
        <v/>
      </c>
      <c r="J181" s="304" t="str">
        <f>IF('Result Sheet'!FZ184="","",'Result Sheet'!FZ184)</f>
        <v/>
      </c>
      <c r="K181" s="191" t="str">
        <f>IF('Result Sheet'!FU184="","",'Result Sheet'!FU184)</f>
        <v/>
      </c>
      <c r="L181" s="192" t="str">
        <f>IF('Result Sheet'!FV184="","",'Result Sheet'!FV184)</f>
        <v/>
      </c>
      <c r="M181" s="191" t="str">
        <f>IF('Result Sheet'!FW184="","",'Result Sheet'!FW184)</f>
        <v/>
      </c>
      <c r="N181" s="330" t="str">
        <f>IF('Result Sheet'!FZ184="NSO","NSO",IF('Result Sheet'!FX184="","",'Result Sheet'!FX184))</f>
        <v/>
      </c>
      <c r="O181" s="193" t="str">
        <f>IF('Result Sheet'!AE184="","",'Result Sheet'!AE184)</f>
        <v/>
      </c>
      <c r="P181" s="194" t="str">
        <f>IF('Result Sheet'!AF184="","",'Result Sheet'!AF184)</f>
        <v/>
      </c>
      <c r="Q181" s="193" t="str">
        <f>IF('Result Sheet'!AZ184="","",'Result Sheet'!AZ184)</f>
        <v/>
      </c>
      <c r="R181" s="194" t="str">
        <f>IF('Result Sheet'!BA184="","",'Result Sheet'!BA184)</f>
        <v/>
      </c>
      <c r="S181" s="193" t="str">
        <f>IF('Result Sheet'!BV184="","",'Result Sheet'!BV184)</f>
        <v/>
      </c>
      <c r="T181" s="194" t="str">
        <f>IF('Result Sheet'!BW184="","",'Result Sheet'!BW184)</f>
        <v/>
      </c>
      <c r="U181" s="193" t="str">
        <f>IF('Result Sheet'!CQ184="","",'Result Sheet'!CQ184)</f>
        <v/>
      </c>
      <c r="V181" s="194" t="str">
        <f>IF('Result Sheet'!CR184="","",'Result Sheet'!CR184)</f>
        <v/>
      </c>
      <c r="W181" s="193" t="str">
        <f>IF('Result Sheet'!DL184="","",'Result Sheet'!DL184)</f>
        <v/>
      </c>
      <c r="X181" s="194" t="str">
        <f>IF('Result Sheet'!DM184="","",'Result Sheet'!DM184)</f>
        <v/>
      </c>
      <c r="Y181" s="193" t="str">
        <f>IF('Result Sheet'!EG184="","",'Result Sheet'!EG184)</f>
        <v/>
      </c>
      <c r="Z181" s="194" t="str">
        <f>IF('Result Sheet'!EH184="","",'Result Sheet'!EH184)</f>
        <v/>
      </c>
      <c r="AA181" s="195" t="str">
        <f>IF('Result Sheet'!GB184="","",'Result Sheet'!GB184)</f>
        <v/>
      </c>
      <c r="BU181" s="196" t="str">
        <f>'Result Sheet'!G184</f>
        <v/>
      </c>
      <c r="BV181" s="197" t="str">
        <f t="shared" si="24"/>
        <v/>
      </c>
      <c r="BW181" s="197" t="str">
        <f t="shared" si="25"/>
        <v/>
      </c>
      <c r="BX181" s="197" t="str">
        <f t="shared" si="26"/>
        <v/>
      </c>
      <c r="BY181" s="197" t="str">
        <f t="shared" si="27"/>
        <v/>
      </c>
      <c r="BZ181" s="197" t="str">
        <f t="shared" si="28"/>
        <v/>
      </c>
      <c r="CA181" s="197" t="str">
        <f t="shared" si="29"/>
        <v/>
      </c>
      <c r="CB181" s="197" t="str">
        <f t="shared" si="30"/>
        <v/>
      </c>
      <c r="CC181" s="197" t="str">
        <f t="shared" si="31"/>
        <v/>
      </c>
      <c r="CD181" s="197" t="str">
        <f t="shared" si="32"/>
        <v/>
      </c>
      <c r="CE181" s="197" t="str">
        <f t="shared" si="33"/>
        <v/>
      </c>
      <c r="CF181" s="197" t="str">
        <f t="shared" si="34"/>
        <v/>
      </c>
      <c r="CG181" s="197" t="str">
        <f t="shared" si="35"/>
        <v/>
      </c>
      <c r="CH181" s="198"/>
    </row>
    <row r="182" spans="1:86" ht="15.95" customHeight="1">
      <c r="A182" s="186">
        <f>IF('Result Sheet'!A185="","",'Result Sheet'!A185)</f>
        <v>178</v>
      </c>
      <c r="B182" s="187" t="str">
        <f>IF('Result Sheet'!B185="","",'Result Sheet'!B185)</f>
        <v/>
      </c>
      <c r="C182" s="188" t="str">
        <f>IF('Result Sheet'!F185="","",'Result Sheet'!F185)</f>
        <v/>
      </c>
      <c r="D182" s="189" t="str">
        <f>IF('Result Sheet'!E185="","",'Result Sheet'!E185)</f>
        <v/>
      </c>
      <c r="E182" s="333" t="str">
        <f>IF('Result Sheet'!G185="","",'Result Sheet'!G185)</f>
        <v/>
      </c>
      <c r="F182" s="333" t="str">
        <f>IF('Result Sheet'!H185="","",'Result Sheet'!H185)</f>
        <v/>
      </c>
      <c r="G182" s="333" t="str">
        <f>IF('Result Sheet'!I185="","",'Result Sheet'!I185)</f>
        <v/>
      </c>
      <c r="H182" s="190" t="str">
        <f>IF('Result Sheet'!K185="","",'Result Sheet'!K185)</f>
        <v/>
      </c>
      <c r="I182" s="190" t="str">
        <f>IF('Result Sheet'!J185="","",'Result Sheet'!J185)</f>
        <v/>
      </c>
      <c r="J182" s="304" t="str">
        <f>IF('Result Sheet'!FZ185="","",'Result Sheet'!FZ185)</f>
        <v/>
      </c>
      <c r="K182" s="191" t="str">
        <f>IF('Result Sheet'!FU185="","",'Result Sheet'!FU185)</f>
        <v/>
      </c>
      <c r="L182" s="192" t="str">
        <f>IF('Result Sheet'!FV185="","",'Result Sheet'!FV185)</f>
        <v/>
      </c>
      <c r="M182" s="191" t="str">
        <f>IF('Result Sheet'!FW185="","",'Result Sheet'!FW185)</f>
        <v/>
      </c>
      <c r="N182" s="330" t="str">
        <f>IF('Result Sheet'!FZ185="NSO","NSO",IF('Result Sheet'!FX185="","",'Result Sheet'!FX185))</f>
        <v/>
      </c>
      <c r="O182" s="193" t="str">
        <f>IF('Result Sheet'!AE185="","",'Result Sheet'!AE185)</f>
        <v/>
      </c>
      <c r="P182" s="194" t="str">
        <f>IF('Result Sheet'!AF185="","",'Result Sheet'!AF185)</f>
        <v/>
      </c>
      <c r="Q182" s="193" t="str">
        <f>IF('Result Sheet'!AZ185="","",'Result Sheet'!AZ185)</f>
        <v/>
      </c>
      <c r="R182" s="194" t="str">
        <f>IF('Result Sheet'!BA185="","",'Result Sheet'!BA185)</f>
        <v/>
      </c>
      <c r="S182" s="193" t="str">
        <f>IF('Result Sheet'!BV185="","",'Result Sheet'!BV185)</f>
        <v/>
      </c>
      <c r="T182" s="194" t="str">
        <f>IF('Result Sheet'!BW185="","",'Result Sheet'!BW185)</f>
        <v/>
      </c>
      <c r="U182" s="193" t="str">
        <f>IF('Result Sheet'!CQ185="","",'Result Sheet'!CQ185)</f>
        <v/>
      </c>
      <c r="V182" s="194" t="str">
        <f>IF('Result Sheet'!CR185="","",'Result Sheet'!CR185)</f>
        <v/>
      </c>
      <c r="W182" s="193" t="str">
        <f>IF('Result Sheet'!DL185="","",'Result Sheet'!DL185)</f>
        <v/>
      </c>
      <c r="X182" s="194" t="str">
        <f>IF('Result Sheet'!DM185="","",'Result Sheet'!DM185)</f>
        <v/>
      </c>
      <c r="Y182" s="193" t="str">
        <f>IF('Result Sheet'!EG185="","",'Result Sheet'!EG185)</f>
        <v/>
      </c>
      <c r="Z182" s="194" t="str">
        <f>IF('Result Sheet'!EH185="","",'Result Sheet'!EH185)</f>
        <v/>
      </c>
      <c r="AA182" s="195" t="str">
        <f>IF('Result Sheet'!GB185="","",'Result Sheet'!GB185)</f>
        <v/>
      </c>
      <c r="BU182" s="196" t="str">
        <f>'Result Sheet'!G185</f>
        <v/>
      </c>
      <c r="BV182" s="197" t="str">
        <f t="shared" si="24"/>
        <v/>
      </c>
      <c r="BW182" s="197" t="str">
        <f t="shared" si="25"/>
        <v/>
      </c>
      <c r="BX182" s="197" t="str">
        <f t="shared" si="26"/>
        <v/>
      </c>
      <c r="BY182" s="197" t="str">
        <f t="shared" si="27"/>
        <v/>
      </c>
      <c r="BZ182" s="197" t="str">
        <f t="shared" si="28"/>
        <v/>
      </c>
      <c r="CA182" s="197" t="str">
        <f t="shared" si="29"/>
        <v/>
      </c>
      <c r="CB182" s="197" t="str">
        <f t="shared" si="30"/>
        <v/>
      </c>
      <c r="CC182" s="197" t="str">
        <f t="shared" si="31"/>
        <v/>
      </c>
      <c r="CD182" s="197" t="str">
        <f t="shared" si="32"/>
        <v/>
      </c>
      <c r="CE182" s="197" t="str">
        <f t="shared" si="33"/>
        <v/>
      </c>
      <c r="CF182" s="197" t="str">
        <f t="shared" si="34"/>
        <v/>
      </c>
      <c r="CG182" s="197" t="str">
        <f t="shared" si="35"/>
        <v/>
      </c>
      <c r="CH182" s="198"/>
    </row>
    <row r="183" spans="1:86" ht="15.95" customHeight="1">
      <c r="A183" s="186">
        <f>IF('Result Sheet'!A186="","",'Result Sheet'!A186)</f>
        <v>179</v>
      </c>
      <c r="B183" s="187" t="str">
        <f>IF('Result Sheet'!B186="","",'Result Sheet'!B186)</f>
        <v/>
      </c>
      <c r="C183" s="188" t="str">
        <f>IF('Result Sheet'!F186="","",'Result Sheet'!F186)</f>
        <v/>
      </c>
      <c r="D183" s="189" t="str">
        <f>IF('Result Sheet'!E186="","",'Result Sheet'!E186)</f>
        <v/>
      </c>
      <c r="E183" s="333" t="str">
        <f>IF('Result Sheet'!G186="","",'Result Sheet'!G186)</f>
        <v/>
      </c>
      <c r="F183" s="333" t="str">
        <f>IF('Result Sheet'!H186="","",'Result Sheet'!H186)</f>
        <v/>
      </c>
      <c r="G183" s="333" t="str">
        <f>IF('Result Sheet'!I186="","",'Result Sheet'!I186)</f>
        <v/>
      </c>
      <c r="H183" s="190" t="str">
        <f>IF('Result Sheet'!K186="","",'Result Sheet'!K186)</f>
        <v/>
      </c>
      <c r="I183" s="190" t="str">
        <f>IF('Result Sheet'!J186="","",'Result Sheet'!J186)</f>
        <v/>
      </c>
      <c r="J183" s="304" t="str">
        <f>IF('Result Sheet'!FZ186="","",'Result Sheet'!FZ186)</f>
        <v/>
      </c>
      <c r="K183" s="191" t="str">
        <f>IF('Result Sheet'!FU186="","",'Result Sheet'!FU186)</f>
        <v/>
      </c>
      <c r="L183" s="192" t="str">
        <f>IF('Result Sheet'!FV186="","",'Result Sheet'!FV186)</f>
        <v/>
      </c>
      <c r="M183" s="191" t="str">
        <f>IF('Result Sheet'!FW186="","",'Result Sheet'!FW186)</f>
        <v/>
      </c>
      <c r="N183" s="330" t="str">
        <f>IF('Result Sheet'!FZ186="NSO","NSO",IF('Result Sheet'!FX186="","",'Result Sheet'!FX186))</f>
        <v/>
      </c>
      <c r="O183" s="193" t="str">
        <f>IF('Result Sheet'!AE186="","",'Result Sheet'!AE186)</f>
        <v/>
      </c>
      <c r="P183" s="194" t="str">
        <f>IF('Result Sheet'!AF186="","",'Result Sheet'!AF186)</f>
        <v/>
      </c>
      <c r="Q183" s="193" t="str">
        <f>IF('Result Sheet'!AZ186="","",'Result Sheet'!AZ186)</f>
        <v/>
      </c>
      <c r="R183" s="194" t="str">
        <f>IF('Result Sheet'!BA186="","",'Result Sheet'!BA186)</f>
        <v/>
      </c>
      <c r="S183" s="193" t="str">
        <f>IF('Result Sheet'!BV186="","",'Result Sheet'!BV186)</f>
        <v/>
      </c>
      <c r="T183" s="194" t="str">
        <f>IF('Result Sheet'!BW186="","",'Result Sheet'!BW186)</f>
        <v/>
      </c>
      <c r="U183" s="193" t="str">
        <f>IF('Result Sheet'!CQ186="","",'Result Sheet'!CQ186)</f>
        <v/>
      </c>
      <c r="V183" s="194" t="str">
        <f>IF('Result Sheet'!CR186="","",'Result Sheet'!CR186)</f>
        <v/>
      </c>
      <c r="W183" s="193" t="str">
        <f>IF('Result Sheet'!DL186="","",'Result Sheet'!DL186)</f>
        <v/>
      </c>
      <c r="X183" s="194" t="str">
        <f>IF('Result Sheet'!DM186="","",'Result Sheet'!DM186)</f>
        <v/>
      </c>
      <c r="Y183" s="193" t="str">
        <f>IF('Result Sheet'!EG186="","",'Result Sheet'!EG186)</f>
        <v/>
      </c>
      <c r="Z183" s="194" t="str">
        <f>IF('Result Sheet'!EH186="","",'Result Sheet'!EH186)</f>
        <v/>
      </c>
      <c r="AA183" s="195" t="str">
        <f>IF('Result Sheet'!GB186="","",'Result Sheet'!GB186)</f>
        <v/>
      </c>
      <c r="BU183" s="196" t="str">
        <f>'Result Sheet'!G186</f>
        <v/>
      </c>
      <c r="BV183" s="197" t="str">
        <f t="shared" si="24"/>
        <v/>
      </c>
      <c r="BW183" s="197" t="str">
        <f t="shared" si="25"/>
        <v/>
      </c>
      <c r="BX183" s="197" t="str">
        <f t="shared" si="26"/>
        <v/>
      </c>
      <c r="BY183" s="197" t="str">
        <f t="shared" si="27"/>
        <v/>
      </c>
      <c r="BZ183" s="197" t="str">
        <f t="shared" si="28"/>
        <v/>
      </c>
      <c r="CA183" s="197" t="str">
        <f t="shared" si="29"/>
        <v/>
      </c>
      <c r="CB183" s="197" t="str">
        <f t="shared" si="30"/>
        <v/>
      </c>
      <c r="CC183" s="197" t="str">
        <f t="shared" si="31"/>
        <v/>
      </c>
      <c r="CD183" s="197" t="str">
        <f t="shared" si="32"/>
        <v/>
      </c>
      <c r="CE183" s="197" t="str">
        <f t="shared" si="33"/>
        <v/>
      </c>
      <c r="CF183" s="197" t="str">
        <f t="shared" si="34"/>
        <v/>
      </c>
      <c r="CG183" s="197" t="str">
        <f t="shared" si="35"/>
        <v/>
      </c>
      <c r="CH183" s="198"/>
    </row>
    <row r="184" spans="1:86" ht="15.95" customHeight="1">
      <c r="A184" s="186">
        <f>IF('Result Sheet'!A187="","",'Result Sheet'!A187)</f>
        <v>180</v>
      </c>
      <c r="B184" s="187" t="str">
        <f>IF('Result Sheet'!B187="","",'Result Sheet'!B187)</f>
        <v/>
      </c>
      <c r="C184" s="188" t="str">
        <f>IF('Result Sheet'!F187="","",'Result Sheet'!F187)</f>
        <v/>
      </c>
      <c r="D184" s="189" t="str">
        <f>IF('Result Sheet'!E187="","",'Result Sheet'!E187)</f>
        <v/>
      </c>
      <c r="E184" s="333" t="str">
        <f>IF('Result Sheet'!G187="","",'Result Sheet'!G187)</f>
        <v/>
      </c>
      <c r="F184" s="333" t="str">
        <f>IF('Result Sheet'!H187="","",'Result Sheet'!H187)</f>
        <v/>
      </c>
      <c r="G184" s="333" t="str">
        <f>IF('Result Sheet'!I187="","",'Result Sheet'!I187)</f>
        <v/>
      </c>
      <c r="H184" s="190" t="str">
        <f>IF('Result Sheet'!K187="","",'Result Sheet'!K187)</f>
        <v/>
      </c>
      <c r="I184" s="190" t="str">
        <f>IF('Result Sheet'!J187="","",'Result Sheet'!J187)</f>
        <v/>
      </c>
      <c r="J184" s="304" t="str">
        <f>IF('Result Sheet'!FZ187="","",'Result Sheet'!FZ187)</f>
        <v/>
      </c>
      <c r="K184" s="191" t="str">
        <f>IF('Result Sheet'!FU187="","",'Result Sheet'!FU187)</f>
        <v/>
      </c>
      <c r="L184" s="192" t="str">
        <f>IF('Result Sheet'!FV187="","",'Result Sheet'!FV187)</f>
        <v/>
      </c>
      <c r="M184" s="191" t="str">
        <f>IF('Result Sheet'!FW187="","",'Result Sheet'!FW187)</f>
        <v/>
      </c>
      <c r="N184" s="330" t="str">
        <f>IF('Result Sheet'!FZ187="NSO","NSO",IF('Result Sheet'!FX187="","",'Result Sheet'!FX187))</f>
        <v/>
      </c>
      <c r="O184" s="193" t="str">
        <f>IF('Result Sheet'!AE187="","",'Result Sheet'!AE187)</f>
        <v/>
      </c>
      <c r="P184" s="194" t="str">
        <f>IF('Result Sheet'!AF187="","",'Result Sheet'!AF187)</f>
        <v/>
      </c>
      <c r="Q184" s="193" t="str">
        <f>IF('Result Sheet'!AZ187="","",'Result Sheet'!AZ187)</f>
        <v/>
      </c>
      <c r="R184" s="194" t="str">
        <f>IF('Result Sheet'!BA187="","",'Result Sheet'!BA187)</f>
        <v/>
      </c>
      <c r="S184" s="193" t="str">
        <f>IF('Result Sheet'!BV187="","",'Result Sheet'!BV187)</f>
        <v/>
      </c>
      <c r="T184" s="194" t="str">
        <f>IF('Result Sheet'!BW187="","",'Result Sheet'!BW187)</f>
        <v/>
      </c>
      <c r="U184" s="193" t="str">
        <f>IF('Result Sheet'!CQ187="","",'Result Sheet'!CQ187)</f>
        <v/>
      </c>
      <c r="V184" s="194" t="str">
        <f>IF('Result Sheet'!CR187="","",'Result Sheet'!CR187)</f>
        <v/>
      </c>
      <c r="W184" s="193" t="str">
        <f>IF('Result Sheet'!DL187="","",'Result Sheet'!DL187)</f>
        <v/>
      </c>
      <c r="X184" s="194" t="str">
        <f>IF('Result Sheet'!DM187="","",'Result Sheet'!DM187)</f>
        <v/>
      </c>
      <c r="Y184" s="193" t="str">
        <f>IF('Result Sheet'!EG187="","",'Result Sheet'!EG187)</f>
        <v/>
      </c>
      <c r="Z184" s="194" t="str">
        <f>IF('Result Sheet'!EH187="","",'Result Sheet'!EH187)</f>
        <v/>
      </c>
      <c r="AA184" s="195" t="str">
        <f>IF('Result Sheet'!GB187="","",'Result Sheet'!GB187)</f>
        <v/>
      </c>
      <c r="BU184" s="196" t="str">
        <f>'Result Sheet'!G187</f>
        <v/>
      </c>
      <c r="BV184" s="197" t="str">
        <f t="shared" si="24"/>
        <v/>
      </c>
      <c r="BW184" s="197" t="str">
        <f t="shared" si="25"/>
        <v/>
      </c>
      <c r="BX184" s="197" t="str">
        <f t="shared" si="26"/>
        <v/>
      </c>
      <c r="BY184" s="197" t="str">
        <f t="shared" si="27"/>
        <v/>
      </c>
      <c r="BZ184" s="197" t="str">
        <f t="shared" si="28"/>
        <v/>
      </c>
      <c r="CA184" s="197" t="str">
        <f t="shared" si="29"/>
        <v/>
      </c>
      <c r="CB184" s="197" t="str">
        <f t="shared" si="30"/>
        <v/>
      </c>
      <c r="CC184" s="197" t="str">
        <f t="shared" si="31"/>
        <v/>
      </c>
      <c r="CD184" s="197" t="str">
        <f t="shared" si="32"/>
        <v/>
      </c>
      <c r="CE184" s="197" t="str">
        <f t="shared" si="33"/>
        <v/>
      </c>
      <c r="CF184" s="197" t="str">
        <f t="shared" si="34"/>
        <v/>
      </c>
      <c r="CG184" s="197" t="str">
        <f t="shared" si="35"/>
        <v/>
      </c>
      <c r="CH184" s="198"/>
    </row>
    <row r="185" spans="1:86" ht="15.95" customHeight="1">
      <c r="A185" s="186">
        <f>IF('Result Sheet'!A188="","",'Result Sheet'!A188)</f>
        <v>181</v>
      </c>
      <c r="B185" s="187" t="str">
        <f>IF('Result Sheet'!B188="","",'Result Sheet'!B188)</f>
        <v/>
      </c>
      <c r="C185" s="188" t="str">
        <f>IF('Result Sheet'!F188="","",'Result Sheet'!F188)</f>
        <v/>
      </c>
      <c r="D185" s="189" t="str">
        <f>IF('Result Sheet'!E188="","",'Result Sheet'!E188)</f>
        <v/>
      </c>
      <c r="E185" s="333" t="str">
        <f>IF('Result Sheet'!G188="","",'Result Sheet'!G188)</f>
        <v/>
      </c>
      <c r="F185" s="333" t="str">
        <f>IF('Result Sheet'!H188="","",'Result Sheet'!H188)</f>
        <v/>
      </c>
      <c r="G185" s="333" t="str">
        <f>IF('Result Sheet'!I188="","",'Result Sheet'!I188)</f>
        <v/>
      </c>
      <c r="H185" s="190" t="str">
        <f>IF('Result Sheet'!K188="","",'Result Sheet'!K188)</f>
        <v/>
      </c>
      <c r="I185" s="190" t="str">
        <f>IF('Result Sheet'!J188="","",'Result Sheet'!J188)</f>
        <v/>
      </c>
      <c r="J185" s="304" t="str">
        <f>IF('Result Sheet'!FZ188="","",'Result Sheet'!FZ188)</f>
        <v/>
      </c>
      <c r="K185" s="191" t="str">
        <f>IF('Result Sheet'!FU188="","",'Result Sheet'!FU188)</f>
        <v/>
      </c>
      <c r="L185" s="192" t="str">
        <f>IF('Result Sheet'!FV188="","",'Result Sheet'!FV188)</f>
        <v/>
      </c>
      <c r="M185" s="191" t="str">
        <f>IF('Result Sheet'!FW188="","",'Result Sheet'!FW188)</f>
        <v/>
      </c>
      <c r="N185" s="330" t="str">
        <f>IF('Result Sheet'!FZ188="NSO","NSO",IF('Result Sheet'!FX188="","",'Result Sheet'!FX188))</f>
        <v/>
      </c>
      <c r="O185" s="193" t="str">
        <f>IF('Result Sheet'!AE188="","",'Result Sheet'!AE188)</f>
        <v/>
      </c>
      <c r="P185" s="194" t="str">
        <f>IF('Result Sheet'!AF188="","",'Result Sheet'!AF188)</f>
        <v/>
      </c>
      <c r="Q185" s="193" t="str">
        <f>IF('Result Sheet'!AZ188="","",'Result Sheet'!AZ188)</f>
        <v/>
      </c>
      <c r="R185" s="194" t="str">
        <f>IF('Result Sheet'!BA188="","",'Result Sheet'!BA188)</f>
        <v/>
      </c>
      <c r="S185" s="193" t="str">
        <f>IF('Result Sheet'!BV188="","",'Result Sheet'!BV188)</f>
        <v/>
      </c>
      <c r="T185" s="194" t="str">
        <f>IF('Result Sheet'!BW188="","",'Result Sheet'!BW188)</f>
        <v/>
      </c>
      <c r="U185" s="193" t="str">
        <f>IF('Result Sheet'!CQ188="","",'Result Sheet'!CQ188)</f>
        <v/>
      </c>
      <c r="V185" s="194" t="str">
        <f>IF('Result Sheet'!CR188="","",'Result Sheet'!CR188)</f>
        <v/>
      </c>
      <c r="W185" s="193" t="str">
        <f>IF('Result Sheet'!DL188="","",'Result Sheet'!DL188)</f>
        <v/>
      </c>
      <c r="X185" s="194" t="str">
        <f>IF('Result Sheet'!DM188="","",'Result Sheet'!DM188)</f>
        <v/>
      </c>
      <c r="Y185" s="193" t="str">
        <f>IF('Result Sheet'!EG188="","",'Result Sheet'!EG188)</f>
        <v/>
      </c>
      <c r="Z185" s="194" t="str">
        <f>IF('Result Sheet'!EH188="","",'Result Sheet'!EH188)</f>
        <v/>
      </c>
      <c r="AA185" s="195" t="str">
        <f>IF('Result Sheet'!GB188="","",'Result Sheet'!GB188)</f>
        <v/>
      </c>
      <c r="BU185" s="196" t="str">
        <f>'Result Sheet'!G188</f>
        <v/>
      </c>
      <c r="BV185" s="197" t="str">
        <f t="shared" si="24"/>
        <v/>
      </c>
      <c r="BW185" s="197" t="str">
        <f t="shared" si="25"/>
        <v/>
      </c>
      <c r="BX185" s="197" t="str">
        <f t="shared" si="26"/>
        <v/>
      </c>
      <c r="BY185" s="197" t="str">
        <f t="shared" si="27"/>
        <v/>
      </c>
      <c r="BZ185" s="197" t="str">
        <f t="shared" si="28"/>
        <v/>
      </c>
      <c r="CA185" s="197" t="str">
        <f t="shared" si="29"/>
        <v/>
      </c>
      <c r="CB185" s="197" t="str">
        <f t="shared" si="30"/>
        <v/>
      </c>
      <c r="CC185" s="197" t="str">
        <f t="shared" si="31"/>
        <v/>
      </c>
      <c r="CD185" s="197" t="str">
        <f t="shared" si="32"/>
        <v/>
      </c>
      <c r="CE185" s="197" t="str">
        <f t="shared" si="33"/>
        <v/>
      </c>
      <c r="CF185" s="197" t="str">
        <f t="shared" si="34"/>
        <v/>
      </c>
      <c r="CG185" s="197" t="str">
        <f t="shared" si="35"/>
        <v/>
      </c>
      <c r="CH185" s="198"/>
    </row>
    <row r="186" spans="1:86" ht="15.95" customHeight="1">
      <c r="A186" s="186">
        <f>IF('Result Sheet'!A189="","",'Result Sheet'!A189)</f>
        <v>182</v>
      </c>
      <c r="B186" s="187" t="str">
        <f>IF('Result Sheet'!B189="","",'Result Sheet'!B189)</f>
        <v/>
      </c>
      <c r="C186" s="188" t="str">
        <f>IF('Result Sheet'!F189="","",'Result Sheet'!F189)</f>
        <v/>
      </c>
      <c r="D186" s="189" t="str">
        <f>IF('Result Sheet'!E189="","",'Result Sheet'!E189)</f>
        <v/>
      </c>
      <c r="E186" s="333" t="str">
        <f>IF('Result Sheet'!G189="","",'Result Sheet'!G189)</f>
        <v/>
      </c>
      <c r="F186" s="333" t="str">
        <f>IF('Result Sheet'!H189="","",'Result Sheet'!H189)</f>
        <v/>
      </c>
      <c r="G186" s="333" t="str">
        <f>IF('Result Sheet'!I189="","",'Result Sheet'!I189)</f>
        <v/>
      </c>
      <c r="H186" s="190" t="str">
        <f>IF('Result Sheet'!K189="","",'Result Sheet'!K189)</f>
        <v/>
      </c>
      <c r="I186" s="190" t="str">
        <f>IF('Result Sheet'!J189="","",'Result Sheet'!J189)</f>
        <v/>
      </c>
      <c r="J186" s="304" t="str">
        <f>IF('Result Sheet'!FZ189="","",'Result Sheet'!FZ189)</f>
        <v/>
      </c>
      <c r="K186" s="191" t="str">
        <f>IF('Result Sheet'!FU189="","",'Result Sheet'!FU189)</f>
        <v/>
      </c>
      <c r="L186" s="192" t="str">
        <f>IF('Result Sheet'!FV189="","",'Result Sheet'!FV189)</f>
        <v/>
      </c>
      <c r="M186" s="191" t="str">
        <f>IF('Result Sheet'!FW189="","",'Result Sheet'!FW189)</f>
        <v/>
      </c>
      <c r="N186" s="330" t="str">
        <f>IF('Result Sheet'!FZ189="NSO","NSO",IF('Result Sheet'!FX189="","",'Result Sheet'!FX189))</f>
        <v/>
      </c>
      <c r="O186" s="193" t="str">
        <f>IF('Result Sheet'!AE189="","",'Result Sheet'!AE189)</f>
        <v/>
      </c>
      <c r="P186" s="194" t="str">
        <f>IF('Result Sheet'!AF189="","",'Result Sheet'!AF189)</f>
        <v/>
      </c>
      <c r="Q186" s="193" t="str">
        <f>IF('Result Sheet'!AZ189="","",'Result Sheet'!AZ189)</f>
        <v/>
      </c>
      <c r="R186" s="194" t="str">
        <f>IF('Result Sheet'!BA189="","",'Result Sheet'!BA189)</f>
        <v/>
      </c>
      <c r="S186" s="193" t="str">
        <f>IF('Result Sheet'!BV189="","",'Result Sheet'!BV189)</f>
        <v/>
      </c>
      <c r="T186" s="194" t="str">
        <f>IF('Result Sheet'!BW189="","",'Result Sheet'!BW189)</f>
        <v/>
      </c>
      <c r="U186" s="193" t="str">
        <f>IF('Result Sheet'!CQ189="","",'Result Sheet'!CQ189)</f>
        <v/>
      </c>
      <c r="V186" s="194" t="str">
        <f>IF('Result Sheet'!CR189="","",'Result Sheet'!CR189)</f>
        <v/>
      </c>
      <c r="W186" s="193" t="str">
        <f>IF('Result Sheet'!DL189="","",'Result Sheet'!DL189)</f>
        <v/>
      </c>
      <c r="X186" s="194" t="str">
        <f>IF('Result Sheet'!DM189="","",'Result Sheet'!DM189)</f>
        <v/>
      </c>
      <c r="Y186" s="193" t="str">
        <f>IF('Result Sheet'!EG189="","",'Result Sheet'!EG189)</f>
        <v/>
      </c>
      <c r="Z186" s="194" t="str">
        <f>IF('Result Sheet'!EH189="","",'Result Sheet'!EH189)</f>
        <v/>
      </c>
      <c r="AA186" s="195" t="str">
        <f>IF('Result Sheet'!GB189="","",'Result Sheet'!GB189)</f>
        <v/>
      </c>
      <c r="BU186" s="196" t="str">
        <f>'Result Sheet'!G189</f>
        <v/>
      </c>
      <c r="BV186" s="197" t="str">
        <f t="shared" si="24"/>
        <v/>
      </c>
      <c r="BW186" s="197" t="str">
        <f t="shared" si="25"/>
        <v/>
      </c>
      <c r="BX186" s="197" t="str">
        <f t="shared" si="26"/>
        <v/>
      </c>
      <c r="BY186" s="197" t="str">
        <f t="shared" si="27"/>
        <v/>
      </c>
      <c r="BZ186" s="197" t="str">
        <f t="shared" si="28"/>
        <v/>
      </c>
      <c r="CA186" s="197" t="str">
        <f t="shared" si="29"/>
        <v/>
      </c>
      <c r="CB186" s="197" t="str">
        <f t="shared" si="30"/>
        <v/>
      </c>
      <c r="CC186" s="197" t="str">
        <f t="shared" si="31"/>
        <v/>
      </c>
      <c r="CD186" s="197" t="str">
        <f t="shared" si="32"/>
        <v/>
      </c>
      <c r="CE186" s="197" t="str">
        <f t="shared" si="33"/>
        <v/>
      </c>
      <c r="CF186" s="197" t="str">
        <f t="shared" si="34"/>
        <v/>
      </c>
      <c r="CG186" s="197" t="str">
        <f t="shared" si="35"/>
        <v/>
      </c>
      <c r="CH186" s="198"/>
    </row>
    <row r="187" spans="1:86" ht="15.95" customHeight="1">
      <c r="A187" s="186">
        <f>IF('Result Sheet'!A190="","",'Result Sheet'!A190)</f>
        <v>183</v>
      </c>
      <c r="B187" s="187" t="str">
        <f>IF('Result Sheet'!B190="","",'Result Sheet'!B190)</f>
        <v/>
      </c>
      <c r="C187" s="188" t="str">
        <f>IF('Result Sheet'!F190="","",'Result Sheet'!F190)</f>
        <v/>
      </c>
      <c r="D187" s="189" t="str">
        <f>IF('Result Sheet'!E190="","",'Result Sheet'!E190)</f>
        <v/>
      </c>
      <c r="E187" s="333" t="str">
        <f>IF('Result Sheet'!G190="","",'Result Sheet'!G190)</f>
        <v/>
      </c>
      <c r="F187" s="333" t="str">
        <f>IF('Result Sheet'!H190="","",'Result Sheet'!H190)</f>
        <v/>
      </c>
      <c r="G187" s="333" t="str">
        <f>IF('Result Sheet'!I190="","",'Result Sheet'!I190)</f>
        <v/>
      </c>
      <c r="H187" s="190" t="str">
        <f>IF('Result Sheet'!K190="","",'Result Sheet'!K190)</f>
        <v/>
      </c>
      <c r="I187" s="190" t="str">
        <f>IF('Result Sheet'!J190="","",'Result Sheet'!J190)</f>
        <v/>
      </c>
      <c r="J187" s="304" t="str">
        <f>IF('Result Sheet'!FZ190="","",'Result Sheet'!FZ190)</f>
        <v/>
      </c>
      <c r="K187" s="191" t="str">
        <f>IF('Result Sheet'!FU190="","",'Result Sheet'!FU190)</f>
        <v/>
      </c>
      <c r="L187" s="192" t="str">
        <f>IF('Result Sheet'!FV190="","",'Result Sheet'!FV190)</f>
        <v/>
      </c>
      <c r="M187" s="191" t="str">
        <f>IF('Result Sheet'!FW190="","",'Result Sheet'!FW190)</f>
        <v/>
      </c>
      <c r="N187" s="330" t="str">
        <f>IF('Result Sheet'!FZ190="NSO","NSO",IF('Result Sheet'!FX190="","",'Result Sheet'!FX190))</f>
        <v/>
      </c>
      <c r="O187" s="193" t="str">
        <f>IF('Result Sheet'!AE190="","",'Result Sheet'!AE190)</f>
        <v/>
      </c>
      <c r="P187" s="194" t="str">
        <f>IF('Result Sheet'!AF190="","",'Result Sheet'!AF190)</f>
        <v/>
      </c>
      <c r="Q187" s="193" t="str">
        <f>IF('Result Sheet'!AZ190="","",'Result Sheet'!AZ190)</f>
        <v/>
      </c>
      <c r="R187" s="194" t="str">
        <f>IF('Result Sheet'!BA190="","",'Result Sheet'!BA190)</f>
        <v/>
      </c>
      <c r="S187" s="193" t="str">
        <f>IF('Result Sheet'!BV190="","",'Result Sheet'!BV190)</f>
        <v/>
      </c>
      <c r="T187" s="194" t="str">
        <f>IF('Result Sheet'!BW190="","",'Result Sheet'!BW190)</f>
        <v/>
      </c>
      <c r="U187" s="193" t="str">
        <f>IF('Result Sheet'!CQ190="","",'Result Sheet'!CQ190)</f>
        <v/>
      </c>
      <c r="V187" s="194" t="str">
        <f>IF('Result Sheet'!CR190="","",'Result Sheet'!CR190)</f>
        <v/>
      </c>
      <c r="W187" s="193" t="str">
        <f>IF('Result Sheet'!DL190="","",'Result Sheet'!DL190)</f>
        <v/>
      </c>
      <c r="X187" s="194" t="str">
        <f>IF('Result Sheet'!DM190="","",'Result Sheet'!DM190)</f>
        <v/>
      </c>
      <c r="Y187" s="193" t="str">
        <f>IF('Result Sheet'!EG190="","",'Result Sheet'!EG190)</f>
        <v/>
      </c>
      <c r="Z187" s="194" t="str">
        <f>IF('Result Sheet'!EH190="","",'Result Sheet'!EH190)</f>
        <v/>
      </c>
      <c r="AA187" s="195" t="str">
        <f>IF('Result Sheet'!GB190="","",'Result Sheet'!GB190)</f>
        <v/>
      </c>
      <c r="BU187" s="196" t="str">
        <f>'Result Sheet'!G190</f>
        <v/>
      </c>
      <c r="BV187" s="197" t="str">
        <f t="shared" si="24"/>
        <v/>
      </c>
      <c r="BW187" s="197" t="str">
        <f t="shared" si="25"/>
        <v/>
      </c>
      <c r="BX187" s="197" t="str">
        <f t="shared" si="26"/>
        <v/>
      </c>
      <c r="BY187" s="197" t="str">
        <f t="shared" si="27"/>
        <v/>
      </c>
      <c r="BZ187" s="197" t="str">
        <f t="shared" si="28"/>
        <v/>
      </c>
      <c r="CA187" s="197" t="str">
        <f t="shared" si="29"/>
        <v/>
      </c>
      <c r="CB187" s="197" t="str">
        <f t="shared" si="30"/>
        <v/>
      </c>
      <c r="CC187" s="197" t="str">
        <f t="shared" si="31"/>
        <v/>
      </c>
      <c r="CD187" s="197" t="str">
        <f t="shared" si="32"/>
        <v/>
      </c>
      <c r="CE187" s="197" t="str">
        <f t="shared" si="33"/>
        <v/>
      </c>
      <c r="CF187" s="197" t="str">
        <f t="shared" si="34"/>
        <v/>
      </c>
      <c r="CG187" s="197" t="str">
        <f t="shared" si="35"/>
        <v/>
      </c>
      <c r="CH187" s="198"/>
    </row>
    <row r="188" spans="1:86" ht="15.95" customHeight="1">
      <c r="A188" s="186">
        <f>IF('Result Sheet'!A191="","",'Result Sheet'!A191)</f>
        <v>184</v>
      </c>
      <c r="B188" s="187" t="str">
        <f>IF('Result Sheet'!B191="","",'Result Sheet'!B191)</f>
        <v/>
      </c>
      <c r="C188" s="188" t="str">
        <f>IF('Result Sheet'!F191="","",'Result Sheet'!F191)</f>
        <v/>
      </c>
      <c r="D188" s="189" t="str">
        <f>IF('Result Sheet'!E191="","",'Result Sheet'!E191)</f>
        <v/>
      </c>
      <c r="E188" s="333" t="str">
        <f>IF('Result Sheet'!G191="","",'Result Sheet'!G191)</f>
        <v/>
      </c>
      <c r="F188" s="333" t="str">
        <f>IF('Result Sheet'!H191="","",'Result Sheet'!H191)</f>
        <v/>
      </c>
      <c r="G188" s="333" t="str">
        <f>IF('Result Sheet'!I191="","",'Result Sheet'!I191)</f>
        <v/>
      </c>
      <c r="H188" s="190" t="str">
        <f>IF('Result Sheet'!K191="","",'Result Sheet'!K191)</f>
        <v/>
      </c>
      <c r="I188" s="190" t="str">
        <f>IF('Result Sheet'!J191="","",'Result Sheet'!J191)</f>
        <v/>
      </c>
      <c r="J188" s="304" t="str">
        <f>IF('Result Sheet'!FZ191="","",'Result Sheet'!FZ191)</f>
        <v/>
      </c>
      <c r="K188" s="191" t="str">
        <f>IF('Result Sheet'!FU191="","",'Result Sheet'!FU191)</f>
        <v/>
      </c>
      <c r="L188" s="192" t="str">
        <f>IF('Result Sheet'!FV191="","",'Result Sheet'!FV191)</f>
        <v/>
      </c>
      <c r="M188" s="191" t="str">
        <f>IF('Result Sheet'!FW191="","",'Result Sheet'!FW191)</f>
        <v/>
      </c>
      <c r="N188" s="330" t="str">
        <f>IF('Result Sheet'!FZ191="NSO","NSO",IF('Result Sheet'!FX191="","",'Result Sheet'!FX191))</f>
        <v/>
      </c>
      <c r="O188" s="193" t="str">
        <f>IF('Result Sheet'!AE191="","",'Result Sheet'!AE191)</f>
        <v/>
      </c>
      <c r="P188" s="194" t="str">
        <f>IF('Result Sheet'!AF191="","",'Result Sheet'!AF191)</f>
        <v/>
      </c>
      <c r="Q188" s="193" t="str">
        <f>IF('Result Sheet'!AZ191="","",'Result Sheet'!AZ191)</f>
        <v/>
      </c>
      <c r="R188" s="194" t="str">
        <f>IF('Result Sheet'!BA191="","",'Result Sheet'!BA191)</f>
        <v/>
      </c>
      <c r="S188" s="193" t="str">
        <f>IF('Result Sheet'!BV191="","",'Result Sheet'!BV191)</f>
        <v/>
      </c>
      <c r="T188" s="194" t="str">
        <f>IF('Result Sheet'!BW191="","",'Result Sheet'!BW191)</f>
        <v/>
      </c>
      <c r="U188" s="193" t="str">
        <f>IF('Result Sheet'!CQ191="","",'Result Sheet'!CQ191)</f>
        <v/>
      </c>
      <c r="V188" s="194" t="str">
        <f>IF('Result Sheet'!CR191="","",'Result Sheet'!CR191)</f>
        <v/>
      </c>
      <c r="W188" s="193" t="str">
        <f>IF('Result Sheet'!DL191="","",'Result Sheet'!DL191)</f>
        <v/>
      </c>
      <c r="X188" s="194" t="str">
        <f>IF('Result Sheet'!DM191="","",'Result Sheet'!DM191)</f>
        <v/>
      </c>
      <c r="Y188" s="193" t="str">
        <f>IF('Result Sheet'!EG191="","",'Result Sheet'!EG191)</f>
        <v/>
      </c>
      <c r="Z188" s="194" t="str">
        <f>IF('Result Sheet'!EH191="","",'Result Sheet'!EH191)</f>
        <v/>
      </c>
      <c r="AA188" s="195" t="str">
        <f>IF('Result Sheet'!GB191="","",'Result Sheet'!GB191)</f>
        <v/>
      </c>
      <c r="BU188" s="196" t="str">
        <f>'Result Sheet'!G191</f>
        <v/>
      </c>
      <c r="BV188" s="197" t="str">
        <f t="shared" si="24"/>
        <v/>
      </c>
      <c r="BW188" s="197" t="str">
        <f t="shared" si="25"/>
        <v/>
      </c>
      <c r="BX188" s="197" t="str">
        <f t="shared" si="26"/>
        <v/>
      </c>
      <c r="BY188" s="197" t="str">
        <f t="shared" si="27"/>
        <v/>
      </c>
      <c r="BZ188" s="197" t="str">
        <f t="shared" si="28"/>
        <v/>
      </c>
      <c r="CA188" s="197" t="str">
        <f t="shared" si="29"/>
        <v/>
      </c>
      <c r="CB188" s="197" t="str">
        <f t="shared" si="30"/>
        <v/>
      </c>
      <c r="CC188" s="197" t="str">
        <f t="shared" si="31"/>
        <v/>
      </c>
      <c r="CD188" s="197" t="str">
        <f t="shared" si="32"/>
        <v/>
      </c>
      <c r="CE188" s="197" t="str">
        <f t="shared" si="33"/>
        <v/>
      </c>
      <c r="CF188" s="197" t="str">
        <f t="shared" si="34"/>
        <v/>
      </c>
      <c r="CG188" s="197" t="str">
        <f t="shared" si="35"/>
        <v/>
      </c>
      <c r="CH188" s="198"/>
    </row>
    <row r="189" spans="1:86" ht="15.95" customHeight="1">
      <c r="A189" s="186">
        <f>IF('Result Sheet'!A192="","",'Result Sheet'!A192)</f>
        <v>185</v>
      </c>
      <c r="B189" s="187" t="str">
        <f>IF('Result Sheet'!B192="","",'Result Sheet'!B192)</f>
        <v/>
      </c>
      <c r="C189" s="188" t="str">
        <f>IF('Result Sheet'!F192="","",'Result Sheet'!F192)</f>
        <v/>
      </c>
      <c r="D189" s="189" t="str">
        <f>IF('Result Sheet'!E192="","",'Result Sheet'!E192)</f>
        <v/>
      </c>
      <c r="E189" s="333" t="str">
        <f>IF('Result Sheet'!G192="","",'Result Sheet'!G192)</f>
        <v/>
      </c>
      <c r="F189" s="333" t="str">
        <f>IF('Result Sheet'!H192="","",'Result Sheet'!H192)</f>
        <v/>
      </c>
      <c r="G189" s="333" t="str">
        <f>IF('Result Sheet'!I192="","",'Result Sheet'!I192)</f>
        <v/>
      </c>
      <c r="H189" s="190" t="str">
        <f>IF('Result Sheet'!K192="","",'Result Sheet'!K192)</f>
        <v/>
      </c>
      <c r="I189" s="190" t="str">
        <f>IF('Result Sheet'!J192="","",'Result Sheet'!J192)</f>
        <v/>
      </c>
      <c r="J189" s="304" t="str">
        <f>IF('Result Sheet'!FZ192="","",'Result Sheet'!FZ192)</f>
        <v/>
      </c>
      <c r="K189" s="191" t="str">
        <f>IF('Result Sheet'!FU192="","",'Result Sheet'!FU192)</f>
        <v/>
      </c>
      <c r="L189" s="192" t="str">
        <f>IF('Result Sheet'!FV192="","",'Result Sheet'!FV192)</f>
        <v/>
      </c>
      <c r="M189" s="191" t="str">
        <f>IF('Result Sheet'!FW192="","",'Result Sheet'!FW192)</f>
        <v/>
      </c>
      <c r="N189" s="330" t="str">
        <f>IF('Result Sheet'!FZ192="NSO","NSO",IF('Result Sheet'!FX192="","",'Result Sheet'!FX192))</f>
        <v/>
      </c>
      <c r="O189" s="193" t="str">
        <f>IF('Result Sheet'!AE192="","",'Result Sheet'!AE192)</f>
        <v/>
      </c>
      <c r="P189" s="194" t="str">
        <f>IF('Result Sheet'!AF192="","",'Result Sheet'!AF192)</f>
        <v/>
      </c>
      <c r="Q189" s="193" t="str">
        <f>IF('Result Sheet'!AZ192="","",'Result Sheet'!AZ192)</f>
        <v/>
      </c>
      <c r="R189" s="194" t="str">
        <f>IF('Result Sheet'!BA192="","",'Result Sheet'!BA192)</f>
        <v/>
      </c>
      <c r="S189" s="193" t="str">
        <f>IF('Result Sheet'!BV192="","",'Result Sheet'!BV192)</f>
        <v/>
      </c>
      <c r="T189" s="194" t="str">
        <f>IF('Result Sheet'!BW192="","",'Result Sheet'!BW192)</f>
        <v/>
      </c>
      <c r="U189" s="193" t="str">
        <f>IF('Result Sheet'!CQ192="","",'Result Sheet'!CQ192)</f>
        <v/>
      </c>
      <c r="V189" s="194" t="str">
        <f>IF('Result Sheet'!CR192="","",'Result Sheet'!CR192)</f>
        <v/>
      </c>
      <c r="W189" s="193" t="str">
        <f>IF('Result Sheet'!DL192="","",'Result Sheet'!DL192)</f>
        <v/>
      </c>
      <c r="X189" s="194" t="str">
        <f>IF('Result Sheet'!DM192="","",'Result Sheet'!DM192)</f>
        <v/>
      </c>
      <c r="Y189" s="193" t="str">
        <f>IF('Result Sheet'!EG192="","",'Result Sheet'!EG192)</f>
        <v/>
      </c>
      <c r="Z189" s="194" t="str">
        <f>IF('Result Sheet'!EH192="","",'Result Sheet'!EH192)</f>
        <v/>
      </c>
      <c r="AA189" s="195" t="str">
        <f>IF('Result Sheet'!GB192="","",'Result Sheet'!GB192)</f>
        <v/>
      </c>
      <c r="BU189" s="196" t="str">
        <f>'Result Sheet'!G192</f>
        <v/>
      </c>
      <c r="BV189" s="197" t="str">
        <f t="shared" si="24"/>
        <v/>
      </c>
      <c r="BW189" s="197" t="str">
        <f t="shared" si="25"/>
        <v/>
      </c>
      <c r="BX189" s="197" t="str">
        <f t="shared" si="26"/>
        <v/>
      </c>
      <c r="BY189" s="197" t="str">
        <f t="shared" si="27"/>
        <v/>
      </c>
      <c r="BZ189" s="197" t="str">
        <f t="shared" si="28"/>
        <v/>
      </c>
      <c r="CA189" s="197" t="str">
        <f t="shared" si="29"/>
        <v/>
      </c>
      <c r="CB189" s="197" t="str">
        <f t="shared" si="30"/>
        <v/>
      </c>
      <c r="CC189" s="197" t="str">
        <f t="shared" si="31"/>
        <v/>
      </c>
      <c r="CD189" s="197" t="str">
        <f t="shared" si="32"/>
        <v/>
      </c>
      <c r="CE189" s="197" t="str">
        <f t="shared" si="33"/>
        <v/>
      </c>
      <c r="CF189" s="197" t="str">
        <f t="shared" si="34"/>
        <v/>
      </c>
      <c r="CG189" s="197" t="str">
        <f t="shared" si="35"/>
        <v/>
      </c>
      <c r="CH189" s="198"/>
    </row>
    <row r="190" spans="1:86" ht="15.95" customHeight="1">
      <c r="A190" s="186">
        <f>IF('Result Sheet'!A193="","",'Result Sheet'!A193)</f>
        <v>186</v>
      </c>
      <c r="B190" s="187" t="str">
        <f>IF('Result Sheet'!B193="","",'Result Sheet'!B193)</f>
        <v/>
      </c>
      <c r="C190" s="188" t="str">
        <f>IF('Result Sheet'!F193="","",'Result Sheet'!F193)</f>
        <v/>
      </c>
      <c r="D190" s="189" t="str">
        <f>IF('Result Sheet'!E193="","",'Result Sheet'!E193)</f>
        <v/>
      </c>
      <c r="E190" s="333" t="str">
        <f>IF('Result Sheet'!G193="","",'Result Sheet'!G193)</f>
        <v/>
      </c>
      <c r="F190" s="333" t="str">
        <f>IF('Result Sheet'!H193="","",'Result Sheet'!H193)</f>
        <v/>
      </c>
      <c r="G190" s="333" t="str">
        <f>IF('Result Sheet'!I193="","",'Result Sheet'!I193)</f>
        <v/>
      </c>
      <c r="H190" s="190" t="str">
        <f>IF('Result Sheet'!K193="","",'Result Sheet'!K193)</f>
        <v/>
      </c>
      <c r="I190" s="190" t="str">
        <f>IF('Result Sheet'!J193="","",'Result Sheet'!J193)</f>
        <v/>
      </c>
      <c r="J190" s="304" t="str">
        <f>IF('Result Sheet'!FZ193="","",'Result Sheet'!FZ193)</f>
        <v/>
      </c>
      <c r="K190" s="191" t="str">
        <f>IF('Result Sheet'!FU193="","",'Result Sheet'!FU193)</f>
        <v/>
      </c>
      <c r="L190" s="192" t="str">
        <f>IF('Result Sheet'!FV193="","",'Result Sheet'!FV193)</f>
        <v/>
      </c>
      <c r="M190" s="191" t="str">
        <f>IF('Result Sheet'!FW193="","",'Result Sheet'!FW193)</f>
        <v/>
      </c>
      <c r="N190" s="330" t="str">
        <f>IF('Result Sheet'!FZ193="NSO","NSO",IF('Result Sheet'!FX193="","",'Result Sheet'!FX193))</f>
        <v/>
      </c>
      <c r="O190" s="193" t="str">
        <f>IF('Result Sheet'!AE193="","",'Result Sheet'!AE193)</f>
        <v/>
      </c>
      <c r="P190" s="194" t="str">
        <f>IF('Result Sheet'!AF193="","",'Result Sheet'!AF193)</f>
        <v/>
      </c>
      <c r="Q190" s="193" t="str">
        <f>IF('Result Sheet'!AZ193="","",'Result Sheet'!AZ193)</f>
        <v/>
      </c>
      <c r="R190" s="194" t="str">
        <f>IF('Result Sheet'!BA193="","",'Result Sheet'!BA193)</f>
        <v/>
      </c>
      <c r="S190" s="193" t="str">
        <f>IF('Result Sheet'!BV193="","",'Result Sheet'!BV193)</f>
        <v/>
      </c>
      <c r="T190" s="194" t="str">
        <f>IF('Result Sheet'!BW193="","",'Result Sheet'!BW193)</f>
        <v/>
      </c>
      <c r="U190" s="193" t="str">
        <f>IF('Result Sheet'!CQ193="","",'Result Sheet'!CQ193)</f>
        <v/>
      </c>
      <c r="V190" s="194" t="str">
        <f>IF('Result Sheet'!CR193="","",'Result Sheet'!CR193)</f>
        <v/>
      </c>
      <c r="W190" s="193" t="str">
        <f>IF('Result Sheet'!DL193="","",'Result Sheet'!DL193)</f>
        <v/>
      </c>
      <c r="X190" s="194" t="str">
        <f>IF('Result Sheet'!DM193="","",'Result Sheet'!DM193)</f>
        <v/>
      </c>
      <c r="Y190" s="193" t="str">
        <f>IF('Result Sheet'!EG193="","",'Result Sheet'!EG193)</f>
        <v/>
      </c>
      <c r="Z190" s="194" t="str">
        <f>IF('Result Sheet'!EH193="","",'Result Sheet'!EH193)</f>
        <v/>
      </c>
      <c r="AA190" s="195" t="str">
        <f>IF('Result Sheet'!GB193="","",'Result Sheet'!GB193)</f>
        <v/>
      </c>
      <c r="BU190" s="196" t="str">
        <f>'Result Sheet'!G193</f>
        <v/>
      </c>
      <c r="BV190" s="197" t="str">
        <f t="shared" si="24"/>
        <v/>
      </c>
      <c r="BW190" s="197" t="str">
        <f t="shared" si="25"/>
        <v/>
      </c>
      <c r="BX190" s="197" t="str">
        <f t="shared" si="26"/>
        <v/>
      </c>
      <c r="BY190" s="197" t="str">
        <f t="shared" si="27"/>
        <v/>
      </c>
      <c r="BZ190" s="197" t="str">
        <f t="shared" si="28"/>
        <v/>
      </c>
      <c r="CA190" s="197" t="str">
        <f t="shared" si="29"/>
        <v/>
      </c>
      <c r="CB190" s="197" t="str">
        <f t="shared" si="30"/>
        <v/>
      </c>
      <c r="CC190" s="197" t="str">
        <f t="shared" si="31"/>
        <v/>
      </c>
      <c r="CD190" s="197" t="str">
        <f t="shared" si="32"/>
        <v/>
      </c>
      <c r="CE190" s="197" t="str">
        <f t="shared" si="33"/>
        <v/>
      </c>
      <c r="CF190" s="197" t="str">
        <f t="shared" si="34"/>
        <v/>
      </c>
      <c r="CG190" s="197" t="str">
        <f t="shared" si="35"/>
        <v/>
      </c>
      <c r="CH190" s="198"/>
    </row>
    <row r="191" spans="1:86" ht="15.95" customHeight="1">
      <c r="A191" s="186">
        <f>IF('Result Sheet'!A194="","",'Result Sheet'!A194)</f>
        <v>187</v>
      </c>
      <c r="B191" s="187" t="str">
        <f>IF('Result Sheet'!B194="","",'Result Sheet'!B194)</f>
        <v/>
      </c>
      <c r="C191" s="188" t="str">
        <f>IF('Result Sheet'!F194="","",'Result Sheet'!F194)</f>
        <v/>
      </c>
      <c r="D191" s="189" t="str">
        <f>IF('Result Sheet'!E194="","",'Result Sheet'!E194)</f>
        <v/>
      </c>
      <c r="E191" s="333" t="str">
        <f>IF('Result Sheet'!G194="","",'Result Sheet'!G194)</f>
        <v/>
      </c>
      <c r="F191" s="333" t="str">
        <f>IF('Result Sheet'!H194="","",'Result Sheet'!H194)</f>
        <v/>
      </c>
      <c r="G191" s="333" t="str">
        <f>IF('Result Sheet'!I194="","",'Result Sheet'!I194)</f>
        <v/>
      </c>
      <c r="H191" s="190" t="str">
        <f>IF('Result Sheet'!K194="","",'Result Sheet'!K194)</f>
        <v/>
      </c>
      <c r="I191" s="190" t="str">
        <f>IF('Result Sheet'!J194="","",'Result Sheet'!J194)</f>
        <v/>
      </c>
      <c r="J191" s="304" t="str">
        <f>IF('Result Sheet'!FZ194="","",'Result Sheet'!FZ194)</f>
        <v/>
      </c>
      <c r="K191" s="191" t="str">
        <f>IF('Result Sheet'!FU194="","",'Result Sheet'!FU194)</f>
        <v/>
      </c>
      <c r="L191" s="192" t="str">
        <f>IF('Result Sheet'!FV194="","",'Result Sheet'!FV194)</f>
        <v/>
      </c>
      <c r="M191" s="191" t="str">
        <f>IF('Result Sheet'!FW194="","",'Result Sheet'!FW194)</f>
        <v/>
      </c>
      <c r="N191" s="330" t="str">
        <f>IF('Result Sheet'!FZ194="NSO","NSO",IF('Result Sheet'!FX194="","",'Result Sheet'!FX194))</f>
        <v/>
      </c>
      <c r="O191" s="193" t="str">
        <f>IF('Result Sheet'!AE194="","",'Result Sheet'!AE194)</f>
        <v/>
      </c>
      <c r="P191" s="194" t="str">
        <f>IF('Result Sheet'!AF194="","",'Result Sheet'!AF194)</f>
        <v/>
      </c>
      <c r="Q191" s="193" t="str">
        <f>IF('Result Sheet'!AZ194="","",'Result Sheet'!AZ194)</f>
        <v/>
      </c>
      <c r="R191" s="194" t="str">
        <f>IF('Result Sheet'!BA194="","",'Result Sheet'!BA194)</f>
        <v/>
      </c>
      <c r="S191" s="193" t="str">
        <f>IF('Result Sheet'!BV194="","",'Result Sheet'!BV194)</f>
        <v/>
      </c>
      <c r="T191" s="194" t="str">
        <f>IF('Result Sheet'!BW194="","",'Result Sheet'!BW194)</f>
        <v/>
      </c>
      <c r="U191" s="193" t="str">
        <f>IF('Result Sheet'!CQ194="","",'Result Sheet'!CQ194)</f>
        <v/>
      </c>
      <c r="V191" s="194" t="str">
        <f>IF('Result Sheet'!CR194="","",'Result Sheet'!CR194)</f>
        <v/>
      </c>
      <c r="W191" s="193" t="str">
        <f>IF('Result Sheet'!DL194="","",'Result Sheet'!DL194)</f>
        <v/>
      </c>
      <c r="X191" s="194" t="str">
        <f>IF('Result Sheet'!DM194="","",'Result Sheet'!DM194)</f>
        <v/>
      </c>
      <c r="Y191" s="193" t="str">
        <f>IF('Result Sheet'!EG194="","",'Result Sheet'!EG194)</f>
        <v/>
      </c>
      <c r="Z191" s="194" t="str">
        <f>IF('Result Sheet'!EH194="","",'Result Sheet'!EH194)</f>
        <v/>
      </c>
      <c r="AA191" s="195" t="str">
        <f>IF('Result Sheet'!GB194="","",'Result Sheet'!GB194)</f>
        <v/>
      </c>
      <c r="BU191" s="196" t="str">
        <f>'Result Sheet'!G194</f>
        <v/>
      </c>
      <c r="BV191" s="197" t="str">
        <f t="shared" si="24"/>
        <v/>
      </c>
      <c r="BW191" s="197" t="str">
        <f t="shared" si="25"/>
        <v/>
      </c>
      <c r="BX191" s="197" t="str">
        <f t="shared" si="26"/>
        <v/>
      </c>
      <c r="BY191" s="197" t="str">
        <f t="shared" si="27"/>
        <v/>
      </c>
      <c r="BZ191" s="197" t="str">
        <f t="shared" si="28"/>
        <v/>
      </c>
      <c r="CA191" s="197" t="str">
        <f t="shared" si="29"/>
        <v/>
      </c>
      <c r="CB191" s="197" t="str">
        <f t="shared" si="30"/>
        <v/>
      </c>
      <c r="CC191" s="197" t="str">
        <f t="shared" si="31"/>
        <v/>
      </c>
      <c r="CD191" s="197" t="str">
        <f t="shared" si="32"/>
        <v/>
      </c>
      <c r="CE191" s="197" t="str">
        <f t="shared" si="33"/>
        <v/>
      </c>
      <c r="CF191" s="197" t="str">
        <f t="shared" si="34"/>
        <v/>
      </c>
      <c r="CG191" s="197" t="str">
        <f t="shared" si="35"/>
        <v/>
      </c>
      <c r="CH191" s="198"/>
    </row>
    <row r="192" spans="1:86" ht="15.95" customHeight="1">
      <c r="A192" s="186">
        <f>IF('Result Sheet'!A195="","",'Result Sheet'!A195)</f>
        <v>188</v>
      </c>
      <c r="B192" s="187" t="str">
        <f>IF('Result Sheet'!B195="","",'Result Sheet'!B195)</f>
        <v/>
      </c>
      <c r="C192" s="188" t="str">
        <f>IF('Result Sheet'!F195="","",'Result Sheet'!F195)</f>
        <v/>
      </c>
      <c r="D192" s="189" t="str">
        <f>IF('Result Sheet'!E195="","",'Result Sheet'!E195)</f>
        <v/>
      </c>
      <c r="E192" s="333" t="str">
        <f>IF('Result Sheet'!G195="","",'Result Sheet'!G195)</f>
        <v/>
      </c>
      <c r="F192" s="333" t="str">
        <f>IF('Result Sheet'!H195="","",'Result Sheet'!H195)</f>
        <v/>
      </c>
      <c r="G192" s="333" t="str">
        <f>IF('Result Sheet'!I195="","",'Result Sheet'!I195)</f>
        <v/>
      </c>
      <c r="H192" s="190" t="str">
        <f>IF('Result Sheet'!K195="","",'Result Sheet'!K195)</f>
        <v/>
      </c>
      <c r="I192" s="190" t="str">
        <f>IF('Result Sheet'!J195="","",'Result Sheet'!J195)</f>
        <v/>
      </c>
      <c r="J192" s="304" t="str">
        <f>IF('Result Sheet'!FZ195="","",'Result Sheet'!FZ195)</f>
        <v/>
      </c>
      <c r="K192" s="191" t="str">
        <f>IF('Result Sheet'!FU195="","",'Result Sheet'!FU195)</f>
        <v/>
      </c>
      <c r="L192" s="192" t="str">
        <f>IF('Result Sheet'!FV195="","",'Result Sheet'!FV195)</f>
        <v/>
      </c>
      <c r="M192" s="191" t="str">
        <f>IF('Result Sheet'!FW195="","",'Result Sheet'!FW195)</f>
        <v/>
      </c>
      <c r="N192" s="330" t="str">
        <f>IF('Result Sheet'!FZ195="NSO","NSO",IF('Result Sheet'!FX195="","",'Result Sheet'!FX195))</f>
        <v/>
      </c>
      <c r="O192" s="193" t="str">
        <f>IF('Result Sheet'!AE195="","",'Result Sheet'!AE195)</f>
        <v/>
      </c>
      <c r="P192" s="194" t="str">
        <f>IF('Result Sheet'!AF195="","",'Result Sheet'!AF195)</f>
        <v/>
      </c>
      <c r="Q192" s="193" t="str">
        <f>IF('Result Sheet'!AZ195="","",'Result Sheet'!AZ195)</f>
        <v/>
      </c>
      <c r="R192" s="194" t="str">
        <f>IF('Result Sheet'!BA195="","",'Result Sheet'!BA195)</f>
        <v/>
      </c>
      <c r="S192" s="193" t="str">
        <f>IF('Result Sheet'!BV195="","",'Result Sheet'!BV195)</f>
        <v/>
      </c>
      <c r="T192" s="194" t="str">
        <f>IF('Result Sheet'!BW195="","",'Result Sheet'!BW195)</f>
        <v/>
      </c>
      <c r="U192" s="193" t="str">
        <f>IF('Result Sheet'!CQ195="","",'Result Sheet'!CQ195)</f>
        <v/>
      </c>
      <c r="V192" s="194" t="str">
        <f>IF('Result Sheet'!CR195="","",'Result Sheet'!CR195)</f>
        <v/>
      </c>
      <c r="W192" s="193" t="str">
        <f>IF('Result Sheet'!DL195="","",'Result Sheet'!DL195)</f>
        <v/>
      </c>
      <c r="X192" s="194" t="str">
        <f>IF('Result Sheet'!DM195="","",'Result Sheet'!DM195)</f>
        <v/>
      </c>
      <c r="Y192" s="193" t="str">
        <f>IF('Result Sheet'!EG195="","",'Result Sheet'!EG195)</f>
        <v/>
      </c>
      <c r="Z192" s="194" t="str">
        <f>IF('Result Sheet'!EH195="","",'Result Sheet'!EH195)</f>
        <v/>
      </c>
      <c r="AA192" s="195" t="str">
        <f>IF('Result Sheet'!GB195="","",'Result Sheet'!GB195)</f>
        <v/>
      </c>
      <c r="BU192" s="196" t="str">
        <f>'Result Sheet'!G195</f>
        <v/>
      </c>
      <c r="BV192" s="197" t="str">
        <f t="shared" si="24"/>
        <v/>
      </c>
      <c r="BW192" s="197" t="str">
        <f t="shared" si="25"/>
        <v/>
      </c>
      <c r="BX192" s="197" t="str">
        <f t="shared" si="26"/>
        <v/>
      </c>
      <c r="BY192" s="197" t="str">
        <f t="shared" si="27"/>
        <v/>
      </c>
      <c r="BZ192" s="197" t="str">
        <f t="shared" si="28"/>
        <v/>
      </c>
      <c r="CA192" s="197" t="str">
        <f t="shared" si="29"/>
        <v/>
      </c>
      <c r="CB192" s="197" t="str">
        <f t="shared" si="30"/>
        <v/>
      </c>
      <c r="CC192" s="197" t="str">
        <f t="shared" si="31"/>
        <v/>
      </c>
      <c r="CD192" s="197" t="str">
        <f t="shared" si="32"/>
        <v/>
      </c>
      <c r="CE192" s="197" t="str">
        <f t="shared" si="33"/>
        <v/>
      </c>
      <c r="CF192" s="197" t="str">
        <f t="shared" si="34"/>
        <v/>
      </c>
      <c r="CG192" s="197" t="str">
        <f t="shared" si="35"/>
        <v/>
      </c>
      <c r="CH192" s="198"/>
    </row>
    <row r="193" spans="1:86" ht="15.95" customHeight="1">
      <c r="A193" s="186">
        <f>IF('Result Sheet'!A196="","",'Result Sheet'!A196)</f>
        <v>189</v>
      </c>
      <c r="B193" s="187" t="str">
        <f>IF('Result Sheet'!B196="","",'Result Sheet'!B196)</f>
        <v/>
      </c>
      <c r="C193" s="188" t="str">
        <f>IF('Result Sheet'!F196="","",'Result Sheet'!F196)</f>
        <v/>
      </c>
      <c r="D193" s="189" t="str">
        <f>IF('Result Sheet'!E196="","",'Result Sheet'!E196)</f>
        <v/>
      </c>
      <c r="E193" s="333" t="str">
        <f>IF('Result Sheet'!G196="","",'Result Sheet'!G196)</f>
        <v/>
      </c>
      <c r="F193" s="333" t="str">
        <f>IF('Result Sheet'!H196="","",'Result Sheet'!H196)</f>
        <v/>
      </c>
      <c r="G193" s="333" t="str">
        <f>IF('Result Sheet'!I196="","",'Result Sheet'!I196)</f>
        <v/>
      </c>
      <c r="H193" s="190" t="str">
        <f>IF('Result Sheet'!K196="","",'Result Sheet'!K196)</f>
        <v/>
      </c>
      <c r="I193" s="190" t="str">
        <f>IF('Result Sheet'!J196="","",'Result Sheet'!J196)</f>
        <v/>
      </c>
      <c r="J193" s="304" t="str">
        <f>IF('Result Sheet'!FZ196="","",'Result Sheet'!FZ196)</f>
        <v/>
      </c>
      <c r="K193" s="191" t="str">
        <f>IF('Result Sheet'!FU196="","",'Result Sheet'!FU196)</f>
        <v/>
      </c>
      <c r="L193" s="192" t="str">
        <f>IF('Result Sheet'!FV196="","",'Result Sheet'!FV196)</f>
        <v/>
      </c>
      <c r="M193" s="191" t="str">
        <f>IF('Result Sheet'!FW196="","",'Result Sheet'!FW196)</f>
        <v/>
      </c>
      <c r="N193" s="330" t="str">
        <f>IF('Result Sheet'!FZ196="NSO","NSO",IF('Result Sheet'!FX196="","",'Result Sheet'!FX196))</f>
        <v/>
      </c>
      <c r="O193" s="193" t="str">
        <f>IF('Result Sheet'!AE196="","",'Result Sheet'!AE196)</f>
        <v/>
      </c>
      <c r="P193" s="194" t="str">
        <f>IF('Result Sheet'!AF196="","",'Result Sheet'!AF196)</f>
        <v/>
      </c>
      <c r="Q193" s="193" t="str">
        <f>IF('Result Sheet'!AZ196="","",'Result Sheet'!AZ196)</f>
        <v/>
      </c>
      <c r="R193" s="194" t="str">
        <f>IF('Result Sheet'!BA196="","",'Result Sheet'!BA196)</f>
        <v/>
      </c>
      <c r="S193" s="193" t="str">
        <f>IF('Result Sheet'!BV196="","",'Result Sheet'!BV196)</f>
        <v/>
      </c>
      <c r="T193" s="194" t="str">
        <f>IF('Result Sheet'!BW196="","",'Result Sheet'!BW196)</f>
        <v/>
      </c>
      <c r="U193" s="193" t="str">
        <f>IF('Result Sheet'!CQ196="","",'Result Sheet'!CQ196)</f>
        <v/>
      </c>
      <c r="V193" s="194" t="str">
        <f>IF('Result Sheet'!CR196="","",'Result Sheet'!CR196)</f>
        <v/>
      </c>
      <c r="W193" s="193" t="str">
        <f>IF('Result Sheet'!DL196="","",'Result Sheet'!DL196)</f>
        <v/>
      </c>
      <c r="X193" s="194" t="str">
        <f>IF('Result Sheet'!DM196="","",'Result Sheet'!DM196)</f>
        <v/>
      </c>
      <c r="Y193" s="193" t="str">
        <f>IF('Result Sheet'!EG196="","",'Result Sheet'!EG196)</f>
        <v/>
      </c>
      <c r="Z193" s="194" t="str">
        <f>IF('Result Sheet'!EH196="","",'Result Sheet'!EH196)</f>
        <v/>
      </c>
      <c r="AA193" s="195" t="str">
        <f>IF('Result Sheet'!GB196="","",'Result Sheet'!GB196)</f>
        <v/>
      </c>
      <c r="BU193" s="196" t="str">
        <f>'Result Sheet'!G196</f>
        <v/>
      </c>
      <c r="BV193" s="197" t="str">
        <f t="shared" si="24"/>
        <v/>
      </c>
      <c r="BW193" s="197" t="str">
        <f t="shared" si="25"/>
        <v/>
      </c>
      <c r="BX193" s="197" t="str">
        <f t="shared" si="26"/>
        <v/>
      </c>
      <c r="BY193" s="197" t="str">
        <f t="shared" si="27"/>
        <v/>
      </c>
      <c r="BZ193" s="197" t="str">
        <f t="shared" si="28"/>
        <v/>
      </c>
      <c r="CA193" s="197" t="str">
        <f t="shared" si="29"/>
        <v/>
      </c>
      <c r="CB193" s="197" t="str">
        <f t="shared" si="30"/>
        <v/>
      </c>
      <c r="CC193" s="197" t="str">
        <f t="shared" si="31"/>
        <v/>
      </c>
      <c r="CD193" s="197" t="str">
        <f t="shared" si="32"/>
        <v/>
      </c>
      <c r="CE193" s="197" t="str">
        <f t="shared" si="33"/>
        <v/>
      </c>
      <c r="CF193" s="197" t="str">
        <f t="shared" si="34"/>
        <v/>
      </c>
      <c r="CG193" s="197" t="str">
        <f t="shared" si="35"/>
        <v/>
      </c>
      <c r="CH193" s="198"/>
    </row>
    <row r="194" spans="1:86" ht="15.95" customHeight="1">
      <c r="A194" s="186">
        <f>IF('Result Sheet'!A197="","",'Result Sheet'!A197)</f>
        <v>190</v>
      </c>
      <c r="B194" s="187" t="str">
        <f>IF('Result Sheet'!B197="","",'Result Sheet'!B197)</f>
        <v/>
      </c>
      <c r="C194" s="188" t="str">
        <f>IF('Result Sheet'!F197="","",'Result Sheet'!F197)</f>
        <v/>
      </c>
      <c r="D194" s="189" t="str">
        <f>IF('Result Sheet'!E197="","",'Result Sheet'!E197)</f>
        <v/>
      </c>
      <c r="E194" s="333" t="str">
        <f>IF('Result Sheet'!G197="","",'Result Sheet'!G197)</f>
        <v/>
      </c>
      <c r="F194" s="333" t="str">
        <f>IF('Result Sheet'!H197="","",'Result Sheet'!H197)</f>
        <v/>
      </c>
      <c r="G194" s="333" t="str">
        <f>IF('Result Sheet'!I197="","",'Result Sheet'!I197)</f>
        <v/>
      </c>
      <c r="H194" s="190" t="str">
        <f>IF('Result Sheet'!K197="","",'Result Sheet'!K197)</f>
        <v/>
      </c>
      <c r="I194" s="190" t="str">
        <f>IF('Result Sheet'!J197="","",'Result Sheet'!J197)</f>
        <v/>
      </c>
      <c r="J194" s="304" t="str">
        <f>IF('Result Sheet'!FZ197="","",'Result Sheet'!FZ197)</f>
        <v/>
      </c>
      <c r="K194" s="191" t="str">
        <f>IF('Result Sheet'!FU197="","",'Result Sheet'!FU197)</f>
        <v/>
      </c>
      <c r="L194" s="192" t="str">
        <f>IF('Result Sheet'!FV197="","",'Result Sheet'!FV197)</f>
        <v/>
      </c>
      <c r="M194" s="191" t="str">
        <f>IF('Result Sheet'!FW197="","",'Result Sheet'!FW197)</f>
        <v/>
      </c>
      <c r="N194" s="330" t="str">
        <f>IF('Result Sheet'!FZ197="NSO","NSO",IF('Result Sheet'!FX197="","",'Result Sheet'!FX197))</f>
        <v/>
      </c>
      <c r="O194" s="193" t="str">
        <f>IF('Result Sheet'!AE197="","",'Result Sheet'!AE197)</f>
        <v/>
      </c>
      <c r="P194" s="194" t="str">
        <f>IF('Result Sheet'!AF197="","",'Result Sheet'!AF197)</f>
        <v/>
      </c>
      <c r="Q194" s="193" t="str">
        <f>IF('Result Sheet'!AZ197="","",'Result Sheet'!AZ197)</f>
        <v/>
      </c>
      <c r="R194" s="194" t="str">
        <f>IF('Result Sheet'!BA197="","",'Result Sheet'!BA197)</f>
        <v/>
      </c>
      <c r="S194" s="193" t="str">
        <f>IF('Result Sheet'!BV197="","",'Result Sheet'!BV197)</f>
        <v/>
      </c>
      <c r="T194" s="194" t="str">
        <f>IF('Result Sheet'!BW197="","",'Result Sheet'!BW197)</f>
        <v/>
      </c>
      <c r="U194" s="193" t="str">
        <f>IF('Result Sheet'!CQ197="","",'Result Sheet'!CQ197)</f>
        <v/>
      </c>
      <c r="V194" s="194" t="str">
        <f>IF('Result Sheet'!CR197="","",'Result Sheet'!CR197)</f>
        <v/>
      </c>
      <c r="W194" s="193" t="str">
        <f>IF('Result Sheet'!DL197="","",'Result Sheet'!DL197)</f>
        <v/>
      </c>
      <c r="X194" s="194" t="str">
        <f>IF('Result Sheet'!DM197="","",'Result Sheet'!DM197)</f>
        <v/>
      </c>
      <c r="Y194" s="193" t="str">
        <f>IF('Result Sheet'!EG197="","",'Result Sheet'!EG197)</f>
        <v/>
      </c>
      <c r="Z194" s="194" t="str">
        <f>IF('Result Sheet'!EH197="","",'Result Sheet'!EH197)</f>
        <v/>
      </c>
      <c r="AA194" s="195" t="str">
        <f>IF('Result Sheet'!GB197="","",'Result Sheet'!GB197)</f>
        <v/>
      </c>
      <c r="BU194" s="196" t="str">
        <f>'Result Sheet'!G197</f>
        <v/>
      </c>
      <c r="BV194" s="197" t="str">
        <f t="shared" si="24"/>
        <v/>
      </c>
      <c r="BW194" s="197" t="str">
        <f t="shared" si="25"/>
        <v/>
      </c>
      <c r="BX194" s="197" t="str">
        <f t="shared" si="26"/>
        <v/>
      </c>
      <c r="BY194" s="197" t="str">
        <f t="shared" si="27"/>
        <v/>
      </c>
      <c r="BZ194" s="197" t="str">
        <f t="shared" si="28"/>
        <v/>
      </c>
      <c r="CA194" s="197" t="str">
        <f t="shared" si="29"/>
        <v/>
      </c>
      <c r="CB194" s="197" t="str">
        <f t="shared" si="30"/>
        <v/>
      </c>
      <c r="CC194" s="197" t="str">
        <f t="shared" si="31"/>
        <v/>
      </c>
      <c r="CD194" s="197" t="str">
        <f t="shared" si="32"/>
        <v/>
      </c>
      <c r="CE194" s="197" t="str">
        <f t="shared" si="33"/>
        <v/>
      </c>
      <c r="CF194" s="197" t="str">
        <f t="shared" si="34"/>
        <v/>
      </c>
      <c r="CG194" s="197" t="str">
        <f t="shared" si="35"/>
        <v/>
      </c>
      <c r="CH194" s="198"/>
    </row>
    <row r="195" spans="1:86" ht="15.95" customHeight="1">
      <c r="A195" s="186">
        <f>IF('Result Sheet'!A198="","",'Result Sheet'!A198)</f>
        <v>191</v>
      </c>
      <c r="B195" s="187" t="str">
        <f>IF('Result Sheet'!B198="","",'Result Sheet'!B198)</f>
        <v/>
      </c>
      <c r="C195" s="188" t="str">
        <f>IF('Result Sheet'!F198="","",'Result Sheet'!F198)</f>
        <v/>
      </c>
      <c r="D195" s="189" t="str">
        <f>IF('Result Sheet'!E198="","",'Result Sheet'!E198)</f>
        <v/>
      </c>
      <c r="E195" s="333" t="str">
        <f>IF('Result Sheet'!G198="","",'Result Sheet'!G198)</f>
        <v/>
      </c>
      <c r="F195" s="333" t="str">
        <f>IF('Result Sheet'!H198="","",'Result Sheet'!H198)</f>
        <v/>
      </c>
      <c r="G195" s="333" t="str">
        <f>IF('Result Sheet'!I198="","",'Result Sheet'!I198)</f>
        <v/>
      </c>
      <c r="H195" s="190" t="str">
        <f>IF('Result Sheet'!K198="","",'Result Sheet'!K198)</f>
        <v/>
      </c>
      <c r="I195" s="190" t="str">
        <f>IF('Result Sheet'!J198="","",'Result Sheet'!J198)</f>
        <v/>
      </c>
      <c r="J195" s="304" t="str">
        <f>IF('Result Sheet'!FZ198="","",'Result Sheet'!FZ198)</f>
        <v/>
      </c>
      <c r="K195" s="191" t="str">
        <f>IF('Result Sheet'!FU198="","",'Result Sheet'!FU198)</f>
        <v/>
      </c>
      <c r="L195" s="192" t="str">
        <f>IF('Result Sheet'!FV198="","",'Result Sheet'!FV198)</f>
        <v/>
      </c>
      <c r="M195" s="191" t="str">
        <f>IF('Result Sheet'!FW198="","",'Result Sheet'!FW198)</f>
        <v/>
      </c>
      <c r="N195" s="330" t="str">
        <f>IF('Result Sheet'!FZ198="NSO","NSO",IF('Result Sheet'!FX198="","",'Result Sheet'!FX198))</f>
        <v/>
      </c>
      <c r="O195" s="193" t="str">
        <f>IF('Result Sheet'!AE198="","",'Result Sheet'!AE198)</f>
        <v/>
      </c>
      <c r="P195" s="194" t="str">
        <f>IF('Result Sheet'!AF198="","",'Result Sheet'!AF198)</f>
        <v/>
      </c>
      <c r="Q195" s="193" t="str">
        <f>IF('Result Sheet'!AZ198="","",'Result Sheet'!AZ198)</f>
        <v/>
      </c>
      <c r="R195" s="194" t="str">
        <f>IF('Result Sheet'!BA198="","",'Result Sheet'!BA198)</f>
        <v/>
      </c>
      <c r="S195" s="193" t="str">
        <f>IF('Result Sheet'!BV198="","",'Result Sheet'!BV198)</f>
        <v/>
      </c>
      <c r="T195" s="194" t="str">
        <f>IF('Result Sheet'!BW198="","",'Result Sheet'!BW198)</f>
        <v/>
      </c>
      <c r="U195" s="193" t="str">
        <f>IF('Result Sheet'!CQ198="","",'Result Sheet'!CQ198)</f>
        <v/>
      </c>
      <c r="V195" s="194" t="str">
        <f>IF('Result Sheet'!CR198="","",'Result Sheet'!CR198)</f>
        <v/>
      </c>
      <c r="W195" s="193" t="str">
        <f>IF('Result Sheet'!DL198="","",'Result Sheet'!DL198)</f>
        <v/>
      </c>
      <c r="X195" s="194" t="str">
        <f>IF('Result Sheet'!DM198="","",'Result Sheet'!DM198)</f>
        <v/>
      </c>
      <c r="Y195" s="193" t="str">
        <f>IF('Result Sheet'!EG198="","",'Result Sheet'!EG198)</f>
        <v/>
      </c>
      <c r="Z195" s="194" t="str">
        <f>IF('Result Sheet'!EH198="","",'Result Sheet'!EH198)</f>
        <v/>
      </c>
      <c r="AA195" s="195" t="str">
        <f>IF('Result Sheet'!GB198="","",'Result Sheet'!GB198)</f>
        <v/>
      </c>
      <c r="BU195" s="196" t="str">
        <f>'Result Sheet'!G198</f>
        <v/>
      </c>
      <c r="BV195" s="197" t="str">
        <f t="shared" si="24"/>
        <v/>
      </c>
      <c r="BW195" s="197" t="str">
        <f t="shared" si="25"/>
        <v/>
      </c>
      <c r="BX195" s="197" t="str">
        <f t="shared" si="26"/>
        <v/>
      </c>
      <c r="BY195" s="197" t="str">
        <f t="shared" si="27"/>
        <v/>
      </c>
      <c r="BZ195" s="197" t="str">
        <f t="shared" si="28"/>
        <v/>
      </c>
      <c r="CA195" s="197" t="str">
        <f t="shared" si="29"/>
        <v/>
      </c>
      <c r="CB195" s="197" t="str">
        <f t="shared" si="30"/>
        <v/>
      </c>
      <c r="CC195" s="197" t="str">
        <f t="shared" si="31"/>
        <v/>
      </c>
      <c r="CD195" s="197" t="str">
        <f t="shared" si="32"/>
        <v/>
      </c>
      <c r="CE195" s="197" t="str">
        <f t="shared" si="33"/>
        <v/>
      </c>
      <c r="CF195" s="197" t="str">
        <f t="shared" si="34"/>
        <v/>
      </c>
      <c r="CG195" s="197" t="str">
        <f t="shared" si="35"/>
        <v/>
      </c>
      <c r="CH195" s="198"/>
    </row>
    <row r="196" spans="1:86" ht="15.95" customHeight="1">
      <c r="A196" s="186">
        <f>IF('Result Sheet'!A199="","",'Result Sheet'!A199)</f>
        <v>192</v>
      </c>
      <c r="B196" s="187" t="str">
        <f>IF('Result Sheet'!B199="","",'Result Sheet'!B199)</f>
        <v/>
      </c>
      <c r="C196" s="188" t="str">
        <f>IF('Result Sheet'!F199="","",'Result Sheet'!F199)</f>
        <v/>
      </c>
      <c r="D196" s="189" t="str">
        <f>IF('Result Sheet'!E199="","",'Result Sheet'!E199)</f>
        <v/>
      </c>
      <c r="E196" s="333" t="str">
        <f>IF('Result Sheet'!G199="","",'Result Sheet'!G199)</f>
        <v/>
      </c>
      <c r="F196" s="333" t="str">
        <f>IF('Result Sheet'!H199="","",'Result Sheet'!H199)</f>
        <v/>
      </c>
      <c r="G196" s="333" t="str">
        <f>IF('Result Sheet'!I199="","",'Result Sheet'!I199)</f>
        <v/>
      </c>
      <c r="H196" s="190" t="str">
        <f>IF('Result Sheet'!K199="","",'Result Sheet'!K199)</f>
        <v/>
      </c>
      <c r="I196" s="190" t="str">
        <f>IF('Result Sheet'!J199="","",'Result Sheet'!J199)</f>
        <v/>
      </c>
      <c r="J196" s="304" t="str">
        <f>IF('Result Sheet'!FZ199="","",'Result Sheet'!FZ199)</f>
        <v/>
      </c>
      <c r="K196" s="191" t="str">
        <f>IF('Result Sheet'!FU199="","",'Result Sheet'!FU199)</f>
        <v/>
      </c>
      <c r="L196" s="192" t="str">
        <f>IF('Result Sheet'!FV199="","",'Result Sheet'!FV199)</f>
        <v/>
      </c>
      <c r="M196" s="191" t="str">
        <f>IF('Result Sheet'!FW199="","",'Result Sheet'!FW199)</f>
        <v/>
      </c>
      <c r="N196" s="330" t="str">
        <f>IF('Result Sheet'!FZ199="NSO","NSO",IF('Result Sheet'!FX199="","",'Result Sheet'!FX199))</f>
        <v/>
      </c>
      <c r="O196" s="193" t="str">
        <f>IF('Result Sheet'!AE199="","",'Result Sheet'!AE199)</f>
        <v/>
      </c>
      <c r="P196" s="194" t="str">
        <f>IF('Result Sheet'!AF199="","",'Result Sheet'!AF199)</f>
        <v/>
      </c>
      <c r="Q196" s="193" t="str">
        <f>IF('Result Sheet'!AZ199="","",'Result Sheet'!AZ199)</f>
        <v/>
      </c>
      <c r="R196" s="194" t="str">
        <f>IF('Result Sheet'!BA199="","",'Result Sheet'!BA199)</f>
        <v/>
      </c>
      <c r="S196" s="193" t="str">
        <f>IF('Result Sheet'!BV199="","",'Result Sheet'!BV199)</f>
        <v/>
      </c>
      <c r="T196" s="194" t="str">
        <f>IF('Result Sheet'!BW199="","",'Result Sheet'!BW199)</f>
        <v/>
      </c>
      <c r="U196" s="193" t="str">
        <f>IF('Result Sheet'!CQ199="","",'Result Sheet'!CQ199)</f>
        <v/>
      </c>
      <c r="V196" s="194" t="str">
        <f>IF('Result Sheet'!CR199="","",'Result Sheet'!CR199)</f>
        <v/>
      </c>
      <c r="W196" s="193" t="str">
        <f>IF('Result Sheet'!DL199="","",'Result Sheet'!DL199)</f>
        <v/>
      </c>
      <c r="X196" s="194" t="str">
        <f>IF('Result Sheet'!DM199="","",'Result Sheet'!DM199)</f>
        <v/>
      </c>
      <c r="Y196" s="193" t="str">
        <f>IF('Result Sheet'!EG199="","",'Result Sheet'!EG199)</f>
        <v/>
      </c>
      <c r="Z196" s="194" t="str">
        <f>IF('Result Sheet'!EH199="","",'Result Sheet'!EH199)</f>
        <v/>
      </c>
      <c r="AA196" s="195" t="str">
        <f>IF('Result Sheet'!GB199="","",'Result Sheet'!GB199)</f>
        <v/>
      </c>
      <c r="BU196" s="196" t="str">
        <f>'Result Sheet'!G199</f>
        <v/>
      </c>
      <c r="BV196" s="197" t="str">
        <f t="shared" si="24"/>
        <v/>
      </c>
      <c r="BW196" s="197" t="str">
        <f t="shared" si="25"/>
        <v/>
      </c>
      <c r="BX196" s="197" t="str">
        <f t="shared" si="26"/>
        <v/>
      </c>
      <c r="BY196" s="197" t="str">
        <f t="shared" si="27"/>
        <v/>
      </c>
      <c r="BZ196" s="197" t="str">
        <f t="shared" si="28"/>
        <v/>
      </c>
      <c r="CA196" s="197" t="str">
        <f t="shared" si="29"/>
        <v/>
      </c>
      <c r="CB196" s="197" t="str">
        <f t="shared" si="30"/>
        <v/>
      </c>
      <c r="CC196" s="197" t="str">
        <f t="shared" si="31"/>
        <v/>
      </c>
      <c r="CD196" s="197" t="str">
        <f t="shared" si="32"/>
        <v/>
      </c>
      <c r="CE196" s="197" t="str">
        <f t="shared" si="33"/>
        <v/>
      </c>
      <c r="CF196" s="197" t="str">
        <f t="shared" si="34"/>
        <v/>
      </c>
      <c r="CG196" s="197" t="str">
        <f t="shared" si="35"/>
        <v/>
      </c>
      <c r="CH196" s="198"/>
    </row>
    <row r="197" spans="1:86" ht="15.95" customHeight="1">
      <c r="A197" s="186">
        <f>IF('Result Sheet'!A200="","",'Result Sheet'!A200)</f>
        <v>193</v>
      </c>
      <c r="B197" s="187" t="str">
        <f>IF('Result Sheet'!B200="","",'Result Sheet'!B200)</f>
        <v/>
      </c>
      <c r="C197" s="188" t="str">
        <f>IF('Result Sheet'!F200="","",'Result Sheet'!F200)</f>
        <v/>
      </c>
      <c r="D197" s="189" t="str">
        <f>IF('Result Sheet'!E200="","",'Result Sheet'!E200)</f>
        <v/>
      </c>
      <c r="E197" s="333" t="str">
        <f>IF('Result Sheet'!G200="","",'Result Sheet'!G200)</f>
        <v/>
      </c>
      <c r="F197" s="333" t="str">
        <f>IF('Result Sheet'!H200="","",'Result Sheet'!H200)</f>
        <v/>
      </c>
      <c r="G197" s="333" t="str">
        <f>IF('Result Sheet'!I200="","",'Result Sheet'!I200)</f>
        <v/>
      </c>
      <c r="H197" s="190" t="str">
        <f>IF('Result Sheet'!K200="","",'Result Sheet'!K200)</f>
        <v/>
      </c>
      <c r="I197" s="190" t="str">
        <f>IF('Result Sheet'!J200="","",'Result Sheet'!J200)</f>
        <v/>
      </c>
      <c r="J197" s="304" t="str">
        <f>IF('Result Sheet'!FZ200="","",'Result Sheet'!FZ200)</f>
        <v/>
      </c>
      <c r="K197" s="191" t="str">
        <f>IF('Result Sheet'!FU200="","",'Result Sheet'!FU200)</f>
        <v/>
      </c>
      <c r="L197" s="192" t="str">
        <f>IF('Result Sheet'!FV200="","",'Result Sheet'!FV200)</f>
        <v/>
      </c>
      <c r="M197" s="191" t="str">
        <f>IF('Result Sheet'!FW200="","",'Result Sheet'!FW200)</f>
        <v/>
      </c>
      <c r="N197" s="330" t="str">
        <f>IF('Result Sheet'!FZ200="NSO","NSO",IF('Result Sheet'!FX200="","",'Result Sheet'!FX200))</f>
        <v/>
      </c>
      <c r="O197" s="193" t="str">
        <f>IF('Result Sheet'!AE200="","",'Result Sheet'!AE200)</f>
        <v/>
      </c>
      <c r="P197" s="194" t="str">
        <f>IF('Result Sheet'!AF200="","",'Result Sheet'!AF200)</f>
        <v/>
      </c>
      <c r="Q197" s="193" t="str">
        <f>IF('Result Sheet'!AZ200="","",'Result Sheet'!AZ200)</f>
        <v/>
      </c>
      <c r="R197" s="194" t="str">
        <f>IF('Result Sheet'!BA200="","",'Result Sheet'!BA200)</f>
        <v/>
      </c>
      <c r="S197" s="193" t="str">
        <f>IF('Result Sheet'!BV200="","",'Result Sheet'!BV200)</f>
        <v/>
      </c>
      <c r="T197" s="194" t="str">
        <f>IF('Result Sheet'!BW200="","",'Result Sheet'!BW200)</f>
        <v/>
      </c>
      <c r="U197" s="193" t="str">
        <f>IF('Result Sheet'!CQ200="","",'Result Sheet'!CQ200)</f>
        <v/>
      </c>
      <c r="V197" s="194" t="str">
        <f>IF('Result Sheet'!CR200="","",'Result Sheet'!CR200)</f>
        <v/>
      </c>
      <c r="W197" s="193" t="str">
        <f>IF('Result Sheet'!DL200="","",'Result Sheet'!DL200)</f>
        <v/>
      </c>
      <c r="X197" s="194" t="str">
        <f>IF('Result Sheet'!DM200="","",'Result Sheet'!DM200)</f>
        <v/>
      </c>
      <c r="Y197" s="193" t="str">
        <f>IF('Result Sheet'!EG200="","",'Result Sheet'!EG200)</f>
        <v/>
      </c>
      <c r="Z197" s="194" t="str">
        <f>IF('Result Sheet'!EH200="","",'Result Sheet'!EH200)</f>
        <v/>
      </c>
      <c r="AA197" s="195" t="str">
        <f>IF('Result Sheet'!GB200="","",'Result Sheet'!GB200)</f>
        <v/>
      </c>
      <c r="BU197" s="196" t="str">
        <f>'Result Sheet'!G200</f>
        <v/>
      </c>
      <c r="BV197" s="197" t="str">
        <f t="shared" si="24"/>
        <v/>
      </c>
      <c r="BW197" s="197" t="str">
        <f t="shared" si="25"/>
        <v/>
      </c>
      <c r="BX197" s="197" t="str">
        <f t="shared" si="26"/>
        <v/>
      </c>
      <c r="BY197" s="197" t="str">
        <f t="shared" si="27"/>
        <v/>
      </c>
      <c r="BZ197" s="197" t="str">
        <f t="shared" si="28"/>
        <v/>
      </c>
      <c r="CA197" s="197" t="str">
        <f t="shared" si="29"/>
        <v/>
      </c>
      <c r="CB197" s="197" t="str">
        <f t="shared" si="30"/>
        <v/>
      </c>
      <c r="CC197" s="197" t="str">
        <f t="shared" si="31"/>
        <v/>
      </c>
      <c r="CD197" s="197" t="str">
        <f t="shared" si="32"/>
        <v/>
      </c>
      <c r="CE197" s="197" t="str">
        <f t="shared" si="33"/>
        <v/>
      </c>
      <c r="CF197" s="197" t="str">
        <f t="shared" si="34"/>
        <v/>
      </c>
      <c r="CG197" s="197" t="str">
        <f t="shared" si="35"/>
        <v/>
      </c>
      <c r="CH197" s="198"/>
    </row>
    <row r="198" spans="1:86" ht="15.95" customHeight="1">
      <c r="A198" s="186">
        <f>IF('Result Sheet'!A201="","",'Result Sheet'!A201)</f>
        <v>194</v>
      </c>
      <c r="B198" s="187" t="str">
        <f>IF('Result Sheet'!B201="","",'Result Sheet'!B201)</f>
        <v/>
      </c>
      <c r="C198" s="188" t="str">
        <f>IF('Result Sheet'!F201="","",'Result Sheet'!F201)</f>
        <v/>
      </c>
      <c r="D198" s="189" t="str">
        <f>IF('Result Sheet'!E201="","",'Result Sheet'!E201)</f>
        <v/>
      </c>
      <c r="E198" s="333" t="str">
        <f>IF('Result Sheet'!G201="","",'Result Sheet'!G201)</f>
        <v/>
      </c>
      <c r="F198" s="333" t="str">
        <f>IF('Result Sheet'!H201="","",'Result Sheet'!H201)</f>
        <v/>
      </c>
      <c r="G198" s="333" t="str">
        <f>IF('Result Sheet'!I201="","",'Result Sheet'!I201)</f>
        <v/>
      </c>
      <c r="H198" s="190" t="str">
        <f>IF('Result Sheet'!K201="","",'Result Sheet'!K201)</f>
        <v/>
      </c>
      <c r="I198" s="190" t="str">
        <f>IF('Result Sheet'!J201="","",'Result Sheet'!J201)</f>
        <v/>
      </c>
      <c r="J198" s="304" t="str">
        <f>IF('Result Sheet'!FZ201="","",'Result Sheet'!FZ201)</f>
        <v/>
      </c>
      <c r="K198" s="191" t="str">
        <f>IF('Result Sheet'!FU201="","",'Result Sheet'!FU201)</f>
        <v/>
      </c>
      <c r="L198" s="192" t="str">
        <f>IF('Result Sheet'!FV201="","",'Result Sheet'!FV201)</f>
        <v/>
      </c>
      <c r="M198" s="191" t="str">
        <f>IF('Result Sheet'!FW201="","",'Result Sheet'!FW201)</f>
        <v/>
      </c>
      <c r="N198" s="330" t="str">
        <f>IF('Result Sheet'!FZ201="NSO","NSO",IF('Result Sheet'!FX201="","",'Result Sheet'!FX201))</f>
        <v/>
      </c>
      <c r="O198" s="193" t="str">
        <f>IF('Result Sheet'!AE201="","",'Result Sheet'!AE201)</f>
        <v/>
      </c>
      <c r="P198" s="194" t="str">
        <f>IF('Result Sheet'!AF201="","",'Result Sheet'!AF201)</f>
        <v/>
      </c>
      <c r="Q198" s="193" t="str">
        <f>IF('Result Sheet'!AZ201="","",'Result Sheet'!AZ201)</f>
        <v/>
      </c>
      <c r="R198" s="194" t="str">
        <f>IF('Result Sheet'!BA201="","",'Result Sheet'!BA201)</f>
        <v/>
      </c>
      <c r="S198" s="193" t="str">
        <f>IF('Result Sheet'!BV201="","",'Result Sheet'!BV201)</f>
        <v/>
      </c>
      <c r="T198" s="194" t="str">
        <f>IF('Result Sheet'!BW201="","",'Result Sheet'!BW201)</f>
        <v/>
      </c>
      <c r="U198" s="193" t="str">
        <f>IF('Result Sheet'!CQ201="","",'Result Sheet'!CQ201)</f>
        <v/>
      </c>
      <c r="V198" s="194" t="str">
        <f>IF('Result Sheet'!CR201="","",'Result Sheet'!CR201)</f>
        <v/>
      </c>
      <c r="W198" s="193" t="str">
        <f>IF('Result Sheet'!DL201="","",'Result Sheet'!DL201)</f>
        <v/>
      </c>
      <c r="X198" s="194" t="str">
        <f>IF('Result Sheet'!DM201="","",'Result Sheet'!DM201)</f>
        <v/>
      </c>
      <c r="Y198" s="193" t="str">
        <f>IF('Result Sheet'!EG201="","",'Result Sheet'!EG201)</f>
        <v/>
      </c>
      <c r="Z198" s="194" t="str">
        <f>IF('Result Sheet'!EH201="","",'Result Sheet'!EH201)</f>
        <v/>
      </c>
      <c r="AA198" s="195" t="str">
        <f>IF('Result Sheet'!GB201="","",'Result Sheet'!GB201)</f>
        <v/>
      </c>
      <c r="BU198" s="196" t="str">
        <f>'Result Sheet'!G201</f>
        <v/>
      </c>
      <c r="BV198" s="197" t="str">
        <f t="shared" ref="BV198:BV204" si="36">IFERROR(IF(AND(N198="",J198=""),"",IF(AND(H198="SC",I198="M"),N198,"")),"")</f>
        <v/>
      </c>
      <c r="BW198" s="197" t="str">
        <f t="shared" ref="BW198:BW204" si="37">IFERROR(IF(AND(N198="",J198=""),"",IF(AND(H198="SC",I198="F"),N198,"")),"")</f>
        <v/>
      </c>
      <c r="BX198" s="197" t="str">
        <f t="shared" ref="BX198:BX204" si="38">IFERROR(IF(AND(N198="",J198=""),"",IF(AND(H198="ST",I198="M"),N198,"")),"")</f>
        <v/>
      </c>
      <c r="BY198" s="197" t="str">
        <f t="shared" ref="BY198:BY204" si="39">IFERROR(IF(AND(N198="",J198=""),"",IF(AND(H198="ST",I198="F"),N198,"")),"")</f>
        <v/>
      </c>
      <c r="BZ198" s="197" t="str">
        <f t="shared" ref="BZ198:BZ204" si="40">IFERROR(IF(AND(N198="",J198=""),"",IF(AND(H198="OBC",I198="M"),N198,"")),"")</f>
        <v/>
      </c>
      <c r="CA198" s="197" t="str">
        <f t="shared" ref="CA198:CA204" si="41">IFERROR(IF(AND(N198="",J198=""),"",IF(AND(H198="OBC",I198="F"),N198,"")),"")</f>
        <v/>
      </c>
      <c r="CB198" s="197" t="str">
        <f t="shared" ref="CB198:CB204" si="42">IFERROR(IF(AND(N198="",J198=""),"",IF(AND(H198="GEN",I198="M"),N198,"")),"")</f>
        <v/>
      </c>
      <c r="CC198" s="197" t="str">
        <f t="shared" ref="CC198:CC204" si="43">IFERROR(IF(AND(N198="",J198=""),"",IF(AND(H198="GEN",I198="F"),N198,"")),"")</f>
        <v/>
      </c>
      <c r="CD198" s="197" t="str">
        <f t="shared" ref="CD198:CD204" si="44">IFERROR(IF(AND(N198="",J198=""),"",IF(AND(H198="MIN",I198="M"),N198,"")),"")</f>
        <v/>
      </c>
      <c r="CE198" s="197" t="str">
        <f t="shared" ref="CE198:CE204" si="45">IFERROR(IF(AND(N198="",J198=""),"",IF(AND(H198="MIN",I198="M"),N198,"")),"")</f>
        <v/>
      </c>
      <c r="CF198" s="197" t="str">
        <f t="shared" ref="CF198:CF204" si="46">IFERROR(IF(AND(N198="",J198=""),"",IF(AND(H198="SBC",I198="M"),N198,"")),"")</f>
        <v/>
      </c>
      <c r="CG198" s="197" t="str">
        <f t="shared" ref="CG198:CG204" si="47">IFERROR(IF(AND(N198="",J198=""),"",IF(AND(H198="SBC",I198="F"),N198,"")),"")</f>
        <v/>
      </c>
      <c r="CH198" s="198"/>
    </row>
    <row r="199" spans="1:86" ht="15.95" customHeight="1">
      <c r="A199" s="186">
        <f>IF('Result Sheet'!A202="","",'Result Sheet'!A202)</f>
        <v>195</v>
      </c>
      <c r="B199" s="187" t="str">
        <f>IF('Result Sheet'!B202="","",'Result Sheet'!B202)</f>
        <v/>
      </c>
      <c r="C199" s="188" t="str">
        <f>IF('Result Sheet'!F202="","",'Result Sheet'!F202)</f>
        <v/>
      </c>
      <c r="D199" s="189" t="str">
        <f>IF('Result Sheet'!E202="","",'Result Sheet'!E202)</f>
        <v/>
      </c>
      <c r="E199" s="333" t="str">
        <f>IF('Result Sheet'!G202="","",'Result Sheet'!G202)</f>
        <v/>
      </c>
      <c r="F199" s="333" t="str">
        <f>IF('Result Sheet'!H202="","",'Result Sheet'!H202)</f>
        <v/>
      </c>
      <c r="G199" s="333" t="str">
        <f>IF('Result Sheet'!I202="","",'Result Sheet'!I202)</f>
        <v/>
      </c>
      <c r="H199" s="190" t="str">
        <f>IF('Result Sheet'!K202="","",'Result Sheet'!K202)</f>
        <v/>
      </c>
      <c r="I199" s="190" t="str">
        <f>IF('Result Sheet'!J202="","",'Result Sheet'!J202)</f>
        <v/>
      </c>
      <c r="J199" s="304" t="str">
        <f>IF('Result Sheet'!FZ202="","",'Result Sheet'!FZ202)</f>
        <v/>
      </c>
      <c r="K199" s="191" t="str">
        <f>IF('Result Sheet'!FU202="","",'Result Sheet'!FU202)</f>
        <v/>
      </c>
      <c r="L199" s="192" t="str">
        <f>IF('Result Sheet'!FV202="","",'Result Sheet'!FV202)</f>
        <v/>
      </c>
      <c r="M199" s="191" t="str">
        <f>IF('Result Sheet'!FW202="","",'Result Sheet'!FW202)</f>
        <v/>
      </c>
      <c r="N199" s="330" t="str">
        <f>IF('Result Sheet'!FZ202="NSO","NSO",IF('Result Sheet'!FX202="","",'Result Sheet'!FX202))</f>
        <v/>
      </c>
      <c r="O199" s="193" t="str">
        <f>IF('Result Sheet'!AE202="","",'Result Sheet'!AE202)</f>
        <v/>
      </c>
      <c r="P199" s="194" t="str">
        <f>IF('Result Sheet'!AF202="","",'Result Sheet'!AF202)</f>
        <v/>
      </c>
      <c r="Q199" s="193" t="str">
        <f>IF('Result Sheet'!AZ202="","",'Result Sheet'!AZ202)</f>
        <v/>
      </c>
      <c r="R199" s="194" t="str">
        <f>IF('Result Sheet'!BA202="","",'Result Sheet'!BA202)</f>
        <v/>
      </c>
      <c r="S199" s="193" t="str">
        <f>IF('Result Sheet'!BV202="","",'Result Sheet'!BV202)</f>
        <v/>
      </c>
      <c r="T199" s="194" t="str">
        <f>IF('Result Sheet'!BW202="","",'Result Sheet'!BW202)</f>
        <v/>
      </c>
      <c r="U199" s="193" t="str">
        <f>IF('Result Sheet'!CQ202="","",'Result Sheet'!CQ202)</f>
        <v/>
      </c>
      <c r="V199" s="194" t="str">
        <f>IF('Result Sheet'!CR202="","",'Result Sheet'!CR202)</f>
        <v/>
      </c>
      <c r="W199" s="193" t="str">
        <f>IF('Result Sheet'!DL202="","",'Result Sheet'!DL202)</f>
        <v/>
      </c>
      <c r="X199" s="194" t="str">
        <f>IF('Result Sheet'!DM202="","",'Result Sheet'!DM202)</f>
        <v/>
      </c>
      <c r="Y199" s="193" t="str">
        <f>IF('Result Sheet'!EG202="","",'Result Sheet'!EG202)</f>
        <v/>
      </c>
      <c r="Z199" s="194" t="str">
        <f>IF('Result Sheet'!EH202="","",'Result Sheet'!EH202)</f>
        <v/>
      </c>
      <c r="AA199" s="195" t="str">
        <f>IF('Result Sheet'!GB202="","",'Result Sheet'!GB202)</f>
        <v/>
      </c>
      <c r="BU199" s="196" t="str">
        <f>'Result Sheet'!G202</f>
        <v/>
      </c>
      <c r="BV199" s="197" t="str">
        <f t="shared" si="36"/>
        <v/>
      </c>
      <c r="BW199" s="197" t="str">
        <f t="shared" si="37"/>
        <v/>
      </c>
      <c r="BX199" s="197" t="str">
        <f t="shared" si="38"/>
        <v/>
      </c>
      <c r="BY199" s="197" t="str">
        <f t="shared" si="39"/>
        <v/>
      </c>
      <c r="BZ199" s="197" t="str">
        <f t="shared" si="40"/>
        <v/>
      </c>
      <c r="CA199" s="197" t="str">
        <f t="shared" si="41"/>
        <v/>
      </c>
      <c r="CB199" s="197" t="str">
        <f t="shared" si="42"/>
        <v/>
      </c>
      <c r="CC199" s="197" t="str">
        <f t="shared" si="43"/>
        <v/>
      </c>
      <c r="CD199" s="197" t="str">
        <f t="shared" si="44"/>
        <v/>
      </c>
      <c r="CE199" s="197" t="str">
        <f t="shared" si="45"/>
        <v/>
      </c>
      <c r="CF199" s="197" t="str">
        <f t="shared" si="46"/>
        <v/>
      </c>
      <c r="CG199" s="197" t="str">
        <f t="shared" si="47"/>
        <v/>
      </c>
      <c r="CH199" s="198"/>
    </row>
    <row r="200" spans="1:86" ht="15.95" customHeight="1">
      <c r="A200" s="186">
        <f>IF('Result Sheet'!A203="","",'Result Sheet'!A203)</f>
        <v>196</v>
      </c>
      <c r="B200" s="187" t="str">
        <f>IF('Result Sheet'!B203="","",'Result Sheet'!B203)</f>
        <v/>
      </c>
      <c r="C200" s="188" t="str">
        <f>IF('Result Sheet'!F203="","",'Result Sheet'!F203)</f>
        <v/>
      </c>
      <c r="D200" s="189" t="str">
        <f>IF('Result Sheet'!E203="","",'Result Sheet'!E203)</f>
        <v/>
      </c>
      <c r="E200" s="333" t="str">
        <f>IF('Result Sheet'!G203="","",'Result Sheet'!G203)</f>
        <v/>
      </c>
      <c r="F200" s="333" t="str">
        <f>IF('Result Sheet'!H203="","",'Result Sheet'!H203)</f>
        <v/>
      </c>
      <c r="G200" s="333" t="str">
        <f>IF('Result Sheet'!I203="","",'Result Sheet'!I203)</f>
        <v/>
      </c>
      <c r="H200" s="190" t="str">
        <f>IF('Result Sheet'!K203="","",'Result Sheet'!K203)</f>
        <v/>
      </c>
      <c r="I200" s="190" t="str">
        <f>IF('Result Sheet'!J203="","",'Result Sheet'!J203)</f>
        <v/>
      </c>
      <c r="J200" s="304" t="str">
        <f>IF('Result Sheet'!FZ203="","",'Result Sheet'!FZ203)</f>
        <v/>
      </c>
      <c r="K200" s="191" t="str">
        <f>IF('Result Sheet'!FU203="","",'Result Sheet'!FU203)</f>
        <v/>
      </c>
      <c r="L200" s="192" t="str">
        <f>IF('Result Sheet'!FV203="","",'Result Sheet'!FV203)</f>
        <v/>
      </c>
      <c r="M200" s="191" t="str">
        <f>IF('Result Sheet'!FW203="","",'Result Sheet'!FW203)</f>
        <v/>
      </c>
      <c r="N200" s="330" t="str">
        <f>IF('Result Sheet'!FZ203="NSO","NSO",IF('Result Sheet'!FX203="","",'Result Sheet'!FX203))</f>
        <v/>
      </c>
      <c r="O200" s="193" t="str">
        <f>IF('Result Sheet'!AE203="","",'Result Sheet'!AE203)</f>
        <v/>
      </c>
      <c r="P200" s="194" t="str">
        <f>IF('Result Sheet'!AF203="","",'Result Sheet'!AF203)</f>
        <v/>
      </c>
      <c r="Q200" s="193" t="str">
        <f>IF('Result Sheet'!AZ203="","",'Result Sheet'!AZ203)</f>
        <v/>
      </c>
      <c r="R200" s="194" t="str">
        <f>IF('Result Sheet'!BA203="","",'Result Sheet'!BA203)</f>
        <v/>
      </c>
      <c r="S200" s="193" t="str">
        <f>IF('Result Sheet'!BV203="","",'Result Sheet'!BV203)</f>
        <v/>
      </c>
      <c r="T200" s="194" t="str">
        <f>IF('Result Sheet'!BW203="","",'Result Sheet'!BW203)</f>
        <v/>
      </c>
      <c r="U200" s="193" t="str">
        <f>IF('Result Sheet'!CQ203="","",'Result Sheet'!CQ203)</f>
        <v/>
      </c>
      <c r="V200" s="194" t="str">
        <f>IF('Result Sheet'!CR203="","",'Result Sheet'!CR203)</f>
        <v/>
      </c>
      <c r="W200" s="193" t="str">
        <f>IF('Result Sheet'!DL203="","",'Result Sheet'!DL203)</f>
        <v/>
      </c>
      <c r="X200" s="194" t="str">
        <f>IF('Result Sheet'!DM203="","",'Result Sheet'!DM203)</f>
        <v/>
      </c>
      <c r="Y200" s="193" t="str">
        <f>IF('Result Sheet'!EG203="","",'Result Sheet'!EG203)</f>
        <v/>
      </c>
      <c r="Z200" s="194" t="str">
        <f>IF('Result Sheet'!EH203="","",'Result Sheet'!EH203)</f>
        <v/>
      </c>
      <c r="AA200" s="195" t="str">
        <f>IF('Result Sheet'!GB203="","",'Result Sheet'!GB203)</f>
        <v/>
      </c>
      <c r="BU200" s="196" t="str">
        <f>'Result Sheet'!G203</f>
        <v/>
      </c>
      <c r="BV200" s="197" t="str">
        <f t="shared" si="36"/>
        <v/>
      </c>
      <c r="BW200" s="197" t="str">
        <f t="shared" si="37"/>
        <v/>
      </c>
      <c r="BX200" s="197" t="str">
        <f t="shared" si="38"/>
        <v/>
      </c>
      <c r="BY200" s="197" t="str">
        <f t="shared" si="39"/>
        <v/>
      </c>
      <c r="BZ200" s="197" t="str">
        <f t="shared" si="40"/>
        <v/>
      </c>
      <c r="CA200" s="197" t="str">
        <f t="shared" si="41"/>
        <v/>
      </c>
      <c r="CB200" s="197" t="str">
        <f t="shared" si="42"/>
        <v/>
      </c>
      <c r="CC200" s="197" t="str">
        <f t="shared" si="43"/>
        <v/>
      </c>
      <c r="CD200" s="197" t="str">
        <f t="shared" si="44"/>
        <v/>
      </c>
      <c r="CE200" s="197" t="str">
        <f t="shared" si="45"/>
        <v/>
      </c>
      <c r="CF200" s="197" t="str">
        <f t="shared" si="46"/>
        <v/>
      </c>
      <c r="CG200" s="197" t="str">
        <f t="shared" si="47"/>
        <v/>
      </c>
      <c r="CH200" s="198"/>
    </row>
    <row r="201" spans="1:86" ht="15.95" customHeight="1">
      <c r="A201" s="186">
        <f>IF('Result Sheet'!A204="","",'Result Sheet'!A204)</f>
        <v>197</v>
      </c>
      <c r="B201" s="187" t="str">
        <f>IF('Result Sheet'!B204="","",'Result Sheet'!B204)</f>
        <v/>
      </c>
      <c r="C201" s="188" t="str">
        <f>IF('Result Sheet'!F204="","",'Result Sheet'!F204)</f>
        <v/>
      </c>
      <c r="D201" s="189" t="str">
        <f>IF('Result Sheet'!E204="","",'Result Sheet'!E204)</f>
        <v/>
      </c>
      <c r="E201" s="333" t="str">
        <f>IF('Result Sheet'!G204="","",'Result Sheet'!G204)</f>
        <v/>
      </c>
      <c r="F201" s="333" t="str">
        <f>IF('Result Sheet'!H204="","",'Result Sheet'!H204)</f>
        <v/>
      </c>
      <c r="G201" s="333" t="str">
        <f>IF('Result Sheet'!I204="","",'Result Sheet'!I204)</f>
        <v/>
      </c>
      <c r="H201" s="190" t="str">
        <f>IF('Result Sheet'!K204="","",'Result Sheet'!K204)</f>
        <v/>
      </c>
      <c r="I201" s="190" t="str">
        <f>IF('Result Sheet'!J204="","",'Result Sheet'!J204)</f>
        <v/>
      </c>
      <c r="J201" s="304" t="str">
        <f>IF('Result Sheet'!FZ204="","",'Result Sheet'!FZ204)</f>
        <v/>
      </c>
      <c r="K201" s="191" t="str">
        <f>IF('Result Sheet'!FU204="","",'Result Sheet'!FU204)</f>
        <v/>
      </c>
      <c r="L201" s="192" t="str">
        <f>IF('Result Sheet'!FV204="","",'Result Sheet'!FV204)</f>
        <v/>
      </c>
      <c r="M201" s="191" t="str">
        <f>IF('Result Sheet'!FW204="","",'Result Sheet'!FW204)</f>
        <v/>
      </c>
      <c r="N201" s="330" t="str">
        <f>IF('Result Sheet'!FZ204="NSO","NSO",IF('Result Sheet'!FX204="","",'Result Sheet'!FX204))</f>
        <v/>
      </c>
      <c r="O201" s="193" t="str">
        <f>IF('Result Sheet'!AE204="","",'Result Sheet'!AE204)</f>
        <v/>
      </c>
      <c r="P201" s="194" t="str">
        <f>IF('Result Sheet'!AF204="","",'Result Sheet'!AF204)</f>
        <v/>
      </c>
      <c r="Q201" s="193" t="str">
        <f>IF('Result Sheet'!AZ204="","",'Result Sheet'!AZ204)</f>
        <v/>
      </c>
      <c r="R201" s="194" t="str">
        <f>IF('Result Sheet'!BA204="","",'Result Sheet'!BA204)</f>
        <v/>
      </c>
      <c r="S201" s="193" t="str">
        <f>IF('Result Sheet'!BV204="","",'Result Sheet'!BV204)</f>
        <v/>
      </c>
      <c r="T201" s="194" t="str">
        <f>IF('Result Sheet'!BW204="","",'Result Sheet'!BW204)</f>
        <v/>
      </c>
      <c r="U201" s="193" t="str">
        <f>IF('Result Sheet'!CQ204="","",'Result Sheet'!CQ204)</f>
        <v/>
      </c>
      <c r="V201" s="194" t="str">
        <f>IF('Result Sheet'!CR204="","",'Result Sheet'!CR204)</f>
        <v/>
      </c>
      <c r="W201" s="193" t="str">
        <f>IF('Result Sheet'!DL204="","",'Result Sheet'!DL204)</f>
        <v/>
      </c>
      <c r="X201" s="194" t="str">
        <f>IF('Result Sheet'!DM204="","",'Result Sheet'!DM204)</f>
        <v/>
      </c>
      <c r="Y201" s="193" t="str">
        <f>IF('Result Sheet'!EG204="","",'Result Sheet'!EG204)</f>
        <v/>
      </c>
      <c r="Z201" s="194" t="str">
        <f>IF('Result Sheet'!EH204="","",'Result Sheet'!EH204)</f>
        <v/>
      </c>
      <c r="AA201" s="195" t="str">
        <f>IF('Result Sheet'!GB204="","",'Result Sheet'!GB204)</f>
        <v/>
      </c>
      <c r="BU201" s="196" t="str">
        <f>'Result Sheet'!G204</f>
        <v/>
      </c>
      <c r="BV201" s="197" t="str">
        <f t="shared" si="36"/>
        <v/>
      </c>
      <c r="BW201" s="197" t="str">
        <f t="shared" si="37"/>
        <v/>
      </c>
      <c r="BX201" s="197" t="str">
        <f t="shared" si="38"/>
        <v/>
      </c>
      <c r="BY201" s="197" t="str">
        <f t="shared" si="39"/>
        <v/>
      </c>
      <c r="BZ201" s="197" t="str">
        <f t="shared" si="40"/>
        <v/>
      </c>
      <c r="CA201" s="197" t="str">
        <f t="shared" si="41"/>
        <v/>
      </c>
      <c r="CB201" s="197" t="str">
        <f t="shared" si="42"/>
        <v/>
      </c>
      <c r="CC201" s="197" t="str">
        <f t="shared" si="43"/>
        <v/>
      </c>
      <c r="CD201" s="197" t="str">
        <f t="shared" si="44"/>
        <v/>
      </c>
      <c r="CE201" s="197" t="str">
        <f t="shared" si="45"/>
        <v/>
      </c>
      <c r="CF201" s="197" t="str">
        <f t="shared" si="46"/>
        <v/>
      </c>
      <c r="CG201" s="197" t="str">
        <f t="shared" si="47"/>
        <v/>
      </c>
      <c r="CH201" s="198"/>
    </row>
    <row r="202" spans="1:86" ht="15.95" customHeight="1">
      <c r="A202" s="186">
        <f>IF('Result Sheet'!A205="","",'Result Sheet'!A205)</f>
        <v>198</v>
      </c>
      <c r="B202" s="187" t="str">
        <f>IF('Result Sheet'!B205="","",'Result Sheet'!B205)</f>
        <v/>
      </c>
      <c r="C202" s="188" t="str">
        <f>IF('Result Sheet'!F205="","",'Result Sheet'!F205)</f>
        <v/>
      </c>
      <c r="D202" s="189" t="str">
        <f>IF('Result Sheet'!E205="","",'Result Sheet'!E205)</f>
        <v/>
      </c>
      <c r="E202" s="333" t="str">
        <f>IF('Result Sheet'!G205="","",'Result Sheet'!G205)</f>
        <v/>
      </c>
      <c r="F202" s="333" t="str">
        <f>IF('Result Sheet'!H205="","",'Result Sheet'!H205)</f>
        <v/>
      </c>
      <c r="G202" s="333" t="str">
        <f>IF('Result Sheet'!I205="","",'Result Sheet'!I205)</f>
        <v/>
      </c>
      <c r="H202" s="190" t="str">
        <f>IF('Result Sheet'!K205="","",'Result Sheet'!K205)</f>
        <v/>
      </c>
      <c r="I202" s="190" t="str">
        <f>IF('Result Sheet'!J205="","",'Result Sheet'!J205)</f>
        <v/>
      </c>
      <c r="J202" s="304" t="str">
        <f>IF('Result Sheet'!FZ205="","",'Result Sheet'!FZ205)</f>
        <v/>
      </c>
      <c r="K202" s="191" t="str">
        <f>IF('Result Sheet'!FU205="","",'Result Sheet'!FU205)</f>
        <v/>
      </c>
      <c r="L202" s="192" t="str">
        <f>IF('Result Sheet'!FV205="","",'Result Sheet'!FV205)</f>
        <v/>
      </c>
      <c r="M202" s="191" t="str">
        <f>IF('Result Sheet'!FW205="","",'Result Sheet'!FW205)</f>
        <v/>
      </c>
      <c r="N202" s="330" t="str">
        <f>IF('Result Sheet'!FZ205="NSO","NSO",IF('Result Sheet'!FX205="","",'Result Sheet'!FX205))</f>
        <v/>
      </c>
      <c r="O202" s="193" t="str">
        <f>IF('Result Sheet'!AE205="","",'Result Sheet'!AE205)</f>
        <v/>
      </c>
      <c r="P202" s="194" t="str">
        <f>IF('Result Sheet'!AF205="","",'Result Sheet'!AF205)</f>
        <v/>
      </c>
      <c r="Q202" s="193" t="str">
        <f>IF('Result Sheet'!AZ205="","",'Result Sheet'!AZ205)</f>
        <v/>
      </c>
      <c r="R202" s="194" t="str">
        <f>IF('Result Sheet'!BA205="","",'Result Sheet'!BA205)</f>
        <v/>
      </c>
      <c r="S202" s="193" t="str">
        <f>IF('Result Sheet'!BV205="","",'Result Sheet'!BV205)</f>
        <v/>
      </c>
      <c r="T202" s="194" t="str">
        <f>IF('Result Sheet'!BW205="","",'Result Sheet'!BW205)</f>
        <v/>
      </c>
      <c r="U202" s="193" t="str">
        <f>IF('Result Sheet'!CQ205="","",'Result Sheet'!CQ205)</f>
        <v/>
      </c>
      <c r="V202" s="194" t="str">
        <f>IF('Result Sheet'!CR205="","",'Result Sheet'!CR205)</f>
        <v/>
      </c>
      <c r="W202" s="193" t="str">
        <f>IF('Result Sheet'!DL205="","",'Result Sheet'!DL205)</f>
        <v/>
      </c>
      <c r="X202" s="194" t="str">
        <f>IF('Result Sheet'!DM205="","",'Result Sheet'!DM205)</f>
        <v/>
      </c>
      <c r="Y202" s="193" t="str">
        <f>IF('Result Sheet'!EG205="","",'Result Sheet'!EG205)</f>
        <v/>
      </c>
      <c r="Z202" s="194" t="str">
        <f>IF('Result Sheet'!EH205="","",'Result Sheet'!EH205)</f>
        <v/>
      </c>
      <c r="AA202" s="195" t="str">
        <f>IF('Result Sheet'!GB205="","",'Result Sheet'!GB205)</f>
        <v/>
      </c>
      <c r="BU202" s="196" t="str">
        <f>'Result Sheet'!G205</f>
        <v/>
      </c>
      <c r="BV202" s="197" t="str">
        <f t="shared" si="36"/>
        <v/>
      </c>
      <c r="BW202" s="197" t="str">
        <f t="shared" si="37"/>
        <v/>
      </c>
      <c r="BX202" s="197" t="str">
        <f t="shared" si="38"/>
        <v/>
      </c>
      <c r="BY202" s="197" t="str">
        <f t="shared" si="39"/>
        <v/>
      </c>
      <c r="BZ202" s="197" t="str">
        <f t="shared" si="40"/>
        <v/>
      </c>
      <c r="CA202" s="197" t="str">
        <f t="shared" si="41"/>
        <v/>
      </c>
      <c r="CB202" s="197" t="str">
        <f t="shared" si="42"/>
        <v/>
      </c>
      <c r="CC202" s="197" t="str">
        <f t="shared" si="43"/>
        <v/>
      </c>
      <c r="CD202" s="197" t="str">
        <f t="shared" si="44"/>
        <v/>
      </c>
      <c r="CE202" s="197" t="str">
        <f t="shared" si="45"/>
        <v/>
      </c>
      <c r="CF202" s="197" t="str">
        <f t="shared" si="46"/>
        <v/>
      </c>
      <c r="CG202" s="197" t="str">
        <f t="shared" si="47"/>
        <v/>
      </c>
      <c r="CH202" s="198"/>
    </row>
    <row r="203" spans="1:86" ht="15.95" customHeight="1">
      <c r="A203" s="186">
        <f>IF('Result Sheet'!A206="","",'Result Sheet'!A206)</f>
        <v>199</v>
      </c>
      <c r="B203" s="187" t="str">
        <f>IF('Result Sheet'!B206="","",'Result Sheet'!B206)</f>
        <v/>
      </c>
      <c r="C203" s="188" t="str">
        <f>IF('Result Sheet'!F206="","",'Result Sheet'!F206)</f>
        <v/>
      </c>
      <c r="D203" s="189" t="str">
        <f>IF('Result Sheet'!E206="","",'Result Sheet'!E206)</f>
        <v/>
      </c>
      <c r="E203" s="333" t="str">
        <f>IF('Result Sheet'!G206="","",'Result Sheet'!G206)</f>
        <v/>
      </c>
      <c r="F203" s="333" t="str">
        <f>IF('Result Sheet'!H206="","",'Result Sheet'!H206)</f>
        <v/>
      </c>
      <c r="G203" s="333" t="str">
        <f>IF('Result Sheet'!I206="","",'Result Sheet'!I206)</f>
        <v/>
      </c>
      <c r="H203" s="190" t="str">
        <f>IF('Result Sheet'!K206="","",'Result Sheet'!K206)</f>
        <v/>
      </c>
      <c r="I203" s="190" t="str">
        <f>IF('Result Sheet'!J206="","",'Result Sheet'!J206)</f>
        <v/>
      </c>
      <c r="J203" s="304" t="str">
        <f>IF('Result Sheet'!FZ206="","",'Result Sheet'!FZ206)</f>
        <v/>
      </c>
      <c r="K203" s="191" t="str">
        <f>IF('Result Sheet'!FU206="","",'Result Sheet'!FU206)</f>
        <v/>
      </c>
      <c r="L203" s="192" t="str">
        <f>IF('Result Sheet'!FV206="","",'Result Sheet'!FV206)</f>
        <v/>
      </c>
      <c r="M203" s="191" t="str">
        <f>IF('Result Sheet'!FW206="","",'Result Sheet'!FW206)</f>
        <v/>
      </c>
      <c r="N203" s="330" t="str">
        <f>IF('Result Sheet'!FZ206="NSO","NSO",IF('Result Sheet'!FX206="","",'Result Sheet'!FX206))</f>
        <v/>
      </c>
      <c r="O203" s="193" t="str">
        <f>IF('Result Sheet'!AE206="","",'Result Sheet'!AE206)</f>
        <v/>
      </c>
      <c r="P203" s="194" t="str">
        <f>IF('Result Sheet'!AF206="","",'Result Sheet'!AF206)</f>
        <v/>
      </c>
      <c r="Q203" s="193" t="str">
        <f>IF('Result Sheet'!AZ206="","",'Result Sheet'!AZ206)</f>
        <v/>
      </c>
      <c r="R203" s="194" t="str">
        <f>IF('Result Sheet'!BA206="","",'Result Sheet'!BA206)</f>
        <v/>
      </c>
      <c r="S203" s="193" t="str">
        <f>IF('Result Sheet'!BV206="","",'Result Sheet'!BV206)</f>
        <v/>
      </c>
      <c r="T203" s="194" t="str">
        <f>IF('Result Sheet'!BW206="","",'Result Sheet'!BW206)</f>
        <v/>
      </c>
      <c r="U203" s="193" t="str">
        <f>IF('Result Sheet'!CQ206="","",'Result Sheet'!CQ206)</f>
        <v/>
      </c>
      <c r="V203" s="194" t="str">
        <f>IF('Result Sheet'!CR206="","",'Result Sheet'!CR206)</f>
        <v/>
      </c>
      <c r="W203" s="193" t="str">
        <f>IF('Result Sheet'!DL206="","",'Result Sheet'!DL206)</f>
        <v/>
      </c>
      <c r="X203" s="194" t="str">
        <f>IF('Result Sheet'!DM206="","",'Result Sheet'!DM206)</f>
        <v/>
      </c>
      <c r="Y203" s="193" t="str">
        <f>IF('Result Sheet'!EG206="","",'Result Sheet'!EG206)</f>
        <v/>
      </c>
      <c r="Z203" s="194" t="str">
        <f>IF('Result Sheet'!EH206="","",'Result Sheet'!EH206)</f>
        <v/>
      </c>
      <c r="AA203" s="195" t="str">
        <f>IF('Result Sheet'!GB206="","",'Result Sheet'!GB206)</f>
        <v/>
      </c>
      <c r="BU203" s="196" t="str">
        <f>'Result Sheet'!G206</f>
        <v/>
      </c>
      <c r="BV203" s="197" t="str">
        <f t="shared" si="36"/>
        <v/>
      </c>
      <c r="BW203" s="197" t="str">
        <f t="shared" si="37"/>
        <v/>
      </c>
      <c r="BX203" s="197" t="str">
        <f t="shared" si="38"/>
        <v/>
      </c>
      <c r="BY203" s="197" t="str">
        <f t="shared" si="39"/>
        <v/>
      </c>
      <c r="BZ203" s="197" t="str">
        <f t="shared" si="40"/>
        <v/>
      </c>
      <c r="CA203" s="197" t="str">
        <f t="shared" si="41"/>
        <v/>
      </c>
      <c r="CB203" s="197" t="str">
        <f t="shared" si="42"/>
        <v/>
      </c>
      <c r="CC203" s="197" t="str">
        <f t="shared" si="43"/>
        <v/>
      </c>
      <c r="CD203" s="197" t="str">
        <f t="shared" si="44"/>
        <v/>
      </c>
      <c r="CE203" s="197" t="str">
        <f t="shared" si="45"/>
        <v/>
      </c>
      <c r="CF203" s="197" t="str">
        <f t="shared" si="46"/>
        <v/>
      </c>
      <c r="CG203" s="197" t="str">
        <f t="shared" si="47"/>
        <v/>
      </c>
      <c r="CH203" s="198"/>
    </row>
    <row r="204" spans="1:86" ht="15.95" customHeight="1">
      <c r="A204" s="186">
        <f>IF('Result Sheet'!A207="","",'Result Sheet'!A207)</f>
        <v>200</v>
      </c>
      <c r="B204" s="187" t="str">
        <f>IF('Result Sheet'!B207="","",'Result Sheet'!B207)</f>
        <v/>
      </c>
      <c r="C204" s="188" t="str">
        <f>IF('Result Sheet'!F207="","",'Result Sheet'!F207)</f>
        <v/>
      </c>
      <c r="D204" s="189" t="str">
        <f>IF('Result Sheet'!E207="","",'Result Sheet'!E207)</f>
        <v/>
      </c>
      <c r="E204" s="333" t="str">
        <f>IF('Result Sheet'!G207="","",'Result Sheet'!G207)</f>
        <v/>
      </c>
      <c r="F204" s="333" t="str">
        <f>IF('Result Sheet'!H207="","",'Result Sheet'!H207)</f>
        <v/>
      </c>
      <c r="G204" s="333" t="str">
        <f>IF('Result Sheet'!I207="","",'Result Sheet'!I207)</f>
        <v/>
      </c>
      <c r="H204" s="190" t="str">
        <f>IF('Result Sheet'!K207="","",'Result Sheet'!K207)</f>
        <v/>
      </c>
      <c r="I204" s="190" t="str">
        <f>IF('Result Sheet'!J207="","",'Result Sheet'!J207)</f>
        <v/>
      </c>
      <c r="J204" s="304" t="str">
        <f>IF('Result Sheet'!FZ207="","",'Result Sheet'!FZ207)</f>
        <v/>
      </c>
      <c r="K204" s="191" t="str">
        <f>IF('Result Sheet'!FU207="","",'Result Sheet'!FU207)</f>
        <v/>
      </c>
      <c r="L204" s="192" t="str">
        <f>IF('Result Sheet'!FV207="","",'Result Sheet'!FV207)</f>
        <v/>
      </c>
      <c r="M204" s="191" t="str">
        <f>IF('Result Sheet'!FW207="","",'Result Sheet'!FW207)</f>
        <v/>
      </c>
      <c r="N204" s="330" t="str">
        <f>IF('Result Sheet'!FZ207="NSO","NSO",IF('Result Sheet'!FX207="","",'Result Sheet'!FX207))</f>
        <v/>
      </c>
      <c r="O204" s="193" t="str">
        <f>IF('Result Sheet'!AE207="","",'Result Sheet'!AE207)</f>
        <v/>
      </c>
      <c r="P204" s="194" t="str">
        <f>IF('Result Sheet'!AF207="","",'Result Sheet'!AF207)</f>
        <v/>
      </c>
      <c r="Q204" s="193" t="str">
        <f>IF('Result Sheet'!AZ207="","",'Result Sheet'!AZ207)</f>
        <v/>
      </c>
      <c r="R204" s="194" t="str">
        <f>IF('Result Sheet'!BA207="","",'Result Sheet'!BA207)</f>
        <v/>
      </c>
      <c r="S204" s="193" t="str">
        <f>IF('Result Sheet'!BV207="","",'Result Sheet'!BV207)</f>
        <v/>
      </c>
      <c r="T204" s="194" t="str">
        <f>IF('Result Sheet'!BW207="","",'Result Sheet'!BW207)</f>
        <v/>
      </c>
      <c r="U204" s="193" t="str">
        <f>IF('Result Sheet'!CQ207="","",'Result Sheet'!CQ207)</f>
        <v/>
      </c>
      <c r="V204" s="194" t="str">
        <f>IF('Result Sheet'!CR207="","",'Result Sheet'!CR207)</f>
        <v/>
      </c>
      <c r="W204" s="193" t="str">
        <f>IF('Result Sheet'!DL207="","",'Result Sheet'!DL207)</f>
        <v/>
      </c>
      <c r="X204" s="194" t="str">
        <f>IF('Result Sheet'!DM207="","",'Result Sheet'!DM207)</f>
        <v/>
      </c>
      <c r="Y204" s="193" t="str">
        <f>IF('Result Sheet'!EG207="","",'Result Sheet'!EG207)</f>
        <v/>
      </c>
      <c r="Z204" s="194" t="str">
        <f>IF('Result Sheet'!EH207="","",'Result Sheet'!EH207)</f>
        <v/>
      </c>
      <c r="AA204" s="195" t="str">
        <f>IF('Result Sheet'!GB207="","",'Result Sheet'!GB207)</f>
        <v/>
      </c>
      <c r="BU204" s="196" t="str">
        <f>'Result Sheet'!G207</f>
        <v/>
      </c>
      <c r="BV204" s="197" t="str">
        <f t="shared" si="36"/>
        <v/>
      </c>
      <c r="BW204" s="197" t="str">
        <f t="shared" si="37"/>
        <v/>
      </c>
      <c r="BX204" s="197" t="str">
        <f t="shared" si="38"/>
        <v/>
      </c>
      <c r="BY204" s="197" t="str">
        <f t="shared" si="39"/>
        <v/>
      </c>
      <c r="BZ204" s="197" t="str">
        <f t="shared" si="40"/>
        <v/>
      </c>
      <c r="CA204" s="197" t="str">
        <f t="shared" si="41"/>
        <v/>
      </c>
      <c r="CB204" s="197" t="str">
        <f t="shared" si="42"/>
        <v/>
      </c>
      <c r="CC204" s="197" t="str">
        <f t="shared" si="43"/>
        <v/>
      </c>
      <c r="CD204" s="197" t="str">
        <f t="shared" si="44"/>
        <v/>
      </c>
      <c r="CE204" s="197" t="str">
        <f t="shared" si="45"/>
        <v/>
      </c>
      <c r="CF204" s="197" t="str">
        <f t="shared" si="46"/>
        <v/>
      </c>
      <c r="CG204" s="197" t="str">
        <f t="shared" si="47"/>
        <v/>
      </c>
      <c r="CH204" s="198"/>
    </row>
    <row r="205" spans="1:86" ht="16.5" thickBot="1">
      <c r="A205" s="345"/>
      <c r="B205" s="346"/>
      <c r="C205" s="346"/>
      <c r="D205" s="937" t="str">
        <f>IF('Master sheet'!$D$11="Hindi","ग्रेड","Grade")</f>
        <v>ग्रेड</v>
      </c>
      <c r="E205" s="937"/>
      <c r="F205" s="937"/>
      <c r="G205" s="937" t="str">
        <f>IF('Master sheet'!$D$11="Hindi","श्रेणी","Div.")</f>
        <v>श्रेणी</v>
      </c>
      <c r="H205" s="937"/>
      <c r="I205" s="937"/>
      <c r="J205" s="346"/>
      <c r="K205" s="346"/>
      <c r="L205" s="346"/>
      <c r="M205" s="346"/>
      <c r="N205" s="346"/>
      <c r="O205" s="346"/>
      <c r="P205" s="346"/>
      <c r="Q205" s="346"/>
      <c r="R205" s="346"/>
      <c r="S205" s="346"/>
      <c r="T205" s="346"/>
      <c r="U205" s="346"/>
      <c r="V205" s="346"/>
      <c r="W205" s="346"/>
      <c r="X205" s="346"/>
      <c r="Y205" s="346"/>
      <c r="Z205" s="346"/>
      <c r="AA205" s="347"/>
      <c r="BU205" s="926"/>
      <c r="BV205" s="927"/>
      <c r="BW205" s="927"/>
      <c r="BX205" s="927"/>
      <c r="BY205" s="927"/>
      <c r="BZ205" s="927"/>
      <c r="CA205" s="927"/>
      <c r="CB205" s="927"/>
      <c r="CC205" s="927"/>
      <c r="CD205" s="927"/>
      <c r="CE205" s="927"/>
      <c r="CF205" s="927"/>
      <c r="CG205" s="927"/>
      <c r="CH205" s="928"/>
    </row>
    <row r="206" spans="1:86" ht="21" customHeight="1" thickTop="1">
      <c r="A206" s="200"/>
      <c r="B206" s="201" t="s">
        <v>101</v>
      </c>
      <c r="C206" s="201"/>
      <c r="D206" s="929" t="str">
        <f>IF('Master sheet'!$D$11="Hindi","प्रविष्ठ कुल विद्यार्थी","No. of students appeared")</f>
        <v>प्रविष्ठ कुल विद्यार्थी</v>
      </c>
      <c r="E206" s="929"/>
      <c r="F206" s="344">
        <f>COUNTA(B5:B204)-COUNTIF(B5:B204,"nso")-COUNTBLANK(B5:B204)</f>
        <v>12</v>
      </c>
      <c r="G206" s="359" t="str">
        <f>IF('Master sheet'!$D$11="Hindi","कुल प्रविष्ठ","Appeared")</f>
        <v>कुल प्रविष्ठ</v>
      </c>
      <c r="H206" s="930">
        <f>COUNTA(B5:B204)-COUNTIF(B5:B204,"nso")-COUNTBLANK(B5:B204)</f>
        <v>12</v>
      </c>
      <c r="I206" s="930"/>
      <c r="J206" s="931" t="str">
        <f>IF('Master sheet'!$D$11="Hindi","परिणाम तैयारकर्ता","Signature of the maker")</f>
        <v>परिणाम तैयारकर्ता</v>
      </c>
      <c r="K206" s="932"/>
      <c r="L206" s="933"/>
      <c r="M206" s="920" t="str">
        <f>CONCATENATE("( ",UPPER('Master sheet'!D16)," )")</f>
        <v>( YOGESH )</v>
      </c>
      <c r="N206" s="920"/>
      <c r="O206" s="920"/>
      <c r="P206" s="920"/>
      <c r="Q206" s="920"/>
      <c r="R206" s="920"/>
      <c r="S206" s="920"/>
      <c r="T206" s="920"/>
      <c r="U206" s="920" t="str">
        <f>CONCATENATE("( ",UPPER('Master sheet'!D12)," )")</f>
        <v>( USHA PALIYA )</v>
      </c>
      <c r="V206" s="920"/>
      <c r="W206" s="920"/>
      <c r="X206" s="920"/>
      <c r="Y206" s="920"/>
      <c r="Z206" s="920"/>
      <c r="AA206" s="920"/>
      <c r="BU206" s="202"/>
      <c r="BV206" s="934" t="str">
        <f>BU1</f>
        <v>tkfrokj ifj.kke</v>
      </c>
      <c r="BW206" s="934"/>
      <c r="BX206" s="934"/>
      <c r="BY206" s="934"/>
      <c r="BZ206" s="934"/>
      <c r="CA206" s="934"/>
      <c r="CB206" s="934"/>
      <c r="CC206" s="934"/>
      <c r="CD206" s="934"/>
      <c r="CE206" s="934"/>
      <c r="CF206" s="934"/>
      <c r="CG206" s="934"/>
      <c r="CH206" s="935"/>
    </row>
    <row r="207" spans="1:86" ht="21" customHeight="1">
      <c r="A207" s="200"/>
      <c r="B207" s="201" t="s">
        <v>101</v>
      </c>
      <c r="C207" s="201"/>
      <c r="D207" s="896" t="str">
        <f>IF('Master sheet'!$D$11="Hindi","ग्रेड 'ए'","Grade 'A'")</f>
        <v>ग्रेड 'ए'</v>
      </c>
      <c r="E207" s="896"/>
      <c r="F207" s="203">
        <f>COUNTIF(N5:N204,"A")</f>
        <v>0</v>
      </c>
      <c r="G207" s="360" t="str">
        <f>IF('Master sheet'!$D$11="Hindi","प्रथम श्रेणी","Ist Div")</f>
        <v>प्रथम श्रेणी</v>
      </c>
      <c r="H207" s="902">
        <f>COUNTIF(M5:M204,"I")</f>
        <v>11</v>
      </c>
      <c r="I207" s="902"/>
      <c r="J207" s="899"/>
      <c r="K207" s="900"/>
      <c r="L207" s="901"/>
      <c r="M207" s="898"/>
      <c r="N207" s="898"/>
      <c r="O207" s="898"/>
      <c r="P207" s="898"/>
      <c r="Q207" s="898"/>
      <c r="R207" s="898"/>
      <c r="S207" s="898"/>
      <c r="T207" s="898"/>
      <c r="U207" s="898"/>
      <c r="V207" s="898"/>
      <c r="W207" s="898"/>
      <c r="X207" s="898"/>
      <c r="Y207" s="898"/>
      <c r="Z207" s="898"/>
      <c r="AA207" s="898"/>
      <c r="BU207" s="204"/>
      <c r="BV207" s="205" t="str">
        <f t="shared" ref="BV207:CG207" si="48">BV3</f>
        <v>SC BOYS</v>
      </c>
      <c r="BW207" s="205" t="str">
        <f t="shared" si="48"/>
        <v>SC GIRLS</v>
      </c>
      <c r="BX207" s="205" t="str">
        <f t="shared" si="48"/>
        <v>ST BOYS</v>
      </c>
      <c r="BY207" s="205" t="str">
        <f t="shared" si="48"/>
        <v>ST GIRLS</v>
      </c>
      <c r="BZ207" s="205" t="str">
        <f t="shared" si="48"/>
        <v>OBC BOYS</v>
      </c>
      <c r="CA207" s="205" t="str">
        <f t="shared" si="48"/>
        <v>OBC GIRLS</v>
      </c>
      <c r="CB207" s="205" t="str">
        <f t="shared" si="48"/>
        <v>GEN BOYS</v>
      </c>
      <c r="CC207" s="205" t="str">
        <f t="shared" si="48"/>
        <v>GEN GIRLS</v>
      </c>
      <c r="CD207" s="205" t="str">
        <f t="shared" si="48"/>
        <v>MIN BOYS</v>
      </c>
      <c r="CE207" s="205" t="str">
        <f t="shared" si="48"/>
        <v>MIN GIRLS</v>
      </c>
      <c r="CF207" s="205" t="str">
        <f t="shared" si="48"/>
        <v>SBC BOYS</v>
      </c>
      <c r="CG207" s="205" t="str">
        <f t="shared" si="48"/>
        <v>SBC GIRLS</v>
      </c>
      <c r="CH207" s="206" t="s">
        <v>87</v>
      </c>
    </row>
    <row r="208" spans="1:86" ht="18.75" customHeight="1">
      <c r="A208" s="200"/>
      <c r="B208" s="201" t="s">
        <v>101</v>
      </c>
      <c r="C208" s="201"/>
      <c r="D208" s="896" t="str">
        <f>IF('Master sheet'!$D$11="Hindi","ग्रेड 'बी'","Grade 'B'")</f>
        <v>ग्रेड 'बी'</v>
      </c>
      <c r="E208" s="896"/>
      <c r="F208" s="207">
        <f>COUNTIF(N5:N204,"B")</f>
        <v>2</v>
      </c>
      <c r="G208" s="361" t="str">
        <f>IF('Master sheet'!$D$11="Hindi","द्वितीय श्रेणी","IInd Div")</f>
        <v>द्वितीय श्रेणी</v>
      </c>
      <c r="H208" s="921">
        <f>COUNTIF(M5:M204,"II")</f>
        <v>1</v>
      </c>
      <c r="I208" s="922"/>
      <c r="J208" s="899" t="str">
        <f>IF('Master sheet'!$D$11="Hindi","हस्ताक्षर कक्षाध्यापक","Signature of the class teacher")</f>
        <v>हस्ताक्षर कक्षाध्यापक</v>
      </c>
      <c r="K208" s="900"/>
      <c r="L208" s="901"/>
      <c r="M208" s="898" t="str">
        <f>IF(AND(C2=6),CONCATENATE("( ",UPPER('Master sheet'!H12)," )"),IF(AND(C2=7),CONCATENATE("( ",UPPER('Master sheet'!H21)," )"),""))</f>
        <v>( SHARAD SHARMA )</v>
      </c>
      <c r="N208" s="898"/>
      <c r="O208" s="898"/>
      <c r="P208" s="898"/>
      <c r="Q208" s="898"/>
      <c r="R208" s="898"/>
      <c r="S208" s="898"/>
      <c r="T208" s="898"/>
      <c r="U208" s="898"/>
      <c r="V208" s="898"/>
      <c r="W208" s="898"/>
      <c r="X208" s="898"/>
      <c r="Y208" s="898"/>
      <c r="Z208" s="898"/>
      <c r="AA208" s="898"/>
      <c r="BU208" s="339" t="str">
        <f>'Teacher &amp; Cat. Wise Result'!A28</f>
        <v>ग्रेड 'ए'</v>
      </c>
      <c r="BV208" s="208">
        <f>COUNTIF(BV5:BV204,"A")</f>
        <v>0</v>
      </c>
      <c r="BW208" s="208">
        <f t="shared" ref="BW208:CG208" si="49">COUNTIF(BW5:BW204,"A")</f>
        <v>0</v>
      </c>
      <c r="BX208" s="208">
        <f t="shared" si="49"/>
        <v>0</v>
      </c>
      <c r="BY208" s="208">
        <f t="shared" si="49"/>
        <v>0</v>
      </c>
      <c r="BZ208" s="208">
        <f t="shared" si="49"/>
        <v>0</v>
      </c>
      <c r="CA208" s="208">
        <f t="shared" si="49"/>
        <v>0</v>
      </c>
      <c r="CB208" s="208">
        <f t="shared" si="49"/>
        <v>0</v>
      </c>
      <c r="CC208" s="208">
        <f t="shared" si="49"/>
        <v>0</v>
      </c>
      <c r="CD208" s="208">
        <f t="shared" si="49"/>
        <v>0</v>
      </c>
      <c r="CE208" s="208">
        <f t="shared" si="49"/>
        <v>0</v>
      </c>
      <c r="CF208" s="208">
        <f t="shared" si="49"/>
        <v>0</v>
      </c>
      <c r="CG208" s="208">
        <f t="shared" si="49"/>
        <v>0</v>
      </c>
      <c r="CH208" s="209">
        <f>SUM(BV208:CG208)</f>
        <v>0</v>
      </c>
    </row>
    <row r="209" spans="1:86" ht="18.75">
      <c r="A209" s="200"/>
      <c r="B209" s="201" t="s">
        <v>101</v>
      </c>
      <c r="C209" s="201"/>
      <c r="D209" s="896" t="str">
        <f>IF('Master sheet'!$D$11="Hindi","ग्रेड 'सी'","Grade 'C'")</f>
        <v>ग्रेड 'सी'</v>
      </c>
      <c r="E209" s="896"/>
      <c r="F209" s="210">
        <f>COUNTIF(N5:N204,"C")</f>
        <v>10</v>
      </c>
      <c r="G209" s="362" t="str">
        <f>IF('Master sheet'!$D$11="Hindi","तृतीय श्रेणी","IIIrd Div")</f>
        <v>तृतीय श्रेणी</v>
      </c>
      <c r="H209" s="894">
        <f>COUNTIF(M5:M204,"III")</f>
        <v>0</v>
      </c>
      <c r="I209" s="894"/>
      <c r="J209" s="899"/>
      <c r="K209" s="900"/>
      <c r="L209" s="901"/>
      <c r="M209" s="898"/>
      <c r="N209" s="898"/>
      <c r="O209" s="898"/>
      <c r="P209" s="898"/>
      <c r="Q209" s="898"/>
      <c r="R209" s="898"/>
      <c r="S209" s="898"/>
      <c r="T209" s="898"/>
      <c r="U209" s="898"/>
      <c r="V209" s="898"/>
      <c r="W209" s="898"/>
      <c r="X209" s="898"/>
      <c r="Y209" s="898"/>
      <c r="Z209" s="898"/>
      <c r="AA209" s="898"/>
      <c r="BU209" s="339" t="str">
        <f>'Teacher &amp; Cat. Wise Result'!A29</f>
        <v>ग्रेड 'बी'</v>
      </c>
      <c r="BV209" s="208">
        <f>COUNTIF(BV5:BV204,"B")</f>
        <v>0</v>
      </c>
      <c r="BW209" s="208">
        <f t="shared" ref="BW209:CG209" si="50">COUNTIF(BW5:BW204,"B")</f>
        <v>0</v>
      </c>
      <c r="BX209" s="208">
        <f t="shared" si="50"/>
        <v>0</v>
      </c>
      <c r="BY209" s="208">
        <f t="shared" si="50"/>
        <v>0</v>
      </c>
      <c r="BZ209" s="208">
        <f t="shared" si="50"/>
        <v>1</v>
      </c>
      <c r="CA209" s="208">
        <f t="shared" si="50"/>
        <v>0</v>
      </c>
      <c r="CB209" s="208">
        <f t="shared" si="50"/>
        <v>1</v>
      </c>
      <c r="CC209" s="208">
        <f t="shared" si="50"/>
        <v>0</v>
      </c>
      <c r="CD209" s="208">
        <f t="shared" si="50"/>
        <v>0</v>
      </c>
      <c r="CE209" s="208">
        <f t="shared" si="50"/>
        <v>0</v>
      </c>
      <c r="CF209" s="208">
        <f t="shared" si="50"/>
        <v>0</v>
      </c>
      <c r="CG209" s="208">
        <f t="shared" si="50"/>
        <v>0</v>
      </c>
      <c r="CH209" s="209">
        <f t="shared" ref="CH209:CH215" si="51">SUM(BV209:CG209)</f>
        <v>2</v>
      </c>
    </row>
    <row r="210" spans="1:86" ht="18.75" customHeight="1">
      <c r="A210" s="200"/>
      <c r="B210" s="201" t="s">
        <v>101</v>
      </c>
      <c r="C210" s="201"/>
      <c r="D210" s="896" t="str">
        <f>IF('Master sheet'!$D$11="Hindi","ग्रेड 'डी'","Grade 'D'")</f>
        <v>ग्रेड 'डी'</v>
      </c>
      <c r="E210" s="896"/>
      <c r="F210" s="211">
        <f>COUNTIF(N5:N204,"D")</f>
        <v>0</v>
      </c>
      <c r="G210" s="361" t="str">
        <f>IF('Master sheet'!$D$11="Hindi","कुल उत्तीर्ण","Total Pass")</f>
        <v>कुल उत्तीर्ण</v>
      </c>
      <c r="H210" s="936">
        <f>SUM(H207:I209)</f>
        <v>12</v>
      </c>
      <c r="I210" s="936"/>
      <c r="J210" s="899" t="str">
        <f>IF('Master sheet'!$D$11="Hindi","हस्ताक्षर जांचकर्ता","Signature of the checker")</f>
        <v>हस्ताक्षर जांचकर्ता</v>
      </c>
      <c r="K210" s="900"/>
      <c r="L210" s="901"/>
      <c r="M210" s="898" t="str">
        <f>CONCATENATE("( ",UPPER('Master sheet'!D15)," )")</f>
        <v>( HEERALAL JAT )</v>
      </c>
      <c r="N210" s="898"/>
      <c r="O210" s="898"/>
      <c r="P210" s="898"/>
      <c r="Q210" s="898"/>
      <c r="R210" s="898"/>
      <c r="S210" s="898"/>
      <c r="T210" s="898"/>
      <c r="U210" s="898"/>
      <c r="V210" s="898"/>
      <c r="W210" s="898"/>
      <c r="X210" s="898"/>
      <c r="Y210" s="898"/>
      <c r="Z210" s="898"/>
      <c r="AA210" s="898"/>
      <c r="BU210" s="339" t="str">
        <f>'Teacher &amp; Cat. Wise Result'!A30</f>
        <v>ग्रेड 'सी'</v>
      </c>
      <c r="BV210" s="208">
        <f>COUNTIF(BV5:BV204,"C")</f>
        <v>1</v>
      </c>
      <c r="BW210" s="208">
        <f t="shared" ref="BW210:CG210" si="52">COUNTIF(BW5:BW204,"C")</f>
        <v>0</v>
      </c>
      <c r="BX210" s="208">
        <f t="shared" si="52"/>
        <v>0</v>
      </c>
      <c r="BY210" s="208">
        <f t="shared" si="52"/>
        <v>0</v>
      </c>
      <c r="BZ210" s="208">
        <f t="shared" si="52"/>
        <v>5</v>
      </c>
      <c r="CA210" s="208">
        <f t="shared" si="52"/>
        <v>3</v>
      </c>
      <c r="CB210" s="208">
        <f t="shared" si="52"/>
        <v>1</v>
      </c>
      <c r="CC210" s="208">
        <f t="shared" si="52"/>
        <v>0</v>
      </c>
      <c r="CD210" s="208">
        <f t="shared" si="52"/>
        <v>0</v>
      </c>
      <c r="CE210" s="208">
        <f t="shared" si="52"/>
        <v>0</v>
      </c>
      <c r="CF210" s="208">
        <f t="shared" si="52"/>
        <v>0</v>
      </c>
      <c r="CG210" s="208">
        <f t="shared" si="52"/>
        <v>0</v>
      </c>
      <c r="CH210" s="209">
        <f t="shared" si="51"/>
        <v>10</v>
      </c>
    </row>
    <row r="211" spans="1:86" ht="18.75" customHeight="1">
      <c r="A211" s="200"/>
      <c r="B211" s="201" t="s">
        <v>101</v>
      </c>
      <c r="C211" s="201"/>
      <c r="D211" s="896" t="str">
        <f>IF('Master sheet'!$D$11="Hindi","कुल उत्तीर्ण","Total Pass")</f>
        <v>कुल उत्तीर्ण</v>
      </c>
      <c r="E211" s="896"/>
      <c r="F211" s="203">
        <f>SUM(F207:F210)</f>
        <v>12</v>
      </c>
      <c r="G211" s="363" t="str">
        <f>IF('Master sheet'!$D$11="Hindi","पुनः परीक्षा","Re-Exam")</f>
        <v>पुनः परीक्षा</v>
      </c>
      <c r="H211" s="894">
        <f>COUNTIF(J5:J204,"पुनः परीक्षा")+COUNTIF(J5:J204,"Re-Exam")</f>
        <v>0</v>
      </c>
      <c r="I211" s="894"/>
      <c r="J211" s="899"/>
      <c r="K211" s="900"/>
      <c r="L211" s="901"/>
      <c r="M211" s="898"/>
      <c r="N211" s="898"/>
      <c r="O211" s="898"/>
      <c r="P211" s="898"/>
      <c r="Q211" s="898"/>
      <c r="R211" s="898"/>
      <c r="S211" s="898"/>
      <c r="T211" s="898"/>
      <c r="U211" s="898"/>
      <c r="V211" s="898"/>
      <c r="W211" s="898"/>
      <c r="X211" s="898"/>
      <c r="Y211" s="898"/>
      <c r="Z211" s="898"/>
      <c r="AA211" s="898"/>
      <c r="BU211" s="339" t="str">
        <f>'Teacher &amp; Cat. Wise Result'!A31</f>
        <v>ग्रेड 'डी'</v>
      </c>
      <c r="BV211" s="208">
        <f>COUNTIF(BV5:BV204,"D")</f>
        <v>0</v>
      </c>
      <c r="BW211" s="208">
        <f t="shared" ref="BW211:CG211" si="53">COUNTIF(BW5:BW204,"D")</f>
        <v>0</v>
      </c>
      <c r="BX211" s="208">
        <f t="shared" si="53"/>
        <v>0</v>
      </c>
      <c r="BY211" s="208">
        <f t="shared" si="53"/>
        <v>0</v>
      </c>
      <c r="BZ211" s="208">
        <f t="shared" si="53"/>
        <v>0</v>
      </c>
      <c r="CA211" s="208">
        <f t="shared" si="53"/>
        <v>0</v>
      </c>
      <c r="CB211" s="208">
        <f t="shared" si="53"/>
        <v>0</v>
      </c>
      <c r="CC211" s="208">
        <f t="shared" si="53"/>
        <v>0</v>
      </c>
      <c r="CD211" s="208">
        <f t="shared" si="53"/>
        <v>0</v>
      </c>
      <c r="CE211" s="208">
        <f t="shared" si="53"/>
        <v>0</v>
      </c>
      <c r="CF211" s="208">
        <f t="shared" si="53"/>
        <v>0</v>
      </c>
      <c r="CG211" s="208">
        <f t="shared" si="53"/>
        <v>0</v>
      </c>
      <c r="CH211" s="209">
        <f t="shared" si="51"/>
        <v>0</v>
      </c>
    </row>
    <row r="212" spans="1:86" ht="18.75" customHeight="1">
      <c r="A212" s="212"/>
      <c r="B212" s="213" t="s">
        <v>101</v>
      </c>
      <c r="C212" s="213"/>
      <c r="D212" s="896" t="str">
        <f>IF('Master sheet'!$D$11="Hindi","ग्रेड 'ई'  / क्रमोन्नत","Grade 'E' / Promoted")</f>
        <v>ग्रेड 'ई'  / क्रमोन्नत</v>
      </c>
      <c r="E212" s="896"/>
      <c r="F212" s="214">
        <f>COUNTIF(N5:N204,"E")</f>
        <v>0</v>
      </c>
      <c r="G212" s="364" t="str">
        <f>IF('Master sheet'!$D$11="Hindi","अनुपस्थिति","Absence")</f>
        <v>अनुपस्थिति</v>
      </c>
      <c r="H212" s="894">
        <f>COUNTIF(K5:K204,"AB")</f>
        <v>0</v>
      </c>
      <c r="I212" s="894"/>
      <c r="J212" s="899" t="str">
        <f>IF('Master sheet'!$D$11="Hindi","हस्ताक्षर परीक्षा प्रभारी","Signature of the exam. Incharge")</f>
        <v>हस्ताक्षर परीक्षा प्रभारी</v>
      </c>
      <c r="K212" s="900"/>
      <c r="L212" s="901"/>
      <c r="M212" s="898" t="str">
        <f>CONCATENATE("( ",UPPER('Master sheet'!D14)," )")</f>
        <v>( SURESH CHAND )</v>
      </c>
      <c r="N212" s="898"/>
      <c r="O212" s="898"/>
      <c r="P212" s="898"/>
      <c r="Q212" s="898"/>
      <c r="R212" s="898"/>
      <c r="S212" s="898"/>
      <c r="T212" s="898"/>
      <c r="U212" s="895" t="str">
        <f>IF('Master sheet'!$D$11="Hindi","हस्ताक्षर मय सील मोहर संस्था प्रधान","Signature &amp; Seal of the Head of the Institution")</f>
        <v>हस्ताक्षर मय सील मोहर संस्था प्रधान</v>
      </c>
      <c r="V212" s="895"/>
      <c r="W212" s="895"/>
      <c r="X212" s="895"/>
      <c r="Y212" s="895"/>
      <c r="Z212" s="895"/>
      <c r="AA212" s="895"/>
      <c r="BU212" s="339" t="str">
        <f>'Teacher &amp; Cat. Wise Result'!A32</f>
        <v>कुल उत्तीर्ण</v>
      </c>
      <c r="BV212" s="208">
        <f>SUM(BV208,BV209,BV210,BV211)</f>
        <v>1</v>
      </c>
      <c r="BW212" s="208">
        <f t="shared" ref="BW212:CG212" si="54">SUM(BW208,BW209,BW210,BW211)</f>
        <v>0</v>
      </c>
      <c r="BX212" s="208">
        <f t="shared" si="54"/>
        <v>0</v>
      </c>
      <c r="BY212" s="208">
        <f t="shared" si="54"/>
        <v>0</v>
      </c>
      <c r="BZ212" s="208">
        <f t="shared" si="54"/>
        <v>6</v>
      </c>
      <c r="CA212" s="208">
        <f t="shared" si="54"/>
        <v>3</v>
      </c>
      <c r="CB212" s="208">
        <f t="shared" si="54"/>
        <v>2</v>
      </c>
      <c r="CC212" s="208">
        <f t="shared" si="54"/>
        <v>0</v>
      </c>
      <c r="CD212" s="208">
        <f t="shared" si="54"/>
        <v>0</v>
      </c>
      <c r="CE212" s="208">
        <f t="shared" si="54"/>
        <v>0</v>
      </c>
      <c r="CF212" s="208">
        <f t="shared" si="54"/>
        <v>0</v>
      </c>
      <c r="CG212" s="208">
        <f t="shared" si="54"/>
        <v>0</v>
      </c>
      <c r="CH212" s="209">
        <f t="shared" si="51"/>
        <v>12</v>
      </c>
    </row>
    <row r="213" spans="1:86" ht="19.5" customHeight="1">
      <c r="A213" s="200"/>
      <c r="B213" s="201" t="s">
        <v>101</v>
      </c>
      <c r="C213" s="201"/>
      <c r="D213" s="896" t="str">
        <f>IF('Master sheet'!$D$11="Hindi","उत्तीर्ण प्रतिशत","Pass percentage")</f>
        <v>उत्तीर्ण प्रतिशत</v>
      </c>
      <c r="E213" s="896"/>
      <c r="F213" s="348">
        <f>IF(F206=0,"",(F211+F212)/F206*100)</f>
        <v>100</v>
      </c>
      <c r="G213" s="349" t="str">
        <f>IF('Master sheet'!$D$11="Hindi","उत्तीर्ण प्रतिशत","Pass percentage")</f>
        <v>उत्तीर्ण प्रतिशत</v>
      </c>
      <c r="H213" s="897">
        <f>IF(H206=0,"",H210/H206*100)</f>
        <v>100</v>
      </c>
      <c r="I213" s="897"/>
      <c r="J213" s="899"/>
      <c r="K213" s="900"/>
      <c r="L213" s="901"/>
      <c r="M213" s="898"/>
      <c r="N213" s="898"/>
      <c r="O213" s="898"/>
      <c r="P213" s="898"/>
      <c r="Q213" s="898"/>
      <c r="R213" s="898"/>
      <c r="S213" s="898"/>
      <c r="T213" s="898"/>
      <c r="U213" s="895"/>
      <c r="V213" s="895"/>
      <c r="W213" s="895"/>
      <c r="X213" s="895"/>
      <c r="Y213" s="895"/>
      <c r="Z213" s="895"/>
      <c r="AA213" s="895"/>
      <c r="BU213" s="339" t="str">
        <f>'Teacher &amp; Cat. Wise Result'!A33</f>
        <v>ग्रेड 'ई'</v>
      </c>
      <c r="BV213" s="215">
        <f>COUNTIF(BV5:BV204,"E")</f>
        <v>0</v>
      </c>
      <c r="BW213" s="215">
        <f t="shared" ref="BW213:CG213" si="55">COUNTIF(BW5:BW204,"E")</f>
        <v>0</v>
      </c>
      <c r="BX213" s="215">
        <f t="shared" si="55"/>
        <v>0</v>
      </c>
      <c r="BY213" s="215">
        <f t="shared" si="55"/>
        <v>0</v>
      </c>
      <c r="BZ213" s="215">
        <f t="shared" si="55"/>
        <v>0</v>
      </c>
      <c r="CA213" s="215">
        <f t="shared" si="55"/>
        <v>0</v>
      </c>
      <c r="CB213" s="215">
        <f t="shared" si="55"/>
        <v>0</v>
      </c>
      <c r="CC213" s="215">
        <f t="shared" si="55"/>
        <v>0</v>
      </c>
      <c r="CD213" s="215">
        <f t="shared" si="55"/>
        <v>0</v>
      </c>
      <c r="CE213" s="215">
        <f t="shared" si="55"/>
        <v>0</v>
      </c>
      <c r="CF213" s="215">
        <f t="shared" si="55"/>
        <v>0</v>
      </c>
      <c r="CG213" s="215">
        <f t="shared" si="55"/>
        <v>0</v>
      </c>
      <c r="CH213" s="209">
        <f t="shared" si="51"/>
        <v>0</v>
      </c>
    </row>
    <row r="214" spans="1:86" ht="15" customHeight="1">
      <c r="BU214" s="339" t="str">
        <f>'Teacher &amp; Cat. Wise Result'!A34</f>
        <v>पुनः परीक्षा</v>
      </c>
      <c r="BV214" s="208">
        <f>COUNTIF(BV5:BV204,"S")</f>
        <v>0</v>
      </c>
      <c r="BW214" s="208">
        <f t="shared" ref="BW214:CG214" si="56">COUNTIF(BW5:BW204,"S")</f>
        <v>0</v>
      </c>
      <c r="BX214" s="208">
        <f t="shared" si="56"/>
        <v>0</v>
      </c>
      <c r="BY214" s="208">
        <f t="shared" si="56"/>
        <v>0</v>
      </c>
      <c r="BZ214" s="208">
        <f t="shared" si="56"/>
        <v>0</v>
      </c>
      <c r="CA214" s="208">
        <f t="shared" si="56"/>
        <v>0</v>
      </c>
      <c r="CB214" s="208">
        <f t="shared" si="56"/>
        <v>0</v>
      </c>
      <c r="CC214" s="208">
        <f t="shared" si="56"/>
        <v>0</v>
      </c>
      <c r="CD214" s="208">
        <f t="shared" si="56"/>
        <v>0</v>
      </c>
      <c r="CE214" s="208">
        <f>COUNTIF(CE5:CE204,"S")</f>
        <v>0</v>
      </c>
      <c r="CF214" s="208">
        <f t="shared" si="56"/>
        <v>0</v>
      </c>
      <c r="CG214" s="208">
        <f t="shared" si="56"/>
        <v>0</v>
      </c>
      <c r="CH214" s="209">
        <f t="shared" si="51"/>
        <v>0</v>
      </c>
    </row>
    <row r="215" spans="1:86">
      <c r="BU215" s="339" t="str">
        <f>'Teacher &amp; Cat. Wise Result'!A35</f>
        <v>प्रविष्ठ कुल विद्यार्थी</v>
      </c>
      <c r="BV215" s="208">
        <f>SUM(BV212:BV214)</f>
        <v>1</v>
      </c>
      <c r="BW215" s="208">
        <f t="shared" ref="BW215:CG215" si="57">SUM(BW212:BW214)</f>
        <v>0</v>
      </c>
      <c r="BX215" s="208">
        <f t="shared" si="57"/>
        <v>0</v>
      </c>
      <c r="BY215" s="208">
        <f t="shared" si="57"/>
        <v>0</v>
      </c>
      <c r="BZ215" s="208">
        <f t="shared" si="57"/>
        <v>6</v>
      </c>
      <c r="CA215" s="208">
        <f t="shared" si="57"/>
        <v>3</v>
      </c>
      <c r="CB215" s="208">
        <f t="shared" si="57"/>
        <v>2</v>
      </c>
      <c r="CC215" s="208">
        <f t="shared" si="57"/>
        <v>0</v>
      </c>
      <c r="CD215" s="208">
        <f t="shared" si="57"/>
        <v>0</v>
      </c>
      <c r="CE215" s="208">
        <f t="shared" si="57"/>
        <v>0</v>
      </c>
      <c r="CF215" s="208">
        <f t="shared" si="57"/>
        <v>0</v>
      </c>
      <c r="CG215" s="208">
        <f t="shared" si="57"/>
        <v>0</v>
      </c>
      <c r="CH215" s="209">
        <f t="shared" si="51"/>
        <v>12</v>
      </c>
    </row>
    <row r="216" spans="1:86">
      <c r="BU216" s="339" t="str">
        <f>'Teacher &amp; Cat. Wise Result'!A36</f>
        <v>उत्तीर्ण प्रतिशत</v>
      </c>
      <c r="BV216" s="218">
        <f>IF(BV215=0,"",BV212/BV215*100)</f>
        <v>100</v>
      </c>
      <c r="BW216" s="218" t="str">
        <f t="shared" ref="BW216:CH216" si="58">IF(BW215=0,"",BW212/BW215*100)</f>
        <v/>
      </c>
      <c r="BX216" s="218" t="str">
        <f t="shared" si="58"/>
        <v/>
      </c>
      <c r="BY216" s="218" t="str">
        <f t="shared" si="58"/>
        <v/>
      </c>
      <c r="BZ216" s="218">
        <f t="shared" si="58"/>
        <v>100</v>
      </c>
      <c r="CA216" s="218">
        <f t="shared" si="58"/>
        <v>100</v>
      </c>
      <c r="CB216" s="218">
        <f t="shared" si="58"/>
        <v>100</v>
      </c>
      <c r="CC216" s="218" t="str">
        <f t="shared" si="58"/>
        <v/>
      </c>
      <c r="CD216" s="218" t="str">
        <f t="shared" si="58"/>
        <v/>
      </c>
      <c r="CE216" s="218" t="str">
        <f t="shared" si="58"/>
        <v/>
      </c>
      <c r="CF216" s="218" t="str">
        <f t="shared" si="58"/>
        <v/>
      </c>
      <c r="CG216" s="218" t="str">
        <f t="shared" si="58"/>
        <v/>
      </c>
      <c r="CH216" s="218">
        <f t="shared" si="58"/>
        <v>100</v>
      </c>
    </row>
    <row r="217" spans="1:86" ht="15.75" thickBot="1">
      <c r="BU217" s="339" t="str">
        <f>'Teacher &amp; Cat. Wise Result'!A37</f>
        <v>नाम पृथक</v>
      </c>
      <c r="BV217" s="219">
        <f>COUNTIF(BV5:BV204,"NSO")</f>
        <v>0</v>
      </c>
      <c r="BW217" s="219">
        <f t="shared" ref="BW217:CG217" si="59">COUNTIF(BW5:BW204,"NSO")</f>
        <v>0</v>
      </c>
      <c r="BX217" s="219">
        <f t="shared" si="59"/>
        <v>0</v>
      </c>
      <c r="BY217" s="219">
        <f t="shared" si="59"/>
        <v>0</v>
      </c>
      <c r="BZ217" s="219">
        <f t="shared" si="59"/>
        <v>0</v>
      </c>
      <c r="CA217" s="219">
        <f t="shared" si="59"/>
        <v>0</v>
      </c>
      <c r="CB217" s="219">
        <f t="shared" si="59"/>
        <v>0</v>
      </c>
      <c r="CC217" s="219">
        <f t="shared" si="59"/>
        <v>0</v>
      </c>
      <c r="CD217" s="219">
        <f t="shared" si="59"/>
        <v>0</v>
      </c>
      <c r="CE217" s="219">
        <f t="shared" si="59"/>
        <v>0</v>
      </c>
      <c r="CF217" s="219">
        <f t="shared" si="59"/>
        <v>0</v>
      </c>
      <c r="CG217" s="219">
        <f t="shared" si="59"/>
        <v>0</v>
      </c>
      <c r="CH217" s="220">
        <f>SUM(BV217:CG217)</f>
        <v>0</v>
      </c>
    </row>
    <row r="218" spans="1:86" ht="15.75" thickTop="1"/>
    <row r="219" spans="1:86"/>
    <row r="220" spans="1:86"/>
    <row r="221" spans="1:86"/>
    <row r="222" spans="1:86"/>
    <row r="223" spans="1:86"/>
    <row r="224" spans="1:86"/>
    <row r="225"/>
    <row r="226"/>
    <row r="227"/>
    <row r="228"/>
    <row r="229"/>
    <row r="230"/>
    <row r="231"/>
    <row r="232"/>
    <row r="233"/>
    <row r="234"/>
    <row r="235"/>
    <row r="236"/>
    <row r="237"/>
    <row r="238"/>
    <row r="239"/>
    <row r="240"/>
    <row r="241"/>
    <row r="242"/>
    <row r="243"/>
    <row r="244"/>
  </sheetData>
  <sheetProtection password="D49E" sheet="1" objects="1" scenarios="1" formatCells="0" formatColumns="0" formatRows="0"/>
  <protectedRanges>
    <protectedRange password="DC77" sqref="A2:N4" name="Range1_1_1"/>
    <protectedRange password="DC77" sqref="O4:Z4" name="Range1_1_2"/>
    <protectedRange password="DC77" sqref="D206:E213" name="Range1_1_4"/>
    <protectedRange password="DC77" sqref="J206:L213" name="Range1_1_5"/>
  </protectedRanges>
  <mergeCells count="56">
    <mergeCell ref="D205:F205"/>
    <mergeCell ref="G205:I205"/>
    <mergeCell ref="A1:M1"/>
    <mergeCell ref="O1:AA1"/>
    <mergeCell ref="BU1:CH2"/>
    <mergeCell ref="H2:I2"/>
    <mergeCell ref="AA2:AA3"/>
    <mergeCell ref="F2:F4"/>
    <mergeCell ref="G2:G4"/>
    <mergeCell ref="H3:H4"/>
    <mergeCell ref="I3:I4"/>
    <mergeCell ref="J3:J4"/>
    <mergeCell ref="U2:V3"/>
    <mergeCell ref="W2:X3"/>
    <mergeCell ref="Y2:Z3"/>
    <mergeCell ref="S2:T3"/>
    <mergeCell ref="M2:M4"/>
    <mergeCell ref="O2:P3"/>
    <mergeCell ref="BU205:CH205"/>
    <mergeCell ref="D206:E206"/>
    <mergeCell ref="H206:I206"/>
    <mergeCell ref="J206:L207"/>
    <mergeCell ref="U206:AA211"/>
    <mergeCell ref="BV206:CH206"/>
    <mergeCell ref="D207:E207"/>
    <mergeCell ref="D210:E210"/>
    <mergeCell ref="H210:I210"/>
    <mergeCell ref="J210:L211"/>
    <mergeCell ref="D211:E211"/>
    <mergeCell ref="H211:I211"/>
    <mergeCell ref="M208:T209"/>
    <mergeCell ref="M210:T211"/>
    <mergeCell ref="H207:I207"/>
    <mergeCell ref="D208:E208"/>
    <mergeCell ref="Q2:R3"/>
    <mergeCell ref="A3:A4"/>
    <mergeCell ref="B3:B4"/>
    <mergeCell ref="C3:C4"/>
    <mergeCell ref="D2:D4"/>
    <mergeCell ref="E2:E4"/>
    <mergeCell ref="A2:B2"/>
    <mergeCell ref="L2:L4"/>
    <mergeCell ref="N2:N4"/>
    <mergeCell ref="K2:K3"/>
    <mergeCell ref="M206:T207"/>
    <mergeCell ref="H208:I208"/>
    <mergeCell ref="J208:L209"/>
    <mergeCell ref="D209:E209"/>
    <mergeCell ref="H209:I209"/>
    <mergeCell ref="U212:AA213"/>
    <mergeCell ref="D213:E213"/>
    <mergeCell ref="H213:I213"/>
    <mergeCell ref="M212:T213"/>
    <mergeCell ref="D212:E212"/>
    <mergeCell ref="H212:I212"/>
    <mergeCell ref="J212:L213"/>
  </mergeCells>
  <conditionalFormatting sqref="H207:J207 H206:I206 F206 J209:J212 BV206:CH207 CH217 BV1:CH4 D2 H2 J2 A2:A205 H208:I208 I3 BU1:BU217 CH208:CH215 B3:C204 O5:AA204 D5:I204 H213:I213">
    <cfRule type="cellIs" dxfId="148" priority="104" stopIfTrue="1" operator="equal">
      <formula>0</formula>
    </cfRule>
  </conditionalFormatting>
  <conditionalFormatting sqref="J214:J218 H206:I206 F206 J207:J212 J2">
    <cfRule type="containsText" dxfId="147" priority="103" stopIfTrue="1" operator="containsText" text="iwjd">
      <formula>NOT(ISERROR(SEARCH("iwjd",F2)))</formula>
    </cfRule>
  </conditionalFormatting>
  <conditionalFormatting sqref="J5:J204">
    <cfRule type="containsText" dxfId="146" priority="102" stopIfTrue="1" operator="containsText" text="Re-Exam">
      <formula>NOT(ISERROR(SEARCH("Re-Exam",J5)))</formula>
    </cfRule>
  </conditionalFormatting>
  <conditionalFormatting sqref="H2:H3 I3">
    <cfRule type="containsText" dxfId="145" priority="100" stopIfTrue="1" operator="containsText" text="ST">
      <formula>NOT(ISERROR(SEARCH("ST",H2)))</formula>
    </cfRule>
    <cfRule type="containsText" dxfId="144" priority="101" stopIfTrue="1" operator="containsText" text="SC">
      <formula>NOT(ISERROR(SEARCH("SC",H2)))</formula>
    </cfRule>
  </conditionalFormatting>
  <conditionalFormatting sqref="H5:I204">
    <cfRule type="containsText" dxfId="143" priority="97" stopIfTrue="1" operator="containsText" text="OBC">
      <formula>NOT(ISERROR(SEARCH("OBC",H5)))</formula>
    </cfRule>
    <cfRule type="containsText" dxfId="142" priority="98" stopIfTrue="1" operator="containsText" text="ST">
      <formula>NOT(ISERROR(SEARCH("ST",H5)))</formula>
    </cfRule>
    <cfRule type="containsText" dxfId="141" priority="99" stopIfTrue="1" operator="containsText" text="SC">
      <formula>NOT(ISERROR(SEARCH("SC",H5)))</formula>
    </cfRule>
  </conditionalFormatting>
  <conditionalFormatting sqref="BV5:CH204 U5:Z204">
    <cfRule type="containsText" dxfId="140" priority="95" stopIfTrue="1" operator="containsText" text="mRrh.kZ">
      <formula>NOT(ISERROR(SEARCH("mRrh.kZ",U5)))</formula>
    </cfRule>
    <cfRule type="containsText" dxfId="139" priority="96" stopIfTrue="1" operator="containsText" text="vuqRrh.kZ">
      <formula>NOT(ISERROR(SEARCH("vuqRrh.kZ",U5)))</formula>
    </cfRule>
  </conditionalFormatting>
  <conditionalFormatting sqref="BV208:CH217">
    <cfRule type="cellIs" dxfId="138" priority="94" operator="equal">
      <formula>0</formula>
    </cfRule>
  </conditionalFormatting>
  <conditionalFormatting sqref="BV5:CH204 Y5:Z204">
    <cfRule type="containsText" dxfId="137" priority="90" operator="containsText" text="iwjd">
      <formula>NOT(ISERROR(SEARCH("iwjd",Y5)))</formula>
    </cfRule>
    <cfRule type="containsText" dxfId="136" priority="91" operator="containsText" text="uke i`Fkd">
      <formula>NOT(ISERROR(SEARCH("uke i`Fkd",Y5)))</formula>
    </cfRule>
    <cfRule type="containsText" dxfId="135" priority="92" operator="containsText" text="iqu% ijh{k">
      <formula>NOT(ISERROR(SEARCH("iqu% ijh{k",Y5)))</formula>
    </cfRule>
    <cfRule type="containsText" dxfId="134" priority="93" operator="containsText" text="vuqRrh.kZ">
      <formula>NOT(ISERROR(SEARCH("vuqRrh.kZ",Y5)))</formula>
    </cfRule>
  </conditionalFormatting>
  <conditionalFormatting sqref="I3 D2 H2 J2 A2:A4 B3:C4">
    <cfRule type="cellIs" dxfId="133" priority="89" stopIfTrue="1" operator="equal">
      <formula>0</formula>
    </cfRule>
  </conditionalFormatting>
  <conditionalFormatting sqref="J2">
    <cfRule type="containsText" dxfId="132" priority="88" stopIfTrue="1" operator="containsText" text="iwjd">
      <formula>NOT(ISERROR(SEARCH("iwjd",J2)))</formula>
    </cfRule>
  </conditionalFormatting>
  <conditionalFormatting sqref="H2:H3 I3">
    <cfRule type="containsText" dxfId="131" priority="86" stopIfTrue="1" operator="containsText" text="ST">
      <formula>NOT(ISERROR(SEARCH("ST",H2)))</formula>
    </cfRule>
    <cfRule type="containsText" dxfId="130" priority="87" stopIfTrue="1" operator="containsText" text="SC">
      <formula>NOT(ISERROR(SEARCH("SC",H2)))</formula>
    </cfRule>
  </conditionalFormatting>
  <conditionalFormatting sqref="H2:H3 I3">
    <cfRule type="containsText" dxfId="129" priority="84" stopIfTrue="1" operator="containsText" text="ST">
      <formula>NOT(ISERROR(SEARCH("ST",H2)))</formula>
    </cfRule>
    <cfRule type="containsText" dxfId="128" priority="85" stopIfTrue="1" operator="containsText" text="SC">
      <formula>NOT(ISERROR(SEARCH("SC",H2)))</formula>
    </cfRule>
  </conditionalFormatting>
  <conditionalFormatting sqref="O1:T1">
    <cfRule type="cellIs" dxfId="127" priority="83" stopIfTrue="1" operator="equal">
      <formula>0</formula>
    </cfRule>
  </conditionalFormatting>
  <conditionalFormatting sqref="F206">
    <cfRule type="cellIs" dxfId="126" priority="82" stopIfTrue="1" operator="equal">
      <formula>0</formula>
    </cfRule>
  </conditionalFormatting>
  <conditionalFormatting sqref="F206">
    <cfRule type="containsText" dxfId="125" priority="81" stopIfTrue="1" operator="containsText" text="iwjd">
      <formula>NOT(ISERROR(SEARCH("iwjd",F206)))</formula>
    </cfRule>
  </conditionalFormatting>
  <conditionalFormatting sqref="G206">
    <cfRule type="cellIs" dxfId="124" priority="80" stopIfTrue="1" operator="equal">
      <formula>0</formula>
    </cfRule>
  </conditionalFormatting>
  <conditionalFormatting sqref="G206">
    <cfRule type="containsText" dxfId="123" priority="79" stopIfTrue="1" operator="containsText" text="iwjd">
      <formula>NOT(ISERROR(SEARCH("iwjd",G206)))</formula>
    </cfRule>
  </conditionalFormatting>
  <conditionalFormatting sqref="G206">
    <cfRule type="cellIs" dxfId="122" priority="78" stopIfTrue="1" operator="equal">
      <formula>0</formula>
    </cfRule>
  </conditionalFormatting>
  <conditionalFormatting sqref="G206">
    <cfRule type="containsText" dxfId="121" priority="77" stopIfTrue="1" operator="containsText" text="iwjd">
      <formula>NOT(ISERROR(SEARCH("iwjd",G206)))</formula>
    </cfRule>
  </conditionalFormatting>
  <conditionalFormatting sqref="H206:I206">
    <cfRule type="cellIs" dxfId="120" priority="76" stopIfTrue="1" operator="equal">
      <formula>0</formula>
    </cfRule>
  </conditionalFormatting>
  <conditionalFormatting sqref="H206:I206">
    <cfRule type="containsText" dxfId="119" priority="75" stopIfTrue="1" operator="containsText" text="iwjd">
      <formula>NOT(ISERROR(SEARCH("iwjd",H206)))</formula>
    </cfRule>
  </conditionalFormatting>
  <conditionalFormatting sqref="H206:I206">
    <cfRule type="cellIs" dxfId="118" priority="74" stopIfTrue="1" operator="equal">
      <formula>0</formula>
    </cfRule>
  </conditionalFormatting>
  <conditionalFormatting sqref="H206:I206">
    <cfRule type="containsText" dxfId="117" priority="73" stopIfTrue="1" operator="containsText" text="iwjd">
      <formula>NOT(ISERROR(SEARCH("iwjd",H206)))</formula>
    </cfRule>
  </conditionalFormatting>
  <conditionalFormatting sqref="J207 J209:J212">
    <cfRule type="cellIs" dxfId="116" priority="72" stopIfTrue="1" operator="equal">
      <formula>0</formula>
    </cfRule>
  </conditionalFormatting>
  <conditionalFormatting sqref="J207:J212">
    <cfRule type="containsText" dxfId="115" priority="71" stopIfTrue="1" operator="containsText" text="iwjd">
      <formula>NOT(ISERROR(SEARCH("iwjd",J207)))</formula>
    </cfRule>
  </conditionalFormatting>
  <conditionalFormatting sqref="J207 J209:J212">
    <cfRule type="cellIs" dxfId="114" priority="70" stopIfTrue="1" operator="equal">
      <formula>0</formula>
    </cfRule>
  </conditionalFormatting>
  <conditionalFormatting sqref="J207:J212">
    <cfRule type="containsText" dxfId="113" priority="69" stopIfTrue="1" operator="containsText" text="iwjd">
      <formula>NOT(ISERROR(SEARCH("iwjd",J207)))</formula>
    </cfRule>
  </conditionalFormatting>
  <conditionalFormatting sqref="J207 J209:J212">
    <cfRule type="cellIs" dxfId="112" priority="68" stopIfTrue="1" operator="equal">
      <formula>0</formula>
    </cfRule>
  </conditionalFormatting>
  <conditionalFormatting sqref="J207:J212">
    <cfRule type="containsText" dxfId="111" priority="67" stopIfTrue="1" operator="containsText" text="iwjd">
      <formula>NOT(ISERROR(SEARCH("iwjd",J207)))</formula>
    </cfRule>
  </conditionalFormatting>
  <conditionalFormatting sqref="U212:V212">
    <cfRule type="cellIs" dxfId="110" priority="66" stopIfTrue="1" operator="equal">
      <formula>0</formula>
    </cfRule>
  </conditionalFormatting>
  <conditionalFormatting sqref="U212:V212">
    <cfRule type="containsText" dxfId="109" priority="65" stopIfTrue="1" operator="containsText" text="iwjd">
      <formula>NOT(ISERROR(SEARCH("iwjd",U212)))</formula>
    </cfRule>
  </conditionalFormatting>
  <conditionalFormatting sqref="I5:I204">
    <cfRule type="expression" dxfId="108" priority="63">
      <formula>I5="F"</formula>
    </cfRule>
    <cfRule type="expression" dxfId="107" priority="64">
      <formula>I5="M"</formula>
    </cfRule>
  </conditionalFormatting>
  <conditionalFormatting sqref="L5:L204">
    <cfRule type="expression" dxfId="106" priority="60">
      <formula>L5=""</formula>
    </cfRule>
    <cfRule type="top10" dxfId="105" priority="61" rank="3"/>
    <cfRule type="top10" dxfId="104" priority="62" percent="1" rank="3"/>
  </conditionalFormatting>
  <conditionalFormatting sqref="H207:J207 H206:I206 F206 J209:J212 BV206:CH207 CH217 BV1:CH4 D2 H2 J2 A2:A205 H208:I208 I3 BU1:BU217 CH208:CH215 B3:C204 O5:AA204 D5:I204 H213:I213">
    <cfRule type="cellIs" dxfId="103" priority="59" stopIfTrue="1" operator="equal">
      <formula>0</formula>
    </cfRule>
  </conditionalFormatting>
  <conditionalFormatting sqref="J214:J218 H206:I206 F206 J207:J212 J2">
    <cfRule type="containsText" dxfId="102" priority="58" stopIfTrue="1" operator="containsText" text="iwjd">
      <formula>NOT(ISERROR(SEARCH("iwjd",F2)))</formula>
    </cfRule>
  </conditionalFormatting>
  <conditionalFormatting sqref="J5:J204">
    <cfRule type="containsText" dxfId="101" priority="57" stopIfTrue="1" operator="containsText" text="कक्षा क्रमोन्नत">
      <formula>NOT(ISERROR(SEARCH("कक्षा क्रमोन्नत",J5)))</formula>
    </cfRule>
  </conditionalFormatting>
  <conditionalFormatting sqref="H2:H3 I3">
    <cfRule type="containsText" dxfId="100" priority="55" stopIfTrue="1" operator="containsText" text="ST">
      <formula>NOT(ISERROR(SEARCH("ST",H2)))</formula>
    </cfRule>
    <cfRule type="containsText" dxfId="99" priority="56" stopIfTrue="1" operator="containsText" text="SC">
      <formula>NOT(ISERROR(SEARCH("SC",H2)))</formula>
    </cfRule>
  </conditionalFormatting>
  <conditionalFormatting sqref="H5:I204">
    <cfRule type="containsText" dxfId="98" priority="52" stopIfTrue="1" operator="containsText" text="OBC">
      <formula>NOT(ISERROR(SEARCH("OBC",H5)))</formula>
    </cfRule>
    <cfRule type="containsText" dxfId="97" priority="53" stopIfTrue="1" operator="containsText" text="ST">
      <formula>NOT(ISERROR(SEARCH("ST",H5)))</formula>
    </cfRule>
    <cfRule type="containsText" dxfId="96" priority="54" stopIfTrue="1" operator="containsText" text="SC">
      <formula>NOT(ISERROR(SEARCH("SC",H5)))</formula>
    </cfRule>
  </conditionalFormatting>
  <conditionalFormatting sqref="BV5:CH204 U5:Z204">
    <cfRule type="containsText" dxfId="95" priority="50" stopIfTrue="1" operator="containsText" text="mRrh.kZ">
      <formula>NOT(ISERROR(SEARCH("mRrh.kZ",U5)))</formula>
    </cfRule>
    <cfRule type="containsText" dxfId="94" priority="51" stopIfTrue="1" operator="containsText" text="vuqRrh.kZ">
      <formula>NOT(ISERROR(SEARCH("vuqRrh.kZ",U5)))</formula>
    </cfRule>
  </conditionalFormatting>
  <conditionalFormatting sqref="BV208:CH217">
    <cfRule type="cellIs" dxfId="93" priority="49" operator="equal">
      <formula>0</formula>
    </cfRule>
  </conditionalFormatting>
  <conditionalFormatting sqref="BV5:CH204 Y5:Z204">
    <cfRule type="containsText" dxfId="92" priority="45" operator="containsText" text="iwjd">
      <formula>NOT(ISERROR(SEARCH("iwjd",Y5)))</formula>
    </cfRule>
    <cfRule type="containsText" dxfId="91" priority="46" operator="containsText" text="uke i`Fkd">
      <formula>NOT(ISERROR(SEARCH("uke i`Fkd",Y5)))</formula>
    </cfRule>
    <cfRule type="containsText" dxfId="90" priority="47" operator="containsText" text="iqu% ijh{k">
      <formula>NOT(ISERROR(SEARCH("iqu% ijh{k",Y5)))</formula>
    </cfRule>
    <cfRule type="containsText" dxfId="89" priority="48" operator="containsText" text="vuqRrh.kZ">
      <formula>NOT(ISERROR(SEARCH("vuqRrh.kZ",Y5)))</formula>
    </cfRule>
  </conditionalFormatting>
  <conditionalFormatting sqref="I3 D2 H2 J2 A2:A4 B3:C4">
    <cfRule type="cellIs" dxfId="88" priority="44" stopIfTrue="1" operator="equal">
      <formula>0</formula>
    </cfRule>
  </conditionalFormatting>
  <conditionalFormatting sqref="J2">
    <cfRule type="containsText" dxfId="87" priority="43" stopIfTrue="1" operator="containsText" text="iwjd">
      <formula>NOT(ISERROR(SEARCH("iwjd",J2)))</formula>
    </cfRule>
  </conditionalFormatting>
  <conditionalFormatting sqref="H2:H3 I3">
    <cfRule type="containsText" dxfId="86" priority="41" stopIfTrue="1" operator="containsText" text="ST">
      <formula>NOT(ISERROR(SEARCH("ST",H2)))</formula>
    </cfRule>
    <cfRule type="containsText" dxfId="85" priority="42" stopIfTrue="1" operator="containsText" text="SC">
      <formula>NOT(ISERROR(SEARCH("SC",H2)))</formula>
    </cfRule>
  </conditionalFormatting>
  <conditionalFormatting sqref="H2:H3 I3">
    <cfRule type="containsText" dxfId="84" priority="39" stopIfTrue="1" operator="containsText" text="ST">
      <formula>NOT(ISERROR(SEARCH("ST",H2)))</formula>
    </cfRule>
    <cfRule type="containsText" dxfId="83" priority="40" stopIfTrue="1" operator="containsText" text="SC">
      <formula>NOT(ISERROR(SEARCH("SC",H2)))</formula>
    </cfRule>
  </conditionalFormatting>
  <conditionalFormatting sqref="O1:T1">
    <cfRule type="cellIs" dxfId="82" priority="38" stopIfTrue="1" operator="equal">
      <formula>0</formula>
    </cfRule>
  </conditionalFormatting>
  <conditionalFormatting sqref="F206">
    <cfRule type="cellIs" dxfId="81" priority="37" stopIfTrue="1" operator="equal">
      <formula>0</formula>
    </cfRule>
  </conditionalFormatting>
  <conditionalFormatting sqref="F206">
    <cfRule type="containsText" dxfId="80" priority="36" stopIfTrue="1" operator="containsText" text="iwjd">
      <formula>NOT(ISERROR(SEARCH("iwjd",F206)))</formula>
    </cfRule>
  </conditionalFormatting>
  <conditionalFormatting sqref="G206">
    <cfRule type="cellIs" dxfId="79" priority="35" stopIfTrue="1" operator="equal">
      <formula>0</formula>
    </cfRule>
  </conditionalFormatting>
  <conditionalFormatting sqref="G206">
    <cfRule type="containsText" dxfId="78" priority="34" stopIfTrue="1" operator="containsText" text="iwjd">
      <formula>NOT(ISERROR(SEARCH("iwjd",G206)))</formula>
    </cfRule>
  </conditionalFormatting>
  <conditionalFormatting sqref="G206">
    <cfRule type="cellIs" dxfId="77" priority="33" stopIfTrue="1" operator="equal">
      <formula>0</formula>
    </cfRule>
  </conditionalFormatting>
  <conditionalFormatting sqref="G206">
    <cfRule type="containsText" dxfId="76" priority="32" stopIfTrue="1" operator="containsText" text="iwjd">
      <formula>NOT(ISERROR(SEARCH("iwjd",G206)))</formula>
    </cfRule>
  </conditionalFormatting>
  <conditionalFormatting sqref="H206:I206">
    <cfRule type="cellIs" dxfId="75" priority="31" stopIfTrue="1" operator="equal">
      <formula>0</formula>
    </cfRule>
  </conditionalFormatting>
  <conditionalFormatting sqref="H206:I206">
    <cfRule type="containsText" dxfId="74" priority="30" stopIfTrue="1" operator="containsText" text="iwjd">
      <formula>NOT(ISERROR(SEARCH("iwjd",H206)))</formula>
    </cfRule>
  </conditionalFormatting>
  <conditionalFormatting sqref="H206:I206">
    <cfRule type="cellIs" dxfId="73" priority="29" stopIfTrue="1" operator="equal">
      <formula>0</formula>
    </cfRule>
  </conditionalFormatting>
  <conditionalFormatting sqref="H206:I206">
    <cfRule type="containsText" dxfId="72" priority="28" stopIfTrue="1" operator="containsText" text="iwjd">
      <formula>NOT(ISERROR(SEARCH("iwjd",H206)))</formula>
    </cfRule>
  </conditionalFormatting>
  <conditionalFormatting sqref="J207 J209:J212">
    <cfRule type="cellIs" dxfId="71" priority="27" stopIfTrue="1" operator="equal">
      <formula>0</formula>
    </cfRule>
  </conditionalFormatting>
  <conditionalFormatting sqref="J207:J212">
    <cfRule type="containsText" dxfId="70" priority="26" stopIfTrue="1" operator="containsText" text="iwjd">
      <formula>NOT(ISERROR(SEARCH("iwjd",J207)))</formula>
    </cfRule>
  </conditionalFormatting>
  <conditionalFormatting sqref="J207 J209:J212">
    <cfRule type="cellIs" dxfId="69" priority="25" stopIfTrue="1" operator="equal">
      <formula>0</formula>
    </cfRule>
  </conditionalFormatting>
  <conditionalFormatting sqref="J207:J212">
    <cfRule type="containsText" dxfId="68" priority="24" stopIfTrue="1" operator="containsText" text="iwjd">
      <formula>NOT(ISERROR(SEARCH("iwjd",J207)))</formula>
    </cfRule>
  </conditionalFormatting>
  <conditionalFormatting sqref="J207 J209:J212">
    <cfRule type="cellIs" dxfId="67" priority="23" stopIfTrue="1" operator="equal">
      <formula>0</formula>
    </cfRule>
  </conditionalFormatting>
  <conditionalFormatting sqref="J207:J212">
    <cfRule type="containsText" dxfId="66" priority="22" stopIfTrue="1" operator="containsText" text="iwjd">
      <formula>NOT(ISERROR(SEARCH("iwjd",J207)))</formula>
    </cfRule>
  </conditionalFormatting>
  <conditionalFormatting sqref="U212:V212">
    <cfRule type="cellIs" dxfId="65" priority="21" stopIfTrue="1" operator="equal">
      <formula>0</formula>
    </cfRule>
  </conditionalFormatting>
  <conditionalFormatting sqref="U212:V212">
    <cfRule type="containsText" dxfId="64" priority="20" stopIfTrue="1" operator="containsText" text="iwjd">
      <formula>NOT(ISERROR(SEARCH("iwjd",U212)))</formula>
    </cfRule>
  </conditionalFormatting>
  <conditionalFormatting sqref="I5:I204">
    <cfRule type="expression" dxfId="63" priority="18">
      <formula>I5="F"</formula>
    </cfRule>
    <cfRule type="expression" dxfId="62" priority="19">
      <formula>I5="M"</formula>
    </cfRule>
  </conditionalFormatting>
  <conditionalFormatting sqref="L5:L204">
    <cfRule type="expression" dxfId="61" priority="15">
      <formula>L5=""</formula>
    </cfRule>
    <cfRule type="top10" dxfId="60" priority="16" rank="3"/>
    <cfRule type="top10" dxfId="59" priority="17" percent="1" rank="3"/>
  </conditionalFormatting>
  <conditionalFormatting sqref="E2:G2">
    <cfRule type="cellIs" dxfId="58" priority="14" stopIfTrue="1" operator="equal">
      <formula>0</formula>
    </cfRule>
  </conditionalFormatting>
  <conditionalFormatting sqref="E2:G2">
    <cfRule type="cellIs" dxfId="57" priority="13" stopIfTrue="1" operator="equal">
      <formula>0</formula>
    </cfRule>
  </conditionalFormatting>
  <conditionalFormatting sqref="E2:G2">
    <cfRule type="cellIs" dxfId="56" priority="12" stopIfTrue="1" operator="equal">
      <formula>0</formula>
    </cfRule>
  </conditionalFormatting>
  <conditionalFormatting sqref="E2:G2">
    <cfRule type="cellIs" dxfId="55" priority="11" stopIfTrue="1" operator="equal">
      <formula>0</formula>
    </cfRule>
  </conditionalFormatting>
  <conditionalFormatting sqref="I3 J2 D2:H2 B3:C4 A2:A4">
    <cfRule type="cellIs" dxfId="54" priority="10" stopIfTrue="1" operator="equal">
      <formula>0</formula>
    </cfRule>
  </conditionalFormatting>
  <conditionalFormatting sqref="J2">
    <cfRule type="containsText" dxfId="53" priority="9" stopIfTrue="1" operator="containsText" text="iwjd">
      <formula>NOT(ISERROR(SEARCH("iwjd",J2)))</formula>
    </cfRule>
  </conditionalFormatting>
  <conditionalFormatting sqref="H2:H3 I3">
    <cfRule type="containsText" dxfId="52" priority="7" stopIfTrue="1" operator="containsText" text="ST">
      <formula>NOT(ISERROR(SEARCH("ST",H2)))</formula>
    </cfRule>
    <cfRule type="containsText" dxfId="51" priority="8" stopIfTrue="1" operator="containsText" text="SC">
      <formula>NOT(ISERROR(SEARCH("SC",H2)))</formula>
    </cfRule>
  </conditionalFormatting>
  <conditionalFormatting sqref="H2:H3 I3">
    <cfRule type="containsText" dxfId="50" priority="5" stopIfTrue="1" operator="containsText" text="ST">
      <formula>NOT(ISERROR(SEARCH("ST",H2)))</formula>
    </cfRule>
    <cfRule type="containsText" dxfId="49" priority="6" stopIfTrue="1" operator="containsText" text="SC">
      <formula>NOT(ISERROR(SEARCH("SC",H2)))</formula>
    </cfRule>
  </conditionalFormatting>
  <conditionalFormatting sqref="J207 J209:J212">
    <cfRule type="cellIs" dxfId="48" priority="4" stopIfTrue="1" operator="equal">
      <formula>0</formula>
    </cfRule>
  </conditionalFormatting>
  <conditionalFormatting sqref="J207:J212">
    <cfRule type="containsText" dxfId="47" priority="3" stopIfTrue="1" operator="containsText" text="iwjd">
      <formula>NOT(ISERROR(SEARCH("iwjd",J207)))</formula>
    </cfRule>
  </conditionalFormatting>
  <conditionalFormatting sqref="F213">
    <cfRule type="cellIs" dxfId="46" priority="2" stopIfTrue="1" operator="equal">
      <formula>0</formula>
    </cfRule>
  </conditionalFormatting>
  <conditionalFormatting sqref="H213:I213">
    <cfRule type="cellIs" dxfId="45" priority="1" stopIfTrue="1" operator="equal">
      <formula>0</formula>
    </cfRule>
  </conditionalFormatting>
  <pageMargins left="0.7" right="0.2" top="0.25" bottom="0.25" header="0.3" footer="0.3"/>
  <pageSetup paperSize="9" scale="82" fitToHeight="5"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AB329"/>
  <sheetViews>
    <sheetView showGridLines="0" view="pageBreakPreview" zoomScaleSheetLayoutView="100" workbookViewId="0">
      <selection activeCell="T15" sqref="T15"/>
    </sheetView>
  </sheetViews>
  <sheetFormatPr defaultRowHeight="15"/>
  <cols>
    <col min="1" max="1" width="4.125" style="396" customWidth="1"/>
    <col min="2" max="2" width="14" customWidth="1"/>
    <col min="3" max="16" width="5.625" customWidth="1"/>
    <col min="17" max="18" width="6.125" customWidth="1"/>
    <col min="22" max="22" width="13.25" customWidth="1"/>
    <col min="23" max="23" width="8.125" customWidth="1"/>
    <col min="24" max="24" width="12.25" customWidth="1"/>
    <col min="25" max="25" width="6.125" customWidth="1"/>
    <col min="27" max="28" width="9" hidden="1" customWidth="1"/>
  </cols>
  <sheetData>
    <row r="1" spans="2:28" ht="21" customHeight="1">
      <c r="B1" s="1003" t="str">
        <f>IF('Master sheet'!$D$11="Hindi","वार्षिक रिपोर्ट कार्ड ","Report Card")</f>
        <v xml:space="preserve">वार्षिक रिपोर्ट कार्ड </v>
      </c>
      <c r="C1" s="1003"/>
      <c r="D1" s="1003"/>
      <c r="E1" s="1003"/>
      <c r="F1" s="1003"/>
      <c r="G1" s="1003"/>
      <c r="H1" s="1003"/>
      <c r="I1" s="1003"/>
      <c r="J1" s="1003"/>
      <c r="K1" s="1003"/>
      <c r="L1" s="1003"/>
      <c r="M1" s="1003"/>
      <c r="N1" s="1003"/>
      <c r="O1" s="1003"/>
      <c r="P1" s="1003"/>
      <c r="Q1" s="1003"/>
      <c r="R1" s="1003"/>
      <c r="U1" s="94"/>
      <c r="V1" s="94"/>
      <c r="W1" s="94"/>
      <c r="X1" s="94"/>
      <c r="Y1" s="94"/>
    </row>
    <row r="2" spans="2:28" ht="21" customHeight="1" thickBot="1">
      <c r="B2" s="1004" t="str">
        <f>IF('Master sheet'!$D$11="Hindi","शिक्षा विभाग, राजस्थान सरकार","Education Department, Rajasthan Government")</f>
        <v>शिक्षा विभाग, राजस्थान सरकार</v>
      </c>
      <c r="C2" s="1004"/>
      <c r="D2" s="1004"/>
      <c r="E2" s="1004"/>
      <c r="F2" s="1004"/>
      <c r="G2" s="1004"/>
      <c r="H2" s="1004"/>
      <c r="I2" s="1004"/>
      <c r="J2" s="1004"/>
      <c r="K2" s="1004"/>
      <c r="L2" s="1004"/>
      <c r="M2" s="1004"/>
      <c r="N2" s="1004"/>
      <c r="O2" s="1004"/>
      <c r="P2" s="1004"/>
      <c r="Q2" s="1004"/>
      <c r="R2" s="1004"/>
      <c r="U2" s="94"/>
      <c r="V2" s="94"/>
      <c r="W2" s="390" t="s">
        <v>54</v>
      </c>
      <c r="X2" s="94"/>
      <c r="Y2" s="94"/>
    </row>
    <row r="3" spans="2:28" ht="21" customHeight="1" thickBot="1">
      <c r="B3" s="996" t="str">
        <f>IF('Master sheet'!$D$11="Hindi","विद्यालय का नाम :-","School Name :- ")</f>
        <v>विद्यालय का नाम :-</v>
      </c>
      <c r="C3" s="996"/>
      <c r="D3" s="996"/>
      <c r="E3" s="997" t="str">
        <f>IF(AND(P8=""),"",IF('Master sheet'!$D$11="Hindi",'Master sheet'!$D$8,'Master sheet'!$D$7))</f>
        <v xml:space="preserve">महात्मा गाँधी राजकीय विद्यालय (अंग्रेजी माध्यम) बर, पाली </v>
      </c>
      <c r="F3" s="997"/>
      <c r="G3" s="997"/>
      <c r="H3" s="997"/>
      <c r="I3" s="997"/>
      <c r="J3" s="997"/>
      <c r="K3" s="997"/>
      <c r="L3" s="997"/>
      <c r="M3" s="997"/>
      <c r="N3" s="997"/>
      <c r="O3" s="997"/>
      <c r="P3" s="997"/>
      <c r="Q3" s="997"/>
      <c r="R3" s="997"/>
      <c r="U3" s="94"/>
      <c r="V3" s="96"/>
      <c r="W3" s="390" t="s">
        <v>195</v>
      </c>
      <c r="X3" s="96"/>
      <c r="Y3" s="391"/>
      <c r="Z3" s="392"/>
      <c r="AA3" s="392"/>
      <c r="AB3" s="392"/>
    </row>
    <row r="4" spans="2:28" ht="21" customHeight="1" thickBot="1">
      <c r="B4" s="357"/>
      <c r="C4" s="357"/>
      <c r="D4" s="357"/>
      <c r="E4" s="998" t="str">
        <f>IF(AND(P8=""),"",IF('Master sheet'!$D$11="Hindi",CONCATENATE("(विद्यालय मान्यता क्रमांक व वर्ष : ","  ",'Master sheet'!$D$6),CONCATENATE("(School Recognition Number &amp; Years : ","  ",'Master sheet'!$D$6)))</f>
        <v>(विद्यालय मान्यता क्रमांक व वर्ष :   शिक्षा/पाली/1995/2001</v>
      </c>
      <c r="F4" s="998"/>
      <c r="G4" s="998"/>
      <c r="H4" s="998"/>
      <c r="I4" s="998"/>
      <c r="J4" s="998"/>
      <c r="K4" s="998"/>
      <c r="L4" s="998"/>
      <c r="M4" s="998"/>
      <c r="N4" s="998"/>
      <c r="O4" s="998"/>
      <c r="P4" s="998"/>
      <c r="Q4" s="998"/>
      <c r="R4" s="998"/>
      <c r="U4" s="94"/>
      <c r="V4" s="94"/>
      <c r="W4" s="94"/>
      <c r="X4" s="94"/>
      <c r="Y4" s="94"/>
    </row>
    <row r="5" spans="2:28" ht="21" customHeight="1">
      <c r="B5" s="358" t="str">
        <f>IF('Master sheet'!$D$11="Hindi","कक्षा  :-","CLASS :- ")</f>
        <v>कक्षा  :-</v>
      </c>
      <c r="C5" s="999">
        <f>IFERROR(IF(AND(P8=""),"",VLOOKUP(P8,Marks,2,0)),"")</f>
        <v>7</v>
      </c>
      <c r="D5" s="999"/>
      <c r="E5" s="1000" t="str">
        <f>IF('Master sheet'!$D$11="Hindi","सेक्शन :-","Section :- ")</f>
        <v>सेक्शन :-</v>
      </c>
      <c r="F5" s="1000"/>
      <c r="G5" s="1000"/>
      <c r="H5" s="1000"/>
      <c r="I5" s="1000"/>
      <c r="J5" s="999" t="str">
        <f>IFERROR(IF(AND(P8=""),"",VLOOKUP(P8,Marks,3,0)),"")</f>
        <v>A</v>
      </c>
      <c r="K5" s="999"/>
      <c r="L5" s="1001" t="str">
        <f>IF('Master sheet'!$D$11="Hindi","सत्र :- ","Session :- ")</f>
        <v xml:space="preserve">सत्र :- </v>
      </c>
      <c r="M5" s="1001"/>
      <c r="N5" s="1001"/>
      <c r="O5" s="1001"/>
      <c r="P5" s="1002" t="str">
        <f>IF(AND(P8=""),"",'Marks Entry 6th'!$I$2)</f>
        <v xml:space="preserve"> 2023-2024</v>
      </c>
      <c r="Q5" s="1002"/>
      <c r="R5" s="1002"/>
      <c r="U5" s="94"/>
      <c r="V5" s="1005" t="str">
        <f>IF('Master sheet'!$D$11="Hindi",AA9,AA8)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v>
      </c>
      <c r="W5" s="1006"/>
      <c r="X5" s="1007"/>
      <c r="Y5" s="94"/>
      <c r="AA5">
        <f>IF(V3="",MIN('Result Sheet'!B8:B207),V3)</f>
        <v>701</v>
      </c>
    </row>
    <row r="6" spans="2:28" ht="21" customHeight="1">
      <c r="B6" s="987" t="str">
        <f>IF('Master sheet'!$D$11="Hindi","विद्यार्थी का नाम :-","Student's Name :-")</f>
        <v>विद्यार्थी का नाम :-</v>
      </c>
      <c r="C6" s="987"/>
      <c r="D6" s="987"/>
      <c r="E6" s="988" t="str">
        <f>IFERROR(IF(AND(P8=""),"",VLOOKUP(P8,Marks,6,0)),"")</f>
        <v>AAKIFA BANO</v>
      </c>
      <c r="F6" s="988"/>
      <c r="G6" s="988"/>
      <c r="H6" s="988"/>
      <c r="I6" s="988"/>
      <c r="J6" s="988"/>
      <c r="K6" s="988"/>
      <c r="L6" s="989" t="str">
        <f>IF('Master sheet'!$D$11="Hindi","प्रवेशांक :","SR. NO. :")</f>
        <v>प्रवेशांक :</v>
      </c>
      <c r="M6" s="989"/>
      <c r="N6" s="989"/>
      <c r="O6" s="989"/>
      <c r="P6" s="994">
        <f>IFERROR(IF(AND(P8=""),"",VLOOKUP(P8,Marks,5,0)),"")</f>
        <v>936</v>
      </c>
      <c r="Q6" s="994"/>
      <c r="R6" s="994"/>
      <c r="U6" s="94"/>
      <c r="V6" s="1008"/>
      <c r="W6" s="1009"/>
      <c r="X6" s="1010"/>
      <c r="Y6" s="94"/>
      <c r="AA6">
        <f>IF(X3="",MAX('Result Sheet'!B8:B207),X3)</f>
        <v>712</v>
      </c>
    </row>
    <row r="7" spans="2:28" ht="21" customHeight="1">
      <c r="B7" s="987" t="str">
        <f>IF('Master sheet'!$D$11="Hindi","पिता का नाम :-","Father's Name :-")</f>
        <v>पिता का नाम :-</v>
      </c>
      <c r="C7" s="987"/>
      <c r="D7" s="987"/>
      <c r="E7" s="988" t="str">
        <f>IFERROR(IF(AND(P8=""),"",VLOOKUP(P8,Marks,7,0)),"")</f>
        <v>SHABBIR MOHAMMAD</v>
      </c>
      <c r="F7" s="988"/>
      <c r="G7" s="988"/>
      <c r="H7" s="988"/>
      <c r="I7" s="988"/>
      <c r="J7" s="988"/>
      <c r="K7" s="988"/>
      <c r="L7" s="989" t="str">
        <f>IF('Master sheet'!$D$11="Hindi","जन्म तिथि :","Date of Birth :")</f>
        <v>जन्म तिथि :</v>
      </c>
      <c r="M7" s="989"/>
      <c r="N7" s="989"/>
      <c r="O7" s="989"/>
      <c r="P7" s="995" t="str">
        <f>IFERROR(IF(AND(P8=""),"",VLOOKUP(P8,Marks,4,0)),"")</f>
        <v>28-10-2014</v>
      </c>
      <c r="Q7" s="995"/>
      <c r="R7" s="995"/>
      <c r="U7" s="94"/>
      <c r="V7" s="1008"/>
      <c r="W7" s="1009"/>
      <c r="X7" s="1010"/>
      <c r="Y7" s="94"/>
    </row>
    <row r="8" spans="2:28" ht="21" customHeight="1">
      <c r="B8" s="987" t="str">
        <f>IF('Master sheet'!$D$11="Hindi","माता का नाम :-","Mother's Name :-")</f>
        <v>माता का नाम :-</v>
      </c>
      <c r="C8" s="987"/>
      <c r="D8" s="987"/>
      <c r="E8" s="988" t="str">
        <f>IFERROR(IF(AND(P8=""),"",VLOOKUP(P8,Marks,8,0)),"")</f>
        <v>HEENA KOUSER</v>
      </c>
      <c r="F8" s="988"/>
      <c r="G8" s="988"/>
      <c r="H8" s="988"/>
      <c r="I8" s="988"/>
      <c r="J8" s="988"/>
      <c r="K8" s="988"/>
      <c r="L8" s="989" t="str">
        <f>IF('Master sheet'!$D$11="Hindi","रोल नंबर :-","Roll No. :")</f>
        <v>रोल नंबर :-</v>
      </c>
      <c r="M8" s="989"/>
      <c r="N8" s="989"/>
      <c r="O8" s="989"/>
      <c r="P8" s="990">
        <f>IF(AA5="","",AA5)</f>
        <v>701</v>
      </c>
      <c r="Q8" s="990"/>
      <c r="R8" s="990"/>
      <c r="U8" s="94"/>
      <c r="V8" s="1008"/>
      <c r="W8" s="1009"/>
      <c r="X8" s="1010"/>
      <c r="Y8" s="94"/>
      <c r="AA8" t="s">
        <v>210</v>
      </c>
    </row>
    <row r="9" spans="2:28" ht="12" customHeight="1">
      <c r="B9" s="352"/>
      <c r="C9" s="352"/>
      <c r="D9" s="352"/>
      <c r="E9" s="353"/>
      <c r="F9" s="353"/>
      <c r="G9" s="431"/>
      <c r="H9" s="431"/>
      <c r="I9" s="353"/>
      <c r="J9" s="353"/>
      <c r="K9" s="353"/>
      <c r="L9" s="354"/>
      <c r="M9" s="354"/>
      <c r="N9" s="354"/>
      <c r="O9" s="354"/>
      <c r="P9" s="355"/>
      <c r="Q9" s="355"/>
      <c r="R9" s="355"/>
      <c r="U9" s="94"/>
      <c r="V9" s="1008"/>
      <c r="W9" s="1009"/>
      <c r="X9" s="1010"/>
      <c r="Y9" s="94"/>
      <c r="AA9" t="s">
        <v>211</v>
      </c>
    </row>
    <row r="10" spans="2:28" ht="23.25" customHeight="1" thickBot="1">
      <c r="B10" s="991" t="str">
        <f>IF('Master sheet'!$D$11="Hindi","विषय","Subject")</f>
        <v>विषय</v>
      </c>
      <c r="C10" s="708" t="str">
        <f>IF('Master sheet'!$D$11="Hindi","प्रथम परख ","First Test")</f>
        <v xml:space="preserve">प्रथम परख </v>
      </c>
      <c r="D10" s="709"/>
      <c r="E10" s="729" t="str">
        <f>IF('Master sheet'!$D$11="Hindi","द्वितीय परख","Second Test")</f>
        <v>द्वितीय परख</v>
      </c>
      <c r="F10" s="730"/>
      <c r="G10" s="729" t="str">
        <f>IF('Master sheet'!$D$11="Hindi","तृतीय परख","Third Test")</f>
        <v>तृतीय परख</v>
      </c>
      <c r="H10" s="730"/>
      <c r="I10" s="992" t="str">
        <f>IF('Master sheet'!$D$11="Hindi","सा. परख योग","Test Total")</f>
        <v>सा. परख योग</v>
      </c>
      <c r="J10" s="732" t="str">
        <f>IF('Master sheet'!$D$11="Hindi","अर्द्धवार्षिक","Half Yearly")</f>
        <v>अर्द्धवार्षिक</v>
      </c>
      <c r="K10" s="733"/>
      <c r="L10" s="734"/>
      <c r="M10" s="735" t="str">
        <f>IF('Master sheet'!$D$11="Hindi","अर्द्ध वा. तक योग","Total Till H.Y.")</f>
        <v>अर्द्ध वा. तक योग</v>
      </c>
      <c r="N10" s="732" t="str">
        <f>IF('Master sheet'!$D$11="Hindi","वार्षिक","Yearly")</f>
        <v>वार्षिक</v>
      </c>
      <c r="O10" s="733"/>
      <c r="P10" s="734"/>
      <c r="Q10" s="710" t="str">
        <f>IF('Master sheet'!$D$11="Hindi","विषय कुल योग ","Subject Total")</f>
        <v xml:space="preserve">विषय कुल योग </v>
      </c>
      <c r="R10" s="711" t="str">
        <f>IF('Master sheet'!$D$11="Hindi","ग्रेड","Grade")</f>
        <v>ग्रेड</v>
      </c>
      <c r="U10" s="94"/>
      <c r="V10" s="1011"/>
      <c r="W10" s="1012"/>
      <c r="X10" s="1013"/>
      <c r="Y10" s="94"/>
    </row>
    <row r="11" spans="2:28" ht="86.25" customHeight="1">
      <c r="B11" s="991"/>
      <c r="C11" s="441" t="str">
        <f>IF('Master sheet'!$D$11="Hindi","लिखित परीक्षा","Written")</f>
        <v>लिखित परीक्षा</v>
      </c>
      <c r="D11" s="441" t="str">
        <f>IF('Master sheet'!$D$11="Hindi","गतिविधि, मौखिक, प्रोजेक्ट, प्रायोगिक","Act, Oral, Project, Prac.")</f>
        <v>गतिविधि, मौखिक, प्रोजेक्ट, प्रायोगिक</v>
      </c>
      <c r="E11" s="441" t="str">
        <f>IF('Master sheet'!$D$11="Hindi","लिखित परीक्षा","Written")</f>
        <v>लिखित परीक्षा</v>
      </c>
      <c r="F11" s="441" t="str">
        <f>IF('Master sheet'!$D$11="Hindi","गतिविधि, मौखिक, प्रोजेक्ट, प्रायोगिक","Act, Oral, Project, Prac.")</f>
        <v>गतिविधि, मौखिक, प्रोजेक्ट, प्रायोगिक</v>
      </c>
      <c r="G11" s="441" t="str">
        <f>IF('Master sheet'!$D$11="Hindi","लिखित परीक्षा","Written")</f>
        <v>लिखित परीक्षा</v>
      </c>
      <c r="H11" s="441" t="str">
        <f>IF('Master sheet'!$D$11="Hindi","गतिविधि, मौखिक, प्रोजेक्ट, प्रायोगिक","Act, Oral, Project, Prac.")</f>
        <v>गतिविधि, मौखिक, प्रोजेक्ट, प्रायोगिक</v>
      </c>
      <c r="I11" s="993"/>
      <c r="J11" s="441" t="str">
        <f>IF('Master sheet'!$D$11="Hindi","लिखित परीक्षा","Written")</f>
        <v>लिखित परीक्षा</v>
      </c>
      <c r="K11" s="441" t="str">
        <f>IF('Master sheet'!$D$11="Hindi","गतिविधि, मौखिक, प्रोजेक्ट, प्रायोगिक","Act, Oral, Project, Prac.")</f>
        <v>गतिविधि, मौखिक, प्रोजेक्ट, प्रायोगिक</v>
      </c>
      <c r="L11" s="441" t="str">
        <f>IF('Master sheet'!$D$11="Hindi","अर्द्ध वा. योग","H.Y. Total")</f>
        <v>अर्द्ध वा. योग</v>
      </c>
      <c r="M11" s="735"/>
      <c r="N11" s="441" t="str">
        <f>IF('Master sheet'!$D$11="Hindi","लिखित परीक्षा","Written")</f>
        <v>लिखित परीक्षा</v>
      </c>
      <c r="O11" s="441" t="str">
        <f>IF('Master sheet'!$D$11="Hindi","गतिविधि, मौखिक, प्रोजेक्ट, प्रायोगिक","Act, Oral, Project, Prac.")</f>
        <v>गतिविधि, मौखिक, प्रोजेक्ट, प्रायोगिक</v>
      </c>
      <c r="P11" s="441" t="str">
        <f>IF('Master sheet'!$D$11="Hindi","वार्षिक योग","Yearly Total")</f>
        <v>वार्षिक योग</v>
      </c>
      <c r="Q11" s="710"/>
      <c r="R11" s="712">
        <v>0</v>
      </c>
    </row>
    <row r="12" spans="2:28" ht="19.5" customHeight="1">
      <c r="B12" s="991"/>
      <c r="C12" s="114">
        <v>5</v>
      </c>
      <c r="D12" s="114">
        <v>5</v>
      </c>
      <c r="E12" s="114">
        <v>5</v>
      </c>
      <c r="F12" s="114">
        <v>5</v>
      </c>
      <c r="G12" s="114">
        <v>5</v>
      </c>
      <c r="H12" s="114">
        <v>5</v>
      </c>
      <c r="I12" s="378">
        <f>IF(AND(C12="",D12="",E12="",F12="",G12="",H12=""),"",SUM(C12:H12))</f>
        <v>30</v>
      </c>
      <c r="J12" s="114">
        <v>50</v>
      </c>
      <c r="K12" s="114">
        <v>20</v>
      </c>
      <c r="L12" s="116">
        <f>IF(AND(J12="",K12=""),"",SUM(J12:K12))</f>
        <v>70</v>
      </c>
      <c r="M12" s="115">
        <f>IF(AND(I12="NA",L12="NA"),"NA",SUM(I12,L12))</f>
        <v>100</v>
      </c>
      <c r="N12" s="114">
        <v>70</v>
      </c>
      <c r="O12" s="114">
        <v>30</v>
      </c>
      <c r="P12" s="289">
        <f>IF(AND(N12="",O12=""),"",SUM(N12:O12))</f>
        <v>100</v>
      </c>
      <c r="Q12" s="115">
        <f>IF(P12="","",SUM(M12,P12))</f>
        <v>200</v>
      </c>
      <c r="R12" s="114"/>
    </row>
    <row r="13" spans="2:28" ht="21" customHeight="1">
      <c r="B13" s="92" t="str">
        <f>IF('Master sheet'!D$11="Hindi","हिंदी","Hindi")</f>
        <v>हिंदी</v>
      </c>
      <c r="C13" s="350">
        <f>IFERROR(VLOOKUP(P8,Marks,11,0),"")</f>
        <v>3</v>
      </c>
      <c r="D13" s="350">
        <f>IFERROR(VLOOKUP(P8,Marks,12,0),"")</f>
        <v>4</v>
      </c>
      <c r="E13" s="350">
        <f>IFERROR(VLOOKUP(P8,Marks,13,0),"")</f>
        <v>5</v>
      </c>
      <c r="F13" s="350">
        <f>IFERROR(VLOOKUP(P8,Marks,14,0),"")</f>
        <v>3</v>
      </c>
      <c r="G13" s="429">
        <f>IFERROR(VLOOKUP(P8,Marks,15,0),"")</f>
        <v>3</v>
      </c>
      <c r="H13" s="429">
        <f>IFERROR(VLOOKUP(P8,Marks,16,0),"")</f>
        <v>3</v>
      </c>
      <c r="I13" s="377">
        <f>IFERROR(VLOOKUP(P8,Marks,17,0),"")</f>
        <v>21</v>
      </c>
      <c r="J13" s="350">
        <f>IFERROR(VLOOKUP(P8,Marks,18,0),"")</f>
        <v>39</v>
      </c>
      <c r="K13" s="350">
        <f>IFERROR(VLOOKUP(P8,Marks,19,0),"")</f>
        <v>10</v>
      </c>
      <c r="L13" s="87">
        <f>IFERROR(VLOOKUP(P8,Marks,20,0),"")</f>
        <v>49</v>
      </c>
      <c r="M13" s="376">
        <f>IFERROR(VLOOKUP(P8,Marks,21,0),"")</f>
        <v>70</v>
      </c>
      <c r="N13" s="350">
        <f>IFERROR(VLOOKUP(P8,Marks,22,0),"")</f>
        <v>39</v>
      </c>
      <c r="O13" s="350">
        <f>IFERROR(VLOOKUP(P8,Marks,23,0),"")</f>
        <v>10</v>
      </c>
      <c r="P13" s="87">
        <f>IFERROR(VLOOKUP(P8,Marks,24,0),"")</f>
        <v>49</v>
      </c>
      <c r="Q13" s="379">
        <f>IFERROR(VLOOKUP(P8,Marks,25,0),"")</f>
        <v>119</v>
      </c>
      <c r="R13" s="89" t="str">
        <f>IFERROR(VLOOKUP(P8,Marks,31,0),"")</f>
        <v>C</v>
      </c>
    </row>
    <row r="14" spans="2:28" ht="21" customHeight="1">
      <c r="B14" s="92" t="str">
        <f>IF('Master sheet'!$D$11="Hindi","अंग्रेजी","English")</f>
        <v>अंग्रेजी</v>
      </c>
      <c r="C14" s="350">
        <f>IFERROR(VLOOKUP(P8,Marks,32,0),"")</f>
        <v>1</v>
      </c>
      <c r="D14" s="350">
        <f>IFERROR(VLOOKUP(P8,Marks,33,0),"")</f>
        <v>5</v>
      </c>
      <c r="E14" s="350">
        <f>IFERROR(VLOOKUP(P8,Marks,34,0),"")</f>
        <v>2</v>
      </c>
      <c r="F14" s="350">
        <f>IFERROR(VLOOKUP(P8,Marks,35,0),"")</f>
        <v>5</v>
      </c>
      <c r="G14" s="429">
        <f>IFERROR(VLOOKUP(P8,Marks,36,0),"")</f>
        <v>4</v>
      </c>
      <c r="H14" s="429">
        <f>IFERROR(VLOOKUP(P8,Marks,37,0),"")</f>
        <v>5</v>
      </c>
      <c r="I14" s="377">
        <f>IFERROR(VLOOKUP(P8,Marks,38,0),"")</f>
        <v>22</v>
      </c>
      <c r="J14" s="350">
        <f>IFERROR(VLOOKUP(P8,Marks,39,0),"")</f>
        <v>39</v>
      </c>
      <c r="K14" s="350">
        <f>IFERROR(VLOOKUP(P8,Marks,40,0),"")</f>
        <v>11</v>
      </c>
      <c r="L14" s="87">
        <f>IFERROR(VLOOKUP(P8,Marks,41,0),"")</f>
        <v>50</v>
      </c>
      <c r="M14" s="376">
        <f>IFERROR(VLOOKUP(P8,Marks,42,0),"")</f>
        <v>72</v>
      </c>
      <c r="N14" s="350">
        <f>IFERROR(VLOOKUP(P8,Marks,43,0),"")</f>
        <v>50</v>
      </c>
      <c r="O14" s="350">
        <f>IFERROR(VLOOKUP(P8,Marks,44,0),"")</f>
        <v>10</v>
      </c>
      <c r="P14" s="87">
        <f>IFERROR(VLOOKUP(P8,Marks,45,0),"")</f>
        <v>60</v>
      </c>
      <c r="Q14" s="379">
        <f>IFERROR(VLOOKUP(P8,Marks,46,0),"")</f>
        <v>132</v>
      </c>
      <c r="R14" s="89" t="str">
        <f>IFERROR(VLOOKUP(P8,Marks,52,0),"")</f>
        <v>C</v>
      </c>
    </row>
    <row r="15" spans="2:28" ht="21" customHeight="1">
      <c r="B15" s="92" t="str">
        <f>IFERROR(VLOOKUP(P8,Marks,53,0),"")</f>
        <v>संस्कृत (71)</v>
      </c>
      <c r="C15" s="350">
        <f>IFERROR(VLOOKUP(P8,Marks,54,0),"")</f>
        <v>4</v>
      </c>
      <c r="D15" s="350">
        <f>IFERROR(VLOOKUP(P8,Marks,55,0),"")</f>
        <v>4</v>
      </c>
      <c r="E15" s="350">
        <f>IFERROR(VLOOKUP(P8,Marks,56,0),"")</f>
        <v>4</v>
      </c>
      <c r="F15" s="350">
        <f>IFERROR(VLOOKUP(P8,Marks,57,0),"")</f>
        <v>4</v>
      </c>
      <c r="G15" s="429">
        <f>IFERROR(VLOOKUP(P8,Marks,58,0),"")</f>
        <v>4</v>
      </c>
      <c r="H15" s="429">
        <f>IFERROR(VLOOKUP(P8,Marks,59,0),"")</f>
        <v>5</v>
      </c>
      <c r="I15" s="377">
        <f>IFERROR(VLOOKUP(P8,Marks,60,0),"")</f>
        <v>25</v>
      </c>
      <c r="J15" s="350">
        <f>IFERROR(VLOOKUP(P8,Marks,61,0),"")</f>
        <v>45</v>
      </c>
      <c r="K15" s="350">
        <f>IFERROR(VLOOKUP(P8,Marks,62,0),"")</f>
        <v>14</v>
      </c>
      <c r="L15" s="87">
        <f>IFERROR(VLOOKUP(P8,Marks,63,0),"")</f>
        <v>59</v>
      </c>
      <c r="M15" s="376">
        <f>IFERROR(VLOOKUP(P8,Marks,64,0),"")</f>
        <v>84</v>
      </c>
      <c r="N15" s="350">
        <f>IFERROR(VLOOKUP(P8,Marks,65,0),"")</f>
        <v>45</v>
      </c>
      <c r="O15" s="350">
        <f>IFERROR(VLOOKUP(P8,Marks,66,0),"")</f>
        <v>10</v>
      </c>
      <c r="P15" s="87">
        <f>IFERROR(VLOOKUP(P8,Marks,67,0),"")</f>
        <v>55</v>
      </c>
      <c r="Q15" s="379">
        <f>IFERROR(VLOOKUP(P8,Marks,68,0),"")</f>
        <v>139</v>
      </c>
      <c r="R15" s="89" t="str">
        <f>IFERROR(VLOOKUP(P8,Marks,74,0),"")</f>
        <v>C</v>
      </c>
    </row>
    <row r="16" spans="2:28" ht="21" customHeight="1">
      <c r="B16" s="92" t="str">
        <f>IF('Master sheet'!$D$11="Hindi","गणित","Maths")</f>
        <v>गणित</v>
      </c>
      <c r="C16" s="350">
        <f>IFERROR(VLOOKUP(P8,Marks,75,0),"")</f>
        <v>5</v>
      </c>
      <c r="D16" s="350">
        <f>IFERROR(VLOOKUP(P8,Marks,76,0),"")</f>
        <v>5</v>
      </c>
      <c r="E16" s="350">
        <f>IFERROR(VLOOKUP(P8,Marks,77,0),"")</f>
        <v>5</v>
      </c>
      <c r="F16" s="350">
        <f>IFERROR(VLOOKUP(P8,Marks,78,0),"")</f>
        <v>5</v>
      </c>
      <c r="G16" s="429">
        <f>IFERROR(VLOOKUP(P8,Marks,79,0),"")</f>
        <v>5</v>
      </c>
      <c r="H16" s="429">
        <f>IFERROR(VLOOKUP(P8,Marks,80,0),"")</f>
        <v>5</v>
      </c>
      <c r="I16" s="377">
        <f>IFERROR(VLOOKUP(P8,Marks,81,0),"")</f>
        <v>30</v>
      </c>
      <c r="J16" s="350">
        <f>IFERROR(VLOOKUP(P8,Marks,82,0),"")</f>
        <v>31</v>
      </c>
      <c r="K16" s="350">
        <f>IFERROR(VLOOKUP(P8,Marks,83,0),"")</f>
        <v>10</v>
      </c>
      <c r="L16" s="87">
        <f>IFERROR(VLOOKUP(P8,Marks,84,0),"")</f>
        <v>41</v>
      </c>
      <c r="M16" s="376">
        <f>IFERROR(VLOOKUP(P8,Marks,85,0),"")</f>
        <v>71</v>
      </c>
      <c r="N16" s="350">
        <f>IFERROR(VLOOKUP(P8,Marks,86,0),"")</f>
        <v>31</v>
      </c>
      <c r="O16" s="350">
        <f>IFERROR(VLOOKUP(P8,Marks,87,0),"")</f>
        <v>4</v>
      </c>
      <c r="P16" s="87">
        <f>IFERROR(VLOOKUP(P8,Marks,88,0),"")</f>
        <v>35</v>
      </c>
      <c r="Q16" s="379">
        <f>IFERROR(VLOOKUP(P8,Marks,89,0),"")</f>
        <v>106</v>
      </c>
      <c r="R16" s="89" t="str">
        <f>IFERROR(VLOOKUP(P8,Marks,95,0),"")</f>
        <v>C</v>
      </c>
    </row>
    <row r="17" spans="2:26" ht="21" customHeight="1">
      <c r="B17" s="92" t="str">
        <f>IF('Master sheet'!$D$11="Hindi","विज्ञान","Science")</f>
        <v>विज्ञान</v>
      </c>
      <c r="C17" s="350">
        <f>IFERROR(VLOOKUP(P8,Marks,96,0),"")</f>
        <v>4</v>
      </c>
      <c r="D17" s="350">
        <f>IFERROR(VLOOKUP(P8,Marks,97),"")</f>
        <v>5</v>
      </c>
      <c r="E17" s="350">
        <f>IFERROR(VLOOKUP(P8,Marks,98,0),"")</f>
        <v>4</v>
      </c>
      <c r="F17" s="350">
        <f>IFERROR(VLOOKUP(P8,Marks,99,0),"")</f>
        <v>4</v>
      </c>
      <c r="G17" s="429">
        <f>IFERROR(VLOOKUP(P8,Marks,100,0),"")</f>
        <v>4</v>
      </c>
      <c r="H17" s="429">
        <f>IFERROR(VLOOKUP(P8,Marks,101,0),"")</f>
        <v>4</v>
      </c>
      <c r="I17" s="377">
        <f>IFERROR(VLOOKUP(P8,Marks,102,0),"")</f>
        <v>25</v>
      </c>
      <c r="J17" s="350">
        <f>IFERROR(VLOOKUP(P8,Marks,103,0),"")</f>
        <v>22</v>
      </c>
      <c r="K17" s="350">
        <f>IFERROR(VLOOKUP(P8,Marks,104,0),"")</f>
        <v>8</v>
      </c>
      <c r="L17" s="87">
        <f>IFERROR(VLOOKUP(P8,Marks,105,0),"")</f>
        <v>30</v>
      </c>
      <c r="M17" s="376">
        <f>IFERROR(VLOOKUP(P8,Marks,106,0),"")</f>
        <v>55</v>
      </c>
      <c r="N17" s="350">
        <f>IFERROR(VLOOKUP(P8,Marks,107,0),"")</f>
        <v>45</v>
      </c>
      <c r="O17" s="350">
        <f>IFERROR(VLOOKUP(P8,Marks,108,0),"")</f>
        <v>4</v>
      </c>
      <c r="P17" s="87">
        <f>IFERROR(VLOOKUP(P8,Marks,109,0),"")</f>
        <v>49</v>
      </c>
      <c r="Q17" s="379">
        <f>IFERROR(VLOOKUP(P8,Marks,110,0),"")</f>
        <v>104</v>
      </c>
      <c r="R17" s="89" t="str">
        <f>IFERROR(VLOOKUP(P8,Marks,116,0),"")</f>
        <v>C</v>
      </c>
    </row>
    <row r="18" spans="2:26" ht="21" customHeight="1">
      <c r="B18" s="92" t="str">
        <f>IF('Master sheet'!$D$11="Hindi","सामाजिक विज्ञान","Social Science")</f>
        <v>सामाजिक विज्ञान</v>
      </c>
      <c r="C18" s="350">
        <f>IFERROR(VLOOKUP(P8,Marks,117,0),"")</f>
        <v>4</v>
      </c>
      <c r="D18" s="350">
        <f>IFERROR(VLOOKUP(P8,Marks,118,0),"")</f>
        <v>4</v>
      </c>
      <c r="E18" s="350">
        <f>IFERROR(VLOOKUP(P8,Marks,119,0),"")</f>
        <v>4</v>
      </c>
      <c r="F18" s="350">
        <f>IFERROR(VLOOKUP(P8,Marks,120,0),"")</f>
        <v>4</v>
      </c>
      <c r="G18" s="429">
        <f>IFERROR(VLOOKUP(P8,Marks,121,0),"")</f>
        <v>5</v>
      </c>
      <c r="H18" s="429">
        <f>IFERROR(VLOOKUP(P8,Marks,122,0),"")</f>
        <v>5</v>
      </c>
      <c r="I18" s="377">
        <f>IFERROR(VLOOKUP(P8,Marks,123,0),"")</f>
        <v>26</v>
      </c>
      <c r="J18" s="350">
        <f>IFERROR(VLOOKUP(P8,Marks,124,0),"")</f>
        <v>45</v>
      </c>
      <c r="K18" s="350">
        <f>IFERROR(VLOOKUP(P8,Marks,125,0),"")</f>
        <v>10</v>
      </c>
      <c r="L18" s="87">
        <f>IFERROR(VLOOKUP(P8,Marks,126,0),"")</f>
        <v>55</v>
      </c>
      <c r="M18" s="376">
        <f>IFERROR(VLOOKUP(P8,Marks,127,0),"")</f>
        <v>81</v>
      </c>
      <c r="N18" s="350">
        <f>IFERROR(VLOOKUP(P8,Marks,128,0),"")</f>
        <v>62</v>
      </c>
      <c r="O18" s="350">
        <f>IFERROR(VLOOKUP(P8,Marks,129,0),"")</f>
        <v>17</v>
      </c>
      <c r="P18" s="87">
        <f>IFERROR(VLOOKUP(P8,Marks,130,0),"")</f>
        <v>79</v>
      </c>
      <c r="Q18" s="379">
        <f>IFERROR(VLOOKUP(P8,Marks,131,0),"")</f>
        <v>160</v>
      </c>
      <c r="R18" s="89" t="str">
        <f>IFERROR(VLOOKUP(P8,Marks,137,0),"")</f>
        <v>B</v>
      </c>
    </row>
    <row r="19" spans="2:26" ht="26.25" customHeight="1">
      <c r="B19" s="351" t="str">
        <f>IF('Master sheet'!$D$11="Hindi","कुल योग","Total")</f>
        <v>कुल योग</v>
      </c>
      <c r="C19" s="90">
        <f>IF(AND(C13="",C14="",C15="",C16="",C17="",C18=""),"",SUM(C13:C18))</f>
        <v>21</v>
      </c>
      <c r="D19" s="90">
        <f t="shared" ref="D19:Q19" si="0">IF(AND(D13="",D14="",D15="",D16="",D17="",D18=""),"",SUM(D13:D18))</f>
        <v>27</v>
      </c>
      <c r="E19" s="90">
        <f t="shared" si="0"/>
        <v>24</v>
      </c>
      <c r="F19" s="90">
        <f t="shared" si="0"/>
        <v>25</v>
      </c>
      <c r="G19" s="90">
        <f t="shared" si="0"/>
        <v>25</v>
      </c>
      <c r="H19" s="90">
        <f t="shared" si="0"/>
        <v>27</v>
      </c>
      <c r="I19" s="90">
        <f t="shared" si="0"/>
        <v>149</v>
      </c>
      <c r="J19" s="90">
        <f t="shared" si="0"/>
        <v>221</v>
      </c>
      <c r="K19" s="90">
        <f t="shared" si="0"/>
        <v>63</v>
      </c>
      <c r="L19" s="90">
        <f t="shared" si="0"/>
        <v>284</v>
      </c>
      <c r="M19" s="90">
        <f t="shared" si="0"/>
        <v>433</v>
      </c>
      <c r="N19" s="90">
        <f t="shared" si="0"/>
        <v>272</v>
      </c>
      <c r="O19" s="90">
        <f t="shared" si="0"/>
        <v>55</v>
      </c>
      <c r="P19" s="90">
        <f t="shared" si="0"/>
        <v>327</v>
      </c>
      <c r="Q19" s="90">
        <f t="shared" si="0"/>
        <v>760</v>
      </c>
      <c r="R19" s="226" t="str">
        <f>IFERROR(VLOOKUP(P8,Marks,179,0),"")</f>
        <v>C</v>
      </c>
    </row>
    <row r="20" spans="2:26">
      <c r="B20" s="982"/>
      <c r="C20" s="982"/>
      <c r="D20" s="982"/>
      <c r="E20" s="982"/>
      <c r="F20" s="982"/>
      <c r="G20" s="982"/>
      <c r="H20" s="982"/>
      <c r="I20" s="982"/>
      <c r="J20" s="982"/>
      <c r="K20" s="982"/>
      <c r="L20" s="982"/>
      <c r="M20" s="982"/>
      <c r="N20" s="982"/>
      <c r="O20" s="982"/>
      <c r="P20" s="982"/>
      <c r="Q20" s="982"/>
      <c r="R20" s="982"/>
    </row>
    <row r="21" spans="2:26" ht="22.5" customHeight="1">
      <c r="B21" s="983" t="str">
        <f>IF('Master sheet'!$D$11="Hindi","अतिरिक्त विषय ","Extra Subject")</f>
        <v xml:space="preserve">अतिरिक्त विषय </v>
      </c>
      <c r="C21" s="983"/>
      <c r="D21" s="983"/>
      <c r="E21" s="983"/>
      <c r="F21" s="983"/>
      <c r="G21" s="983"/>
      <c r="H21" s="983"/>
      <c r="I21" s="983"/>
      <c r="J21" s="983"/>
      <c r="K21" s="983"/>
      <c r="L21" s="983"/>
      <c r="M21" s="983"/>
      <c r="N21" s="983"/>
      <c r="O21" s="983"/>
      <c r="P21" s="983"/>
      <c r="Q21" s="983"/>
      <c r="R21" s="983"/>
    </row>
    <row r="22" spans="2:26" ht="21" customHeight="1">
      <c r="B22" s="981" t="str">
        <f>IF('Master sheet'!$D$11="Hindi","विषय","Subject")</f>
        <v>विषय</v>
      </c>
      <c r="C22" s="981"/>
      <c r="D22" s="981" t="str">
        <f>IF('Master sheet'!$D$11="Hindi","पूर्णांक","M.M.")</f>
        <v>पूर्णांक</v>
      </c>
      <c r="E22" s="981"/>
      <c r="F22" s="981" t="str">
        <f>IF('Master sheet'!$D$11="Hindi","प्राप्तांक","Ob.M.")</f>
        <v>प्राप्तांक</v>
      </c>
      <c r="G22" s="981"/>
      <c r="H22" s="981" t="str">
        <f>IF('Master sheet'!$D$11="Hindi","ग्रेड","Grade")</f>
        <v>ग्रेड</v>
      </c>
      <c r="I22" s="981"/>
      <c r="J22" s="984" t="str">
        <f>IF('Master sheet'!$D$11="Hindi","विषय","Subject")</f>
        <v>विषय</v>
      </c>
      <c r="K22" s="986"/>
      <c r="L22" s="985"/>
      <c r="M22" s="984" t="str">
        <f>IF('Master sheet'!$D$11="Hindi","पूर्णांक","M.M.")</f>
        <v>पूर्णांक</v>
      </c>
      <c r="N22" s="985"/>
      <c r="O22" s="984" t="str">
        <f>IF('Master sheet'!$D$11="Hindi","प्राप्तांक","Ob.M.")</f>
        <v>प्राप्तांक</v>
      </c>
      <c r="P22" s="985"/>
      <c r="Q22" s="984" t="str">
        <f>IF('Master sheet'!$D$11="Hindi","ग्रेड","Grade")</f>
        <v>ग्रेड</v>
      </c>
      <c r="R22" s="985"/>
    </row>
    <row r="23" spans="2:26" ht="21" customHeight="1">
      <c r="B23" s="975" t="str">
        <f>IF(AND('Marks Entry 6th'!$CJ$3="",'Marks Entry 7th'!$CJ$3=""),"",IF(AND(C5=6),'Marks Entry 6th'!$CJ$3,IF(AND(C5=7),'Marks Entry 7th'!$CJ$3,"")))</f>
        <v/>
      </c>
      <c r="C23" s="975"/>
      <c r="D23" s="974">
        <f>IF(AND(P8=""),"",'Result Sheet'!$FO$7)</f>
        <v>100</v>
      </c>
      <c r="E23" s="974"/>
      <c r="F23" s="969">
        <f>IFERROR(IF(AND(P8=""),"",VLOOKUP(P8,Marks,170,0)),"")</f>
        <v>81</v>
      </c>
      <c r="G23" s="969"/>
      <c r="H23" s="970" t="str">
        <f>IFERROR(IF(AND(P8=""),"",VLOOKUP(P8,Marks,171,0)),"")</f>
        <v>A</v>
      </c>
      <c r="I23" s="970"/>
      <c r="J23" s="976" t="str">
        <f>IF(AND('Marks Entry 6th'!$CL$3="",'Marks Entry 7th'!$CL$3=""),"",IF(AND(C5=6),'Marks Entry 6th'!$CL$3,IF(AND(C5=7),'Marks Entry 7th'!$CL$3,"")))</f>
        <v/>
      </c>
      <c r="K23" s="977"/>
      <c r="L23" s="978"/>
      <c r="M23" s="974">
        <f>IF(AND(P8=""),"",'Result Sheet'!$FS$7)</f>
        <v>100</v>
      </c>
      <c r="N23" s="974"/>
      <c r="O23" s="969">
        <f>IFERROR(IF(AND(P8=""),"",VLOOKUP(P8,Marks,174,0)),"")</f>
        <v>86</v>
      </c>
      <c r="P23" s="969"/>
      <c r="Q23" s="970" t="str">
        <f>IFERROR(IF(AND(P8=""),"",VLOOKUP(P8,Marks,175,0)),"")</f>
        <v>A</v>
      </c>
      <c r="R23" s="970"/>
    </row>
    <row r="24" spans="2:26" ht="21" customHeight="1">
      <c r="B24" s="984" t="str">
        <f>IF('Master sheet'!$D$11="Hindi","विषय","Subject")</f>
        <v>विषय</v>
      </c>
      <c r="C24" s="986"/>
      <c r="D24" s="986"/>
      <c r="E24" s="1014" t="str">
        <f>IF('Master sheet'!$D$11="Hindi","प्राप्तांक","Ob.M.")</f>
        <v>प्राप्तांक</v>
      </c>
      <c r="F24" s="1015"/>
      <c r="G24" s="439" t="str">
        <f>IF('Master sheet'!$D$11="Hindi","ग्रेड","Grade")</f>
        <v>ग्रेड</v>
      </c>
      <c r="H24" s="981" t="str">
        <f>IF('Master sheet'!$D$11="Hindi","विषय","Subject")</f>
        <v>विषय</v>
      </c>
      <c r="I24" s="981"/>
      <c r="J24" s="981"/>
      <c r="K24" s="1016" t="str">
        <f>IF('Master sheet'!$D$11="Hindi","प्राप्तांक","Ob.M.")</f>
        <v>प्राप्तांक</v>
      </c>
      <c r="L24" s="1017"/>
      <c r="M24" s="92" t="str">
        <f>IF('Master sheet'!$D$11="Hindi","ग्रेड","Grade")</f>
        <v>ग्रेड</v>
      </c>
      <c r="N24" s="971" t="str">
        <f>IF('Master sheet'!$D$11="Hindi","विषय","Subject")</f>
        <v>विषय</v>
      </c>
      <c r="O24" s="972"/>
      <c r="P24" s="973"/>
      <c r="Q24" s="366" t="str">
        <f>IF('Master sheet'!$D$11="Hindi","प्राप्तांक","Ob.M.")</f>
        <v>प्राप्तांक</v>
      </c>
      <c r="R24" s="92" t="str">
        <f>IF('Master sheet'!$D$11="Hindi","ग्रेड","Grade")</f>
        <v>ग्रेड</v>
      </c>
    </row>
    <row r="25" spans="2:26" ht="21" customHeight="1">
      <c r="B25" s="962" t="str">
        <f>IF('Master sheet'!$D$11="Hindi","कार्यानुभव","WORK EXP.")</f>
        <v>कार्यानुभव</v>
      </c>
      <c r="C25" s="963"/>
      <c r="D25" s="963"/>
      <c r="E25" s="979">
        <f>IFERROR(VLOOKUP(P8,Marks,143,0),"")</f>
        <v>91</v>
      </c>
      <c r="F25" s="980"/>
      <c r="G25" s="437" t="str">
        <f>IFERROR(VLOOKUP(P8,Marks,147,0),"")</f>
        <v>A+</v>
      </c>
      <c r="H25" s="981" t="str">
        <f>IF('Master sheet'!$D$11="Hindi","कला शिक्षा","ART EDU.")</f>
        <v>कला शिक्षा</v>
      </c>
      <c r="I25" s="981"/>
      <c r="J25" s="981"/>
      <c r="K25" s="979">
        <f>IFERROR(VLOOKUP(P8,Marks,153,0),"")</f>
        <v>75</v>
      </c>
      <c r="L25" s="980"/>
      <c r="M25" s="97" t="str">
        <f>IFERROR(VLOOKUP(P8,Marks,157,0),"")</f>
        <v>B</v>
      </c>
      <c r="N25" s="964" t="str">
        <f>IF('Master sheet'!$D$11="Hindi","स्वा. एवं शा. शिक्षा","HE.&amp;PH. EDU.")</f>
        <v>स्वा. एवं शा. शिक्षा</v>
      </c>
      <c r="O25" s="965"/>
      <c r="P25" s="966"/>
      <c r="Q25" s="88">
        <f>IFERROR(VLOOKUP(P8,Marks,163,0),"")</f>
        <v>95</v>
      </c>
      <c r="R25" s="97" t="str">
        <f>IFERROR(VLOOKUP(P8,Marks,167,0),"")</f>
        <v>A+</v>
      </c>
    </row>
    <row r="26" spans="2:26" ht="16.5" customHeight="1">
      <c r="B26" s="372"/>
      <c r="C26" s="372"/>
      <c r="D26" s="372"/>
      <c r="E26" s="373"/>
      <c r="F26" s="374"/>
      <c r="G26" s="374"/>
      <c r="H26" s="374"/>
      <c r="I26" s="372"/>
      <c r="J26" s="372"/>
      <c r="K26" s="372"/>
      <c r="L26" s="373"/>
      <c r="M26" s="374"/>
      <c r="N26" s="375"/>
      <c r="O26" s="375"/>
      <c r="P26" s="375"/>
      <c r="Q26" s="373"/>
      <c r="R26" s="374"/>
    </row>
    <row r="27" spans="2:26" ht="21" customHeight="1">
      <c r="B27" s="957" t="str">
        <f>IF('Master sheet'!$D$11="Hindi","कुल कार्य दिवस :-","Total Meeting :-")</f>
        <v>कुल कार्य दिवस :-</v>
      </c>
      <c r="C27" s="957"/>
      <c r="D27" s="957"/>
      <c r="E27" s="967">
        <f>IFERROR(VLOOKUP(P8,Marks,182,0),"")</f>
        <v>220</v>
      </c>
      <c r="F27" s="967"/>
      <c r="G27" s="967"/>
      <c r="H27" s="967"/>
      <c r="I27" s="967"/>
      <c r="J27" s="967"/>
      <c r="K27" s="957" t="str">
        <f>IF('Master sheet'!$D$11="Hindi","कुल उपस्थिति :-","Total Attendance :-")</f>
        <v>कुल उपस्थिति :-</v>
      </c>
      <c r="L27" s="957"/>
      <c r="M27" s="957"/>
      <c r="N27" s="957"/>
      <c r="O27" s="968">
        <f>IFERROR(VLOOKUP(P8,Marks,183,0),"")</f>
        <v>170</v>
      </c>
      <c r="P27" s="968"/>
      <c r="Q27" s="968"/>
      <c r="R27" s="968"/>
    </row>
    <row r="28" spans="2:26" ht="21" customHeight="1">
      <c r="B28" s="957" t="str">
        <f>IF('Master sheet'!$D$11="Hindi","परिणाम :-","Result :-")</f>
        <v>परिणाम :-</v>
      </c>
      <c r="C28" s="957"/>
      <c r="D28" s="957"/>
      <c r="E28" s="958" t="str">
        <f>IFERROR(VLOOKUP(P8,Marks,181,0),"")</f>
        <v>कक्षा क्रमोन्नत</v>
      </c>
      <c r="F28" s="958"/>
      <c r="G28" s="958"/>
      <c r="H28" s="958"/>
      <c r="I28" s="958"/>
      <c r="J28" s="958"/>
      <c r="K28" s="957" t="str">
        <f>IF('Master sheet'!$D$11="Hindi","परिणाम प्रतिशत में :-","Result in Percentage :-")</f>
        <v>परिणाम प्रतिशत में :-</v>
      </c>
      <c r="L28" s="957"/>
      <c r="M28" s="957"/>
      <c r="N28" s="957"/>
      <c r="O28" s="959">
        <f>IFERROR(VLOOKUP(P8,Marks,177,0),"")</f>
        <v>63.333333333333336</v>
      </c>
      <c r="P28" s="959"/>
      <c r="Q28" s="959"/>
      <c r="R28" s="959"/>
    </row>
    <row r="29" spans="2:26" ht="21" customHeight="1">
      <c r="B29" s="957" t="str">
        <f>IF('Master sheet'!$D$11="Hindi","श्रेणी / ग्रेड :-","Division / Grade :-")</f>
        <v>श्रेणी / ग्रेड :-</v>
      </c>
      <c r="C29" s="957"/>
      <c r="D29" s="957"/>
      <c r="E29" s="380" t="str">
        <f>IFERROR(VLOOKUP(P8,Marks,178,0),"")</f>
        <v>I</v>
      </c>
      <c r="F29" s="381" t="s">
        <v>194</v>
      </c>
      <c r="G29" s="440" t="str">
        <f>IFERROR(VLOOKUP(P8,Marks,179,0),"")</f>
        <v>C</v>
      </c>
      <c r="H29" s="381"/>
      <c r="I29" s="440"/>
      <c r="J29" s="440"/>
      <c r="K29" s="957" t="str">
        <f>IF('Master sheet'!$D$11="Hindi","कक्षा में स्थान :-","Position in the Class :-")</f>
        <v>कक्षा में स्थान :-</v>
      </c>
      <c r="L29" s="957"/>
      <c r="M29" s="957"/>
      <c r="N29" s="957"/>
      <c r="O29" s="961">
        <f>IFERROR(VLOOKUP(P8,Marks,180,0),"")</f>
        <v>9.9999999999999858</v>
      </c>
      <c r="P29" s="961"/>
      <c r="Q29" s="961"/>
      <c r="R29" s="961"/>
    </row>
    <row r="30" spans="2:26" ht="21" customHeight="1">
      <c r="B30" s="954" t="str">
        <f>IF('Master sheet'!$D$11="Hindi","परीक्षा परिणाम घोषणा दिनांक :-","Result Declaration Date :-")</f>
        <v>परीक्षा परिणाम घोषणा दिनांक :-</v>
      </c>
      <c r="C30" s="954"/>
      <c r="D30" s="954"/>
      <c r="E30" s="955">
        <f>IF(AND(P8=""),"",'Master sheet'!$D$10)</f>
        <v>45419</v>
      </c>
      <c r="F30" s="955"/>
      <c r="G30" s="955"/>
      <c r="H30" s="955"/>
      <c r="I30" s="955"/>
      <c r="J30" s="356"/>
      <c r="K30" s="91"/>
      <c r="L30" s="91"/>
      <c r="M30" s="57"/>
      <c r="N30" s="91"/>
      <c r="O30" s="91"/>
      <c r="P30" s="91"/>
      <c r="Q30" s="91"/>
      <c r="R30" s="91"/>
    </row>
    <row r="31" spans="2:26" ht="50.25" customHeight="1">
      <c r="B31" s="956" t="str">
        <f>IF(AND(C5=6),CONCATENATE("( ",UPPER('Master sheet'!H12)," )"),IF(AND(C5=7),CONCATENATE("( ",UPPER('Master sheet'!H21)," )"),""))</f>
        <v>( SHARAD SHARMA )</v>
      </c>
      <c r="C31" s="956"/>
      <c r="D31" s="956"/>
      <c r="E31" s="956"/>
      <c r="F31" s="956" t="str">
        <f>IF(AND(P8=""),"",CONCATENATE("(",'Master sheet'!$D$14," )"))</f>
        <v>(Suresh Chand )</v>
      </c>
      <c r="G31" s="956"/>
      <c r="H31" s="956"/>
      <c r="I31" s="956"/>
      <c r="J31" s="956"/>
      <c r="K31" s="956"/>
      <c r="L31" s="956"/>
      <c r="M31" s="956" t="str">
        <f>IF(AND(P8=""),"",CONCATENATE("(",'Master sheet'!$D$12," )"))</f>
        <v>(USHA PALIYA )</v>
      </c>
      <c r="N31" s="956"/>
      <c r="O31" s="956"/>
      <c r="P31" s="956"/>
      <c r="Q31" s="956"/>
      <c r="R31" s="956"/>
    </row>
    <row r="32" spans="2:26" ht="21" customHeight="1">
      <c r="B32" s="953" t="str">
        <f>IF('Master sheet'!$D$11="Hindi","हस्ताक्षर कक्षाध्यापक","Signature of the class teacher")</f>
        <v>हस्ताक्षर कक्षाध्यापक</v>
      </c>
      <c r="C32" s="953"/>
      <c r="D32" s="953"/>
      <c r="E32" s="953"/>
      <c r="F32" s="953" t="str">
        <f>IF('Master sheet'!$D$11="Hindi","हस्ताक्षर परीक्षा प्रभारी","Signature of the exam. Incharge")</f>
        <v>हस्ताक्षर परीक्षा प्रभारी</v>
      </c>
      <c r="G32" s="953"/>
      <c r="H32" s="953"/>
      <c r="I32" s="953"/>
      <c r="J32" s="953"/>
      <c r="K32" s="953"/>
      <c r="L32" s="953"/>
      <c r="M32" s="953" t="str">
        <f>IF('Master sheet'!$D$11="Hindi","हस्ताक्षर संस्था प्रधान","Head of Institute's Signature")</f>
        <v>हस्ताक्षर संस्था प्रधान</v>
      </c>
      <c r="N32" s="953"/>
      <c r="O32" s="953"/>
      <c r="P32" s="953"/>
      <c r="Q32" s="953"/>
      <c r="R32" s="953"/>
      <c r="V32" s="393"/>
      <c r="W32" s="393"/>
      <c r="X32" s="393"/>
      <c r="Y32" s="393"/>
      <c r="Z32" s="393"/>
    </row>
    <row r="34" spans="1:18" ht="21" customHeight="1">
      <c r="A34" s="396">
        <f>IF(P41="","",1)</f>
        <v>1</v>
      </c>
      <c r="B34" s="1003" t="str">
        <f>IF('Master sheet'!$D$11="Hindi","वार्षिक रिपोर्ट कार्ड ","Report Card")</f>
        <v xml:space="preserve">वार्षिक रिपोर्ट कार्ड </v>
      </c>
      <c r="C34" s="1003"/>
      <c r="D34" s="1003"/>
      <c r="E34" s="1003"/>
      <c r="F34" s="1003"/>
      <c r="G34" s="1003"/>
      <c r="H34" s="1003"/>
      <c r="I34" s="1003"/>
      <c r="J34" s="1003"/>
      <c r="K34" s="1003"/>
      <c r="L34" s="1003"/>
      <c r="M34" s="1003"/>
      <c r="N34" s="1003"/>
      <c r="O34" s="1003"/>
      <c r="P34" s="1003"/>
      <c r="Q34" s="1003"/>
      <c r="R34" s="1003"/>
    </row>
    <row r="35" spans="1:18" ht="21" customHeight="1">
      <c r="A35" s="396">
        <f>IF(P41="","",A34+1)</f>
        <v>2</v>
      </c>
      <c r="B35" s="1004" t="str">
        <f>IF('Master sheet'!$D$11="Hindi","शिक्षा विभाग, राजस्थान सरकार","Education Department, Rajasthan Government")</f>
        <v>शिक्षा विभाग, राजस्थान सरकार</v>
      </c>
      <c r="C35" s="1004"/>
      <c r="D35" s="1004"/>
      <c r="E35" s="1004"/>
      <c r="F35" s="1004"/>
      <c r="G35" s="1004"/>
      <c r="H35" s="1004"/>
      <c r="I35" s="1004"/>
      <c r="J35" s="1004"/>
      <c r="K35" s="1004"/>
      <c r="L35" s="1004"/>
      <c r="M35" s="1004"/>
      <c r="N35" s="1004"/>
      <c r="O35" s="1004"/>
      <c r="P35" s="1004"/>
      <c r="Q35" s="1004"/>
      <c r="R35" s="1004"/>
    </row>
    <row r="36" spans="1:18" ht="21" customHeight="1">
      <c r="A36" s="396">
        <f>IF(P41="","",A35+1)</f>
        <v>3</v>
      </c>
      <c r="B36" s="996" t="str">
        <f>IF('Master sheet'!$D$11="Hindi","विद्यालय का नाम :-","School Name :- ")</f>
        <v>विद्यालय का नाम :-</v>
      </c>
      <c r="C36" s="996"/>
      <c r="D36" s="996"/>
      <c r="E36" s="997" t="str">
        <f>IF(AND(P41=""),"",IF('Master sheet'!$D$11="Hindi",'Master sheet'!$D$8,'Master sheet'!$D$7))</f>
        <v xml:space="preserve">महात्मा गाँधी राजकीय विद्यालय (अंग्रेजी माध्यम) बर, पाली </v>
      </c>
      <c r="F36" s="997"/>
      <c r="G36" s="997"/>
      <c r="H36" s="997"/>
      <c r="I36" s="997"/>
      <c r="J36" s="997"/>
      <c r="K36" s="997"/>
      <c r="L36" s="997"/>
      <c r="M36" s="997"/>
      <c r="N36" s="997"/>
      <c r="O36" s="997"/>
      <c r="P36" s="997"/>
      <c r="Q36" s="997"/>
      <c r="R36" s="997"/>
    </row>
    <row r="37" spans="1:18" ht="21" customHeight="1">
      <c r="A37" s="396">
        <f>IF(P41="","",A36+1)</f>
        <v>4</v>
      </c>
      <c r="B37" s="389"/>
      <c r="C37" s="389"/>
      <c r="D37" s="389"/>
      <c r="E37" s="998" t="str">
        <f>IF(AND(P41=""),"",IF('Master sheet'!$D$11="Hindi",CONCATENATE("(विद्यालय मान्यता क्रमांक व वर्ष : ","  ",'Master sheet'!$D$6),CONCATENATE("(School Recognition Number &amp; Years : ","  ",'Master sheet'!$D$6)))</f>
        <v>(विद्यालय मान्यता क्रमांक व वर्ष :   शिक्षा/पाली/1995/2001</v>
      </c>
      <c r="F37" s="998"/>
      <c r="G37" s="998"/>
      <c r="H37" s="998"/>
      <c r="I37" s="998"/>
      <c r="J37" s="998"/>
      <c r="K37" s="998"/>
      <c r="L37" s="998"/>
      <c r="M37" s="998"/>
      <c r="N37" s="998"/>
      <c r="O37" s="998"/>
      <c r="P37" s="998"/>
      <c r="Q37" s="998"/>
      <c r="R37" s="998"/>
    </row>
    <row r="38" spans="1:18" ht="21" customHeight="1">
      <c r="A38" s="396">
        <f>IF(P41="","",A37+1)</f>
        <v>5</v>
      </c>
      <c r="B38" s="382" t="str">
        <f>IF('Master sheet'!$D$11="Hindi","कक्षा  :-","CLASS :- ")</f>
        <v>कक्षा  :-</v>
      </c>
      <c r="C38" s="999">
        <f>IFERROR(IF(AND(P41=""),"",VLOOKUP(P41,Marks,2,0)),"")</f>
        <v>7</v>
      </c>
      <c r="D38" s="999"/>
      <c r="E38" s="1000" t="str">
        <f>IF('Master sheet'!$D$11="Hindi","सेक्शन :-","Section :- ")</f>
        <v>सेक्शन :-</v>
      </c>
      <c r="F38" s="1000"/>
      <c r="G38" s="1000"/>
      <c r="H38" s="1000"/>
      <c r="I38" s="1000"/>
      <c r="J38" s="999" t="str">
        <f>IFERROR(IF(AND(P41=""),"",VLOOKUP(P41,Marks,3,0)),"")</f>
        <v>A</v>
      </c>
      <c r="K38" s="999"/>
      <c r="L38" s="1001" t="str">
        <f>IF('Master sheet'!$D$11="Hindi","सत्र :- ","Session :- ")</f>
        <v xml:space="preserve">सत्र :- </v>
      </c>
      <c r="M38" s="1001"/>
      <c r="N38" s="1001"/>
      <c r="O38" s="1001"/>
      <c r="P38" s="1002" t="str">
        <f>IF(AND(P41=""),"",'Marks Entry 6th'!$I$2)</f>
        <v xml:space="preserve"> 2023-2024</v>
      </c>
      <c r="Q38" s="1002"/>
      <c r="R38" s="1002"/>
    </row>
    <row r="39" spans="1:18" ht="21" customHeight="1">
      <c r="A39" s="396">
        <f>IF(P41="","",A38+1)</f>
        <v>6</v>
      </c>
      <c r="B39" s="987" t="str">
        <f>IF('Master sheet'!$D$11="Hindi","विद्यार्थी का नाम :-","Student's Name :-")</f>
        <v>विद्यार्थी का नाम :-</v>
      </c>
      <c r="C39" s="987"/>
      <c r="D39" s="987"/>
      <c r="E39" s="988" t="str">
        <f>IFERROR(IF(AND(P41=""),"",VLOOKUP(P41,Marks,6,0)),"")</f>
        <v>ANUJ GIRI</v>
      </c>
      <c r="F39" s="988"/>
      <c r="G39" s="988"/>
      <c r="H39" s="988"/>
      <c r="I39" s="988"/>
      <c r="J39" s="988"/>
      <c r="K39" s="988"/>
      <c r="L39" s="989" t="str">
        <f>IF('Master sheet'!$D$11="Hindi","प्रवेशांक :","SR. NO. :")</f>
        <v>प्रवेशांक :</v>
      </c>
      <c r="M39" s="989"/>
      <c r="N39" s="989"/>
      <c r="O39" s="989"/>
      <c r="P39" s="994">
        <f>IFERROR(IF(AND(P41=""),"",VLOOKUP(P41,Marks,5,0)),"")</f>
        <v>944</v>
      </c>
      <c r="Q39" s="994"/>
      <c r="R39" s="994"/>
    </row>
    <row r="40" spans="1:18" ht="21" customHeight="1">
      <c r="A40" s="396">
        <f>IF(P41="","",A39+1)</f>
        <v>7</v>
      </c>
      <c r="B40" s="987" t="str">
        <f>IF('Master sheet'!$D$11="Hindi","पिता का नाम :-","Father's Name :-")</f>
        <v>पिता का नाम :-</v>
      </c>
      <c r="C40" s="987"/>
      <c r="D40" s="987"/>
      <c r="E40" s="988" t="str">
        <f>IFERROR(IF(AND(P41=""),"",VLOOKUP(P41,Marks,7,0)),"")</f>
        <v>BHAGWAT GIRI</v>
      </c>
      <c r="F40" s="988"/>
      <c r="G40" s="988"/>
      <c r="H40" s="988"/>
      <c r="I40" s="988"/>
      <c r="J40" s="988"/>
      <c r="K40" s="988"/>
      <c r="L40" s="989" t="str">
        <f>IF('Master sheet'!$D$11="Hindi","जन्म तिथि :","Date of Birth :")</f>
        <v>जन्म तिथि :</v>
      </c>
      <c r="M40" s="989"/>
      <c r="N40" s="989"/>
      <c r="O40" s="989"/>
      <c r="P40" s="995">
        <f>IFERROR(IF(AND(P41=""),"",VLOOKUP(P41,Marks,4,0)),"")</f>
        <v>42005</v>
      </c>
      <c r="Q40" s="995"/>
      <c r="R40" s="995"/>
    </row>
    <row r="41" spans="1:18" ht="15.75">
      <c r="A41" s="396">
        <f>IF(P41="","",A40+1)</f>
        <v>8</v>
      </c>
      <c r="B41" s="987" t="str">
        <f>IF('Master sheet'!$D$11="Hindi","माता का नाम :-","Mother's Name :-")</f>
        <v>माता का नाम :-</v>
      </c>
      <c r="C41" s="987"/>
      <c r="D41" s="987"/>
      <c r="E41" s="988" t="str">
        <f>IFERROR(IF(AND(P41=""),"",VLOOKUP(P41,Marks,8,0)),"")</f>
        <v>KANTA DEVI</v>
      </c>
      <c r="F41" s="988"/>
      <c r="G41" s="988"/>
      <c r="H41" s="988"/>
      <c r="I41" s="988"/>
      <c r="J41" s="988"/>
      <c r="K41" s="988"/>
      <c r="L41" s="989" t="str">
        <f>IF('Master sheet'!$D$11="Hindi","रोल नंबर :-","Roll No. :")</f>
        <v>रोल नंबर :-</v>
      </c>
      <c r="M41" s="989"/>
      <c r="N41" s="989"/>
      <c r="O41" s="989"/>
      <c r="P41" s="990">
        <f>IF(P8="","",IF(AND(P8+1&gt;$AA$6),"",P8+1))</f>
        <v>702</v>
      </c>
      <c r="Q41" s="990"/>
      <c r="R41" s="990"/>
    </row>
    <row r="42" spans="1:18" ht="15.75">
      <c r="A42" s="396">
        <f>IF(P41="","",A41+1)</f>
        <v>9</v>
      </c>
      <c r="B42" s="383"/>
      <c r="C42" s="383"/>
      <c r="D42" s="383"/>
      <c r="E42" s="384"/>
      <c r="F42" s="384"/>
      <c r="G42" s="431"/>
      <c r="H42" s="431"/>
      <c r="I42" s="384"/>
      <c r="J42" s="384"/>
      <c r="K42" s="384"/>
      <c r="L42" s="385"/>
      <c r="M42" s="385"/>
      <c r="N42" s="385"/>
      <c r="O42" s="385"/>
      <c r="P42" s="386"/>
      <c r="Q42" s="386"/>
      <c r="R42" s="386"/>
    </row>
    <row r="43" spans="1:18" ht="21.75" customHeight="1">
      <c r="A43" s="396">
        <f>IF(P41="","",A42+1)</f>
        <v>10</v>
      </c>
      <c r="B43" s="991" t="str">
        <f>IF('Master sheet'!$D$11="Hindi","विषय","Subject")</f>
        <v>विषय</v>
      </c>
      <c r="C43" s="708" t="str">
        <f>IF('Master sheet'!$D$11="Hindi","प्रथम परख ","First Test")</f>
        <v xml:space="preserve">प्रथम परख </v>
      </c>
      <c r="D43" s="709"/>
      <c r="E43" s="729" t="str">
        <f>IF('Master sheet'!$D$11="Hindi","द्वितीय परख","Second Test")</f>
        <v>द्वितीय परख</v>
      </c>
      <c r="F43" s="730"/>
      <c r="G43" s="729" t="str">
        <f>IF('Master sheet'!$D$11="Hindi","तृतीय परख","Third Test")</f>
        <v>तृतीय परख</v>
      </c>
      <c r="H43" s="730"/>
      <c r="I43" s="992" t="str">
        <f>IF('Master sheet'!$D$11="Hindi","सा. परख योग","Test Total")</f>
        <v>सा. परख योग</v>
      </c>
      <c r="J43" s="732" t="str">
        <f>IF('Master sheet'!$D$11="Hindi","अर्द्धवार्षिक","Half Yearly")</f>
        <v>अर्द्धवार्षिक</v>
      </c>
      <c r="K43" s="733"/>
      <c r="L43" s="734"/>
      <c r="M43" s="735" t="str">
        <f>IF('Master sheet'!$D$11="Hindi","अर्द्ध वा. तक योग","Total Till H.Y.")</f>
        <v>अर्द्ध वा. तक योग</v>
      </c>
      <c r="N43" s="732" t="str">
        <f>IF('Master sheet'!$D$11="Hindi","वार्षिक","Yearly")</f>
        <v>वार्षिक</v>
      </c>
      <c r="O43" s="733"/>
      <c r="P43" s="734"/>
      <c r="Q43" s="710" t="str">
        <f>IF('Master sheet'!$D$11="Hindi","विषय कुल योग ","Subject Total")</f>
        <v xml:space="preserve">विषय कुल योग </v>
      </c>
      <c r="R43" s="711" t="str">
        <f>IF('Master sheet'!$D$11="Hindi","ग्रेड","Grade")</f>
        <v>ग्रेड</v>
      </c>
    </row>
    <row r="44" spans="1:18" ht="86.25" customHeight="1">
      <c r="A44" s="396">
        <f>IF(P41="","",A43+1)</f>
        <v>11</v>
      </c>
      <c r="B44" s="991"/>
      <c r="C44" s="441" t="str">
        <f>IF('Master sheet'!$D$11="Hindi","लिखित परीक्षा","Written")</f>
        <v>लिखित परीक्षा</v>
      </c>
      <c r="D44" s="441" t="str">
        <f>IF('Master sheet'!$D$11="Hindi","गतिविधि, मौखिक, प्रोजेक्ट, प्रायोगिक","Act, Oral, Project, Prac.")</f>
        <v>गतिविधि, मौखिक, प्रोजेक्ट, प्रायोगिक</v>
      </c>
      <c r="E44" s="441" t="str">
        <f>IF('Master sheet'!$D$11="Hindi","लिखित परीक्षा","Written")</f>
        <v>लिखित परीक्षा</v>
      </c>
      <c r="F44" s="441" t="str">
        <f>IF('Master sheet'!$D$11="Hindi","गतिविधि, मौखिक, प्रोजेक्ट, प्रायोगिक","Act, Oral, Project, Prac.")</f>
        <v>गतिविधि, मौखिक, प्रोजेक्ट, प्रायोगिक</v>
      </c>
      <c r="G44" s="441" t="str">
        <f>IF('Master sheet'!$D$11="Hindi","लिखित परीक्षा","Written")</f>
        <v>लिखित परीक्षा</v>
      </c>
      <c r="H44" s="441" t="str">
        <f>IF('Master sheet'!$D$11="Hindi","गतिविधि, मौखिक, प्रोजेक्ट, प्रायोगिक","Act, Oral, Project, Prac.")</f>
        <v>गतिविधि, मौखिक, प्रोजेक्ट, प्रायोगिक</v>
      </c>
      <c r="I44" s="993"/>
      <c r="J44" s="441" t="str">
        <f>IF('Master sheet'!$D$11="Hindi","लिखित परीक्षा","Written")</f>
        <v>लिखित परीक्षा</v>
      </c>
      <c r="K44" s="441" t="str">
        <f>IF('Master sheet'!$D$11="Hindi","गतिविधि, मौखिक, प्रोजेक्ट, प्रायोगिक","Act, Oral, Project, Prac.")</f>
        <v>गतिविधि, मौखिक, प्रोजेक्ट, प्रायोगिक</v>
      </c>
      <c r="L44" s="441" t="str">
        <f>IF('Master sheet'!$D$11="Hindi","अर्द्ध वा. योग","H.Y. Total")</f>
        <v>अर्द्ध वा. योग</v>
      </c>
      <c r="M44" s="735"/>
      <c r="N44" s="441" t="str">
        <f>IF('Master sheet'!$D$11="Hindi","लिखित परीक्षा","Written")</f>
        <v>लिखित परीक्षा</v>
      </c>
      <c r="O44" s="441" t="str">
        <f>IF('Master sheet'!$D$11="Hindi","गतिविधि, मौखिक, प्रोजेक्ट, प्रायोगिक","Act, Oral, Project, Prac.")</f>
        <v>गतिविधि, मौखिक, प्रोजेक्ट, प्रायोगिक</v>
      </c>
      <c r="P44" s="441" t="str">
        <f>IF('Master sheet'!$D$11="Hindi","वार्षिक योग","Yearly Total")</f>
        <v>वार्षिक योग</v>
      </c>
      <c r="Q44" s="710"/>
      <c r="R44" s="712">
        <v>0</v>
      </c>
    </row>
    <row r="45" spans="1:18" ht="21.75" customHeight="1">
      <c r="A45" s="396">
        <f>IF(P41="","",A44+1)</f>
        <v>12</v>
      </c>
      <c r="B45" s="991"/>
      <c r="C45" s="114">
        <v>5</v>
      </c>
      <c r="D45" s="114">
        <v>5</v>
      </c>
      <c r="E45" s="114">
        <v>5</v>
      </c>
      <c r="F45" s="114">
        <v>5</v>
      </c>
      <c r="G45" s="114">
        <v>5</v>
      </c>
      <c r="H45" s="114">
        <v>5</v>
      </c>
      <c r="I45" s="378">
        <f>IF(AND(C45="",D45="",E45="",F45="",G45="",H45=""),"",SUM(C45:H45))</f>
        <v>30</v>
      </c>
      <c r="J45" s="114">
        <v>50</v>
      </c>
      <c r="K45" s="114">
        <v>20</v>
      </c>
      <c r="L45" s="116">
        <f>IF(AND(J45="",K45=""),"",SUM(J45:K45))</f>
        <v>70</v>
      </c>
      <c r="M45" s="115">
        <f>IF(AND(I45="NA",L45="NA"),"NA",SUM(I45,L45))</f>
        <v>100</v>
      </c>
      <c r="N45" s="114">
        <v>70</v>
      </c>
      <c r="O45" s="114">
        <v>30</v>
      </c>
      <c r="P45" s="289">
        <f>IF(AND(N45="",O45=""),"",SUM(N45:O45))</f>
        <v>100</v>
      </c>
      <c r="Q45" s="115">
        <f>IF(P45="","",SUM(M45,P45))</f>
        <v>200</v>
      </c>
      <c r="R45" s="114"/>
    </row>
    <row r="46" spans="1:18" ht="20.100000000000001" customHeight="1">
      <c r="A46" s="396">
        <f>IF(P41="","",A45+1)</f>
        <v>13</v>
      </c>
      <c r="B46" s="92" t="str">
        <f>IF('Master sheet'!D$11="Hindi","हिंदी","Hindi")</f>
        <v>हिंदी</v>
      </c>
      <c r="C46" s="433">
        <f>IFERROR(VLOOKUP(P41,Marks,11,0),"")</f>
        <v>4</v>
      </c>
      <c r="D46" s="433">
        <f>IFERROR(VLOOKUP(P41,Marks,12,0),"")</f>
        <v>5</v>
      </c>
      <c r="E46" s="433">
        <f>IFERROR(VLOOKUP(P41,Marks,13,0),"")</f>
        <v>5</v>
      </c>
      <c r="F46" s="433">
        <f>IFERROR(VLOOKUP(P41,Marks,14,0),"")</f>
        <v>5</v>
      </c>
      <c r="G46" s="433">
        <f>IFERROR(VLOOKUP(P41,Marks,15,0),"")</f>
        <v>5</v>
      </c>
      <c r="H46" s="433">
        <f>IFERROR(VLOOKUP(P41,Marks,16,0),"")</f>
        <v>3</v>
      </c>
      <c r="I46" s="377">
        <f>IFERROR(VLOOKUP(P41,Marks,17,0),"")</f>
        <v>27</v>
      </c>
      <c r="J46" s="433">
        <f>IFERROR(VLOOKUP(P41,Marks,18,0),"")</f>
        <v>37</v>
      </c>
      <c r="K46" s="433">
        <f>IFERROR(VLOOKUP(P41,Marks,19,0),"")</f>
        <v>11</v>
      </c>
      <c r="L46" s="87">
        <f>IFERROR(VLOOKUP(P41,Marks,20,0),"")</f>
        <v>48</v>
      </c>
      <c r="M46" s="376">
        <f>IFERROR(VLOOKUP(P41,Marks,21,0),"")</f>
        <v>75</v>
      </c>
      <c r="N46" s="433">
        <f>IFERROR(VLOOKUP(P41,Marks,22,0),"")</f>
        <v>37</v>
      </c>
      <c r="O46" s="433">
        <f>IFERROR(VLOOKUP(P41,Marks,23,0),"")</f>
        <v>11</v>
      </c>
      <c r="P46" s="87">
        <f>IFERROR(VLOOKUP(P41,Marks,24,0),"")</f>
        <v>48</v>
      </c>
      <c r="Q46" s="379">
        <f>IFERROR(VLOOKUP(P41,Marks,25,0),"")</f>
        <v>123</v>
      </c>
      <c r="R46" s="89" t="str">
        <f>IFERROR(VLOOKUP(P41,Marks,31,0),"")</f>
        <v>C</v>
      </c>
    </row>
    <row r="47" spans="1:18" ht="20.100000000000001" customHeight="1">
      <c r="A47" s="396">
        <f>IF(P41="","",A46+1)</f>
        <v>14</v>
      </c>
      <c r="B47" s="92" t="str">
        <f>IF('Master sheet'!$D$11="Hindi","अंग्रेजी","English")</f>
        <v>अंग्रेजी</v>
      </c>
      <c r="C47" s="433">
        <f>IFERROR(VLOOKUP(P41,Marks,32,0),"")</f>
        <v>2</v>
      </c>
      <c r="D47" s="433">
        <f>IFERROR(VLOOKUP(P41,Marks,33,0),"")</f>
        <v>4</v>
      </c>
      <c r="E47" s="433">
        <f>IFERROR(VLOOKUP(P41,Marks,34,0),"")</f>
        <v>2</v>
      </c>
      <c r="F47" s="433">
        <f>IFERROR(VLOOKUP(P41,Marks,35,0),"")</f>
        <v>5</v>
      </c>
      <c r="G47" s="433">
        <f>IFERROR(VLOOKUP(P41,Marks,36,0),"")</f>
        <v>4</v>
      </c>
      <c r="H47" s="433">
        <f>IFERROR(VLOOKUP(P41,Marks,37,0),"")</f>
        <v>5</v>
      </c>
      <c r="I47" s="377">
        <f>IFERROR(VLOOKUP(P41,Marks,38,0),"")</f>
        <v>22</v>
      </c>
      <c r="J47" s="433">
        <f>IFERROR(VLOOKUP(P41,Marks,39,0),"")</f>
        <v>37</v>
      </c>
      <c r="K47" s="433">
        <f>IFERROR(VLOOKUP(P41,Marks,40,0),"")</f>
        <v>12</v>
      </c>
      <c r="L47" s="87">
        <f>IFERROR(VLOOKUP(P41,Marks,41,0),"")</f>
        <v>49</v>
      </c>
      <c r="M47" s="376">
        <f>IFERROR(VLOOKUP(P41,Marks,42,0),"")</f>
        <v>71</v>
      </c>
      <c r="N47" s="433">
        <f>IFERROR(VLOOKUP(P41,Marks,43,0),"")</f>
        <v>37</v>
      </c>
      <c r="O47" s="433">
        <f>IFERROR(VLOOKUP(P41,Marks,44,0),"")</f>
        <v>9</v>
      </c>
      <c r="P47" s="87">
        <f>IFERROR(VLOOKUP(P41,Marks,45,0),"")</f>
        <v>46</v>
      </c>
      <c r="Q47" s="379">
        <f>IFERROR(VLOOKUP(P41,Marks,46,0),"")</f>
        <v>117</v>
      </c>
      <c r="R47" s="89" t="str">
        <f>IFERROR(VLOOKUP(P41,Marks,52,0),"")</f>
        <v>C</v>
      </c>
    </row>
    <row r="48" spans="1:18" ht="20.100000000000001" customHeight="1">
      <c r="A48" s="396">
        <f>IF(P41="","",A47+1)</f>
        <v>15</v>
      </c>
      <c r="B48" s="92" t="str">
        <f>IFERROR(VLOOKUP(P41,Marks,53,0),"")</f>
        <v>संस्कृत (71)</v>
      </c>
      <c r="C48" s="433" t="str">
        <f>IFERROR(VLOOKUP(P41,Marks,54,0),"")</f>
        <v>AB</v>
      </c>
      <c r="D48" s="433" t="str">
        <f>IFERROR(VLOOKUP(P41,Marks,55,0),"")</f>
        <v>AB</v>
      </c>
      <c r="E48" s="433">
        <f>IFERROR(VLOOKUP(P41,Marks,56,0),"")</f>
        <v>4</v>
      </c>
      <c r="F48" s="433">
        <f>IFERROR(VLOOKUP(P41,Marks,57,0),"")</f>
        <v>4</v>
      </c>
      <c r="G48" s="433">
        <f>IFERROR(VLOOKUP(P41,Marks,58,0),"")</f>
        <v>4</v>
      </c>
      <c r="H48" s="433">
        <f>IFERROR(VLOOKUP(P41,Marks,59,0),"")</f>
        <v>5</v>
      </c>
      <c r="I48" s="377">
        <f>IFERROR(VLOOKUP(P41,Marks,60,0),"")</f>
        <v>17</v>
      </c>
      <c r="J48" s="433">
        <f>IFERROR(VLOOKUP(P41,Marks,61,0),"")</f>
        <v>44</v>
      </c>
      <c r="K48" s="433">
        <f>IFERROR(VLOOKUP(P41,Marks,62,0),"")</f>
        <v>15</v>
      </c>
      <c r="L48" s="87">
        <f>IFERROR(VLOOKUP(P41,Marks,63,0),"")</f>
        <v>59</v>
      </c>
      <c r="M48" s="376">
        <f>IFERROR(VLOOKUP(P41,Marks,64,0),"")</f>
        <v>76</v>
      </c>
      <c r="N48" s="433">
        <f>IFERROR(VLOOKUP(P41,Marks,65,0),"")</f>
        <v>46</v>
      </c>
      <c r="O48" s="433">
        <f>IFERROR(VLOOKUP(P41,Marks,66,0),"")</f>
        <v>9</v>
      </c>
      <c r="P48" s="87">
        <f>IFERROR(VLOOKUP(P41,Marks,67,0),"")</f>
        <v>55</v>
      </c>
      <c r="Q48" s="379">
        <f>IFERROR(VLOOKUP(P41,Marks,68,0),"")</f>
        <v>131</v>
      </c>
      <c r="R48" s="89" t="str">
        <f>IFERROR(VLOOKUP(P41,Marks,74,0),"")</f>
        <v>C</v>
      </c>
    </row>
    <row r="49" spans="1:18" ht="20.100000000000001" customHeight="1">
      <c r="A49" s="396">
        <f>IF(P41="","",A48+1)</f>
        <v>16</v>
      </c>
      <c r="B49" s="92" t="str">
        <f>IF('Master sheet'!$D$11="Hindi","गणित","Maths")</f>
        <v>गणित</v>
      </c>
      <c r="C49" s="433">
        <f>IFERROR(VLOOKUP(P41,Marks,75,0),"")</f>
        <v>4</v>
      </c>
      <c r="D49" s="433">
        <f>IFERROR(VLOOKUP(P41,Marks,76,0),"")</f>
        <v>4</v>
      </c>
      <c r="E49" s="433">
        <f>IFERROR(VLOOKUP(P41,Marks,77,0),"")</f>
        <v>4</v>
      </c>
      <c r="F49" s="433">
        <f>IFERROR(VLOOKUP(P41,Marks,78,0),"")</f>
        <v>4</v>
      </c>
      <c r="G49" s="433">
        <f>IFERROR(VLOOKUP(P41,Marks,79,0),"")</f>
        <v>4</v>
      </c>
      <c r="H49" s="433">
        <f>IFERROR(VLOOKUP(P41,Marks,80,0),"")</f>
        <v>5</v>
      </c>
      <c r="I49" s="377">
        <f>IFERROR(VLOOKUP(P41,Marks,81,0),"")</f>
        <v>25</v>
      </c>
      <c r="J49" s="433">
        <f>IFERROR(VLOOKUP(P41,Marks,82,0),"")</f>
        <v>31</v>
      </c>
      <c r="K49" s="433">
        <f>IFERROR(VLOOKUP(P41,Marks,83,0),"")</f>
        <v>11</v>
      </c>
      <c r="L49" s="87">
        <f>IFERROR(VLOOKUP(P41,Marks,84,0),"")</f>
        <v>42</v>
      </c>
      <c r="M49" s="376">
        <f>IFERROR(VLOOKUP(P41,Marks,85,0),"")</f>
        <v>67</v>
      </c>
      <c r="N49" s="433">
        <f>IFERROR(VLOOKUP(P41,Marks,86,0),"")</f>
        <v>31</v>
      </c>
      <c r="O49" s="433">
        <f>IFERROR(VLOOKUP(P41,Marks,87,0),"")</f>
        <v>4</v>
      </c>
      <c r="P49" s="87">
        <f>IFERROR(VLOOKUP(P41,Marks,88,0),"")</f>
        <v>35</v>
      </c>
      <c r="Q49" s="379">
        <f>IFERROR(VLOOKUP(P41,Marks,89,0),"")</f>
        <v>102</v>
      </c>
      <c r="R49" s="89" t="str">
        <f>IFERROR(VLOOKUP(P41,Marks,95,0),"")</f>
        <v>C</v>
      </c>
    </row>
    <row r="50" spans="1:18" ht="20.100000000000001" customHeight="1">
      <c r="A50" s="396">
        <f>IF(P41="","",A49+1)</f>
        <v>17</v>
      </c>
      <c r="B50" s="92" t="str">
        <f>IF('Master sheet'!$D$11="Hindi","विज्ञान","Science")</f>
        <v>विज्ञान</v>
      </c>
      <c r="C50" s="433">
        <f>IFERROR(VLOOKUP(P41,Marks,96,0),"")</f>
        <v>5</v>
      </c>
      <c r="D50" s="433">
        <f>IFERROR(VLOOKUP(P41,Marks,97),"")</f>
        <v>5</v>
      </c>
      <c r="E50" s="433">
        <f>IFERROR(VLOOKUP(P41,Marks,98,0),"")</f>
        <v>5</v>
      </c>
      <c r="F50" s="433">
        <f>IFERROR(VLOOKUP(P41,Marks,99,0),"")</f>
        <v>5</v>
      </c>
      <c r="G50" s="433">
        <f>IFERROR(VLOOKUP(P41,Marks,100,0),"")</f>
        <v>4</v>
      </c>
      <c r="H50" s="433">
        <f>IFERROR(VLOOKUP(P41,Marks,101,0),"")</f>
        <v>4</v>
      </c>
      <c r="I50" s="377">
        <f>IFERROR(VLOOKUP(P41,Marks,102,0),"")</f>
        <v>28</v>
      </c>
      <c r="J50" s="433">
        <f>IFERROR(VLOOKUP(P41,Marks,103,0),"")</f>
        <v>14</v>
      </c>
      <c r="K50" s="433">
        <f>IFERROR(VLOOKUP(P41,Marks,104,0),"")</f>
        <v>9</v>
      </c>
      <c r="L50" s="87">
        <f>IFERROR(VLOOKUP(P41,Marks,105,0),"")</f>
        <v>23</v>
      </c>
      <c r="M50" s="376">
        <f>IFERROR(VLOOKUP(P41,Marks,106,0),"")</f>
        <v>51</v>
      </c>
      <c r="N50" s="433">
        <f>IFERROR(VLOOKUP(P41,Marks,107,0),"")</f>
        <v>14</v>
      </c>
      <c r="O50" s="433">
        <f>IFERROR(VLOOKUP(P41,Marks,108,0),"")</f>
        <v>4</v>
      </c>
      <c r="P50" s="87">
        <f>IFERROR(VLOOKUP(P41,Marks,109,0),"")</f>
        <v>18</v>
      </c>
      <c r="Q50" s="379">
        <f>IFERROR(VLOOKUP(P41,Marks,110,0),"")</f>
        <v>69</v>
      </c>
      <c r="R50" s="89" t="str">
        <f>IFERROR(VLOOKUP(P41,Marks,116,0),"")</f>
        <v>D</v>
      </c>
    </row>
    <row r="51" spans="1:18" ht="20.100000000000001" customHeight="1">
      <c r="A51" s="396">
        <f>IF(P41="","",A50+1)</f>
        <v>18</v>
      </c>
      <c r="B51" s="92" t="str">
        <f>IF('Master sheet'!$D$11="Hindi","सामाजिक विज्ञान","Social Science")</f>
        <v>सामाजिक विज्ञान</v>
      </c>
      <c r="C51" s="433">
        <f>IFERROR(VLOOKUP(P41,Marks,117,0),"")</f>
        <v>5</v>
      </c>
      <c r="D51" s="433">
        <f>IFERROR(VLOOKUP(P41,Marks,118,0),"")</f>
        <v>5</v>
      </c>
      <c r="E51" s="433">
        <f>IFERROR(VLOOKUP(P41,Marks,119,0),"")</f>
        <v>4</v>
      </c>
      <c r="F51" s="433">
        <f>IFERROR(VLOOKUP(P41,Marks,120,0),"")</f>
        <v>4</v>
      </c>
      <c r="G51" s="433">
        <f>IFERROR(VLOOKUP(P41,Marks,121,0),"")</f>
        <v>3</v>
      </c>
      <c r="H51" s="433">
        <f>IFERROR(VLOOKUP(P41,Marks,122,0),"")</f>
        <v>3</v>
      </c>
      <c r="I51" s="377">
        <f>IFERROR(VLOOKUP(P41,Marks,123,0),"")</f>
        <v>24</v>
      </c>
      <c r="J51" s="433">
        <f>IFERROR(VLOOKUP(P41,Marks,124,0),"")</f>
        <v>42</v>
      </c>
      <c r="K51" s="433">
        <f>IFERROR(VLOOKUP(P41,Marks,125,0),"")</f>
        <v>11</v>
      </c>
      <c r="L51" s="87">
        <f>IFERROR(VLOOKUP(P41,Marks,126,0),"")</f>
        <v>53</v>
      </c>
      <c r="M51" s="376">
        <f>IFERROR(VLOOKUP(P41,Marks,127,0),"")</f>
        <v>77</v>
      </c>
      <c r="N51" s="433">
        <f>IFERROR(VLOOKUP(P41,Marks,128,0),"")</f>
        <v>66</v>
      </c>
      <c r="O51" s="433">
        <f>IFERROR(VLOOKUP(P41,Marks,129,0),"")</f>
        <v>18</v>
      </c>
      <c r="P51" s="87">
        <f>IFERROR(VLOOKUP(P41,Marks,130,0),"")</f>
        <v>84</v>
      </c>
      <c r="Q51" s="379">
        <f>IFERROR(VLOOKUP(P41,Marks,131,0),"")</f>
        <v>161</v>
      </c>
      <c r="R51" s="89" t="str">
        <f>IFERROR(VLOOKUP(P41,Marks,137,0),"")</f>
        <v>B</v>
      </c>
    </row>
    <row r="52" spans="1:18" ht="27" customHeight="1">
      <c r="A52" s="396">
        <f>IF(P41="","",A51+1)</f>
        <v>19</v>
      </c>
      <c r="B52" s="388" t="str">
        <f>IF('Master sheet'!$D$11="Hindi","कुल योग","Total")</f>
        <v>कुल योग</v>
      </c>
      <c r="C52" s="90">
        <f>IF(AND(C46="",C47="",C48="",C49="",C50="",C51=""),"",SUM(C46:C51))</f>
        <v>20</v>
      </c>
      <c r="D52" s="90">
        <f t="shared" ref="D52:Q52" si="1">IF(AND(D46="",D47="",D48="",D49="",D50="",D51=""),"",SUM(D46:D51))</f>
        <v>23</v>
      </c>
      <c r="E52" s="90">
        <f t="shared" si="1"/>
        <v>24</v>
      </c>
      <c r="F52" s="90">
        <f t="shared" si="1"/>
        <v>27</v>
      </c>
      <c r="G52" s="90">
        <f t="shared" si="1"/>
        <v>24</v>
      </c>
      <c r="H52" s="90">
        <f t="shared" si="1"/>
        <v>25</v>
      </c>
      <c r="I52" s="90">
        <f t="shared" si="1"/>
        <v>143</v>
      </c>
      <c r="J52" s="90">
        <f t="shared" si="1"/>
        <v>205</v>
      </c>
      <c r="K52" s="90">
        <f t="shared" si="1"/>
        <v>69</v>
      </c>
      <c r="L52" s="90">
        <f t="shared" si="1"/>
        <v>274</v>
      </c>
      <c r="M52" s="90">
        <f t="shared" si="1"/>
        <v>417</v>
      </c>
      <c r="N52" s="90">
        <f t="shared" si="1"/>
        <v>231</v>
      </c>
      <c r="O52" s="90">
        <f t="shared" si="1"/>
        <v>55</v>
      </c>
      <c r="P52" s="90">
        <f t="shared" si="1"/>
        <v>286</v>
      </c>
      <c r="Q52" s="90">
        <f t="shared" si="1"/>
        <v>703</v>
      </c>
      <c r="R52" s="226" t="str">
        <f>IFERROR(VLOOKUP(P41,Marks,179,0),"")</f>
        <v>C</v>
      </c>
    </row>
    <row r="53" spans="1:18">
      <c r="A53" s="396">
        <f>IF(P41="","",A52+1)</f>
        <v>20</v>
      </c>
      <c r="B53" s="982"/>
      <c r="C53" s="982"/>
      <c r="D53" s="982"/>
      <c r="E53" s="982"/>
      <c r="F53" s="982"/>
      <c r="G53" s="982"/>
      <c r="H53" s="982"/>
      <c r="I53" s="982"/>
      <c r="J53" s="982"/>
      <c r="K53" s="982"/>
      <c r="L53" s="982"/>
      <c r="M53" s="982"/>
      <c r="N53" s="982"/>
      <c r="O53" s="982"/>
      <c r="P53" s="982"/>
      <c r="Q53" s="982"/>
      <c r="R53" s="982"/>
    </row>
    <row r="54" spans="1:18" ht="20.100000000000001" customHeight="1">
      <c r="A54" s="396">
        <f>IF(P41="","",A53+1)</f>
        <v>21</v>
      </c>
      <c r="B54" s="983" t="str">
        <f>IF('Master sheet'!$D$11="Hindi","अतिरिक्त विषय ","Extra Subject")</f>
        <v xml:space="preserve">अतिरिक्त विषय </v>
      </c>
      <c r="C54" s="983"/>
      <c r="D54" s="983"/>
      <c r="E54" s="983"/>
      <c r="F54" s="983"/>
      <c r="G54" s="983"/>
      <c r="H54" s="983"/>
      <c r="I54" s="983"/>
      <c r="J54" s="983"/>
      <c r="K54" s="983"/>
      <c r="L54" s="983"/>
      <c r="M54" s="983"/>
      <c r="N54" s="983"/>
      <c r="O54" s="983"/>
      <c r="P54" s="983"/>
      <c r="Q54" s="983"/>
      <c r="R54" s="983"/>
    </row>
    <row r="55" spans="1:18" ht="20.100000000000001" customHeight="1">
      <c r="A55" s="396">
        <f>IF(P41="","",A54+1)</f>
        <v>22</v>
      </c>
      <c r="B55" s="981" t="str">
        <f>IF('Master sheet'!$D$11="Hindi","विषय","Subject")</f>
        <v>विषय</v>
      </c>
      <c r="C55" s="981"/>
      <c r="D55" s="981" t="str">
        <f>IF('Master sheet'!$D$11="Hindi","पूर्णांक","M.M.")</f>
        <v>पूर्णांक</v>
      </c>
      <c r="E55" s="981"/>
      <c r="F55" s="981" t="str">
        <f>IF('Master sheet'!$D$11="Hindi","प्राप्तांक","Ob.M.")</f>
        <v>प्राप्तांक</v>
      </c>
      <c r="G55" s="981"/>
      <c r="H55" s="981" t="str">
        <f>IF('Master sheet'!$D$11="Hindi","ग्रेड","Grade")</f>
        <v>ग्रेड</v>
      </c>
      <c r="I55" s="981"/>
      <c r="J55" s="984" t="str">
        <f>IF('Master sheet'!$D$11="Hindi","विषय","Subject")</f>
        <v>विषय</v>
      </c>
      <c r="K55" s="986"/>
      <c r="L55" s="985"/>
      <c r="M55" s="984" t="str">
        <f>IF('Master sheet'!$D$11="Hindi","पूर्णांक","M.M.")</f>
        <v>पूर्णांक</v>
      </c>
      <c r="N55" s="985"/>
      <c r="O55" s="984" t="str">
        <f>IF('Master sheet'!$D$11="Hindi","प्राप्तांक","Ob.M.")</f>
        <v>प्राप्तांक</v>
      </c>
      <c r="P55" s="985"/>
      <c r="Q55" s="984" t="str">
        <f>IF('Master sheet'!$D$11="Hindi","ग्रेड","Grade")</f>
        <v>ग्रेड</v>
      </c>
      <c r="R55" s="985"/>
    </row>
    <row r="56" spans="1:18" ht="20.100000000000001" customHeight="1">
      <c r="A56" s="396">
        <f>IF(P41="","",A55+1)</f>
        <v>23</v>
      </c>
      <c r="B56" s="975" t="str">
        <f>IF(AND('Marks Entry 6th'!$CJ$3="",'Marks Entry 7th'!$CJ$3=""),"",IF(AND(C5=6),'Marks Entry 6th'!$CJ$3,IF(AND(C5=7),'Marks Entry 7th'!$CJ$3,"")))</f>
        <v/>
      </c>
      <c r="C56" s="975"/>
      <c r="D56" s="974">
        <f>IF(AND(P41=""),"",'Result Sheet'!$FO$7)</f>
        <v>100</v>
      </c>
      <c r="E56" s="974"/>
      <c r="F56" s="969">
        <f>IFERROR(IF(AND(P41=""),"",VLOOKUP(P41,Marks,170,0)),"")</f>
        <v>62</v>
      </c>
      <c r="G56" s="969"/>
      <c r="H56" s="970" t="str">
        <f>IFERROR(IF(AND(P41=""),"",VLOOKUP(P41,Marks,171,0)),"")</f>
        <v>B</v>
      </c>
      <c r="I56" s="970"/>
      <c r="J56" s="976" t="str">
        <f>IF(AND('Marks Entry 6th'!$CL$3="",'Marks Entry 7th'!$CL$3=""),"",IF(AND(C5=6),'Marks Entry 6th'!$CL$3,IF(AND(C5=7),'Marks Entry 7th'!$CL$3,"")))</f>
        <v/>
      </c>
      <c r="K56" s="977"/>
      <c r="L56" s="978"/>
      <c r="M56" s="974">
        <f>IF(AND(P41=""),"",'Result Sheet'!$FS$7)</f>
        <v>100</v>
      </c>
      <c r="N56" s="974"/>
      <c r="O56" s="969">
        <f>IFERROR(IF(AND(P41=""),"",VLOOKUP(P41,Marks,174,0)),"")</f>
        <v>81</v>
      </c>
      <c r="P56" s="969"/>
      <c r="Q56" s="970" t="str">
        <f>IFERROR(IF(AND(P41=""),"",VLOOKUP(P41,Marks,175,0)),"")</f>
        <v>A</v>
      </c>
      <c r="R56" s="970"/>
    </row>
    <row r="57" spans="1:18" ht="20.100000000000001" customHeight="1">
      <c r="A57" s="396">
        <f>IF(P41="","",A56+1)</f>
        <v>24</v>
      </c>
      <c r="B57" s="971" t="str">
        <f>IF('Master sheet'!$D$11="Hindi","विषय","Subject")</f>
        <v>विषय</v>
      </c>
      <c r="C57" s="972"/>
      <c r="D57" s="972"/>
      <c r="E57" s="365" t="str">
        <f>IF('Master sheet'!$D$11="Hindi","प्राप्तांक","Ob.M.")</f>
        <v>प्राप्तांक</v>
      </c>
      <c r="F57" s="92" t="str">
        <f>IF('Master sheet'!$D$11="Hindi","ग्रेड","Grade")</f>
        <v>ग्रेड</v>
      </c>
      <c r="G57" s="430"/>
      <c r="H57" s="430"/>
      <c r="I57" s="971" t="str">
        <f>IF('Master sheet'!$D$11="Hindi","विषय","Subject")</f>
        <v>विषय</v>
      </c>
      <c r="J57" s="972"/>
      <c r="K57" s="972"/>
      <c r="L57" s="365" t="str">
        <f>IF('Master sheet'!$D$11="Hindi","प्राप्तांक","Ob.M.")</f>
        <v>प्राप्तांक</v>
      </c>
      <c r="M57" s="92" t="str">
        <f>IF('Master sheet'!$D$11="Hindi","ग्रेड","Grade")</f>
        <v>ग्रेड</v>
      </c>
      <c r="N57" s="971" t="str">
        <f>IF('Master sheet'!$D$11="Hindi","विषय","Subject")</f>
        <v>विषय</v>
      </c>
      <c r="O57" s="972"/>
      <c r="P57" s="973"/>
      <c r="Q57" s="366" t="str">
        <f>IF('Master sheet'!$D$11="Hindi","प्राप्तांक","Ob.M.")</f>
        <v>प्राप्तांक</v>
      </c>
      <c r="R57" s="92" t="str">
        <f>IF('Master sheet'!$D$11="Hindi","ग्रेड","Grade")</f>
        <v>ग्रेड</v>
      </c>
    </row>
    <row r="58" spans="1:18" ht="20.100000000000001" customHeight="1">
      <c r="A58" s="396">
        <f>IF(P41="","",A57+1)</f>
        <v>25</v>
      </c>
      <c r="B58" s="962" t="str">
        <f>IF('Master sheet'!$D$11="Hindi","कार्यानुभव","WORK EXP.")</f>
        <v>कार्यानुभव</v>
      </c>
      <c r="C58" s="963"/>
      <c r="D58" s="963"/>
      <c r="E58" s="979">
        <f>IFERROR(VLOOKUP(P41,Marks,143,0),"")</f>
        <v>93</v>
      </c>
      <c r="F58" s="980"/>
      <c r="G58" s="437" t="str">
        <f>IFERROR(VLOOKUP(P41,Marks,147,0),"")</f>
        <v>A+</v>
      </c>
      <c r="H58" s="981" t="str">
        <f>IF('Master sheet'!$D$11="Hindi","कला शिक्षा","ART EDU.")</f>
        <v>कला शिक्षा</v>
      </c>
      <c r="I58" s="981"/>
      <c r="J58" s="981"/>
      <c r="K58" s="979">
        <f>IFERROR(VLOOKUP(P41,Marks,153,0),"")</f>
        <v>77</v>
      </c>
      <c r="L58" s="980"/>
      <c r="M58" s="97" t="str">
        <f>IFERROR(VLOOKUP(P41,Marks,157,0),"")</f>
        <v>A</v>
      </c>
      <c r="N58" s="964" t="str">
        <f>IF('Master sheet'!$D$11="Hindi","स्वा. एवं शा. शिक्षा","HE.&amp;PH. EDU.")</f>
        <v>स्वा. एवं शा. शिक्षा</v>
      </c>
      <c r="O58" s="965"/>
      <c r="P58" s="966"/>
      <c r="Q58" s="88">
        <f>IFERROR(VLOOKUP(P41,Marks,163,0),"")</f>
        <v>94</v>
      </c>
      <c r="R58" s="97" t="str">
        <f>IFERROR(VLOOKUP(P41,Marks,167,0),"")</f>
        <v>A+</v>
      </c>
    </row>
    <row r="59" spans="1:18">
      <c r="A59" s="396">
        <f>IF(P41="","",A58+1)</f>
        <v>26</v>
      </c>
      <c r="B59" s="372"/>
      <c r="C59" s="372"/>
      <c r="D59" s="372"/>
      <c r="E59" s="373"/>
      <c r="F59" s="374"/>
      <c r="G59" s="374"/>
      <c r="H59" s="374"/>
      <c r="I59" s="372"/>
      <c r="J59" s="372"/>
      <c r="K59" s="372"/>
      <c r="L59" s="373"/>
      <c r="M59" s="374"/>
      <c r="N59" s="375"/>
      <c r="O59" s="375"/>
      <c r="P59" s="375"/>
      <c r="Q59" s="373"/>
      <c r="R59" s="374"/>
    </row>
    <row r="60" spans="1:18" ht="21" customHeight="1">
      <c r="A60" s="396">
        <f>IF(P41="","",A59+1)</f>
        <v>27</v>
      </c>
      <c r="B60" s="957" t="str">
        <f>IF('Master sheet'!$D$11="Hindi","कुल कार्य दिवस :-","Total Meeting :-")</f>
        <v>कुल कार्य दिवस :-</v>
      </c>
      <c r="C60" s="957"/>
      <c r="D60" s="957"/>
      <c r="E60" s="967">
        <f>IFERROR(VLOOKUP(P41,Marks,182,0),"")</f>
        <v>220</v>
      </c>
      <c r="F60" s="967"/>
      <c r="G60" s="967"/>
      <c r="H60" s="967"/>
      <c r="I60" s="967"/>
      <c r="J60" s="967"/>
      <c r="K60" s="957" t="str">
        <f>IF('Master sheet'!$D$11="Hindi","कुल उपस्थिति :-","Total Attendance :-")</f>
        <v>कुल उपस्थिति :-</v>
      </c>
      <c r="L60" s="957"/>
      <c r="M60" s="957"/>
      <c r="N60" s="957"/>
      <c r="O60" s="968">
        <f>IFERROR(VLOOKUP(P41,Marks,183,0),"")</f>
        <v>168</v>
      </c>
      <c r="P60" s="968"/>
      <c r="Q60" s="968"/>
      <c r="R60" s="968"/>
    </row>
    <row r="61" spans="1:18" ht="21" customHeight="1">
      <c r="A61" s="396">
        <f>IF(P41="","",A60+1)</f>
        <v>28</v>
      </c>
      <c r="B61" s="957" t="str">
        <f>IF('Master sheet'!$D$11="Hindi","परिणाम :-","Result :-")</f>
        <v>परिणाम :-</v>
      </c>
      <c r="C61" s="957"/>
      <c r="D61" s="957"/>
      <c r="E61" s="958" t="str">
        <f>IFERROR(VLOOKUP(P41,Marks,181,0),"")</f>
        <v>कक्षा क्रमोन्नत</v>
      </c>
      <c r="F61" s="958"/>
      <c r="G61" s="958"/>
      <c r="H61" s="958"/>
      <c r="I61" s="958"/>
      <c r="J61" s="958"/>
      <c r="K61" s="957" t="str">
        <f>IF('Master sheet'!$D$11="Hindi","परिणाम प्रतिशत में :-","Result in Percentage :-")</f>
        <v>परिणाम प्रतिशत में :-</v>
      </c>
      <c r="L61" s="957"/>
      <c r="M61" s="957"/>
      <c r="N61" s="957"/>
      <c r="O61" s="959">
        <f>IFERROR(VLOOKUP(P41,Marks,177,0),"")</f>
        <v>58.583333333333336</v>
      </c>
      <c r="P61" s="959"/>
      <c r="Q61" s="959"/>
      <c r="R61" s="959"/>
    </row>
    <row r="62" spans="1:18" ht="21" customHeight="1">
      <c r="A62" s="396">
        <f>IF(P41="","",A61+1)</f>
        <v>29</v>
      </c>
      <c r="B62" s="957" t="str">
        <f>IF('Master sheet'!$D$11="Hindi","श्रेणी / ग्रेड :-","Division / Grade :-")</f>
        <v>श्रेणी / ग्रेड :-</v>
      </c>
      <c r="C62" s="957"/>
      <c r="D62" s="957"/>
      <c r="E62" s="380" t="str">
        <f>IFERROR(VLOOKUP(P41,Marks,178,0),"")</f>
        <v>II</v>
      </c>
      <c r="F62" s="381" t="s">
        <v>194</v>
      </c>
      <c r="G62" s="440" t="str">
        <f>IFERROR(VLOOKUP(P41,Marks,179,0),"")</f>
        <v>C</v>
      </c>
      <c r="H62" s="381"/>
      <c r="I62" s="960"/>
      <c r="J62" s="960"/>
      <c r="K62" s="957" t="str">
        <f>IF('Master sheet'!$D$11="Hindi","कक्षा में स्थान :-","Position in the Class :-")</f>
        <v>कक्षा में स्थान :-</v>
      </c>
      <c r="L62" s="957"/>
      <c r="M62" s="957"/>
      <c r="N62" s="957"/>
      <c r="O62" s="961">
        <f>IFERROR(VLOOKUP(P41,Marks,180,0),"")</f>
        <v>10.999999999999986</v>
      </c>
      <c r="P62" s="961"/>
      <c r="Q62" s="961"/>
      <c r="R62" s="961"/>
    </row>
    <row r="63" spans="1:18" ht="21" customHeight="1">
      <c r="A63" s="396">
        <f>IF(P41="","",A62+1)</f>
        <v>30</v>
      </c>
      <c r="B63" s="954" t="str">
        <f>IF('Master sheet'!$D$11="Hindi","परीक्षा परिणाम घोषणा दिनांक :-","Result Declaration Date :-")</f>
        <v>परीक्षा परिणाम घोषणा दिनांक :-</v>
      </c>
      <c r="C63" s="954"/>
      <c r="D63" s="954"/>
      <c r="E63" s="955">
        <f>IF(AND(P41=""),"",'Master sheet'!$D$10)</f>
        <v>45419</v>
      </c>
      <c r="F63" s="955"/>
      <c r="G63" s="955"/>
      <c r="H63" s="955"/>
      <c r="I63" s="955"/>
      <c r="J63" s="387"/>
      <c r="K63" s="91"/>
      <c r="L63" s="91"/>
      <c r="M63" s="57"/>
      <c r="N63" s="91"/>
      <c r="O63" s="91"/>
      <c r="P63" s="91"/>
      <c r="Q63" s="91"/>
      <c r="R63" s="91"/>
    </row>
    <row r="64" spans="1:18" ht="67.5" customHeight="1">
      <c r="A64" s="396">
        <f>IF(P41="","",A63+1)</f>
        <v>31</v>
      </c>
      <c r="B64" s="956" t="str">
        <f>IF(AND(C38=6),CONCATENATE("( ",UPPER('Master sheet'!H12)," )"),IF(AND(C38=7),CONCATENATE("( ",UPPER('Master sheet'!H21)," )"),""))</f>
        <v>( SHARAD SHARMA )</v>
      </c>
      <c r="C64" s="956"/>
      <c r="D64" s="956"/>
      <c r="E64" s="956"/>
      <c r="F64" s="956" t="str">
        <f>IF(AND(P41=""),"",CONCATENATE("(",'Master sheet'!$D$14," )"))</f>
        <v>(Suresh Chand )</v>
      </c>
      <c r="G64" s="956"/>
      <c r="H64" s="956"/>
      <c r="I64" s="956"/>
      <c r="J64" s="956"/>
      <c r="K64" s="956"/>
      <c r="L64" s="956"/>
      <c r="M64" s="956" t="str">
        <f>IF(AND(P41=""),"",CONCATENATE("(",'Master sheet'!$D$12," )"))</f>
        <v>(USHA PALIYA )</v>
      </c>
      <c r="N64" s="956"/>
      <c r="O64" s="956"/>
      <c r="P64" s="956"/>
      <c r="Q64" s="956"/>
      <c r="R64" s="956"/>
    </row>
    <row r="65" spans="1:18">
      <c r="A65" s="396">
        <f>IF(P41="","",A64+1)</f>
        <v>32</v>
      </c>
      <c r="B65" s="953" t="str">
        <f>IF('Master sheet'!$D$11="Hindi","हस्ताक्षर कक्षाध्यापक","Signature of the class teacher")</f>
        <v>हस्ताक्षर कक्षाध्यापक</v>
      </c>
      <c r="C65" s="953"/>
      <c r="D65" s="953"/>
      <c r="E65" s="953"/>
      <c r="F65" s="953" t="str">
        <f>IF('Master sheet'!$D$11="Hindi","हस्ताक्षर परीक्षा प्रभारी","Signature of the exam. Incharge")</f>
        <v>हस्ताक्षर परीक्षा प्रभारी</v>
      </c>
      <c r="G65" s="953"/>
      <c r="H65" s="953"/>
      <c r="I65" s="953"/>
      <c r="J65" s="953"/>
      <c r="K65" s="953"/>
      <c r="L65" s="953"/>
      <c r="M65" s="953" t="str">
        <f>IF('Master sheet'!$D$11="Hindi","हस्ताक्षर संस्था प्रधान","Head of Institute's Signature")</f>
        <v>हस्ताक्षर संस्था प्रधान</v>
      </c>
      <c r="N65" s="953"/>
      <c r="O65" s="953"/>
      <c r="P65" s="953"/>
      <c r="Q65" s="953"/>
      <c r="R65" s="953"/>
    </row>
    <row r="67" spans="1:18" ht="21" customHeight="1">
      <c r="A67" s="396">
        <f>IF(P74="","",1)</f>
        <v>1</v>
      </c>
      <c r="B67" s="1003" t="str">
        <f>IF('Master sheet'!$D$11="Hindi","वार्षिक रिपोर्ट कार्ड ","Report Card")</f>
        <v xml:space="preserve">वार्षिक रिपोर्ट कार्ड </v>
      </c>
      <c r="C67" s="1003"/>
      <c r="D67" s="1003"/>
      <c r="E67" s="1003"/>
      <c r="F67" s="1003"/>
      <c r="G67" s="1003"/>
      <c r="H67" s="1003"/>
      <c r="I67" s="1003"/>
      <c r="J67" s="1003"/>
      <c r="K67" s="1003"/>
      <c r="L67" s="1003"/>
      <c r="M67" s="1003"/>
      <c r="N67" s="1003"/>
      <c r="O67" s="1003"/>
      <c r="P67" s="1003"/>
      <c r="Q67" s="1003"/>
      <c r="R67" s="1003"/>
    </row>
    <row r="68" spans="1:18" ht="21" customHeight="1">
      <c r="A68" s="396">
        <f>IF(P74="","",A67+1)</f>
        <v>2</v>
      </c>
      <c r="B68" s="1004" t="str">
        <f>IF('Master sheet'!$D$11="Hindi","शिक्षा विभाग, राजस्थान सरकार","Education Department, Rajasthan Government")</f>
        <v>शिक्षा विभाग, राजस्थान सरकार</v>
      </c>
      <c r="C68" s="1004"/>
      <c r="D68" s="1004"/>
      <c r="E68" s="1004"/>
      <c r="F68" s="1004"/>
      <c r="G68" s="1004"/>
      <c r="H68" s="1004"/>
      <c r="I68" s="1004"/>
      <c r="J68" s="1004"/>
      <c r="K68" s="1004"/>
      <c r="L68" s="1004"/>
      <c r="M68" s="1004"/>
      <c r="N68" s="1004"/>
      <c r="O68" s="1004"/>
      <c r="P68" s="1004"/>
      <c r="Q68" s="1004"/>
      <c r="R68" s="1004"/>
    </row>
    <row r="69" spans="1:18" ht="21" customHeight="1">
      <c r="A69" s="396">
        <f>IF(P74="","",A68+1)</f>
        <v>3</v>
      </c>
      <c r="B69" s="996" t="str">
        <f>IF('Master sheet'!$D$11="Hindi","विद्यालय का नाम :-","School Name :- ")</f>
        <v>विद्यालय का नाम :-</v>
      </c>
      <c r="C69" s="996"/>
      <c r="D69" s="996"/>
      <c r="E69" s="997" t="str">
        <f>IF(AND(P74=""),"",IF('Master sheet'!$D$11="Hindi",'Master sheet'!$D$8,'Master sheet'!$D$7))</f>
        <v xml:space="preserve">महात्मा गाँधी राजकीय विद्यालय (अंग्रेजी माध्यम) बर, पाली </v>
      </c>
      <c r="F69" s="997"/>
      <c r="G69" s="997"/>
      <c r="H69" s="997"/>
      <c r="I69" s="997"/>
      <c r="J69" s="997"/>
      <c r="K69" s="997"/>
      <c r="L69" s="997"/>
      <c r="M69" s="997"/>
      <c r="N69" s="997"/>
      <c r="O69" s="997"/>
      <c r="P69" s="997"/>
      <c r="Q69" s="997"/>
      <c r="R69" s="997"/>
    </row>
    <row r="70" spans="1:18" ht="21" customHeight="1">
      <c r="A70" s="396">
        <f>IF(P74="","",A69+1)</f>
        <v>4</v>
      </c>
      <c r="B70" s="389"/>
      <c r="C70" s="389"/>
      <c r="D70" s="389"/>
      <c r="E70" s="998" t="str">
        <f>IF(AND(P74=""),"",IF('Master sheet'!$D$11="Hindi",CONCATENATE("(विद्यालय मान्यता क्रमांक व वर्ष : ","  ",'Master sheet'!$D$6),CONCATENATE("(School Recognition Number &amp; Years : ","  ",'Master sheet'!$D$6)))</f>
        <v>(विद्यालय मान्यता क्रमांक व वर्ष :   शिक्षा/पाली/1995/2001</v>
      </c>
      <c r="F70" s="998"/>
      <c r="G70" s="998"/>
      <c r="H70" s="998"/>
      <c r="I70" s="998"/>
      <c r="J70" s="998"/>
      <c r="K70" s="998"/>
      <c r="L70" s="998"/>
      <c r="M70" s="998"/>
      <c r="N70" s="998"/>
      <c r="O70" s="998"/>
      <c r="P70" s="998"/>
      <c r="Q70" s="998"/>
      <c r="R70" s="998"/>
    </row>
    <row r="71" spans="1:18" ht="21" customHeight="1">
      <c r="A71" s="396">
        <f>IF(P74="","",A70+1)</f>
        <v>5</v>
      </c>
      <c r="B71" s="382" t="str">
        <f>IF('Master sheet'!$D$11="Hindi","कक्षा  :-","CLASS :- ")</f>
        <v>कक्षा  :-</v>
      </c>
      <c r="C71" s="999">
        <f>IFERROR(IF(AND(P74=""),"",VLOOKUP(P74,Marks,2,0)),"")</f>
        <v>7</v>
      </c>
      <c r="D71" s="999"/>
      <c r="E71" s="1000" t="str">
        <f>IF('Master sheet'!$D$11="Hindi","सेक्शन :-","Section :- ")</f>
        <v>सेक्शन :-</v>
      </c>
      <c r="F71" s="1000"/>
      <c r="G71" s="1000"/>
      <c r="H71" s="1000"/>
      <c r="I71" s="1000"/>
      <c r="J71" s="999" t="str">
        <f>IFERROR(IF(AND(P74=""),"",VLOOKUP(P74,Marks,3,0)),"")</f>
        <v>A</v>
      </c>
      <c r="K71" s="999"/>
      <c r="L71" s="1001" t="str">
        <f>IF('Master sheet'!$D$11="Hindi","सत्र :- ","Session :- ")</f>
        <v xml:space="preserve">सत्र :- </v>
      </c>
      <c r="M71" s="1001"/>
      <c r="N71" s="1001"/>
      <c r="O71" s="1001"/>
      <c r="P71" s="1002" t="str">
        <f>IF(AND(P74=""),"",'Marks Entry 6th'!$I$2)</f>
        <v xml:space="preserve"> 2023-2024</v>
      </c>
      <c r="Q71" s="1002"/>
      <c r="R71" s="1002"/>
    </row>
    <row r="72" spans="1:18" ht="21" customHeight="1">
      <c r="A72" s="396">
        <f>IF(P74="","",A71+1)</f>
        <v>6</v>
      </c>
      <c r="B72" s="987" t="str">
        <f>IF('Master sheet'!$D$11="Hindi","विद्यार्थी का नाम :-","Student's Name :-")</f>
        <v>विद्यार्थी का नाम :-</v>
      </c>
      <c r="C72" s="987"/>
      <c r="D72" s="987"/>
      <c r="E72" s="988" t="str">
        <f>IFERROR(IF(AND(P74=""),"",VLOOKUP(P74,Marks,6,0)),"")</f>
        <v>ARMAN HUSSAIN</v>
      </c>
      <c r="F72" s="988"/>
      <c r="G72" s="988"/>
      <c r="H72" s="988"/>
      <c r="I72" s="988"/>
      <c r="J72" s="988"/>
      <c r="K72" s="988"/>
      <c r="L72" s="989" t="str">
        <f>IF('Master sheet'!$D$11="Hindi","प्रवेशांक :","SR. NO. :")</f>
        <v>प्रवेशांक :</v>
      </c>
      <c r="M72" s="989"/>
      <c r="N72" s="989"/>
      <c r="O72" s="989"/>
      <c r="P72" s="994">
        <f>IFERROR(IF(AND(P74=""),"",VLOOKUP(P74,Marks,5,0)),"")</f>
        <v>934</v>
      </c>
      <c r="Q72" s="994"/>
      <c r="R72" s="994"/>
    </row>
    <row r="73" spans="1:18" ht="21" customHeight="1">
      <c r="A73" s="396">
        <f>IF(P74="","",A72+1)</f>
        <v>7</v>
      </c>
      <c r="B73" s="987" t="str">
        <f>IF('Master sheet'!$D$11="Hindi","पिता का नाम :-","Father's Name :-")</f>
        <v>पिता का नाम :-</v>
      </c>
      <c r="C73" s="987"/>
      <c r="D73" s="987"/>
      <c r="E73" s="988" t="str">
        <f>IFERROR(IF(AND(P74=""),"",VLOOKUP(P74,Marks,7,0)),"")</f>
        <v>AARIF HUSSAIN</v>
      </c>
      <c r="F73" s="988"/>
      <c r="G73" s="988"/>
      <c r="H73" s="988"/>
      <c r="I73" s="988"/>
      <c r="J73" s="988"/>
      <c r="K73" s="988"/>
      <c r="L73" s="989" t="str">
        <f>IF('Master sheet'!$D$11="Hindi","जन्म तिथि :","Date of Birth :")</f>
        <v>जन्म तिथि :</v>
      </c>
      <c r="M73" s="989"/>
      <c r="N73" s="989"/>
      <c r="O73" s="989"/>
      <c r="P73" s="995">
        <f>IFERROR(IF(AND(P74=""),"",VLOOKUP(P74,Marks,4,0)),"")</f>
        <v>42348</v>
      </c>
      <c r="Q73" s="995"/>
      <c r="R73" s="995"/>
    </row>
    <row r="74" spans="1:18" ht="15.75">
      <c r="A74" s="396">
        <f>IF(P74="","",A73+1)</f>
        <v>8</v>
      </c>
      <c r="B74" s="987" t="str">
        <f>IF('Master sheet'!$D$11="Hindi","माता का नाम :-","Mother's Name :-")</f>
        <v>माता का नाम :-</v>
      </c>
      <c r="C74" s="987"/>
      <c r="D74" s="987"/>
      <c r="E74" s="988" t="str">
        <f>IFERROR(IF(AND(P74=""),"",VLOOKUP(P74,Marks,8,0)),"")</f>
        <v>SALMA BANO</v>
      </c>
      <c r="F74" s="988"/>
      <c r="G74" s="988"/>
      <c r="H74" s="988"/>
      <c r="I74" s="988"/>
      <c r="J74" s="988"/>
      <c r="K74" s="988"/>
      <c r="L74" s="989" t="str">
        <f>IF('Master sheet'!$D$11="Hindi","रोल नंबर :-","Roll No. :")</f>
        <v>रोल नंबर :-</v>
      </c>
      <c r="M74" s="989"/>
      <c r="N74" s="989"/>
      <c r="O74" s="989"/>
      <c r="P74" s="990">
        <f>IF(P41="","",IF(AND(P41+1&gt;$AA$6),"",P41+1))</f>
        <v>703</v>
      </c>
      <c r="Q74" s="990"/>
      <c r="R74" s="990"/>
    </row>
    <row r="75" spans="1:18" ht="15.75">
      <c r="A75" s="396">
        <f>IF(P74="","",A74+1)</f>
        <v>9</v>
      </c>
      <c r="B75" s="383"/>
      <c r="C75" s="383"/>
      <c r="D75" s="383"/>
      <c r="E75" s="384"/>
      <c r="F75" s="384"/>
      <c r="G75" s="431"/>
      <c r="H75" s="431"/>
      <c r="I75" s="384"/>
      <c r="J75" s="384"/>
      <c r="K75" s="384"/>
      <c r="L75" s="385"/>
      <c r="M75" s="385"/>
      <c r="N75" s="385"/>
      <c r="O75" s="385"/>
      <c r="P75" s="386"/>
      <c r="Q75" s="386"/>
      <c r="R75" s="386"/>
    </row>
    <row r="76" spans="1:18" ht="21.75" customHeight="1">
      <c r="A76" s="396">
        <f>IF(P74="","",A75+1)</f>
        <v>10</v>
      </c>
      <c r="B76" s="991" t="str">
        <f>IF('Master sheet'!$D$11="Hindi","विषय","Subject")</f>
        <v>विषय</v>
      </c>
      <c r="C76" s="708" t="str">
        <f>IF('Master sheet'!$D$11="Hindi","प्रथम परख ","First Test")</f>
        <v xml:space="preserve">प्रथम परख </v>
      </c>
      <c r="D76" s="709"/>
      <c r="E76" s="729" t="str">
        <f>IF('Master sheet'!$D$11="Hindi","द्वितीय परख","Second Test")</f>
        <v>द्वितीय परख</v>
      </c>
      <c r="F76" s="730"/>
      <c r="G76" s="729" t="str">
        <f>IF('Master sheet'!$D$11="Hindi","तृतीय परख","Third Test")</f>
        <v>तृतीय परख</v>
      </c>
      <c r="H76" s="730"/>
      <c r="I76" s="992" t="str">
        <f>IF('Master sheet'!$D$11="Hindi","सा. परख योग","Test Total")</f>
        <v>सा. परख योग</v>
      </c>
      <c r="J76" s="732" t="str">
        <f>IF('Master sheet'!$D$11="Hindi","अर्द्धवार्षिक","Half Yearly")</f>
        <v>अर्द्धवार्षिक</v>
      </c>
      <c r="K76" s="733"/>
      <c r="L76" s="734"/>
      <c r="M76" s="735" t="str">
        <f>IF('Master sheet'!$D$11="Hindi","अर्द्ध वा. तक योग","Total Till H.Y.")</f>
        <v>अर्द्ध वा. तक योग</v>
      </c>
      <c r="N76" s="732" t="str">
        <f>IF('Master sheet'!$D$11="Hindi","वार्षिक","Yearly")</f>
        <v>वार्षिक</v>
      </c>
      <c r="O76" s="733"/>
      <c r="P76" s="734"/>
      <c r="Q76" s="710" t="str">
        <f>IF('Master sheet'!$D$11="Hindi","विषय कुल योग ","Subject Total")</f>
        <v xml:space="preserve">विषय कुल योग </v>
      </c>
      <c r="R76" s="711" t="str">
        <f>IF('Master sheet'!$D$11="Hindi","ग्रेड","Grade")</f>
        <v>ग्रेड</v>
      </c>
    </row>
    <row r="77" spans="1:18" ht="86.25" customHeight="1">
      <c r="A77" s="396">
        <f>IF(P74="","",A76+1)</f>
        <v>11</v>
      </c>
      <c r="B77" s="991"/>
      <c r="C77" s="441" t="str">
        <f>IF('Master sheet'!$D$11="Hindi","लिखित परीक्षा","Written")</f>
        <v>लिखित परीक्षा</v>
      </c>
      <c r="D77" s="441" t="str">
        <f>IF('Master sheet'!$D$11="Hindi","गतिविधि, मौखिक, प्रोजेक्ट, प्रायोगिक","Act, Oral, Project, Prac.")</f>
        <v>गतिविधि, मौखिक, प्रोजेक्ट, प्रायोगिक</v>
      </c>
      <c r="E77" s="441" t="str">
        <f>IF('Master sheet'!$D$11="Hindi","लिखित परीक्षा","Written")</f>
        <v>लिखित परीक्षा</v>
      </c>
      <c r="F77" s="441" t="str">
        <f>IF('Master sheet'!$D$11="Hindi","गतिविधि, मौखिक, प्रोजेक्ट, प्रायोगिक","Act, Oral, Project, Prac.")</f>
        <v>गतिविधि, मौखिक, प्रोजेक्ट, प्रायोगिक</v>
      </c>
      <c r="G77" s="441" t="str">
        <f>IF('Master sheet'!$D$11="Hindi","लिखित परीक्षा","Written")</f>
        <v>लिखित परीक्षा</v>
      </c>
      <c r="H77" s="441" t="str">
        <f>IF('Master sheet'!$D$11="Hindi","गतिविधि, मौखिक, प्रोजेक्ट, प्रायोगिक","Act, Oral, Project, Prac.")</f>
        <v>गतिविधि, मौखिक, प्रोजेक्ट, प्रायोगिक</v>
      </c>
      <c r="I77" s="993"/>
      <c r="J77" s="441" t="str">
        <f>IF('Master sheet'!$D$11="Hindi","लिखित परीक्षा","Written")</f>
        <v>लिखित परीक्षा</v>
      </c>
      <c r="K77" s="441" t="str">
        <f>IF('Master sheet'!$D$11="Hindi","गतिविधि, मौखिक, प्रोजेक्ट, प्रायोगिक","Act, Oral, Project, Prac.")</f>
        <v>गतिविधि, मौखिक, प्रोजेक्ट, प्रायोगिक</v>
      </c>
      <c r="L77" s="441" t="str">
        <f>IF('Master sheet'!$D$11="Hindi","अर्द्ध वा. योग","H.Y. Total")</f>
        <v>अर्द्ध वा. योग</v>
      </c>
      <c r="M77" s="735"/>
      <c r="N77" s="441" t="str">
        <f>IF('Master sheet'!$D$11="Hindi","लिखित परीक्षा","Written")</f>
        <v>लिखित परीक्षा</v>
      </c>
      <c r="O77" s="441" t="str">
        <f>IF('Master sheet'!$D$11="Hindi","गतिविधि, मौखिक, प्रोजेक्ट, प्रायोगिक","Act, Oral, Project, Prac.")</f>
        <v>गतिविधि, मौखिक, प्रोजेक्ट, प्रायोगिक</v>
      </c>
      <c r="P77" s="441" t="str">
        <f>IF('Master sheet'!$D$11="Hindi","वार्षिक योग","Yearly Total")</f>
        <v>वार्षिक योग</v>
      </c>
      <c r="Q77" s="710"/>
      <c r="R77" s="712">
        <v>0</v>
      </c>
    </row>
    <row r="78" spans="1:18" ht="21.75" customHeight="1">
      <c r="A78" s="396">
        <f>IF(P74="","",A77+1)</f>
        <v>12</v>
      </c>
      <c r="B78" s="991"/>
      <c r="C78" s="114">
        <v>5</v>
      </c>
      <c r="D78" s="114">
        <v>5</v>
      </c>
      <c r="E78" s="114">
        <v>5</v>
      </c>
      <c r="F78" s="114">
        <v>5</v>
      </c>
      <c r="G78" s="114">
        <v>5</v>
      </c>
      <c r="H78" s="114">
        <v>5</v>
      </c>
      <c r="I78" s="378">
        <f>IF(AND(C78="",D78="",E78="",F78="",G78="",H78=""),"",SUM(C78:H78))</f>
        <v>30</v>
      </c>
      <c r="J78" s="114">
        <v>50</v>
      </c>
      <c r="K78" s="114">
        <v>20</v>
      </c>
      <c r="L78" s="116">
        <f>IF(AND(J78="",K78=""),"",SUM(J78:K78))</f>
        <v>70</v>
      </c>
      <c r="M78" s="115">
        <f>IF(AND(I78="NA",L78="NA"),"NA",SUM(I78,L78))</f>
        <v>100</v>
      </c>
      <c r="N78" s="114">
        <v>70</v>
      </c>
      <c r="O78" s="114">
        <v>30</v>
      </c>
      <c r="P78" s="289">
        <f>IF(AND(N78="",O78=""),"",SUM(N78:O78))</f>
        <v>100</v>
      </c>
      <c r="Q78" s="115">
        <f>IF(P78="","",SUM(M78,P78))</f>
        <v>200</v>
      </c>
      <c r="R78" s="114"/>
    </row>
    <row r="79" spans="1:18" ht="20.100000000000001" customHeight="1">
      <c r="A79" s="396">
        <f>IF(P74="","",A78+1)</f>
        <v>13</v>
      </c>
      <c r="B79" s="92" t="str">
        <f>IF('Master sheet'!D$11="Hindi","हिंदी","Hindi")</f>
        <v>हिंदी</v>
      </c>
      <c r="C79" s="433">
        <f>IFERROR(VLOOKUP(P74,Marks,11,0),"")</f>
        <v>4</v>
      </c>
      <c r="D79" s="433">
        <f>IFERROR(VLOOKUP(P74,Marks,12,0),"")</f>
        <v>5</v>
      </c>
      <c r="E79" s="433">
        <f>IFERROR(VLOOKUP(P74,Marks,13,0),"")</f>
        <v>5</v>
      </c>
      <c r="F79" s="433">
        <f>IFERROR(VLOOKUP(P74,Marks,14,0),"")</f>
        <v>5</v>
      </c>
      <c r="G79" s="433">
        <f>IFERROR(VLOOKUP(P74,Marks,15,0),"")</f>
        <v>5</v>
      </c>
      <c r="H79" s="433">
        <f>IFERROR(VLOOKUP(P74,Marks,16,0),"")</f>
        <v>3</v>
      </c>
      <c r="I79" s="377">
        <f>IFERROR(VLOOKUP(P74,Marks,17,0),"")</f>
        <v>27</v>
      </c>
      <c r="J79" s="433">
        <f>IFERROR(VLOOKUP(P74,Marks,18,0),"")</f>
        <v>38</v>
      </c>
      <c r="K79" s="433">
        <f>IFERROR(VLOOKUP(P74,Marks,19,0),"")</f>
        <v>12</v>
      </c>
      <c r="L79" s="87">
        <f>IFERROR(VLOOKUP(P74,Marks,20,0),"")</f>
        <v>50</v>
      </c>
      <c r="M79" s="376">
        <f>IFERROR(VLOOKUP(P74,Marks,21,0),"")</f>
        <v>77</v>
      </c>
      <c r="N79" s="433">
        <f>IFERROR(VLOOKUP(P74,Marks,22,0),"")</f>
        <v>37</v>
      </c>
      <c r="O79" s="433">
        <f>IFERROR(VLOOKUP(P74,Marks,23,0),"")</f>
        <v>11</v>
      </c>
      <c r="P79" s="87">
        <f>IFERROR(VLOOKUP(P74,Marks,24,0),"")</f>
        <v>48</v>
      </c>
      <c r="Q79" s="379">
        <f>IFERROR(VLOOKUP(P74,Marks,25,0),"")</f>
        <v>125</v>
      </c>
      <c r="R79" s="89" t="str">
        <f>IFERROR(VLOOKUP(P74,Marks,31,0),"")</f>
        <v>C</v>
      </c>
    </row>
    <row r="80" spans="1:18" ht="20.100000000000001" customHeight="1">
      <c r="A80" s="396">
        <f>IF(P74="","",A79+1)</f>
        <v>14</v>
      </c>
      <c r="B80" s="92" t="str">
        <f>IF('Master sheet'!$D$11="Hindi","अंग्रेजी","English")</f>
        <v>अंग्रेजी</v>
      </c>
      <c r="C80" s="433">
        <f>IFERROR(VLOOKUP(P74,Marks,32,0),"")</f>
        <v>3</v>
      </c>
      <c r="D80" s="433">
        <f>IFERROR(VLOOKUP(P74,Marks,33,0),"")</f>
        <v>4</v>
      </c>
      <c r="E80" s="433">
        <f>IFERROR(VLOOKUP(P74,Marks,34,0),"")</f>
        <v>2</v>
      </c>
      <c r="F80" s="433">
        <f>IFERROR(VLOOKUP(P74,Marks,35,0),"")</f>
        <v>5</v>
      </c>
      <c r="G80" s="433">
        <f>IFERROR(VLOOKUP(P74,Marks,36,0),"")</f>
        <v>4</v>
      </c>
      <c r="H80" s="433">
        <f>IFERROR(VLOOKUP(P74,Marks,37,0),"")</f>
        <v>5</v>
      </c>
      <c r="I80" s="377">
        <f>IFERROR(VLOOKUP(P74,Marks,38,0),"")</f>
        <v>23</v>
      </c>
      <c r="J80" s="433">
        <f>IFERROR(VLOOKUP(P74,Marks,39,0),"")</f>
        <v>40</v>
      </c>
      <c r="K80" s="433">
        <f>IFERROR(VLOOKUP(P74,Marks,40,0),"")</f>
        <v>11</v>
      </c>
      <c r="L80" s="87">
        <f>IFERROR(VLOOKUP(P74,Marks,41,0),"")</f>
        <v>51</v>
      </c>
      <c r="M80" s="376">
        <f>IFERROR(VLOOKUP(P74,Marks,42,0),"")</f>
        <v>74</v>
      </c>
      <c r="N80" s="433">
        <f>IFERROR(VLOOKUP(P74,Marks,43,0),"")</f>
        <v>37</v>
      </c>
      <c r="O80" s="433">
        <f>IFERROR(VLOOKUP(P74,Marks,44,0),"")</f>
        <v>8</v>
      </c>
      <c r="P80" s="87">
        <f>IFERROR(VLOOKUP(P74,Marks,45,0),"")</f>
        <v>45</v>
      </c>
      <c r="Q80" s="379">
        <f>IFERROR(VLOOKUP(P74,Marks,46,0),"")</f>
        <v>119</v>
      </c>
      <c r="R80" s="89" t="str">
        <f>IFERROR(VLOOKUP(P74,Marks,52,0),"")</f>
        <v>C</v>
      </c>
    </row>
    <row r="81" spans="1:18" ht="20.100000000000001" customHeight="1">
      <c r="A81" s="396">
        <f>IF(P74="","",A80+1)</f>
        <v>15</v>
      </c>
      <c r="B81" s="92" t="str">
        <f>IFERROR(VLOOKUP(P74,Marks,53,0),"")</f>
        <v>उर्दू (72)</v>
      </c>
      <c r="C81" s="433">
        <f>IFERROR(VLOOKUP(P74,Marks,54,0),"")</f>
        <v>3</v>
      </c>
      <c r="D81" s="433">
        <f>IFERROR(VLOOKUP(P74,Marks,55,0),"")</f>
        <v>3</v>
      </c>
      <c r="E81" s="433">
        <f>IFERROR(VLOOKUP(P74,Marks,56,0),"")</f>
        <v>4</v>
      </c>
      <c r="F81" s="433">
        <f>IFERROR(VLOOKUP(P74,Marks,57,0),"")</f>
        <v>4</v>
      </c>
      <c r="G81" s="433">
        <f>IFERROR(VLOOKUP(P74,Marks,58,0),"")</f>
        <v>5</v>
      </c>
      <c r="H81" s="433">
        <f>IFERROR(VLOOKUP(P74,Marks,59,0),"")</f>
        <v>5</v>
      </c>
      <c r="I81" s="377">
        <f>IFERROR(VLOOKUP(P74,Marks,60,0),"")</f>
        <v>24</v>
      </c>
      <c r="J81" s="433">
        <f>IFERROR(VLOOKUP(P74,Marks,61,0),"")</f>
        <v>42</v>
      </c>
      <c r="K81" s="433">
        <f>IFERROR(VLOOKUP(P74,Marks,62,0),"")</f>
        <v>14</v>
      </c>
      <c r="L81" s="87">
        <f>IFERROR(VLOOKUP(P74,Marks,63,0),"")</f>
        <v>56</v>
      </c>
      <c r="M81" s="376">
        <f>IFERROR(VLOOKUP(P74,Marks,64,0),"")</f>
        <v>80</v>
      </c>
      <c r="N81" s="433">
        <f>IFERROR(VLOOKUP(P74,Marks,65,0),"")</f>
        <v>41</v>
      </c>
      <c r="O81" s="433">
        <f>IFERROR(VLOOKUP(P74,Marks,66,0),"")</f>
        <v>8</v>
      </c>
      <c r="P81" s="87">
        <f>IFERROR(VLOOKUP(P74,Marks,67,0),"")</f>
        <v>49</v>
      </c>
      <c r="Q81" s="379">
        <f>IFERROR(VLOOKUP(P74,Marks,68,0),"")</f>
        <v>129</v>
      </c>
      <c r="R81" s="89" t="str">
        <f>IFERROR(VLOOKUP(P74,Marks,74,0),"")</f>
        <v>C</v>
      </c>
    </row>
    <row r="82" spans="1:18" ht="20.100000000000001" customHeight="1">
      <c r="A82" s="396">
        <f>IF(P74="","",A81+1)</f>
        <v>16</v>
      </c>
      <c r="B82" s="92" t="str">
        <f>IF('Master sheet'!$D$11="Hindi","गणित","Maths")</f>
        <v>गणित</v>
      </c>
      <c r="C82" s="433">
        <f>IFERROR(VLOOKUP(P74,Marks,75,0),"")</f>
        <v>4</v>
      </c>
      <c r="D82" s="433">
        <f>IFERROR(VLOOKUP(P74,Marks,76,0),"")</f>
        <v>5</v>
      </c>
      <c r="E82" s="433">
        <f>IFERROR(VLOOKUP(P74,Marks,77,0),"")</f>
        <v>4</v>
      </c>
      <c r="F82" s="433">
        <f>IFERROR(VLOOKUP(P74,Marks,78,0),"")</f>
        <v>5</v>
      </c>
      <c r="G82" s="433">
        <f>IFERROR(VLOOKUP(P74,Marks,79,0),"")</f>
        <v>4</v>
      </c>
      <c r="H82" s="433">
        <f>IFERROR(VLOOKUP(P74,Marks,80,0),"")</f>
        <v>5</v>
      </c>
      <c r="I82" s="377">
        <f>IFERROR(VLOOKUP(P74,Marks,81,0),"")</f>
        <v>27</v>
      </c>
      <c r="J82" s="433">
        <f>IFERROR(VLOOKUP(P74,Marks,82,0),"")</f>
        <v>31</v>
      </c>
      <c r="K82" s="433">
        <f>IFERROR(VLOOKUP(P74,Marks,83,0),"")</f>
        <v>12</v>
      </c>
      <c r="L82" s="87">
        <f>IFERROR(VLOOKUP(P74,Marks,84,0),"")</f>
        <v>43</v>
      </c>
      <c r="M82" s="376">
        <f>IFERROR(VLOOKUP(P74,Marks,85,0),"")</f>
        <v>70</v>
      </c>
      <c r="N82" s="433">
        <f>IFERROR(VLOOKUP(P74,Marks,86,0),"")</f>
        <v>55</v>
      </c>
      <c r="O82" s="433">
        <f>IFERROR(VLOOKUP(P74,Marks,87,0),"")</f>
        <v>8</v>
      </c>
      <c r="P82" s="87">
        <f>IFERROR(VLOOKUP(P74,Marks,88,0),"")</f>
        <v>63</v>
      </c>
      <c r="Q82" s="379">
        <f>IFERROR(VLOOKUP(P74,Marks,89,0),"")</f>
        <v>133</v>
      </c>
      <c r="R82" s="89" t="str">
        <f>IFERROR(VLOOKUP(P74,Marks,95,0),"")</f>
        <v>C</v>
      </c>
    </row>
    <row r="83" spans="1:18" ht="20.100000000000001" customHeight="1">
      <c r="A83" s="396">
        <f>IF(P74="","",A82+1)</f>
        <v>17</v>
      </c>
      <c r="B83" s="92" t="str">
        <f>IF('Master sheet'!$D$11="Hindi","विज्ञान","Science")</f>
        <v>विज्ञान</v>
      </c>
      <c r="C83" s="433">
        <f>IFERROR(VLOOKUP(P74,Marks,96,0),"")</f>
        <v>5</v>
      </c>
      <c r="D83" s="433">
        <f>IFERROR(VLOOKUP(P74,Marks,97),"")</f>
        <v>5</v>
      </c>
      <c r="E83" s="433">
        <f>IFERROR(VLOOKUP(P74,Marks,98,0),"")</f>
        <v>5</v>
      </c>
      <c r="F83" s="433">
        <f>IFERROR(VLOOKUP(P74,Marks,99,0),"")</f>
        <v>5</v>
      </c>
      <c r="G83" s="433">
        <f>IFERROR(VLOOKUP(P74,Marks,100,0),"")</f>
        <v>4</v>
      </c>
      <c r="H83" s="433">
        <f>IFERROR(VLOOKUP(P74,Marks,101,0),"")</f>
        <v>4</v>
      </c>
      <c r="I83" s="377">
        <f>IFERROR(VLOOKUP(P74,Marks,102,0),"")</f>
        <v>28</v>
      </c>
      <c r="J83" s="433">
        <f>IFERROR(VLOOKUP(P74,Marks,103,0),"")</f>
        <v>23</v>
      </c>
      <c r="K83" s="433">
        <f>IFERROR(VLOOKUP(P74,Marks,104,0),"")</f>
        <v>10</v>
      </c>
      <c r="L83" s="87">
        <f>IFERROR(VLOOKUP(P74,Marks,105,0),"")</f>
        <v>33</v>
      </c>
      <c r="M83" s="376">
        <f>IFERROR(VLOOKUP(P74,Marks,106,0),"")</f>
        <v>61</v>
      </c>
      <c r="N83" s="433">
        <f>IFERROR(VLOOKUP(P74,Marks,107,0),"")</f>
        <v>58</v>
      </c>
      <c r="O83" s="433">
        <f>IFERROR(VLOOKUP(P74,Marks,108,0),"")</f>
        <v>18</v>
      </c>
      <c r="P83" s="87">
        <f>IFERROR(VLOOKUP(P74,Marks,109,0),"")</f>
        <v>76</v>
      </c>
      <c r="Q83" s="379">
        <f>IFERROR(VLOOKUP(P74,Marks,110,0),"")</f>
        <v>137</v>
      </c>
      <c r="R83" s="89" t="str">
        <f>IFERROR(VLOOKUP(P74,Marks,116,0),"")</f>
        <v>C</v>
      </c>
    </row>
    <row r="84" spans="1:18" ht="20.100000000000001" customHeight="1">
      <c r="A84" s="396">
        <f>IF(P74="","",A83+1)</f>
        <v>18</v>
      </c>
      <c r="B84" s="92" t="str">
        <f>IF('Master sheet'!$D$11="Hindi","सामाजिक विज्ञान","Social Science")</f>
        <v>सामाजिक विज्ञान</v>
      </c>
      <c r="C84" s="433">
        <f>IFERROR(VLOOKUP(P74,Marks,117,0),"")</f>
        <v>5</v>
      </c>
      <c r="D84" s="433">
        <f>IFERROR(VLOOKUP(P74,Marks,118,0),"")</f>
        <v>5</v>
      </c>
      <c r="E84" s="433">
        <f>IFERROR(VLOOKUP(P74,Marks,119,0),"")</f>
        <v>4</v>
      </c>
      <c r="F84" s="433">
        <f>IFERROR(VLOOKUP(P74,Marks,120,0),"")</f>
        <v>4</v>
      </c>
      <c r="G84" s="433">
        <f>IFERROR(VLOOKUP(P74,Marks,121,0),"")</f>
        <v>3</v>
      </c>
      <c r="H84" s="433">
        <f>IFERROR(VLOOKUP(P74,Marks,122,0),"")</f>
        <v>3</v>
      </c>
      <c r="I84" s="377">
        <f>IFERROR(VLOOKUP(P74,Marks,123,0),"")</f>
        <v>24</v>
      </c>
      <c r="J84" s="433">
        <f>IFERROR(VLOOKUP(P74,Marks,124,0),"")</f>
        <v>42</v>
      </c>
      <c r="K84" s="433">
        <f>IFERROR(VLOOKUP(P74,Marks,125,0),"")</f>
        <v>12</v>
      </c>
      <c r="L84" s="87">
        <f>IFERROR(VLOOKUP(P74,Marks,126,0),"")</f>
        <v>54</v>
      </c>
      <c r="M84" s="376">
        <f>IFERROR(VLOOKUP(P74,Marks,127,0),"")</f>
        <v>78</v>
      </c>
      <c r="N84" s="433">
        <f>IFERROR(VLOOKUP(P74,Marks,128,0),"")</f>
        <v>66</v>
      </c>
      <c r="O84" s="433">
        <f>IFERROR(VLOOKUP(P74,Marks,129,0),"")</f>
        <v>18</v>
      </c>
      <c r="P84" s="87">
        <f>IFERROR(VLOOKUP(P74,Marks,130,0),"")</f>
        <v>84</v>
      </c>
      <c r="Q84" s="379">
        <f>IFERROR(VLOOKUP(P74,Marks,131,0),"")</f>
        <v>162</v>
      </c>
      <c r="R84" s="89" t="str">
        <f>IFERROR(VLOOKUP(P74,Marks,137,0),"")</f>
        <v>B</v>
      </c>
    </row>
    <row r="85" spans="1:18" ht="27" customHeight="1">
      <c r="A85" s="396">
        <f>IF(P74="","",A84+1)</f>
        <v>19</v>
      </c>
      <c r="B85" s="388" t="str">
        <f>IF('Master sheet'!$D$11="Hindi","कुल योग","Total")</f>
        <v>कुल योग</v>
      </c>
      <c r="C85" s="90">
        <f>IF(AND(C79="",C80="",C81="",C82="",C83="",C84=""),"",SUM(C79:C84))</f>
        <v>24</v>
      </c>
      <c r="D85" s="90">
        <f t="shared" ref="D85:Q85" si="2">IF(AND(D79="",D80="",D81="",D82="",D83="",D84=""),"",SUM(D79:D84))</f>
        <v>27</v>
      </c>
      <c r="E85" s="90">
        <f t="shared" si="2"/>
        <v>24</v>
      </c>
      <c r="F85" s="90">
        <f t="shared" si="2"/>
        <v>28</v>
      </c>
      <c r="G85" s="90">
        <f t="shared" si="2"/>
        <v>25</v>
      </c>
      <c r="H85" s="90">
        <f t="shared" si="2"/>
        <v>25</v>
      </c>
      <c r="I85" s="90">
        <f t="shared" si="2"/>
        <v>153</v>
      </c>
      <c r="J85" s="90">
        <f t="shared" si="2"/>
        <v>216</v>
      </c>
      <c r="K85" s="90">
        <f t="shared" si="2"/>
        <v>71</v>
      </c>
      <c r="L85" s="90">
        <f t="shared" si="2"/>
        <v>287</v>
      </c>
      <c r="M85" s="90">
        <f t="shared" si="2"/>
        <v>440</v>
      </c>
      <c r="N85" s="90">
        <f t="shared" si="2"/>
        <v>294</v>
      </c>
      <c r="O85" s="90">
        <f t="shared" si="2"/>
        <v>71</v>
      </c>
      <c r="P85" s="90">
        <f t="shared" si="2"/>
        <v>365</v>
      </c>
      <c r="Q85" s="90">
        <f t="shared" si="2"/>
        <v>805</v>
      </c>
      <c r="R85" s="226" t="str">
        <f>IFERROR(VLOOKUP(P74,Marks,179,0),"")</f>
        <v>C</v>
      </c>
    </row>
    <row r="86" spans="1:18">
      <c r="A86" s="396">
        <f>IF(P74="","",A85+1)</f>
        <v>20</v>
      </c>
      <c r="B86" s="982"/>
      <c r="C86" s="982"/>
      <c r="D86" s="982"/>
      <c r="E86" s="982"/>
      <c r="F86" s="982"/>
      <c r="G86" s="982"/>
      <c r="H86" s="982"/>
      <c r="I86" s="982"/>
      <c r="J86" s="982"/>
      <c r="K86" s="982"/>
      <c r="L86" s="982"/>
      <c r="M86" s="982"/>
      <c r="N86" s="982"/>
      <c r="O86" s="982"/>
      <c r="P86" s="982"/>
      <c r="Q86" s="982"/>
      <c r="R86" s="982"/>
    </row>
    <row r="87" spans="1:18" ht="20.100000000000001" customHeight="1">
      <c r="A87" s="396">
        <f>IF(P74="","",A86+1)</f>
        <v>21</v>
      </c>
      <c r="B87" s="983" t="str">
        <f>IF('Master sheet'!$D$11="Hindi","अतिरिक्त विषय ","Extra Subject")</f>
        <v xml:space="preserve">अतिरिक्त विषय </v>
      </c>
      <c r="C87" s="983"/>
      <c r="D87" s="983"/>
      <c r="E87" s="983"/>
      <c r="F87" s="983"/>
      <c r="G87" s="983"/>
      <c r="H87" s="983"/>
      <c r="I87" s="983"/>
      <c r="J87" s="983"/>
      <c r="K87" s="983"/>
      <c r="L87" s="983"/>
      <c r="M87" s="983"/>
      <c r="N87" s="983"/>
      <c r="O87" s="983"/>
      <c r="P87" s="983"/>
      <c r="Q87" s="983"/>
      <c r="R87" s="983"/>
    </row>
    <row r="88" spans="1:18" ht="20.100000000000001" customHeight="1">
      <c r="A88" s="396">
        <f>IF(P74="","",A87+1)</f>
        <v>22</v>
      </c>
      <c r="B88" s="981" t="str">
        <f>IF('Master sheet'!$D$11="Hindi","विषय","Subject")</f>
        <v>विषय</v>
      </c>
      <c r="C88" s="981"/>
      <c r="D88" s="981" t="str">
        <f>IF('Master sheet'!$D$11="Hindi","पूर्णांक","M.M.")</f>
        <v>पूर्णांक</v>
      </c>
      <c r="E88" s="981"/>
      <c r="F88" s="981" t="str">
        <f>IF('Master sheet'!$D$11="Hindi","प्राप्तांक","Ob.M.")</f>
        <v>प्राप्तांक</v>
      </c>
      <c r="G88" s="981"/>
      <c r="H88" s="981" t="str">
        <f>IF('Master sheet'!$D$11="Hindi","ग्रेड","Grade")</f>
        <v>ग्रेड</v>
      </c>
      <c r="I88" s="981"/>
      <c r="J88" s="984" t="str">
        <f>IF('Master sheet'!$D$11="Hindi","विषय","Subject")</f>
        <v>विषय</v>
      </c>
      <c r="K88" s="986"/>
      <c r="L88" s="985"/>
      <c r="M88" s="984" t="str">
        <f>IF('Master sheet'!$D$11="Hindi","पूर्णांक","M.M.")</f>
        <v>पूर्णांक</v>
      </c>
      <c r="N88" s="985"/>
      <c r="O88" s="984" t="str">
        <f>IF('Master sheet'!$D$11="Hindi","प्राप्तांक","Ob.M.")</f>
        <v>प्राप्तांक</v>
      </c>
      <c r="P88" s="985"/>
      <c r="Q88" s="984" t="str">
        <f>IF('Master sheet'!$D$11="Hindi","ग्रेड","Grade")</f>
        <v>ग्रेड</v>
      </c>
      <c r="R88" s="985"/>
    </row>
    <row r="89" spans="1:18" ht="20.100000000000001" customHeight="1">
      <c r="A89" s="396">
        <f>IF(P74="","",A88+1)</f>
        <v>23</v>
      </c>
      <c r="B89" s="975" t="str">
        <f>IF(AND('Marks Entry 6th'!$CJ$3="",'Marks Entry 7th'!$CJ$3=""),"",IF(AND(C38=6),'Marks Entry 6th'!$CJ$3,IF(AND(C38=7),'Marks Entry 7th'!$CJ$3,"")))</f>
        <v/>
      </c>
      <c r="C89" s="975"/>
      <c r="D89" s="974">
        <f>IF(AND(P74=""),"",'Result Sheet'!$FO$7)</f>
        <v>100</v>
      </c>
      <c r="E89" s="974"/>
      <c r="F89" s="969" t="str">
        <f>IFERROR(IF(AND(P74=""),"",VLOOKUP(P74,Marks,170,0)),"")</f>
        <v/>
      </c>
      <c r="G89" s="969"/>
      <c r="H89" s="970" t="str">
        <f>IFERROR(IF(AND(P74=""),"",VLOOKUP(P74,Marks,171,0)),"")</f>
        <v/>
      </c>
      <c r="I89" s="970"/>
      <c r="J89" s="976" t="str">
        <f>IF(AND('Marks Entry 6th'!$CL$3="",'Marks Entry 7th'!$CL$3=""),"",IF(AND(C38=6),'Marks Entry 6th'!$CL$3,IF(AND(C38=7),'Marks Entry 7th'!$CL$3,"")))</f>
        <v/>
      </c>
      <c r="K89" s="977"/>
      <c r="L89" s="978"/>
      <c r="M89" s="974">
        <f>IF(AND(P74=""),"",'Result Sheet'!$FS$7)</f>
        <v>100</v>
      </c>
      <c r="N89" s="974"/>
      <c r="O89" s="969" t="str">
        <f>IFERROR(IF(AND(P74=""),"",VLOOKUP(P74,Marks,174,0)),"")</f>
        <v/>
      </c>
      <c r="P89" s="969"/>
      <c r="Q89" s="970" t="str">
        <f>IFERROR(IF(AND(P74=""),"",VLOOKUP(P74,Marks,175,0)),"")</f>
        <v/>
      </c>
      <c r="R89" s="970"/>
    </row>
    <row r="90" spans="1:18" ht="20.100000000000001" customHeight="1">
      <c r="A90" s="396">
        <f>IF(P74="","",A89+1)</f>
        <v>24</v>
      </c>
      <c r="B90" s="971" t="str">
        <f>IF('Master sheet'!$D$11="Hindi","विषय","Subject")</f>
        <v>विषय</v>
      </c>
      <c r="C90" s="972"/>
      <c r="D90" s="972"/>
      <c r="E90" s="365" t="str">
        <f>IF('Master sheet'!$D$11="Hindi","प्राप्तांक","Ob.M.")</f>
        <v>प्राप्तांक</v>
      </c>
      <c r="F90" s="92" t="str">
        <f>IF('Master sheet'!$D$11="Hindi","ग्रेड","Grade")</f>
        <v>ग्रेड</v>
      </c>
      <c r="G90" s="435"/>
      <c r="H90" s="435"/>
      <c r="I90" s="971" t="str">
        <f>IF('Master sheet'!$D$11="Hindi","विषय","Subject")</f>
        <v>विषय</v>
      </c>
      <c r="J90" s="972"/>
      <c r="K90" s="972"/>
      <c r="L90" s="365" t="str">
        <f>IF('Master sheet'!$D$11="Hindi","प्राप्तांक","Ob.M.")</f>
        <v>प्राप्तांक</v>
      </c>
      <c r="M90" s="92" t="str">
        <f>IF('Master sheet'!$D$11="Hindi","ग्रेड","Grade")</f>
        <v>ग्रेड</v>
      </c>
      <c r="N90" s="971" t="str">
        <f>IF('Master sheet'!$D$11="Hindi","विषय","Subject")</f>
        <v>विषय</v>
      </c>
      <c r="O90" s="972"/>
      <c r="P90" s="973"/>
      <c r="Q90" s="366" t="str">
        <f>IF('Master sheet'!$D$11="Hindi","प्राप्तांक","Ob.M.")</f>
        <v>प्राप्तांक</v>
      </c>
      <c r="R90" s="92" t="str">
        <f>IF('Master sheet'!$D$11="Hindi","ग्रेड","Grade")</f>
        <v>ग्रेड</v>
      </c>
    </row>
    <row r="91" spans="1:18" ht="20.100000000000001" customHeight="1">
      <c r="A91" s="396">
        <f>IF(P74="","",A90+1)</f>
        <v>25</v>
      </c>
      <c r="B91" s="962" t="str">
        <f>IF('Master sheet'!$D$11="Hindi","कार्यानुभव","WORK EXP.")</f>
        <v>कार्यानुभव</v>
      </c>
      <c r="C91" s="963"/>
      <c r="D91" s="963"/>
      <c r="E91" s="979">
        <f>IFERROR(VLOOKUP(P74,Marks,143,0),"")</f>
        <v>95</v>
      </c>
      <c r="F91" s="980"/>
      <c r="G91" s="437" t="str">
        <f>IFERROR(VLOOKUP(P74,Marks,147,0),"")</f>
        <v>A+</v>
      </c>
      <c r="H91" s="981" t="str">
        <f>IF('Master sheet'!$D$11="Hindi","कला शिक्षा","ART EDU.")</f>
        <v>कला शिक्षा</v>
      </c>
      <c r="I91" s="981"/>
      <c r="J91" s="981"/>
      <c r="K91" s="979">
        <f>IFERROR(VLOOKUP(P74,Marks,153,0),"")</f>
        <v>78</v>
      </c>
      <c r="L91" s="980"/>
      <c r="M91" s="97" t="str">
        <f>IFERROR(VLOOKUP(P74,Marks,157,0),"")</f>
        <v>A</v>
      </c>
      <c r="N91" s="964" t="str">
        <f>IF('Master sheet'!$D$11="Hindi","स्वा. एवं शा. शिक्षा","HE.&amp;PH. EDU.")</f>
        <v>स्वा. एवं शा. शिक्षा</v>
      </c>
      <c r="O91" s="965"/>
      <c r="P91" s="966"/>
      <c r="Q91" s="88">
        <f>IFERROR(VLOOKUP(P74,Marks,163,0),"")</f>
        <v>92</v>
      </c>
      <c r="R91" s="97" t="str">
        <f>IFERROR(VLOOKUP(P74,Marks,167,0),"")</f>
        <v>A+</v>
      </c>
    </row>
    <row r="92" spans="1:18">
      <c r="A92" s="396">
        <f>IF(P74="","",A91+1)</f>
        <v>26</v>
      </c>
      <c r="B92" s="372"/>
      <c r="C92" s="372"/>
      <c r="D92" s="372"/>
      <c r="E92" s="373"/>
      <c r="F92" s="374"/>
      <c r="G92" s="374"/>
      <c r="H92" s="374"/>
      <c r="I92" s="372"/>
      <c r="J92" s="372"/>
      <c r="K92" s="372"/>
      <c r="L92" s="373"/>
      <c r="M92" s="374"/>
      <c r="N92" s="375"/>
      <c r="O92" s="375"/>
      <c r="P92" s="375"/>
      <c r="Q92" s="373"/>
      <c r="R92" s="374"/>
    </row>
    <row r="93" spans="1:18" ht="21" customHeight="1">
      <c r="A93" s="396">
        <f>IF(P74="","",A92+1)</f>
        <v>27</v>
      </c>
      <c r="B93" s="957" t="str">
        <f>IF('Master sheet'!$D$11="Hindi","कुल कार्य दिवस :-","Total Meeting :-")</f>
        <v>कुल कार्य दिवस :-</v>
      </c>
      <c r="C93" s="957"/>
      <c r="D93" s="957"/>
      <c r="E93" s="967">
        <f>IFERROR(VLOOKUP(P74,Marks,182,0),"")</f>
        <v>360</v>
      </c>
      <c r="F93" s="967"/>
      <c r="G93" s="967"/>
      <c r="H93" s="967"/>
      <c r="I93" s="967"/>
      <c r="J93" s="967"/>
      <c r="K93" s="957" t="str">
        <f>IF('Master sheet'!$D$11="Hindi","कुल उपस्थिति :-","Total Attendance :-")</f>
        <v>कुल उपस्थिति :-</v>
      </c>
      <c r="L93" s="957"/>
      <c r="M93" s="957"/>
      <c r="N93" s="957"/>
      <c r="O93" s="968">
        <f>IFERROR(VLOOKUP(P74,Marks,183,0),"")</f>
        <v>160</v>
      </c>
      <c r="P93" s="968"/>
      <c r="Q93" s="968"/>
      <c r="R93" s="968"/>
    </row>
    <row r="94" spans="1:18" ht="21" customHeight="1">
      <c r="A94" s="396">
        <f>IF(P74="","",A93+1)</f>
        <v>28</v>
      </c>
      <c r="B94" s="957" t="str">
        <f>IF('Master sheet'!$D$11="Hindi","परिणाम :-","Result :-")</f>
        <v>परिणाम :-</v>
      </c>
      <c r="C94" s="957"/>
      <c r="D94" s="957"/>
      <c r="E94" s="958" t="str">
        <f>IFERROR(VLOOKUP(P74,Marks,181,0),"")</f>
        <v>कक्षा क्रमोन्नत</v>
      </c>
      <c r="F94" s="958"/>
      <c r="G94" s="958"/>
      <c r="H94" s="958"/>
      <c r="I94" s="958"/>
      <c r="J94" s="958"/>
      <c r="K94" s="957" t="str">
        <f>IF('Master sheet'!$D$11="Hindi","परिणाम प्रतिशत में :-","Result in Percentage :-")</f>
        <v>परिणाम प्रतिशत में :-</v>
      </c>
      <c r="L94" s="957"/>
      <c r="M94" s="957"/>
      <c r="N94" s="957"/>
      <c r="O94" s="959">
        <f>IFERROR(VLOOKUP(P74,Marks,177,0),"")</f>
        <v>67.083333333333329</v>
      </c>
      <c r="P94" s="959"/>
      <c r="Q94" s="959"/>
      <c r="R94" s="959"/>
    </row>
    <row r="95" spans="1:18" ht="21" customHeight="1">
      <c r="A95" s="396">
        <f>IF(P74="","",A94+1)</f>
        <v>29</v>
      </c>
      <c r="B95" s="957" t="str">
        <f>IF('Master sheet'!$D$11="Hindi","श्रेणी / ग्रेड :-","Division / Grade :-")</f>
        <v>श्रेणी / ग्रेड :-</v>
      </c>
      <c r="C95" s="957"/>
      <c r="D95" s="957"/>
      <c r="E95" s="380" t="str">
        <f>IFERROR(VLOOKUP(P74,Marks,178,0),"")</f>
        <v>I</v>
      </c>
      <c r="F95" s="381" t="s">
        <v>194</v>
      </c>
      <c r="G95" s="440" t="str">
        <f>IFERROR(VLOOKUP(P74,Marks,179,0),"")</f>
        <v>C</v>
      </c>
      <c r="H95" s="381"/>
      <c r="I95" s="960"/>
      <c r="J95" s="960"/>
      <c r="K95" s="957" t="str">
        <f>IF('Master sheet'!$D$11="Hindi","कक्षा में स्थान :-","Position in the Class :-")</f>
        <v>कक्षा में स्थान :-</v>
      </c>
      <c r="L95" s="957"/>
      <c r="M95" s="957"/>
      <c r="N95" s="957"/>
      <c r="O95" s="961">
        <f>IFERROR(VLOOKUP(P74,Marks,180,0),"")</f>
        <v>6.9999999999999858</v>
      </c>
      <c r="P95" s="961"/>
      <c r="Q95" s="961"/>
      <c r="R95" s="961"/>
    </row>
    <row r="96" spans="1:18" ht="21" customHeight="1">
      <c r="A96" s="396">
        <f>IF(P74="","",A95+1)</f>
        <v>30</v>
      </c>
      <c r="B96" s="954" t="str">
        <f>IF('Master sheet'!$D$11="Hindi","परीक्षा परिणाम घोषणा दिनांक :-","Result Declaration Date :-")</f>
        <v>परीक्षा परिणाम घोषणा दिनांक :-</v>
      </c>
      <c r="C96" s="954"/>
      <c r="D96" s="954"/>
      <c r="E96" s="955">
        <f>IF(AND(P74=""),"",'Master sheet'!$D$10)</f>
        <v>45419</v>
      </c>
      <c r="F96" s="955"/>
      <c r="G96" s="955"/>
      <c r="H96" s="955"/>
      <c r="I96" s="955"/>
      <c r="J96" s="434"/>
      <c r="K96" s="91"/>
      <c r="L96" s="91"/>
      <c r="M96" s="57"/>
      <c r="N96" s="91"/>
      <c r="O96" s="91"/>
      <c r="P96" s="91"/>
      <c r="Q96" s="91"/>
      <c r="R96" s="91"/>
    </row>
    <row r="97" spans="1:18" ht="67.5" customHeight="1">
      <c r="A97" s="396">
        <f>IF(P74="","",A96+1)</f>
        <v>31</v>
      </c>
      <c r="B97" s="956" t="str">
        <f>IF(AND(C71=6),CONCATENATE("( ",UPPER('Master sheet'!H12)," )"),IF(AND(C71=7),CONCATENATE("( ",UPPER('Master sheet'!H21)," )"),""))</f>
        <v>( SHARAD SHARMA )</v>
      </c>
      <c r="C97" s="956"/>
      <c r="D97" s="956"/>
      <c r="E97" s="956"/>
      <c r="F97" s="956" t="str">
        <f>IF(AND(P74=""),"",CONCATENATE("(",'Master sheet'!$D$14," )"))</f>
        <v>(Suresh Chand )</v>
      </c>
      <c r="G97" s="956"/>
      <c r="H97" s="956"/>
      <c r="I97" s="956"/>
      <c r="J97" s="956"/>
      <c r="K97" s="956"/>
      <c r="L97" s="956"/>
      <c r="M97" s="956" t="str">
        <f>IF(AND(P74=""),"",CONCATENATE("(",'Master sheet'!$D$12," )"))</f>
        <v>(USHA PALIYA )</v>
      </c>
      <c r="N97" s="956"/>
      <c r="O97" s="956"/>
      <c r="P97" s="956"/>
      <c r="Q97" s="956"/>
      <c r="R97" s="956"/>
    </row>
    <row r="98" spans="1:18">
      <c r="A98" s="396">
        <f>IF(P74="","",A97+1)</f>
        <v>32</v>
      </c>
      <c r="B98" s="953" t="str">
        <f>IF('Master sheet'!$D$11="Hindi","हस्ताक्षर कक्षाध्यापक","Signature of the class teacher")</f>
        <v>हस्ताक्षर कक्षाध्यापक</v>
      </c>
      <c r="C98" s="953"/>
      <c r="D98" s="953"/>
      <c r="E98" s="953"/>
      <c r="F98" s="953" t="str">
        <f>IF('Master sheet'!$D$11="Hindi","हस्ताक्षर परीक्षा प्रभारी","Signature of the exam. Incharge")</f>
        <v>हस्ताक्षर परीक्षा प्रभारी</v>
      </c>
      <c r="G98" s="953"/>
      <c r="H98" s="953"/>
      <c r="I98" s="953"/>
      <c r="J98" s="953"/>
      <c r="K98" s="953"/>
      <c r="L98" s="953"/>
      <c r="M98" s="953" t="str">
        <f>IF('Master sheet'!$D$11="Hindi","हस्ताक्षर संस्था प्रधान","Head of Institute's Signature")</f>
        <v>हस्ताक्षर संस्था प्रधान</v>
      </c>
      <c r="N98" s="953"/>
      <c r="O98" s="953"/>
      <c r="P98" s="953"/>
      <c r="Q98" s="953"/>
      <c r="R98" s="953"/>
    </row>
    <row r="100" spans="1:18" ht="21" customHeight="1">
      <c r="A100" s="396">
        <f>IF(P107="","",1)</f>
        <v>1</v>
      </c>
      <c r="B100" s="1003" t="str">
        <f>IF('Master sheet'!$D$11="Hindi","वार्षिक रिपोर्ट कार्ड ","Report Card")</f>
        <v xml:space="preserve">वार्षिक रिपोर्ट कार्ड </v>
      </c>
      <c r="C100" s="1003"/>
      <c r="D100" s="1003"/>
      <c r="E100" s="1003"/>
      <c r="F100" s="1003"/>
      <c r="G100" s="1003"/>
      <c r="H100" s="1003"/>
      <c r="I100" s="1003"/>
      <c r="J100" s="1003"/>
      <c r="K100" s="1003"/>
      <c r="L100" s="1003"/>
      <c r="M100" s="1003"/>
      <c r="N100" s="1003"/>
      <c r="O100" s="1003"/>
      <c r="P100" s="1003"/>
      <c r="Q100" s="1003"/>
      <c r="R100" s="1003"/>
    </row>
    <row r="101" spans="1:18" ht="21" customHeight="1">
      <c r="A101" s="396">
        <f>IF(P107="","",A100+1)</f>
        <v>2</v>
      </c>
      <c r="B101" s="1004" t="str">
        <f>IF('Master sheet'!$D$11="Hindi","शिक्षा विभाग, राजस्थान सरकार","Education Department, Rajasthan Government")</f>
        <v>शिक्षा विभाग, राजस्थान सरकार</v>
      </c>
      <c r="C101" s="1004"/>
      <c r="D101" s="1004"/>
      <c r="E101" s="1004"/>
      <c r="F101" s="1004"/>
      <c r="G101" s="1004"/>
      <c r="H101" s="1004"/>
      <c r="I101" s="1004"/>
      <c r="J101" s="1004"/>
      <c r="K101" s="1004"/>
      <c r="L101" s="1004"/>
      <c r="M101" s="1004"/>
      <c r="N101" s="1004"/>
      <c r="O101" s="1004"/>
      <c r="P101" s="1004"/>
      <c r="Q101" s="1004"/>
      <c r="R101" s="1004"/>
    </row>
    <row r="102" spans="1:18" ht="21" customHeight="1">
      <c r="A102" s="396">
        <f>IF(P107="","",A101+1)</f>
        <v>3</v>
      </c>
      <c r="B102" s="996" t="str">
        <f>IF('Master sheet'!$D$11="Hindi","विद्यालय का नाम :-","School Name :- ")</f>
        <v>विद्यालय का नाम :-</v>
      </c>
      <c r="C102" s="996"/>
      <c r="D102" s="996"/>
      <c r="E102" s="997" t="str">
        <f>IF(AND(P107=""),"",IF('Master sheet'!$D$11="Hindi",'Master sheet'!$D$8,'Master sheet'!$D$7))</f>
        <v xml:space="preserve">महात्मा गाँधी राजकीय विद्यालय (अंग्रेजी माध्यम) बर, पाली </v>
      </c>
      <c r="F102" s="997"/>
      <c r="G102" s="997"/>
      <c r="H102" s="997"/>
      <c r="I102" s="997"/>
      <c r="J102" s="997"/>
      <c r="K102" s="997"/>
      <c r="L102" s="997"/>
      <c r="M102" s="997"/>
      <c r="N102" s="997"/>
      <c r="O102" s="997"/>
      <c r="P102" s="997"/>
      <c r="Q102" s="997"/>
      <c r="R102" s="997"/>
    </row>
    <row r="103" spans="1:18" ht="21" customHeight="1">
      <c r="A103" s="396">
        <f>IF(P107="","",A102+1)</f>
        <v>4</v>
      </c>
      <c r="B103" s="389"/>
      <c r="C103" s="389"/>
      <c r="D103" s="389"/>
      <c r="E103" s="998"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998"/>
      <c r="G103" s="998"/>
      <c r="H103" s="998"/>
      <c r="I103" s="998"/>
      <c r="J103" s="998"/>
      <c r="K103" s="998"/>
      <c r="L103" s="998"/>
      <c r="M103" s="998"/>
      <c r="N103" s="998"/>
      <c r="O103" s="998"/>
      <c r="P103" s="998"/>
      <c r="Q103" s="998"/>
      <c r="R103" s="998"/>
    </row>
    <row r="104" spans="1:18" ht="21" customHeight="1">
      <c r="A104" s="396">
        <f>IF(P107="","",A103+1)</f>
        <v>5</v>
      </c>
      <c r="B104" s="382" t="str">
        <f>IF('Master sheet'!$D$11="Hindi","कक्षा  :-","CLASS :- ")</f>
        <v>कक्षा  :-</v>
      </c>
      <c r="C104" s="999">
        <f>IFERROR(IF(AND(P107=""),"",VLOOKUP(P107,Marks,2,0)),"")</f>
        <v>7</v>
      </c>
      <c r="D104" s="999"/>
      <c r="E104" s="1000" t="str">
        <f>IF('Master sheet'!$D$11="Hindi","सेक्शन :-","Section :- ")</f>
        <v>सेक्शन :-</v>
      </c>
      <c r="F104" s="1000"/>
      <c r="G104" s="1000"/>
      <c r="H104" s="1000"/>
      <c r="I104" s="1000"/>
      <c r="J104" s="999" t="str">
        <f>IFERROR(IF(AND(P107=""),"",VLOOKUP(P107,Marks,3,0)),"")</f>
        <v>A</v>
      </c>
      <c r="K104" s="999"/>
      <c r="L104" s="1001" t="str">
        <f>IF('Master sheet'!$D$11="Hindi","सत्र :- ","Session :- ")</f>
        <v xml:space="preserve">सत्र :- </v>
      </c>
      <c r="M104" s="1001"/>
      <c r="N104" s="1001"/>
      <c r="O104" s="1001"/>
      <c r="P104" s="1002" t="str">
        <f>IF(AND(P107=""),"",'Marks Entry 6th'!$I$2)</f>
        <v xml:space="preserve"> 2023-2024</v>
      </c>
      <c r="Q104" s="1002"/>
      <c r="R104" s="1002"/>
    </row>
    <row r="105" spans="1:18" ht="21" customHeight="1">
      <c r="A105" s="396">
        <f>IF(P107="","",A104+1)</f>
        <v>6</v>
      </c>
      <c r="B105" s="987" t="str">
        <f>IF('Master sheet'!$D$11="Hindi","विद्यार्थी का नाम :-","Student's Name :-")</f>
        <v>विद्यार्थी का नाम :-</v>
      </c>
      <c r="C105" s="987"/>
      <c r="D105" s="987"/>
      <c r="E105" s="988" t="str">
        <f>IFERROR(IF(AND(P107=""),"",VLOOKUP(P107,Marks,6,0)),"")</f>
        <v>ARMAN SHAH</v>
      </c>
      <c r="F105" s="988"/>
      <c r="G105" s="988"/>
      <c r="H105" s="988"/>
      <c r="I105" s="988"/>
      <c r="J105" s="988"/>
      <c r="K105" s="988"/>
      <c r="L105" s="989" t="str">
        <f>IF('Master sheet'!$D$11="Hindi","प्रवेशांक :","SR. NO. :")</f>
        <v>प्रवेशांक :</v>
      </c>
      <c r="M105" s="989"/>
      <c r="N105" s="989"/>
      <c r="O105" s="989"/>
      <c r="P105" s="994">
        <f>IFERROR(IF(AND(P107=""),"",VLOOKUP(P107,Marks,5,0)),"")</f>
        <v>926</v>
      </c>
      <c r="Q105" s="994"/>
      <c r="R105" s="994"/>
    </row>
    <row r="106" spans="1:18" ht="21" customHeight="1">
      <c r="A106" s="396">
        <f>IF(P107="","",A105+1)</f>
        <v>7</v>
      </c>
      <c r="B106" s="987" t="str">
        <f>IF('Master sheet'!$D$11="Hindi","पिता का नाम :-","Father's Name :-")</f>
        <v>पिता का नाम :-</v>
      </c>
      <c r="C106" s="987"/>
      <c r="D106" s="987"/>
      <c r="E106" s="988" t="str">
        <f>IFERROR(IF(AND(P107=""),"",VLOOKUP(P107,Marks,7,0)),"")</f>
        <v>JAKIR SHAH</v>
      </c>
      <c r="F106" s="988"/>
      <c r="G106" s="988"/>
      <c r="H106" s="988"/>
      <c r="I106" s="988"/>
      <c r="J106" s="988"/>
      <c r="K106" s="988"/>
      <c r="L106" s="989" t="str">
        <f>IF('Master sheet'!$D$11="Hindi","जन्म तिथि :","Date of Birth :")</f>
        <v>जन्म तिथि :</v>
      </c>
      <c r="M106" s="989"/>
      <c r="N106" s="989"/>
      <c r="O106" s="989"/>
      <c r="P106" s="995">
        <f>IFERROR(IF(AND(P107=""),"",VLOOKUP(P107,Marks,4,0)),"")</f>
        <v>42491</v>
      </c>
      <c r="Q106" s="995"/>
      <c r="R106" s="995"/>
    </row>
    <row r="107" spans="1:18" ht="15.75">
      <c r="A107" s="396">
        <f>IF(P107="","",A106+1)</f>
        <v>8</v>
      </c>
      <c r="B107" s="987" t="str">
        <f>IF('Master sheet'!$D$11="Hindi","माता का नाम :-","Mother's Name :-")</f>
        <v>माता का नाम :-</v>
      </c>
      <c r="C107" s="987"/>
      <c r="D107" s="987"/>
      <c r="E107" s="988" t="str">
        <f>IFERROR(IF(AND(P107=""),"",VLOOKUP(P107,Marks,8,0)),"")</f>
        <v>HEENA BANU</v>
      </c>
      <c r="F107" s="988"/>
      <c r="G107" s="988"/>
      <c r="H107" s="988"/>
      <c r="I107" s="988"/>
      <c r="J107" s="988"/>
      <c r="K107" s="988"/>
      <c r="L107" s="989" t="str">
        <f>IF('Master sheet'!$D$11="Hindi","रोल नंबर :-","Roll No. :")</f>
        <v>रोल नंबर :-</v>
      </c>
      <c r="M107" s="989"/>
      <c r="N107" s="989"/>
      <c r="O107" s="989"/>
      <c r="P107" s="990">
        <f>IF(P74="","",IF(AND(P74+1&gt;$AA$6),"",P74+1))</f>
        <v>704</v>
      </c>
      <c r="Q107" s="990"/>
      <c r="R107" s="990"/>
    </row>
    <row r="108" spans="1:18" ht="15.75">
      <c r="A108" s="396">
        <f>IF(P107="","",A107+1)</f>
        <v>9</v>
      </c>
      <c r="B108" s="383"/>
      <c r="C108" s="383"/>
      <c r="D108" s="383"/>
      <c r="E108" s="384"/>
      <c r="F108" s="384"/>
      <c r="G108" s="431"/>
      <c r="H108" s="431"/>
      <c r="I108" s="384"/>
      <c r="J108" s="384"/>
      <c r="K108" s="384"/>
      <c r="L108" s="385"/>
      <c r="M108" s="385"/>
      <c r="N108" s="385"/>
      <c r="O108" s="385"/>
      <c r="P108" s="386"/>
      <c r="Q108" s="386"/>
      <c r="R108" s="386"/>
    </row>
    <row r="109" spans="1:18" ht="21.75" customHeight="1">
      <c r="A109" s="396">
        <f>IF(P107="","",A108+1)</f>
        <v>10</v>
      </c>
      <c r="B109" s="991" t="str">
        <f>IF('Master sheet'!$D$11="Hindi","विषय","Subject")</f>
        <v>विषय</v>
      </c>
      <c r="C109" s="708" t="str">
        <f>IF('Master sheet'!$D$11="Hindi","प्रथम परख ","First Test")</f>
        <v xml:space="preserve">प्रथम परख </v>
      </c>
      <c r="D109" s="709"/>
      <c r="E109" s="729" t="str">
        <f>IF('Master sheet'!$D$11="Hindi","द्वितीय परख","Second Test")</f>
        <v>द्वितीय परख</v>
      </c>
      <c r="F109" s="730"/>
      <c r="G109" s="729" t="str">
        <f>IF('Master sheet'!$D$11="Hindi","तृतीय परख","Third Test")</f>
        <v>तृतीय परख</v>
      </c>
      <c r="H109" s="730"/>
      <c r="I109" s="992" t="str">
        <f>IF('Master sheet'!$D$11="Hindi","सा. परख योग","Test Total")</f>
        <v>सा. परख योग</v>
      </c>
      <c r="J109" s="732" t="str">
        <f>IF('Master sheet'!$D$11="Hindi","अर्द्धवार्षिक","Half Yearly")</f>
        <v>अर्द्धवार्षिक</v>
      </c>
      <c r="K109" s="733"/>
      <c r="L109" s="734"/>
      <c r="M109" s="735" t="str">
        <f>IF('Master sheet'!$D$11="Hindi","अर्द्ध वा. तक योग","Total Till H.Y.")</f>
        <v>अर्द्ध वा. तक योग</v>
      </c>
      <c r="N109" s="732" t="str">
        <f>IF('Master sheet'!$D$11="Hindi","वार्षिक","Yearly")</f>
        <v>वार्षिक</v>
      </c>
      <c r="O109" s="733"/>
      <c r="P109" s="734"/>
      <c r="Q109" s="710" t="str">
        <f>IF('Master sheet'!$D$11="Hindi","विषय कुल योग ","Subject Total")</f>
        <v xml:space="preserve">विषय कुल योग </v>
      </c>
      <c r="R109" s="711" t="str">
        <f>IF('Master sheet'!$D$11="Hindi","ग्रेड","Grade")</f>
        <v>ग्रेड</v>
      </c>
    </row>
    <row r="110" spans="1:18" ht="86.25" customHeight="1">
      <c r="A110" s="396">
        <f>IF(P107="","",A109+1)</f>
        <v>11</v>
      </c>
      <c r="B110" s="991"/>
      <c r="C110" s="441" t="str">
        <f>IF('Master sheet'!$D$11="Hindi","लिखित परीक्षा","Written")</f>
        <v>लिखित परीक्षा</v>
      </c>
      <c r="D110" s="441" t="str">
        <f>IF('Master sheet'!$D$11="Hindi","गतिविधि, मौखिक, प्रोजेक्ट, प्रायोगिक","Act, Oral, Project, Prac.")</f>
        <v>गतिविधि, मौखिक, प्रोजेक्ट, प्रायोगिक</v>
      </c>
      <c r="E110" s="441" t="str">
        <f>IF('Master sheet'!$D$11="Hindi","लिखित परीक्षा","Written")</f>
        <v>लिखित परीक्षा</v>
      </c>
      <c r="F110" s="441" t="str">
        <f>IF('Master sheet'!$D$11="Hindi","गतिविधि, मौखिक, प्रोजेक्ट, प्रायोगिक","Act, Oral, Project, Prac.")</f>
        <v>गतिविधि, मौखिक, प्रोजेक्ट, प्रायोगिक</v>
      </c>
      <c r="G110" s="441" t="str">
        <f>IF('Master sheet'!$D$11="Hindi","लिखित परीक्षा","Written")</f>
        <v>लिखित परीक्षा</v>
      </c>
      <c r="H110" s="441" t="str">
        <f>IF('Master sheet'!$D$11="Hindi","गतिविधि, मौखिक, प्रोजेक्ट, प्रायोगिक","Act, Oral, Project, Prac.")</f>
        <v>गतिविधि, मौखिक, प्रोजेक्ट, प्रायोगिक</v>
      </c>
      <c r="I110" s="993"/>
      <c r="J110" s="441" t="str">
        <f>IF('Master sheet'!$D$11="Hindi","लिखित परीक्षा","Written")</f>
        <v>लिखित परीक्षा</v>
      </c>
      <c r="K110" s="441" t="str">
        <f>IF('Master sheet'!$D$11="Hindi","गतिविधि, मौखिक, प्रोजेक्ट, प्रायोगिक","Act, Oral, Project, Prac.")</f>
        <v>गतिविधि, मौखिक, प्रोजेक्ट, प्रायोगिक</v>
      </c>
      <c r="L110" s="441" t="str">
        <f>IF('Master sheet'!$D$11="Hindi","अर्द्ध वा. योग","H.Y. Total")</f>
        <v>अर्द्ध वा. योग</v>
      </c>
      <c r="M110" s="735"/>
      <c r="N110" s="441" t="str">
        <f>IF('Master sheet'!$D$11="Hindi","लिखित परीक्षा","Written")</f>
        <v>लिखित परीक्षा</v>
      </c>
      <c r="O110" s="441" t="str">
        <f>IF('Master sheet'!$D$11="Hindi","गतिविधि, मौखिक, प्रोजेक्ट, प्रायोगिक","Act, Oral, Project, Prac.")</f>
        <v>गतिविधि, मौखिक, प्रोजेक्ट, प्रायोगिक</v>
      </c>
      <c r="P110" s="441" t="str">
        <f>IF('Master sheet'!$D$11="Hindi","वार्षिक योग","Yearly Total")</f>
        <v>वार्षिक योग</v>
      </c>
      <c r="Q110" s="710"/>
      <c r="R110" s="712">
        <v>0</v>
      </c>
    </row>
    <row r="111" spans="1:18" ht="21.75" customHeight="1">
      <c r="A111" s="396">
        <f>IF(P107="","",A110+1)</f>
        <v>12</v>
      </c>
      <c r="B111" s="991"/>
      <c r="C111" s="114">
        <v>5</v>
      </c>
      <c r="D111" s="114">
        <v>5</v>
      </c>
      <c r="E111" s="114">
        <v>5</v>
      </c>
      <c r="F111" s="114">
        <v>5</v>
      </c>
      <c r="G111" s="114">
        <v>5</v>
      </c>
      <c r="H111" s="114">
        <v>5</v>
      </c>
      <c r="I111" s="378">
        <f>IF(AND(C111="",D111="",E111="",F111="",G111="",H111=""),"",SUM(C111:H111))</f>
        <v>30</v>
      </c>
      <c r="J111" s="114">
        <v>50</v>
      </c>
      <c r="K111" s="114">
        <v>20</v>
      </c>
      <c r="L111" s="116">
        <f>IF(AND(J111="",K111=""),"",SUM(J111:K111))</f>
        <v>70</v>
      </c>
      <c r="M111" s="115">
        <f>IF(AND(I111="NA",L111="NA"),"NA",SUM(I111,L111))</f>
        <v>100</v>
      </c>
      <c r="N111" s="114">
        <v>70</v>
      </c>
      <c r="O111" s="114">
        <v>30</v>
      </c>
      <c r="P111" s="289">
        <f>IF(AND(N111="",O111=""),"",SUM(N111:O111))</f>
        <v>100</v>
      </c>
      <c r="Q111" s="115">
        <f>IF(P111="","",SUM(M111,P111))</f>
        <v>200</v>
      </c>
      <c r="R111" s="114"/>
    </row>
    <row r="112" spans="1:18" ht="20.100000000000001" customHeight="1">
      <c r="A112" s="396">
        <f>IF(P107="","",A111+1)</f>
        <v>13</v>
      </c>
      <c r="B112" s="92" t="str">
        <f>IF('Master sheet'!D$11="Hindi","हिंदी","Hindi")</f>
        <v>हिंदी</v>
      </c>
      <c r="C112" s="433">
        <f>IFERROR(VLOOKUP(P107,Marks,11,0),"")</f>
        <v>4</v>
      </c>
      <c r="D112" s="433">
        <f>IFERROR(VLOOKUP(P107,Marks,12,0),"")</f>
        <v>5</v>
      </c>
      <c r="E112" s="433">
        <f>IFERROR(VLOOKUP(P107,Marks,13,0),"")</f>
        <v>5</v>
      </c>
      <c r="F112" s="433">
        <f>IFERROR(VLOOKUP(P107,Marks,14,0),"")</f>
        <v>5</v>
      </c>
      <c r="G112" s="433">
        <f>IFERROR(VLOOKUP(P107,Marks,15,0),"")</f>
        <v>5</v>
      </c>
      <c r="H112" s="433">
        <f>IFERROR(VLOOKUP(P107,Marks,16,0),"")</f>
        <v>3</v>
      </c>
      <c r="I112" s="377">
        <f>IFERROR(VLOOKUP(P107,Marks,17,0),"")</f>
        <v>27</v>
      </c>
      <c r="J112" s="433">
        <f>IFERROR(VLOOKUP(P107,Marks,18,0),"")</f>
        <v>35</v>
      </c>
      <c r="K112" s="433">
        <f>IFERROR(VLOOKUP(P107,Marks,19,0),"")</f>
        <v>11</v>
      </c>
      <c r="L112" s="87">
        <f>IFERROR(VLOOKUP(P107,Marks,20,0),"")</f>
        <v>46</v>
      </c>
      <c r="M112" s="376">
        <f>IFERROR(VLOOKUP(P107,Marks,21,0),"")</f>
        <v>73</v>
      </c>
      <c r="N112" s="433">
        <f>IFERROR(VLOOKUP(P107,Marks,22,0),"")</f>
        <v>37</v>
      </c>
      <c r="O112" s="433">
        <f>IFERROR(VLOOKUP(P107,Marks,23,0),"")</f>
        <v>11</v>
      </c>
      <c r="P112" s="87">
        <f>IFERROR(VLOOKUP(P107,Marks,24,0),"")</f>
        <v>48</v>
      </c>
      <c r="Q112" s="379">
        <f>IFERROR(VLOOKUP(P107,Marks,25,0),"")</f>
        <v>121</v>
      </c>
      <c r="R112" s="89" t="str">
        <f>IFERROR(VLOOKUP(P107,Marks,31,0),"")</f>
        <v>C</v>
      </c>
    </row>
    <row r="113" spans="1:18" ht="20.100000000000001" customHeight="1">
      <c r="A113" s="396">
        <f>IF(P107="","",A112+1)</f>
        <v>14</v>
      </c>
      <c r="B113" s="92" t="str">
        <f>IF('Master sheet'!$D$11="Hindi","अंग्रेजी","English")</f>
        <v>अंग्रेजी</v>
      </c>
      <c r="C113" s="433">
        <f>IFERROR(VLOOKUP(P107,Marks,32,0),"")</f>
        <v>4</v>
      </c>
      <c r="D113" s="433">
        <f>IFERROR(VLOOKUP(P107,Marks,33,0),"")</f>
        <v>4</v>
      </c>
      <c r="E113" s="433" t="str">
        <f>IFERROR(VLOOKUP(P107,Marks,34,0),"")</f>
        <v>AB</v>
      </c>
      <c r="F113" s="433">
        <f>IFERROR(VLOOKUP(P107,Marks,35,0),"")</f>
        <v>5</v>
      </c>
      <c r="G113" s="433">
        <f>IFERROR(VLOOKUP(P107,Marks,36,0),"")</f>
        <v>4</v>
      </c>
      <c r="H113" s="433">
        <f>IFERROR(VLOOKUP(P107,Marks,37,0),"")</f>
        <v>5</v>
      </c>
      <c r="I113" s="377">
        <f>IFERROR(VLOOKUP(P107,Marks,38,0),"")</f>
        <v>22</v>
      </c>
      <c r="J113" s="433">
        <f>IFERROR(VLOOKUP(P107,Marks,39,0),"")</f>
        <v>41</v>
      </c>
      <c r="K113" s="433">
        <f>IFERROR(VLOOKUP(P107,Marks,40,0),"")</f>
        <v>10</v>
      </c>
      <c r="L113" s="87">
        <f>IFERROR(VLOOKUP(P107,Marks,41,0),"")</f>
        <v>51</v>
      </c>
      <c r="M113" s="376">
        <f>IFERROR(VLOOKUP(P107,Marks,42,0),"")</f>
        <v>73</v>
      </c>
      <c r="N113" s="433">
        <f>IFERROR(VLOOKUP(P107,Marks,43,0),"")</f>
        <v>37</v>
      </c>
      <c r="O113" s="433">
        <f>IFERROR(VLOOKUP(P107,Marks,44,0),"")</f>
        <v>7</v>
      </c>
      <c r="P113" s="87">
        <f>IFERROR(VLOOKUP(P107,Marks,45,0),"")</f>
        <v>44</v>
      </c>
      <c r="Q113" s="379">
        <f>IFERROR(VLOOKUP(P107,Marks,46,0),"")</f>
        <v>117</v>
      </c>
      <c r="R113" s="89" t="str">
        <f>IFERROR(VLOOKUP(P107,Marks,52,0),"")</f>
        <v>C</v>
      </c>
    </row>
    <row r="114" spans="1:18" ht="20.100000000000001" customHeight="1">
      <c r="A114" s="396">
        <f>IF(P107="","",A113+1)</f>
        <v>15</v>
      </c>
      <c r="B114" s="92" t="str">
        <f>IFERROR(VLOOKUP(P107,Marks,53,0),"")</f>
        <v>गुजराती (73)</v>
      </c>
      <c r="C114" s="433">
        <f>IFERROR(VLOOKUP(P107,Marks,54,0),"")</f>
        <v>3</v>
      </c>
      <c r="D114" s="433">
        <f>IFERROR(VLOOKUP(P107,Marks,55,0),"")</f>
        <v>3</v>
      </c>
      <c r="E114" s="433">
        <f>IFERROR(VLOOKUP(P107,Marks,56,0),"")</f>
        <v>4</v>
      </c>
      <c r="F114" s="433">
        <f>IFERROR(VLOOKUP(P107,Marks,57,0),"")</f>
        <v>4</v>
      </c>
      <c r="G114" s="433">
        <f>IFERROR(VLOOKUP(P107,Marks,58,0),"")</f>
        <v>5</v>
      </c>
      <c r="H114" s="433">
        <f>IFERROR(VLOOKUP(P107,Marks,59,0),"")</f>
        <v>5</v>
      </c>
      <c r="I114" s="377">
        <f>IFERROR(VLOOKUP(P107,Marks,60,0),"")</f>
        <v>24</v>
      </c>
      <c r="J114" s="433">
        <f>IFERROR(VLOOKUP(P107,Marks,61,0),"")</f>
        <v>42</v>
      </c>
      <c r="K114" s="433">
        <f>IFERROR(VLOOKUP(P107,Marks,62,0),"")</f>
        <v>18</v>
      </c>
      <c r="L114" s="87">
        <f>IFERROR(VLOOKUP(P107,Marks,63,0),"")</f>
        <v>60</v>
      </c>
      <c r="M114" s="376">
        <f>IFERROR(VLOOKUP(P107,Marks,64,0),"")</f>
        <v>84</v>
      </c>
      <c r="N114" s="433">
        <f>IFERROR(VLOOKUP(P107,Marks,65,0),"")</f>
        <v>40</v>
      </c>
      <c r="O114" s="433">
        <f>IFERROR(VLOOKUP(P107,Marks,66,0),"")</f>
        <v>6</v>
      </c>
      <c r="P114" s="87">
        <f>IFERROR(VLOOKUP(P107,Marks,67,0),"")</f>
        <v>46</v>
      </c>
      <c r="Q114" s="379">
        <f>IFERROR(VLOOKUP(P107,Marks,68,0),"")</f>
        <v>130</v>
      </c>
      <c r="R114" s="89" t="str">
        <f>IFERROR(VLOOKUP(P107,Marks,74,0),"")</f>
        <v>C</v>
      </c>
    </row>
    <row r="115" spans="1:18" ht="20.100000000000001" customHeight="1">
      <c r="A115" s="396">
        <f>IF(P107="","",A114+1)</f>
        <v>16</v>
      </c>
      <c r="B115" s="92" t="str">
        <f>IF('Master sheet'!$D$11="Hindi","गणित","Maths")</f>
        <v>गणित</v>
      </c>
      <c r="C115" s="433">
        <f>IFERROR(VLOOKUP(P107,Marks,75,0),"")</f>
        <v>4</v>
      </c>
      <c r="D115" s="433">
        <f>IFERROR(VLOOKUP(P107,Marks,76,0),"")</f>
        <v>5</v>
      </c>
      <c r="E115" s="433">
        <f>IFERROR(VLOOKUP(P107,Marks,77,0),"")</f>
        <v>4</v>
      </c>
      <c r="F115" s="433">
        <f>IFERROR(VLOOKUP(P107,Marks,78,0),"")</f>
        <v>5</v>
      </c>
      <c r="G115" s="433">
        <f>IFERROR(VLOOKUP(P107,Marks,79,0),"")</f>
        <v>4</v>
      </c>
      <c r="H115" s="433">
        <f>IFERROR(VLOOKUP(P107,Marks,80,0),"")</f>
        <v>5</v>
      </c>
      <c r="I115" s="377">
        <f>IFERROR(VLOOKUP(P107,Marks,81,0),"")</f>
        <v>27</v>
      </c>
      <c r="J115" s="433">
        <f>IFERROR(VLOOKUP(P107,Marks,82,0),"")</f>
        <v>31</v>
      </c>
      <c r="K115" s="433">
        <f>IFERROR(VLOOKUP(P107,Marks,83,0),"")</f>
        <v>10</v>
      </c>
      <c r="L115" s="87">
        <f>IFERROR(VLOOKUP(P107,Marks,84,0),"")</f>
        <v>41</v>
      </c>
      <c r="M115" s="376">
        <f>IFERROR(VLOOKUP(P107,Marks,85,0),"")</f>
        <v>68</v>
      </c>
      <c r="N115" s="433">
        <f>IFERROR(VLOOKUP(P107,Marks,86,0),"")</f>
        <v>55</v>
      </c>
      <c r="O115" s="433">
        <f>IFERROR(VLOOKUP(P107,Marks,87,0),"")</f>
        <v>8</v>
      </c>
      <c r="P115" s="87">
        <f>IFERROR(VLOOKUP(P107,Marks,88,0),"")</f>
        <v>63</v>
      </c>
      <c r="Q115" s="379">
        <f>IFERROR(VLOOKUP(P107,Marks,89,0),"")</f>
        <v>131</v>
      </c>
      <c r="R115" s="89" t="str">
        <f>IFERROR(VLOOKUP(P107,Marks,95,0),"")</f>
        <v>C</v>
      </c>
    </row>
    <row r="116" spans="1:18" ht="20.100000000000001" customHeight="1">
      <c r="A116" s="396">
        <f>IF(P107="","",A115+1)</f>
        <v>17</v>
      </c>
      <c r="B116" s="92" t="str">
        <f>IF('Master sheet'!$D$11="Hindi","विज्ञान","Science")</f>
        <v>विज्ञान</v>
      </c>
      <c r="C116" s="433">
        <f>IFERROR(VLOOKUP(P107,Marks,96,0),"")</f>
        <v>5</v>
      </c>
      <c r="D116" s="433">
        <f>IFERROR(VLOOKUP(P107,Marks,97),"")</f>
        <v>5</v>
      </c>
      <c r="E116" s="433">
        <f>IFERROR(VLOOKUP(P107,Marks,98,0),"")</f>
        <v>5</v>
      </c>
      <c r="F116" s="433">
        <f>IFERROR(VLOOKUP(P107,Marks,99,0),"")</f>
        <v>5</v>
      </c>
      <c r="G116" s="433">
        <f>IFERROR(VLOOKUP(P107,Marks,100,0),"")</f>
        <v>4</v>
      </c>
      <c r="H116" s="433">
        <f>IFERROR(VLOOKUP(P107,Marks,101,0),"")</f>
        <v>4</v>
      </c>
      <c r="I116" s="377">
        <f>IFERROR(VLOOKUP(P107,Marks,102,0),"")</f>
        <v>28</v>
      </c>
      <c r="J116" s="433">
        <f>IFERROR(VLOOKUP(P107,Marks,103,0),"")</f>
        <v>25</v>
      </c>
      <c r="K116" s="433">
        <f>IFERROR(VLOOKUP(P107,Marks,104,0),"")</f>
        <v>11</v>
      </c>
      <c r="L116" s="87">
        <f>IFERROR(VLOOKUP(P107,Marks,105,0),"")</f>
        <v>36</v>
      </c>
      <c r="M116" s="376">
        <f>IFERROR(VLOOKUP(P107,Marks,106,0),"")</f>
        <v>64</v>
      </c>
      <c r="N116" s="433">
        <f>IFERROR(VLOOKUP(P107,Marks,107,0),"")</f>
        <v>58</v>
      </c>
      <c r="O116" s="433">
        <f>IFERROR(VLOOKUP(P107,Marks,108,0),"")</f>
        <v>17</v>
      </c>
      <c r="P116" s="87">
        <f>IFERROR(VLOOKUP(P107,Marks,109,0),"")</f>
        <v>75</v>
      </c>
      <c r="Q116" s="379">
        <f>IFERROR(VLOOKUP(P107,Marks,110,0),"")</f>
        <v>139</v>
      </c>
      <c r="R116" s="89" t="str">
        <f>IFERROR(VLOOKUP(P107,Marks,116,0),"")</f>
        <v>C</v>
      </c>
    </row>
    <row r="117" spans="1:18" ht="20.100000000000001" customHeight="1">
      <c r="A117" s="396">
        <f>IF(P107="","",A116+1)</f>
        <v>18</v>
      </c>
      <c r="B117" s="92" t="str">
        <f>IF('Master sheet'!$D$11="Hindi","सामाजिक विज्ञान","Social Science")</f>
        <v>सामाजिक विज्ञान</v>
      </c>
      <c r="C117" s="433">
        <f>IFERROR(VLOOKUP(P107,Marks,117,0),"")</f>
        <v>5</v>
      </c>
      <c r="D117" s="433">
        <f>IFERROR(VLOOKUP(P107,Marks,118,0),"")</f>
        <v>5</v>
      </c>
      <c r="E117" s="433">
        <f>IFERROR(VLOOKUP(P107,Marks,119,0),"")</f>
        <v>4</v>
      </c>
      <c r="F117" s="433">
        <f>IFERROR(VLOOKUP(P107,Marks,120,0),"")</f>
        <v>4</v>
      </c>
      <c r="G117" s="433">
        <f>IFERROR(VLOOKUP(P107,Marks,121,0),"")</f>
        <v>3</v>
      </c>
      <c r="H117" s="433">
        <f>IFERROR(VLOOKUP(P107,Marks,122,0),"")</f>
        <v>3</v>
      </c>
      <c r="I117" s="377">
        <f>IFERROR(VLOOKUP(P107,Marks,123,0),"")</f>
        <v>24</v>
      </c>
      <c r="J117" s="433">
        <f>IFERROR(VLOOKUP(P107,Marks,124,0),"")</f>
        <v>42</v>
      </c>
      <c r="K117" s="433">
        <f>IFERROR(VLOOKUP(P107,Marks,125,0),"")</f>
        <v>10</v>
      </c>
      <c r="L117" s="87">
        <f>IFERROR(VLOOKUP(P107,Marks,126,0),"")</f>
        <v>52</v>
      </c>
      <c r="M117" s="376">
        <f>IFERROR(VLOOKUP(P107,Marks,127,0),"")</f>
        <v>76</v>
      </c>
      <c r="N117" s="433">
        <f>IFERROR(VLOOKUP(P107,Marks,128,0),"")</f>
        <v>66</v>
      </c>
      <c r="O117" s="433">
        <f>IFERROR(VLOOKUP(P107,Marks,129,0),"")</f>
        <v>18</v>
      </c>
      <c r="P117" s="87">
        <f>IFERROR(VLOOKUP(P107,Marks,130,0),"")</f>
        <v>84</v>
      </c>
      <c r="Q117" s="379">
        <f>IFERROR(VLOOKUP(P107,Marks,131,0),"")</f>
        <v>160</v>
      </c>
      <c r="R117" s="89" t="str">
        <f>IFERROR(VLOOKUP(P107,Marks,137,0),"")</f>
        <v>B</v>
      </c>
    </row>
    <row r="118" spans="1:18" ht="27" customHeight="1">
      <c r="A118" s="396">
        <f>IF(P107="","",A117+1)</f>
        <v>19</v>
      </c>
      <c r="B118" s="438" t="str">
        <f>IF('Master sheet'!$D$11="Hindi","कुल योग","Total")</f>
        <v>कुल योग</v>
      </c>
      <c r="C118" s="90">
        <f>IF(AND(C112="",C113="",C114="",C115="",C116="",C117=""),"",SUM(C112:C117))</f>
        <v>25</v>
      </c>
      <c r="D118" s="90">
        <f t="shared" ref="D118:Q118" si="3">IF(AND(D112="",D113="",D114="",D115="",D116="",D117=""),"",SUM(D112:D117))</f>
        <v>27</v>
      </c>
      <c r="E118" s="90">
        <f t="shared" si="3"/>
        <v>22</v>
      </c>
      <c r="F118" s="90">
        <f t="shared" si="3"/>
        <v>28</v>
      </c>
      <c r="G118" s="90">
        <f t="shared" si="3"/>
        <v>25</v>
      </c>
      <c r="H118" s="90">
        <f t="shared" si="3"/>
        <v>25</v>
      </c>
      <c r="I118" s="90">
        <f t="shared" si="3"/>
        <v>152</v>
      </c>
      <c r="J118" s="90">
        <f t="shared" si="3"/>
        <v>216</v>
      </c>
      <c r="K118" s="90">
        <f t="shared" si="3"/>
        <v>70</v>
      </c>
      <c r="L118" s="90">
        <f t="shared" si="3"/>
        <v>286</v>
      </c>
      <c r="M118" s="90">
        <f t="shared" si="3"/>
        <v>438</v>
      </c>
      <c r="N118" s="90">
        <f t="shared" si="3"/>
        <v>293</v>
      </c>
      <c r="O118" s="90">
        <f t="shared" si="3"/>
        <v>67</v>
      </c>
      <c r="P118" s="90">
        <f t="shared" si="3"/>
        <v>360</v>
      </c>
      <c r="Q118" s="90">
        <f t="shared" si="3"/>
        <v>798</v>
      </c>
      <c r="R118" s="226" t="str">
        <f>IFERROR(VLOOKUP(P107,Marks,179,0),"")</f>
        <v>C</v>
      </c>
    </row>
    <row r="119" spans="1:18">
      <c r="A119" s="396">
        <f>IF(P107="","",A118+1)</f>
        <v>20</v>
      </c>
      <c r="B119" s="982"/>
      <c r="C119" s="982"/>
      <c r="D119" s="982"/>
      <c r="E119" s="982"/>
      <c r="F119" s="982"/>
      <c r="G119" s="982"/>
      <c r="H119" s="982"/>
      <c r="I119" s="982"/>
      <c r="J119" s="982"/>
      <c r="K119" s="982"/>
      <c r="L119" s="982"/>
      <c r="M119" s="982"/>
      <c r="N119" s="982"/>
      <c r="O119" s="982"/>
      <c r="P119" s="982"/>
      <c r="Q119" s="982"/>
      <c r="R119" s="982"/>
    </row>
    <row r="120" spans="1:18" ht="20.100000000000001" customHeight="1">
      <c r="A120" s="396">
        <f>IF(P107="","",A119+1)</f>
        <v>21</v>
      </c>
      <c r="B120" s="983" t="str">
        <f>IF('Master sheet'!$D$11="Hindi","अतिरिक्त विषय ","Extra Subject")</f>
        <v xml:space="preserve">अतिरिक्त विषय </v>
      </c>
      <c r="C120" s="983"/>
      <c r="D120" s="983"/>
      <c r="E120" s="983"/>
      <c r="F120" s="983"/>
      <c r="G120" s="983"/>
      <c r="H120" s="983"/>
      <c r="I120" s="983"/>
      <c r="J120" s="983"/>
      <c r="K120" s="983"/>
      <c r="L120" s="983"/>
      <c r="M120" s="983"/>
      <c r="N120" s="983"/>
      <c r="O120" s="983"/>
      <c r="P120" s="983"/>
      <c r="Q120" s="983"/>
      <c r="R120" s="983"/>
    </row>
    <row r="121" spans="1:18" ht="20.100000000000001" customHeight="1">
      <c r="A121" s="396">
        <f>IF(P107="","",A120+1)</f>
        <v>22</v>
      </c>
      <c r="B121" s="981" t="str">
        <f>IF('Master sheet'!$D$11="Hindi","विषय","Subject")</f>
        <v>विषय</v>
      </c>
      <c r="C121" s="981"/>
      <c r="D121" s="981" t="str">
        <f>IF('Master sheet'!$D$11="Hindi","पूर्णांक","M.M.")</f>
        <v>पूर्णांक</v>
      </c>
      <c r="E121" s="981"/>
      <c r="F121" s="981" t="str">
        <f>IF('Master sheet'!$D$11="Hindi","प्राप्तांक","Ob.M.")</f>
        <v>प्राप्तांक</v>
      </c>
      <c r="G121" s="981"/>
      <c r="H121" s="981" t="str">
        <f>IF('Master sheet'!$D$11="Hindi","ग्रेड","Grade")</f>
        <v>ग्रेड</v>
      </c>
      <c r="I121" s="981"/>
      <c r="J121" s="984" t="str">
        <f>IF('Master sheet'!$D$11="Hindi","विषय","Subject")</f>
        <v>विषय</v>
      </c>
      <c r="K121" s="986"/>
      <c r="L121" s="985"/>
      <c r="M121" s="984" t="str">
        <f>IF('Master sheet'!$D$11="Hindi","पूर्णांक","M.M.")</f>
        <v>पूर्णांक</v>
      </c>
      <c r="N121" s="985"/>
      <c r="O121" s="984" t="str">
        <f>IF('Master sheet'!$D$11="Hindi","प्राप्तांक","Ob.M.")</f>
        <v>प्राप्तांक</v>
      </c>
      <c r="P121" s="985"/>
      <c r="Q121" s="984" t="str">
        <f>IF('Master sheet'!$D$11="Hindi","ग्रेड","Grade")</f>
        <v>ग्रेड</v>
      </c>
      <c r="R121" s="985"/>
    </row>
    <row r="122" spans="1:18" ht="20.100000000000001" customHeight="1">
      <c r="A122" s="396">
        <f>IF(P107="","",A121+1)</f>
        <v>23</v>
      </c>
      <c r="B122" s="975" t="str">
        <f>IF(AND('Marks Entry 6th'!$CJ$3="",'Marks Entry 7th'!$CJ$3=""),"",IF(AND(C71=6),'Marks Entry 6th'!$CJ$3,IF(AND(C71=7),'Marks Entry 7th'!$CJ$3,"")))</f>
        <v/>
      </c>
      <c r="C122" s="975"/>
      <c r="D122" s="974">
        <f>IF(AND(P107=""),"",'Result Sheet'!$FO$7)</f>
        <v>100</v>
      </c>
      <c r="E122" s="974"/>
      <c r="F122" s="969" t="str">
        <f>IFERROR(IF(AND(P107=""),"",VLOOKUP(P107,Marks,170,0)),"")</f>
        <v/>
      </c>
      <c r="G122" s="969"/>
      <c r="H122" s="970" t="str">
        <f>IFERROR(IF(AND(P107=""),"",VLOOKUP(P107,Marks,171,0)),"")</f>
        <v/>
      </c>
      <c r="I122" s="970"/>
      <c r="J122" s="976" t="str">
        <f>IF(AND('Marks Entry 6th'!$CL$3="",'Marks Entry 7th'!$CL$3=""),"",IF(AND(C71=6),'Marks Entry 6th'!$CL$3,IF(AND(C71=7),'Marks Entry 7th'!$CL$3,"")))</f>
        <v/>
      </c>
      <c r="K122" s="977"/>
      <c r="L122" s="978"/>
      <c r="M122" s="974">
        <f>IF(AND(P107=""),"",'Result Sheet'!$FS$7)</f>
        <v>100</v>
      </c>
      <c r="N122" s="974"/>
      <c r="O122" s="969" t="str">
        <f>IFERROR(IF(AND(P107=""),"",VLOOKUP(P107,Marks,174,0)),"")</f>
        <v/>
      </c>
      <c r="P122" s="969"/>
      <c r="Q122" s="970" t="str">
        <f>IFERROR(IF(AND(P107=""),"",VLOOKUP(P107,Marks,175,0)),"")</f>
        <v/>
      </c>
      <c r="R122" s="970"/>
    </row>
    <row r="123" spans="1:18" ht="20.100000000000001" customHeight="1">
      <c r="A123" s="396">
        <f>IF(P107="","",A122+1)</f>
        <v>24</v>
      </c>
      <c r="B123" s="971" t="str">
        <f>IF('Master sheet'!$D$11="Hindi","विषय","Subject")</f>
        <v>विषय</v>
      </c>
      <c r="C123" s="972"/>
      <c r="D123" s="972"/>
      <c r="E123" s="365" t="str">
        <f>IF('Master sheet'!$D$11="Hindi","प्राप्तांक","Ob.M.")</f>
        <v>प्राप्तांक</v>
      </c>
      <c r="F123" s="92" t="str">
        <f>IF('Master sheet'!$D$11="Hindi","ग्रेड","Grade")</f>
        <v>ग्रेड</v>
      </c>
      <c r="G123" s="435"/>
      <c r="H123" s="435"/>
      <c r="I123" s="971" t="str">
        <f>IF('Master sheet'!$D$11="Hindi","विषय","Subject")</f>
        <v>विषय</v>
      </c>
      <c r="J123" s="972"/>
      <c r="K123" s="972"/>
      <c r="L123" s="365" t="str">
        <f>IF('Master sheet'!$D$11="Hindi","प्राप्तांक","Ob.M.")</f>
        <v>प्राप्तांक</v>
      </c>
      <c r="M123" s="92" t="str">
        <f>IF('Master sheet'!$D$11="Hindi","ग्रेड","Grade")</f>
        <v>ग्रेड</v>
      </c>
      <c r="N123" s="971" t="str">
        <f>IF('Master sheet'!$D$11="Hindi","विषय","Subject")</f>
        <v>विषय</v>
      </c>
      <c r="O123" s="972"/>
      <c r="P123" s="973"/>
      <c r="Q123" s="366" t="str">
        <f>IF('Master sheet'!$D$11="Hindi","प्राप्तांक","Ob.M.")</f>
        <v>प्राप्तांक</v>
      </c>
      <c r="R123" s="92" t="str">
        <f>IF('Master sheet'!$D$11="Hindi","ग्रेड","Grade")</f>
        <v>ग्रेड</v>
      </c>
    </row>
    <row r="124" spans="1:18" ht="20.100000000000001" customHeight="1">
      <c r="A124" s="396">
        <f>IF(P107="","",A123+1)</f>
        <v>25</v>
      </c>
      <c r="B124" s="962" t="str">
        <f>IF('Master sheet'!$D$11="Hindi","कार्यानुभव","WORK EXP.")</f>
        <v>कार्यानुभव</v>
      </c>
      <c r="C124" s="963"/>
      <c r="D124" s="963"/>
      <c r="E124" s="979">
        <f>IFERROR(VLOOKUP(P107,Marks,143,0),"")</f>
        <v>92</v>
      </c>
      <c r="F124" s="980"/>
      <c r="G124" s="437" t="str">
        <f>IFERROR(VLOOKUP(P107,Marks,147,0),"")</f>
        <v>A+</v>
      </c>
      <c r="H124" s="981" t="str">
        <f>IF('Master sheet'!$D$11="Hindi","कला शिक्षा","ART EDU.")</f>
        <v>कला शिक्षा</v>
      </c>
      <c r="I124" s="981"/>
      <c r="J124" s="981"/>
      <c r="K124" s="979">
        <f>IFERROR(VLOOKUP(P107,Marks,153,0),"")</f>
        <v>79</v>
      </c>
      <c r="L124" s="980"/>
      <c r="M124" s="97" t="str">
        <f>IFERROR(VLOOKUP(P107,Marks,157,0),"")</f>
        <v>A</v>
      </c>
      <c r="N124" s="964" t="str">
        <f>IF('Master sheet'!$D$11="Hindi","स्वा. एवं शा. शिक्षा","HE.&amp;PH. EDU.")</f>
        <v>स्वा. एवं शा. शिक्षा</v>
      </c>
      <c r="O124" s="965"/>
      <c r="P124" s="966"/>
      <c r="Q124" s="88">
        <f>IFERROR(VLOOKUP(P107,Marks,163,0),"")</f>
        <v>81</v>
      </c>
      <c r="R124" s="97" t="str">
        <f>IFERROR(VLOOKUP(P107,Marks,167,0),"")</f>
        <v>A</v>
      </c>
    </row>
    <row r="125" spans="1:18">
      <c r="A125" s="396">
        <f>IF(P107="","",A124+1)</f>
        <v>26</v>
      </c>
      <c r="B125" s="372"/>
      <c r="C125" s="372"/>
      <c r="D125" s="372"/>
      <c r="E125" s="373"/>
      <c r="F125" s="374"/>
      <c r="G125" s="374"/>
      <c r="H125" s="374"/>
      <c r="I125" s="372"/>
      <c r="J125" s="372"/>
      <c r="K125" s="372"/>
      <c r="L125" s="373"/>
      <c r="M125" s="374"/>
      <c r="N125" s="375"/>
      <c r="O125" s="375"/>
      <c r="P125" s="375"/>
      <c r="Q125" s="373"/>
      <c r="R125" s="374"/>
    </row>
    <row r="126" spans="1:18" ht="21" customHeight="1">
      <c r="A126" s="396">
        <f>IF(P107="","",A125+1)</f>
        <v>27</v>
      </c>
      <c r="B126" s="957" t="str">
        <f>IF('Master sheet'!$D$11="Hindi","कुल कार्य दिवस :-","Total Meeting :-")</f>
        <v>कुल कार्य दिवस :-</v>
      </c>
      <c r="C126" s="957"/>
      <c r="D126" s="957"/>
      <c r="E126" s="967">
        <f>IFERROR(VLOOKUP(P107,Marks,182,0),"")</f>
        <v>220</v>
      </c>
      <c r="F126" s="967"/>
      <c r="G126" s="967"/>
      <c r="H126" s="967"/>
      <c r="I126" s="967"/>
      <c r="J126" s="967"/>
      <c r="K126" s="957" t="str">
        <f>IF('Master sheet'!$D$11="Hindi","कुल उपस्थिति :-","Total Attendance :-")</f>
        <v>कुल उपस्थिति :-</v>
      </c>
      <c r="L126" s="957"/>
      <c r="M126" s="957"/>
      <c r="N126" s="957"/>
      <c r="O126" s="968">
        <f>IFERROR(VLOOKUP(P107,Marks,183,0),"")</f>
        <v>188</v>
      </c>
      <c r="P126" s="968"/>
      <c r="Q126" s="968"/>
      <c r="R126" s="968"/>
    </row>
    <row r="127" spans="1:18" ht="21" customHeight="1">
      <c r="A127" s="396">
        <f>IF(P107="","",A126+1)</f>
        <v>28</v>
      </c>
      <c r="B127" s="957" t="str">
        <f>IF('Master sheet'!$D$11="Hindi","परिणाम :-","Result :-")</f>
        <v>परिणाम :-</v>
      </c>
      <c r="C127" s="957"/>
      <c r="D127" s="957"/>
      <c r="E127" s="958" t="str">
        <f>IFERROR(VLOOKUP(P107,Marks,181,0),"")</f>
        <v>कक्षा क्रमोन्नत</v>
      </c>
      <c r="F127" s="958"/>
      <c r="G127" s="958"/>
      <c r="H127" s="958"/>
      <c r="I127" s="958"/>
      <c r="J127" s="958"/>
      <c r="K127" s="957" t="str">
        <f>IF('Master sheet'!$D$11="Hindi","परिणाम प्रतिशत में :-","Result in Percentage :-")</f>
        <v>परिणाम प्रतिशत में :-</v>
      </c>
      <c r="L127" s="957"/>
      <c r="M127" s="957"/>
      <c r="N127" s="957"/>
      <c r="O127" s="959">
        <f>IFERROR(VLOOKUP(P107,Marks,177,0),"")</f>
        <v>66.5</v>
      </c>
      <c r="P127" s="959"/>
      <c r="Q127" s="959"/>
      <c r="R127" s="959"/>
    </row>
    <row r="128" spans="1:18" ht="21" customHeight="1">
      <c r="A128" s="396">
        <f>IF(P107="","",A127+1)</f>
        <v>29</v>
      </c>
      <c r="B128" s="957" t="str">
        <f>IF('Master sheet'!$D$11="Hindi","श्रेणी / ग्रेड :-","Division / Grade :-")</f>
        <v>श्रेणी / ग्रेड :-</v>
      </c>
      <c r="C128" s="957"/>
      <c r="D128" s="957"/>
      <c r="E128" s="380" t="str">
        <f>IFERROR(VLOOKUP(P107,Marks,178,0),"")</f>
        <v>I</v>
      </c>
      <c r="F128" s="381" t="s">
        <v>194</v>
      </c>
      <c r="G128" s="440" t="str">
        <f>IFERROR(VLOOKUP(P107,Marks,179,0),"")</f>
        <v>C</v>
      </c>
      <c r="H128" s="381"/>
      <c r="I128" s="960"/>
      <c r="J128" s="960"/>
      <c r="K128" s="957" t="str">
        <f>IF('Master sheet'!$D$11="Hindi","कक्षा में स्थान :-","Position in the Class :-")</f>
        <v>कक्षा में स्थान :-</v>
      </c>
      <c r="L128" s="957"/>
      <c r="M128" s="957"/>
      <c r="N128" s="957"/>
      <c r="O128" s="961">
        <f>IFERROR(VLOOKUP(P107,Marks,180,0),"")</f>
        <v>8.9999999999999858</v>
      </c>
      <c r="P128" s="961"/>
      <c r="Q128" s="961"/>
      <c r="R128" s="961"/>
    </row>
    <row r="129" spans="1:18" ht="21" customHeight="1">
      <c r="A129" s="396">
        <f>IF(P107="","",A128+1)</f>
        <v>30</v>
      </c>
      <c r="B129" s="954" t="str">
        <f>IF('Master sheet'!$D$11="Hindi","परीक्षा परिणाम घोषणा दिनांक :-","Result Declaration Date :-")</f>
        <v>परीक्षा परिणाम घोषणा दिनांक :-</v>
      </c>
      <c r="C129" s="954"/>
      <c r="D129" s="954"/>
      <c r="E129" s="955">
        <f>IF(AND(P107=""),"",'Master sheet'!$D$10)</f>
        <v>45419</v>
      </c>
      <c r="F129" s="955"/>
      <c r="G129" s="955"/>
      <c r="H129" s="955"/>
      <c r="I129" s="955"/>
      <c r="J129" s="434"/>
      <c r="K129" s="91"/>
      <c r="L129" s="91"/>
      <c r="M129" s="57"/>
      <c r="N129" s="91"/>
      <c r="O129" s="91"/>
      <c r="P129" s="91"/>
      <c r="Q129" s="91"/>
      <c r="R129" s="91"/>
    </row>
    <row r="130" spans="1:18" ht="67.5" customHeight="1">
      <c r="A130" s="396">
        <f>IF(P107="","",A129+1)</f>
        <v>31</v>
      </c>
      <c r="B130" s="956" t="str">
        <f>IF(AND(C104=6),CONCATENATE("( ",UPPER('Master sheet'!H12)," )"),IF(AND(C104=7),CONCATENATE("( ",UPPER('Master sheet'!H21)," )"),""))</f>
        <v>( SHARAD SHARMA )</v>
      </c>
      <c r="C130" s="956"/>
      <c r="D130" s="956"/>
      <c r="E130" s="956"/>
      <c r="F130" s="956" t="str">
        <f>IF(AND(P107=""),"",CONCATENATE("(",'Master sheet'!$D$14," )"))</f>
        <v>(Suresh Chand )</v>
      </c>
      <c r="G130" s="956"/>
      <c r="H130" s="956"/>
      <c r="I130" s="956"/>
      <c r="J130" s="956"/>
      <c r="K130" s="956"/>
      <c r="L130" s="956"/>
      <c r="M130" s="956" t="str">
        <f>IF(AND(P107=""),"",CONCATENATE("(",'Master sheet'!$D$12," )"))</f>
        <v>(USHA PALIYA )</v>
      </c>
      <c r="N130" s="956"/>
      <c r="O130" s="956"/>
      <c r="P130" s="956"/>
      <c r="Q130" s="956"/>
      <c r="R130" s="956"/>
    </row>
    <row r="131" spans="1:18">
      <c r="A131" s="396">
        <f>IF(P107="","",A130+1)</f>
        <v>32</v>
      </c>
      <c r="B131" s="953" t="str">
        <f>IF('Master sheet'!$D$11="Hindi","हस्ताक्षर कक्षाध्यापक","Signature of the class teacher")</f>
        <v>हस्ताक्षर कक्षाध्यापक</v>
      </c>
      <c r="C131" s="953"/>
      <c r="D131" s="953"/>
      <c r="E131" s="953"/>
      <c r="F131" s="953" t="str">
        <f>IF('Master sheet'!$D$11="Hindi","हस्ताक्षर परीक्षा प्रभारी","Signature of the exam. Incharge")</f>
        <v>हस्ताक्षर परीक्षा प्रभारी</v>
      </c>
      <c r="G131" s="953"/>
      <c r="H131" s="953"/>
      <c r="I131" s="953"/>
      <c r="J131" s="953"/>
      <c r="K131" s="953"/>
      <c r="L131" s="953"/>
      <c r="M131" s="953" t="str">
        <f>IF('Master sheet'!$D$11="Hindi","हस्ताक्षर संस्था प्रधान","Head of Institute's Signature")</f>
        <v>हस्ताक्षर संस्था प्रधान</v>
      </c>
      <c r="N131" s="953"/>
      <c r="O131" s="953"/>
      <c r="P131" s="953"/>
      <c r="Q131" s="953"/>
      <c r="R131" s="953"/>
    </row>
    <row r="133" spans="1:18" ht="21" customHeight="1">
      <c r="A133" s="396">
        <f>IF(P140="","",1)</f>
        <v>1</v>
      </c>
      <c r="B133" s="1003" t="str">
        <f>IF('Master sheet'!$D$11="Hindi","वार्षिक रिपोर्ट कार्ड ","Report Card")</f>
        <v xml:space="preserve">वार्षिक रिपोर्ट कार्ड </v>
      </c>
      <c r="C133" s="1003"/>
      <c r="D133" s="1003"/>
      <c r="E133" s="1003"/>
      <c r="F133" s="1003"/>
      <c r="G133" s="1003"/>
      <c r="H133" s="1003"/>
      <c r="I133" s="1003"/>
      <c r="J133" s="1003"/>
      <c r="K133" s="1003"/>
      <c r="L133" s="1003"/>
      <c r="M133" s="1003"/>
      <c r="N133" s="1003"/>
      <c r="O133" s="1003"/>
      <c r="P133" s="1003"/>
      <c r="Q133" s="1003"/>
      <c r="R133" s="1003"/>
    </row>
    <row r="134" spans="1:18" ht="21" customHeight="1">
      <c r="A134" s="396">
        <f>IF(P140="","",A133+1)</f>
        <v>2</v>
      </c>
      <c r="B134" s="1004" t="str">
        <f>IF('Master sheet'!$D$11="Hindi","शिक्षा विभाग, राजस्थान सरकार","Education Department, Rajasthan Government")</f>
        <v>शिक्षा विभाग, राजस्थान सरकार</v>
      </c>
      <c r="C134" s="1004"/>
      <c r="D134" s="1004"/>
      <c r="E134" s="1004"/>
      <c r="F134" s="1004"/>
      <c r="G134" s="1004"/>
      <c r="H134" s="1004"/>
      <c r="I134" s="1004"/>
      <c r="J134" s="1004"/>
      <c r="K134" s="1004"/>
      <c r="L134" s="1004"/>
      <c r="M134" s="1004"/>
      <c r="N134" s="1004"/>
      <c r="O134" s="1004"/>
      <c r="P134" s="1004"/>
      <c r="Q134" s="1004"/>
      <c r="R134" s="1004"/>
    </row>
    <row r="135" spans="1:18" ht="21" customHeight="1">
      <c r="A135" s="396">
        <f>IF(P140="","",A134+1)</f>
        <v>3</v>
      </c>
      <c r="B135" s="996" t="str">
        <f>IF('Master sheet'!$D$11="Hindi","विद्यालय का नाम :-","School Name :- ")</f>
        <v>विद्यालय का नाम :-</v>
      </c>
      <c r="C135" s="996"/>
      <c r="D135" s="996"/>
      <c r="E135" s="997" t="str">
        <f>IF(AND(P140=""),"",IF('Master sheet'!$D$11="Hindi",'Master sheet'!$D$8,'Master sheet'!$D$7))</f>
        <v xml:space="preserve">महात्मा गाँधी राजकीय विद्यालय (अंग्रेजी माध्यम) बर, पाली </v>
      </c>
      <c r="F135" s="997"/>
      <c r="G135" s="997"/>
      <c r="H135" s="997"/>
      <c r="I135" s="997"/>
      <c r="J135" s="997"/>
      <c r="K135" s="997"/>
      <c r="L135" s="997"/>
      <c r="M135" s="997"/>
      <c r="N135" s="997"/>
      <c r="O135" s="997"/>
      <c r="P135" s="997"/>
      <c r="Q135" s="997"/>
      <c r="R135" s="997"/>
    </row>
    <row r="136" spans="1:18" ht="21" customHeight="1">
      <c r="A136" s="396">
        <f>IF(P140="","",A135+1)</f>
        <v>4</v>
      </c>
      <c r="B136" s="389"/>
      <c r="C136" s="389"/>
      <c r="D136" s="389"/>
      <c r="E136" s="998"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998"/>
      <c r="G136" s="998"/>
      <c r="H136" s="998"/>
      <c r="I136" s="998"/>
      <c r="J136" s="998"/>
      <c r="K136" s="998"/>
      <c r="L136" s="998"/>
      <c r="M136" s="998"/>
      <c r="N136" s="998"/>
      <c r="O136" s="998"/>
      <c r="P136" s="998"/>
      <c r="Q136" s="998"/>
      <c r="R136" s="998"/>
    </row>
    <row r="137" spans="1:18" ht="21" customHeight="1">
      <c r="A137" s="396">
        <f>IF(P140="","",A136+1)</f>
        <v>5</v>
      </c>
      <c r="B137" s="382" t="str">
        <f>IF('Master sheet'!$D$11="Hindi","कक्षा  :-","CLASS :- ")</f>
        <v>कक्षा  :-</v>
      </c>
      <c r="C137" s="999">
        <f>IFERROR(IF(AND(P140=""),"",VLOOKUP(P140,Marks,2,0)),"")</f>
        <v>7</v>
      </c>
      <c r="D137" s="999"/>
      <c r="E137" s="1000" t="str">
        <f>IF('Master sheet'!$D$11="Hindi","सेक्शन :-","Section :- ")</f>
        <v>सेक्शन :-</v>
      </c>
      <c r="F137" s="1000"/>
      <c r="G137" s="1000"/>
      <c r="H137" s="1000"/>
      <c r="I137" s="1000"/>
      <c r="J137" s="999" t="str">
        <f>IFERROR(IF(AND(P140=""),"",VLOOKUP(P140,Marks,3,0)),"")</f>
        <v>A</v>
      </c>
      <c r="K137" s="999"/>
      <c r="L137" s="1001" t="str">
        <f>IF('Master sheet'!$D$11="Hindi","सत्र :- ","Session :- ")</f>
        <v xml:space="preserve">सत्र :- </v>
      </c>
      <c r="M137" s="1001"/>
      <c r="N137" s="1001"/>
      <c r="O137" s="1001"/>
      <c r="P137" s="1002" t="str">
        <f>IF(AND(P140=""),"",'Marks Entry 6th'!$I$2)</f>
        <v xml:space="preserve"> 2023-2024</v>
      </c>
      <c r="Q137" s="1002"/>
      <c r="R137" s="1002"/>
    </row>
    <row r="138" spans="1:18" ht="21" customHeight="1">
      <c r="A138" s="396">
        <f>IF(P140="","",A137+1)</f>
        <v>6</v>
      </c>
      <c r="B138" s="987" t="str">
        <f>IF('Master sheet'!$D$11="Hindi","विद्यार्थी का नाम :-","Student's Name :-")</f>
        <v>विद्यार्थी का नाम :-</v>
      </c>
      <c r="C138" s="987"/>
      <c r="D138" s="987"/>
      <c r="E138" s="988" t="str">
        <f>IFERROR(IF(AND(P140=""),"",VLOOKUP(P140,Marks,6,0)),"")</f>
        <v>BHAVYANSH SINGH CHOUHAN</v>
      </c>
      <c r="F138" s="988"/>
      <c r="G138" s="988"/>
      <c r="H138" s="988"/>
      <c r="I138" s="988"/>
      <c r="J138" s="988"/>
      <c r="K138" s="988"/>
      <c r="L138" s="989" t="str">
        <f>IF('Master sheet'!$D$11="Hindi","प्रवेशांक :","SR. NO. :")</f>
        <v>प्रवेशांक :</v>
      </c>
      <c r="M138" s="989"/>
      <c r="N138" s="989"/>
      <c r="O138" s="989"/>
      <c r="P138" s="994">
        <f>IFERROR(IF(AND(P140=""),"",VLOOKUP(P140,Marks,5,0)),"")</f>
        <v>951</v>
      </c>
      <c r="Q138" s="994"/>
      <c r="R138" s="994"/>
    </row>
    <row r="139" spans="1:18" ht="21" customHeight="1">
      <c r="A139" s="396">
        <f>IF(P140="","",A138+1)</f>
        <v>7</v>
      </c>
      <c r="B139" s="987" t="str">
        <f>IF('Master sheet'!$D$11="Hindi","पिता का नाम :-","Father's Name :-")</f>
        <v>पिता का नाम :-</v>
      </c>
      <c r="C139" s="987"/>
      <c r="D139" s="987"/>
      <c r="E139" s="988" t="str">
        <f>IFERROR(IF(AND(P140=""),"",VLOOKUP(P140,Marks,7,0)),"")</f>
        <v>AJIT SINGH</v>
      </c>
      <c r="F139" s="988"/>
      <c r="G139" s="988"/>
      <c r="H139" s="988"/>
      <c r="I139" s="988"/>
      <c r="J139" s="988"/>
      <c r="K139" s="988"/>
      <c r="L139" s="989" t="str">
        <f>IF('Master sheet'!$D$11="Hindi","जन्म तिथि :","Date of Birth :")</f>
        <v>जन्म तिथि :</v>
      </c>
      <c r="M139" s="989"/>
      <c r="N139" s="989"/>
      <c r="O139" s="989"/>
      <c r="P139" s="995" t="str">
        <f>IFERROR(IF(AND(P140=""),"",VLOOKUP(P140,Marks,4,0)),"")</f>
        <v>25-08-2015</v>
      </c>
      <c r="Q139" s="995"/>
      <c r="R139" s="995"/>
    </row>
    <row r="140" spans="1:18" ht="15.75">
      <c r="A140" s="396">
        <f>IF(P140="","",A139+1)</f>
        <v>8</v>
      </c>
      <c r="B140" s="987" t="str">
        <f>IF('Master sheet'!$D$11="Hindi","माता का नाम :-","Mother's Name :-")</f>
        <v>माता का नाम :-</v>
      </c>
      <c r="C140" s="987"/>
      <c r="D140" s="987"/>
      <c r="E140" s="988" t="str">
        <f>IFERROR(IF(AND(P140=""),"",VLOOKUP(P140,Marks,8,0)),"")</f>
        <v>MEENA</v>
      </c>
      <c r="F140" s="988"/>
      <c r="G140" s="988"/>
      <c r="H140" s="988"/>
      <c r="I140" s="988"/>
      <c r="J140" s="988"/>
      <c r="K140" s="988"/>
      <c r="L140" s="989" t="str">
        <f>IF('Master sheet'!$D$11="Hindi","रोल नंबर :-","Roll No. :")</f>
        <v>रोल नंबर :-</v>
      </c>
      <c r="M140" s="989"/>
      <c r="N140" s="989"/>
      <c r="O140" s="989"/>
      <c r="P140" s="990">
        <f>IF(P107="","",IF(AND(P107+1&gt;$AA$6),"",P107+1))</f>
        <v>705</v>
      </c>
      <c r="Q140" s="990"/>
      <c r="R140" s="990"/>
    </row>
    <row r="141" spans="1:18" ht="15.75">
      <c r="A141" s="396">
        <f>IF(P140="","",A140+1)</f>
        <v>9</v>
      </c>
      <c r="B141" s="383"/>
      <c r="C141" s="383"/>
      <c r="D141" s="383"/>
      <c r="E141" s="384"/>
      <c r="F141" s="384"/>
      <c r="G141" s="431"/>
      <c r="H141" s="431"/>
      <c r="I141" s="384"/>
      <c r="J141" s="384"/>
      <c r="K141" s="384"/>
      <c r="L141" s="385"/>
      <c r="M141" s="385"/>
      <c r="N141" s="385"/>
      <c r="O141" s="385"/>
      <c r="P141" s="386"/>
      <c r="Q141" s="386"/>
      <c r="R141" s="386"/>
    </row>
    <row r="142" spans="1:18" ht="21.75" customHeight="1">
      <c r="A142" s="396">
        <f>IF(P140="","",A141+1)</f>
        <v>10</v>
      </c>
      <c r="B142" s="991" t="str">
        <f>IF('Master sheet'!$D$11="Hindi","विषय","Subject")</f>
        <v>विषय</v>
      </c>
      <c r="C142" s="708" t="str">
        <f>IF('Master sheet'!$D$11="Hindi","प्रथम परख ","First Test")</f>
        <v xml:space="preserve">प्रथम परख </v>
      </c>
      <c r="D142" s="709"/>
      <c r="E142" s="729" t="str">
        <f>IF('Master sheet'!$D$11="Hindi","द्वितीय परख","Second Test")</f>
        <v>द्वितीय परख</v>
      </c>
      <c r="F142" s="730"/>
      <c r="G142" s="729" t="str">
        <f>IF('Master sheet'!$D$11="Hindi","तृतीय परख","Third Test")</f>
        <v>तृतीय परख</v>
      </c>
      <c r="H142" s="730"/>
      <c r="I142" s="992" t="str">
        <f>IF('Master sheet'!$D$11="Hindi","सा. परख योग","Test Total")</f>
        <v>सा. परख योग</v>
      </c>
      <c r="J142" s="732" t="str">
        <f>IF('Master sheet'!$D$11="Hindi","अर्द्धवार्षिक","Half Yearly")</f>
        <v>अर्द्धवार्षिक</v>
      </c>
      <c r="K142" s="733"/>
      <c r="L142" s="734"/>
      <c r="M142" s="735" t="str">
        <f>IF('Master sheet'!$D$11="Hindi","अर्द्ध वा. तक योग","Total Till H.Y.")</f>
        <v>अर्द्ध वा. तक योग</v>
      </c>
      <c r="N142" s="732" t="str">
        <f>IF('Master sheet'!$D$11="Hindi","वार्षिक","Yearly")</f>
        <v>वार्षिक</v>
      </c>
      <c r="O142" s="733"/>
      <c r="P142" s="734"/>
      <c r="Q142" s="710" t="str">
        <f>IF('Master sheet'!$D$11="Hindi","विषय कुल योग ","Subject Total")</f>
        <v xml:space="preserve">विषय कुल योग </v>
      </c>
      <c r="R142" s="711" t="str">
        <f>IF('Master sheet'!$D$11="Hindi","ग्रेड","Grade")</f>
        <v>ग्रेड</v>
      </c>
    </row>
    <row r="143" spans="1:18" ht="86.25" customHeight="1">
      <c r="A143" s="396">
        <f>IF(P140="","",A142+1)</f>
        <v>11</v>
      </c>
      <c r="B143" s="991"/>
      <c r="C143" s="441" t="str">
        <f>IF('Master sheet'!$D$11="Hindi","लिखित परीक्षा","Written")</f>
        <v>लिखित परीक्षा</v>
      </c>
      <c r="D143" s="441" t="str">
        <f>IF('Master sheet'!$D$11="Hindi","गतिविधि, मौखिक, प्रोजेक्ट, प्रायोगिक","Act, Oral, Project, Prac.")</f>
        <v>गतिविधि, मौखिक, प्रोजेक्ट, प्रायोगिक</v>
      </c>
      <c r="E143" s="441" t="str">
        <f>IF('Master sheet'!$D$11="Hindi","लिखित परीक्षा","Written")</f>
        <v>लिखित परीक्षा</v>
      </c>
      <c r="F143" s="441" t="str">
        <f>IF('Master sheet'!$D$11="Hindi","गतिविधि, मौखिक, प्रोजेक्ट, प्रायोगिक","Act, Oral, Project, Prac.")</f>
        <v>गतिविधि, मौखिक, प्रोजेक्ट, प्रायोगिक</v>
      </c>
      <c r="G143" s="441" t="str">
        <f>IF('Master sheet'!$D$11="Hindi","लिखित परीक्षा","Written")</f>
        <v>लिखित परीक्षा</v>
      </c>
      <c r="H143" s="441" t="str">
        <f>IF('Master sheet'!$D$11="Hindi","गतिविधि, मौखिक, प्रोजेक्ट, प्रायोगिक","Act, Oral, Project, Prac.")</f>
        <v>गतिविधि, मौखिक, प्रोजेक्ट, प्रायोगिक</v>
      </c>
      <c r="I143" s="993"/>
      <c r="J143" s="441" t="str">
        <f>IF('Master sheet'!$D$11="Hindi","लिखित परीक्षा","Written")</f>
        <v>लिखित परीक्षा</v>
      </c>
      <c r="K143" s="441" t="str">
        <f>IF('Master sheet'!$D$11="Hindi","गतिविधि, मौखिक, प्रोजेक्ट, प्रायोगिक","Act, Oral, Project, Prac.")</f>
        <v>गतिविधि, मौखिक, प्रोजेक्ट, प्रायोगिक</v>
      </c>
      <c r="L143" s="441" t="str">
        <f>IF('Master sheet'!$D$11="Hindi","अर्द्ध वा. योग","H.Y. Total")</f>
        <v>अर्द्ध वा. योग</v>
      </c>
      <c r="M143" s="735"/>
      <c r="N143" s="441" t="str">
        <f>IF('Master sheet'!$D$11="Hindi","लिखित परीक्षा","Written")</f>
        <v>लिखित परीक्षा</v>
      </c>
      <c r="O143" s="441" t="str">
        <f>IF('Master sheet'!$D$11="Hindi","गतिविधि, मौखिक, प्रोजेक्ट, प्रायोगिक","Act, Oral, Project, Prac.")</f>
        <v>गतिविधि, मौखिक, प्रोजेक्ट, प्रायोगिक</v>
      </c>
      <c r="P143" s="441" t="str">
        <f>IF('Master sheet'!$D$11="Hindi","वार्षिक योग","Yearly Total")</f>
        <v>वार्षिक योग</v>
      </c>
      <c r="Q143" s="710"/>
      <c r="R143" s="712">
        <v>0</v>
      </c>
    </row>
    <row r="144" spans="1:18" ht="21.75" customHeight="1">
      <c r="A144" s="396">
        <f>IF(P140="","",A143+1)</f>
        <v>12</v>
      </c>
      <c r="B144" s="991"/>
      <c r="C144" s="114">
        <v>5</v>
      </c>
      <c r="D144" s="114">
        <v>5</v>
      </c>
      <c r="E144" s="114">
        <v>5</v>
      </c>
      <c r="F144" s="114">
        <v>5</v>
      </c>
      <c r="G144" s="114">
        <v>5</v>
      </c>
      <c r="H144" s="114">
        <v>5</v>
      </c>
      <c r="I144" s="378">
        <f>IF(AND(C144="",D144="",E144="",F144="",G144="",H144=""),"",SUM(C144:H144))</f>
        <v>30</v>
      </c>
      <c r="J144" s="114">
        <v>50</v>
      </c>
      <c r="K144" s="114">
        <v>20</v>
      </c>
      <c r="L144" s="116">
        <f>IF(AND(J144="",K144=""),"",SUM(J144:K144))</f>
        <v>70</v>
      </c>
      <c r="M144" s="115">
        <f>IF(AND(I144="NA",L144="NA"),"NA",SUM(I144,L144))</f>
        <v>100</v>
      </c>
      <c r="N144" s="114">
        <v>70</v>
      </c>
      <c r="O144" s="114">
        <v>30</v>
      </c>
      <c r="P144" s="289">
        <f>IF(AND(N144="",O144=""),"",SUM(N144:O144))</f>
        <v>100</v>
      </c>
      <c r="Q144" s="115">
        <f>IF(P144="","",SUM(M144,P144))</f>
        <v>200</v>
      </c>
      <c r="R144" s="114"/>
    </row>
    <row r="145" spans="1:18" ht="20.100000000000001" customHeight="1">
      <c r="A145" s="396">
        <f>IF(P140="","",A144+1)</f>
        <v>13</v>
      </c>
      <c r="B145" s="92" t="str">
        <f>IF('Master sheet'!D$11="Hindi","हिंदी","Hindi")</f>
        <v>हिंदी</v>
      </c>
      <c r="C145" s="433">
        <f>IFERROR(VLOOKUP(P140,Marks,11,0),"")</f>
        <v>4</v>
      </c>
      <c r="D145" s="433">
        <f>IFERROR(VLOOKUP(P140,Marks,12,0),"")</f>
        <v>5</v>
      </c>
      <c r="E145" s="433">
        <f>IFERROR(VLOOKUP(P140,Marks,13,0),"")</f>
        <v>5</v>
      </c>
      <c r="F145" s="433">
        <f>IFERROR(VLOOKUP(P140,Marks,14,0),"")</f>
        <v>5</v>
      </c>
      <c r="G145" s="433">
        <f>IFERROR(VLOOKUP(P140,Marks,15,0),"")</f>
        <v>5</v>
      </c>
      <c r="H145" s="433">
        <f>IFERROR(VLOOKUP(P140,Marks,16,0),"")</f>
        <v>3</v>
      </c>
      <c r="I145" s="377">
        <f>IFERROR(VLOOKUP(P140,Marks,17,0),"")</f>
        <v>27</v>
      </c>
      <c r="J145" s="433" t="str">
        <f>IFERROR(VLOOKUP(P140,Marks,18,0),"")</f>
        <v>ML</v>
      </c>
      <c r="K145" s="433">
        <f>IFERROR(VLOOKUP(P140,Marks,19,0),"")</f>
        <v>11</v>
      </c>
      <c r="L145" s="87">
        <f>IFERROR(VLOOKUP(P140,Marks,20,0),"")</f>
        <v>11</v>
      </c>
      <c r="M145" s="376">
        <f>IFERROR(VLOOKUP(P140,Marks,21,0),"")</f>
        <v>38</v>
      </c>
      <c r="N145" s="433">
        <f>IFERROR(VLOOKUP(P140,Marks,22,0),"")</f>
        <v>37</v>
      </c>
      <c r="O145" s="433">
        <f>IFERROR(VLOOKUP(P140,Marks,23,0),"")</f>
        <v>11</v>
      </c>
      <c r="P145" s="87">
        <f>IFERROR(VLOOKUP(P140,Marks,24,0),"")</f>
        <v>48</v>
      </c>
      <c r="Q145" s="379">
        <f>IFERROR(VLOOKUP(P140,Marks,25,0),"")</f>
        <v>86</v>
      </c>
      <c r="R145" s="89" t="str">
        <f>IFERROR(VLOOKUP(P140,Marks,31,0),"")</f>
        <v>C</v>
      </c>
    </row>
    <row r="146" spans="1:18" ht="20.100000000000001" customHeight="1">
      <c r="A146" s="396">
        <f>IF(P140="","",A145+1)</f>
        <v>14</v>
      </c>
      <c r="B146" s="92" t="str">
        <f>IF('Master sheet'!$D$11="Hindi","अंग्रेजी","English")</f>
        <v>अंग्रेजी</v>
      </c>
      <c r="C146" s="433">
        <f>IFERROR(VLOOKUP(P140,Marks,32,0),"")</f>
        <v>5</v>
      </c>
      <c r="D146" s="433">
        <f>IFERROR(VLOOKUP(P140,Marks,33,0),"")</f>
        <v>3</v>
      </c>
      <c r="E146" s="433">
        <f>IFERROR(VLOOKUP(P140,Marks,34,0),"")</f>
        <v>3</v>
      </c>
      <c r="F146" s="433">
        <f>IFERROR(VLOOKUP(P140,Marks,35,0),"")</f>
        <v>5</v>
      </c>
      <c r="G146" s="433">
        <f>IFERROR(VLOOKUP(P140,Marks,36,0),"")</f>
        <v>4</v>
      </c>
      <c r="H146" s="433">
        <f>IFERROR(VLOOKUP(P140,Marks,37,0),"")</f>
        <v>5</v>
      </c>
      <c r="I146" s="377">
        <f>IFERROR(VLOOKUP(P140,Marks,38,0),"")</f>
        <v>25</v>
      </c>
      <c r="J146" s="433">
        <f>IFERROR(VLOOKUP(P140,Marks,39,0),"")</f>
        <v>40</v>
      </c>
      <c r="K146" s="433">
        <f>IFERROR(VLOOKUP(P140,Marks,40,0),"")</f>
        <v>10</v>
      </c>
      <c r="L146" s="87">
        <f>IFERROR(VLOOKUP(P140,Marks,41,0),"")</f>
        <v>50</v>
      </c>
      <c r="M146" s="376">
        <f>IFERROR(VLOOKUP(P140,Marks,42,0),"")</f>
        <v>75</v>
      </c>
      <c r="N146" s="433">
        <f>IFERROR(VLOOKUP(P140,Marks,43,0),"")</f>
        <v>37</v>
      </c>
      <c r="O146" s="433">
        <f>IFERROR(VLOOKUP(P140,Marks,44,0),"")</f>
        <v>6</v>
      </c>
      <c r="P146" s="87">
        <f>IFERROR(VLOOKUP(P140,Marks,45,0),"")</f>
        <v>43</v>
      </c>
      <c r="Q146" s="379">
        <f>IFERROR(VLOOKUP(P140,Marks,46,0),"")</f>
        <v>118</v>
      </c>
      <c r="R146" s="89" t="str">
        <f>IFERROR(VLOOKUP(P140,Marks,52,0),"")</f>
        <v>C</v>
      </c>
    </row>
    <row r="147" spans="1:18" ht="20.100000000000001" customHeight="1">
      <c r="A147" s="396">
        <f>IF(P140="","",A146+1)</f>
        <v>15</v>
      </c>
      <c r="B147" s="92" t="str">
        <f>IFERROR(VLOOKUP(P140,Marks,53,0),"")</f>
        <v>सिंधी (74)</v>
      </c>
      <c r="C147" s="433" t="str">
        <f>IFERROR(VLOOKUP(P140,Marks,54,0),"")</f>
        <v>ML</v>
      </c>
      <c r="D147" s="433">
        <f>IFERROR(VLOOKUP(P140,Marks,55,0),"")</f>
        <v>4</v>
      </c>
      <c r="E147" s="433">
        <f>IFERROR(VLOOKUP(P140,Marks,56,0),"")</f>
        <v>4</v>
      </c>
      <c r="F147" s="433">
        <f>IFERROR(VLOOKUP(P140,Marks,57,0),"")</f>
        <v>4</v>
      </c>
      <c r="G147" s="433">
        <f>IFERROR(VLOOKUP(P140,Marks,58,0),"")</f>
        <v>4</v>
      </c>
      <c r="H147" s="433">
        <f>IFERROR(VLOOKUP(P140,Marks,59,0),"")</f>
        <v>5</v>
      </c>
      <c r="I147" s="377">
        <f>IFERROR(VLOOKUP(P140,Marks,60,0),"")</f>
        <v>21</v>
      </c>
      <c r="J147" s="433">
        <f>IFERROR(VLOOKUP(P140,Marks,61,0),"")</f>
        <v>48</v>
      </c>
      <c r="K147" s="433">
        <f>IFERROR(VLOOKUP(P140,Marks,62,0),"")</f>
        <v>19</v>
      </c>
      <c r="L147" s="87">
        <f>IFERROR(VLOOKUP(P140,Marks,63,0),"")</f>
        <v>67</v>
      </c>
      <c r="M147" s="376">
        <f>IFERROR(VLOOKUP(P140,Marks,64,0),"")</f>
        <v>88</v>
      </c>
      <c r="N147" s="433">
        <f>IFERROR(VLOOKUP(P140,Marks,65,0),"")</f>
        <v>42</v>
      </c>
      <c r="O147" s="433">
        <f>IFERROR(VLOOKUP(P140,Marks,66,0),"")</f>
        <v>8</v>
      </c>
      <c r="P147" s="87">
        <f>IFERROR(VLOOKUP(P140,Marks,67,0),"")</f>
        <v>50</v>
      </c>
      <c r="Q147" s="379">
        <f>IFERROR(VLOOKUP(P140,Marks,68,0),"")</f>
        <v>138</v>
      </c>
      <c r="R147" s="89" t="str">
        <f>IFERROR(VLOOKUP(P140,Marks,74,0),"")</f>
        <v>C</v>
      </c>
    </row>
    <row r="148" spans="1:18" ht="20.100000000000001" customHeight="1">
      <c r="A148" s="396">
        <f>IF(P140="","",A147+1)</f>
        <v>16</v>
      </c>
      <c r="B148" s="92" t="str">
        <f>IF('Master sheet'!$D$11="Hindi","गणित","Maths")</f>
        <v>गणित</v>
      </c>
      <c r="C148" s="433">
        <f>IFERROR(VLOOKUP(P140,Marks,75,0),"")</f>
        <v>4</v>
      </c>
      <c r="D148" s="433">
        <f>IFERROR(VLOOKUP(P140,Marks,76,0),"")</f>
        <v>5</v>
      </c>
      <c r="E148" s="433">
        <f>IFERROR(VLOOKUP(P140,Marks,77,0),"")</f>
        <v>4</v>
      </c>
      <c r="F148" s="433">
        <f>IFERROR(VLOOKUP(P140,Marks,78,0),"")</f>
        <v>5</v>
      </c>
      <c r="G148" s="433">
        <f>IFERROR(VLOOKUP(P140,Marks,79,0),"")</f>
        <v>4</v>
      </c>
      <c r="H148" s="433">
        <f>IFERROR(VLOOKUP(P140,Marks,80,0),"")</f>
        <v>5</v>
      </c>
      <c r="I148" s="377">
        <f>IFERROR(VLOOKUP(P140,Marks,81,0),"")</f>
        <v>27</v>
      </c>
      <c r="J148" s="433">
        <f>IFERROR(VLOOKUP(P140,Marks,82,0),"")</f>
        <v>31</v>
      </c>
      <c r="K148" s="433">
        <f>IFERROR(VLOOKUP(P140,Marks,83,0),"")</f>
        <v>8</v>
      </c>
      <c r="L148" s="87">
        <f>IFERROR(VLOOKUP(P140,Marks,84,0),"")</f>
        <v>39</v>
      </c>
      <c r="M148" s="376">
        <f>IFERROR(VLOOKUP(P140,Marks,85,0),"")</f>
        <v>66</v>
      </c>
      <c r="N148" s="433">
        <f>IFERROR(VLOOKUP(P140,Marks,86,0),"")</f>
        <v>55</v>
      </c>
      <c r="O148" s="433">
        <f>IFERROR(VLOOKUP(P140,Marks,87,0),"")</f>
        <v>8</v>
      </c>
      <c r="P148" s="87">
        <f>IFERROR(VLOOKUP(P140,Marks,88,0),"")</f>
        <v>63</v>
      </c>
      <c r="Q148" s="379">
        <f>IFERROR(VLOOKUP(P140,Marks,89,0),"")</f>
        <v>129</v>
      </c>
      <c r="R148" s="89" t="str">
        <f>IFERROR(VLOOKUP(P140,Marks,95,0),"")</f>
        <v>C</v>
      </c>
    </row>
    <row r="149" spans="1:18" ht="20.100000000000001" customHeight="1">
      <c r="A149" s="396">
        <f>IF(P140="","",A148+1)</f>
        <v>17</v>
      </c>
      <c r="B149" s="92" t="str">
        <f>IF('Master sheet'!$D$11="Hindi","विज्ञान","Science")</f>
        <v>विज्ञान</v>
      </c>
      <c r="C149" s="433">
        <f>IFERROR(VLOOKUP(P140,Marks,96,0),"")</f>
        <v>5</v>
      </c>
      <c r="D149" s="433">
        <f>IFERROR(VLOOKUP(P140,Marks,97),"")</f>
        <v>5</v>
      </c>
      <c r="E149" s="433">
        <f>IFERROR(VLOOKUP(P140,Marks,98,0),"")</f>
        <v>5</v>
      </c>
      <c r="F149" s="433">
        <f>IFERROR(VLOOKUP(P140,Marks,99,0),"")</f>
        <v>5</v>
      </c>
      <c r="G149" s="433">
        <f>IFERROR(VLOOKUP(P140,Marks,100,0),"")</f>
        <v>4</v>
      </c>
      <c r="H149" s="433">
        <f>IFERROR(VLOOKUP(P140,Marks,101,0),"")</f>
        <v>4</v>
      </c>
      <c r="I149" s="377">
        <f>IFERROR(VLOOKUP(P140,Marks,102,0),"")</f>
        <v>28</v>
      </c>
      <c r="J149" s="433">
        <f>IFERROR(VLOOKUP(P140,Marks,103,0),"")</f>
        <v>26</v>
      </c>
      <c r="K149" s="433">
        <f>IFERROR(VLOOKUP(P140,Marks,104,0),"")</f>
        <v>11</v>
      </c>
      <c r="L149" s="87">
        <f>IFERROR(VLOOKUP(P140,Marks,105,0),"")</f>
        <v>37</v>
      </c>
      <c r="M149" s="376">
        <f>IFERROR(VLOOKUP(P140,Marks,106,0),"")</f>
        <v>65</v>
      </c>
      <c r="N149" s="433">
        <f>IFERROR(VLOOKUP(P140,Marks,107,0),"")</f>
        <v>58</v>
      </c>
      <c r="O149" s="433">
        <f>IFERROR(VLOOKUP(P140,Marks,108,0),"")</f>
        <v>16</v>
      </c>
      <c r="P149" s="87">
        <f>IFERROR(VLOOKUP(P140,Marks,109,0),"")</f>
        <v>74</v>
      </c>
      <c r="Q149" s="379">
        <f>IFERROR(VLOOKUP(P140,Marks,110,0),"")</f>
        <v>139</v>
      </c>
      <c r="R149" s="89" t="str">
        <f>IFERROR(VLOOKUP(P140,Marks,116,0),"")</f>
        <v>C</v>
      </c>
    </row>
    <row r="150" spans="1:18" ht="20.100000000000001" customHeight="1">
      <c r="A150" s="396">
        <f>IF(P140="","",A149+1)</f>
        <v>18</v>
      </c>
      <c r="B150" s="92" t="str">
        <f>IF('Master sheet'!$D$11="Hindi","सामाजिक विज्ञान","Social Science")</f>
        <v>सामाजिक विज्ञान</v>
      </c>
      <c r="C150" s="433">
        <f>IFERROR(VLOOKUP(P140,Marks,117,0),"")</f>
        <v>5</v>
      </c>
      <c r="D150" s="433">
        <f>IFERROR(VLOOKUP(P140,Marks,118,0),"")</f>
        <v>5</v>
      </c>
      <c r="E150" s="433">
        <f>IFERROR(VLOOKUP(P140,Marks,119,0),"")</f>
        <v>4</v>
      </c>
      <c r="F150" s="433">
        <f>IFERROR(VLOOKUP(P140,Marks,120,0),"")</f>
        <v>4</v>
      </c>
      <c r="G150" s="433">
        <f>IFERROR(VLOOKUP(P140,Marks,121,0),"")</f>
        <v>3</v>
      </c>
      <c r="H150" s="433">
        <f>IFERROR(VLOOKUP(P140,Marks,122,0),"")</f>
        <v>3</v>
      </c>
      <c r="I150" s="377">
        <f>IFERROR(VLOOKUP(P140,Marks,123,0),"")</f>
        <v>24</v>
      </c>
      <c r="J150" s="433">
        <f>IFERROR(VLOOKUP(P140,Marks,124,0),"")</f>
        <v>42</v>
      </c>
      <c r="K150" s="433">
        <f>IFERROR(VLOOKUP(P140,Marks,125,0),"")</f>
        <v>10</v>
      </c>
      <c r="L150" s="87">
        <f>IFERROR(VLOOKUP(P140,Marks,126,0),"")</f>
        <v>52</v>
      </c>
      <c r="M150" s="376">
        <f>IFERROR(VLOOKUP(P140,Marks,127,0),"")</f>
        <v>76</v>
      </c>
      <c r="N150" s="433">
        <f>IFERROR(VLOOKUP(P140,Marks,128,0),"")</f>
        <v>66</v>
      </c>
      <c r="O150" s="433">
        <f>IFERROR(VLOOKUP(P140,Marks,129,0),"")</f>
        <v>18</v>
      </c>
      <c r="P150" s="87">
        <f>IFERROR(VLOOKUP(P140,Marks,130,0),"")</f>
        <v>84</v>
      </c>
      <c r="Q150" s="379">
        <f>IFERROR(VLOOKUP(P140,Marks,131,0),"")</f>
        <v>160</v>
      </c>
      <c r="R150" s="89" t="str">
        <f>IFERROR(VLOOKUP(P140,Marks,137,0),"")</f>
        <v>B</v>
      </c>
    </row>
    <row r="151" spans="1:18" ht="27" customHeight="1">
      <c r="A151" s="396">
        <f>IF(P140="","",A150+1)</f>
        <v>19</v>
      </c>
      <c r="B151" s="438" t="str">
        <f>IF('Master sheet'!$D$11="Hindi","कुल योग","Total")</f>
        <v>कुल योग</v>
      </c>
      <c r="C151" s="90">
        <f>IF(AND(C145="",C146="",C147="",C148="",C149="",C150=""),"",SUM(C145:C150))</f>
        <v>23</v>
      </c>
      <c r="D151" s="90">
        <f t="shared" ref="D151:Q151" si="4">IF(AND(D145="",D146="",D147="",D148="",D149="",D150=""),"",SUM(D145:D150))</f>
        <v>27</v>
      </c>
      <c r="E151" s="90">
        <f t="shared" si="4"/>
        <v>25</v>
      </c>
      <c r="F151" s="90">
        <f t="shared" si="4"/>
        <v>28</v>
      </c>
      <c r="G151" s="90">
        <f t="shared" si="4"/>
        <v>24</v>
      </c>
      <c r="H151" s="90">
        <f t="shared" si="4"/>
        <v>25</v>
      </c>
      <c r="I151" s="90">
        <f t="shared" si="4"/>
        <v>152</v>
      </c>
      <c r="J151" s="90">
        <f t="shared" si="4"/>
        <v>187</v>
      </c>
      <c r="K151" s="90">
        <f t="shared" si="4"/>
        <v>69</v>
      </c>
      <c r="L151" s="90">
        <f t="shared" si="4"/>
        <v>256</v>
      </c>
      <c r="M151" s="90">
        <f t="shared" si="4"/>
        <v>408</v>
      </c>
      <c r="N151" s="90">
        <f t="shared" si="4"/>
        <v>295</v>
      </c>
      <c r="O151" s="90">
        <f t="shared" si="4"/>
        <v>67</v>
      </c>
      <c r="P151" s="90">
        <f t="shared" si="4"/>
        <v>362</v>
      </c>
      <c r="Q151" s="90">
        <f t="shared" si="4"/>
        <v>770</v>
      </c>
      <c r="R151" s="226" t="str">
        <f>IFERROR(VLOOKUP(P140,Marks,179,0),"")</f>
        <v>C</v>
      </c>
    </row>
    <row r="152" spans="1:18">
      <c r="A152" s="396">
        <f>IF(P140="","",A151+1)</f>
        <v>20</v>
      </c>
      <c r="B152" s="982"/>
      <c r="C152" s="982"/>
      <c r="D152" s="982"/>
      <c r="E152" s="982"/>
      <c r="F152" s="982"/>
      <c r="G152" s="982"/>
      <c r="H152" s="982"/>
      <c r="I152" s="982"/>
      <c r="J152" s="982"/>
      <c r="K152" s="982"/>
      <c r="L152" s="982"/>
      <c r="M152" s="982"/>
      <c r="N152" s="982"/>
      <c r="O152" s="982"/>
      <c r="P152" s="982"/>
      <c r="Q152" s="982"/>
      <c r="R152" s="982"/>
    </row>
    <row r="153" spans="1:18" ht="20.100000000000001" customHeight="1">
      <c r="A153" s="396">
        <f>IF(P140="","",A152+1)</f>
        <v>21</v>
      </c>
      <c r="B153" s="983" t="str">
        <f>IF('Master sheet'!$D$11="Hindi","अतिरिक्त विषय ","Extra Subject")</f>
        <v xml:space="preserve">अतिरिक्त विषय </v>
      </c>
      <c r="C153" s="983"/>
      <c r="D153" s="983"/>
      <c r="E153" s="983"/>
      <c r="F153" s="983"/>
      <c r="G153" s="983"/>
      <c r="H153" s="983"/>
      <c r="I153" s="983"/>
      <c r="J153" s="983"/>
      <c r="K153" s="983"/>
      <c r="L153" s="983"/>
      <c r="M153" s="983"/>
      <c r="N153" s="983"/>
      <c r="O153" s="983"/>
      <c r="P153" s="983"/>
      <c r="Q153" s="983"/>
      <c r="R153" s="983"/>
    </row>
    <row r="154" spans="1:18" ht="20.100000000000001" customHeight="1">
      <c r="A154" s="396">
        <f>IF(P140="","",A153+1)</f>
        <v>22</v>
      </c>
      <c r="B154" s="981" t="str">
        <f>IF('Master sheet'!$D$11="Hindi","विषय","Subject")</f>
        <v>विषय</v>
      </c>
      <c r="C154" s="981"/>
      <c r="D154" s="981" t="str">
        <f>IF('Master sheet'!$D$11="Hindi","पूर्णांक","M.M.")</f>
        <v>पूर्णांक</v>
      </c>
      <c r="E154" s="981"/>
      <c r="F154" s="981" t="str">
        <f>IF('Master sheet'!$D$11="Hindi","प्राप्तांक","Ob.M.")</f>
        <v>प्राप्तांक</v>
      </c>
      <c r="G154" s="981"/>
      <c r="H154" s="981" t="str">
        <f>IF('Master sheet'!$D$11="Hindi","ग्रेड","Grade")</f>
        <v>ग्रेड</v>
      </c>
      <c r="I154" s="981"/>
      <c r="J154" s="984" t="str">
        <f>IF('Master sheet'!$D$11="Hindi","विषय","Subject")</f>
        <v>विषय</v>
      </c>
      <c r="K154" s="986"/>
      <c r="L154" s="985"/>
      <c r="M154" s="984" t="str">
        <f>IF('Master sheet'!$D$11="Hindi","पूर्णांक","M.M.")</f>
        <v>पूर्णांक</v>
      </c>
      <c r="N154" s="985"/>
      <c r="O154" s="984" t="str">
        <f>IF('Master sheet'!$D$11="Hindi","प्राप्तांक","Ob.M.")</f>
        <v>प्राप्तांक</v>
      </c>
      <c r="P154" s="985"/>
      <c r="Q154" s="984" t="str">
        <f>IF('Master sheet'!$D$11="Hindi","ग्रेड","Grade")</f>
        <v>ग्रेड</v>
      </c>
      <c r="R154" s="985"/>
    </row>
    <row r="155" spans="1:18" ht="20.100000000000001" customHeight="1">
      <c r="A155" s="396">
        <f>IF(P140="","",A154+1)</f>
        <v>23</v>
      </c>
      <c r="B155" s="975" t="str">
        <f>IF(AND('Marks Entry 6th'!$CJ$3="",'Marks Entry 7th'!$CJ$3=""),"",IF(AND(C104=6),'Marks Entry 6th'!$CJ$3,IF(AND(C104=7),'Marks Entry 7th'!$CJ$3,"")))</f>
        <v/>
      </c>
      <c r="C155" s="975"/>
      <c r="D155" s="974">
        <f>IF(AND(P140=""),"",'Result Sheet'!$FO$7)</f>
        <v>100</v>
      </c>
      <c r="E155" s="974"/>
      <c r="F155" s="969" t="str">
        <f>IFERROR(IF(AND(P140=""),"",VLOOKUP(P140,Marks,170,0)),"")</f>
        <v/>
      </c>
      <c r="G155" s="969"/>
      <c r="H155" s="970" t="str">
        <f>IFERROR(IF(AND(P140=""),"",VLOOKUP(P140,Marks,171,0)),"")</f>
        <v/>
      </c>
      <c r="I155" s="970"/>
      <c r="J155" s="976" t="str">
        <f>IF(AND('Marks Entry 6th'!$CL$3="",'Marks Entry 7th'!$CL$3=""),"",IF(AND(C104=6),'Marks Entry 6th'!$CL$3,IF(AND(C104=7),'Marks Entry 7th'!$CL$3,"")))</f>
        <v/>
      </c>
      <c r="K155" s="977"/>
      <c r="L155" s="978"/>
      <c r="M155" s="974">
        <f>IF(AND(P140=""),"",'Result Sheet'!$FS$7)</f>
        <v>100</v>
      </c>
      <c r="N155" s="974"/>
      <c r="O155" s="969" t="str">
        <f>IFERROR(IF(AND(P140=""),"",VLOOKUP(P140,Marks,174,0)),"")</f>
        <v/>
      </c>
      <c r="P155" s="969"/>
      <c r="Q155" s="970" t="str">
        <f>IFERROR(IF(AND(P140=""),"",VLOOKUP(P140,Marks,175,0)),"")</f>
        <v/>
      </c>
      <c r="R155" s="970"/>
    </row>
    <row r="156" spans="1:18" ht="20.100000000000001" customHeight="1">
      <c r="A156" s="396">
        <f>IF(P140="","",A155+1)</f>
        <v>24</v>
      </c>
      <c r="B156" s="971" t="str">
        <f>IF('Master sheet'!$D$11="Hindi","विषय","Subject")</f>
        <v>विषय</v>
      </c>
      <c r="C156" s="972"/>
      <c r="D156" s="972"/>
      <c r="E156" s="365" t="str">
        <f>IF('Master sheet'!$D$11="Hindi","प्राप्तांक","Ob.M.")</f>
        <v>प्राप्तांक</v>
      </c>
      <c r="F156" s="92" t="str">
        <f>IF('Master sheet'!$D$11="Hindi","ग्रेड","Grade")</f>
        <v>ग्रेड</v>
      </c>
      <c r="G156" s="435"/>
      <c r="H156" s="435"/>
      <c r="I156" s="971" t="str">
        <f>IF('Master sheet'!$D$11="Hindi","विषय","Subject")</f>
        <v>विषय</v>
      </c>
      <c r="J156" s="972"/>
      <c r="K156" s="972"/>
      <c r="L156" s="365" t="str">
        <f>IF('Master sheet'!$D$11="Hindi","प्राप्तांक","Ob.M.")</f>
        <v>प्राप्तांक</v>
      </c>
      <c r="M156" s="92" t="str">
        <f>IF('Master sheet'!$D$11="Hindi","ग्रेड","Grade")</f>
        <v>ग्रेड</v>
      </c>
      <c r="N156" s="971" t="str">
        <f>IF('Master sheet'!$D$11="Hindi","विषय","Subject")</f>
        <v>विषय</v>
      </c>
      <c r="O156" s="972"/>
      <c r="P156" s="973"/>
      <c r="Q156" s="366" t="str">
        <f>IF('Master sheet'!$D$11="Hindi","प्राप्तांक","Ob.M.")</f>
        <v>प्राप्तांक</v>
      </c>
      <c r="R156" s="92" t="str">
        <f>IF('Master sheet'!$D$11="Hindi","ग्रेड","Grade")</f>
        <v>ग्रेड</v>
      </c>
    </row>
    <row r="157" spans="1:18" ht="20.100000000000001" customHeight="1">
      <c r="A157" s="396">
        <f>IF(P140="","",A156+1)</f>
        <v>25</v>
      </c>
      <c r="B157" s="962" t="str">
        <f>IF('Master sheet'!$D$11="Hindi","कार्यानुभव","WORK EXP.")</f>
        <v>कार्यानुभव</v>
      </c>
      <c r="C157" s="963"/>
      <c r="D157" s="963"/>
      <c r="E157" s="979">
        <f>IFERROR(VLOOKUP(P140,Marks,143,0),"")</f>
        <v>93</v>
      </c>
      <c r="F157" s="980"/>
      <c r="G157" s="437" t="str">
        <f>IFERROR(VLOOKUP(P140,Marks,147,0),"")</f>
        <v>A+</v>
      </c>
      <c r="H157" s="981" t="str">
        <f>IF('Master sheet'!$D$11="Hindi","कला शिक्षा","ART EDU.")</f>
        <v>कला शिक्षा</v>
      </c>
      <c r="I157" s="981"/>
      <c r="J157" s="981"/>
      <c r="K157" s="979">
        <f>IFERROR(VLOOKUP(P140,Marks,153,0),"")</f>
        <v>80</v>
      </c>
      <c r="L157" s="980"/>
      <c r="M157" s="97" t="str">
        <f>IFERROR(VLOOKUP(P140,Marks,157,0),"")</f>
        <v>A</v>
      </c>
      <c r="N157" s="964" t="str">
        <f>IF('Master sheet'!$D$11="Hindi","स्वा. एवं शा. शिक्षा","HE.&amp;PH. EDU.")</f>
        <v>स्वा. एवं शा. शिक्षा</v>
      </c>
      <c r="O157" s="965"/>
      <c r="P157" s="966"/>
      <c r="Q157" s="88">
        <f>IFERROR(VLOOKUP(P140,Marks,163,0),"")</f>
        <v>86</v>
      </c>
      <c r="R157" s="97" t="str">
        <f>IFERROR(VLOOKUP(P140,Marks,167,0),"")</f>
        <v>A</v>
      </c>
    </row>
    <row r="158" spans="1:18">
      <c r="A158" s="396">
        <f>IF(P140="","",A157+1)</f>
        <v>26</v>
      </c>
      <c r="B158" s="372"/>
      <c r="C158" s="372"/>
      <c r="D158" s="372"/>
      <c r="E158" s="373"/>
      <c r="F158" s="374"/>
      <c r="G158" s="374"/>
      <c r="H158" s="374"/>
      <c r="I158" s="372"/>
      <c r="J158" s="372"/>
      <c r="K158" s="372"/>
      <c r="L158" s="373"/>
      <c r="M158" s="374"/>
      <c r="N158" s="375"/>
      <c r="O158" s="375"/>
      <c r="P158" s="375"/>
      <c r="Q158" s="373"/>
      <c r="R158" s="374"/>
    </row>
    <row r="159" spans="1:18" ht="21" customHeight="1">
      <c r="A159" s="396">
        <f>IF(P140="","",A158+1)</f>
        <v>27</v>
      </c>
      <c r="B159" s="957" t="str">
        <f>IF('Master sheet'!$D$11="Hindi","कुल कार्य दिवस :-","Total Meeting :-")</f>
        <v>कुल कार्य दिवस :-</v>
      </c>
      <c r="C159" s="957"/>
      <c r="D159" s="957"/>
      <c r="E159" s="967" t="str">
        <f>IFERROR(VLOOKUP(P140,Marks,182,0),"")</f>
        <v/>
      </c>
      <c r="F159" s="967"/>
      <c r="G159" s="967"/>
      <c r="H159" s="967"/>
      <c r="I159" s="967"/>
      <c r="J159" s="967"/>
      <c r="K159" s="957" t="str">
        <f>IF('Master sheet'!$D$11="Hindi","कुल उपस्थिति :-","Total Attendance :-")</f>
        <v>कुल उपस्थिति :-</v>
      </c>
      <c r="L159" s="957"/>
      <c r="M159" s="957"/>
      <c r="N159" s="957"/>
      <c r="O159" s="968" t="str">
        <f>IFERROR(VLOOKUP(P140,Marks,183,0),"")</f>
        <v/>
      </c>
      <c r="P159" s="968"/>
      <c r="Q159" s="968"/>
      <c r="R159" s="968"/>
    </row>
    <row r="160" spans="1:18" ht="21" customHeight="1">
      <c r="A160" s="396">
        <f>IF(P140="","",A159+1)</f>
        <v>28</v>
      </c>
      <c r="B160" s="957" t="str">
        <f>IF('Master sheet'!$D$11="Hindi","परिणाम :-","Result :-")</f>
        <v>परिणाम :-</v>
      </c>
      <c r="C160" s="957"/>
      <c r="D160" s="957"/>
      <c r="E160" s="958" t="str">
        <f>IFERROR(VLOOKUP(P140,Marks,181,0),"")</f>
        <v>कक्षा क्रमोन्नत</v>
      </c>
      <c r="F160" s="958"/>
      <c r="G160" s="958"/>
      <c r="H160" s="958"/>
      <c r="I160" s="958"/>
      <c r="J160" s="958"/>
      <c r="K160" s="957" t="str">
        <f>IF('Master sheet'!$D$11="Hindi","परिणाम प्रतिशत में :-","Result in Percentage :-")</f>
        <v>परिणाम प्रतिशत में :-</v>
      </c>
      <c r="L160" s="957"/>
      <c r="M160" s="957"/>
      <c r="N160" s="957"/>
      <c r="O160" s="959">
        <f>IFERROR(VLOOKUP(P140,Marks,177,0),"")</f>
        <v>67.248908296943227</v>
      </c>
      <c r="P160" s="959"/>
      <c r="Q160" s="959"/>
      <c r="R160" s="959"/>
    </row>
    <row r="161" spans="1:18" ht="21" customHeight="1">
      <c r="A161" s="396">
        <f>IF(P140="","",A160+1)</f>
        <v>29</v>
      </c>
      <c r="B161" s="957" t="str">
        <f>IF('Master sheet'!$D$11="Hindi","श्रेणी / ग्रेड :-","Division / Grade :-")</f>
        <v>श्रेणी / ग्रेड :-</v>
      </c>
      <c r="C161" s="957"/>
      <c r="D161" s="957"/>
      <c r="E161" s="380" t="str">
        <f>IFERROR(VLOOKUP(P140,Marks,178,0),"")</f>
        <v>I</v>
      </c>
      <c r="F161" s="381" t="s">
        <v>194</v>
      </c>
      <c r="G161" s="440" t="str">
        <f>IFERROR(VLOOKUP(P140,Marks,179,0),"")</f>
        <v>C</v>
      </c>
      <c r="H161" s="381"/>
      <c r="I161" s="960"/>
      <c r="J161" s="960"/>
      <c r="K161" s="957" t="str">
        <f>IF('Master sheet'!$D$11="Hindi","कक्षा में स्थान :-","Position in the Class :-")</f>
        <v>कक्षा में स्थान :-</v>
      </c>
      <c r="L161" s="957"/>
      <c r="M161" s="957"/>
      <c r="N161" s="957"/>
      <c r="O161" s="961">
        <f>IFERROR(VLOOKUP(P140,Marks,180,0),"")</f>
        <v>5.9999999999999858</v>
      </c>
      <c r="P161" s="961"/>
      <c r="Q161" s="961"/>
      <c r="R161" s="961"/>
    </row>
    <row r="162" spans="1:18" ht="21" customHeight="1">
      <c r="A162" s="396">
        <f>IF(P140="","",A161+1)</f>
        <v>30</v>
      </c>
      <c r="B162" s="954" t="str">
        <f>IF('Master sheet'!$D$11="Hindi","परीक्षा परिणाम घोषणा दिनांक :-","Result Declaration Date :-")</f>
        <v>परीक्षा परिणाम घोषणा दिनांक :-</v>
      </c>
      <c r="C162" s="954"/>
      <c r="D162" s="954"/>
      <c r="E162" s="955">
        <f>IF(AND(P140=""),"",'Master sheet'!$D$10)</f>
        <v>45419</v>
      </c>
      <c r="F162" s="955"/>
      <c r="G162" s="955"/>
      <c r="H162" s="955"/>
      <c r="I162" s="955"/>
      <c r="J162" s="434"/>
      <c r="K162" s="91"/>
      <c r="L162" s="91"/>
      <c r="M162" s="57"/>
      <c r="N162" s="91"/>
      <c r="O162" s="91"/>
      <c r="P162" s="91"/>
      <c r="Q162" s="91"/>
      <c r="R162" s="91"/>
    </row>
    <row r="163" spans="1:18" ht="67.5" customHeight="1">
      <c r="A163" s="396">
        <f>IF(P140="","",A162+1)</f>
        <v>31</v>
      </c>
      <c r="B163" s="956" t="str">
        <f>IF(AND(C137=6),CONCATENATE("( ",UPPER('Master sheet'!H12)," )"),IF(AND(C137=7),CONCATENATE("( ",UPPER('Master sheet'!H21)," )"),""))</f>
        <v>( SHARAD SHARMA )</v>
      </c>
      <c r="C163" s="956"/>
      <c r="D163" s="956"/>
      <c r="E163" s="956"/>
      <c r="F163" s="956" t="str">
        <f>IF(AND(P140=""),"",CONCATENATE("(",'Master sheet'!$D$14," )"))</f>
        <v>(Suresh Chand )</v>
      </c>
      <c r="G163" s="956"/>
      <c r="H163" s="956"/>
      <c r="I163" s="956"/>
      <c r="J163" s="956"/>
      <c r="K163" s="956"/>
      <c r="L163" s="956"/>
      <c r="M163" s="956" t="str">
        <f>IF(AND(P140=""),"",CONCATENATE("(",'Master sheet'!$D$12," )"))</f>
        <v>(USHA PALIYA )</v>
      </c>
      <c r="N163" s="956"/>
      <c r="O163" s="956"/>
      <c r="P163" s="956"/>
      <c r="Q163" s="956"/>
      <c r="R163" s="956"/>
    </row>
    <row r="164" spans="1:18">
      <c r="A164" s="396">
        <f>IF(P140="","",A163+1)</f>
        <v>32</v>
      </c>
      <c r="B164" s="953" t="str">
        <f>IF('Master sheet'!$D$11="Hindi","हस्ताक्षर कक्षाध्यापक","Signature of the class teacher")</f>
        <v>हस्ताक्षर कक्षाध्यापक</v>
      </c>
      <c r="C164" s="953"/>
      <c r="D164" s="953"/>
      <c r="E164" s="953"/>
      <c r="F164" s="953" t="str">
        <f>IF('Master sheet'!$D$11="Hindi","हस्ताक्षर परीक्षा प्रभारी","Signature of the exam. Incharge")</f>
        <v>हस्ताक्षर परीक्षा प्रभारी</v>
      </c>
      <c r="G164" s="953"/>
      <c r="H164" s="953"/>
      <c r="I164" s="953"/>
      <c r="J164" s="953"/>
      <c r="K164" s="953"/>
      <c r="L164" s="953"/>
      <c r="M164" s="953" t="str">
        <f>IF('Master sheet'!$D$11="Hindi","हस्ताक्षर संस्था प्रधान","Head of Institute's Signature")</f>
        <v>हस्ताक्षर संस्था प्रधान</v>
      </c>
      <c r="N164" s="953"/>
      <c r="O164" s="953"/>
      <c r="P164" s="953"/>
      <c r="Q164" s="953"/>
      <c r="R164" s="953"/>
    </row>
    <row r="166" spans="1:18" ht="21" customHeight="1">
      <c r="A166" s="396">
        <f>IF(P173="","",1)</f>
        <v>1</v>
      </c>
      <c r="B166" s="1003" t="str">
        <f>IF('Master sheet'!$D$11="Hindi","वार्षिक रिपोर्ट कार्ड ","Report Card")</f>
        <v xml:space="preserve">वार्षिक रिपोर्ट कार्ड </v>
      </c>
      <c r="C166" s="1003"/>
      <c r="D166" s="1003"/>
      <c r="E166" s="1003"/>
      <c r="F166" s="1003"/>
      <c r="G166" s="1003"/>
      <c r="H166" s="1003"/>
      <c r="I166" s="1003"/>
      <c r="J166" s="1003"/>
      <c r="K166" s="1003"/>
      <c r="L166" s="1003"/>
      <c r="M166" s="1003"/>
      <c r="N166" s="1003"/>
      <c r="O166" s="1003"/>
      <c r="P166" s="1003"/>
      <c r="Q166" s="1003"/>
      <c r="R166" s="1003"/>
    </row>
    <row r="167" spans="1:18" ht="21" customHeight="1">
      <c r="A167" s="396">
        <f>IF(P173="","",A166+1)</f>
        <v>2</v>
      </c>
      <c r="B167" s="1004" t="str">
        <f>IF('Master sheet'!$D$11="Hindi","शिक्षा विभाग, राजस्थान सरकार","Education Department, Rajasthan Government")</f>
        <v>शिक्षा विभाग, राजस्थान सरकार</v>
      </c>
      <c r="C167" s="1004"/>
      <c r="D167" s="1004"/>
      <c r="E167" s="1004"/>
      <c r="F167" s="1004"/>
      <c r="G167" s="1004"/>
      <c r="H167" s="1004"/>
      <c r="I167" s="1004"/>
      <c r="J167" s="1004"/>
      <c r="K167" s="1004"/>
      <c r="L167" s="1004"/>
      <c r="M167" s="1004"/>
      <c r="N167" s="1004"/>
      <c r="O167" s="1004"/>
      <c r="P167" s="1004"/>
      <c r="Q167" s="1004"/>
      <c r="R167" s="1004"/>
    </row>
    <row r="168" spans="1:18" ht="21" customHeight="1">
      <c r="A168" s="396">
        <f>IF(P173="","",A167+1)</f>
        <v>3</v>
      </c>
      <c r="B168" s="996" t="str">
        <f>IF('Master sheet'!$D$11="Hindi","विद्यालय का नाम :-","School Name :- ")</f>
        <v>विद्यालय का नाम :-</v>
      </c>
      <c r="C168" s="996"/>
      <c r="D168" s="996"/>
      <c r="E168" s="997" t="str">
        <f>IF(AND(P173=""),"",IF('Master sheet'!$D$11="Hindi",'Master sheet'!$D$8,'Master sheet'!$D$7))</f>
        <v xml:space="preserve">महात्मा गाँधी राजकीय विद्यालय (अंग्रेजी माध्यम) बर, पाली </v>
      </c>
      <c r="F168" s="997"/>
      <c r="G168" s="997"/>
      <c r="H168" s="997"/>
      <c r="I168" s="997"/>
      <c r="J168" s="997"/>
      <c r="K168" s="997"/>
      <c r="L168" s="997"/>
      <c r="M168" s="997"/>
      <c r="N168" s="997"/>
      <c r="O168" s="997"/>
      <c r="P168" s="997"/>
      <c r="Q168" s="997"/>
      <c r="R168" s="997"/>
    </row>
    <row r="169" spans="1:18" ht="21" customHeight="1">
      <c r="A169" s="396">
        <f>IF(P173="","",A168+1)</f>
        <v>4</v>
      </c>
      <c r="B169" s="389"/>
      <c r="C169" s="389"/>
      <c r="D169" s="389"/>
      <c r="E169" s="998"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998"/>
      <c r="G169" s="998"/>
      <c r="H169" s="998"/>
      <c r="I169" s="998"/>
      <c r="J169" s="998"/>
      <c r="K169" s="998"/>
      <c r="L169" s="998"/>
      <c r="M169" s="998"/>
      <c r="N169" s="998"/>
      <c r="O169" s="998"/>
      <c r="P169" s="998"/>
      <c r="Q169" s="998"/>
      <c r="R169" s="998"/>
    </row>
    <row r="170" spans="1:18" ht="21" customHeight="1">
      <c r="A170" s="396">
        <f>IF(P173="","",A169+1)</f>
        <v>5</v>
      </c>
      <c r="B170" s="382" t="str">
        <f>IF('Master sheet'!$D$11="Hindi","कक्षा  :-","CLASS :- ")</f>
        <v>कक्षा  :-</v>
      </c>
      <c r="C170" s="999">
        <f>IFERROR(IF(AND(P173=""),"",VLOOKUP(P173,Marks,2,0)),"")</f>
        <v>7</v>
      </c>
      <c r="D170" s="999"/>
      <c r="E170" s="1000" t="str">
        <f>IF('Master sheet'!$D$11="Hindi","सेक्शन :-","Section :- ")</f>
        <v>सेक्शन :-</v>
      </c>
      <c r="F170" s="1000"/>
      <c r="G170" s="1000"/>
      <c r="H170" s="1000"/>
      <c r="I170" s="1000"/>
      <c r="J170" s="999" t="str">
        <f>IFERROR(IF(AND(P173=""),"",VLOOKUP(P173,Marks,3,0)),"")</f>
        <v>A</v>
      </c>
      <c r="K170" s="999"/>
      <c r="L170" s="1001" t="str">
        <f>IF('Master sheet'!$D$11="Hindi","सत्र :- ","Session :- ")</f>
        <v xml:space="preserve">सत्र :- </v>
      </c>
      <c r="M170" s="1001"/>
      <c r="N170" s="1001"/>
      <c r="O170" s="1001"/>
      <c r="P170" s="1002" t="str">
        <f>IF(AND(P173=""),"",'Marks Entry 6th'!$I$2)</f>
        <v xml:space="preserve"> 2023-2024</v>
      </c>
      <c r="Q170" s="1002"/>
      <c r="R170" s="1002"/>
    </row>
    <row r="171" spans="1:18" ht="21" customHeight="1">
      <c r="A171" s="396">
        <f>IF(P173="","",A170+1)</f>
        <v>6</v>
      </c>
      <c r="B171" s="987" t="str">
        <f>IF('Master sheet'!$D$11="Hindi","विद्यार्थी का नाम :-","Student's Name :-")</f>
        <v>विद्यार्थी का नाम :-</v>
      </c>
      <c r="C171" s="987"/>
      <c r="D171" s="987"/>
      <c r="E171" s="988" t="str">
        <f>IFERROR(IF(AND(P173=""),"",VLOOKUP(P173,Marks,6,0)),"")</f>
        <v>BHUMIKA BAGRI</v>
      </c>
      <c r="F171" s="988"/>
      <c r="G171" s="988"/>
      <c r="H171" s="988"/>
      <c r="I171" s="988"/>
      <c r="J171" s="988"/>
      <c r="K171" s="988"/>
      <c r="L171" s="989" t="str">
        <f>IF('Master sheet'!$D$11="Hindi","प्रवेशांक :","SR. NO. :")</f>
        <v>प्रवेशांक :</v>
      </c>
      <c r="M171" s="989"/>
      <c r="N171" s="989"/>
      <c r="O171" s="989"/>
      <c r="P171" s="994">
        <f>IFERROR(IF(AND(P173=""),"",VLOOKUP(P173,Marks,5,0)),"")</f>
        <v>939</v>
      </c>
      <c r="Q171" s="994"/>
      <c r="R171" s="994"/>
    </row>
    <row r="172" spans="1:18" ht="21" customHeight="1">
      <c r="A172" s="396">
        <f>IF(P173="","",A171+1)</f>
        <v>7</v>
      </c>
      <c r="B172" s="987" t="str">
        <f>IF('Master sheet'!$D$11="Hindi","पिता का नाम :-","Father's Name :-")</f>
        <v>पिता का नाम :-</v>
      </c>
      <c r="C172" s="987"/>
      <c r="D172" s="987"/>
      <c r="E172" s="988" t="str">
        <f>IFERROR(IF(AND(P173=""),"",VLOOKUP(P173,Marks,7,0)),"")</f>
        <v>MUKESH BAGRI</v>
      </c>
      <c r="F172" s="988"/>
      <c r="G172" s="988"/>
      <c r="H172" s="988"/>
      <c r="I172" s="988"/>
      <c r="J172" s="988"/>
      <c r="K172" s="988"/>
      <c r="L172" s="989" t="str">
        <f>IF('Master sheet'!$D$11="Hindi","जन्म तिथि :","Date of Birth :")</f>
        <v>जन्म तिथि :</v>
      </c>
      <c r="M172" s="989"/>
      <c r="N172" s="989"/>
      <c r="O172" s="989"/>
      <c r="P172" s="995" t="str">
        <f>IFERROR(IF(AND(P173=""),"",VLOOKUP(P173,Marks,4,0)),"")</f>
        <v>16-06-2014</v>
      </c>
      <c r="Q172" s="995"/>
      <c r="R172" s="995"/>
    </row>
    <row r="173" spans="1:18" ht="15.75">
      <c r="A173" s="396">
        <f>IF(P173="","",A172+1)</f>
        <v>8</v>
      </c>
      <c r="B173" s="987" t="str">
        <f>IF('Master sheet'!$D$11="Hindi","माता का नाम :-","Mother's Name :-")</f>
        <v>माता का नाम :-</v>
      </c>
      <c r="C173" s="987"/>
      <c r="D173" s="987"/>
      <c r="E173" s="988" t="str">
        <f>IFERROR(IF(AND(P173=""),"",VLOOKUP(P173,Marks,8,0)),"")</f>
        <v>SEEMA BAGRI</v>
      </c>
      <c r="F173" s="988"/>
      <c r="G173" s="988"/>
      <c r="H173" s="988"/>
      <c r="I173" s="988"/>
      <c r="J173" s="988"/>
      <c r="K173" s="988"/>
      <c r="L173" s="989" t="str">
        <f>IF('Master sheet'!$D$11="Hindi","रोल नंबर :-","Roll No. :")</f>
        <v>रोल नंबर :-</v>
      </c>
      <c r="M173" s="989"/>
      <c r="N173" s="989"/>
      <c r="O173" s="989"/>
      <c r="P173" s="990">
        <f>IF(P140="","",IF(AND(P140+1&gt;$AA$6),"",P140+1))</f>
        <v>706</v>
      </c>
      <c r="Q173" s="990"/>
      <c r="R173" s="990"/>
    </row>
    <row r="174" spans="1:18" ht="15.75">
      <c r="A174" s="396">
        <f>IF(P173="","",A173+1)</f>
        <v>9</v>
      </c>
      <c r="B174" s="383"/>
      <c r="C174" s="383"/>
      <c r="D174" s="383"/>
      <c r="E174" s="384"/>
      <c r="F174" s="384"/>
      <c r="G174" s="431"/>
      <c r="H174" s="431"/>
      <c r="I174" s="384"/>
      <c r="J174" s="384"/>
      <c r="K174" s="384"/>
      <c r="L174" s="385"/>
      <c r="M174" s="385"/>
      <c r="N174" s="385"/>
      <c r="O174" s="385"/>
      <c r="P174" s="386"/>
      <c r="Q174" s="386"/>
      <c r="R174" s="386"/>
    </row>
    <row r="175" spans="1:18" ht="21.75" customHeight="1">
      <c r="A175" s="396">
        <f>IF(P173="","",A174+1)</f>
        <v>10</v>
      </c>
      <c r="B175" s="991" t="str">
        <f>IF('Master sheet'!$D$11="Hindi","विषय","Subject")</f>
        <v>विषय</v>
      </c>
      <c r="C175" s="708" t="str">
        <f>IF('Master sheet'!$D$11="Hindi","प्रथम परख ","First Test")</f>
        <v xml:space="preserve">प्रथम परख </v>
      </c>
      <c r="D175" s="709"/>
      <c r="E175" s="729" t="str">
        <f>IF('Master sheet'!$D$11="Hindi","द्वितीय परख","Second Test")</f>
        <v>द्वितीय परख</v>
      </c>
      <c r="F175" s="730"/>
      <c r="G175" s="729" t="str">
        <f>IF('Master sheet'!$D$11="Hindi","तृतीय परख","Third Test")</f>
        <v>तृतीय परख</v>
      </c>
      <c r="H175" s="730"/>
      <c r="I175" s="992" t="str">
        <f>IF('Master sheet'!$D$11="Hindi","सा. परख योग","Test Total")</f>
        <v>सा. परख योग</v>
      </c>
      <c r="J175" s="732" t="str">
        <f>IF('Master sheet'!$D$11="Hindi","अर्द्धवार्षिक","Half Yearly")</f>
        <v>अर्द्धवार्षिक</v>
      </c>
      <c r="K175" s="733"/>
      <c r="L175" s="734"/>
      <c r="M175" s="735" t="str">
        <f>IF('Master sheet'!$D$11="Hindi","अर्द्ध वा. तक योग","Total Till H.Y.")</f>
        <v>अर्द्ध वा. तक योग</v>
      </c>
      <c r="N175" s="732" t="str">
        <f>IF('Master sheet'!$D$11="Hindi","वार्षिक","Yearly")</f>
        <v>वार्षिक</v>
      </c>
      <c r="O175" s="733"/>
      <c r="P175" s="734"/>
      <c r="Q175" s="710" t="str">
        <f>IF('Master sheet'!$D$11="Hindi","विषय कुल योग ","Subject Total")</f>
        <v xml:space="preserve">विषय कुल योग </v>
      </c>
      <c r="R175" s="711" t="str">
        <f>IF('Master sheet'!$D$11="Hindi","ग्रेड","Grade")</f>
        <v>ग्रेड</v>
      </c>
    </row>
    <row r="176" spans="1:18" ht="86.25" customHeight="1">
      <c r="A176" s="396">
        <f>IF(P173="","",A175+1)</f>
        <v>11</v>
      </c>
      <c r="B176" s="991"/>
      <c r="C176" s="441" t="str">
        <f>IF('Master sheet'!$D$11="Hindi","लिखित परीक्षा","Written")</f>
        <v>लिखित परीक्षा</v>
      </c>
      <c r="D176" s="441" t="str">
        <f>IF('Master sheet'!$D$11="Hindi","गतिविधि, मौखिक, प्रोजेक्ट, प्रायोगिक","Act, Oral, Project, Prac.")</f>
        <v>गतिविधि, मौखिक, प्रोजेक्ट, प्रायोगिक</v>
      </c>
      <c r="E176" s="441" t="str">
        <f>IF('Master sheet'!$D$11="Hindi","लिखित परीक्षा","Written")</f>
        <v>लिखित परीक्षा</v>
      </c>
      <c r="F176" s="441" t="str">
        <f>IF('Master sheet'!$D$11="Hindi","गतिविधि, मौखिक, प्रोजेक्ट, प्रायोगिक","Act, Oral, Project, Prac.")</f>
        <v>गतिविधि, मौखिक, प्रोजेक्ट, प्रायोगिक</v>
      </c>
      <c r="G176" s="441" t="str">
        <f>IF('Master sheet'!$D$11="Hindi","लिखित परीक्षा","Written")</f>
        <v>लिखित परीक्षा</v>
      </c>
      <c r="H176" s="441" t="str">
        <f>IF('Master sheet'!$D$11="Hindi","गतिविधि, मौखिक, प्रोजेक्ट, प्रायोगिक","Act, Oral, Project, Prac.")</f>
        <v>गतिविधि, मौखिक, प्रोजेक्ट, प्रायोगिक</v>
      </c>
      <c r="I176" s="993"/>
      <c r="J176" s="441" t="str">
        <f>IF('Master sheet'!$D$11="Hindi","लिखित परीक्षा","Written")</f>
        <v>लिखित परीक्षा</v>
      </c>
      <c r="K176" s="441" t="str">
        <f>IF('Master sheet'!$D$11="Hindi","गतिविधि, मौखिक, प्रोजेक्ट, प्रायोगिक","Act, Oral, Project, Prac.")</f>
        <v>गतिविधि, मौखिक, प्रोजेक्ट, प्रायोगिक</v>
      </c>
      <c r="L176" s="441" t="str">
        <f>IF('Master sheet'!$D$11="Hindi","अर्द्ध वा. योग","H.Y. Total")</f>
        <v>अर्द्ध वा. योग</v>
      </c>
      <c r="M176" s="735"/>
      <c r="N176" s="441" t="str">
        <f>IF('Master sheet'!$D$11="Hindi","लिखित परीक्षा","Written")</f>
        <v>लिखित परीक्षा</v>
      </c>
      <c r="O176" s="441" t="str">
        <f>IF('Master sheet'!$D$11="Hindi","गतिविधि, मौखिक, प्रोजेक्ट, प्रायोगिक","Act, Oral, Project, Prac.")</f>
        <v>गतिविधि, मौखिक, प्रोजेक्ट, प्रायोगिक</v>
      </c>
      <c r="P176" s="441" t="str">
        <f>IF('Master sheet'!$D$11="Hindi","वार्षिक योग","Yearly Total")</f>
        <v>वार्षिक योग</v>
      </c>
      <c r="Q176" s="710"/>
      <c r="R176" s="712">
        <v>0</v>
      </c>
    </row>
    <row r="177" spans="1:18" ht="21.75" customHeight="1">
      <c r="A177" s="396">
        <f>IF(P173="","",A176+1)</f>
        <v>12</v>
      </c>
      <c r="B177" s="991"/>
      <c r="C177" s="114">
        <v>5</v>
      </c>
      <c r="D177" s="114">
        <v>5</v>
      </c>
      <c r="E177" s="114">
        <v>5</v>
      </c>
      <c r="F177" s="114">
        <v>5</v>
      </c>
      <c r="G177" s="114">
        <v>5</v>
      </c>
      <c r="H177" s="114">
        <v>5</v>
      </c>
      <c r="I177" s="378">
        <f>IF(AND(C177="",D177="",E177="",F177="",G177="",H177=""),"",SUM(C177:H177))</f>
        <v>30</v>
      </c>
      <c r="J177" s="114">
        <v>50</v>
      </c>
      <c r="K177" s="114">
        <v>20</v>
      </c>
      <c r="L177" s="116">
        <f>IF(AND(J177="",K177=""),"",SUM(J177:K177))</f>
        <v>70</v>
      </c>
      <c r="M177" s="115">
        <f>IF(AND(I177="NA",L177="NA"),"NA",SUM(I177,L177))</f>
        <v>100</v>
      </c>
      <c r="N177" s="114">
        <v>70</v>
      </c>
      <c r="O177" s="114">
        <v>30</v>
      </c>
      <c r="P177" s="289">
        <f>IF(AND(N177="",O177=""),"",SUM(N177:O177))</f>
        <v>100</v>
      </c>
      <c r="Q177" s="115">
        <f>IF(P177="","",SUM(M177,P177))</f>
        <v>200</v>
      </c>
      <c r="R177" s="114"/>
    </row>
    <row r="178" spans="1:18" ht="20.100000000000001" customHeight="1">
      <c r="A178" s="396">
        <f>IF(P173="","",A177+1)</f>
        <v>13</v>
      </c>
      <c r="B178" s="92" t="str">
        <f>IF('Master sheet'!D$11="Hindi","हिंदी","Hindi")</f>
        <v>हिंदी</v>
      </c>
      <c r="C178" s="433">
        <f>IFERROR(VLOOKUP(P173,Marks,11,0),"")</f>
        <v>4</v>
      </c>
      <c r="D178" s="433">
        <f>IFERROR(VLOOKUP(P173,Marks,12,0),"")</f>
        <v>5</v>
      </c>
      <c r="E178" s="433">
        <f>IFERROR(VLOOKUP(P173,Marks,13,0),"")</f>
        <v>5</v>
      </c>
      <c r="F178" s="433">
        <f>IFERROR(VLOOKUP(P173,Marks,14,0),"")</f>
        <v>5</v>
      </c>
      <c r="G178" s="433">
        <f>IFERROR(VLOOKUP(P173,Marks,15,0),"")</f>
        <v>5</v>
      </c>
      <c r="H178" s="433">
        <f>IFERROR(VLOOKUP(P173,Marks,16,0),"")</f>
        <v>3</v>
      </c>
      <c r="I178" s="377">
        <f>IFERROR(VLOOKUP(P173,Marks,17,0),"")</f>
        <v>27</v>
      </c>
      <c r="J178" s="433">
        <f>IFERROR(VLOOKUP(P173,Marks,18,0),"")</f>
        <v>25</v>
      </c>
      <c r="K178" s="433">
        <f>IFERROR(VLOOKUP(P173,Marks,19,0),"")</f>
        <v>11</v>
      </c>
      <c r="L178" s="87">
        <f>IFERROR(VLOOKUP(P173,Marks,20,0),"")</f>
        <v>36</v>
      </c>
      <c r="M178" s="376">
        <f>IFERROR(VLOOKUP(P173,Marks,21,0),"")</f>
        <v>63</v>
      </c>
      <c r="N178" s="433">
        <f>IFERROR(VLOOKUP(P173,Marks,22,0),"")</f>
        <v>37</v>
      </c>
      <c r="O178" s="433">
        <f>IFERROR(VLOOKUP(P173,Marks,23,0),"")</f>
        <v>11</v>
      </c>
      <c r="P178" s="87">
        <f>IFERROR(VLOOKUP(P173,Marks,24,0),"")</f>
        <v>48</v>
      </c>
      <c r="Q178" s="379">
        <f>IFERROR(VLOOKUP(P173,Marks,25,0),"")</f>
        <v>111</v>
      </c>
      <c r="R178" s="89" t="str">
        <f>IFERROR(VLOOKUP(P173,Marks,31,0),"")</f>
        <v>C</v>
      </c>
    </row>
    <row r="179" spans="1:18" ht="20.100000000000001" customHeight="1">
      <c r="A179" s="396">
        <f>IF(P173="","",A178+1)</f>
        <v>14</v>
      </c>
      <c r="B179" s="92" t="str">
        <f>IF('Master sheet'!$D$11="Hindi","अंग्रेजी","English")</f>
        <v>अंग्रेजी</v>
      </c>
      <c r="C179" s="433">
        <f>IFERROR(VLOOKUP(P173,Marks,32,0),"")</f>
        <v>4</v>
      </c>
      <c r="D179" s="433">
        <f>IFERROR(VLOOKUP(P173,Marks,33,0),"")</f>
        <v>3</v>
      </c>
      <c r="E179" s="433">
        <f>IFERROR(VLOOKUP(P173,Marks,34,0),"")</f>
        <v>3</v>
      </c>
      <c r="F179" s="433">
        <f>IFERROR(VLOOKUP(P173,Marks,35,0),"")</f>
        <v>5</v>
      </c>
      <c r="G179" s="433">
        <f>IFERROR(VLOOKUP(P173,Marks,36,0),"")</f>
        <v>4</v>
      </c>
      <c r="H179" s="433">
        <f>IFERROR(VLOOKUP(P173,Marks,37,0),"")</f>
        <v>5</v>
      </c>
      <c r="I179" s="377">
        <f>IFERROR(VLOOKUP(P173,Marks,38,0),"")</f>
        <v>24</v>
      </c>
      <c r="J179" s="433">
        <f>IFERROR(VLOOKUP(P173,Marks,39,0),"")</f>
        <v>33</v>
      </c>
      <c r="K179" s="433">
        <f>IFERROR(VLOOKUP(P173,Marks,40,0),"")</f>
        <v>11</v>
      </c>
      <c r="L179" s="87">
        <f>IFERROR(VLOOKUP(P173,Marks,41,0),"")</f>
        <v>44</v>
      </c>
      <c r="M179" s="376">
        <f>IFERROR(VLOOKUP(P173,Marks,42,0),"")</f>
        <v>68</v>
      </c>
      <c r="N179" s="433">
        <f>IFERROR(VLOOKUP(P173,Marks,43,0),"")</f>
        <v>37</v>
      </c>
      <c r="O179" s="433">
        <f>IFERROR(VLOOKUP(P173,Marks,44,0),"")</f>
        <v>9</v>
      </c>
      <c r="P179" s="87">
        <f>IFERROR(VLOOKUP(P173,Marks,45,0),"")</f>
        <v>46</v>
      </c>
      <c r="Q179" s="379">
        <f>IFERROR(VLOOKUP(P173,Marks,46,0),"")</f>
        <v>114</v>
      </c>
      <c r="R179" s="89" t="str">
        <f>IFERROR(VLOOKUP(P173,Marks,52,0),"")</f>
        <v>C</v>
      </c>
    </row>
    <row r="180" spans="1:18" ht="20.100000000000001" customHeight="1">
      <c r="A180" s="396">
        <f>IF(P173="","",A179+1)</f>
        <v>15</v>
      </c>
      <c r="B180" s="92" t="str">
        <f>IFERROR(VLOOKUP(P173,Marks,53,0),"")</f>
        <v>पंजाबी (75)</v>
      </c>
      <c r="C180" s="433">
        <f>IFERROR(VLOOKUP(P173,Marks,54,0),"")</f>
        <v>5</v>
      </c>
      <c r="D180" s="433">
        <f>IFERROR(VLOOKUP(P173,Marks,55,0),"")</f>
        <v>4</v>
      </c>
      <c r="E180" s="433">
        <f>IFERROR(VLOOKUP(P173,Marks,56,0),"")</f>
        <v>4</v>
      </c>
      <c r="F180" s="433">
        <f>IFERROR(VLOOKUP(P173,Marks,57,0),"")</f>
        <v>4</v>
      </c>
      <c r="G180" s="433">
        <f>IFERROR(VLOOKUP(P173,Marks,58,0),"")</f>
        <v>4</v>
      </c>
      <c r="H180" s="433">
        <f>IFERROR(VLOOKUP(P173,Marks,59,0),"")</f>
        <v>5</v>
      </c>
      <c r="I180" s="377">
        <f>IFERROR(VLOOKUP(P173,Marks,60,0),"")</f>
        <v>26</v>
      </c>
      <c r="J180" s="433">
        <f>IFERROR(VLOOKUP(P173,Marks,61,0),"")</f>
        <v>48</v>
      </c>
      <c r="K180" s="433">
        <f>IFERROR(VLOOKUP(P173,Marks,62,0),"")</f>
        <v>19</v>
      </c>
      <c r="L180" s="87">
        <f>IFERROR(VLOOKUP(P173,Marks,63,0),"")</f>
        <v>67</v>
      </c>
      <c r="M180" s="376">
        <f>IFERROR(VLOOKUP(P173,Marks,64,0),"")</f>
        <v>93</v>
      </c>
      <c r="N180" s="433">
        <f>IFERROR(VLOOKUP(P173,Marks,65,0),"")</f>
        <v>43</v>
      </c>
      <c r="O180" s="433">
        <f>IFERROR(VLOOKUP(P173,Marks,66,0),"")</f>
        <v>8</v>
      </c>
      <c r="P180" s="87">
        <f>IFERROR(VLOOKUP(P173,Marks,67,0),"")</f>
        <v>51</v>
      </c>
      <c r="Q180" s="379">
        <f>IFERROR(VLOOKUP(P173,Marks,68,0),"")</f>
        <v>144</v>
      </c>
      <c r="R180" s="89" t="str">
        <f>IFERROR(VLOOKUP(P173,Marks,74,0),"")</f>
        <v>B</v>
      </c>
    </row>
    <row r="181" spans="1:18" ht="20.100000000000001" customHeight="1">
      <c r="A181" s="396">
        <f>IF(P173="","",A180+1)</f>
        <v>16</v>
      </c>
      <c r="B181" s="92" t="str">
        <f>IF('Master sheet'!$D$11="Hindi","गणित","Maths")</f>
        <v>गणित</v>
      </c>
      <c r="C181" s="433">
        <f>IFERROR(VLOOKUP(P173,Marks,75,0),"")</f>
        <v>4</v>
      </c>
      <c r="D181" s="433">
        <f>IFERROR(VLOOKUP(P173,Marks,76,0),"")</f>
        <v>5</v>
      </c>
      <c r="E181" s="433">
        <f>IFERROR(VLOOKUP(P173,Marks,77,0),"")</f>
        <v>4</v>
      </c>
      <c r="F181" s="433">
        <f>IFERROR(VLOOKUP(P173,Marks,78,0),"")</f>
        <v>5</v>
      </c>
      <c r="G181" s="433">
        <f>IFERROR(VLOOKUP(P173,Marks,79,0),"")</f>
        <v>4</v>
      </c>
      <c r="H181" s="433">
        <f>IFERROR(VLOOKUP(P173,Marks,80,0),"")</f>
        <v>5</v>
      </c>
      <c r="I181" s="377">
        <f>IFERROR(VLOOKUP(P173,Marks,81,0),"")</f>
        <v>27</v>
      </c>
      <c r="J181" s="433">
        <f>IFERROR(VLOOKUP(P173,Marks,82,0),"")</f>
        <v>31</v>
      </c>
      <c r="K181" s="433">
        <f>IFERROR(VLOOKUP(P173,Marks,83,0),"")</f>
        <v>9</v>
      </c>
      <c r="L181" s="87">
        <f>IFERROR(VLOOKUP(P173,Marks,84,0),"")</f>
        <v>40</v>
      </c>
      <c r="M181" s="376">
        <f>IFERROR(VLOOKUP(P173,Marks,85,0),"")</f>
        <v>67</v>
      </c>
      <c r="N181" s="433">
        <f>IFERROR(VLOOKUP(P173,Marks,86,0),"")</f>
        <v>55</v>
      </c>
      <c r="O181" s="433">
        <f>IFERROR(VLOOKUP(P173,Marks,87,0),"")</f>
        <v>8</v>
      </c>
      <c r="P181" s="87">
        <f>IFERROR(VLOOKUP(P173,Marks,88,0),"")</f>
        <v>63</v>
      </c>
      <c r="Q181" s="379">
        <f>IFERROR(VLOOKUP(P173,Marks,89,0),"")</f>
        <v>130</v>
      </c>
      <c r="R181" s="89" t="str">
        <f>IFERROR(VLOOKUP(P173,Marks,95,0),"")</f>
        <v>C</v>
      </c>
    </row>
    <row r="182" spans="1:18" ht="20.100000000000001" customHeight="1">
      <c r="A182" s="396">
        <f>IF(P173="","",A181+1)</f>
        <v>17</v>
      </c>
      <c r="B182" s="92" t="str">
        <f>IF('Master sheet'!$D$11="Hindi","विज्ञान","Science")</f>
        <v>विज्ञान</v>
      </c>
      <c r="C182" s="433">
        <f>IFERROR(VLOOKUP(P173,Marks,96,0),"")</f>
        <v>5</v>
      </c>
      <c r="D182" s="433">
        <f>IFERROR(VLOOKUP(P173,Marks,97),"")</f>
        <v>5</v>
      </c>
      <c r="E182" s="433">
        <f>IFERROR(VLOOKUP(P173,Marks,98,0),"")</f>
        <v>5</v>
      </c>
      <c r="F182" s="433">
        <f>IFERROR(VLOOKUP(P173,Marks,99,0),"")</f>
        <v>5</v>
      </c>
      <c r="G182" s="433">
        <f>IFERROR(VLOOKUP(P173,Marks,100,0),"")</f>
        <v>4</v>
      </c>
      <c r="H182" s="433">
        <f>IFERROR(VLOOKUP(P173,Marks,101,0),"")</f>
        <v>4</v>
      </c>
      <c r="I182" s="377">
        <f>IFERROR(VLOOKUP(P173,Marks,102,0),"")</f>
        <v>28</v>
      </c>
      <c r="J182" s="433">
        <f>IFERROR(VLOOKUP(P173,Marks,103,0),"")</f>
        <v>28</v>
      </c>
      <c r="K182" s="433">
        <f>IFERROR(VLOOKUP(P173,Marks,104,0),"")</f>
        <v>11</v>
      </c>
      <c r="L182" s="87">
        <f>IFERROR(VLOOKUP(P173,Marks,105,0),"")</f>
        <v>39</v>
      </c>
      <c r="M182" s="376">
        <f>IFERROR(VLOOKUP(P173,Marks,106,0),"")</f>
        <v>67</v>
      </c>
      <c r="N182" s="433">
        <f>IFERROR(VLOOKUP(P173,Marks,107,0),"")</f>
        <v>58</v>
      </c>
      <c r="O182" s="433">
        <f>IFERROR(VLOOKUP(P173,Marks,108,0),"")</f>
        <v>16</v>
      </c>
      <c r="P182" s="87">
        <f>IFERROR(VLOOKUP(P173,Marks,109,0),"")</f>
        <v>74</v>
      </c>
      <c r="Q182" s="379">
        <f>IFERROR(VLOOKUP(P173,Marks,110,0),"")</f>
        <v>141</v>
      </c>
      <c r="R182" s="89" t="str">
        <f>IFERROR(VLOOKUP(P173,Marks,116,0),"")</f>
        <v>C</v>
      </c>
    </row>
    <row r="183" spans="1:18" ht="20.100000000000001" customHeight="1">
      <c r="A183" s="396">
        <f>IF(P173="","",A182+1)</f>
        <v>18</v>
      </c>
      <c r="B183" s="92" t="str">
        <f>IF('Master sheet'!$D$11="Hindi","सामाजिक विज्ञान","Social Science")</f>
        <v>सामाजिक विज्ञान</v>
      </c>
      <c r="C183" s="433">
        <f>IFERROR(VLOOKUP(P173,Marks,117,0),"")</f>
        <v>5</v>
      </c>
      <c r="D183" s="433">
        <f>IFERROR(VLOOKUP(P173,Marks,118,0),"")</f>
        <v>5</v>
      </c>
      <c r="E183" s="433">
        <f>IFERROR(VLOOKUP(P173,Marks,119,0),"")</f>
        <v>4</v>
      </c>
      <c r="F183" s="433">
        <f>IFERROR(VLOOKUP(P173,Marks,120,0),"")</f>
        <v>4</v>
      </c>
      <c r="G183" s="433">
        <f>IFERROR(VLOOKUP(P173,Marks,121,0),"")</f>
        <v>3</v>
      </c>
      <c r="H183" s="433">
        <f>IFERROR(VLOOKUP(P173,Marks,122,0),"")</f>
        <v>3</v>
      </c>
      <c r="I183" s="377">
        <f>IFERROR(VLOOKUP(P173,Marks,123,0),"")</f>
        <v>24</v>
      </c>
      <c r="J183" s="433">
        <f>IFERROR(VLOOKUP(P173,Marks,124,0),"")</f>
        <v>42</v>
      </c>
      <c r="K183" s="433">
        <f>IFERROR(VLOOKUP(P173,Marks,125,0),"")</f>
        <v>10</v>
      </c>
      <c r="L183" s="87">
        <f>IFERROR(VLOOKUP(P173,Marks,126,0),"")</f>
        <v>52</v>
      </c>
      <c r="M183" s="376">
        <f>IFERROR(VLOOKUP(P173,Marks,127,0),"")</f>
        <v>76</v>
      </c>
      <c r="N183" s="433">
        <f>IFERROR(VLOOKUP(P173,Marks,128,0),"")</f>
        <v>66</v>
      </c>
      <c r="O183" s="433">
        <f>IFERROR(VLOOKUP(P173,Marks,129,0),"")</f>
        <v>18</v>
      </c>
      <c r="P183" s="87">
        <f>IFERROR(VLOOKUP(P173,Marks,130,0),"")</f>
        <v>84</v>
      </c>
      <c r="Q183" s="379">
        <f>IFERROR(VLOOKUP(P173,Marks,131,0),"")</f>
        <v>160</v>
      </c>
      <c r="R183" s="89" t="str">
        <f>IFERROR(VLOOKUP(P173,Marks,137,0),"")</f>
        <v>B</v>
      </c>
    </row>
    <row r="184" spans="1:18" ht="27" customHeight="1">
      <c r="A184" s="396">
        <f>IF(P173="","",A183+1)</f>
        <v>19</v>
      </c>
      <c r="B184" s="438" t="str">
        <f>IF('Master sheet'!$D$11="Hindi","कुल योग","Total")</f>
        <v>कुल योग</v>
      </c>
      <c r="C184" s="90">
        <f>IF(AND(C178="",C179="",C180="",C181="",C182="",C183=""),"",SUM(C178:C183))</f>
        <v>27</v>
      </c>
      <c r="D184" s="90">
        <f t="shared" ref="D184:Q184" si="5">IF(AND(D178="",D179="",D180="",D181="",D182="",D183=""),"",SUM(D178:D183))</f>
        <v>27</v>
      </c>
      <c r="E184" s="90">
        <f t="shared" si="5"/>
        <v>25</v>
      </c>
      <c r="F184" s="90">
        <f t="shared" si="5"/>
        <v>28</v>
      </c>
      <c r="G184" s="90">
        <f t="shared" si="5"/>
        <v>24</v>
      </c>
      <c r="H184" s="90">
        <f t="shared" si="5"/>
        <v>25</v>
      </c>
      <c r="I184" s="90">
        <f t="shared" si="5"/>
        <v>156</v>
      </c>
      <c r="J184" s="90">
        <f t="shared" si="5"/>
        <v>207</v>
      </c>
      <c r="K184" s="90">
        <f t="shared" si="5"/>
        <v>71</v>
      </c>
      <c r="L184" s="90">
        <f t="shared" si="5"/>
        <v>278</v>
      </c>
      <c r="M184" s="90">
        <f t="shared" si="5"/>
        <v>434</v>
      </c>
      <c r="N184" s="90">
        <f t="shared" si="5"/>
        <v>296</v>
      </c>
      <c r="O184" s="90">
        <f t="shared" si="5"/>
        <v>70</v>
      </c>
      <c r="P184" s="90">
        <f t="shared" si="5"/>
        <v>366</v>
      </c>
      <c r="Q184" s="90">
        <f t="shared" si="5"/>
        <v>800</v>
      </c>
      <c r="R184" s="226" t="str">
        <f>IFERROR(VLOOKUP(P173,Marks,179,0),"")</f>
        <v>C</v>
      </c>
    </row>
    <row r="185" spans="1:18">
      <c r="A185" s="396">
        <f>IF(P173="","",A184+1)</f>
        <v>20</v>
      </c>
      <c r="B185" s="982"/>
      <c r="C185" s="982"/>
      <c r="D185" s="982"/>
      <c r="E185" s="982"/>
      <c r="F185" s="982"/>
      <c r="G185" s="982"/>
      <c r="H185" s="982"/>
      <c r="I185" s="982"/>
      <c r="J185" s="982"/>
      <c r="K185" s="982"/>
      <c r="L185" s="982"/>
      <c r="M185" s="982"/>
      <c r="N185" s="982"/>
      <c r="O185" s="982"/>
      <c r="P185" s="982"/>
      <c r="Q185" s="982"/>
      <c r="R185" s="982"/>
    </row>
    <row r="186" spans="1:18" ht="20.100000000000001" customHeight="1">
      <c r="A186" s="396">
        <f>IF(P173="","",A185+1)</f>
        <v>21</v>
      </c>
      <c r="B186" s="983" t="str">
        <f>IF('Master sheet'!$D$11="Hindi","अतिरिक्त विषय ","Extra Subject")</f>
        <v xml:space="preserve">अतिरिक्त विषय </v>
      </c>
      <c r="C186" s="983"/>
      <c r="D186" s="983"/>
      <c r="E186" s="983"/>
      <c r="F186" s="983"/>
      <c r="G186" s="983"/>
      <c r="H186" s="983"/>
      <c r="I186" s="983"/>
      <c r="J186" s="983"/>
      <c r="K186" s="983"/>
      <c r="L186" s="983"/>
      <c r="M186" s="983"/>
      <c r="N186" s="983"/>
      <c r="O186" s="983"/>
      <c r="P186" s="983"/>
      <c r="Q186" s="983"/>
      <c r="R186" s="983"/>
    </row>
    <row r="187" spans="1:18" ht="20.100000000000001" customHeight="1">
      <c r="A187" s="396">
        <f>IF(P173="","",A186+1)</f>
        <v>22</v>
      </c>
      <c r="B187" s="981" t="str">
        <f>IF('Master sheet'!$D$11="Hindi","विषय","Subject")</f>
        <v>विषय</v>
      </c>
      <c r="C187" s="981"/>
      <c r="D187" s="981" t="str">
        <f>IF('Master sheet'!$D$11="Hindi","पूर्णांक","M.M.")</f>
        <v>पूर्णांक</v>
      </c>
      <c r="E187" s="981"/>
      <c r="F187" s="981" t="str">
        <f>IF('Master sheet'!$D$11="Hindi","प्राप्तांक","Ob.M.")</f>
        <v>प्राप्तांक</v>
      </c>
      <c r="G187" s="981"/>
      <c r="H187" s="981" t="str">
        <f>IF('Master sheet'!$D$11="Hindi","ग्रेड","Grade")</f>
        <v>ग्रेड</v>
      </c>
      <c r="I187" s="981"/>
      <c r="J187" s="984" t="str">
        <f>IF('Master sheet'!$D$11="Hindi","विषय","Subject")</f>
        <v>विषय</v>
      </c>
      <c r="K187" s="986"/>
      <c r="L187" s="985"/>
      <c r="M187" s="984" t="str">
        <f>IF('Master sheet'!$D$11="Hindi","पूर्णांक","M.M.")</f>
        <v>पूर्णांक</v>
      </c>
      <c r="N187" s="985"/>
      <c r="O187" s="984" t="str">
        <f>IF('Master sheet'!$D$11="Hindi","प्राप्तांक","Ob.M.")</f>
        <v>प्राप्तांक</v>
      </c>
      <c r="P187" s="985"/>
      <c r="Q187" s="984" t="str">
        <f>IF('Master sheet'!$D$11="Hindi","ग्रेड","Grade")</f>
        <v>ग्रेड</v>
      </c>
      <c r="R187" s="985"/>
    </row>
    <row r="188" spans="1:18" ht="20.100000000000001" customHeight="1">
      <c r="A188" s="396">
        <f>IF(P173="","",A187+1)</f>
        <v>23</v>
      </c>
      <c r="B188" s="975" t="str">
        <f>IF(AND('Marks Entry 6th'!$CJ$3="",'Marks Entry 7th'!$CJ$3=""),"",IF(AND(C137=6),'Marks Entry 6th'!$CJ$3,IF(AND(C137=7),'Marks Entry 7th'!$CJ$3,"")))</f>
        <v/>
      </c>
      <c r="C188" s="975"/>
      <c r="D188" s="974">
        <f>IF(AND(P173=""),"",'Result Sheet'!$FO$7)</f>
        <v>100</v>
      </c>
      <c r="E188" s="974"/>
      <c r="F188" s="969" t="str">
        <f>IFERROR(IF(AND(P173=""),"",VLOOKUP(P173,Marks,170,0)),"")</f>
        <v/>
      </c>
      <c r="G188" s="969"/>
      <c r="H188" s="970" t="str">
        <f>IFERROR(IF(AND(P173=""),"",VLOOKUP(P173,Marks,171,0)),"")</f>
        <v/>
      </c>
      <c r="I188" s="970"/>
      <c r="J188" s="976" t="str">
        <f>IF(AND('Marks Entry 6th'!$CL$3="",'Marks Entry 7th'!$CL$3=""),"",IF(AND(C137=6),'Marks Entry 6th'!$CL$3,IF(AND(C137=7),'Marks Entry 7th'!$CL$3,"")))</f>
        <v/>
      </c>
      <c r="K188" s="977"/>
      <c r="L188" s="978"/>
      <c r="M188" s="974">
        <f>IF(AND(P173=""),"",'Result Sheet'!$FS$7)</f>
        <v>100</v>
      </c>
      <c r="N188" s="974"/>
      <c r="O188" s="969" t="str">
        <f>IFERROR(IF(AND(P173=""),"",VLOOKUP(P173,Marks,174,0)),"")</f>
        <v/>
      </c>
      <c r="P188" s="969"/>
      <c r="Q188" s="970" t="str">
        <f>IFERROR(IF(AND(P173=""),"",VLOOKUP(P173,Marks,175,0)),"")</f>
        <v/>
      </c>
      <c r="R188" s="970"/>
    </row>
    <row r="189" spans="1:18" ht="20.100000000000001" customHeight="1">
      <c r="A189" s="396">
        <f>IF(P173="","",A188+1)</f>
        <v>24</v>
      </c>
      <c r="B189" s="971" t="str">
        <f>IF('Master sheet'!$D$11="Hindi","विषय","Subject")</f>
        <v>विषय</v>
      </c>
      <c r="C189" s="972"/>
      <c r="D189" s="972"/>
      <c r="E189" s="365" t="str">
        <f>IF('Master sheet'!$D$11="Hindi","प्राप्तांक","Ob.M.")</f>
        <v>प्राप्तांक</v>
      </c>
      <c r="F189" s="92" t="str">
        <f>IF('Master sheet'!$D$11="Hindi","ग्रेड","Grade")</f>
        <v>ग्रेड</v>
      </c>
      <c r="G189" s="435"/>
      <c r="H189" s="435"/>
      <c r="I189" s="971" t="str">
        <f>IF('Master sheet'!$D$11="Hindi","विषय","Subject")</f>
        <v>विषय</v>
      </c>
      <c r="J189" s="972"/>
      <c r="K189" s="972"/>
      <c r="L189" s="365" t="str">
        <f>IF('Master sheet'!$D$11="Hindi","प्राप्तांक","Ob.M.")</f>
        <v>प्राप्तांक</v>
      </c>
      <c r="M189" s="92" t="str">
        <f>IF('Master sheet'!$D$11="Hindi","ग्रेड","Grade")</f>
        <v>ग्रेड</v>
      </c>
      <c r="N189" s="971" t="str">
        <f>IF('Master sheet'!$D$11="Hindi","विषय","Subject")</f>
        <v>विषय</v>
      </c>
      <c r="O189" s="972"/>
      <c r="P189" s="973"/>
      <c r="Q189" s="366" t="str">
        <f>IF('Master sheet'!$D$11="Hindi","प्राप्तांक","Ob.M.")</f>
        <v>प्राप्तांक</v>
      </c>
      <c r="R189" s="92" t="str">
        <f>IF('Master sheet'!$D$11="Hindi","ग्रेड","Grade")</f>
        <v>ग्रेड</v>
      </c>
    </row>
    <row r="190" spans="1:18" ht="20.100000000000001" customHeight="1">
      <c r="A190" s="396">
        <f>IF(P173="","",A189+1)</f>
        <v>25</v>
      </c>
      <c r="B190" s="962" t="str">
        <f>IF('Master sheet'!$D$11="Hindi","कार्यानुभव","WORK EXP.")</f>
        <v>कार्यानुभव</v>
      </c>
      <c r="C190" s="963"/>
      <c r="D190" s="963"/>
      <c r="E190" s="979">
        <f>IFERROR(VLOOKUP(P173,Marks,143,0),"")</f>
        <v>94</v>
      </c>
      <c r="F190" s="980"/>
      <c r="G190" s="437" t="str">
        <f>IFERROR(VLOOKUP(P173,Marks,147,0),"")</f>
        <v>A+</v>
      </c>
      <c r="H190" s="981" t="str">
        <f>IF('Master sheet'!$D$11="Hindi","कला शिक्षा","ART EDU.")</f>
        <v>कला शिक्षा</v>
      </c>
      <c r="I190" s="981"/>
      <c r="J190" s="981"/>
      <c r="K190" s="979">
        <f>IFERROR(VLOOKUP(P173,Marks,153,0),"")</f>
        <v>77</v>
      </c>
      <c r="L190" s="980"/>
      <c r="M190" s="97" t="str">
        <f>IFERROR(VLOOKUP(P173,Marks,157,0),"")</f>
        <v>A</v>
      </c>
      <c r="N190" s="964" t="str">
        <f>IF('Master sheet'!$D$11="Hindi","स्वा. एवं शा. शिक्षा","HE.&amp;PH. EDU.")</f>
        <v>स्वा. एवं शा. शिक्षा</v>
      </c>
      <c r="O190" s="965"/>
      <c r="P190" s="966"/>
      <c r="Q190" s="88">
        <f>IFERROR(VLOOKUP(P173,Marks,163,0),"")</f>
        <v>85</v>
      </c>
      <c r="R190" s="97" t="str">
        <f>IFERROR(VLOOKUP(P173,Marks,167,0),"")</f>
        <v>A</v>
      </c>
    </row>
    <row r="191" spans="1:18">
      <c r="A191" s="396">
        <f>IF(P173="","",A190+1)</f>
        <v>26</v>
      </c>
      <c r="B191" s="372"/>
      <c r="C191" s="372"/>
      <c r="D191" s="372"/>
      <c r="E191" s="373"/>
      <c r="F191" s="374"/>
      <c r="G191" s="374"/>
      <c r="H191" s="374"/>
      <c r="I191" s="372"/>
      <c r="J191" s="372"/>
      <c r="K191" s="372"/>
      <c r="L191" s="373"/>
      <c r="M191" s="374"/>
      <c r="N191" s="375"/>
      <c r="O191" s="375"/>
      <c r="P191" s="375"/>
      <c r="Q191" s="373"/>
      <c r="R191" s="374"/>
    </row>
    <row r="192" spans="1:18" ht="21" customHeight="1">
      <c r="A192" s="396">
        <f>IF(P173="","",A191+1)</f>
        <v>27</v>
      </c>
      <c r="B192" s="957" t="str">
        <f>IF('Master sheet'!$D$11="Hindi","कुल कार्य दिवस :-","Total Meeting :-")</f>
        <v>कुल कार्य दिवस :-</v>
      </c>
      <c r="C192" s="957"/>
      <c r="D192" s="957"/>
      <c r="E192" s="967" t="str">
        <f>IFERROR(VLOOKUP(P173,Marks,182,0),"")</f>
        <v/>
      </c>
      <c r="F192" s="967"/>
      <c r="G192" s="967"/>
      <c r="H192" s="967"/>
      <c r="I192" s="967"/>
      <c r="J192" s="967"/>
      <c r="K192" s="957" t="str">
        <f>IF('Master sheet'!$D$11="Hindi","कुल उपस्थिति :-","Total Attendance :-")</f>
        <v>कुल उपस्थिति :-</v>
      </c>
      <c r="L192" s="957"/>
      <c r="M192" s="957"/>
      <c r="N192" s="957"/>
      <c r="O192" s="968" t="str">
        <f>IFERROR(VLOOKUP(P173,Marks,183,0),"")</f>
        <v/>
      </c>
      <c r="P192" s="968"/>
      <c r="Q192" s="968"/>
      <c r="R192" s="968"/>
    </row>
    <row r="193" spans="1:18" ht="21" customHeight="1">
      <c r="A193" s="396">
        <f>IF(P173="","",A192+1)</f>
        <v>28</v>
      </c>
      <c r="B193" s="957" t="str">
        <f>IF('Master sheet'!$D$11="Hindi","परिणाम :-","Result :-")</f>
        <v>परिणाम :-</v>
      </c>
      <c r="C193" s="957"/>
      <c r="D193" s="957"/>
      <c r="E193" s="958" t="str">
        <f>IFERROR(VLOOKUP(P173,Marks,181,0),"")</f>
        <v>कक्षा क्रमोन्नत</v>
      </c>
      <c r="F193" s="958"/>
      <c r="G193" s="958"/>
      <c r="H193" s="958"/>
      <c r="I193" s="958"/>
      <c r="J193" s="958"/>
      <c r="K193" s="957" t="str">
        <f>IF('Master sheet'!$D$11="Hindi","परिणाम प्रतिशत में :-","Result in Percentage :-")</f>
        <v>परिणाम प्रतिशत में :-</v>
      </c>
      <c r="L193" s="957"/>
      <c r="M193" s="957"/>
      <c r="N193" s="957"/>
      <c r="O193" s="959">
        <f>IFERROR(VLOOKUP(P173,Marks,177,0),"")</f>
        <v>66.666666666666671</v>
      </c>
      <c r="P193" s="959"/>
      <c r="Q193" s="959"/>
      <c r="R193" s="959"/>
    </row>
    <row r="194" spans="1:18" ht="21" customHeight="1">
      <c r="A194" s="396">
        <f>IF(P173="","",A193+1)</f>
        <v>29</v>
      </c>
      <c r="B194" s="957" t="str">
        <f>IF('Master sheet'!$D$11="Hindi","श्रेणी / ग्रेड :-","Division / Grade :-")</f>
        <v>श्रेणी / ग्रेड :-</v>
      </c>
      <c r="C194" s="957"/>
      <c r="D194" s="957"/>
      <c r="E194" s="380" t="str">
        <f>IFERROR(VLOOKUP(P173,Marks,178,0),"")</f>
        <v>I</v>
      </c>
      <c r="F194" s="381" t="s">
        <v>194</v>
      </c>
      <c r="G194" s="440" t="str">
        <f>IFERROR(VLOOKUP(P173,Marks,179,0),"")</f>
        <v>C</v>
      </c>
      <c r="H194" s="381"/>
      <c r="I194" s="960"/>
      <c r="J194" s="960"/>
      <c r="K194" s="957" t="str">
        <f>IF('Master sheet'!$D$11="Hindi","कक्षा में स्थान :-","Position in the Class :-")</f>
        <v>कक्षा में स्थान :-</v>
      </c>
      <c r="L194" s="957"/>
      <c r="M194" s="957"/>
      <c r="N194" s="957"/>
      <c r="O194" s="961">
        <f>IFERROR(VLOOKUP(P173,Marks,180,0),"")</f>
        <v>7.9999999999999858</v>
      </c>
      <c r="P194" s="961"/>
      <c r="Q194" s="961"/>
      <c r="R194" s="961"/>
    </row>
    <row r="195" spans="1:18" ht="21" customHeight="1">
      <c r="A195" s="396">
        <f>IF(P173="","",A194+1)</f>
        <v>30</v>
      </c>
      <c r="B195" s="954" t="str">
        <f>IF('Master sheet'!$D$11="Hindi","परीक्षा परिणाम घोषणा दिनांक :-","Result Declaration Date :-")</f>
        <v>परीक्षा परिणाम घोषणा दिनांक :-</v>
      </c>
      <c r="C195" s="954"/>
      <c r="D195" s="954"/>
      <c r="E195" s="955">
        <f>IF(AND(P173=""),"",'Master sheet'!$D$10)</f>
        <v>45419</v>
      </c>
      <c r="F195" s="955"/>
      <c r="G195" s="955"/>
      <c r="H195" s="955"/>
      <c r="I195" s="955"/>
      <c r="J195" s="434"/>
      <c r="K195" s="91"/>
      <c r="L195" s="91"/>
      <c r="M195" s="57"/>
      <c r="N195" s="91"/>
      <c r="O195" s="91"/>
      <c r="P195" s="91"/>
      <c r="Q195" s="91"/>
      <c r="R195" s="91"/>
    </row>
    <row r="196" spans="1:18" ht="67.5" customHeight="1">
      <c r="A196" s="396">
        <f>IF(P173="","",A195+1)</f>
        <v>31</v>
      </c>
      <c r="B196" s="956" t="str">
        <f>IF(AND(C170=6),CONCATENATE("( ",UPPER('Master sheet'!H12)," )"),IF(AND(C170=7),CONCATENATE("( ",UPPER('Master sheet'!H21)," )"),""))</f>
        <v>( SHARAD SHARMA )</v>
      </c>
      <c r="C196" s="956"/>
      <c r="D196" s="956"/>
      <c r="E196" s="956"/>
      <c r="F196" s="956" t="str">
        <f>IF(AND(P173=""),"",CONCATENATE("(",'Master sheet'!$D$14," )"))</f>
        <v>(Suresh Chand )</v>
      </c>
      <c r="G196" s="956"/>
      <c r="H196" s="956"/>
      <c r="I196" s="956"/>
      <c r="J196" s="956"/>
      <c r="K196" s="956"/>
      <c r="L196" s="956"/>
      <c r="M196" s="956" t="str">
        <f>IF(AND(P173=""),"",CONCATENATE("(",'Master sheet'!$D$12," )"))</f>
        <v>(USHA PALIYA )</v>
      </c>
      <c r="N196" s="956"/>
      <c r="O196" s="956"/>
      <c r="P196" s="956"/>
      <c r="Q196" s="956"/>
      <c r="R196" s="956"/>
    </row>
    <row r="197" spans="1:18">
      <c r="A197" s="396">
        <f>IF(P173="","",A196+1)</f>
        <v>32</v>
      </c>
      <c r="B197" s="953" t="str">
        <f>IF('Master sheet'!$D$11="Hindi","हस्ताक्षर कक्षाध्यापक","Signature of the class teacher")</f>
        <v>हस्ताक्षर कक्षाध्यापक</v>
      </c>
      <c r="C197" s="953"/>
      <c r="D197" s="953"/>
      <c r="E197" s="953"/>
      <c r="F197" s="953" t="str">
        <f>IF('Master sheet'!$D$11="Hindi","हस्ताक्षर परीक्षा प्रभारी","Signature of the exam. Incharge")</f>
        <v>हस्ताक्षर परीक्षा प्रभारी</v>
      </c>
      <c r="G197" s="953"/>
      <c r="H197" s="953"/>
      <c r="I197" s="953"/>
      <c r="J197" s="953"/>
      <c r="K197" s="953"/>
      <c r="L197" s="953"/>
      <c r="M197" s="953" t="str">
        <f>IF('Master sheet'!$D$11="Hindi","हस्ताक्षर संस्था प्रधान","Head of Institute's Signature")</f>
        <v>हस्ताक्षर संस्था प्रधान</v>
      </c>
      <c r="N197" s="953"/>
      <c r="O197" s="953"/>
      <c r="P197" s="953"/>
      <c r="Q197" s="953"/>
      <c r="R197" s="953"/>
    </row>
    <row r="199" spans="1:18" ht="21" customHeight="1">
      <c r="A199" s="396">
        <f>IF(P206="","",1)</f>
        <v>1</v>
      </c>
      <c r="B199" s="1003" t="str">
        <f>IF('Master sheet'!$D$11="Hindi","वार्षिक रिपोर्ट कार्ड ","Report Card")</f>
        <v xml:space="preserve">वार्षिक रिपोर्ट कार्ड </v>
      </c>
      <c r="C199" s="1003"/>
      <c r="D199" s="1003"/>
      <c r="E199" s="1003"/>
      <c r="F199" s="1003"/>
      <c r="G199" s="1003"/>
      <c r="H199" s="1003"/>
      <c r="I199" s="1003"/>
      <c r="J199" s="1003"/>
      <c r="K199" s="1003"/>
      <c r="L199" s="1003"/>
      <c r="M199" s="1003"/>
      <c r="N199" s="1003"/>
      <c r="O199" s="1003"/>
      <c r="P199" s="1003"/>
      <c r="Q199" s="1003"/>
      <c r="R199" s="1003"/>
    </row>
    <row r="200" spans="1:18" ht="21" customHeight="1">
      <c r="A200" s="396">
        <f>IF(P206="","",A199+1)</f>
        <v>2</v>
      </c>
      <c r="B200" s="1004" t="str">
        <f>IF('Master sheet'!$D$11="Hindi","शिक्षा विभाग, राजस्थान सरकार","Education Department, Rajasthan Government")</f>
        <v>शिक्षा विभाग, राजस्थान सरकार</v>
      </c>
      <c r="C200" s="1004"/>
      <c r="D200" s="1004"/>
      <c r="E200" s="1004"/>
      <c r="F200" s="1004"/>
      <c r="G200" s="1004"/>
      <c r="H200" s="1004"/>
      <c r="I200" s="1004"/>
      <c r="J200" s="1004"/>
      <c r="K200" s="1004"/>
      <c r="L200" s="1004"/>
      <c r="M200" s="1004"/>
      <c r="N200" s="1004"/>
      <c r="O200" s="1004"/>
      <c r="P200" s="1004"/>
      <c r="Q200" s="1004"/>
      <c r="R200" s="1004"/>
    </row>
    <row r="201" spans="1:18" ht="21" customHeight="1">
      <c r="A201" s="396">
        <f>IF(P206="","",A200+1)</f>
        <v>3</v>
      </c>
      <c r="B201" s="996" t="str">
        <f>IF('Master sheet'!$D$11="Hindi","विद्यालय का नाम :-","School Name :- ")</f>
        <v>विद्यालय का नाम :-</v>
      </c>
      <c r="C201" s="996"/>
      <c r="D201" s="996"/>
      <c r="E201" s="997" t="str">
        <f>IF(AND(P206=""),"",IF('Master sheet'!$D$11="Hindi",'Master sheet'!$D$8,'Master sheet'!$D$7))</f>
        <v xml:space="preserve">महात्मा गाँधी राजकीय विद्यालय (अंग्रेजी माध्यम) बर, पाली </v>
      </c>
      <c r="F201" s="997"/>
      <c r="G201" s="997"/>
      <c r="H201" s="997"/>
      <c r="I201" s="997"/>
      <c r="J201" s="997"/>
      <c r="K201" s="997"/>
      <c r="L201" s="997"/>
      <c r="M201" s="997"/>
      <c r="N201" s="997"/>
      <c r="O201" s="997"/>
      <c r="P201" s="997"/>
      <c r="Q201" s="997"/>
      <c r="R201" s="997"/>
    </row>
    <row r="202" spans="1:18" ht="21" customHeight="1">
      <c r="A202" s="396">
        <f>IF(P206="","",A201+1)</f>
        <v>4</v>
      </c>
      <c r="B202" s="389"/>
      <c r="C202" s="389"/>
      <c r="D202" s="389"/>
      <c r="E202" s="998" t="str">
        <f>IF(AND(P206=""),"",IF('Master sheet'!$D$11="Hindi",CONCATENATE("(विद्यालय मान्यता क्रमांक व वर्ष : ","  ",'Master sheet'!$D$6),CONCATENATE("(School Recognition Number &amp; Years : ","  ",'Master sheet'!$D$6)))</f>
        <v>(विद्यालय मान्यता क्रमांक व वर्ष :   शिक्षा/पाली/1995/2001</v>
      </c>
      <c r="F202" s="998"/>
      <c r="G202" s="998"/>
      <c r="H202" s="998"/>
      <c r="I202" s="998"/>
      <c r="J202" s="998"/>
      <c r="K202" s="998"/>
      <c r="L202" s="998"/>
      <c r="M202" s="998"/>
      <c r="N202" s="998"/>
      <c r="O202" s="998"/>
      <c r="P202" s="998"/>
      <c r="Q202" s="998"/>
      <c r="R202" s="998"/>
    </row>
    <row r="203" spans="1:18" ht="21" customHeight="1">
      <c r="A203" s="396">
        <f>IF(P206="","",A202+1)</f>
        <v>5</v>
      </c>
      <c r="B203" s="382" t="str">
        <f>IF('Master sheet'!$D$11="Hindi","कक्षा  :-","CLASS :- ")</f>
        <v>कक्षा  :-</v>
      </c>
      <c r="C203" s="999">
        <f>IFERROR(IF(AND(P206=""),"",VLOOKUP(P206,Marks,2,0)),"")</f>
        <v>7</v>
      </c>
      <c r="D203" s="999"/>
      <c r="E203" s="1000" t="str">
        <f>IF('Master sheet'!$D$11="Hindi","सेक्शन :-","Section :- ")</f>
        <v>सेक्शन :-</v>
      </c>
      <c r="F203" s="1000"/>
      <c r="G203" s="1000"/>
      <c r="H203" s="1000"/>
      <c r="I203" s="1000"/>
      <c r="J203" s="999" t="str">
        <f>IFERROR(IF(AND(P206=""),"",VLOOKUP(P206,Marks,3,0)),"")</f>
        <v>A</v>
      </c>
      <c r="K203" s="999"/>
      <c r="L203" s="1001" t="str">
        <f>IF('Master sheet'!$D$11="Hindi","सत्र :- ","Session :- ")</f>
        <v xml:space="preserve">सत्र :- </v>
      </c>
      <c r="M203" s="1001"/>
      <c r="N203" s="1001"/>
      <c r="O203" s="1001"/>
      <c r="P203" s="1002" t="str">
        <f>IF(AND(P206=""),"",'Marks Entry 6th'!$I$2)</f>
        <v xml:space="preserve"> 2023-2024</v>
      </c>
      <c r="Q203" s="1002"/>
      <c r="R203" s="1002"/>
    </row>
    <row r="204" spans="1:18" ht="21" customHeight="1">
      <c r="A204" s="396">
        <f>IF(P206="","",A203+1)</f>
        <v>6</v>
      </c>
      <c r="B204" s="987" t="str">
        <f>IF('Master sheet'!$D$11="Hindi","विद्यार्थी का नाम :-","Student's Name :-")</f>
        <v>विद्यार्थी का नाम :-</v>
      </c>
      <c r="C204" s="987"/>
      <c r="D204" s="987"/>
      <c r="E204" s="988" t="str">
        <f>IFERROR(IF(AND(P206=""),"",VLOOKUP(P206,Marks,6,0)),"")</f>
        <v>DAKSH PRAJAPAT</v>
      </c>
      <c r="F204" s="988"/>
      <c r="G204" s="988"/>
      <c r="H204" s="988"/>
      <c r="I204" s="988"/>
      <c r="J204" s="988"/>
      <c r="K204" s="988"/>
      <c r="L204" s="989" t="str">
        <f>IF('Master sheet'!$D$11="Hindi","प्रवेशांक :","SR. NO. :")</f>
        <v>प्रवेशांक :</v>
      </c>
      <c r="M204" s="989"/>
      <c r="N204" s="989"/>
      <c r="O204" s="989"/>
      <c r="P204" s="994">
        <f>IFERROR(IF(AND(P206=""),"",VLOOKUP(P206,Marks,5,0)),"")</f>
        <v>942</v>
      </c>
      <c r="Q204" s="994"/>
      <c r="R204" s="994"/>
    </row>
    <row r="205" spans="1:18" ht="21" customHeight="1">
      <c r="A205" s="396">
        <f>IF(P206="","",A204+1)</f>
        <v>7</v>
      </c>
      <c r="B205" s="987" t="str">
        <f>IF('Master sheet'!$D$11="Hindi","पिता का नाम :-","Father's Name :-")</f>
        <v>पिता का नाम :-</v>
      </c>
      <c r="C205" s="987"/>
      <c r="D205" s="987"/>
      <c r="E205" s="988" t="str">
        <f>IFERROR(IF(AND(P206=""),"",VLOOKUP(P206,Marks,7,0)),"")</f>
        <v>PRAKASH PRAJAPAT</v>
      </c>
      <c r="F205" s="988"/>
      <c r="G205" s="988"/>
      <c r="H205" s="988"/>
      <c r="I205" s="988"/>
      <c r="J205" s="988"/>
      <c r="K205" s="988"/>
      <c r="L205" s="989" t="str">
        <f>IF('Master sheet'!$D$11="Hindi","जन्म तिथि :","Date of Birth :")</f>
        <v>जन्म तिथि :</v>
      </c>
      <c r="M205" s="989"/>
      <c r="N205" s="989"/>
      <c r="O205" s="989"/>
      <c r="P205" s="995" t="str">
        <f>IFERROR(IF(AND(P206=""),"",VLOOKUP(P206,Marks,4,0)),"")</f>
        <v>28-09-2015</v>
      </c>
      <c r="Q205" s="995"/>
      <c r="R205" s="995"/>
    </row>
    <row r="206" spans="1:18" ht="15.75">
      <c r="A206" s="396">
        <f>IF(P206="","",A205+1)</f>
        <v>8</v>
      </c>
      <c r="B206" s="987" t="str">
        <f>IF('Master sheet'!$D$11="Hindi","माता का नाम :-","Mother's Name :-")</f>
        <v>माता का नाम :-</v>
      </c>
      <c r="C206" s="987"/>
      <c r="D206" s="987"/>
      <c r="E206" s="988" t="str">
        <f>IFERROR(IF(AND(P206=""),"",VLOOKUP(P206,Marks,8,0)),"")</f>
        <v>REKHA PRAJAPATI</v>
      </c>
      <c r="F206" s="988"/>
      <c r="G206" s="988"/>
      <c r="H206" s="988"/>
      <c r="I206" s="988"/>
      <c r="J206" s="988"/>
      <c r="K206" s="988"/>
      <c r="L206" s="989" t="str">
        <f>IF('Master sheet'!$D$11="Hindi","रोल नंबर :-","Roll No. :")</f>
        <v>रोल नंबर :-</v>
      </c>
      <c r="M206" s="989"/>
      <c r="N206" s="989"/>
      <c r="O206" s="989"/>
      <c r="P206" s="990">
        <f>IF(P173="","",IF(AND(P173+1&gt;$AA$6),"",P173+1))</f>
        <v>707</v>
      </c>
      <c r="Q206" s="990"/>
      <c r="R206" s="990"/>
    </row>
    <row r="207" spans="1:18" ht="15.75">
      <c r="A207" s="396">
        <f>IF(P206="","",A206+1)</f>
        <v>9</v>
      </c>
      <c r="B207" s="383"/>
      <c r="C207" s="383"/>
      <c r="D207" s="383"/>
      <c r="E207" s="384"/>
      <c r="F207" s="384"/>
      <c r="G207" s="431"/>
      <c r="H207" s="431"/>
      <c r="I207" s="384"/>
      <c r="J207" s="384"/>
      <c r="K207" s="384"/>
      <c r="L207" s="385"/>
      <c r="M207" s="385"/>
      <c r="N207" s="385"/>
      <c r="O207" s="385"/>
      <c r="P207" s="386"/>
      <c r="Q207" s="386"/>
      <c r="R207" s="386"/>
    </row>
    <row r="208" spans="1:18" ht="21.75" customHeight="1">
      <c r="A208" s="396">
        <f>IF(P206="","",A207+1)</f>
        <v>10</v>
      </c>
      <c r="B208" s="991" t="str">
        <f>IF('Master sheet'!$D$11="Hindi","विषय","Subject")</f>
        <v>विषय</v>
      </c>
      <c r="C208" s="708" t="str">
        <f>IF('Master sheet'!$D$11="Hindi","प्रथम परख ","First Test")</f>
        <v xml:space="preserve">प्रथम परख </v>
      </c>
      <c r="D208" s="709"/>
      <c r="E208" s="729" t="str">
        <f>IF('Master sheet'!$D$11="Hindi","द्वितीय परख","Second Test")</f>
        <v>द्वितीय परख</v>
      </c>
      <c r="F208" s="730"/>
      <c r="G208" s="729" t="str">
        <f>IF('Master sheet'!$D$11="Hindi","तृतीय परख","Third Test")</f>
        <v>तृतीय परख</v>
      </c>
      <c r="H208" s="730"/>
      <c r="I208" s="992" t="str">
        <f>IF('Master sheet'!$D$11="Hindi","सा. परख योग","Test Total")</f>
        <v>सा. परख योग</v>
      </c>
      <c r="J208" s="732" t="str">
        <f>IF('Master sheet'!$D$11="Hindi","अर्द्धवार्षिक","Half Yearly")</f>
        <v>अर्द्धवार्षिक</v>
      </c>
      <c r="K208" s="733"/>
      <c r="L208" s="734"/>
      <c r="M208" s="735" t="str">
        <f>IF('Master sheet'!$D$11="Hindi","अर्द्ध वा. तक योग","Total Till H.Y.")</f>
        <v>अर्द्ध वा. तक योग</v>
      </c>
      <c r="N208" s="732" t="str">
        <f>IF('Master sheet'!$D$11="Hindi","वार्षिक","Yearly")</f>
        <v>वार्षिक</v>
      </c>
      <c r="O208" s="733"/>
      <c r="P208" s="734"/>
      <c r="Q208" s="710" t="str">
        <f>IF('Master sheet'!$D$11="Hindi","विषय कुल योग ","Subject Total")</f>
        <v xml:space="preserve">विषय कुल योग </v>
      </c>
      <c r="R208" s="711" t="str">
        <f>IF('Master sheet'!$D$11="Hindi","ग्रेड","Grade")</f>
        <v>ग्रेड</v>
      </c>
    </row>
    <row r="209" spans="1:18" ht="86.25" customHeight="1">
      <c r="A209" s="396">
        <f>IF(P206="","",A208+1)</f>
        <v>11</v>
      </c>
      <c r="B209" s="991"/>
      <c r="C209" s="441" t="str">
        <f>IF('Master sheet'!$D$11="Hindi","लिखित परीक्षा","Written")</f>
        <v>लिखित परीक्षा</v>
      </c>
      <c r="D209" s="441" t="str">
        <f>IF('Master sheet'!$D$11="Hindi","गतिविधि, मौखिक, प्रोजेक्ट, प्रायोगिक","Act, Oral, Project, Prac.")</f>
        <v>गतिविधि, मौखिक, प्रोजेक्ट, प्रायोगिक</v>
      </c>
      <c r="E209" s="441" t="str">
        <f>IF('Master sheet'!$D$11="Hindi","लिखित परीक्षा","Written")</f>
        <v>लिखित परीक्षा</v>
      </c>
      <c r="F209" s="441" t="str">
        <f>IF('Master sheet'!$D$11="Hindi","गतिविधि, मौखिक, प्रोजेक्ट, प्रायोगिक","Act, Oral, Project, Prac.")</f>
        <v>गतिविधि, मौखिक, प्रोजेक्ट, प्रायोगिक</v>
      </c>
      <c r="G209" s="441" t="str">
        <f>IF('Master sheet'!$D$11="Hindi","लिखित परीक्षा","Written")</f>
        <v>लिखित परीक्षा</v>
      </c>
      <c r="H209" s="441" t="str">
        <f>IF('Master sheet'!$D$11="Hindi","गतिविधि, मौखिक, प्रोजेक्ट, प्रायोगिक","Act, Oral, Project, Prac.")</f>
        <v>गतिविधि, मौखिक, प्रोजेक्ट, प्रायोगिक</v>
      </c>
      <c r="I209" s="993"/>
      <c r="J209" s="441" t="str">
        <f>IF('Master sheet'!$D$11="Hindi","लिखित परीक्षा","Written")</f>
        <v>लिखित परीक्षा</v>
      </c>
      <c r="K209" s="441" t="str">
        <f>IF('Master sheet'!$D$11="Hindi","गतिविधि, मौखिक, प्रोजेक्ट, प्रायोगिक","Act, Oral, Project, Prac.")</f>
        <v>गतिविधि, मौखिक, प्रोजेक्ट, प्रायोगिक</v>
      </c>
      <c r="L209" s="441" t="str">
        <f>IF('Master sheet'!$D$11="Hindi","अर्द्ध वा. योग","H.Y. Total")</f>
        <v>अर्द्ध वा. योग</v>
      </c>
      <c r="M209" s="735"/>
      <c r="N209" s="441" t="str">
        <f>IF('Master sheet'!$D$11="Hindi","लिखित परीक्षा","Written")</f>
        <v>लिखित परीक्षा</v>
      </c>
      <c r="O209" s="441" t="str">
        <f>IF('Master sheet'!$D$11="Hindi","गतिविधि, मौखिक, प्रोजेक्ट, प्रायोगिक","Act, Oral, Project, Prac.")</f>
        <v>गतिविधि, मौखिक, प्रोजेक्ट, प्रायोगिक</v>
      </c>
      <c r="P209" s="441" t="str">
        <f>IF('Master sheet'!$D$11="Hindi","वार्षिक योग","Yearly Total")</f>
        <v>वार्षिक योग</v>
      </c>
      <c r="Q209" s="710"/>
      <c r="R209" s="712">
        <v>0</v>
      </c>
    </row>
    <row r="210" spans="1:18" ht="21.75" customHeight="1">
      <c r="A210" s="396">
        <f>IF(P206="","",A209+1)</f>
        <v>12</v>
      </c>
      <c r="B210" s="991"/>
      <c r="C210" s="114">
        <v>5</v>
      </c>
      <c r="D210" s="114">
        <v>5</v>
      </c>
      <c r="E210" s="114">
        <v>5</v>
      </c>
      <c r="F210" s="114">
        <v>5</v>
      </c>
      <c r="G210" s="114">
        <v>5</v>
      </c>
      <c r="H210" s="114">
        <v>5</v>
      </c>
      <c r="I210" s="378">
        <f>IF(AND(C210="",D210="",E210="",F210="",G210="",H210=""),"",SUM(C210:H210))</f>
        <v>30</v>
      </c>
      <c r="J210" s="114">
        <v>50</v>
      </c>
      <c r="K210" s="114">
        <v>20</v>
      </c>
      <c r="L210" s="116">
        <f>IF(AND(J210="",K210=""),"",SUM(J210:K210))</f>
        <v>70</v>
      </c>
      <c r="M210" s="115">
        <f>IF(AND(I210="NA",L210="NA"),"NA",SUM(I210,L210))</f>
        <v>100</v>
      </c>
      <c r="N210" s="114">
        <v>70</v>
      </c>
      <c r="O210" s="114">
        <v>30</v>
      </c>
      <c r="P210" s="289">
        <f>IF(AND(N210="",O210=""),"",SUM(N210:O210))</f>
        <v>100</v>
      </c>
      <c r="Q210" s="115">
        <f>IF(P210="","",SUM(M210,P210))</f>
        <v>200</v>
      </c>
      <c r="R210" s="114"/>
    </row>
    <row r="211" spans="1:18" ht="20.100000000000001" customHeight="1">
      <c r="A211" s="396">
        <f>IF(P206="","",A210+1)</f>
        <v>13</v>
      </c>
      <c r="B211" s="92" t="str">
        <f>IF('Master sheet'!D$11="Hindi","हिंदी","Hindi")</f>
        <v>हिंदी</v>
      </c>
      <c r="C211" s="433">
        <f>IFERROR(VLOOKUP(P206,Marks,11,0),"")</f>
        <v>4</v>
      </c>
      <c r="D211" s="433">
        <f>IFERROR(VLOOKUP(P206,Marks,12,0),"")</f>
        <v>5</v>
      </c>
      <c r="E211" s="433">
        <f>IFERROR(VLOOKUP(P206,Marks,13,0),"")</f>
        <v>5</v>
      </c>
      <c r="F211" s="433">
        <f>IFERROR(VLOOKUP(P206,Marks,14,0),"")</f>
        <v>5</v>
      </c>
      <c r="G211" s="433">
        <f>IFERROR(VLOOKUP(P206,Marks,15,0),"")</f>
        <v>5</v>
      </c>
      <c r="H211" s="433">
        <f>IFERROR(VLOOKUP(P206,Marks,16,0),"")</f>
        <v>3</v>
      </c>
      <c r="I211" s="377">
        <f>IFERROR(VLOOKUP(P206,Marks,17,0),"")</f>
        <v>27</v>
      </c>
      <c r="J211" s="433">
        <f>IFERROR(VLOOKUP(P206,Marks,18,0),"")</f>
        <v>39</v>
      </c>
      <c r="K211" s="433">
        <f>IFERROR(VLOOKUP(P206,Marks,19,0),"")</f>
        <v>11</v>
      </c>
      <c r="L211" s="87">
        <f>IFERROR(VLOOKUP(P206,Marks,20,0),"")</f>
        <v>50</v>
      </c>
      <c r="M211" s="376">
        <f>IFERROR(VLOOKUP(P206,Marks,21,0),"")</f>
        <v>77</v>
      </c>
      <c r="N211" s="433">
        <f>IFERROR(VLOOKUP(P206,Marks,22,0),"")</f>
        <v>37</v>
      </c>
      <c r="O211" s="433">
        <f>IFERROR(VLOOKUP(P206,Marks,23,0),"")</f>
        <v>11</v>
      </c>
      <c r="P211" s="87">
        <f>IFERROR(VLOOKUP(P206,Marks,24,0),"")</f>
        <v>48</v>
      </c>
      <c r="Q211" s="379">
        <f>IFERROR(VLOOKUP(P206,Marks,25,0),"")</f>
        <v>125</v>
      </c>
      <c r="R211" s="89" t="str">
        <f>IFERROR(VLOOKUP(P206,Marks,31,0),"")</f>
        <v>C</v>
      </c>
    </row>
    <row r="212" spans="1:18" ht="20.100000000000001" customHeight="1">
      <c r="A212" s="396">
        <f>IF(P206="","",A211+1)</f>
        <v>14</v>
      </c>
      <c r="B212" s="92" t="str">
        <f>IF('Master sheet'!$D$11="Hindi","अंग्रेजी","English")</f>
        <v>अंग्रेजी</v>
      </c>
      <c r="C212" s="433">
        <f>IFERROR(VLOOKUP(P206,Marks,32,0),"")</f>
        <v>4</v>
      </c>
      <c r="D212" s="433">
        <f>IFERROR(VLOOKUP(P206,Marks,33,0),"")</f>
        <v>3</v>
      </c>
      <c r="E212" s="433">
        <f>IFERROR(VLOOKUP(P206,Marks,34,0),"")</f>
        <v>3</v>
      </c>
      <c r="F212" s="433">
        <f>IFERROR(VLOOKUP(P206,Marks,35,0),"")</f>
        <v>5</v>
      </c>
      <c r="G212" s="433">
        <f>IFERROR(VLOOKUP(P206,Marks,36,0),"")</f>
        <v>5</v>
      </c>
      <c r="H212" s="433">
        <f>IFERROR(VLOOKUP(P206,Marks,37,0),"")</f>
        <v>5</v>
      </c>
      <c r="I212" s="377">
        <f>IFERROR(VLOOKUP(P206,Marks,38,0),"")</f>
        <v>25</v>
      </c>
      <c r="J212" s="433">
        <f>IFERROR(VLOOKUP(P206,Marks,39,0),"")</f>
        <v>39</v>
      </c>
      <c r="K212" s="433">
        <f>IFERROR(VLOOKUP(P206,Marks,40,0),"")</f>
        <v>12</v>
      </c>
      <c r="L212" s="87">
        <f>IFERROR(VLOOKUP(P206,Marks,41,0),"")</f>
        <v>51</v>
      </c>
      <c r="M212" s="376">
        <f>IFERROR(VLOOKUP(P206,Marks,42,0),"")</f>
        <v>76</v>
      </c>
      <c r="N212" s="433">
        <f>IFERROR(VLOOKUP(P206,Marks,43,0),"")</f>
        <v>37</v>
      </c>
      <c r="O212" s="433">
        <f>IFERROR(VLOOKUP(P206,Marks,44,0),"")</f>
        <v>8</v>
      </c>
      <c r="P212" s="87">
        <f>IFERROR(VLOOKUP(P206,Marks,45,0),"")</f>
        <v>45</v>
      </c>
      <c r="Q212" s="379">
        <f>IFERROR(VLOOKUP(P206,Marks,46,0),"")</f>
        <v>121</v>
      </c>
      <c r="R212" s="89" t="str">
        <f>IFERROR(VLOOKUP(P206,Marks,52,0),"")</f>
        <v>C</v>
      </c>
    </row>
    <row r="213" spans="1:18" ht="20.100000000000001" customHeight="1">
      <c r="A213" s="396">
        <f>IF(P206="","",A212+1)</f>
        <v>15</v>
      </c>
      <c r="B213" s="92" t="str">
        <f>IFERROR(VLOOKUP(P206,Marks,53,0),"")</f>
        <v>संस्कृत (71)</v>
      </c>
      <c r="C213" s="433">
        <f>IFERROR(VLOOKUP(P206,Marks,54,0),"")</f>
        <v>5</v>
      </c>
      <c r="D213" s="433">
        <f>IFERROR(VLOOKUP(P206,Marks,55,0),"")</f>
        <v>4</v>
      </c>
      <c r="E213" s="433">
        <f>IFERROR(VLOOKUP(P206,Marks,56,0),"")</f>
        <v>4</v>
      </c>
      <c r="F213" s="433">
        <f>IFERROR(VLOOKUP(P206,Marks,57,0),"")</f>
        <v>4</v>
      </c>
      <c r="G213" s="433">
        <f>IFERROR(VLOOKUP(P206,Marks,58,0),"")</f>
        <v>4</v>
      </c>
      <c r="H213" s="433">
        <f>IFERROR(VLOOKUP(P206,Marks,59,0),"")</f>
        <v>5</v>
      </c>
      <c r="I213" s="377">
        <f>IFERROR(VLOOKUP(P206,Marks,60,0),"")</f>
        <v>26</v>
      </c>
      <c r="J213" s="433">
        <f>IFERROR(VLOOKUP(P206,Marks,61,0),"")</f>
        <v>48</v>
      </c>
      <c r="K213" s="433">
        <f>IFERROR(VLOOKUP(P206,Marks,62,0),"")</f>
        <v>19</v>
      </c>
      <c r="L213" s="87">
        <f>IFERROR(VLOOKUP(P206,Marks,63,0),"")</f>
        <v>67</v>
      </c>
      <c r="M213" s="376">
        <f>IFERROR(VLOOKUP(P206,Marks,64,0),"")</f>
        <v>93</v>
      </c>
      <c r="N213" s="433">
        <f>IFERROR(VLOOKUP(P206,Marks,65,0),"")</f>
        <v>48</v>
      </c>
      <c r="O213" s="433">
        <f>IFERROR(VLOOKUP(P206,Marks,66,0),"")</f>
        <v>8</v>
      </c>
      <c r="P213" s="87">
        <f>IFERROR(VLOOKUP(P206,Marks,67,0),"")</f>
        <v>56</v>
      </c>
      <c r="Q213" s="379">
        <f>IFERROR(VLOOKUP(P206,Marks,68,0),"")</f>
        <v>149</v>
      </c>
      <c r="R213" s="89" t="str">
        <f>IFERROR(VLOOKUP(P206,Marks,74,0),"")</f>
        <v>B</v>
      </c>
    </row>
    <row r="214" spans="1:18" ht="20.100000000000001" customHeight="1">
      <c r="A214" s="396">
        <f>IF(P206="","",A213+1)</f>
        <v>16</v>
      </c>
      <c r="B214" s="92" t="str">
        <f>IF('Master sheet'!$D$11="Hindi","गणित","Maths")</f>
        <v>गणित</v>
      </c>
      <c r="C214" s="433">
        <f>IFERROR(VLOOKUP(P206,Marks,75,0),"")</f>
        <v>4</v>
      </c>
      <c r="D214" s="433">
        <f>IFERROR(VLOOKUP(P206,Marks,76,0),"")</f>
        <v>5</v>
      </c>
      <c r="E214" s="433">
        <f>IFERROR(VLOOKUP(P206,Marks,77,0),"")</f>
        <v>4</v>
      </c>
      <c r="F214" s="433">
        <f>IFERROR(VLOOKUP(P206,Marks,78,0),"")</f>
        <v>5</v>
      </c>
      <c r="G214" s="433">
        <f>IFERROR(VLOOKUP(P206,Marks,79,0),"")</f>
        <v>4</v>
      </c>
      <c r="H214" s="433">
        <f>IFERROR(VLOOKUP(P206,Marks,80,0),"")</f>
        <v>5</v>
      </c>
      <c r="I214" s="377">
        <f>IFERROR(VLOOKUP(P206,Marks,81,0),"")</f>
        <v>27</v>
      </c>
      <c r="J214" s="433">
        <f>IFERROR(VLOOKUP(P206,Marks,82,0),"")</f>
        <v>31</v>
      </c>
      <c r="K214" s="433">
        <f>IFERROR(VLOOKUP(P206,Marks,83,0),"")</f>
        <v>10</v>
      </c>
      <c r="L214" s="87">
        <f>IFERROR(VLOOKUP(P206,Marks,84,0),"")</f>
        <v>41</v>
      </c>
      <c r="M214" s="376">
        <f>IFERROR(VLOOKUP(P206,Marks,85,0),"")</f>
        <v>68</v>
      </c>
      <c r="N214" s="433">
        <f>IFERROR(VLOOKUP(P206,Marks,86,0),"")</f>
        <v>55</v>
      </c>
      <c r="O214" s="433">
        <f>IFERROR(VLOOKUP(P206,Marks,87,0),"")</f>
        <v>8</v>
      </c>
      <c r="P214" s="87">
        <f>IFERROR(VLOOKUP(P206,Marks,88,0),"")</f>
        <v>63</v>
      </c>
      <c r="Q214" s="379">
        <f>IFERROR(VLOOKUP(P206,Marks,89,0),"")</f>
        <v>131</v>
      </c>
      <c r="R214" s="89" t="str">
        <f>IFERROR(VLOOKUP(P206,Marks,95,0),"")</f>
        <v>C</v>
      </c>
    </row>
    <row r="215" spans="1:18" ht="20.100000000000001" customHeight="1">
      <c r="A215" s="396">
        <f>IF(P206="","",A214+1)</f>
        <v>17</v>
      </c>
      <c r="B215" s="92" t="str">
        <f>IF('Master sheet'!$D$11="Hindi","विज्ञान","Science")</f>
        <v>विज्ञान</v>
      </c>
      <c r="C215" s="433">
        <f>IFERROR(VLOOKUP(P206,Marks,96,0),"")</f>
        <v>5</v>
      </c>
      <c r="D215" s="433">
        <f>IFERROR(VLOOKUP(P206,Marks,97),"")</f>
        <v>5</v>
      </c>
      <c r="E215" s="433">
        <f>IFERROR(VLOOKUP(P206,Marks,98,0),"")</f>
        <v>5</v>
      </c>
      <c r="F215" s="433">
        <f>IFERROR(VLOOKUP(P206,Marks,99,0),"")</f>
        <v>5</v>
      </c>
      <c r="G215" s="433">
        <f>IFERROR(VLOOKUP(P206,Marks,100,0),"")</f>
        <v>4</v>
      </c>
      <c r="H215" s="433">
        <f>IFERROR(VLOOKUP(P206,Marks,101,0),"")</f>
        <v>4</v>
      </c>
      <c r="I215" s="377">
        <f>IFERROR(VLOOKUP(P206,Marks,102,0),"")</f>
        <v>28</v>
      </c>
      <c r="J215" s="433">
        <f>IFERROR(VLOOKUP(P206,Marks,103,0),"")</f>
        <v>27</v>
      </c>
      <c r="K215" s="433">
        <f>IFERROR(VLOOKUP(P206,Marks,104,0),"")</f>
        <v>11</v>
      </c>
      <c r="L215" s="87">
        <f>IFERROR(VLOOKUP(P206,Marks,105,0),"")</f>
        <v>38</v>
      </c>
      <c r="M215" s="376">
        <f>IFERROR(VLOOKUP(P206,Marks,106,0),"")</f>
        <v>66</v>
      </c>
      <c r="N215" s="433">
        <f>IFERROR(VLOOKUP(P206,Marks,107,0),"")</f>
        <v>58</v>
      </c>
      <c r="O215" s="433">
        <f>IFERROR(VLOOKUP(P206,Marks,108,0),"")</f>
        <v>16</v>
      </c>
      <c r="P215" s="87">
        <f>IFERROR(VLOOKUP(P206,Marks,109,0),"")</f>
        <v>74</v>
      </c>
      <c r="Q215" s="379">
        <f>IFERROR(VLOOKUP(P206,Marks,110,0),"")</f>
        <v>140</v>
      </c>
      <c r="R215" s="89" t="str">
        <f>IFERROR(VLOOKUP(P206,Marks,116,0),"")</f>
        <v>C</v>
      </c>
    </row>
    <row r="216" spans="1:18" ht="20.100000000000001" customHeight="1">
      <c r="A216" s="396">
        <f>IF(P206="","",A215+1)</f>
        <v>18</v>
      </c>
      <c r="B216" s="92" t="str">
        <f>IF('Master sheet'!$D$11="Hindi","सामाजिक विज्ञान","Social Science")</f>
        <v>सामाजिक विज्ञान</v>
      </c>
      <c r="C216" s="433">
        <f>IFERROR(VLOOKUP(P206,Marks,117,0),"")</f>
        <v>5</v>
      </c>
      <c r="D216" s="433">
        <f>IFERROR(VLOOKUP(P206,Marks,118,0),"")</f>
        <v>5</v>
      </c>
      <c r="E216" s="433">
        <f>IFERROR(VLOOKUP(P206,Marks,119,0),"")</f>
        <v>4</v>
      </c>
      <c r="F216" s="433">
        <f>IFERROR(VLOOKUP(P206,Marks,120,0),"")</f>
        <v>4</v>
      </c>
      <c r="G216" s="433">
        <f>IFERROR(VLOOKUP(P206,Marks,121,0),"")</f>
        <v>3</v>
      </c>
      <c r="H216" s="433">
        <f>IFERROR(VLOOKUP(P206,Marks,122,0),"")</f>
        <v>3</v>
      </c>
      <c r="I216" s="377">
        <f>IFERROR(VLOOKUP(P206,Marks,123,0),"")</f>
        <v>24</v>
      </c>
      <c r="J216" s="433">
        <f>IFERROR(VLOOKUP(P206,Marks,124,0),"")</f>
        <v>42</v>
      </c>
      <c r="K216" s="433">
        <f>IFERROR(VLOOKUP(P206,Marks,125,0),"")</f>
        <v>10</v>
      </c>
      <c r="L216" s="87">
        <f>IFERROR(VLOOKUP(P206,Marks,126,0),"")</f>
        <v>52</v>
      </c>
      <c r="M216" s="376">
        <f>IFERROR(VLOOKUP(P206,Marks,127,0),"")</f>
        <v>76</v>
      </c>
      <c r="N216" s="433">
        <f>IFERROR(VLOOKUP(P206,Marks,128,0),"")</f>
        <v>66</v>
      </c>
      <c r="O216" s="433">
        <f>IFERROR(VLOOKUP(P206,Marks,129,0),"")</f>
        <v>18</v>
      </c>
      <c r="P216" s="87">
        <f>IFERROR(VLOOKUP(P206,Marks,130,0),"")</f>
        <v>84</v>
      </c>
      <c r="Q216" s="379">
        <f>IFERROR(VLOOKUP(P206,Marks,131,0),"")</f>
        <v>160</v>
      </c>
      <c r="R216" s="89" t="str">
        <f>IFERROR(VLOOKUP(P206,Marks,137,0),"")</f>
        <v>B</v>
      </c>
    </row>
    <row r="217" spans="1:18" ht="27" customHeight="1">
      <c r="A217" s="396">
        <f>IF(P206="","",A216+1)</f>
        <v>19</v>
      </c>
      <c r="B217" s="438" t="str">
        <f>IF('Master sheet'!$D$11="Hindi","कुल योग","Total")</f>
        <v>कुल योग</v>
      </c>
      <c r="C217" s="90">
        <f>IF(AND(C211="",C212="",C213="",C214="",C215="",C216=""),"",SUM(C211:C216))</f>
        <v>27</v>
      </c>
      <c r="D217" s="90">
        <f t="shared" ref="D217:Q217" si="6">IF(AND(D211="",D212="",D213="",D214="",D215="",D216=""),"",SUM(D211:D216))</f>
        <v>27</v>
      </c>
      <c r="E217" s="90">
        <f t="shared" si="6"/>
        <v>25</v>
      </c>
      <c r="F217" s="90">
        <f t="shared" si="6"/>
        <v>28</v>
      </c>
      <c r="G217" s="90">
        <f t="shared" si="6"/>
        <v>25</v>
      </c>
      <c r="H217" s="90">
        <f t="shared" si="6"/>
        <v>25</v>
      </c>
      <c r="I217" s="90">
        <f t="shared" si="6"/>
        <v>157</v>
      </c>
      <c r="J217" s="90">
        <f t="shared" si="6"/>
        <v>226</v>
      </c>
      <c r="K217" s="90">
        <f t="shared" si="6"/>
        <v>73</v>
      </c>
      <c r="L217" s="90">
        <f t="shared" si="6"/>
        <v>299</v>
      </c>
      <c r="M217" s="90">
        <f t="shared" si="6"/>
        <v>456</v>
      </c>
      <c r="N217" s="90">
        <f t="shared" si="6"/>
        <v>301</v>
      </c>
      <c r="O217" s="90">
        <f t="shared" si="6"/>
        <v>69</v>
      </c>
      <c r="P217" s="90">
        <f t="shared" si="6"/>
        <v>370</v>
      </c>
      <c r="Q217" s="90">
        <f t="shared" si="6"/>
        <v>826</v>
      </c>
      <c r="R217" s="226" t="str">
        <f>IFERROR(VLOOKUP(P206,Marks,179,0),"")</f>
        <v>C</v>
      </c>
    </row>
    <row r="218" spans="1:18">
      <c r="A218" s="396">
        <f>IF(P206="","",A217+1)</f>
        <v>20</v>
      </c>
      <c r="B218" s="982"/>
      <c r="C218" s="982"/>
      <c r="D218" s="982"/>
      <c r="E218" s="982"/>
      <c r="F218" s="982"/>
      <c r="G218" s="982"/>
      <c r="H218" s="982"/>
      <c r="I218" s="982"/>
      <c r="J218" s="982"/>
      <c r="K218" s="982"/>
      <c r="L218" s="982"/>
      <c r="M218" s="982"/>
      <c r="N218" s="982"/>
      <c r="O218" s="982"/>
      <c r="P218" s="982"/>
      <c r="Q218" s="982"/>
      <c r="R218" s="982"/>
    </row>
    <row r="219" spans="1:18" ht="20.100000000000001" customHeight="1">
      <c r="A219" s="396">
        <f>IF(P206="","",A218+1)</f>
        <v>21</v>
      </c>
      <c r="B219" s="983" t="str">
        <f>IF('Master sheet'!$D$11="Hindi","अतिरिक्त विषय ","Extra Subject")</f>
        <v xml:space="preserve">अतिरिक्त विषय </v>
      </c>
      <c r="C219" s="983"/>
      <c r="D219" s="983"/>
      <c r="E219" s="983"/>
      <c r="F219" s="983"/>
      <c r="G219" s="983"/>
      <c r="H219" s="983"/>
      <c r="I219" s="983"/>
      <c r="J219" s="983"/>
      <c r="K219" s="983"/>
      <c r="L219" s="983"/>
      <c r="M219" s="983"/>
      <c r="N219" s="983"/>
      <c r="O219" s="983"/>
      <c r="P219" s="983"/>
      <c r="Q219" s="983"/>
      <c r="R219" s="983"/>
    </row>
    <row r="220" spans="1:18" ht="20.100000000000001" customHeight="1">
      <c r="A220" s="396">
        <f>IF(P206="","",A219+1)</f>
        <v>22</v>
      </c>
      <c r="B220" s="981" t="str">
        <f>IF('Master sheet'!$D$11="Hindi","विषय","Subject")</f>
        <v>विषय</v>
      </c>
      <c r="C220" s="981"/>
      <c r="D220" s="981" t="str">
        <f>IF('Master sheet'!$D$11="Hindi","पूर्णांक","M.M.")</f>
        <v>पूर्णांक</v>
      </c>
      <c r="E220" s="981"/>
      <c r="F220" s="981" t="str">
        <f>IF('Master sheet'!$D$11="Hindi","प्राप्तांक","Ob.M.")</f>
        <v>प्राप्तांक</v>
      </c>
      <c r="G220" s="981"/>
      <c r="H220" s="981" t="str">
        <f>IF('Master sheet'!$D$11="Hindi","ग्रेड","Grade")</f>
        <v>ग्रेड</v>
      </c>
      <c r="I220" s="981"/>
      <c r="J220" s="984" t="str">
        <f>IF('Master sheet'!$D$11="Hindi","विषय","Subject")</f>
        <v>विषय</v>
      </c>
      <c r="K220" s="986"/>
      <c r="L220" s="985"/>
      <c r="M220" s="984" t="str">
        <f>IF('Master sheet'!$D$11="Hindi","पूर्णांक","M.M.")</f>
        <v>पूर्णांक</v>
      </c>
      <c r="N220" s="985"/>
      <c r="O220" s="984" t="str">
        <f>IF('Master sheet'!$D$11="Hindi","प्राप्तांक","Ob.M.")</f>
        <v>प्राप्तांक</v>
      </c>
      <c r="P220" s="985"/>
      <c r="Q220" s="984" t="str">
        <f>IF('Master sheet'!$D$11="Hindi","ग्रेड","Grade")</f>
        <v>ग्रेड</v>
      </c>
      <c r="R220" s="985"/>
    </row>
    <row r="221" spans="1:18" ht="20.100000000000001" customHeight="1">
      <c r="A221" s="396">
        <f>IF(P206="","",A220+1)</f>
        <v>23</v>
      </c>
      <c r="B221" s="975" t="str">
        <f>IF(AND('Marks Entry 6th'!$CJ$3="",'Marks Entry 7th'!$CJ$3=""),"",IF(AND(C170=6),'Marks Entry 6th'!$CJ$3,IF(AND(C170=7),'Marks Entry 7th'!$CJ$3,"")))</f>
        <v/>
      </c>
      <c r="C221" s="975"/>
      <c r="D221" s="974">
        <f>IF(AND(P206=""),"",'Result Sheet'!$FO$7)</f>
        <v>100</v>
      </c>
      <c r="E221" s="974"/>
      <c r="F221" s="969" t="str">
        <f>IFERROR(IF(AND(P206=""),"",VLOOKUP(P206,Marks,170,0)),"")</f>
        <v/>
      </c>
      <c r="G221" s="969"/>
      <c r="H221" s="970" t="str">
        <f>IFERROR(IF(AND(P206=""),"",VLOOKUP(P206,Marks,171,0)),"")</f>
        <v/>
      </c>
      <c r="I221" s="970"/>
      <c r="J221" s="976" t="str">
        <f>IF(AND('Marks Entry 6th'!$CL$3="",'Marks Entry 7th'!$CL$3=""),"",IF(AND(C170=6),'Marks Entry 6th'!$CL$3,IF(AND(C170=7),'Marks Entry 7th'!$CL$3,"")))</f>
        <v/>
      </c>
      <c r="K221" s="977"/>
      <c r="L221" s="978"/>
      <c r="M221" s="974">
        <f>IF(AND(P206=""),"",'Result Sheet'!$FS$7)</f>
        <v>100</v>
      </c>
      <c r="N221" s="974"/>
      <c r="O221" s="969" t="str">
        <f>IFERROR(IF(AND(P206=""),"",VLOOKUP(P206,Marks,174,0)),"")</f>
        <v/>
      </c>
      <c r="P221" s="969"/>
      <c r="Q221" s="970" t="str">
        <f>IFERROR(IF(AND(P206=""),"",VLOOKUP(P206,Marks,175,0)),"")</f>
        <v/>
      </c>
      <c r="R221" s="970"/>
    </row>
    <row r="222" spans="1:18" ht="20.100000000000001" customHeight="1">
      <c r="A222" s="396">
        <f>IF(P206="","",A221+1)</f>
        <v>24</v>
      </c>
      <c r="B222" s="971" t="str">
        <f>IF('Master sheet'!$D$11="Hindi","विषय","Subject")</f>
        <v>विषय</v>
      </c>
      <c r="C222" s="972"/>
      <c r="D222" s="972"/>
      <c r="E222" s="365" t="str">
        <f>IF('Master sheet'!$D$11="Hindi","प्राप्तांक","Ob.M.")</f>
        <v>प्राप्तांक</v>
      </c>
      <c r="F222" s="92" t="str">
        <f>IF('Master sheet'!$D$11="Hindi","ग्रेड","Grade")</f>
        <v>ग्रेड</v>
      </c>
      <c r="G222" s="435"/>
      <c r="H222" s="435"/>
      <c r="I222" s="971" t="str">
        <f>IF('Master sheet'!$D$11="Hindi","विषय","Subject")</f>
        <v>विषय</v>
      </c>
      <c r="J222" s="972"/>
      <c r="K222" s="972"/>
      <c r="L222" s="365" t="str">
        <f>IF('Master sheet'!$D$11="Hindi","प्राप्तांक","Ob.M.")</f>
        <v>प्राप्तांक</v>
      </c>
      <c r="M222" s="92" t="str">
        <f>IF('Master sheet'!$D$11="Hindi","ग्रेड","Grade")</f>
        <v>ग्रेड</v>
      </c>
      <c r="N222" s="971" t="str">
        <f>IF('Master sheet'!$D$11="Hindi","विषय","Subject")</f>
        <v>विषय</v>
      </c>
      <c r="O222" s="972"/>
      <c r="P222" s="973"/>
      <c r="Q222" s="366" t="str">
        <f>IF('Master sheet'!$D$11="Hindi","प्राप्तांक","Ob.M.")</f>
        <v>प्राप्तांक</v>
      </c>
      <c r="R222" s="92" t="str">
        <f>IF('Master sheet'!$D$11="Hindi","ग्रेड","Grade")</f>
        <v>ग्रेड</v>
      </c>
    </row>
    <row r="223" spans="1:18" ht="20.100000000000001" customHeight="1">
      <c r="A223" s="396">
        <f>IF(P206="","",A222+1)</f>
        <v>25</v>
      </c>
      <c r="B223" s="962" t="str">
        <f>IF('Master sheet'!$D$11="Hindi","कार्यानुभव","WORK EXP.")</f>
        <v>कार्यानुभव</v>
      </c>
      <c r="C223" s="963"/>
      <c r="D223" s="963"/>
      <c r="E223" s="979">
        <f>IFERROR(VLOOKUP(P206,Marks,143,0),"")</f>
        <v>94</v>
      </c>
      <c r="F223" s="980"/>
      <c r="G223" s="437" t="str">
        <f>IFERROR(VLOOKUP(P206,Marks,147,0),"")</f>
        <v>A+</v>
      </c>
      <c r="H223" s="981" t="str">
        <f>IF('Master sheet'!$D$11="Hindi","कला शिक्षा","ART EDU.")</f>
        <v>कला शिक्षा</v>
      </c>
      <c r="I223" s="981"/>
      <c r="J223" s="981"/>
      <c r="K223" s="979">
        <f>IFERROR(VLOOKUP(P206,Marks,153,0),"")</f>
        <v>78</v>
      </c>
      <c r="L223" s="980"/>
      <c r="M223" s="97" t="str">
        <f>IFERROR(VLOOKUP(P206,Marks,157,0),"")</f>
        <v>A</v>
      </c>
      <c r="N223" s="964" t="str">
        <f>IF('Master sheet'!$D$11="Hindi","स्वा. एवं शा. शिक्षा","HE.&amp;PH. EDU.")</f>
        <v>स्वा. एवं शा. शिक्षा</v>
      </c>
      <c r="O223" s="965"/>
      <c r="P223" s="966"/>
      <c r="Q223" s="88">
        <f>IFERROR(VLOOKUP(P206,Marks,163,0),"")</f>
        <v>87</v>
      </c>
      <c r="R223" s="97" t="str">
        <f>IFERROR(VLOOKUP(P206,Marks,167,0),"")</f>
        <v>A</v>
      </c>
    </row>
    <row r="224" spans="1:18">
      <c r="A224" s="396">
        <f>IF(P206="","",A223+1)</f>
        <v>26</v>
      </c>
      <c r="B224" s="372"/>
      <c r="C224" s="372"/>
      <c r="D224" s="372"/>
      <c r="E224" s="373"/>
      <c r="F224" s="374"/>
      <c r="G224" s="374"/>
      <c r="H224" s="374"/>
      <c r="I224" s="372"/>
      <c r="J224" s="372"/>
      <c r="K224" s="372"/>
      <c r="L224" s="373"/>
      <c r="M224" s="374"/>
      <c r="N224" s="375"/>
      <c r="O224" s="375"/>
      <c r="P224" s="375"/>
      <c r="Q224" s="373"/>
      <c r="R224" s="374"/>
    </row>
    <row r="225" spans="1:18" ht="21" customHeight="1">
      <c r="A225" s="396">
        <f>IF(P206="","",A224+1)</f>
        <v>27</v>
      </c>
      <c r="B225" s="957" t="str">
        <f>IF('Master sheet'!$D$11="Hindi","कुल कार्य दिवस :-","Total Meeting :-")</f>
        <v>कुल कार्य दिवस :-</v>
      </c>
      <c r="C225" s="957"/>
      <c r="D225" s="957"/>
      <c r="E225" s="967" t="str">
        <f>IFERROR(VLOOKUP(P206,Marks,182,0),"")</f>
        <v/>
      </c>
      <c r="F225" s="967"/>
      <c r="G225" s="967"/>
      <c r="H225" s="967"/>
      <c r="I225" s="967"/>
      <c r="J225" s="967"/>
      <c r="K225" s="957" t="str">
        <f>IF('Master sheet'!$D$11="Hindi","कुल उपस्थिति :-","Total Attendance :-")</f>
        <v>कुल उपस्थिति :-</v>
      </c>
      <c r="L225" s="957"/>
      <c r="M225" s="957"/>
      <c r="N225" s="957"/>
      <c r="O225" s="968" t="str">
        <f>IFERROR(VLOOKUP(P206,Marks,183,0),"")</f>
        <v/>
      </c>
      <c r="P225" s="968"/>
      <c r="Q225" s="968"/>
      <c r="R225" s="968"/>
    </row>
    <row r="226" spans="1:18" ht="21" customHeight="1">
      <c r="A226" s="396">
        <f>IF(P206="","",A225+1)</f>
        <v>28</v>
      </c>
      <c r="B226" s="957" t="str">
        <f>IF('Master sheet'!$D$11="Hindi","परिणाम :-","Result :-")</f>
        <v>परिणाम :-</v>
      </c>
      <c r="C226" s="957"/>
      <c r="D226" s="957"/>
      <c r="E226" s="958" t="str">
        <f>IFERROR(VLOOKUP(P206,Marks,181,0),"")</f>
        <v>कक्षा क्रमोन्नत</v>
      </c>
      <c r="F226" s="958"/>
      <c r="G226" s="958"/>
      <c r="H226" s="958"/>
      <c r="I226" s="958"/>
      <c r="J226" s="958"/>
      <c r="K226" s="957" t="str">
        <f>IF('Master sheet'!$D$11="Hindi","परिणाम प्रतिशत में :-","Result in Percentage :-")</f>
        <v>परिणाम प्रतिशत में :-</v>
      </c>
      <c r="L226" s="957"/>
      <c r="M226" s="957"/>
      <c r="N226" s="957"/>
      <c r="O226" s="959">
        <f>IFERROR(VLOOKUP(P206,Marks,177,0),"")</f>
        <v>68.833333333333329</v>
      </c>
      <c r="P226" s="959"/>
      <c r="Q226" s="959"/>
      <c r="R226" s="959"/>
    </row>
    <row r="227" spans="1:18" ht="21" customHeight="1">
      <c r="A227" s="396">
        <f>IF(P206="","",A226+1)</f>
        <v>29</v>
      </c>
      <c r="B227" s="957" t="str">
        <f>IF('Master sheet'!$D$11="Hindi","श्रेणी / ग्रेड :-","Division / Grade :-")</f>
        <v>श्रेणी / ग्रेड :-</v>
      </c>
      <c r="C227" s="957"/>
      <c r="D227" s="957"/>
      <c r="E227" s="380" t="str">
        <f>IFERROR(VLOOKUP(P206,Marks,178,0),"")</f>
        <v>I</v>
      </c>
      <c r="F227" s="381" t="s">
        <v>194</v>
      </c>
      <c r="G227" s="440" t="str">
        <f>IFERROR(VLOOKUP(P206,Marks,179,0),"")</f>
        <v>C</v>
      </c>
      <c r="H227" s="381"/>
      <c r="I227" s="960"/>
      <c r="J227" s="960"/>
      <c r="K227" s="957" t="str">
        <f>IF('Master sheet'!$D$11="Hindi","कक्षा में स्थान :-","Position in the Class :-")</f>
        <v>कक्षा में स्थान :-</v>
      </c>
      <c r="L227" s="957"/>
      <c r="M227" s="957"/>
      <c r="N227" s="957"/>
      <c r="O227" s="961">
        <f>IFERROR(VLOOKUP(P206,Marks,180,0),"")</f>
        <v>3.9999999999999858</v>
      </c>
      <c r="P227" s="961"/>
      <c r="Q227" s="961"/>
      <c r="R227" s="961"/>
    </row>
    <row r="228" spans="1:18" ht="21" customHeight="1">
      <c r="A228" s="396">
        <f>IF(P206="","",A227+1)</f>
        <v>30</v>
      </c>
      <c r="B228" s="954" t="str">
        <f>IF('Master sheet'!$D$11="Hindi","परीक्षा परिणाम घोषणा दिनांक :-","Result Declaration Date :-")</f>
        <v>परीक्षा परिणाम घोषणा दिनांक :-</v>
      </c>
      <c r="C228" s="954"/>
      <c r="D228" s="954"/>
      <c r="E228" s="955">
        <f>IF(AND(P206=""),"",'Master sheet'!$D$10)</f>
        <v>45419</v>
      </c>
      <c r="F228" s="955"/>
      <c r="G228" s="955"/>
      <c r="H228" s="955"/>
      <c r="I228" s="955"/>
      <c r="J228" s="434"/>
      <c r="K228" s="91"/>
      <c r="L228" s="91"/>
      <c r="M228" s="57"/>
      <c r="N228" s="91"/>
      <c r="O228" s="91"/>
      <c r="P228" s="91"/>
      <c r="Q228" s="91"/>
      <c r="R228" s="91"/>
    </row>
    <row r="229" spans="1:18" ht="67.5" customHeight="1">
      <c r="A229" s="396">
        <f>IF(P206="","",A228+1)</f>
        <v>31</v>
      </c>
      <c r="B229" s="956" t="str">
        <f>IF(AND(C203=6),CONCATENATE("( ",UPPER('Master sheet'!H12)," )"),IF(AND(C203=7),CONCATENATE("( ",UPPER('Master sheet'!H21)," )"),""))</f>
        <v>( SHARAD SHARMA )</v>
      </c>
      <c r="C229" s="956"/>
      <c r="D229" s="956"/>
      <c r="E229" s="956"/>
      <c r="F229" s="956" t="str">
        <f>IF(AND(P206=""),"",CONCATENATE("(",'Master sheet'!$D$14," )"))</f>
        <v>(Suresh Chand )</v>
      </c>
      <c r="G229" s="956"/>
      <c r="H229" s="956"/>
      <c r="I229" s="956"/>
      <c r="J229" s="956"/>
      <c r="K229" s="956"/>
      <c r="L229" s="956"/>
      <c r="M229" s="956" t="str">
        <f>IF(AND(P206=""),"",CONCATENATE("(",'Master sheet'!$D$12," )"))</f>
        <v>(USHA PALIYA )</v>
      </c>
      <c r="N229" s="956"/>
      <c r="O229" s="956"/>
      <c r="P229" s="956"/>
      <c r="Q229" s="956"/>
      <c r="R229" s="956"/>
    </row>
    <row r="230" spans="1:18">
      <c r="A230" s="396">
        <f>IF(P206="","",A229+1)</f>
        <v>32</v>
      </c>
      <c r="B230" s="953" t="str">
        <f>IF('Master sheet'!$D$11="Hindi","हस्ताक्षर कक्षाध्यापक","Signature of the class teacher")</f>
        <v>हस्ताक्षर कक्षाध्यापक</v>
      </c>
      <c r="C230" s="953"/>
      <c r="D230" s="953"/>
      <c r="E230" s="953"/>
      <c r="F230" s="953" t="str">
        <f>IF('Master sheet'!$D$11="Hindi","हस्ताक्षर परीक्षा प्रभारी","Signature of the exam. Incharge")</f>
        <v>हस्ताक्षर परीक्षा प्रभारी</v>
      </c>
      <c r="G230" s="953"/>
      <c r="H230" s="953"/>
      <c r="I230" s="953"/>
      <c r="J230" s="953"/>
      <c r="K230" s="953"/>
      <c r="L230" s="953"/>
      <c r="M230" s="953" t="str">
        <f>IF('Master sheet'!$D$11="Hindi","हस्ताक्षर संस्था प्रधान","Head of Institute's Signature")</f>
        <v>हस्ताक्षर संस्था प्रधान</v>
      </c>
      <c r="N230" s="953"/>
      <c r="O230" s="953"/>
      <c r="P230" s="953"/>
      <c r="Q230" s="953"/>
      <c r="R230" s="953"/>
    </row>
    <row r="232" spans="1:18" ht="21" customHeight="1">
      <c r="A232" s="396">
        <f>IF(P239="","",1)</f>
        <v>1</v>
      </c>
      <c r="B232" s="1003" t="str">
        <f>IF('Master sheet'!$D$11="Hindi","वार्षिक रिपोर्ट कार्ड ","Report Card")</f>
        <v xml:space="preserve">वार्षिक रिपोर्ट कार्ड </v>
      </c>
      <c r="C232" s="1003"/>
      <c r="D232" s="1003"/>
      <c r="E232" s="1003"/>
      <c r="F232" s="1003"/>
      <c r="G232" s="1003"/>
      <c r="H232" s="1003"/>
      <c r="I232" s="1003"/>
      <c r="J232" s="1003"/>
      <c r="K232" s="1003"/>
      <c r="L232" s="1003"/>
      <c r="M232" s="1003"/>
      <c r="N232" s="1003"/>
      <c r="O232" s="1003"/>
      <c r="P232" s="1003"/>
      <c r="Q232" s="1003"/>
      <c r="R232" s="1003"/>
    </row>
    <row r="233" spans="1:18" ht="21" customHeight="1">
      <c r="A233" s="396">
        <f>IF(P239="","",A232+1)</f>
        <v>2</v>
      </c>
      <c r="B233" s="1004" t="str">
        <f>IF('Master sheet'!$D$11="Hindi","शिक्षा विभाग, राजस्थान सरकार","Education Department, Rajasthan Government")</f>
        <v>शिक्षा विभाग, राजस्थान सरकार</v>
      </c>
      <c r="C233" s="1004"/>
      <c r="D233" s="1004"/>
      <c r="E233" s="1004"/>
      <c r="F233" s="1004"/>
      <c r="G233" s="1004"/>
      <c r="H233" s="1004"/>
      <c r="I233" s="1004"/>
      <c r="J233" s="1004"/>
      <c r="K233" s="1004"/>
      <c r="L233" s="1004"/>
      <c r="M233" s="1004"/>
      <c r="N233" s="1004"/>
      <c r="O233" s="1004"/>
      <c r="P233" s="1004"/>
      <c r="Q233" s="1004"/>
      <c r="R233" s="1004"/>
    </row>
    <row r="234" spans="1:18" ht="21" customHeight="1">
      <c r="A234" s="396">
        <f>IF(P239="","",A233+1)</f>
        <v>3</v>
      </c>
      <c r="B234" s="996" t="str">
        <f>IF('Master sheet'!$D$11="Hindi","विद्यालय का नाम :-","School Name :- ")</f>
        <v>विद्यालय का नाम :-</v>
      </c>
      <c r="C234" s="996"/>
      <c r="D234" s="996"/>
      <c r="E234" s="997" t="str">
        <f>IF(AND(P239=""),"",IF('Master sheet'!$D$11="Hindi",'Master sheet'!$D$8,'Master sheet'!$D$7))</f>
        <v xml:space="preserve">महात्मा गाँधी राजकीय विद्यालय (अंग्रेजी माध्यम) बर, पाली </v>
      </c>
      <c r="F234" s="997"/>
      <c r="G234" s="997"/>
      <c r="H234" s="997"/>
      <c r="I234" s="997"/>
      <c r="J234" s="997"/>
      <c r="K234" s="997"/>
      <c r="L234" s="997"/>
      <c r="M234" s="997"/>
      <c r="N234" s="997"/>
      <c r="O234" s="997"/>
      <c r="P234" s="997"/>
      <c r="Q234" s="997"/>
      <c r="R234" s="997"/>
    </row>
    <row r="235" spans="1:18" ht="21" customHeight="1">
      <c r="A235" s="396">
        <f>IF(P239="","",A234+1)</f>
        <v>4</v>
      </c>
      <c r="B235" s="389"/>
      <c r="C235" s="389"/>
      <c r="D235" s="389"/>
      <c r="E235" s="998" t="str">
        <f>IF(AND(P239=""),"",IF('Master sheet'!$D$11="Hindi",CONCATENATE("(विद्यालय मान्यता क्रमांक व वर्ष : ","  ",'Master sheet'!$D$6),CONCATENATE("(School Recognition Number &amp; Years : ","  ",'Master sheet'!$D$6)))</f>
        <v>(विद्यालय मान्यता क्रमांक व वर्ष :   शिक्षा/पाली/1995/2001</v>
      </c>
      <c r="F235" s="998"/>
      <c r="G235" s="998"/>
      <c r="H235" s="998"/>
      <c r="I235" s="998"/>
      <c r="J235" s="998"/>
      <c r="K235" s="998"/>
      <c r="L235" s="998"/>
      <c r="M235" s="998"/>
      <c r="N235" s="998"/>
      <c r="O235" s="998"/>
      <c r="P235" s="998"/>
      <c r="Q235" s="998"/>
      <c r="R235" s="998"/>
    </row>
    <row r="236" spans="1:18" ht="21" customHeight="1">
      <c r="A236" s="396">
        <f>IF(P239="","",A235+1)</f>
        <v>5</v>
      </c>
      <c r="B236" s="382" t="str">
        <f>IF('Master sheet'!$D$11="Hindi","कक्षा  :-","CLASS :- ")</f>
        <v>कक्षा  :-</v>
      </c>
      <c r="C236" s="999">
        <f>IFERROR(IF(AND(P239=""),"",VLOOKUP(P239,Marks,2,0)),"")</f>
        <v>7</v>
      </c>
      <c r="D236" s="999"/>
      <c r="E236" s="1000" t="str">
        <f>IF('Master sheet'!$D$11="Hindi","सेक्शन :-","Section :- ")</f>
        <v>सेक्शन :-</v>
      </c>
      <c r="F236" s="1000"/>
      <c r="G236" s="1000"/>
      <c r="H236" s="1000"/>
      <c r="I236" s="1000"/>
      <c r="J236" s="999" t="str">
        <f>IFERROR(IF(AND(P239=""),"",VLOOKUP(P239,Marks,3,0)),"")</f>
        <v>A</v>
      </c>
      <c r="K236" s="999"/>
      <c r="L236" s="1001" t="str">
        <f>IF('Master sheet'!$D$11="Hindi","सत्र :- ","Session :- ")</f>
        <v xml:space="preserve">सत्र :- </v>
      </c>
      <c r="M236" s="1001"/>
      <c r="N236" s="1001"/>
      <c r="O236" s="1001"/>
      <c r="P236" s="1002" t="str">
        <f>IF(AND(P239=""),"",'Marks Entry 6th'!$I$2)</f>
        <v xml:space="preserve"> 2023-2024</v>
      </c>
      <c r="Q236" s="1002"/>
      <c r="R236" s="1002"/>
    </row>
    <row r="237" spans="1:18" ht="21" customHeight="1">
      <c r="A237" s="396">
        <f>IF(P239="","",A236+1)</f>
        <v>6</v>
      </c>
      <c r="B237" s="987" t="str">
        <f>IF('Master sheet'!$D$11="Hindi","विद्यार्थी का नाम :-","Student's Name :-")</f>
        <v>विद्यार्थी का नाम :-</v>
      </c>
      <c r="C237" s="987"/>
      <c r="D237" s="987"/>
      <c r="E237" s="988" t="str">
        <f>IFERROR(IF(AND(P239=""),"",VLOOKUP(P239,Marks,6,0)),"")</f>
        <v>DIVYA BAGRI</v>
      </c>
      <c r="F237" s="988"/>
      <c r="G237" s="988"/>
      <c r="H237" s="988"/>
      <c r="I237" s="988"/>
      <c r="J237" s="988"/>
      <c r="K237" s="988"/>
      <c r="L237" s="989" t="str">
        <f>IF('Master sheet'!$D$11="Hindi","प्रवेशांक :","SR. NO. :")</f>
        <v>प्रवेशांक :</v>
      </c>
      <c r="M237" s="989"/>
      <c r="N237" s="989"/>
      <c r="O237" s="989"/>
      <c r="P237" s="994">
        <f>IFERROR(IF(AND(P239=""),"",VLOOKUP(P239,Marks,5,0)),"")</f>
        <v>925</v>
      </c>
      <c r="Q237" s="994"/>
      <c r="R237" s="994"/>
    </row>
    <row r="238" spans="1:18" ht="21" customHeight="1">
      <c r="A238" s="396">
        <f>IF(P239="","",A237+1)</f>
        <v>7</v>
      </c>
      <c r="B238" s="987" t="str">
        <f>IF('Master sheet'!$D$11="Hindi","पिता का नाम :-","Father's Name :-")</f>
        <v>पिता का नाम :-</v>
      </c>
      <c r="C238" s="987"/>
      <c r="D238" s="987"/>
      <c r="E238" s="988" t="str">
        <f>IFERROR(IF(AND(P239=""),"",VLOOKUP(P239,Marks,7,0)),"")</f>
        <v>MUKESH</v>
      </c>
      <c r="F238" s="988"/>
      <c r="G238" s="988"/>
      <c r="H238" s="988"/>
      <c r="I238" s="988"/>
      <c r="J238" s="988"/>
      <c r="K238" s="988"/>
      <c r="L238" s="989" t="str">
        <f>IF('Master sheet'!$D$11="Hindi","जन्म तिथि :","Date of Birth :")</f>
        <v>जन्म तिथि :</v>
      </c>
      <c r="M238" s="989"/>
      <c r="N238" s="989"/>
      <c r="O238" s="989"/>
      <c r="P238" s="995" t="str">
        <f>IFERROR(IF(AND(P239=""),"",VLOOKUP(P239,Marks,4,0)),"")</f>
        <v>26-10-2015</v>
      </c>
      <c r="Q238" s="995"/>
      <c r="R238" s="995"/>
    </row>
    <row r="239" spans="1:18" ht="15.75">
      <c r="A239" s="396">
        <f>IF(P239="","",A238+1)</f>
        <v>8</v>
      </c>
      <c r="B239" s="987" t="str">
        <f>IF('Master sheet'!$D$11="Hindi","माता का नाम :-","Mother's Name :-")</f>
        <v>माता का नाम :-</v>
      </c>
      <c r="C239" s="987"/>
      <c r="D239" s="987"/>
      <c r="E239" s="988" t="str">
        <f>IFERROR(IF(AND(P239=""),"",VLOOKUP(P239,Marks,8,0)),"")</f>
        <v>SEEMA</v>
      </c>
      <c r="F239" s="988"/>
      <c r="G239" s="988"/>
      <c r="H239" s="988"/>
      <c r="I239" s="988"/>
      <c r="J239" s="988"/>
      <c r="K239" s="988"/>
      <c r="L239" s="989" t="str">
        <f>IF('Master sheet'!$D$11="Hindi","रोल नंबर :-","Roll No. :")</f>
        <v>रोल नंबर :-</v>
      </c>
      <c r="M239" s="989"/>
      <c r="N239" s="989"/>
      <c r="O239" s="989"/>
      <c r="P239" s="990">
        <f>IF(P206="","",IF(AND(P206+1&gt;$AA$6),"",P206+1))</f>
        <v>708</v>
      </c>
      <c r="Q239" s="990"/>
      <c r="R239" s="990"/>
    </row>
    <row r="240" spans="1:18" ht="15.75">
      <c r="A240" s="396">
        <f>IF(P239="","",A239+1)</f>
        <v>9</v>
      </c>
      <c r="B240" s="383"/>
      <c r="C240" s="383"/>
      <c r="D240" s="383"/>
      <c r="E240" s="384"/>
      <c r="F240" s="384"/>
      <c r="G240" s="431"/>
      <c r="H240" s="431"/>
      <c r="I240" s="384"/>
      <c r="J240" s="384"/>
      <c r="K240" s="384"/>
      <c r="L240" s="385"/>
      <c r="M240" s="385"/>
      <c r="N240" s="385"/>
      <c r="O240" s="385"/>
      <c r="P240" s="386"/>
      <c r="Q240" s="386"/>
      <c r="R240" s="386"/>
    </row>
    <row r="241" spans="1:18" ht="21.75" customHeight="1">
      <c r="A241" s="396">
        <f>IF(P239="","",A240+1)</f>
        <v>10</v>
      </c>
      <c r="B241" s="991" t="str">
        <f>IF('Master sheet'!$D$11="Hindi","विषय","Subject")</f>
        <v>विषय</v>
      </c>
      <c r="C241" s="708" t="str">
        <f>IF('Master sheet'!$D$11="Hindi","प्रथम परख ","First Test")</f>
        <v xml:space="preserve">प्रथम परख </v>
      </c>
      <c r="D241" s="709"/>
      <c r="E241" s="729" t="str">
        <f>IF('Master sheet'!$D$11="Hindi","द्वितीय परख","Second Test")</f>
        <v>द्वितीय परख</v>
      </c>
      <c r="F241" s="730"/>
      <c r="G241" s="729" t="str">
        <f>IF('Master sheet'!$D$11="Hindi","तृतीय परख","Third Test")</f>
        <v>तृतीय परख</v>
      </c>
      <c r="H241" s="730"/>
      <c r="I241" s="992" t="str">
        <f>IF('Master sheet'!$D$11="Hindi","सा. परख योग","Test Total")</f>
        <v>सा. परख योग</v>
      </c>
      <c r="J241" s="732" t="str">
        <f>IF('Master sheet'!$D$11="Hindi","अर्द्धवार्षिक","Half Yearly")</f>
        <v>अर्द्धवार्षिक</v>
      </c>
      <c r="K241" s="733"/>
      <c r="L241" s="734"/>
      <c r="M241" s="735" t="str">
        <f>IF('Master sheet'!$D$11="Hindi","अर्द्ध वा. तक योग","Total Till H.Y.")</f>
        <v>अर्द्ध वा. तक योग</v>
      </c>
      <c r="N241" s="732" t="str">
        <f>IF('Master sheet'!$D$11="Hindi","वार्षिक","Yearly")</f>
        <v>वार्षिक</v>
      </c>
      <c r="O241" s="733"/>
      <c r="P241" s="734"/>
      <c r="Q241" s="710" t="str">
        <f>IF('Master sheet'!$D$11="Hindi","विषय कुल योग ","Subject Total")</f>
        <v xml:space="preserve">विषय कुल योग </v>
      </c>
      <c r="R241" s="711" t="str">
        <f>IF('Master sheet'!$D$11="Hindi","ग्रेड","Grade")</f>
        <v>ग्रेड</v>
      </c>
    </row>
    <row r="242" spans="1:18" ht="86.25" customHeight="1">
      <c r="A242" s="396">
        <f>IF(P239="","",A241+1)</f>
        <v>11</v>
      </c>
      <c r="B242" s="991"/>
      <c r="C242" s="441" t="str">
        <f>IF('Master sheet'!$D$11="Hindi","लिखित परीक्षा","Written")</f>
        <v>लिखित परीक्षा</v>
      </c>
      <c r="D242" s="441" t="str">
        <f>IF('Master sheet'!$D$11="Hindi","गतिविधि, मौखिक, प्रोजेक्ट, प्रायोगिक","Act, Oral, Project, Prac.")</f>
        <v>गतिविधि, मौखिक, प्रोजेक्ट, प्रायोगिक</v>
      </c>
      <c r="E242" s="441" t="str">
        <f>IF('Master sheet'!$D$11="Hindi","लिखित परीक्षा","Written")</f>
        <v>लिखित परीक्षा</v>
      </c>
      <c r="F242" s="441" t="str">
        <f>IF('Master sheet'!$D$11="Hindi","गतिविधि, मौखिक, प्रोजेक्ट, प्रायोगिक","Act, Oral, Project, Prac.")</f>
        <v>गतिविधि, मौखिक, प्रोजेक्ट, प्रायोगिक</v>
      </c>
      <c r="G242" s="441" t="str">
        <f>IF('Master sheet'!$D$11="Hindi","लिखित परीक्षा","Written")</f>
        <v>लिखित परीक्षा</v>
      </c>
      <c r="H242" s="441" t="str">
        <f>IF('Master sheet'!$D$11="Hindi","गतिविधि, मौखिक, प्रोजेक्ट, प्रायोगिक","Act, Oral, Project, Prac.")</f>
        <v>गतिविधि, मौखिक, प्रोजेक्ट, प्रायोगिक</v>
      </c>
      <c r="I242" s="993"/>
      <c r="J242" s="441" t="str">
        <f>IF('Master sheet'!$D$11="Hindi","लिखित परीक्षा","Written")</f>
        <v>लिखित परीक्षा</v>
      </c>
      <c r="K242" s="441" t="str">
        <f>IF('Master sheet'!$D$11="Hindi","गतिविधि, मौखिक, प्रोजेक्ट, प्रायोगिक","Act, Oral, Project, Prac.")</f>
        <v>गतिविधि, मौखिक, प्रोजेक्ट, प्रायोगिक</v>
      </c>
      <c r="L242" s="441" t="str">
        <f>IF('Master sheet'!$D$11="Hindi","अर्द्ध वा. योग","H.Y. Total")</f>
        <v>अर्द्ध वा. योग</v>
      </c>
      <c r="M242" s="735"/>
      <c r="N242" s="441" t="str">
        <f>IF('Master sheet'!$D$11="Hindi","लिखित परीक्षा","Written")</f>
        <v>लिखित परीक्षा</v>
      </c>
      <c r="O242" s="441" t="str">
        <f>IF('Master sheet'!$D$11="Hindi","गतिविधि, मौखिक, प्रोजेक्ट, प्रायोगिक","Act, Oral, Project, Prac.")</f>
        <v>गतिविधि, मौखिक, प्रोजेक्ट, प्रायोगिक</v>
      </c>
      <c r="P242" s="441" t="str">
        <f>IF('Master sheet'!$D$11="Hindi","वार्षिक योग","Yearly Total")</f>
        <v>वार्षिक योग</v>
      </c>
      <c r="Q242" s="710"/>
      <c r="R242" s="712">
        <v>0</v>
      </c>
    </row>
    <row r="243" spans="1:18" ht="21.75" customHeight="1">
      <c r="A243" s="396">
        <f>IF(P239="","",A242+1)</f>
        <v>12</v>
      </c>
      <c r="B243" s="991"/>
      <c r="C243" s="114">
        <v>5</v>
      </c>
      <c r="D243" s="114">
        <v>5</v>
      </c>
      <c r="E243" s="114">
        <v>5</v>
      </c>
      <c r="F243" s="114">
        <v>5</v>
      </c>
      <c r="G243" s="114">
        <v>5</v>
      </c>
      <c r="H243" s="114">
        <v>5</v>
      </c>
      <c r="I243" s="378">
        <f>IF(AND(C243="",D243="",E243="",F243="",G243="",H243=""),"",SUM(C243:H243))</f>
        <v>30</v>
      </c>
      <c r="J243" s="114">
        <v>50</v>
      </c>
      <c r="K243" s="114">
        <v>20</v>
      </c>
      <c r="L243" s="116">
        <f>IF(AND(J243="",K243=""),"",SUM(J243:K243))</f>
        <v>70</v>
      </c>
      <c r="M243" s="115">
        <f>IF(AND(I243="NA",L243="NA"),"NA",SUM(I243,L243))</f>
        <v>100</v>
      </c>
      <c r="N243" s="114">
        <v>70</v>
      </c>
      <c r="O243" s="114">
        <v>30</v>
      </c>
      <c r="P243" s="289">
        <f>IF(AND(N243="",O243=""),"",SUM(N243:O243))</f>
        <v>100</v>
      </c>
      <c r="Q243" s="115">
        <f>IF(P243="","",SUM(M243,P243))</f>
        <v>200</v>
      </c>
      <c r="R243" s="114"/>
    </row>
    <row r="244" spans="1:18" ht="20.100000000000001" customHeight="1">
      <c r="A244" s="396">
        <f>IF(P239="","",A243+1)</f>
        <v>13</v>
      </c>
      <c r="B244" s="92" t="str">
        <f>IF('Master sheet'!D$11="Hindi","हिंदी","Hindi")</f>
        <v>हिंदी</v>
      </c>
      <c r="C244" s="433">
        <f>IFERROR(VLOOKUP(P239,Marks,11,0),"")</f>
        <v>4</v>
      </c>
      <c r="D244" s="433">
        <f>IFERROR(VLOOKUP(P239,Marks,12,0),"")</f>
        <v>5</v>
      </c>
      <c r="E244" s="433">
        <f>IFERROR(VLOOKUP(P239,Marks,13,0),"")</f>
        <v>5</v>
      </c>
      <c r="F244" s="433">
        <f>IFERROR(VLOOKUP(P239,Marks,14,0),"")</f>
        <v>5</v>
      </c>
      <c r="G244" s="433">
        <f>IFERROR(VLOOKUP(P239,Marks,15,0),"")</f>
        <v>5</v>
      </c>
      <c r="H244" s="433">
        <f>IFERROR(VLOOKUP(P239,Marks,16,0),"")</f>
        <v>3</v>
      </c>
      <c r="I244" s="377">
        <f>IFERROR(VLOOKUP(P239,Marks,17,0),"")</f>
        <v>27</v>
      </c>
      <c r="J244" s="433">
        <f>IFERROR(VLOOKUP(P239,Marks,18,0),"")</f>
        <v>37</v>
      </c>
      <c r="K244" s="433">
        <f>IFERROR(VLOOKUP(P239,Marks,19,0),"")</f>
        <v>11</v>
      </c>
      <c r="L244" s="87">
        <f>IFERROR(VLOOKUP(P239,Marks,20,0),"")</f>
        <v>48</v>
      </c>
      <c r="M244" s="376">
        <f>IFERROR(VLOOKUP(P239,Marks,21,0),"")</f>
        <v>75</v>
      </c>
      <c r="N244" s="433">
        <f>IFERROR(VLOOKUP(P239,Marks,22,0),"")</f>
        <v>37</v>
      </c>
      <c r="O244" s="433">
        <f>IFERROR(VLOOKUP(P239,Marks,23,0),"")</f>
        <v>11</v>
      </c>
      <c r="P244" s="87">
        <f>IFERROR(VLOOKUP(P239,Marks,24,0),"")</f>
        <v>48</v>
      </c>
      <c r="Q244" s="379">
        <f>IFERROR(VLOOKUP(P239,Marks,25,0),"")</f>
        <v>123</v>
      </c>
      <c r="R244" s="89" t="str">
        <f>IFERROR(VLOOKUP(P239,Marks,31,0),"")</f>
        <v>C</v>
      </c>
    </row>
    <row r="245" spans="1:18" ht="20.100000000000001" customHeight="1">
      <c r="A245" s="396">
        <f>IF(P239="","",A244+1)</f>
        <v>14</v>
      </c>
      <c r="B245" s="92" t="str">
        <f>IF('Master sheet'!$D$11="Hindi","अंग्रेजी","English")</f>
        <v>अंग्रेजी</v>
      </c>
      <c r="C245" s="433">
        <f>IFERROR(VLOOKUP(P239,Marks,32,0),"")</f>
        <v>4</v>
      </c>
      <c r="D245" s="433">
        <f>IFERROR(VLOOKUP(P239,Marks,33,0),"")</f>
        <v>3</v>
      </c>
      <c r="E245" s="433">
        <f>IFERROR(VLOOKUP(P239,Marks,34,0),"")</f>
        <v>3</v>
      </c>
      <c r="F245" s="433">
        <f>IFERROR(VLOOKUP(P239,Marks,35,0),"")</f>
        <v>5</v>
      </c>
      <c r="G245" s="433">
        <f>IFERROR(VLOOKUP(P239,Marks,36,0),"")</f>
        <v>5</v>
      </c>
      <c r="H245" s="433">
        <f>IFERROR(VLOOKUP(P239,Marks,37,0),"")</f>
        <v>5</v>
      </c>
      <c r="I245" s="377">
        <f>IFERROR(VLOOKUP(P239,Marks,38,0),"")</f>
        <v>25</v>
      </c>
      <c r="J245" s="433">
        <f>IFERROR(VLOOKUP(P239,Marks,39,0),"")</f>
        <v>45</v>
      </c>
      <c r="K245" s="433">
        <f>IFERROR(VLOOKUP(P239,Marks,40,0),"")</f>
        <v>10</v>
      </c>
      <c r="L245" s="87">
        <f>IFERROR(VLOOKUP(P239,Marks,41,0),"")</f>
        <v>55</v>
      </c>
      <c r="M245" s="376">
        <f>IFERROR(VLOOKUP(P239,Marks,42,0),"")</f>
        <v>80</v>
      </c>
      <c r="N245" s="433">
        <f>IFERROR(VLOOKUP(P239,Marks,43,0),"")</f>
        <v>37</v>
      </c>
      <c r="O245" s="433">
        <f>IFERROR(VLOOKUP(P239,Marks,44,0),"")</f>
        <v>7</v>
      </c>
      <c r="P245" s="87">
        <f>IFERROR(VLOOKUP(P239,Marks,45,0),"")</f>
        <v>44</v>
      </c>
      <c r="Q245" s="379">
        <f>IFERROR(VLOOKUP(P239,Marks,46,0),"")</f>
        <v>124</v>
      </c>
      <c r="R245" s="89" t="str">
        <f>IFERROR(VLOOKUP(P239,Marks,52,0),"")</f>
        <v>C</v>
      </c>
    </row>
    <row r="246" spans="1:18" ht="20.100000000000001" customHeight="1">
      <c r="A246" s="396">
        <f>IF(P239="","",A245+1)</f>
        <v>15</v>
      </c>
      <c r="B246" s="92" t="str">
        <f>IFERROR(VLOOKUP(P239,Marks,53,0),"")</f>
        <v>संस्कृत (71)</v>
      </c>
      <c r="C246" s="433">
        <f>IFERROR(VLOOKUP(P239,Marks,54,0),"")</f>
        <v>5</v>
      </c>
      <c r="D246" s="433">
        <f>IFERROR(VLOOKUP(P239,Marks,55,0),"")</f>
        <v>4</v>
      </c>
      <c r="E246" s="433">
        <f>IFERROR(VLOOKUP(P239,Marks,56,0),"")</f>
        <v>4</v>
      </c>
      <c r="F246" s="433">
        <f>IFERROR(VLOOKUP(P239,Marks,57,0),"")</f>
        <v>4</v>
      </c>
      <c r="G246" s="433">
        <f>IFERROR(VLOOKUP(P239,Marks,58,0),"")</f>
        <v>4</v>
      </c>
      <c r="H246" s="433">
        <f>IFERROR(VLOOKUP(P239,Marks,59,0),"")</f>
        <v>5</v>
      </c>
      <c r="I246" s="377">
        <f>IFERROR(VLOOKUP(P239,Marks,60,0),"")</f>
        <v>26</v>
      </c>
      <c r="J246" s="433">
        <f>IFERROR(VLOOKUP(P239,Marks,61,0),"")</f>
        <v>46</v>
      </c>
      <c r="K246" s="433">
        <f>IFERROR(VLOOKUP(P239,Marks,62,0),"")</f>
        <v>16</v>
      </c>
      <c r="L246" s="87">
        <f>IFERROR(VLOOKUP(P239,Marks,63,0),"")</f>
        <v>62</v>
      </c>
      <c r="M246" s="376">
        <f>IFERROR(VLOOKUP(P239,Marks,64,0),"")</f>
        <v>88</v>
      </c>
      <c r="N246" s="433">
        <f>IFERROR(VLOOKUP(P239,Marks,65,0),"")</f>
        <v>47</v>
      </c>
      <c r="O246" s="433">
        <f>IFERROR(VLOOKUP(P239,Marks,66,0),"")</f>
        <v>8</v>
      </c>
      <c r="P246" s="87">
        <f>IFERROR(VLOOKUP(P239,Marks,67,0),"")</f>
        <v>55</v>
      </c>
      <c r="Q246" s="379">
        <f>IFERROR(VLOOKUP(P239,Marks,68,0),"")</f>
        <v>143</v>
      </c>
      <c r="R246" s="89" t="str">
        <f>IFERROR(VLOOKUP(P239,Marks,74,0),"")</f>
        <v>B</v>
      </c>
    </row>
    <row r="247" spans="1:18" ht="20.100000000000001" customHeight="1">
      <c r="A247" s="396">
        <f>IF(P239="","",A246+1)</f>
        <v>16</v>
      </c>
      <c r="B247" s="92" t="str">
        <f>IF('Master sheet'!$D$11="Hindi","गणित","Maths")</f>
        <v>गणित</v>
      </c>
      <c r="C247" s="433">
        <f>IFERROR(VLOOKUP(P239,Marks,75,0),"")</f>
        <v>4</v>
      </c>
      <c r="D247" s="433">
        <f>IFERROR(VLOOKUP(P239,Marks,76,0),"")</f>
        <v>5</v>
      </c>
      <c r="E247" s="433">
        <f>IFERROR(VLOOKUP(P239,Marks,77,0),"")</f>
        <v>4</v>
      </c>
      <c r="F247" s="433">
        <f>IFERROR(VLOOKUP(P239,Marks,78,0),"")</f>
        <v>5</v>
      </c>
      <c r="G247" s="433">
        <f>IFERROR(VLOOKUP(P239,Marks,79,0),"")</f>
        <v>4</v>
      </c>
      <c r="H247" s="433">
        <f>IFERROR(VLOOKUP(P239,Marks,80,0),"")</f>
        <v>5</v>
      </c>
      <c r="I247" s="377">
        <f>IFERROR(VLOOKUP(P239,Marks,81,0),"")</f>
        <v>27</v>
      </c>
      <c r="J247" s="433">
        <f>IFERROR(VLOOKUP(P239,Marks,82,0),"")</f>
        <v>31</v>
      </c>
      <c r="K247" s="433">
        <f>IFERROR(VLOOKUP(P239,Marks,83,0),"")</f>
        <v>11</v>
      </c>
      <c r="L247" s="87">
        <f>IFERROR(VLOOKUP(P239,Marks,84,0),"")</f>
        <v>42</v>
      </c>
      <c r="M247" s="376">
        <f>IFERROR(VLOOKUP(P239,Marks,85,0),"")</f>
        <v>69</v>
      </c>
      <c r="N247" s="433">
        <f>IFERROR(VLOOKUP(P239,Marks,86,0),"")</f>
        <v>55</v>
      </c>
      <c r="O247" s="433">
        <f>IFERROR(VLOOKUP(P239,Marks,87,0),"")</f>
        <v>8</v>
      </c>
      <c r="P247" s="87">
        <f>IFERROR(VLOOKUP(P239,Marks,88,0),"")</f>
        <v>63</v>
      </c>
      <c r="Q247" s="379">
        <f>IFERROR(VLOOKUP(P239,Marks,89,0),"")</f>
        <v>132</v>
      </c>
      <c r="R247" s="89" t="str">
        <f>IFERROR(VLOOKUP(P239,Marks,95,0),"")</f>
        <v>C</v>
      </c>
    </row>
    <row r="248" spans="1:18" ht="20.100000000000001" customHeight="1">
      <c r="A248" s="396">
        <f>IF(P239="","",A247+1)</f>
        <v>17</v>
      </c>
      <c r="B248" s="92" t="str">
        <f>IF('Master sheet'!$D$11="Hindi","विज्ञान","Science")</f>
        <v>विज्ञान</v>
      </c>
      <c r="C248" s="433">
        <f>IFERROR(VLOOKUP(P239,Marks,96,0),"")</f>
        <v>5</v>
      </c>
      <c r="D248" s="433">
        <f>IFERROR(VLOOKUP(P239,Marks,97),"")</f>
        <v>5</v>
      </c>
      <c r="E248" s="433">
        <f>IFERROR(VLOOKUP(P239,Marks,98,0),"")</f>
        <v>5</v>
      </c>
      <c r="F248" s="433">
        <f>IFERROR(VLOOKUP(P239,Marks,99,0),"")</f>
        <v>5</v>
      </c>
      <c r="G248" s="433">
        <f>IFERROR(VLOOKUP(P239,Marks,100,0),"")</f>
        <v>4</v>
      </c>
      <c r="H248" s="433">
        <f>IFERROR(VLOOKUP(P239,Marks,101,0),"")</f>
        <v>4</v>
      </c>
      <c r="I248" s="377">
        <f>IFERROR(VLOOKUP(P239,Marks,102,0),"")</f>
        <v>28</v>
      </c>
      <c r="J248" s="433">
        <f>IFERROR(VLOOKUP(P239,Marks,103,0),"")</f>
        <v>29</v>
      </c>
      <c r="K248" s="433">
        <f>IFERROR(VLOOKUP(P239,Marks,104,0),"")</f>
        <v>11</v>
      </c>
      <c r="L248" s="87">
        <f>IFERROR(VLOOKUP(P239,Marks,105,0),"")</f>
        <v>40</v>
      </c>
      <c r="M248" s="376">
        <f>IFERROR(VLOOKUP(P239,Marks,106,0),"")</f>
        <v>68</v>
      </c>
      <c r="N248" s="433">
        <f>IFERROR(VLOOKUP(P239,Marks,107,0),"")</f>
        <v>58</v>
      </c>
      <c r="O248" s="433">
        <f>IFERROR(VLOOKUP(P239,Marks,108,0),"")</f>
        <v>16</v>
      </c>
      <c r="P248" s="87">
        <f>IFERROR(VLOOKUP(P239,Marks,109,0),"")</f>
        <v>74</v>
      </c>
      <c r="Q248" s="379">
        <f>IFERROR(VLOOKUP(P239,Marks,110,0),"")</f>
        <v>142</v>
      </c>
      <c r="R248" s="89" t="str">
        <f>IFERROR(VLOOKUP(P239,Marks,116,0),"")</f>
        <v>B</v>
      </c>
    </row>
    <row r="249" spans="1:18" ht="20.100000000000001" customHeight="1">
      <c r="A249" s="396">
        <f>IF(P239="","",A248+1)</f>
        <v>18</v>
      </c>
      <c r="B249" s="92" t="str">
        <f>IF('Master sheet'!$D$11="Hindi","सामाजिक विज्ञान","Social Science")</f>
        <v>सामाजिक विज्ञान</v>
      </c>
      <c r="C249" s="433">
        <f>IFERROR(VLOOKUP(P239,Marks,117,0),"")</f>
        <v>5</v>
      </c>
      <c r="D249" s="433">
        <f>IFERROR(VLOOKUP(P239,Marks,118,0),"")</f>
        <v>5</v>
      </c>
      <c r="E249" s="433">
        <f>IFERROR(VLOOKUP(P239,Marks,119,0),"")</f>
        <v>4</v>
      </c>
      <c r="F249" s="433">
        <f>IFERROR(VLOOKUP(P239,Marks,120,0),"")</f>
        <v>4</v>
      </c>
      <c r="G249" s="433">
        <f>IFERROR(VLOOKUP(P239,Marks,121,0),"")</f>
        <v>3</v>
      </c>
      <c r="H249" s="433">
        <f>IFERROR(VLOOKUP(P239,Marks,122,0),"")</f>
        <v>3</v>
      </c>
      <c r="I249" s="377">
        <f>IFERROR(VLOOKUP(P239,Marks,123,0),"")</f>
        <v>24</v>
      </c>
      <c r="J249" s="433">
        <f>IFERROR(VLOOKUP(P239,Marks,124,0),"")</f>
        <v>42</v>
      </c>
      <c r="K249" s="433">
        <f>IFERROR(VLOOKUP(P239,Marks,125,0),"")</f>
        <v>10</v>
      </c>
      <c r="L249" s="87">
        <f>IFERROR(VLOOKUP(P239,Marks,126,0),"")</f>
        <v>52</v>
      </c>
      <c r="M249" s="376">
        <f>IFERROR(VLOOKUP(P239,Marks,127,0),"")</f>
        <v>76</v>
      </c>
      <c r="N249" s="433">
        <f>IFERROR(VLOOKUP(P239,Marks,128,0),"")</f>
        <v>66</v>
      </c>
      <c r="O249" s="433">
        <f>IFERROR(VLOOKUP(P239,Marks,129,0),"")</f>
        <v>18</v>
      </c>
      <c r="P249" s="87">
        <f>IFERROR(VLOOKUP(P239,Marks,130,0),"")</f>
        <v>84</v>
      </c>
      <c r="Q249" s="379">
        <f>IFERROR(VLOOKUP(P239,Marks,131,0),"")</f>
        <v>160</v>
      </c>
      <c r="R249" s="89" t="str">
        <f>IFERROR(VLOOKUP(P239,Marks,137,0),"")</f>
        <v>B</v>
      </c>
    </row>
    <row r="250" spans="1:18" ht="27" customHeight="1">
      <c r="A250" s="396">
        <f>IF(P239="","",A249+1)</f>
        <v>19</v>
      </c>
      <c r="B250" s="438" t="str">
        <f>IF('Master sheet'!$D$11="Hindi","कुल योग","Total")</f>
        <v>कुल योग</v>
      </c>
      <c r="C250" s="90">
        <f>IF(AND(C244="",C245="",C246="",C247="",C248="",C249=""),"",SUM(C244:C249))</f>
        <v>27</v>
      </c>
      <c r="D250" s="90">
        <f t="shared" ref="D250:Q250" si="7">IF(AND(D244="",D245="",D246="",D247="",D248="",D249=""),"",SUM(D244:D249))</f>
        <v>27</v>
      </c>
      <c r="E250" s="90">
        <f t="shared" si="7"/>
        <v>25</v>
      </c>
      <c r="F250" s="90">
        <f t="shared" si="7"/>
        <v>28</v>
      </c>
      <c r="G250" s="90">
        <f t="shared" si="7"/>
        <v>25</v>
      </c>
      <c r="H250" s="90">
        <f t="shared" si="7"/>
        <v>25</v>
      </c>
      <c r="I250" s="90">
        <f t="shared" si="7"/>
        <v>157</v>
      </c>
      <c r="J250" s="90">
        <f t="shared" si="7"/>
        <v>230</v>
      </c>
      <c r="K250" s="90">
        <f t="shared" si="7"/>
        <v>69</v>
      </c>
      <c r="L250" s="90">
        <f t="shared" si="7"/>
        <v>299</v>
      </c>
      <c r="M250" s="90">
        <f t="shared" si="7"/>
        <v>456</v>
      </c>
      <c r="N250" s="90">
        <f t="shared" si="7"/>
        <v>300</v>
      </c>
      <c r="O250" s="90">
        <f t="shared" si="7"/>
        <v>68</v>
      </c>
      <c r="P250" s="90">
        <f t="shared" si="7"/>
        <v>368</v>
      </c>
      <c r="Q250" s="90">
        <f t="shared" si="7"/>
        <v>824</v>
      </c>
      <c r="R250" s="226" t="str">
        <f>IFERROR(VLOOKUP(P239,Marks,179,0),"")</f>
        <v>C</v>
      </c>
    </row>
    <row r="251" spans="1:18">
      <c r="A251" s="396">
        <f>IF(P239="","",A250+1)</f>
        <v>20</v>
      </c>
      <c r="B251" s="982"/>
      <c r="C251" s="982"/>
      <c r="D251" s="982"/>
      <c r="E251" s="982"/>
      <c r="F251" s="982"/>
      <c r="G251" s="982"/>
      <c r="H251" s="982"/>
      <c r="I251" s="982"/>
      <c r="J251" s="982"/>
      <c r="K251" s="982"/>
      <c r="L251" s="982"/>
      <c r="M251" s="982"/>
      <c r="N251" s="982"/>
      <c r="O251" s="982"/>
      <c r="P251" s="982"/>
      <c r="Q251" s="982"/>
      <c r="R251" s="982"/>
    </row>
    <row r="252" spans="1:18" ht="20.100000000000001" customHeight="1">
      <c r="A252" s="396">
        <f>IF(P239="","",A251+1)</f>
        <v>21</v>
      </c>
      <c r="B252" s="983" t="str">
        <f>IF('Master sheet'!$D$11="Hindi","अतिरिक्त विषय ","Extra Subject")</f>
        <v xml:space="preserve">अतिरिक्त विषय </v>
      </c>
      <c r="C252" s="983"/>
      <c r="D252" s="983"/>
      <c r="E252" s="983"/>
      <c r="F252" s="983"/>
      <c r="G252" s="983"/>
      <c r="H252" s="983"/>
      <c r="I252" s="983"/>
      <c r="J252" s="983"/>
      <c r="K252" s="983"/>
      <c r="L252" s="983"/>
      <c r="M252" s="983"/>
      <c r="N252" s="983"/>
      <c r="O252" s="983"/>
      <c r="P252" s="983"/>
      <c r="Q252" s="983"/>
      <c r="R252" s="983"/>
    </row>
    <row r="253" spans="1:18" ht="20.100000000000001" customHeight="1">
      <c r="A253" s="396">
        <f>IF(P239="","",A252+1)</f>
        <v>22</v>
      </c>
      <c r="B253" s="981" t="str">
        <f>IF('Master sheet'!$D$11="Hindi","विषय","Subject")</f>
        <v>विषय</v>
      </c>
      <c r="C253" s="981"/>
      <c r="D253" s="981" t="str">
        <f>IF('Master sheet'!$D$11="Hindi","पूर्णांक","M.M.")</f>
        <v>पूर्णांक</v>
      </c>
      <c r="E253" s="981"/>
      <c r="F253" s="981" t="str">
        <f>IF('Master sheet'!$D$11="Hindi","प्राप्तांक","Ob.M.")</f>
        <v>प्राप्तांक</v>
      </c>
      <c r="G253" s="981"/>
      <c r="H253" s="981" t="str">
        <f>IF('Master sheet'!$D$11="Hindi","ग्रेड","Grade")</f>
        <v>ग्रेड</v>
      </c>
      <c r="I253" s="981"/>
      <c r="J253" s="984" t="str">
        <f>IF('Master sheet'!$D$11="Hindi","विषय","Subject")</f>
        <v>विषय</v>
      </c>
      <c r="K253" s="986"/>
      <c r="L253" s="985"/>
      <c r="M253" s="984" t="str">
        <f>IF('Master sheet'!$D$11="Hindi","पूर्णांक","M.M.")</f>
        <v>पूर्णांक</v>
      </c>
      <c r="N253" s="985"/>
      <c r="O253" s="984" t="str">
        <f>IF('Master sheet'!$D$11="Hindi","प्राप्तांक","Ob.M.")</f>
        <v>प्राप्तांक</v>
      </c>
      <c r="P253" s="985"/>
      <c r="Q253" s="984" t="str">
        <f>IF('Master sheet'!$D$11="Hindi","ग्रेड","Grade")</f>
        <v>ग्रेड</v>
      </c>
      <c r="R253" s="985"/>
    </row>
    <row r="254" spans="1:18" ht="20.100000000000001" customHeight="1">
      <c r="A254" s="396">
        <f>IF(P239="","",A253+1)</f>
        <v>23</v>
      </c>
      <c r="B254" s="975" t="str">
        <f>IF(AND('Marks Entry 6th'!$CJ$3="",'Marks Entry 7th'!$CJ$3=""),"",IF(AND(C203=6),'Marks Entry 6th'!$CJ$3,IF(AND(C203=7),'Marks Entry 7th'!$CJ$3,"")))</f>
        <v/>
      </c>
      <c r="C254" s="975"/>
      <c r="D254" s="974">
        <f>IF(AND(P239=""),"",'Result Sheet'!$FO$7)</f>
        <v>100</v>
      </c>
      <c r="E254" s="974"/>
      <c r="F254" s="969" t="str">
        <f>IFERROR(IF(AND(P239=""),"",VLOOKUP(P239,Marks,170,0)),"")</f>
        <v/>
      </c>
      <c r="G254" s="969"/>
      <c r="H254" s="970" t="str">
        <f>IFERROR(IF(AND(P239=""),"",VLOOKUP(P239,Marks,171,0)),"")</f>
        <v/>
      </c>
      <c r="I254" s="970"/>
      <c r="J254" s="976" t="str">
        <f>IF(AND('Marks Entry 6th'!$CL$3="",'Marks Entry 7th'!$CL$3=""),"",IF(AND(C203=6),'Marks Entry 6th'!$CL$3,IF(AND(C203=7),'Marks Entry 7th'!$CL$3,"")))</f>
        <v/>
      </c>
      <c r="K254" s="977"/>
      <c r="L254" s="978"/>
      <c r="M254" s="974">
        <f>IF(AND(P239=""),"",'Result Sheet'!$FS$7)</f>
        <v>100</v>
      </c>
      <c r="N254" s="974"/>
      <c r="O254" s="969" t="str">
        <f>IFERROR(IF(AND(P239=""),"",VLOOKUP(P239,Marks,174,0)),"")</f>
        <v/>
      </c>
      <c r="P254" s="969"/>
      <c r="Q254" s="970" t="str">
        <f>IFERROR(IF(AND(P239=""),"",VLOOKUP(P239,Marks,175,0)),"")</f>
        <v/>
      </c>
      <c r="R254" s="970"/>
    </row>
    <row r="255" spans="1:18" ht="20.100000000000001" customHeight="1">
      <c r="A255" s="396">
        <f>IF(P239="","",A254+1)</f>
        <v>24</v>
      </c>
      <c r="B255" s="971" t="str">
        <f>IF('Master sheet'!$D$11="Hindi","विषय","Subject")</f>
        <v>विषय</v>
      </c>
      <c r="C255" s="972"/>
      <c r="D255" s="972"/>
      <c r="E255" s="365" t="str">
        <f>IF('Master sheet'!$D$11="Hindi","प्राप्तांक","Ob.M.")</f>
        <v>प्राप्तांक</v>
      </c>
      <c r="F255" s="92" t="str">
        <f>IF('Master sheet'!$D$11="Hindi","ग्रेड","Grade")</f>
        <v>ग्रेड</v>
      </c>
      <c r="G255" s="435"/>
      <c r="H255" s="435"/>
      <c r="I255" s="971" t="str">
        <f>IF('Master sheet'!$D$11="Hindi","विषय","Subject")</f>
        <v>विषय</v>
      </c>
      <c r="J255" s="972"/>
      <c r="K255" s="972"/>
      <c r="L255" s="365" t="str">
        <f>IF('Master sheet'!$D$11="Hindi","प्राप्तांक","Ob.M.")</f>
        <v>प्राप्तांक</v>
      </c>
      <c r="M255" s="92" t="str">
        <f>IF('Master sheet'!$D$11="Hindi","ग्रेड","Grade")</f>
        <v>ग्रेड</v>
      </c>
      <c r="N255" s="971" t="str">
        <f>IF('Master sheet'!$D$11="Hindi","विषय","Subject")</f>
        <v>विषय</v>
      </c>
      <c r="O255" s="972"/>
      <c r="P255" s="973"/>
      <c r="Q255" s="366" t="str">
        <f>IF('Master sheet'!$D$11="Hindi","प्राप्तांक","Ob.M.")</f>
        <v>प्राप्तांक</v>
      </c>
      <c r="R255" s="92" t="str">
        <f>IF('Master sheet'!$D$11="Hindi","ग्रेड","Grade")</f>
        <v>ग्रेड</v>
      </c>
    </row>
    <row r="256" spans="1:18" ht="20.100000000000001" customHeight="1">
      <c r="A256" s="396">
        <f>IF(P239="","",A255+1)</f>
        <v>25</v>
      </c>
      <c r="B256" s="962" t="str">
        <f>IF('Master sheet'!$D$11="Hindi","कार्यानुभव","WORK EXP.")</f>
        <v>कार्यानुभव</v>
      </c>
      <c r="C256" s="963"/>
      <c r="D256" s="963"/>
      <c r="E256" s="979">
        <f>IFERROR(VLOOKUP(P239,Marks,143,0),"")</f>
        <v>94</v>
      </c>
      <c r="F256" s="980"/>
      <c r="G256" s="437" t="str">
        <f>IFERROR(VLOOKUP(P239,Marks,147,0),"")</f>
        <v>A+</v>
      </c>
      <c r="H256" s="981" t="str">
        <f>IF('Master sheet'!$D$11="Hindi","कला शिक्षा","ART EDU.")</f>
        <v>कला शिक्षा</v>
      </c>
      <c r="I256" s="981"/>
      <c r="J256" s="981"/>
      <c r="K256" s="979">
        <f>IFERROR(VLOOKUP(P239,Marks,153,0),"")</f>
        <v>78</v>
      </c>
      <c r="L256" s="980"/>
      <c r="M256" s="97" t="str">
        <f>IFERROR(VLOOKUP(P239,Marks,157,0),"")</f>
        <v>A</v>
      </c>
      <c r="N256" s="964" t="str">
        <f>IF('Master sheet'!$D$11="Hindi","स्वा. एवं शा. शिक्षा","HE.&amp;PH. EDU.")</f>
        <v>स्वा. एवं शा. शिक्षा</v>
      </c>
      <c r="O256" s="965"/>
      <c r="P256" s="966"/>
      <c r="Q256" s="88">
        <f>IFERROR(VLOOKUP(P239,Marks,163,0),"")</f>
        <v>82</v>
      </c>
      <c r="R256" s="97" t="str">
        <f>IFERROR(VLOOKUP(P239,Marks,167,0),"")</f>
        <v>A</v>
      </c>
    </row>
    <row r="257" spans="1:18">
      <c r="A257" s="396">
        <f>IF(P239="","",A256+1)</f>
        <v>26</v>
      </c>
      <c r="B257" s="372"/>
      <c r="C257" s="372"/>
      <c r="D257" s="372"/>
      <c r="E257" s="373"/>
      <c r="F257" s="374"/>
      <c r="G257" s="374"/>
      <c r="H257" s="374"/>
      <c r="I257" s="372"/>
      <c r="J257" s="372"/>
      <c r="K257" s="372"/>
      <c r="L257" s="373"/>
      <c r="M257" s="374"/>
      <c r="N257" s="375"/>
      <c r="O257" s="375"/>
      <c r="P257" s="375"/>
      <c r="Q257" s="373"/>
      <c r="R257" s="374"/>
    </row>
    <row r="258" spans="1:18" ht="21" customHeight="1">
      <c r="A258" s="396">
        <f>IF(P239="","",A257+1)</f>
        <v>27</v>
      </c>
      <c r="B258" s="957" t="str">
        <f>IF('Master sheet'!$D$11="Hindi","कुल कार्य दिवस :-","Total Meeting :-")</f>
        <v>कुल कार्य दिवस :-</v>
      </c>
      <c r="C258" s="957"/>
      <c r="D258" s="957"/>
      <c r="E258" s="967" t="str">
        <f>IFERROR(VLOOKUP(P239,Marks,182,0),"")</f>
        <v/>
      </c>
      <c r="F258" s="967"/>
      <c r="G258" s="967"/>
      <c r="H258" s="967"/>
      <c r="I258" s="967"/>
      <c r="J258" s="967"/>
      <c r="K258" s="957" t="str">
        <f>IF('Master sheet'!$D$11="Hindi","कुल उपस्थिति :-","Total Attendance :-")</f>
        <v>कुल उपस्थिति :-</v>
      </c>
      <c r="L258" s="957"/>
      <c r="M258" s="957"/>
      <c r="N258" s="957"/>
      <c r="O258" s="968" t="str">
        <f>IFERROR(VLOOKUP(P239,Marks,183,0),"")</f>
        <v/>
      </c>
      <c r="P258" s="968"/>
      <c r="Q258" s="968"/>
      <c r="R258" s="968"/>
    </row>
    <row r="259" spans="1:18" ht="21" customHeight="1">
      <c r="A259" s="396">
        <f>IF(P239="","",A258+1)</f>
        <v>28</v>
      </c>
      <c r="B259" s="957" t="str">
        <f>IF('Master sheet'!$D$11="Hindi","परिणाम :-","Result :-")</f>
        <v>परिणाम :-</v>
      </c>
      <c r="C259" s="957"/>
      <c r="D259" s="957"/>
      <c r="E259" s="958" t="str">
        <f>IFERROR(VLOOKUP(P239,Marks,181,0),"")</f>
        <v>कक्षा क्रमोन्नत</v>
      </c>
      <c r="F259" s="958"/>
      <c r="G259" s="958"/>
      <c r="H259" s="958"/>
      <c r="I259" s="958"/>
      <c r="J259" s="958"/>
      <c r="K259" s="957" t="str">
        <f>IF('Master sheet'!$D$11="Hindi","परिणाम प्रतिशत में :-","Result in Percentage :-")</f>
        <v>परिणाम प्रतिशत में :-</v>
      </c>
      <c r="L259" s="957"/>
      <c r="M259" s="957"/>
      <c r="N259" s="957"/>
      <c r="O259" s="959">
        <f>IFERROR(VLOOKUP(P239,Marks,177,0),"")</f>
        <v>68.666666666666671</v>
      </c>
      <c r="P259" s="959"/>
      <c r="Q259" s="959"/>
      <c r="R259" s="959"/>
    </row>
    <row r="260" spans="1:18" ht="21" customHeight="1">
      <c r="A260" s="396">
        <f>IF(P239="","",A259+1)</f>
        <v>29</v>
      </c>
      <c r="B260" s="957" t="str">
        <f>IF('Master sheet'!$D$11="Hindi","श्रेणी / ग्रेड :-","Division / Grade :-")</f>
        <v>श्रेणी / ग्रेड :-</v>
      </c>
      <c r="C260" s="957"/>
      <c r="D260" s="957"/>
      <c r="E260" s="380" t="str">
        <f>IFERROR(VLOOKUP(P239,Marks,178,0),"")</f>
        <v>I</v>
      </c>
      <c r="F260" s="381" t="s">
        <v>194</v>
      </c>
      <c r="G260" s="440" t="str">
        <f>IFERROR(VLOOKUP(P239,Marks,179,0),"")</f>
        <v>C</v>
      </c>
      <c r="H260" s="381"/>
      <c r="I260" s="960"/>
      <c r="J260" s="960"/>
      <c r="K260" s="957" t="str">
        <f>IF('Master sheet'!$D$11="Hindi","कक्षा में स्थान :-","Position in the Class :-")</f>
        <v>कक्षा में स्थान :-</v>
      </c>
      <c r="L260" s="957"/>
      <c r="M260" s="957"/>
      <c r="N260" s="957"/>
      <c r="O260" s="961">
        <f>IFERROR(VLOOKUP(P239,Marks,180,0),"")</f>
        <v>4.9999999999999858</v>
      </c>
      <c r="P260" s="961"/>
      <c r="Q260" s="961"/>
      <c r="R260" s="961"/>
    </row>
    <row r="261" spans="1:18" ht="21" customHeight="1">
      <c r="A261" s="396">
        <f>IF(P239="","",A260+1)</f>
        <v>30</v>
      </c>
      <c r="B261" s="954" t="str">
        <f>IF('Master sheet'!$D$11="Hindi","परीक्षा परिणाम घोषणा दिनांक :-","Result Declaration Date :-")</f>
        <v>परीक्षा परिणाम घोषणा दिनांक :-</v>
      </c>
      <c r="C261" s="954"/>
      <c r="D261" s="954"/>
      <c r="E261" s="955">
        <f>IF(AND(P239=""),"",'Master sheet'!$D$10)</f>
        <v>45419</v>
      </c>
      <c r="F261" s="955"/>
      <c r="G261" s="955"/>
      <c r="H261" s="955"/>
      <c r="I261" s="955"/>
      <c r="J261" s="434"/>
      <c r="K261" s="91"/>
      <c r="L261" s="91"/>
      <c r="M261" s="57"/>
      <c r="N261" s="91"/>
      <c r="O261" s="91"/>
      <c r="P261" s="91"/>
      <c r="Q261" s="91"/>
      <c r="R261" s="91"/>
    </row>
    <row r="262" spans="1:18" ht="67.5" customHeight="1">
      <c r="A262" s="396">
        <f>IF(P239="","",A261+1)</f>
        <v>31</v>
      </c>
      <c r="B262" s="956" t="str">
        <f>IF(AND(C236=6),CONCATENATE("( ",UPPER('Master sheet'!H12)," )"),IF(AND(C236=7),CONCATENATE("( ",UPPER('Master sheet'!H21)," )"),""))</f>
        <v>( SHARAD SHARMA )</v>
      </c>
      <c r="C262" s="956"/>
      <c r="D262" s="956"/>
      <c r="E262" s="956"/>
      <c r="F262" s="956" t="str">
        <f>IF(AND(P239=""),"",CONCATENATE("(",'Master sheet'!$D$14," )"))</f>
        <v>(Suresh Chand )</v>
      </c>
      <c r="G262" s="956"/>
      <c r="H262" s="956"/>
      <c r="I262" s="956"/>
      <c r="J262" s="956"/>
      <c r="K262" s="956"/>
      <c r="L262" s="956"/>
      <c r="M262" s="956" t="str">
        <f>IF(AND(P239=""),"",CONCATENATE("(",'Master sheet'!$D$12," )"))</f>
        <v>(USHA PALIYA )</v>
      </c>
      <c r="N262" s="956"/>
      <c r="O262" s="956"/>
      <c r="P262" s="956"/>
      <c r="Q262" s="956"/>
      <c r="R262" s="956"/>
    </row>
    <row r="263" spans="1:18">
      <c r="A263" s="396">
        <f>IF(P239="","",A262+1)</f>
        <v>32</v>
      </c>
      <c r="B263" s="953" t="str">
        <f>IF('Master sheet'!$D$11="Hindi","हस्ताक्षर कक्षाध्यापक","Signature of the class teacher")</f>
        <v>हस्ताक्षर कक्षाध्यापक</v>
      </c>
      <c r="C263" s="953"/>
      <c r="D263" s="953"/>
      <c r="E263" s="953"/>
      <c r="F263" s="953" t="str">
        <f>IF('Master sheet'!$D$11="Hindi","हस्ताक्षर परीक्षा प्रभारी","Signature of the exam. Incharge")</f>
        <v>हस्ताक्षर परीक्षा प्रभारी</v>
      </c>
      <c r="G263" s="953"/>
      <c r="H263" s="953"/>
      <c r="I263" s="953"/>
      <c r="J263" s="953"/>
      <c r="K263" s="953"/>
      <c r="L263" s="953"/>
      <c r="M263" s="953" t="str">
        <f>IF('Master sheet'!$D$11="Hindi","हस्ताक्षर संस्था प्रधान","Head of Institute's Signature")</f>
        <v>हस्ताक्षर संस्था प्रधान</v>
      </c>
      <c r="N263" s="953"/>
      <c r="O263" s="953"/>
      <c r="P263" s="953"/>
      <c r="Q263" s="953"/>
      <c r="R263" s="953"/>
    </row>
    <row r="265" spans="1:18" ht="21" customHeight="1">
      <c r="A265" s="396">
        <f>IF(P272="","",1)</f>
        <v>1</v>
      </c>
      <c r="B265" s="1003" t="str">
        <f>IF('Master sheet'!$D$11="Hindi","वार्षिक रिपोर्ट कार्ड ","Report Card")</f>
        <v xml:space="preserve">वार्षिक रिपोर्ट कार्ड </v>
      </c>
      <c r="C265" s="1003"/>
      <c r="D265" s="1003"/>
      <c r="E265" s="1003"/>
      <c r="F265" s="1003"/>
      <c r="G265" s="1003"/>
      <c r="H265" s="1003"/>
      <c r="I265" s="1003"/>
      <c r="J265" s="1003"/>
      <c r="K265" s="1003"/>
      <c r="L265" s="1003"/>
      <c r="M265" s="1003"/>
      <c r="N265" s="1003"/>
      <c r="O265" s="1003"/>
      <c r="P265" s="1003"/>
      <c r="Q265" s="1003"/>
      <c r="R265" s="1003"/>
    </row>
    <row r="266" spans="1:18" ht="21" customHeight="1">
      <c r="A266" s="396">
        <f>IF(P272="","",A265+1)</f>
        <v>2</v>
      </c>
      <c r="B266" s="1004" t="str">
        <f>IF('Master sheet'!$D$11="Hindi","शिक्षा विभाग, राजस्थान सरकार","Education Department, Rajasthan Government")</f>
        <v>शिक्षा विभाग, राजस्थान सरकार</v>
      </c>
      <c r="C266" s="1004"/>
      <c r="D266" s="1004"/>
      <c r="E266" s="1004"/>
      <c r="F266" s="1004"/>
      <c r="G266" s="1004"/>
      <c r="H266" s="1004"/>
      <c r="I266" s="1004"/>
      <c r="J266" s="1004"/>
      <c r="K266" s="1004"/>
      <c r="L266" s="1004"/>
      <c r="M266" s="1004"/>
      <c r="N266" s="1004"/>
      <c r="O266" s="1004"/>
      <c r="P266" s="1004"/>
      <c r="Q266" s="1004"/>
      <c r="R266" s="1004"/>
    </row>
    <row r="267" spans="1:18" ht="21" customHeight="1">
      <c r="A267" s="396">
        <f>IF(P272="","",A266+1)</f>
        <v>3</v>
      </c>
      <c r="B267" s="996" t="str">
        <f>IF('Master sheet'!$D$11="Hindi","विद्यालय का नाम :-","School Name :- ")</f>
        <v>विद्यालय का नाम :-</v>
      </c>
      <c r="C267" s="996"/>
      <c r="D267" s="996"/>
      <c r="E267" s="997" t="str">
        <f>IF(AND(P272=""),"",IF('Master sheet'!$D$11="Hindi",'Master sheet'!$D$8,'Master sheet'!$D$7))</f>
        <v xml:space="preserve">महात्मा गाँधी राजकीय विद्यालय (अंग्रेजी माध्यम) बर, पाली </v>
      </c>
      <c r="F267" s="997"/>
      <c r="G267" s="997"/>
      <c r="H267" s="997"/>
      <c r="I267" s="997"/>
      <c r="J267" s="997"/>
      <c r="K267" s="997"/>
      <c r="L267" s="997"/>
      <c r="M267" s="997"/>
      <c r="N267" s="997"/>
      <c r="O267" s="997"/>
      <c r="P267" s="997"/>
      <c r="Q267" s="997"/>
      <c r="R267" s="997"/>
    </row>
    <row r="268" spans="1:18" ht="21" customHeight="1">
      <c r="A268" s="396">
        <f>IF(P272="","",A267+1)</f>
        <v>4</v>
      </c>
      <c r="B268" s="389"/>
      <c r="C268" s="389"/>
      <c r="D268" s="389"/>
      <c r="E268" s="998" t="str">
        <f>IF(AND(P272=""),"",IF('Master sheet'!$D$11="Hindi",CONCATENATE("(विद्यालय मान्यता क्रमांक व वर्ष : ","  ",'Master sheet'!$D$6),CONCATENATE("(School Recognition Number &amp; Years : ","  ",'Master sheet'!$D$6)))</f>
        <v>(विद्यालय मान्यता क्रमांक व वर्ष :   शिक्षा/पाली/1995/2001</v>
      </c>
      <c r="F268" s="998"/>
      <c r="G268" s="998"/>
      <c r="H268" s="998"/>
      <c r="I268" s="998"/>
      <c r="J268" s="998"/>
      <c r="K268" s="998"/>
      <c r="L268" s="998"/>
      <c r="M268" s="998"/>
      <c r="N268" s="998"/>
      <c r="O268" s="998"/>
      <c r="P268" s="998"/>
      <c r="Q268" s="998"/>
      <c r="R268" s="998"/>
    </row>
    <row r="269" spans="1:18" ht="21" customHeight="1">
      <c r="A269" s="396">
        <f>IF(P272="","",A268+1)</f>
        <v>5</v>
      </c>
      <c r="B269" s="382" t="str">
        <f>IF('Master sheet'!$D$11="Hindi","कक्षा  :-","CLASS :- ")</f>
        <v>कक्षा  :-</v>
      </c>
      <c r="C269" s="999">
        <f>IFERROR(IF(AND(P272=""),"",VLOOKUP(P272,Marks,2,0)),"")</f>
        <v>7</v>
      </c>
      <c r="D269" s="999"/>
      <c r="E269" s="1000" t="str">
        <f>IF('Master sheet'!$D$11="Hindi","सेक्शन :-","Section :- ")</f>
        <v>सेक्शन :-</v>
      </c>
      <c r="F269" s="1000"/>
      <c r="G269" s="1000"/>
      <c r="H269" s="1000"/>
      <c r="I269" s="1000"/>
      <c r="J269" s="999" t="str">
        <f>IFERROR(IF(AND(P272=""),"",VLOOKUP(P272,Marks,3,0)),"")</f>
        <v>A</v>
      </c>
      <c r="K269" s="999"/>
      <c r="L269" s="1001" t="str">
        <f>IF('Master sheet'!$D$11="Hindi","सत्र :- ","Session :- ")</f>
        <v xml:space="preserve">सत्र :- </v>
      </c>
      <c r="M269" s="1001"/>
      <c r="N269" s="1001"/>
      <c r="O269" s="1001"/>
      <c r="P269" s="1002" t="str">
        <f>IF(AND(P272=""),"",'Marks Entry 6th'!$I$2)</f>
        <v xml:space="preserve"> 2023-2024</v>
      </c>
      <c r="Q269" s="1002"/>
      <c r="R269" s="1002"/>
    </row>
    <row r="270" spans="1:18" ht="21" customHeight="1">
      <c r="A270" s="396">
        <f>IF(P272="","",A269+1)</f>
        <v>6</v>
      </c>
      <c r="B270" s="987" t="str">
        <f>IF('Master sheet'!$D$11="Hindi","विद्यार्थी का नाम :-","Student's Name :-")</f>
        <v>विद्यार्थी का नाम :-</v>
      </c>
      <c r="C270" s="987"/>
      <c r="D270" s="987"/>
      <c r="E270" s="988" t="str">
        <f>IFERROR(IF(AND(P272=""),"",VLOOKUP(P272,Marks,6,0)),"")</f>
        <v>DUSHYANT DAYAMA</v>
      </c>
      <c r="F270" s="988"/>
      <c r="G270" s="988"/>
      <c r="H270" s="988"/>
      <c r="I270" s="988"/>
      <c r="J270" s="988"/>
      <c r="K270" s="988"/>
      <c r="L270" s="989" t="str">
        <f>IF('Master sheet'!$D$11="Hindi","प्रवेशांक :","SR. NO. :")</f>
        <v>प्रवेशांक :</v>
      </c>
      <c r="M270" s="989"/>
      <c r="N270" s="989"/>
      <c r="O270" s="989"/>
      <c r="P270" s="994">
        <f>IFERROR(IF(AND(P272=""),"",VLOOKUP(P272,Marks,5,0)),"")</f>
        <v>952</v>
      </c>
      <c r="Q270" s="994"/>
      <c r="R270" s="994"/>
    </row>
    <row r="271" spans="1:18" ht="21" customHeight="1">
      <c r="A271" s="396">
        <f>IF(P272="","",A270+1)</f>
        <v>7</v>
      </c>
      <c r="B271" s="987" t="str">
        <f>IF('Master sheet'!$D$11="Hindi","पिता का नाम :-","Father's Name :-")</f>
        <v>पिता का नाम :-</v>
      </c>
      <c r="C271" s="987"/>
      <c r="D271" s="987"/>
      <c r="E271" s="988" t="str">
        <f>IFERROR(IF(AND(P272=""),"",VLOOKUP(P272,Marks,7,0)),"")</f>
        <v>BASANT KUMAR DAYAMA</v>
      </c>
      <c r="F271" s="988"/>
      <c r="G271" s="988"/>
      <c r="H271" s="988"/>
      <c r="I271" s="988"/>
      <c r="J271" s="988"/>
      <c r="K271" s="988"/>
      <c r="L271" s="989" t="str">
        <f>IF('Master sheet'!$D$11="Hindi","जन्म तिथि :","Date of Birth :")</f>
        <v>जन्म तिथि :</v>
      </c>
      <c r="M271" s="989"/>
      <c r="N271" s="989"/>
      <c r="O271" s="989"/>
      <c r="P271" s="995">
        <f>IFERROR(IF(AND(P272=""),"",VLOOKUP(P272,Marks,4,0)),"")</f>
        <v>42047</v>
      </c>
      <c r="Q271" s="995"/>
      <c r="R271" s="995"/>
    </row>
    <row r="272" spans="1:18" ht="15.75">
      <c r="A272" s="396">
        <f>IF(P272="","",A271+1)</f>
        <v>8</v>
      </c>
      <c r="B272" s="987" t="str">
        <f>IF('Master sheet'!$D$11="Hindi","माता का नाम :-","Mother's Name :-")</f>
        <v>माता का नाम :-</v>
      </c>
      <c r="C272" s="987"/>
      <c r="D272" s="987"/>
      <c r="E272" s="988" t="str">
        <f>IFERROR(IF(AND(P272=""),"",VLOOKUP(P272,Marks,8,0)),"")</f>
        <v>PUSHPA DAYAMA</v>
      </c>
      <c r="F272" s="988"/>
      <c r="G272" s="988"/>
      <c r="H272" s="988"/>
      <c r="I272" s="988"/>
      <c r="J272" s="988"/>
      <c r="K272" s="988"/>
      <c r="L272" s="989" t="str">
        <f>IF('Master sheet'!$D$11="Hindi","रोल नंबर :-","Roll No. :")</f>
        <v>रोल नंबर :-</v>
      </c>
      <c r="M272" s="989"/>
      <c r="N272" s="989"/>
      <c r="O272" s="989"/>
      <c r="P272" s="990">
        <f>IF(P239="","",IF(AND(P239+1&gt;$AA$6),"",P239+1))</f>
        <v>709</v>
      </c>
      <c r="Q272" s="990"/>
      <c r="R272" s="990"/>
    </row>
    <row r="273" spans="1:18" ht="15.75">
      <c r="A273" s="396">
        <f>IF(P272="","",A272+1)</f>
        <v>9</v>
      </c>
      <c r="B273" s="383"/>
      <c r="C273" s="383"/>
      <c r="D273" s="383"/>
      <c r="E273" s="384"/>
      <c r="F273" s="384"/>
      <c r="G273" s="431"/>
      <c r="H273" s="431"/>
      <c r="I273" s="384"/>
      <c r="J273" s="384"/>
      <c r="K273" s="384"/>
      <c r="L273" s="385"/>
      <c r="M273" s="385"/>
      <c r="N273" s="385"/>
      <c r="O273" s="385"/>
      <c r="P273" s="386"/>
      <c r="Q273" s="386"/>
      <c r="R273" s="386"/>
    </row>
    <row r="274" spans="1:18" ht="21.75" customHeight="1">
      <c r="A274" s="396">
        <f>IF(P272="","",A273+1)</f>
        <v>10</v>
      </c>
      <c r="B274" s="991" t="str">
        <f>IF('Master sheet'!$D$11="Hindi","विषय","Subject")</f>
        <v>विषय</v>
      </c>
      <c r="C274" s="708" t="str">
        <f>IF('Master sheet'!$D$11="Hindi","प्रथम परख ","First Test")</f>
        <v xml:space="preserve">प्रथम परख </v>
      </c>
      <c r="D274" s="709"/>
      <c r="E274" s="729" t="str">
        <f>IF('Master sheet'!$D$11="Hindi","द्वितीय परख","Second Test")</f>
        <v>द्वितीय परख</v>
      </c>
      <c r="F274" s="730"/>
      <c r="G274" s="729" t="str">
        <f>IF('Master sheet'!$D$11="Hindi","तृतीय परख","Third Test")</f>
        <v>तृतीय परख</v>
      </c>
      <c r="H274" s="730"/>
      <c r="I274" s="992" t="str">
        <f>IF('Master sheet'!$D$11="Hindi","सा. परख योग","Test Total")</f>
        <v>सा. परख योग</v>
      </c>
      <c r="J274" s="732" t="str">
        <f>IF('Master sheet'!$D$11="Hindi","अर्द्धवार्षिक","Half Yearly")</f>
        <v>अर्द्धवार्षिक</v>
      </c>
      <c r="K274" s="733"/>
      <c r="L274" s="734"/>
      <c r="M274" s="735" t="str">
        <f>IF('Master sheet'!$D$11="Hindi","अर्द्ध वा. तक योग","Total Till H.Y.")</f>
        <v>अर्द्ध वा. तक योग</v>
      </c>
      <c r="N274" s="732" t="str">
        <f>IF('Master sheet'!$D$11="Hindi","वार्षिक","Yearly")</f>
        <v>वार्षिक</v>
      </c>
      <c r="O274" s="733"/>
      <c r="P274" s="734"/>
      <c r="Q274" s="710" t="str">
        <f>IF('Master sheet'!$D$11="Hindi","विषय कुल योग ","Subject Total")</f>
        <v xml:space="preserve">विषय कुल योग </v>
      </c>
      <c r="R274" s="711" t="str">
        <f>IF('Master sheet'!$D$11="Hindi","ग्रेड","Grade")</f>
        <v>ग्रेड</v>
      </c>
    </row>
    <row r="275" spans="1:18" ht="86.25" customHeight="1">
      <c r="A275" s="396">
        <f>IF(P272="","",A274+1)</f>
        <v>11</v>
      </c>
      <c r="B275" s="991"/>
      <c r="C275" s="441" t="str">
        <f>IF('Master sheet'!$D$11="Hindi","लिखित परीक्षा","Written")</f>
        <v>लिखित परीक्षा</v>
      </c>
      <c r="D275" s="441" t="str">
        <f>IF('Master sheet'!$D$11="Hindi","गतिविधि, मौखिक, प्रोजेक्ट, प्रायोगिक","Act, Oral, Project, Prac.")</f>
        <v>गतिविधि, मौखिक, प्रोजेक्ट, प्रायोगिक</v>
      </c>
      <c r="E275" s="441" t="str">
        <f>IF('Master sheet'!$D$11="Hindi","लिखित परीक्षा","Written")</f>
        <v>लिखित परीक्षा</v>
      </c>
      <c r="F275" s="441" t="str">
        <f>IF('Master sheet'!$D$11="Hindi","गतिविधि, मौखिक, प्रोजेक्ट, प्रायोगिक","Act, Oral, Project, Prac.")</f>
        <v>गतिविधि, मौखिक, प्रोजेक्ट, प्रायोगिक</v>
      </c>
      <c r="G275" s="441" t="str">
        <f>IF('Master sheet'!$D$11="Hindi","लिखित परीक्षा","Written")</f>
        <v>लिखित परीक्षा</v>
      </c>
      <c r="H275" s="441" t="str">
        <f>IF('Master sheet'!$D$11="Hindi","गतिविधि, मौखिक, प्रोजेक्ट, प्रायोगिक","Act, Oral, Project, Prac.")</f>
        <v>गतिविधि, मौखिक, प्रोजेक्ट, प्रायोगिक</v>
      </c>
      <c r="I275" s="993"/>
      <c r="J275" s="441" t="str">
        <f>IF('Master sheet'!$D$11="Hindi","लिखित परीक्षा","Written")</f>
        <v>लिखित परीक्षा</v>
      </c>
      <c r="K275" s="441" t="str">
        <f>IF('Master sheet'!$D$11="Hindi","गतिविधि, मौखिक, प्रोजेक्ट, प्रायोगिक","Act, Oral, Project, Prac.")</f>
        <v>गतिविधि, मौखिक, प्रोजेक्ट, प्रायोगिक</v>
      </c>
      <c r="L275" s="441" t="str">
        <f>IF('Master sheet'!$D$11="Hindi","अर्द्ध वा. योग","H.Y. Total")</f>
        <v>अर्द्ध वा. योग</v>
      </c>
      <c r="M275" s="735"/>
      <c r="N275" s="441" t="str">
        <f>IF('Master sheet'!$D$11="Hindi","लिखित परीक्षा","Written")</f>
        <v>लिखित परीक्षा</v>
      </c>
      <c r="O275" s="441" t="str">
        <f>IF('Master sheet'!$D$11="Hindi","गतिविधि, मौखिक, प्रोजेक्ट, प्रायोगिक","Act, Oral, Project, Prac.")</f>
        <v>गतिविधि, मौखिक, प्रोजेक्ट, प्रायोगिक</v>
      </c>
      <c r="P275" s="441" t="str">
        <f>IF('Master sheet'!$D$11="Hindi","वार्षिक योग","Yearly Total")</f>
        <v>वार्षिक योग</v>
      </c>
      <c r="Q275" s="710"/>
      <c r="R275" s="712">
        <v>0</v>
      </c>
    </row>
    <row r="276" spans="1:18" ht="21.75" customHeight="1">
      <c r="A276" s="396">
        <f>IF(P272="","",A275+1)</f>
        <v>12</v>
      </c>
      <c r="B276" s="991"/>
      <c r="C276" s="114">
        <v>5</v>
      </c>
      <c r="D276" s="114">
        <v>5</v>
      </c>
      <c r="E276" s="114">
        <v>5</v>
      </c>
      <c r="F276" s="114">
        <v>5</v>
      </c>
      <c r="G276" s="114">
        <v>5</v>
      </c>
      <c r="H276" s="114">
        <v>5</v>
      </c>
      <c r="I276" s="378">
        <f>IF(AND(C276="",D276="",E276="",F276="",G276="",H276=""),"",SUM(C276:H276))</f>
        <v>30</v>
      </c>
      <c r="J276" s="114">
        <v>50</v>
      </c>
      <c r="K276" s="114">
        <v>20</v>
      </c>
      <c r="L276" s="116">
        <f>IF(AND(J276="",K276=""),"",SUM(J276:K276))</f>
        <v>70</v>
      </c>
      <c r="M276" s="115">
        <f>IF(AND(I276="NA",L276="NA"),"NA",SUM(I276,L276))</f>
        <v>100</v>
      </c>
      <c r="N276" s="114">
        <v>70</v>
      </c>
      <c r="O276" s="114">
        <v>30</v>
      </c>
      <c r="P276" s="289">
        <f>IF(AND(N276="",O276=""),"",SUM(N276:O276))</f>
        <v>100</v>
      </c>
      <c r="Q276" s="115">
        <f>IF(P276="","",SUM(M276,P276))</f>
        <v>200</v>
      </c>
      <c r="R276" s="114"/>
    </row>
    <row r="277" spans="1:18" ht="20.100000000000001" customHeight="1">
      <c r="A277" s="396">
        <f>IF(P272="","",A276+1)</f>
        <v>13</v>
      </c>
      <c r="B277" s="92" t="str">
        <f>IF('Master sheet'!D$11="Hindi","हिंदी","Hindi")</f>
        <v>हिंदी</v>
      </c>
      <c r="C277" s="433">
        <f>IFERROR(VLOOKUP(P272,Marks,11,0),"")</f>
        <v>4</v>
      </c>
      <c r="D277" s="433">
        <f>IFERROR(VLOOKUP(P272,Marks,12,0),"")</f>
        <v>5</v>
      </c>
      <c r="E277" s="433">
        <f>IFERROR(VLOOKUP(P272,Marks,13,0),"")</f>
        <v>5</v>
      </c>
      <c r="F277" s="433">
        <f>IFERROR(VLOOKUP(P272,Marks,14,0),"")</f>
        <v>5</v>
      </c>
      <c r="G277" s="433">
        <f>IFERROR(VLOOKUP(P272,Marks,15,0),"")</f>
        <v>5</v>
      </c>
      <c r="H277" s="433">
        <f>IFERROR(VLOOKUP(P272,Marks,16,0),"")</f>
        <v>3</v>
      </c>
      <c r="I277" s="377">
        <f>IFERROR(VLOOKUP(P272,Marks,17,0),"")</f>
        <v>27</v>
      </c>
      <c r="J277" s="433">
        <f>IFERROR(VLOOKUP(P272,Marks,18,0),"")</f>
        <v>35</v>
      </c>
      <c r="K277" s="433">
        <f>IFERROR(VLOOKUP(P272,Marks,19,0),"")</f>
        <v>11</v>
      </c>
      <c r="L277" s="87">
        <f>IFERROR(VLOOKUP(P272,Marks,20,0),"")</f>
        <v>46</v>
      </c>
      <c r="M277" s="376">
        <f>IFERROR(VLOOKUP(P272,Marks,21,0),"")</f>
        <v>73</v>
      </c>
      <c r="N277" s="433">
        <f>IFERROR(VLOOKUP(P272,Marks,22,0),"")</f>
        <v>37</v>
      </c>
      <c r="O277" s="433">
        <f>IFERROR(VLOOKUP(P272,Marks,23,0),"")</f>
        <v>11</v>
      </c>
      <c r="P277" s="87">
        <f>IFERROR(VLOOKUP(P272,Marks,24,0),"")</f>
        <v>48</v>
      </c>
      <c r="Q277" s="379">
        <f>IFERROR(VLOOKUP(P272,Marks,25,0),"")</f>
        <v>121</v>
      </c>
      <c r="R277" s="89" t="str">
        <f>IFERROR(VLOOKUP(P272,Marks,31,0),"")</f>
        <v>C</v>
      </c>
    </row>
    <row r="278" spans="1:18" ht="20.100000000000001" customHeight="1">
      <c r="A278" s="396">
        <f>IF(P272="","",A277+1)</f>
        <v>14</v>
      </c>
      <c r="B278" s="92" t="str">
        <f>IF('Master sheet'!$D$11="Hindi","अंग्रेजी","English")</f>
        <v>अंग्रेजी</v>
      </c>
      <c r="C278" s="433">
        <f>IFERROR(VLOOKUP(P272,Marks,32,0),"")</f>
        <v>4</v>
      </c>
      <c r="D278" s="433">
        <f>IFERROR(VLOOKUP(P272,Marks,33,0),"")</f>
        <v>3</v>
      </c>
      <c r="E278" s="433">
        <f>IFERROR(VLOOKUP(P272,Marks,34,0),"")</f>
        <v>4</v>
      </c>
      <c r="F278" s="433">
        <f>IFERROR(VLOOKUP(P272,Marks,35,0),"")</f>
        <v>5</v>
      </c>
      <c r="G278" s="433">
        <f>IFERROR(VLOOKUP(P272,Marks,36,0),"")</f>
        <v>5</v>
      </c>
      <c r="H278" s="433">
        <f>IFERROR(VLOOKUP(P272,Marks,37,0),"")</f>
        <v>5</v>
      </c>
      <c r="I278" s="377">
        <f>IFERROR(VLOOKUP(P272,Marks,38,0),"")</f>
        <v>26</v>
      </c>
      <c r="J278" s="433">
        <f>IFERROR(VLOOKUP(P272,Marks,39,0),"")</f>
        <v>46</v>
      </c>
      <c r="K278" s="433">
        <f>IFERROR(VLOOKUP(P272,Marks,40,0),"")</f>
        <v>9</v>
      </c>
      <c r="L278" s="87">
        <f>IFERROR(VLOOKUP(P272,Marks,41,0),"")</f>
        <v>55</v>
      </c>
      <c r="M278" s="376">
        <f>IFERROR(VLOOKUP(P272,Marks,42,0),"")</f>
        <v>81</v>
      </c>
      <c r="N278" s="433">
        <f>IFERROR(VLOOKUP(P272,Marks,43,0),"")</f>
        <v>37</v>
      </c>
      <c r="O278" s="433">
        <f>IFERROR(VLOOKUP(P272,Marks,44,0),"")</f>
        <v>9</v>
      </c>
      <c r="P278" s="87">
        <f>IFERROR(VLOOKUP(P272,Marks,45,0),"")</f>
        <v>46</v>
      </c>
      <c r="Q278" s="379">
        <f>IFERROR(VLOOKUP(P272,Marks,46,0),"")</f>
        <v>127</v>
      </c>
      <c r="R278" s="89" t="str">
        <f>IFERROR(VLOOKUP(P272,Marks,52,0),"")</f>
        <v>C</v>
      </c>
    </row>
    <row r="279" spans="1:18" ht="20.100000000000001" customHeight="1">
      <c r="A279" s="396">
        <f>IF(P272="","",A278+1)</f>
        <v>15</v>
      </c>
      <c r="B279" s="92" t="str">
        <f>IFERROR(VLOOKUP(P272,Marks,53,0),"")</f>
        <v>संस्कृत (71)</v>
      </c>
      <c r="C279" s="433">
        <f>IFERROR(VLOOKUP(P272,Marks,54,0),"")</f>
        <v>5</v>
      </c>
      <c r="D279" s="433">
        <f>IFERROR(VLOOKUP(P272,Marks,55,0),"")</f>
        <v>4</v>
      </c>
      <c r="E279" s="433">
        <f>IFERROR(VLOOKUP(P272,Marks,56,0),"")</f>
        <v>4</v>
      </c>
      <c r="F279" s="433">
        <f>IFERROR(VLOOKUP(P272,Marks,57,0),"")</f>
        <v>4</v>
      </c>
      <c r="G279" s="433">
        <f>IFERROR(VLOOKUP(P272,Marks,58,0),"")</f>
        <v>4</v>
      </c>
      <c r="H279" s="433">
        <f>IFERROR(VLOOKUP(P272,Marks,59,0),"")</f>
        <v>5</v>
      </c>
      <c r="I279" s="377">
        <f>IFERROR(VLOOKUP(P272,Marks,60,0),"")</f>
        <v>26</v>
      </c>
      <c r="J279" s="433">
        <f>IFERROR(VLOOKUP(P272,Marks,61,0),"")</f>
        <v>46</v>
      </c>
      <c r="K279" s="433">
        <f>IFERROR(VLOOKUP(P272,Marks,62,0),"")</f>
        <v>16</v>
      </c>
      <c r="L279" s="87">
        <f>IFERROR(VLOOKUP(P272,Marks,63,0),"")</f>
        <v>62</v>
      </c>
      <c r="M279" s="376">
        <f>IFERROR(VLOOKUP(P272,Marks,64,0),"")</f>
        <v>88</v>
      </c>
      <c r="N279" s="433">
        <f>IFERROR(VLOOKUP(P272,Marks,65,0),"")</f>
        <v>49</v>
      </c>
      <c r="O279" s="433">
        <f>IFERROR(VLOOKUP(P272,Marks,66,0),"")</f>
        <v>8</v>
      </c>
      <c r="P279" s="87">
        <f>IFERROR(VLOOKUP(P272,Marks,67,0),"")</f>
        <v>57</v>
      </c>
      <c r="Q279" s="379">
        <f>IFERROR(VLOOKUP(P272,Marks,68,0),"")</f>
        <v>145</v>
      </c>
      <c r="R279" s="89" t="str">
        <f>IFERROR(VLOOKUP(P272,Marks,74,0),"")</f>
        <v>B</v>
      </c>
    </row>
    <row r="280" spans="1:18" ht="20.100000000000001" customHeight="1">
      <c r="A280" s="396">
        <f>IF(P272="","",A279+1)</f>
        <v>16</v>
      </c>
      <c r="B280" s="92" t="str">
        <f>IF('Master sheet'!$D$11="Hindi","गणित","Maths")</f>
        <v>गणित</v>
      </c>
      <c r="C280" s="433">
        <f>IFERROR(VLOOKUP(P272,Marks,75,0),"")</f>
        <v>4</v>
      </c>
      <c r="D280" s="433">
        <f>IFERROR(VLOOKUP(P272,Marks,76,0),"")</f>
        <v>5</v>
      </c>
      <c r="E280" s="433">
        <f>IFERROR(VLOOKUP(P272,Marks,77,0),"")</f>
        <v>4</v>
      </c>
      <c r="F280" s="433">
        <f>IFERROR(VLOOKUP(P272,Marks,78,0),"")</f>
        <v>5</v>
      </c>
      <c r="G280" s="433">
        <f>IFERROR(VLOOKUP(P272,Marks,79,0),"")</f>
        <v>4</v>
      </c>
      <c r="H280" s="433">
        <f>IFERROR(VLOOKUP(P272,Marks,80,0),"")</f>
        <v>5</v>
      </c>
      <c r="I280" s="377">
        <f>IFERROR(VLOOKUP(P272,Marks,81,0),"")</f>
        <v>27</v>
      </c>
      <c r="J280" s="433">
        <f>IFERROR(VLOOKUP(P272,Marks,82,0),"")</f>
        <v>31</v>
      </c>
      <c r="K280" s="433">
        <f>IFERROR(VLOOKUP(P272,Marks,83,0),"")</f>
        <v>9</v>
      </c>
      <c r="L280" s="87">
        <f>IFERROR(VLOOKUP(P272,Marks,84,0),"")</f>
        <v>40</v>
      </c>
      <c r="M280" s="376">
        <f>IFERROR(VLOOKUP(P272,Marks,85,0),"")</f>
        <v>67</v>
      </c>
      <c r="N280" s="433">
        <f>IFERROR(VLOOKUP(P272,Marks,86,0),"")</f>
        <v>55</v>
      </c>
      <c r="O280" s="433">
        <f>IFERROR(VLOOKUP(P272,Marks,87,0),"")</f>
        <v>8</v>
      </c>
      <c r="P280" s="87">
        <f>IFERROR(VLOOKUP(P272,Marks,88,0),"")</f>
        <v>63</v>
      </c>
      <c r="Q280" s="379">
        <f>IFERROR(VLOOKUP(P272,Marks,89,0),"")</f>
        <v>130</v>
      </c>
      <c r="R280" s="89" t="str">
        <f>IFERROR(VLOOKUP(P272,Marks,95,0),"")</f>
        <v>C</v>
      </c>
    </row>
    <row r="281" spans="1:18" ht="20.100000000000001" customHeight="1">
      <c r="A281" s="396">
        <f>IF(P272="","",A280+1)</f>
        <v>17</v>
      </c>
      <c r="B281" s="92" t="str">
        <f>IF('Master sheet'!$D$11="Hindi","विज्ञान","Science")</f>
        <v>विज्ञान</v>
      </c>
      <c r="C281" s="433">
        <f>IFERROR(VLOOKUP(P272,Marks,96,0),"")</f>
        <v>5</v>
      </c>
      <c r="D281" s="433">
        <f>IFERROR(VLOOKUP(P272,Marks,97),"")</f>
        <v>5</v>
      </c>
      <c r="E281" s="433">
        <f>IFERROR(VLOOKUP(P272,Marks,98,0),"")</f>
        <v>5</v>
      </c>
      <c r="F281" s="433">
        <f>IFERROR(VLOOKUP(P272,Marks,99,0),"")</f>
        <v>5</v>
      </c>
      <c r="G281" s="433">
        <f>IFERROR(VLOOKUP(P272,Marks,100,0),"")</f>
        <v>4</v>
      </c>
      <c r="H281" s="433">
        <f>IFERROR(VLOOKUP(P272,Marks,101,0),"")</f>
        <v>4</v>
      </c>
      <c r="I281" s="377">
        <f>IFERROR(VLOOKUP(P272,Marks,102,0),"")</f>
        <v>28</v>
      </c>
      <c r="J281" s="433">
        <f>IFERROR(VLOOKUP(P272,Marks,103,0),"")</f>
        <v>30</v>
      </c>
      <c r="K281" s="433">
        <f>IFERROR(VLOOKUP(P272,Marks,104,0),"")</f>
        <v>11</v>
      </c>
      <c r="L281" s="87">
        <f>IFERROR(VLOOKUP(P272,Marks,105,0),"")</f>
        <v>41</v>
      </c>
      <c r="M281" s="376">
        <f>IFERROR(VLOOKUP(P272,Marks,106,0),"")</f>
        <v>69</v>
      </c>
      <c r="N281" s="433">
        <f>IFERROR(VLOOKUP(P272,Marks,107,0),"")</f>
        <v>58</v>
      </c>
      <c r="O281" s="433">
        <f>IFERROR(VLOOKUP(P272,Marks,108,0),"")</f>
        <v>16</v>
      </c>
      <c r="P281" s="87">
        <f>IFERROR(VLOOKUP(P272,Marks,109,0),"")</f>
        <v>74</v>
      </c>
      <c r="Q281" s="379">
        <f>IFERROR(VLOOKUP(P272,Marks,110,0),"")</f>
        <v>143</v>
      </c>
      <c r="R281" s="89" t="str">
        <f>IFERROR(VLOOKUP(P272,Marks,116,0),"")</f>
        <v>B</v>
      </c>
    </row>
    <row r="282" spans="1:18" ht="20.100000000000001" customHeight="1">
      <c r="A282" s="396">
        <f>IF(P272="","",A281+1)</f>
        <v>18</v>
      </c>
      <c r="B282" s="92" t="str">
        <f>IF('Master sheet'!$D$11="Hindi","सामाजिक विज्ञान","Social Science")</f>
        <v>सामाजिक विज्ञान</v>
      </c>
      <c r="C282" s="433">
        <f>IFERROR(VLOOKUP(P272,Marks,117,0),"")</f>
        <v>5</v>
      </c>
      <c r="D282" s="433">
        <f>IFERROR(VLOOKUP(P272,Marks,118,0),"")</f>
        <v>5</v>
      </c>
      <c r="E282" s="433">
        <f>IFERROR(VLOOKUP(P272,Marks,119,0),"")</f>
        <v>4</v>
      </c>
      <c r="F282" s="433">
        <f>IFERROR(VLOOKUP(P272,Marks,120,0),"")</f>
        <v>4</v>
      </c>
      <c r="G282" s="433">
        <f>IFERROR(VLOOKUP(P272,Marks,121,0),"")</f>
        <v>3</v>
      </c>
      <c r="H282" s="433">
        <f>IFERROR(VLOOKUP(P272,Marks,122,0),"")</f>
        <v>3</v>
      </c>
      <c r="I282" s="377">
        <f>IFERROR(VLOOKUP(P272,Marks,123,0),"")</f>
        <v>24</v>
      </c>
      <c r="J282" s="433">
        <f>IFERROR(VLOOKUP(P272,Marks,124,0),"")</f>
        <v>42</v>
      </c>
      <c r="K282" s="433">
        <f>IFERROR(VLOOKUP(P272,Marks,125,0),"")</f>
        <v>10</v>
      </c>
      <c r="L282" s="87">
        <f>IFERROR(VLOOKUP(P272,Marks,126,0),"")</f>
        <v>52</v>
      </c>
      <c r="M282" s="376">
        <f>IFERROR(VLOOKUP(P272,Marks,127,0),"")</f>
        <v>76</v>
      </c>
      <c r="N282" s="433">
        <f>IFERROR(VLOOKUP(P272,Marks,128,0),"")</f>
        <v>66</v>
      </c>
      <c r="O282" s="433">
        <f>IFERROR(VLOOKUP(P272,Marks,129,0),"")</f>
        <v>18</v>
      </c>
      <c r="P282" s="87">
        <f>IFERROR(VLOOKUP(P272,Marks,130,0),"")</f>
        <v>84</v>
      </c>
      <c r="Q282" s="379">
        <f>IFERROR(VLOOKUP(P272,Marks,131,0),"")</f>
        <v>160</v>
      </c>
      <c r="R282" s="89" t="str">
        <f>IFERROR(VLOOKUP(P272,Marks,137,0),"")</f>
        <v>B</v>
      </c>
    </row>
    <row r="283" spans="1:18" ht="27" customHeight="1">
      <c r="A283" s="396">
        <f>IF(P272="","",A282+1)</f>
        <v>19</v>
      </c>
      <c r="B283" s="438" t="str">
        <f>IF('Master sheet'!$D$11="Hindi","कुल योग","Total")</f>
        <v>कुल योग</v>
      </c>
      <c r="C283" s="90">
        <f>IF(AND(C277="",C278="",C279="",C280="",C281="",C282=""),"",SUM(C277:C282))</f>
        <v>27</v>
      </c>
      <c r="D283" s="90">
        <f t="shared" ref="D283:Q283" si="8">IF(AND(D277="",D278="",D279="",D280="",D281="",D282=""),"",SUM(D277:D282))</f>
        <v>27</v>
      </c>
      <c r="E283" s="90">
        <f t="shared" si="8"/>
        <v>26</v>
      </c>
      <c r="F283" s="90">
        <f t="shared" si="8"/>
        <v>28</v>
      </c>
      <c r="G283" s="90">
        <f t="shared" si="8"/>
        <v>25</v>
      </c>
      <c r="H283" s="90">
        <f t="shared" si="8"/>
        <v>25</v>
      </c>
      <c r="I283" s="90">
        <f t="shared" si="8"/>
        <v>158</v>
      </c>
      <c r="J283" s="90">
        <f t="shared" si="8"/>
        <v>230</v>
      </c>
      <c r="K283" s="90">
        <f t="shared" si="8"/>
        <v>66</v>
      </c>
      <c r="L283" s="90">
        <f t="shared" si="8"/>
        <v>296</v>
      </c>
      <c r="M283" s="90">
        <f t="shared" si="8"/>
        <v>454</v>
      </c>
      <c r="N283" s="90">
        <f t="shared" si="8"/>
        <v>302</v>
      </c>
      <c r="O283" s="90">
        <f t="shared" si="8"/>
        <v>70</v>
      </c>
      <c r="P283" s="90">
        <f t="shared" si="8"/>
        <v>372</v>
      </c>
      <c r="Q283" s="90">
        <f t="shared" si="8"/>
        <v>826</v>
      </c>
      <c r="R283" s="226" t="str">
        <f>IFERROR(VLOOKUP(P272,Marks,179,0),"")</f>
        <v>C</v>
      </c>
    </row>
    <row r="284" spans="1:18">
      <c r="A284" s="396">
        <f>IF(P272="","",A283+1)</f>
        <v>20</v>
      </c>
      <c r="B284" s="982"/>
      <c r="C284" s="982"/>
      <c r="D284" s="982"/>
      <c r="E284" s="982"/>
      <c r="F284" s="982"/>
      <c r="G284" s="982"/>
      <c r="H284" s="982"/>
      <c r="I284" s="982"/>
      <c r="J284" s="982"/>
      <c r="K284" s="982"/>
      <c r="L284" s="982"/>
      <c r="M284" s="982"/>
      <c r="N284" s="982"/>
      <c r="O284" s="982"/>
      <c r="P284" s="982"/>
      <c r="Q284" s="982"/>
      <c r="R284" s="982"/>
    </row>
    <row r="285" spans="1:18" ht="20.100000000000001" customHeight="1">
      <c r="A285" s="396">
        <f>IF(P272="","",A284+1)</f>
        <v>21</v>
      </c>
      <c r="B285" s="983" t="str">
        <f>IF('Master sheet'!$D$11="Hindi","अतिरिक्त विषय ","Extra Subject")</f>
        <v xml:space="preserve">अतिरिक्त विषय </v>
      </c>
      <c r="C285" s="983"/>
      <c r="D285" s="983"/>
      <c r="E285" s="983"/>
      <c r="F285" s="983"/>
      <c r="G285" s="983"/>
      <c r="H285" s="983"/>
      <c r="I285" s="983"/>
      <c r="J285" s="983"/>
      <c r="K285" s="983"/>
      <c r="L285" s="983"/>
      <c r="M285" s="983"/>
      <c r="N285" s="983"/>
      <c r="O285" s="983"/>
      <c r="P285" s="983"/>
      <c r="Q285" s="983"/>
      <c r="R285" s="983"/>
    </row>
    <row r="286" spans="1:18" ht="20.100000000000001" customHeight="1">
      <c r="A286" s="396">
        <f>IF(P272="","",A285+1)</f>
        <v>22</v>
      </c>
      <c r="B286" s="981" t="str">
        <f>IF('Master sheet'!$D$11="Hindi","विषय","Subject")</f>
        <v>विषय</v>
      </c>
      <c r="C286" s="981"/>
      <c r="D286" s="981" t="str">
        <f>IF('Master sheet'!$D$11="Hindi","पूर्णांक","M.M.")</f>
        <v>पूर्णांक</v>
      </c>
      <c r="E286" s="981"/>
      <c r="F286" s="981" t="str">
        <f>IF('Master sheet'!$D$11="Hindi","प्राप्तांक","Ob.M.")</f>
        <v>प्राप्तांक</v>
      </c>
      <c r="G286" s="981"/>
      <c r="H286" s="981" t="str">
        <f>IF('Master sheet'!$D$11="Hindi","ग्रेड","Grade")</f>
        <v>ग्रेड</v>
      </c>
      <c r="I286" s="981"/>
      <c r="J286" s="984" t="str">
        <f>IF('Master sheet'!$D$11="Hindi","विषय","Subject")</f>
        <v>विषय</v>
      </c>
      <c r="K286" s="986"/>
      <c r="L286" s="985"/>
      <c r="M286" s="984" t="str">
        <f>IF('Master sheet'!$D$11="Hindi","पूर्णांक","M.M.")</f>
        <v>पूर्णांक</v>
      </c>
      <c r="N286" s="985"/>
      <c r="O286" s="984" t="str">
        <f>IF('Master sheet'!$D$11="Hindi","प्राप्तांक","Ob.M.")</f>
        <v>प्राप्तांक</v>
      </c>
      <c r="P286" s="985"/>
      <c r="Q286" s="984" t="str">
        <f>IF('Master sheet'!$D$11="Hindi","ग्रेड","Grade")</f>
        <v>ग्रेड</v>
      </c>
      <c r="R286" s="985"/>
    </row>
    <row r="287" spans="1:18" ht="20.100000000000001" customHeight="1">
      <c r="A287" s="396">
        <f>IF(P272="","",A286+1)</f>
        <v>23</v>
      </c>
      <c r="B287" s="975" t="str">
        <f>IF(AND('Marks Entry 6th'!$CJ$3="",'Marks Entry 7th'!$CJ$3=""),"",IF(AND(C236=6),'Marks Entry 6th'!$CJ$3,IF(AND(C236=7),'Marks Entry 7th'!$CJ$3,"")))</f>
        <v/>
      </c>
      <c r="C287" s="975"/>
      <c r="D287" s="974">
        <f>IF(AND(P272=""),"",'Result Sheet'!$FO$7)</f>
        <v>100</v>
      </c>
      <c r="E287" s="974"/>
      <c r="F287" s="969" t="str">
        <f>IFERROR(IF(AND(P272=""),"",VLOOKUP(P272,Marks,170,0)),"")</f>
        <v/>
      </c>
      <c r="G287" s="969"/>
      <c r="H287" s="970" t="str">
        <f>IFERROR(IF(AND(P272=""),"",VLOOKUP(P272,Marks,171,0)),"")</f>
        <v/>
      </c>
      <c r="I287" s="970"/>
      <c r="J287" s="976" t="str">
        <f>IF(AND('Marks Entry 6th'!$CL$3="",'Marks Entry 7th'!$CL$3=""),"",IF(AND(C236=6),'Marks Entry 6th'!$CL$3,IF(AND(C236=7),'Marks Entry 7th'!$CL$3,"")))</f>
        <v/>
      </c>
      <c r="K287" s="977"/>
      <c r="L287" s="978"/>
      <c r="M287" s="974">
        <f>IF(AND(P272=""),"",'Result Sheet'!$FS$7)</f>
        <v>100</v>
      </c>
      <c r="N287" s="974"/>
      <c r="O287" s="969" t="str">
        <f>IFERROR(IF(AND(P272=""),"",VLOOKUP(P272,Marks,174,0)),"")</f>
        <v/>
      </c>
      <c r="P287" s="969"/>
      <c r="Q287" s="970" t="str">
        <f>IFERROR(IF(AND(P272=""),"",VLOOKUP(P272,Marks,175,0)),"")</f>
        <v/>
      </c>
      <c r="R287" s="970"/>
    </row>
    <row r="288" spans="1:18" ht="20.100000000000001" customHeight="1">
      <c r="A288" s="396">
        <f>IF(P272="","",A287+1)</f>
        <v>24</v>
      </c>
      <c r="B288" s="971" t="str">
        <f>IF('Master sheet'!$D$11="Hindi","विषय","Subject")</f>
        <v>विषय</v>
      </c>
      <c r="C288" s="972"/>
      <c r="D288" s="972"/>
      <c r="E288" s="365" t="str">
        <f>IF('Master sheet'!$D$11="Hindi","प्राप्तांक","Ob.M.")</f>
        <v>प्राप्तांक</v>
      </c>
      <c r="F288" s="92" t="str">
        <f>IF('Master sheet'!$D$11="Hindi","ग्रेड","Grade")</f>
        <v>ग्रेड</v>
      </c>
      <c r="G288" s="435"/>
      <c r="H288" s="435"/>
      <c r="I288" s="971" t="str">
        <f>IF('Master sheet'!$D$11="Hindi","विषय","Subject")</f>
        <v>विषय</v>
      </c>
      <c r="J288" s="972"/>
      <c r="K288" s="972"/>
      <c r="L288" s="365" t="str">
        <f>IF('Master sheet'!$D$11="Hindi","प्राप्तांक","Ob.M.")</f>
        <v>प्राप्तांक</v>
      </c>
      <c r="M288" s="92" t="str">
        <f>IF('Master sheet'!$D$11="Hindi","ग्रेड","Grade")</f>
        <v>ग्रेड</v>
      </c>
      <c r="N288" s="971" t="str">
        <f>IF('Master sheet'!$D$11="Hindi","विषय","Subject")</f>
        <v>विषय</v>
      </c>
      <c r="O288" s="972"/>
      <c r="P288" s="973"/>
      <c r="Q288" s="366" t="str">
        <f>IF('Master sheet'!$D$11="Hindi","प्राप्तांक","Ob.M.")</f>
        <v>प्राप्तांक</v>
      </c>
      <c r="R288" s="92" t="str">
        <f>IF('Master sheet'!$D$11="Hindi","ग्रेड","Grade")</f>
        <v>ग्रेड</v>
      </c>
    </row>
    <row r="289" spans="1:18" ht="20.100000000000001" customHeight="1">
      <c r="A289" s="396">
        <f>IF(P272="","",A288+1)</f>
        <v>25</v>
      </c>
      <c r="B289" s="962" t="str">
        <f>IF('Master sheet'!$D$11="Hindi","कार्यानुभव","WORK EXP.")</f>
        <v>कार्यानुभव</v>
      </c>
      <c r="C289" s="963"/>
      <c r="D289" s="963"/>
      <c r="E289" s="979">
        <f>IFERROR(VLOOKUP(P272,Marks,143,0),"")</f>
        <v>94</v>
      </c>
      <c r="F289" s="980"/>
      <c r="G289" s="437" t="str">
        <f>IFERROR(VLOOKUP(P272,Marks,147,0),"")</f>
        <v>A+</v>
      </c>
      <c r="H289" s="981" t="str">
        <f>IF('Master sheet'!$D$11="Hindi","कला शिक्षा","ART EDU.")</f>
        <v>कला शिक्षा</v>
      </c>
      <c r="I289" s="981"/>
      <c r="J289" s="981"/>
      <c r="K289" s="979">
        <f>IFERROR(VLOOKUP(P272,Marks,153,0),"")</f>
        <v>79</v>
      </c>
      <c r="L289" s="980"/>
      <c r="M289" s="97" t="str">
        <f>IFERROR(VLOOKUP(P272,Marks,157,0),"")</f>
        <v>A</v>
      </c>
      <c r="N289" s="964" t="str">
        <f>IF('Master sheet'!$D$11="Hindi","स्वा. एवं शा. शिक्षा","HE.&amp;PH. EDU.")</f>
        <v>स्वा. एवं शा. शिक्षा</v>
      </c>
      <c r="O289" s="965"/>
      <c r="P289" s="966"/>
      <c r="Q289" s="88">
        <f>IFERROR(VLOOKUP(P272,Marks,163,0),"")</f>
        <v>82</v>
      </c>
      <c r="R289" s="97" t="str">
        <f>IFERROR(VLOOKUP(P272,Marks,167,0),"")</f>
        <v>A</v>
      </c>
    </row>
    <row r="290" spans="1:18">
      <c r="A290" s="396">
        <f>IF(P272="","",A289+1)</f>
        <v>26</v>
      </c>
      <c r="B290" s="372"/>
      <c r="C290" s="372"/>
      <c r="D290" s="372"/>
      <c r="E290" s="373"/>
      <c r="F290" s="374"/>
      <c r="G290" s="374"/>
      <c r="H290" s="374"/>
      <c r="I290" s="372"/>
      <c r="J290" s="372"/>
      <c r="K290" s="372"/>
      <c r="L290" s="373"/>
      <c r="M290" s="374"/>
      <c r="N290" s="375"/>
      <c r="O290" s="375"/>
      <c r="P290" s="375"/>
      <c r="Q290" s="373"/>
      <c r="R290" s="374"/>
    </row>
    <row r="291" spans="1:18" ht="21" customHeight="1">
      <c r="A291" s="396">
        <f>IF(P272="","",A290+1)</f>
        <v>27</v>
      </c>
      <c r="B291" s="957" t="str">
        <f>IF('Master sheet'!$D$11="Hindi","कुल कार्य दिवस :-","Total Meeting :-")</f>
        <v>कुल कार्य दिवस :-</v>
      </c>
      <c r="C291" s="957"/>
      <c r="D291" s="957"/>
      <c r="E291" s="967" t="str">
        <f>IFERROR(VLOOKUP(P272,Marks,182,0),"")</f>
        <v/>
      </c>
      <c r="F291" s="967"/>
      <c r="G291" s="967"/>
      <c r="H291" s="967"/>
      <c r="I291" s="967"/>
      <c r="J291" s="967"/>
      <c r="K291" s="957" t="str">
        <f>IF('Master sheet'!$D$11="Hindi","कुल उपस्थिति :-","Total Attendance :-")</f>
        <v>कुल उपस्थिति :-</v>
      </c>
      <c r="L291" s="957"/>
      <c r="M291" s="957"/>
      <c r="N291" s="957"/>
      <c r="O291" s="968" t="str">
        <f>IFERROR(VLOOKUP(P272,Marks,183,0),"")</f>
        <v/>
      </c>
      <c r="P291" s="968"/>
      <c r="Q291" s="968"/>
      <c r="R291" s="968"/>
    </row>
    <row r="292" spans="1:18" ht="21" customHeight="1">
      <c r="A292" s="396">
        <f>IF(P272="","",A291+1)</f>
        <v>28</v>
      </c>
      <c r="B292" s="957" t="str">
        <f>IF('Master sheet'!$D$11="Hindi","परिणाम :-","Result :-")</f>
        <v>परिणाम :-</v>
      </c>
      <c r="C292" s="957"/>
      <c r="D292" s="957"/>
      <c r="E292" s="958" t="str">
        <f>IFERROR(VLOOKUP(P272,Marks,181,0),"")</f>
        <v>कक्षा क्रमोन्नत</v>
      </c>
      <c r="F292" s="958"/>
      <c r="G292" s="958"/>
      <c r="H292" s="958"/>
      <c r="I292" s="958"/>
      <c r="J292" s="958"/>
      <c r="K292" s="957" t="str">
        <f>IF('Master sheet'!$D$11="Hindi","परिणाम प्रतिशत में :-","Result in Percentage :-")</f>
        <v>परिणाम प्रतिशत में :-</v>
      </c>
      <c r="L292" s="957"/>
      <c r="M292" s="957"/>
      <c r="N292" s="957"/>
      <c r="O292" s="959">
        <f>IFERROR(VLOOKUP(P272,Marks,177,0),"")</f>
        <v>68.833333333333329</v>
      </c>
      <c r="P292" s="959"/>
      <c r="Q292" s="959"/>
      <c r="R292" s="959"/>
    </row>
    <row r="293" spans="1:18" ht="21" customHeight="1">
      <c r="A293" s="396">
        <f>IF(P272="","",A292+1)</f>
        <v>29</v>
      </c>
      <c r="B293" s="957" t="str">
        <f>IF('Master sheet'!$D$11="Hindi","श्रेणी / ग्रेड :-","Division / Grade :-")</f>
        <v>श्रेणी / ग्रेड :-</v>
      </c>
      <c r="C293" s="957"/>
      <c r="D293" s="957"/>
      <c r="E293" s="380" t="str">
        <f>IFERROR(VLOOKUP(P272,Marks,178,0),"")</f>
        <v>I</v>
      </c>
      <c r="F293" s="381" t="s">
        <v>194</v>
      </c>
      <c r="G293" s="440" t="str">
        <f>IFERROR(VLOOKUP(P272,Marks,179,0),"")</f>
        <v>C</v>
      </c>
      <c r="H293" s="381"/>
      <c r="I293" s="960"/>
      <c r="J293" s="960"/>
      <c r="K293" s="957" t="str">
        <f>IF('Master sheet'!$D$11="Hindi","कक्षा में स्थान :-","Position in the Class :-")</f>
        <v>कक्षा में स्थान :-</v>
      </c>
      <c r="L293" s="957"/>
      <c r="M293" s="957"/>
      <c r="N293" s="957"/>
      <c r="O293" s="961">
        <f>IFERROR(VLOOKUP(P272,Marks,180,0),"")</f>
        <v>3.9999999999999858</v>
      </c>
      <c r="P293" s="961"/>
      <c r="Q293" s="961"/>
      <c r="R293" s="961"/>
    </row>
    <row r="294" spans="1:18" ht="21" customHeight="1">
      <c r="A294" s="396">
        <f>IF(P272="","",A293+1)</f>
        <v>30</v>
      </c>
      <c r="B294" s="954" t="str">
        <f>IF('Master sheet'!$D$11="Hindi","परीक्षा परिणाम घोषणा दिनांक :-","Result Declaration Date :-")</f>
        <v>परीक्षा परिणाम घोषणा दिनांक :-</v>
      </c>
      <c r="C294" s="954"/>
      <c r="D294" s="954"/>
      <c r="E294" s="955">
        <f>IF(AND(P272=""),"",'Master sheet'!$D$10)</f>
        <v>45419</v>
      </c>
      <c r="F294" s="955"/>
      <c r="G294" s="955"/>
      <c r="H294" s="955"/>
      <c r="I294" s="955"/>
      <c r="J294" s="434"/>
      <c r="K294" s="91"/>
      <c r="L294" s="91"/>
      <c r="M294" s="57"/>
      <c r="N294" s="91"/>
      <c r="O294" s="91"/>
      <c r="P294" s="91"/>
      <c r="Q294" s="91"/>
      <c r="R294" s="91"/>
    </row>
    <row r="295" spans="1:18" ht="67.5" customHeight="1">
      <c r="A295" s="396">
        <f>IF(P272="","",A294+1)</f>
        <v>31</v>
      </c>
      <c r="B295" s="956" t="str">
        <f>IF(AND(C269=6),CONCATENATE("( ",UPPER('Master sheet'!H12)," )"),IF(AND(C269=7),CONCATENATE("( ",UPPER('Master sheet'!H21)," )"),""))</f>
        <v>( SHARAD SHARMA )</v>
      </c>
      <c r="C295" s="956"/>
      <c r="D295" s="956"/>
      <c r="E295" s="956"/>
      <c r="F295" s="956" t="str">
        <f>IF(AND(P272=""),"",CONCATENATE("(",'Master sheet'!$D$14," )"))</f>
        <v>(Suresh Chand )</v>
      </c>
      <c r="G295" s="956"/>
      <c r="H295" s="956"/>
      <c r="I295" s="956"/>
      <c r="J295" s="956"/>
      <c r="K295" s="956"/>
      <c r="L295" s="956"/>
      <c r="M295" s="956" t="str">
        <f>IF(AND(P272=""),"",CONCATENATE("(",'Master sheet'!$D$12," )"))</f>
        <v>(USHA PALIYA )</v>
      </c>
      <c r="N295" s="956"/>
      <c r="O295" s="956"/>
      <c r="P295" s="956"/>
      <c r="Q295" s="956"/>
      <c r="R295" s="956"/>
    </row>
    <row r="296" spans="1:18">
      <c r="A296" s="396">
        <f>IF(P272="","",A295+1)</f>
        <v>32</v>
      </c>
      <c r="B296" s="953" t="str">
        <f>IF('Master sheet'!$D$11="Hindi","हस्ताक्षर कक्षाध्यापक","Signature of the class teacher")</f>
        <v>हस्ताक्षर कक्षाध्यापक</v>
      </c>
      <c r="C296" s="953"/>
      <c r="D296" s="953"/>
      <c r="E296" s="953"/>
      <c r="F296" s="953" t="str">
        <f>IF('Master sheet'!$D$11="Hindi","हस्ताक्षर परीक्षा प्रभारी","Signature of the exam. Incharge")</f>
        <v>हस्ताक्षर परीक्षा प्रभारी</v>
      </c>
      <c r="G296" s="953"/>
      <c r="H296" s="953"/>
      <c r="I296" s="953"/>
      <c r="J296" s="953"/>
      <c r="K296" s="953"/>
      <c r="L296" s="953"/>
      <c r="M296" s="953" t="str">
        <f>IF('Master sheet'!$D$11="Hindi","हस्ताक्षर संस्था प्रधान","Head of Institute's Signature")</f>
        <v>हस्ताक्षर संस्था प्रधान</v>
      </c>
      <c r="N296" s="953"/>
      <c r="O296" s="953"/>
      <c r="P296" s="953"/>
      <c r="Q296" s="953"/>
      <c r="R296" s="953"/>
    </row>
    <row r="298" spans="1:18" ht="21" customHeight="1">
      <c r="A298" s="396">
        <f>IF(P305="","",1)</f>
        <v>1</v>
      </c>
      <c r="B298" s="1003" t="str">
        <f>IF('Master sheet'!$D$11="Hindi","वार्षिक रिपोर्ट कार्ड ","Report Card")</f>
        <v xml:space="preserve">वार्षिक रिपोर्ट कार्ड </v>
      </c>
      <c r="C298" s="1003"/>
      <c r="D298" s="1003"/>
      <c r="E298" s="1003"/>
      <c r="F298" s="1003"/>
      <c r="G298" s="1003"/>
      <c r="H298" s="1003"/>
      <c r="I298" s="1003"/>
      <c r="J298" s="1003"/>
      <c r="K298" s="1003"/>
      <c r="L298" s="1003"/>
      <c r="M298" s="1003"/>
      <c r="N298" s="1003"/>
      <c r="O298" s="1003"/>
      <c r="P298" s="1003"/>
      <c r="Q298" s="1003"/>
      <c r="R298" s="1003"/>
    </row>
    <row r="299" spans="1:18" ht="21" customHeight="1">
      <c r="A299" s="396">
        <f>IF(P305="","",A298+1)</f>
        <v>2</v>
      </c>
      <c r="B299" s="1004" t="str">
        <f>IF('Master sheet'!$D$11="Hindi","शिक्षा विभाग, राजस्थान सरकार","Education Department, Rajasthan Government")</f>
        <v>शिक्षा विभाग, राजस्थान सरकार</v>
      </c>
      <c r="C299" s="1004"/>
      <c r="D299" s="1004"/>
      <c r="E299" s="1004"/>
      <c r="F299" s="1004"/>
      <c r="G299" s="1004"/>
      <c r="H299" s="1004"/>
      <c r="I299" s="1004"/>
      <c r="J299" s="1004"/>
      <c r="K299" s="1004"/>
      <c r="L299" s="1004"/>
      <c r="M299" s="1004"/>
      <c r="N299" s="1004"/>
      <c r="O299" s="1004"/>
      <c r="P299" s="1004"/>
      <c r="Q299" s="1004"/>
      <c r="R299" s="1004"/>
    </row>
    <row r="300" spans="1:18" ht="21" customHeight="1">
      <c r="A300" s="396">
        <f>IF(P305="","",A299+1)</f>
        <v>3</v>
      </c>
      <c r="B300" s="996" t="str">
        <f>IF('Master sheet'!$D$11="Hindi","विद्यालय का नाम :-","School Name :- ")</f>
        <v>विद्यालय का नाम :-</v>
      </c>
      <c r="C300" s="996"/>
      <c r="D300" s="996"/>
      <c r="E300" s="997" t="str">
        <f>IF(AND(P305=""),"",IF('Master sheet'!$D$11="Hindi",'Master sheet'!$D$8,'Master sheet'!$D$7))</f>
        <v xml:space="preserve">महात्मा गाँधी राजकीय विद्यालय (अंग्रेजी माध्यम) बर, पाली </v>
      </c>
      <c r="F300" s="997"/>
      <c r="G300" s="997"/>
      <c r="H300" s="997"/>
      <c r="I300" s="997"/>
      <c r="J300" s="997"/>
      <c r="K300" s="997"/>
      <c r="L300" s="997"/>
      <c r="M300" s="997"/>
      <c r="N300" s="997"/>
      <c r="O300" s="997"/>
      <c r="P300" s="997"/>
      <c r="Q300" s="997"/>
      <c r="R300" s="997"/>
    </row>
    <row r="301" spans="1:18" ht="21" customHeight="1">
      <c r="A301" s="396">
        <f>IF(P305="","",A300+1)</f>
        <v>4</v>
      </c>
      <c r="B301" s="389"/>
      <c r="C301" s="389"/>
      <c r="D301" s="389"/>
      <c r="E301" s="998" t="str">
        <f>IF(AND(P305=""),"",IF('Master sheet'!$D$11="Hindi",CONCATENATE("(विद्यालय मान्यता क्रमांक व वर्ष : ","  ",'Master sheet'!$D$6),CONCATENATE("(School Recognition Number &amp; Years : ","  ",'Master sheet'!$D$6)))</f>
        <v>(विद्यालय मान्यता क्रमांक व वर्ष :   शिक्षा/पाली/1995/2001</v>
      </c>
      <c r="F301" s="998"/>
      <c r="G301" s="998"/>
      <c r="H301" s="998"/>
      <c r="I301" s="998"/>
      <c r="J301" s="998"/>
      <c r="K301" s="998"/>
      <c r="L301" s="998"/>
      <c r="M301" s="998"/>
      <c r="N301" s="998"/>
      <c r="O301" s="998"/>
      <c r="P301" s="998"/>
      <c r="Q301" s="998"/>
      <c r="R301" s="998"/>
    </row>
    <row r="302" spans="1:18" ht="21" customHeight="1">
      <c r="A302" s="396">
        <f>IF(P305="","",A301+1)</f>
        <v>5</v>
      </c>
      <c r="B302" s="382" t="str">
        <f>IF('Master sheet'!$D$11="Hindi","कक्षा  :-","CLASS :- ")</f>
        <v>कक्षा  :-</v>
      </c>
      <c r="C302" s="999">
        <f>IFERROR(IF(AND(P305=""),"",VLOOKUP(P305,Marks,2,0)),"")</f>
        <v>7</v>
      </c>
      <c r="D302" s="999"/>
      <c r="E302" s="1000" t="str">
        <f>IF('Master sheet'!$D$11="Hindi","सेक्शन :-","Section :- ")</f>
        <v>सेक्शन :-</v>
      </c>
      <c r="F302" s="1000"/>
      <c r="G302" s="1000"/>
      <c r="H302" s="1000"/>
      <c r="I302" s="1000"/>
      <c r="J302" s="999" t="str">
        <f>IFERROR(IF(AND(P305=""),"",VLOOKUP(P305,Marks,3,0)),"")</f>
        <v>A</v>
      </c>
      <c r="K302" s="999"/>
      <c r="L302" s="1001" t="str">
        <f>IF('Master sheet'!$D$11="Hindi","सत्र :- ","Session :- ")</f>
        <v xml:space="preserve">सत्र :- </v>
      </c>
      <c r="M302" s="1001"/>
      <c r="N302" s="1001"/>
      <c r="O302" s="1001"/>
      <c r="P302" s="1002" t="str">
        <f>IF(AND(P305=""),"",'Marks Entry 6th'!$I$2)</f>
        <v xml:space="preserve"> 2023-2024</v>
      </c>
      <c r="Q302" s="1002"/>
      <c r="R302" s="1002"/>
    </row>
    <row r="303" spans="1:18" ht="21" customHeight="1">
      <c r="A303" s="396">
        <f>IF(P305="","",A302+1)</f>
        <v>6</v>
      </c>
      <c r="B303" s="987" t="str">
        <f>IF('Master sheet'!$D$11="Hindi","विद्यार्थी का नाम :-","Student's Name :-")</f>
        <v>विद्यार्थी का नाम :-</v>
      </c>
      <c r="C303" s="987"/>
      <c r="D303" s="987"/>
      <c r="E303" s="988" t="str">
        <f>IFERROR(IF(AND(P305=""),"",VLOOKUP(P305,Marks,6,0)),"")</f>
        <v>GUNEET CHOUHAN</v>
      </c>
      <c r="F303" s="988"/>
      <c r="G303" s="988"/>
      <c r="H303" s="988"/>
      <c r="I303" s="988"/>
      <c r="J303" s="988"/>
      <c r="K303" s="988"/>
      <c r="L303" s="989" t="str">
        <f>IF('Master sheet'!$D$11="Hindi","प्रवेशांक :","SR. NO. :")</f>
        <v>प्रवेशांक :</v>
      </c>
      <c r="M303" s="989"/>
      <c r="N303" s="989"/>
      <c r="O303" s="989"/>
      <c r="P303" s="994">
        <f>IFERROR(IF(AND(P305=""),"",VLOOKUP(P305,Marks,5,0)),"")</f>
        <v>931</v>
      </c>
      <c r="Q303" s="994"/>
      <c r="R303" s="994"/>
    </row>
    <row r="304" spans="1:18" ht="21" customHeight="1">
      <c r="A304" s="396">
        <f>IF(P305="","",A303+1)</f>
        <v>7</v>
      </c>
      <c r="B304" s="987" t="str">
        <f>IF('Master sheet'!$D$11="Hindi","पिता का नाम :-","Father's Name :-")</f>
        <v>पिता का नाम :-</v>
      </c>
      <c r="C304" s="987"/>
      <c r="D304" s="987"/>
      <c r="E304" s="988" t="str">
        <f>IFERROR(IF(AND(P305=""),"",VLOOKUP(P305,Marks,7,0)),"")</f>
        <v>KAILASH CHOUHAN</v>
      </c>
      <c r="F304" s="988"/>
      <c r="G304" s="988"/>
      <c r="H304" s="988"/>
      <c r="I304" s="988"/>
      <c r="J304" s="988"/>
      <c r="K304" s="988"/>
      <c r="L304" s="989" t="str">
        <f>IF('Master sheet'!$D$11="Hindi","जन्म तिथि :","Date of Birth :")</f>
        <v>जन्म तिथि :</v>
      </c>
      <c r="M304" s="989"/>
      <c r="N304" s="989"/>
      <c r="O304" s="989"/>
      <c r="P304" s="995" t="str">
        <f>IFERROR(IF(AND(P305=""),"",VLOOKUP(P305,Marks,4,0)),"")</f>
        <v>23-10-2015</v>
      </c>
      <c r="Q304" s="995"/>
      <c r="R304" s="995"/>
    </row>
    <row r="305" spans="1:18" ht="15.75">
      <c r="A305" s="396">
        <f>IF(P305="","",A304+1)</f>
        <v>8</v>
      </c>
      <c r="B305" s="987" t="str">
        <f>IF('Master sheet'!$D$11="Hindi","माता का नाम :-","Mother's Name :-")</f>
        <v>माता का नाम :-</v>
      </c>
      <c r="C305" s="987"/>
      <c r="D305" s="987"/>
      <c r="E305" s="988" t="str">
        <f>IFERROR(IF(AND(P305=""),"",VLOOKUP(P305,Marks,8,0)),"")</f>
        <v>PUSHPA DEVI</v>
      </c>
      <c r="F305" s="988"/>
      <c r="G305" s="988"/>
      <c r="H305" s="988"/>
      <c r="I305" s="988"/>
      <c r="J305" s="988"/>
      <c r="K305" s="988"/>
      <c r="L305" s="989" t="str">
        <f>IF('Master sheet'!$D$11="Hindi","रोल नंबर :-","Roll No. :")</f>
        <v>रोल नंबर :-</v>
      </c>
      <c r="M305" s="989"/>
      <c r="N305" s="989"/>
      <c r="O305" s="989"/>
      <c r="P305" s="990">
        <f>IF(P272="","",IF(AND(P272+1&gt;$AA$6),"",P272+1))</f>
        <v>710</v>
      </c>
      <c r="Q305" s="990"/>
      <c r="R305" s="990"/>
    </row>
    <row r="306" spans="1:18" ht="15.75">
      <c r="A306" s="396">
        <f>IF(P305="","",A305+1)</f>
        <v>9</v>
      </c>
      <c r="B306" s="383"/>
      <c r="C306" s="383"/>
      <c r="D306" s="383"/>
      <c r="E306" s="384"/>
      <c r="F306" s="384"/>
      <c r="G306" s="431"/>
      <c r="H306" s="431"/>
      <c r="I306" s="384"/>
      <c r="J306" s="384"/>
      <c r="K306" s="384"/>
      <c r="L306" s="385"/>
      <c r="M306" s="385"/>
      <c r="N306" s="385"/>
      <c r="O306" s="385"/>
      <c r="P306" s="386"/>
      <c r="Q306" s="386"/>
      <c r="R306" s="386"/>
    </row>
    <row r="307" spans="1:18" ht="21.75" customHeight="1">
      <c r="A307" s="396">
        <f>IF(P305="","",A306+1)</f>
        <v>10</v>
      </c>
      <c r="B307" s="991" t="str">
        <f>IF('Master sheet'!$D$11="Hindi","विषय","Subject")</f>
        <v>विषय</v>
      </c>
      <c r="C307" s="708" t="str">
        <f>IF('Master sheet'!$D$11="Hindi","प्रथम परख ","First Test")</f>
        <v xml:space="preserve">प्रथम परख </v>
      </c>
      <c r="D307" s="709"/>
      <c r="E307" s="729" t="str">
        <f>IF('Master sheet'!$D$11="Hindi","द्वितीय परख","Second Test")</f>
        <v>द्वितीय परख</v>
      </c>
      <c r="F307" s="730"/>
      <c r="G307" s="729" t="str">
        <f>IF('Master sheet'!$D$11="Hindi","तृतीय परख","Third Test")</f>
        <v>तृतीय परख</v>
      </c>
      <c r="H307" s="730"/>
      <c r="I307" s="992" t="str">
        <f>IF('Master sheet'!$D$11="Hindi","सा. परख योग","Test Total")</f>
        <v>सा. परख योग</v>
      </c>
      <c r="J307" s="732" t="str">
        <f>IF('Master sheet'!$D$11="Hindi","अर्द्धवार्षिक","Half Yearly")</f>
        <v>अर्द्धवार्षिक</v>
      </c>
      <c r="K307" s="733"/>
      <c r="L307" s="734"/>
      <c r="M307" s="735" t="str">
        <f>IF('Master sheet'!$D$11="Hindi","अर्द्ध वा. तक योग","Total Till H.Y.")</f>
        <v>अर्द्ध वा. तक योग</v>
      </c>
      <c r="N307" s="732" t="str">
        <f>IF('Master sheet'!$D$11="Hindi","वार्षिक","Yearly")</f>
        <v>वार्षिक</v>
      </c>
      <c r="O307" s="733"/>
      <c r="P307" s="734"/>
      <c r="Q307" s="710" t="str">
        <f>IF('Master sheet'!$D$11="Hindi","विषय कुल योग ","Subject Total")</f>
        <v xml:space="preserve">विषय कुल योग </v>
      </c>
      <c r="R307" s="711" t="str">
        <f>IF('Master sheet'!$D$11="Hindi","ग्रेड","Grade")</f>
        <v>ग्रेड</v>
      </c>
    </row>
    <row r="308" spans="1:18" ht="86.25" customHeight="1">
      <c r="A308" s="396">
        <f>IF(P305="","",A307+1)</f>
        <v>11</v>
      </c>
      <c r="B308" s="991"/>
      <c r="C308" s="441" t="str">
        <f>IF('Master sheet'!$D$11="Hindi","लिखित परीक्षा","Written")</f>
        <v>लिखित परीक्षा</v>
      </c>
      <c r="D308" s="441" t="str">
        <f>IF('Master sheet'!$D$11="Hindi","गतिविधि, मौखिक, प्रोजेक्ट, प्रायोगिक","Act, Oral, Project, Prac.")</f>
        <v>गतिविधि, मौखिक, प्रोजेक्ट, प्रायोगिक</v>
      </c>
      <c r="E308" s="441" t="str">
        <f>IF('Master sheet'!$D$11="Hindi","लिखित परीक्षा","Written")</f>
        <v>लिखित परीक्षा</v>
      </c>
      <c r="F308" s="441" t="str">
        <f>IF('Master sheet'!$D$11="Hindi","गतिविधि, मौखिक, प्रोजेक्ट, प्रायोगिक","Act, Oral, Project, Prac.")</f>
        <v>गतिविधि, मौखिक, प्रोजेक्ट, प्रायोगिक</v>
      </c>
      <c r="G308" s="441" t="str">
        <f>IF('Master sheet'!$D$11="Hindi","लिखित परीक्षा","Written")</f>
        <v>लिखित परीक्षा</v>
      </c>
      <c r="H308" s="441" t="str">
        <f>IF('Master sheet'!$D$11="Hindi","गतिविधि, मौखिक, प्रोजेक्ट, प्रायोगिक","Act, Oral, Project, Prac.")</f>
        <v>गतिविधि, मौखिक, प्रोजेक्ट, प्रायोगिक</v>
      </c>
      <c r="I308" s="993"/>
      <c r="J308" s="441" t="str">
        <f>IF('Master sheet'!$D$11="Hindi","लिखित परीक्षा","Written")</f>
        <v>लिखित परीक्षा</v>
      </c>
      <c r="K308" s="441" t="str">
        <f>IF('Master sheet'!$D$11="Hindi","गतिविधि, मौखिक, प्रोजेक्ट, प्रायोगिक","Act, Oral, Project, Prac.")</f>
        <v>गतिविधि, मौखिक, प्रोजेक्ट, प्रायोगिक</v>
      </c>
      <c r="L308" s="441" t="str">
        <f>IF('Master sheet'!$D$11="Hindi","अर्द्ध वा. योग","H.Y. Total")</f>
        <v>अर्द्ध वा. योग</v>
      </c>
      <c r="M308" s="735"/>
      <c r="N308" s="441" t="str">
        <f>IF('Master sheet'!$D$11="Hindi","लिखित परीक्षा","Written")</f>
        <v>लिखित परीक्षा</v>
      </c>
      <c r="O308" s="441" t="str">
        <f>IF('Master sheet'!$D$11="Hindi","गतिविधि, मौखिक, प्रोजेक्ट, प्रायोगिक","Act, Oral, Project, Prac.")</f>
        <v>गतिविधि, मौखिक, प्रोजेक्ट, प्रायोगिक</v>
      </c>
      <c r="P308" s="441" t="str">
        <f>IF('Master sheet'!$D$11="Hindi","वार्षिक योग","Yearly Total")</f>
        <v>वार्षिक योग</v>
      </c>
      <c r="Q308" s="710"/>
      <c r="R308" s="712">
        <v>0</v>
      </c>
    </row>
    <row r="309" spans="1:18" ht="21.75" customHeight="1">
      <c r="A309" s="396">
        <f>IF(P305="","",A308+1)</f>
        <v>12</v>
      </c>
      <c r="B309" s="991"/>
      <c r="C309" s="114">
        <v>5</v>
      </c>
      <c r="D309" s="114">
        <v>5</v>
      </c>
      <c r="E309" s="114">
        <v>5</v>
      </c>
      <c r="F309" s="114">
        <v>5</v>
      </c>
      <c r="G309" s="114">
        <v>5</v>
      </c>
      <c r="H309" s="114">
        <v>5</v>
      </c>
      <c r="I309" s="378">
        <f>IF(AND(C309="",D309="",E309="",F309="",G309="",H309=""),"",SUM(C309:H309))</f>
        <v>30</v>
      </c>
      <c r="J309" s="114">
        <v>50</v>
      </c>
      <c r="K309" s="114">
        <v>20</v>
      </c>
      <c r="L309" s="116">
        <f>IF(AND(J309="",K309=""),"",SUM(J309:K309))</f>
        <v>70</v>
      </c>
      <c r="M309" s="115">
        <f>IF(AND(I309="NA",L309="NA"),"NA",SUM(I309,L309))</f>
        <v>100</v>
      </c>
      <c r="N309" s="114">
        <v>70</v>
      </c>
      <c r="O309" s="114">
        <v>30</v>
      </c>
      <c r="P309" s="289">
        <f>IF(AND(N309="",O309=""),"",SUM(N309:O309))</f>
        <v>100</v>
      </c>
      <c r="Q309" s="115">
        <f>IF(P309="","",SUM(M309,P309))</f>
        <v>200</v>
      </c>
      <c r="R309" s="114"/>
    </row>
    <row r="310" spans="1:18" ht="20.100000000000001" customHeight="1">
      <c r="A310" s="396">
        <f>IF(P305="","",A309+1)</f>
        <v>13</v>
      </c>
      <c r="B310" s="92" t="str">
        <f>IF('Master sheet'!D$11="Hindi","हिंदी","Hindi")</f>
        <v>हिंदी</v>
      </c>
      <c r="C310" s="433" t="str">
        <f>IFERROR(VLOOKUP(P305,Marks,11,0),"")</f>
        <v>AB</v>
      </c>
      <c r="D310" s="433">
        <f>IFERROR(VLOOKUP(P305,Marks,12,0),"")</f>
        <v>2</v>
      </c>
      <c r="E310" s="433">
        <f>IFERROR(VLOOKUP(P305,Marks,13,0),"")</f>
        <v>2</v>
      </c>
      <c r="F310" s="433">
        <f>IFERROR(VLOOKUP(P305,Marks,14,0),"")</f>
        <v>2</v>
      </c>
      <c r="G310" s="433">
        <f>IFERROR(VLOOKUP(P305,Marks,15,0),"")</f>
        <v>2</v>
      </c>
      <c r="H310" s="433">
        <f>IFERROR(VLOOKUP(P305,Marks,16,0),"")</f>
        <v>5</v>
      </c>
      <c r="I310" s="377">
        <f>IFERROR(VLOOKUP(P305,Marks,17,0),"")</f>
        <v>13</v>
      </c>
      <c r="J310" s="433">
        <f>IFERROR(VLOOKUP(P305,Marks,18,0),"")</f>
        <v>36</v>
      </c>
      <c r="K310" s="433">
        <f>IFERROR(VLOOKUP(P305,Marks,19,0),"")</f>
        <v>11</v>
      </c>
      <c r="L310" s="87">
        <f>IFERROR(VLOOKUP(P305,Marks,20,0),"")</f>
        <v>47</v>
      </c>
      <c r="M310" s="376">
        <f>IFERROR(VLOOKUP(P305,Marks,21,0),"")</f>
        <v>60</v>
      </c>
      <c r="N310" s="433">
        <f>IFERROR(VLOOKUP(P305,Marks,22,0),"")</f>
        <v>37</v>
      </c>
      <c r="O310" s="433">
        <f>IFERROR(VLOOKUP(P305,Marks,23,0),"")</f>
        <v>11</v>
      </c>
      <c r="P310" s="87">
        <f>IFERROR(VLOOKUP(P305,Marks,24,0),"")</f>
        <v>48</v>
      </c>
      <c r="Q310" s="379">
        <f>IFERROR(VLOOKUP(P305,Marks,25,0),"")</f>
        <v>108</v>
      </c>
      <c r="R310" s="89" t="str">
        <f>IFERROR(VLOOKUP(P305,Marks,31,0),"")</f>
        <v>C</v>
      </c>
    </row>
    <row r="311" spans="1:18" ht="20.100000000000001" customHeight="1">
      <c r="A311" s="396">
        <f>IF(P305="","",A310+1)</f>
        <v>14</v>
      </c>
      <c r="B311" s="92" t="str">
        <f>IF('Master sheet'!$D$11="Hindi","अंग्रेजी","English")</f>
        <v>अंग्रेजी</v>
      </c>
      <c r="C311" s="433">
        <f>IFERROR(VLOOKUP(P305,Marks,32,0),"")</f>
        <v>5</v>
      </c>
      <c r="D311" s="433">
        <f>IFERROR(VLOOKUP(P305,Marks,33,0),"")</f>
        <v>5</v>
      </c>
      <c r="E311" s="433">
        <f>IFERROR(VLOOKUP(P305,Marks,34,0),"")</f>
        <v>5</v>
      </c>
      <c r="F311" s="433">
        <f>IFERROR(VLOOKUP(P305,Marks,35,0),"")</f>
        <v>5</v>
      </c>
      <c r="G311" s="433">
        <f>IFERROR(VLOOKUP(P305,Marks,36,0),"")</f>
        <v>5</v>
      </c>
      <c r="H311" s="433">
        <f>IFERROR(VLOOKUP(P305,Marks,37,0),"")</f>
        <v>5</v>
      </c>
      <c r="I311" s="377">
        <f>IFERROR(VLOOKUP(P305,Marks,38,0),"")</f>
        <v>30</v>
      </c>
      <c r="J311" s="433">
        <f>IFERROR(VLOOKUP(P305,Marks,39,0),"")</f>
        <v>47</v>
      </c>
      <c r="K311" s="433">
        <f>IFERROR(VLOOKUP(P305,Marks,40,0),"")</f>
        <v>16</v>
      </c>
      <c r="L311" s="87">
        <f>IFERROR(VLOOKUP(P305,Marks,41,0),"")</f>
        <v>63</v>
      </c>
      <c r="M311" s="376">
        <f>IFERROR(VLOOKUP(P305,Marks,42,0),"")</f>
        <v>93</v>
      </c>
      <c r="N311" s="433">
        <f>IFERROR(VLOOKUP(P305,Marks,43,0),"")</f>
        <v>45</v>
      </c>
      <c r="O311" s="433">
        <f>IFERROR(VLOOKUP(P305,Marks,44,0),"")</f>
        <v>25</v>
      </c>
      <c r="P311" s="87">
        <f>IFERROR(VLOOKUP(P305,Marks,45,0),"")</f>
        <v>70</v>
      </c>
      <c r="Q311" s="379">
        <f>IFERROR(VLOOKUP(P305,Marks,46,0),"")</f>
        <v>163</v>
      </c>
      <c r="R311" s="89" t="str">
        <f>IFERROR(VLOOKUP(P305,Marks,52,0),"")</f>
        <v>B</v>
      </c>
    </row>
    <row r="312" spans="1:18" ht="20.100000000000001" customHeight="1">
      <c r="A312" s="396">
        <f>IF(P305="","",A311+1)</f>
        <v>15</v>
      </c>
      <c r="B312" s="92" t="str">
        <f>IFERROR(VLOOKUP(P305,Marks,53,0),"")</f>
        <v>संस्कृत (71)</v>
      </c>
      <c r="C312" s="433">
        <f>IFERROR(VLOOKUP(P305,Marks,54,0),"")</f>
        <v>5</v>
      </c>
      <c r="D312" s="433">
        <f>IFERROR(VLOOKUP(P305,Marks,55,0),"")</f>
        <v>4</v>
      </c>
      <c r="E312" s="433">
        <f>IFERROR(VLOOKUP(P305,Marks,56,0),"")</f>
        <v>4</v>
      </c>
      <c r="F312" s="433">
        <f>IFERROR(VLOOKUP(P305,Marks,57,0),"")</f>
        <v>4</v>
      </c>
      <c r="G312" s="433">
        <f>IFERROR(VLOOKUP(P305,Marks,58,0),"")</f>
        <v>4</v>
      </c>
      <c r="H312" s="433">
        <f>IFERROR(VLOOKUP(P305,Marks,59,0),"")</f>
        <v>5</v>
      </c>
      <c r="I312" s="377">
        <f>IFERROR(VLOOKUP(P305,Marks,60,0),"")</f>
        <v>26</v>
      </c>
      <c r="J312" s="433">
        <f>IFERROR(VLOOKUP(P305,Marks,61,0),"")</f>
        <v>46</v>
      </c>
      <c r="K312" s="433">
        <f>IFERROR(VLOOKUP(P305,Marks,62,0),"")</f>
        <v>16</v>
      </c>
      <c r="L312" s="87">
        <f>IFERROR(VLOOKUP(P305,Marks,63,0),"")</f>
        <v>62</v>
      </c>
      <c r="M312" s="376">
        <f>IFERROR(VLOOKUP(P305,Marks,64,0),"")</f>
        <v>88</v>
      </c>
      <c r="N312" s="433">
        <f>IFERROR(VLOOKUP(P305,Marks,65,0),"")</f>
        <v>45</v>
      </c>
      <c r="O312" s="433">
        <f>IFERROR(VLOOKUP(P305,Marks,66,0),"")</f>
        <v>8</v>
      </c>
      <c r="P312" s="87">
        <f>IFERROR(VLOOKUP(P305,Marks,67,0),"")</f>
        <v>53</v>
      </c>
      <c r="Q312" s="379">
        <f>IFERROR(VLOOKUP(P305,Marks,68,0),"")</f>
        <v>141</v>
      </c>
      <c r="R312" s="89" t="str">
        <f>IFERROR(VLOOKUP(P305,Marks,74,0),"")</f>
        <v>C</v>
      </c>
    </row>
    <row r="313" spans="1:18" ht="20.100000000000001" customHeight="1">
      <c r="A313" s="396">
        <f>IF(P305="","",A312+1)</f>
        <v>16</v>
      </c>
      <c r="B313" s="92" t="str">
        <f>IF('Master sheet'!$D$11="Hindi","गणित","Maths")</f>
        <v>गणित</v>
      </c>
      <c r="C313" s="433">
        <f>IFERROR(VLOOKUP(P305,Marks,75,0),"")</f>
        <v>4</v>
      </c>
      <c r="D313" s="433">
        <f>IFERROR(VLOOKUP(P305,Marks,76,0),"")</f>
        <v>5</v>
      </c>
      <c r="E313" s="433">
        <f>IFERROR(VLOOKUP(P305,Marks,77,0),"")</f>
        <v>4</v>
      </c>
      <c r="F313" s="433">
        <f>IFERROR(VLOOKUP(P305,Marks,78,0),"")</f>
        <v>5</v>
      </c>
      <c r="G313" s="433">
        <f>IFERROR(VLOOKUP(P305,Marks,79,0),"")</f>
        <v>4</v>
      </c>
      <c r="H313" s="433">
        <f>IFERROR(VLOOKUP(P305,Marks,80,0),"")</f>
        <v>5</v>
      </c>
      <c r="I313" s="377">
        <f>IFERROR(VLOOKUP(P305,Marks,81,0),"")</f>
        <v>27</v>
      </c>
      <c r="J313" s="433" t="str">
        <f>IFERROR(VLOOKUP(P305,Marks,82,0),"")</f>
        <v>ML</v>
      </c>
      <c r="K313" s="433">
        <f>IFERROR(VLOOKUP(P305,Marks,83,0),"")</f>
        <v>9</v>
      </c>
      <c r="L313" s="87">
        <f>IFERROR(VLOOKUP(P305,Marks,84,0),"")</f>
        <v>9</v>
      </c>
      <c r="M313" s="376">
        <f>IFERROR(VLOOKUP(P305,Marks,85,0),"")</f>
        <v>36</v>
      </c>
      <c r="N313" s="433">
        <f>IFERROR(VLOOKUP(P305,Marks,86,0),"")</f>
        <v>55</v>
      </c>
      <c r="O313" s="433">
        <f>IFERROR(VLOOKUP(P305,Marks,87,0),"")</f>
        <v>8</v>
      </c>
      <c r="P313" s="87">
        <f>IFERROR(VLOOKUP(P305,Marks,88,0),"")</f>
        <v>63</v>
      </c>
      <c r="Q313" s="379">
        <f>IFERROR(VLOOKUP(P305,Marks,89,0),"")</f>
        <v>99</v>
      </c>
      <c r="R313" s="89" t="str">
        <f>IFERROR(VLOOKUP(P305,Marks,95,0),"")</f>
        <v>C</v>
      </c>
    </row>
    <row r="314" spans="1:18" ht="20.100000000000001" customHeight="1">
      <c r="A314" s="396">
        <f>IF(P305="","",A313+1)</f>
        <v>17</v>
      </c>
      <c r="B314" s="92" t="str">
        <f>IF('Master sheet'!$D$11="Hindi","विज्ञान","Science")</f>
        <v>विज्ञान</v>
      </c>
      <c r="C314" s="433">
        <f>IFERROR(VLOOKUP(P305,Marks,96,0),"")</f>
        <v>5</v>
      </c>
      <c r="D314" s="433">
        <f>IFERROR(VLOOKUP(P305,Marks,97),"")</f>
        <v>5</v>
      </c>
      <c r="E314" s="433">
        <f>IFERROR(VLOOKUP(P305,Marks,98,0),"")</f>
        <v>5</v>
      </c>
      <c r="F314" s="433">
        <f>IFERROR(VLOOKUP(P305,Marks,99,0),"")</f>
        <v>5</v>
      </c>
      <c r="G314" s="433">
        <f>IFERROR(VLOOKUP(P305,Marks,100,0),"")</f>
        <v>4</v>
      </c>
      <c r="H314" s="433">
        <f>IFERROR(VLOOKUP(P305,Marks,101,0),"")</f>
        <v>4</v>
      </c>
      <c r="I314" s="377">
        <f>IFERROR(VLOOKUP(P305,Marks,102,0),"")</f>
        <v>28</v>
      </c>
      <c r="J314" s="433">
        <f>IFERROR(VLOOKUP(P305,Marks,103,0),"")</f>
        <v>32</v>
      </c>
      <c r="K314" s="433">
        <f>IFERROR(VLOOKUP(P305,Marks,104,0),"")</f>
        <v>11</v>
      </c>
      <c r="L314" s="87">
        <f>IFERROR(VLOOKUP(P305,Marks,105,0),"")</f>
        <v>43</v>
      </c>
      <c r="M314" s="376">
        <f>IFERROR(VLOOKUP(P305,Marks,106,0),"")</f>
        <v>71</v>
      </c>
      <c r="N314" s="433">
        <f>IFERROR(VLOOKUP(P305,Marks,107,0),"")</f>
        <v>58</v>
      </c>
      <c r="O314" s="433">
        <f>IFERROR(VLOOKUP(P305,Marks,108,0),"")</f>
        <v>16</v>
      </c>
      <c r="P314" s="87">
        <f>IFERROR(VLOOKUP(P305,Marks,109,0),"")</f>
        <v>74</v>
      </c>
      <c r="Q314" s="379">
        <f>IFERROR(VLOOKUP(P305,Marks,110,0),"")</f>
        <v>145</v>
      </c>
      <c r="R314" s="89" t="str">
        <f>IFERROR(VLOOKUP(P305,Marks,116,0),"")</f>
        <v>B</v>
      </c>
    </row>
    <row r="315" spans="1:18" ht="20.100000000000001" customHeight="1">
      <c r="A315" s="396">
        <f>IF(P305="","",A314+1)</f>
        <v>18</v>
      </c>
      <c r="B315" s="92" t="str">
        <f>IF('Master sheet'!$D$11="Hindi","सामाजिक विज्ञान","Social Science")</f>
        <v>सामाजिक विज्ञान</v>
      </c>
      <c r="C315" s="433">
        <f>IFERROR(VLOOKUP(P305,Marks,117,0),"")</f>
        <v>5</v>
      </c>
      <c r="D315" s="433">
        <f>IFERROR(VLOOKUP(P305,Marks,118,0),"")</f>
        <v>5</v>
      </c>
      <c r="E315" s="433">
        <f>IFERROR(VLOOKUP(P305,Marks,119,0),"")</f>
        <v>4</v>
      </c>
      <c r="F315" s="433">
        <f>IFERROR(VLOOKUP(P305,Marks,120,0),"")</f>
        <v>4</v>
      </c>
      <c r="G315" s="433">
        <f>IFERROR(VLOOKUP(P305,Marks,121,0),"")</f>
        <v>3</v>
      </c>
      <c r="H315" s="433">
        <f>IFERROR(VLOOKUP(P305,Marks,122,0),"")</f>
        <v>3</v>
      </c>
      <c r="I315" s="377">
        <f>IFERROR(VLOOKUP(P305,Marks,123,0),"")</f>
        <v>24</v>
      </c>
      <c r="J315" s="433">
        <f>IFERROR(VLOOKUP(P305,Marks,124,0),"")</f>
        <v>42</v>
      </c>
      <c r="K315" s="433">
        <f>IFERROR(VLOOKUP(P305,Marks,125,0),"")</f>
        <v>10</v>
      </c>
      <c r="L315" s="87">
        <f>IFERROR(VLOOKUP(P305,Marks,126,0),"")</f>
        <v>52</v>
      </c>
      <c r="M315" s="376">
        <f>IFERROR(VLOOKUP(P305,Marks,127,0),"")</f>
        <v>76</v>
      </c>
      <c r="N315" s="433">
        <f>IFERROR(VLOOKUP(P305,Marks,128,0),"")</f>
        <v>66</v>
      </c>
      <c r="O315" s="433">
        <f>IFERROR(VLOOKUP(P305,Marks,129,0),"")</f>
        <v>18</v>
      </c>
      <c r="P315" s="87">
        <f>IFERROR(VLOOKUP(P305,Marks,130,0),"")</f>
        <v>84</v>
      </c>
      <c r="Q315" s="379">
        <f>IFERROR(VLOOKUP(P305,Marks,131,0),"")</f>
        <v>160</v>
      </c>
      <c r="R315" s="89" t="str">
        <f>IFERROR(VLOOKUP(P305,Marks,137,0),"")</f>
        <v>B</v>
      </c>
    </row>
    <row r="316" spans="1:18" ht="27" customHeight="1">
      <c r="A316" s="396">
        <f>IF(P305="","",A315+1)</f>
        <v>19</v>
      </c>
      <c r="B316" s="438" t="str">
        <f>IF('Master sheet'!$D$11="Hindi","कुल योग","Total")</f>
        <v>कुल योग</v>
      </c>
      <c r="C316" s="90">
        <f>IF(AND(C310="",C311="",C312="",C313="",C314="",C315=""),"",SUM(C310:C315))</f>
        <v>24</v>
      </c>
      <c r="D316" s="90">
        <f t="shared" ref="D316:Q316" si="9">IF(AND(D310="",D311="",D312="",D313="",D314="",D315=""),"",SUM(D310:D315))</f>
        <v>26</v>
      </c>
      <c r="E316" s="90">
        <f t="shared" si="9"/>
        <v>24</v>
      </c>
      <c r="F316" s="90">
        <f t="shared" si="9"/>
        <v>25</v>
      </c>
      <c r="G316" s="90">
        <f t="shared" si="9"/>
        <v>22</v>
      </c>
      <c r="H316" s="90">
        <f t="shared" si="9"/>
        <v>27</v>
      </c>
      <c r="I316" s="90">
        <f t="shared" si="9"/>
        <v>148</v>
      </c>
      <c r="J316" s="90">
        <f t="shared" si="9"/>
        <v>203</v>
      </c>
      <c r="K316" s="90">
        <f t="shared" si="9"/>
        <v>73</v>
      </c>
      <c r="L316" s="90">
        <f t="shared" si="9"/>
        <v>276</v>
      </c>
      <c r="M316" s="90">
        <f t="shared" si="9"/>
        <v>424</v>
      </c>
      <c r="N316" s="90">
        <f t="shared" si="9"/>
        <v>306</v>
      </c>
      <c r="O316" s="90">
        <f t="shared" si="9"/>
        <v>86</v>
      </c>
      <c r="P316" s="90">
        <f t="shared" si="9"/>
        <v>392</v>
      </c>
      <c r="Q316" s="90">
        <f t="shared" si="9"/>
        <v>816</v>
      </c>
      <c r="R316" s="226" t="str">
        <f>IFERROR(VLOOKUP(P305,Marks,179,0),"")</f>
        <v>C</v>
      </c>
    </row>
    <row r="317" spans="1:18">
      <c r="A317" s="396">
        <f>IF(P305="","",A316+1)</f>
        <v>20</v>
      </c>
      <c r="B317" s="982"/>
      <c r="C317" s="982"/>
      <c r="D317" s="982"/>
      <c r="E317" s="982"/>
      <c r="F317" s="982"/>
      <c r="G317" s="982"/>
      <c r="H317" s="982"/>
      <c r="I317" s="982"/>
      <c r="J317" s="982"/>
      <c r="K317" s="982"/>
      <c r="L317" s="982"/>
      <c r="M317" s="982"/>
      <c r="N317" s="982"/>
      <c r="O317" s="982"/>
      <c r="P317" s="982"/>
      <c r="Q317" s="982"/>
      <c r="R317" s="982"/>
    </row>
    <row r="318" spans="1:18" ht="20.100000000000001" customHeight="1">
      <c r="A318" s="396">
        <f>IF(P305="","",A317+1)</f>
        <v>21</v>
      </c>
      <c r="B318" s="983" t="str">
        <f>IF('Master sheet'!$D$11="Hindi","अतिरिक्त विषय ","Extra Subject")</f>
        <v xml:space="preserve">अतिरिक्त विषय </v>
      </c>
      <c r="C318" s="983"/>
      <c r="D318" s="983"/>
      <c r="E318" s="983"/>
      <c r="F318" s="983"/>
      <c r="G318" s="983"/>
      <c r="H318" s="983"/>
      <c r="I318" s="983"/>
      <c r="J318" s="983"/>
      <c r="K318" s="983"/>
      <c r="L318" s="983"/>
      <c r="M318" s="983"/>
      <c r="N318" s="983"/>
      <c r="O318" s="983"/>
      <c r="P318" s="983"/>
      <c r="Q318" s="983"/>
      <c r="R318" s="983"/>
    </row>
    <row r="319" spans="1:18" ht="20.100000000000001" customHeight="1">
      <c r="A319" s="396">
        <f>IF(P305="","",A318+1)</f>
        <v>22</v>
      </c>
      <c r="B319" s="981" t="str">
        <f>IF('Master sheet'!$D$11="Hindi","विषय","Subject")</f>
        <v>विषय</v>
      </c>
      <c r="C319" s="981"/>
      <c r="D319" s="981" t="str">
        <f>IF('Master sheet'!$D$11="Hindi","पूर्णांक","M.M.")</f>
        <v>पूर्णांक</v>
      </c>
      <c r="E319" s="981"/>
      <c r="F319" s="981" t="str">
        <f>IF('Master sheet'!$D$11="Hindi","प्राप्तांक","Ob.M.")</f>
        <v>प्राप्तांक</v>
      </c>
      <c r="G319" s="981"/>
      <c r="H319" s="981" t="str">
        <f>IF('Master sheet'!$D$11="Hindi","ग्रेड","Grade")</f>
        <v>ग्रेड</v>
      </c>
      <c r="I319" s="981"/>
      <c r="J319" s="984" t="str">
        <f>IF('Master sheet'!$D$11="Hindi","विषय","Subject")</f>
        <v>विषय</v>
      </c>
      <c r="K319" s="986"/>
      <c r="L319" s="985"/>
      <c r="M319" s="984" t="str">
        <f>IF('Master sheet'!$D$11="Hindi","पूर्णांक","M.M.")</f>
        <v>पूर्णांक</v>
      </c>
      <c r="N319" s="985"/>
      <c r="O319" s="984" t="str">
        <f>IF('Master sheet'!$D$11="Hindi","प्राप्तांक","Ob.M.")</f>
        <v>प्राप्तांक</v>
      </c>
      <c r="P319" s="985"/>
      <c r="Q319" s="984" t="str">
        <f>IF('Master sheet'!$D$11="Hindi","ग्रेड","Grade")</f>
        <v>ग्रेड</v>
      </c>
      <c r="R319" s="985"/>
    </row>
    <row r="320" spans="1:18" ht="20.100000000000001" customHeight="1">
      <c r="A320" s="396">
        <f>IF(P305="","",A319+1)</f>
        <v>23</v>
      </c>
      <c r="B320" s="975" t="str">
        <f>IF(AND('Marks Entry 6th'!$CJ$3="",'Marks Entry 7th'!$CJ$3=""),"",IF(AND(C269=6),'Marks Entry 6th'!$CJ$3,IF(AND(C269=7),'Marks Entry 7th'!$CJ$3,"")))</f>
        <v/>
      </c>
      <c r="C320" s="975"/>
      <c r="D320" s="974">
        <f>IF(AND(P305=""),"",'Result Sheet'!$FO$7)</f>
        <v>100</v>
      </c>
      <c r="E320" s="974"/>
      <c r="F320" s="969" t="str">
        <f>IFERROR(IF(AND(P305=""),"",VLOOKUP(P305,Marks,170,0)),"")</f>
        <v/>
      </c>
      <c r="G320" s="969"/>
      <c r="H320" s="970" t="str">
        <f>IFERROR(IF(AND(P305=""),"",VLOOKUP(P305,Marks,171,0)),"")</f>
        <v/>
      </c>
      <c r="I320" s="970"/>
      <c r="J320" s="976" t="str">
        <f>IF(AND('Marks Entry 6th'!$CL$3="",'Marks Entry 7th'!$CL$3=""),"",IF(AND(C269=6),'Marks Entry 6th'!$CL$3,IF(AND(C269=7),'Marks Entry 7th'!$CL$3,"")))</f>
        <v/>
      </c>
      <c r="K320" s="977"/>
      <c r="L320" s="978"/>
      <c r="M320" s="974">
        <f>IF(AND(P305=""),"",'Result Sheet'!$FS$7)</f>
        <v>100</v>
      </c>
      <c r="N320" s="974"/>
      <c r="O320" s="969" t="str">
        <f>IFERROR(IF(AND(P305=""),"",VLOOKUP(P305,Marks,174,0)),"")</f>
        <v/>
      </c>
      <c r="P320" s="969"/>
      <c r="Q320" s="970" t="str">
        <f>IFERROR(IF(AND(P305=""),"",VLOOKUP(P305,Marks,175,0)),"")</f>
        <v/>
      </c>
      <c r="R320" s="970"/>
    </row>
    <row r="321" spans="1:18" ht="20.100000000000001" customHeight="1">
      <c r="A321" s="396">
        <f>IF(P305="","",A320+1)</f>
        <v>24</v>
      </c>
      <c r="B321" s="971" t="str">
        <f>IF('Master sheet'!$D$11="Hindi","विषय","Subject")</f>
        <v>विषय</v>
      </c>
      <c r="C321" s="972"/>
      <c r="D321" s="972"/>
      <c r="E321" s="365" t="str">
        <f>IF('Master sheet'!$D$11="Hindi","प्राप्तांक","Ob.M.")</f>
        <v>प्राप्तांक</v>
      </c>
      <c r="F321" s="92" t="str">
        <f>IF('Master sheet'!$D$11="Hindi","ग्रेड","Grade")</f>
        <v>ग्रेड</v>
      </c>
      <c r="G321" s="435"/>
      <c r="H321" s="435"/>
      <c r="I321" s="971" t="str">
        <f>IF('Master sheet'!$D$11="Hindi","विषय","Subject")</f>
        <v>विषय</v>
      </c>
      <c r="J321" s="972"/>
      <c r="K321" s="972"/>
      <c r="L321" s="365" t="str">
        <f>IF('Master sheet'!$D$11="Hindi","प्राप्तांक","Ob.M.")</f>
        <v>प्राप्तांक</v>
      </c>
      <c r="M321" s="92" t="str">
        <f>IF('Master sheet'!$D$11="Hindi","ग्रेड","Grade")</f>
        <v>ग्रेड</v>
      </c>
      <c r="N321" s="971" t="str">
        <f>IF('Master sheet'!$D$11="Hindi","विषय","Subject")</f>
        <v>विषय</v>
      </c>
      <c r="O321" s="972"/>
      <c r="P321" s="973"/>
      <c r="Q321" s="366" t="str">
        <f>IF('Master sheet'!$D$11="Hindi","प्राप्तांक","Ob.M.")</f>
        <v>प्राप्तांक</v>
      </c>
      <c r="R321" s="92" t="str">
        <f>IF('Master sheet'!$D$11="Hindi","ग्रेड","Grade")</f>
        <v>ग्रेड</v>
      </c>
    </row>
    <row r="322" spans="1:18" ht="20.100000000000001" customHeight="1">
      <c r="A322" s="396">
        <f>IF(P305="","",A321+1)</f>
        <v>25</v>
      </c>
      <c r="B322" s="962" t="str">
        <f>IF('Master sheet'!$D$11="Hindi","कार्यानुभव","WORK EXP.")</f>
        <v>कार्यानुभव</v>
      </c>
      <c r="C322" s="963"/>
      <c r="D322" s="963"/>
      <c r="E322" s="979">
        <f>IFERROR(VLOOKUP(P305,Marks,143,0),"")</f>
        <v>94</v>
      </c>
      <c r="F322" s="980"/>
      <c r="G322" s="437" t="str">
        <f>IFERROR(VLOOKUP(P305,Marks,147,0),"")</f>
        <v>A+</v>
      </c>
      <c r="H322" s="981" t="str">
        <f>IF('Master sheet'!$D$11="Hindi","कला शिक्षा","ART EDU.")</f>
        <v>कला शिक्षा</v>
      </c>
      <c r="I322" s="981"/>
      <c r="J322" s="981"/>
      <c r="K322" s="979">
        <f>IFERROR(VLOOKUP(P305,Marks,153,0),"")</f>
        <v>80</v>
      </c>
      <c r="L322" s="980"/>
      <c r="M322" s="97" t="str">
        <f>IFERROR(VLOOKUP(P305,Marks,157,0),"")</f>
        <v>A</v>
      </c>
      <c r="N322" s="964" t="str">
        <f>IF('Master sheet'!$D$11="Hindi","स्वा. एवं शा. शिक्षा","HE.&amp;PH. EDU.")</f>
        <v>स्वा. एवं शा. शिक्षा</v>
      </c>
      <c r="O322" s="965"/>
      <c r="P322" s="966"/>
      <c r="Q322" s="88">
        <f>IFERROR(VLOOKUP(P305,Marks,163,0),"")</f>
        <v>82</v>
      </c>
      <c r="R322" s="97" t="str">
        <f>IFERROR(VLOOKUP(P305,Marks,167,0),"")</f>
        <v>A</v>
      </c>
    </row>
    <row r="323" spans="1:18">
      <c r="A323" s="396">
        <f>IF(P305="","",A322+1)</f>
        <v>26</v>
      </c>
      <c r="B323" s="372"/>
      <c r="C323" s="372"/>
      <c r="D323" s="372"/>
      <c r="E323" s="373"/>
      <c r="F323" s="374"/>
      <c r="G323" s="374"/>
      <c r="H323" s="374"/>
      <c r="I323" s="372"/>
      <c r="J323" s="372"/>
      <c r="K323" s="372"/>
      <c r="L323" s="373"/>
      <c r="M323" s="374"/>
      <c r="N323" s="375"/>
      <c r="O323" s="375"/>
      <c r="P323" s="375"/>
      <c r="Q323" s="373"/>
      <c r="R323" s="374"/>
    </row>
    <row r="324" spans="1:18" ht="21" customHeight="1">
      <c r="A324" s="396">
        <f>IF(P305="","",A323+1)</f>
        <v>27</v>
      </c>
      <c r="B324" s="957" t="str">
        <f>IF('Master sheet'!$D$11="Hindi","कुल कार्य दिवस :-","Total Meeting :-")</f>
        <v>कुल कार्य दिवस :-</v>
      </c>
      <c r="C324" s="957"/>
      <c r="D324" s="957"/>
      <c r="E324" s="967" t="str">
        <f>IFERROR(VLOOKUP(P305,Marks,182,0),"")</f>
        <v/>
      </c>
      <c r="F324" s="967"/>
      <c r="G324" s="967"/>
      <c r="H324" s="967"/>
      <c r="I324" s="967"/>
      <c r="J324" s="967"/>
      <c r="K324" s="957" t="str">
        <f>IF('Master sheet'!$D$11="Hindi","कुल उपस्थिति :-","Total Attendance :-")</f>
        <v>कुल उपस्थिति :-</v>
      </c>
      <c r="L324" s="957"/>
      <c r="M324" s="957"/>
      <c r="N324" s="957"/>
      <c r="O324" s="968" t="str">
        <f>IFERROR(VLOOKUP(P305,Marks,183,0),"")</f>
        <v/>
      </c>
      <c r="P324" s="968"/>
      <c r="Q324" s="968"/>
      <c r="R324" s="968"/>
    </row>
    <row r="325" spans="1:18" ht="21" customHeight="1">
      <c r="A325" s="396">
        <f>IF(P305="","",A324+1)</f>
        <v>28</v>
      </c>
      <c r="B325" s="957" t="str">
        <f>IF('Master sheet'!$D$11="Hindi","परिणाम :-","Result :-")</f>
        <v>परिणाम :-</v>
      </c>
      <c r="C325" s="957"/>
      <c r="D325" s="957"/>
      <c r="E325" s="958" t="str">
        <f>IFERROR(VLOOKUP(P305,Marks,181,0),"")</f>
        <v>कक्षा क्रमोन्नत</v>
      </c>
      <c r="F325" s="958"/>
      <c r="G325" s="958"/>
      <c r="H325" s="958"/>
      <c r="I325" s="958"/>
      <c r="J325" s="958"/>
      <c r="K325" s="957" t="str">
        <f>IF('Master sheet'!$D$11="Hindi","परिणाम प्रतिशत में :-","Result in Percentage :-")</f>
        <v>परिणाम प्रतिशत में :-</v>
      </c>
      <c r="L325" s="957"/>
      <c r="M325" s="957"/>
      <c r="N325" s="957"/>
      <c r="O325" s="959">
        <f>IFERROR(VLOOKUP(P305,Marks,177,0),"")</f>
        <v>70.956521739130437</v>
      </c>
      <c r="P325" s="959"/>
      <c r="Q325" s="959"/>
      <c r="R325" s="959"/>
    </row>
    <row r="326" spans="1:18" ht="21" customHeight="1">
      <c r="A326" s="396">
        <f>IF(P305="","",A325+1)</f>
        <v>29</v>
      </c>
      <c r="B326" s="957" t="str">
        <f>IF('Master sheet'!$D$11="Hindi","श्रेणी / ग्रेड :-","Division / Grade :-")</f>
        <v>श्रेणी / ग्रेड :-</v>
      </c>
      <c r="C326" s="957"/>
      <c r="D326" s="957"/>
      <c r="E326" s="380" t="str">
        <f>IFERROR(VLOOKUP(P305,Marks,178,0),"")</f>
        <v>I</v>
      </c>
      <c r="F326" s="381" t="s">
        <v>194</v>
      </c>
      <c r="G326" s="440" t="str">
        <f>IFERROR(VLOOKUP(P305,Marks,179,0),"")</f>
        <v>C</v>
      </c>
      <c r="H326" s="381"/>
      <c r="I326" s="960"/>
      <c r="J326" s="960"/>
      <c r="K326" s="957" t="str">
        <f>IF('Master sheet'!$D$11="Hindi","कक्षा में स्थान :-","Position in the Class :-")</f>
        <v>कक्षा में स्थान :-</v>
      </c>
      <c r="L326" s="957"/>
      <c r="M326" s="957"/>
      <c r="N326" s="957"/>
      <c r="O326" s="961">
        <f>IFERROR(VLOOKUP(P305,Marks,180,0),"")</f>
        <v>2.9999999999999858</v>
      </c>
      <c r="P326" s="961"/>
      <c r="Q326" s="961"/>
      <c r="R326" s="961"/>
    </row>
    <row r="327" spans="1:18" ht="21" customHeight="1">
      <c r="A327" s="396">
        <f>IF(P305="","",A326+1)</f>
        <v>30</v>
      </c>
      <c r="B327" s="954" t="str">
        <f>IF('Master sheet'!$D$11="Hindi","परीक्षा परिणाम घोषणा दिनांक :-","Result Declaration Date :-")</f>
        <v>परीक्षा परिणाम घोषणा दिनांक :-</v>
      </c>
      <c r="C327" s="954"/>
      <c r="D327" s="954"/>
      <c r="E327" s="955">
        <f>IF(AND(P305=""),"",'Master sheet'!$D$10)</f>
        <v>45419</v>
      </c>
      <c r="F327" s="955"/>
      <c r="G327" s="955"/>
      <c r="H327" s="955"/>
      <c r="I327" s="955"/>
      <c r="J327" s="434"/>
      <c r="K327" s="91"/>
      <c r="L327" s="91"/>
      <c r="M327" s="57"/>
      <c r="N327" s="91"/>
      <c r="O327" s="91"/>
      <c r="P327" s="91"/>
      <c r="Q327" s="91"/>
      <c r="R327" s="91"/>
    </row>
    <row r="328" spans="1:18" ht="67.5" customHeight="1">
      <c r="A328" s="396">
        <f>IF(P305="","",A327+1)</f>
        <v>31</v>
      </c>
      <c r="B328" s="956" t="str">
        <f>IF(AND(C302=6),CONCATENATE("( ",UPPER('Master sheet'!H12)," )"),IF(AND(C302=7),CONCATENATE("( ",UPPER('Master sheet'!H21)," )"),""))</f>
        <v>( SHARAD SHARMA )</v>
      </c>
      <c r="C328" s="956"/>
      <c r="D328" s="956"/>
      <c r="E328" s="956"/>
      <c r="F328" s="956" t="str">
        <f>IF(AND(P305=""),"",CONCATENATE("(",'Master sheet'!$D$14," )"))</f>
        <v>(Suresh Chand )</v>
      </c>
      <c r="G328" s="956"/>
      <c r="H328" s="956"/>
      <c r="I328" s="956"/>
      <c r="J328" s="956"/>
      <c r="K328" s="956"/>
      <c r="L328" s="956"/>
      <c r="M328" s="956" t="str">
        <f>IF(AND(P305=""),"",CONCATENATE("(",'Master sheet'!$D$12," )"))</f>
        <v>(USHA PALIYA )</v>
      </c>
      <c r="N328" s="956"/>
      <c r="O328" s="956"/>
      <c r="P328" s="956"/>
      <c r="Q328" s="956"/>
      <c r="R328" s="956"/>
    </row>
    <row r="329" spans="1:18">
      <c r="A329" s="396">
        <f>IF(P305="","",A328+1)</f>
        <v>32</v>
      </c>
      <c r="B329" s="953" t="str">
        <f>IF('Master sheet'!$D$11="Hindi","हस्ताक्षर कक्षाध्यापक","Signature of the class teacher")</f>
        <v>हस्ताक्षर कक्षाध्यापक</v>
      </c>
      <c r="C329" s="953"/>
      <c r="D329" s="953"/>
      <c r="E329" s="953"/>
      <c r="F329" s="953" t="str">
        <f>IF('Master sheet'!$D$11="Hindi","हस्ताक्षर परीक्षा प्रभारी","Signature of the exam. Incharge")</f>
        <v>हस्ताक्षर परीक्षा प्रभारी</v>
      </c>
      <c r="G329" s="953"/>
      <c r="H329" s="953"/>
      <c r="I329" s="953"/>
      <c r="J329" s="953"/>
      <c r="K329" s="953"/>
      <c r="L329" s="953"/>
      <c r="M329" s="953" t="str">
        <f>IF('Master sheet'!$D$11="Hindi","हस्ताक्षर संस्था प्रधान","Head of Institute's Signature")</f>
        <v>हस्ताक्षर संस्था प्रधान</v>
      </c>
      <c r="N329" s="953"/>
      <c r="O329" s="953"/>
      <c r="P329" s="953"/>
      <c r="Q329" s="953"/>
      <c r="R329" s="953"/>
    </row>
  </sheetData>
  <sheetProtection password="B18B" sheet="1" scenarios="1" formatCells="0" formatColumns="0" formatRows="0"/>
  <protectedRanges>
    <protectedRange password="EA02" sqref="J10:Q11 I10 C10:F10 C11:H11 J43:Q44 I43 C43:F43 C44:H44 J76:Q77 I76 C76:F76 C77:H77 J109:Q110 I109 C109:F109 C110:H110 J142:Q143 I142 C142:F142 C143:H143 J175:Q176 I175 C175:F175 C176:H176 J208:Q209 I208 C208:F208 C209:H209 J241:Q242 I241 C241:F241 C242:H242 J274:Q275 I274 C274:F274 C275:H275 J307:Q308 I307 C307:F307 C308:H308" name="mark sheet_1"/>
    <protectedRange password="EA02" sqref="C12:Q12 C45:Q45 C78:Q78 C111:Q111 C144:Q144 C177:Q177 C210:Q210 C243:Q243 C276:Q276 C309:Q309" name="mark sheet_5"/>
    <protectedRange password="EA02" sqref="G10:H10 G43:H43 G76:H76 G109:H109 G142:H142 G175:H175 G208:H208 G241:H241 G274:H274 G307:H307" name="mark sheet"/>
  </protectedRanges>
  <mergeCells count="782">
    <mergeCell ref="E37:R37"/>
    <mergeCell ref="C38:D38"/>
    <mergeCell ref="E38:I38"/>
    <mergeCell ref="B32:E32"/>
    <mergeCell ref="F32:L32"/>
    <mergeCell ref="M32:R32"/>
    <mergeCell ref="B28:D28"/>
    <mergeCell ref="E28:J28"/>
    <mergeCell ref="K28:N28"/>
    <mergeCell ref="O28:R28"/>
    <mergeCell ref="B29:D29"/>
    <mergeCell ref="K29:N29"/>
    <mergeCell ref="O29:R29"/>
    <mergeCell ref="B30:D30"/>
    <mergeCell ref="E30:I30"/>
    <mergeCell ref="J38:K38"/>
    <mergeCell ref="L38:O38"/>
    <mergeCell ref="P38:R38"/>
    <mergeCell ref="N24:P24"/>
    <mergeCell ref="B25:D25"/>
    <mergeCell ref="N25:P25"/>
    <mergeCell ref="B27:D27"/>
    <mergeCell ref="E27:J27"/>
    <mergeCell ref="K27:N27"/>
    <mergeCell ref="O27:R27"/>
    <mergeCell ref="B31:E31"/>
    <mergeCell ref="F31:L31"/>
    <mergeCell ref="M31:R31"/>
    <mergeCell ref="E24:F24"/>
    <mergeCell ref="E25:F25"/>
    <mergeCell ref="H24:J24"/>
    <mergeCell ref="H25:J25"/>
    <mergeCell ref="K24:L24"/>
    <mergeCell ref="K25:L25"/>
    <mergeCell ref="B24:D24"/>
    <mergeCell ref="N10:P10"/>
    <mergeCell ref="Q10:Q11"/>
    <mergeCell ref="R10:R11"/>
    <mergeCell ref="B20:R20"/>
    <mergeCell ref="B21:R21"/>
    <mergeCell ref="O22:P22"/>
    <mergeCell ref="Q22:R22"/>
    <mergeCell ref="M23:N23"/>
    <mergeCell ref="O23:P23"/>
    <mergeCell ref="Q23:R23"/>
    <mergeCell ref="M22:N22"/>
    <mergeCell ref="G10:H10"/>
    <mergeCell ref="F22:G22"/>
    <mergeCell ref="D22:E22"/>
    <mergeCell ref="B22:C22"/>
    <mergeCell ref="F23:G23"/>
    <mergeCell ref="D23:E23"/>
    <mergeCell ref="B23:C23"/>
    <mergeCell ref="H22:I22"/>
    <mergeCell ref="H23:I23"/>
    <mergeCell ref="J22:L22"/>
    <mergeCell ref="J23:L23"/>
    <mergeCell ref="B1:R1"/>
    <mergeCell ref="B2:R2"/>
    <mergeCell ref="B3:D3"/>
    <mergeCell ref="E3:R3"/>
    <mergeCell ref="E4:R4"/>
    <mergeCell ref="B6:D6"/>
    <mergeCell ref="E6:K6"/>
    <mergeCell ref="L6:O6"/>
    <mergeCell ref="P6:R6"/>
    <mergeCell ref="V5:X10"/>
    <mergeCell ref="B34:R34"/>
    <mergeCell ref="B35:R35"/>
    <mergeCell ref="B36:D36"/>
    <mergeCell ref="E36:R36"/>
    <mergeCell ref="C5:D5"/>
    <mergeCell ref="E5:I5"/>
    <mergeCell ref="J5:K5"/>
    <mergeCell ref="L5:O5"/>
    <mergeCell ref="P5:R5"/>
    <mergeCell ref="B7:D7"/>
    <mergeCell ref="E7:K7"/>
    <mergeCell ref="L7:O7"/>
    <mergeCell ref="P7:R7"/>
    <mergeCell ref="B8:D8"/>
    <mergeCell ref="E8:K8"/>
    <mergeCell ref="L8:O8"/>
    <mergeCell ref="P8:R8"/>
    <mergeCell ref="B10:B12"/>
    <mergeCell ref="C10:D10"/>
    <mergeCell ref="E10:F10"/>
    <mergeCell ref="I10:I11"/>
    <mergeCell ref="J10:L10"/>
    <mergeCell ref="M10:M11"/>
    <mergeCell ref="B39:D39"/>
    <mergeCell ref="E39:K39"/>
    <mergeCell ref="L39:O39"/>
    <mergeCell ref="P39:R39"/>
    <mergeCell ref="B40:D40"/>
    <mergeCell ref="E40:K40"/>
    <mergeCell ref="L40:O40"/>
    <mergeCell ref="P40:R40"/>
    <mergeCell ref="B53:R53"/>
    <mergeCell ref="G43:H43"/>
    <mergeCell ref="B41:D41"/>
    <mergeCell ref="E41:K41"/>
    <mergeCell ref="L41:O41"/>
    <mergeCell ref="P41:R41"/>
    <mergeCell ref="B43:B45"/>
    <mergeCell ref="C43:D43"/>
    <mergeCell ref="E43:F43"/>
    <mergeCell ref="I43:I44"/>
    <mergeCell ref="J43:L43"/>
    <mergeCell ref="M43:M44"/>
    <mergeCell ref="N43:P43"/>
    <mergeCell ref="Q43:Q44"/>
    <mergeCell ref="R43:R44"/>
    <mergeCell ref="B54:R54"/>
    <mergeCell ref="M55:N55"/>
    <mergeCell ref="O55:P55"/>
    <mergeCell ref="Q55:R55"/>
    <mergeCell ref="O56:P56"/>
    <mergeCell ref="Q56:R56"/>
    <mergeCell ref="B55:C55"/>
    <mergeCell ref="D55:E55"/>
    <mergeCell ref="F55:G55"/>
    <mergeCell ref="H55:I55"/>
    <mergeCell ref="J55:L55"/>
    <mergeCell ref="B57:D57"/>
    <mergeCell ref="I57:K57"/>
    <mergeCell ref="N57:P57"/>
    <mergeCell ref="M56:N56"/>
    <mergeCell ref="B56:C56"/>
    <mergeCell ref="D56:E56"/>
    <mergeCell ref="F56:G56"/>
    <mergeCell ref="H56:I56"/>
    <mergeCell ref="J56:L56"/>
    <mergeCell ref="B61:D61"/>
    <mergeCell ref="E61:J61"/>
    <mergeCell ref="K61:N61"/>
    <mergeCell ref="O61:R61"/>
    <mergeCell ref="B62:D62"/>
    <mergeCell ref="I62:J62"/>
    <mergeCell ref="K62:N62"/>
    <mergeCell ref="O62:R62"/>
    <mergeCell ref="B58:D58"/>
    <mergeCell ref="N58:P58"/>
    <mergeCell ref="B60:D60"/>
    <mergeCell ref="E60:J60"/>
    <mergeCell ref="K60:N60"/>
    <mergeCell ref="O60:R60"/>
    <mergeCell ref="E58:F58"/>
    <mergeCell ref="H58:J58"/>
    <mergeCell ref="K58:L58"/>
    <mergeCell ref="B65:E65"/>
    <mergeCell ref="F65:L65"/>
    <mergeCell ref="M65:R65"/>
    <mergeCell ref="B67:R67"/>
    <mergeCell ref="B68:R68"/>
    <mergeCell ref="B63:D63"/>
    <mergeCell ref="E63:I63"/>
    <mergeCell ref="B64:E64"/>
    <mergeCell ref="F64:L64"/>
    <mergeCell ref="M64:R64"/>
    <mergeCell ref="B72:D72"/>
    <mergeCell ref="E72:K72"/>
    <mergeCell ref="L72:O72"/>
    <mergeCell ref="P72:R72"/>
    <mergeCell ref="B73:D73"/>
    <mergeCell ref="E73:K73"/>
    <mergeCell ref="L73:O73"/>
    <mergeCell ref="P73:R73"/>
    <mergeCell ref="B69:D69"/>
    <mergeCell ref="E69:R69"/>
    <mergeCell ref="E70:R70"/>
    <mergeCell ref="C71:D71"/>
    <mergeCell ref="E71:I71"/>
    <mergeCell ref="J71:K71"/>
    <mergeCell ref="L71:O71"/>
    <mergeCell ref="P71:R71"/>
    <mergeCell ref="B74:D74"/>
    <mergeCell ref="E74:K74"/>
    <mergeCell ref="L74:O74"/>
    <mergeCell ref="P74:R74"/>
    <mergeCell ref="B76:B78"/>
    <mergeCell ref="C76:D76"/>
    <mergeCell ref="E76:F76"/>
    <mergeCell ref="I76:I77"/>
    <mergeCell ref="J76:L76"/>
    <mergeCell ref="M76:M77"/>
    <mergeCell ref="N76:P76"/>
    <mergeCell ref="Q76:Q77"/>
    <mergeCell ref="R76:R77"/>
    <mergeCell ref="G76:H76"/>
    <mergeCell ref="B86:R86"/>
    <mergeCell ref="B87:R87"/>
    <mergeCell ref="M88:N88"/>
    <mergeCell ref="O88:P88"/>
    <mergeCell ref="Q88:R88"/>
    <mergeCell ref="B88:C88"/>
    <mergeCell ref="D88:E88"/>
    <mergeCell ref="F88:G88"/>
    <mergeCell ref="H88:I88"/>
    <mergeCell ref="J88:L88"/>
    <mergeCell ref="O89:P89"/>
    <mergeCell ref="Q89:R89"/>
    <mergeCell ref="B90:D90"/>
    <mergeCell ref="I90:K90"/>
    <mergeCell ref="N90:P90"/>
    <mergeCell ref="M89:N89"/>
    <mergeCell ref="B89:C89"/>
    <mergeCell ref="D89:E89"/>
    <mergeCell ref="F89:G89"/>
    <mergeCell ref="H89:I89"/>
    <mergeCell ref="J89:L89"/>
    <mergeCell ref="B94:D94"/>
    <mergeCell ref="E94:J94"/>
    <mergeCell ref="K94:N94"/>
    <mergeCell ref="O94:R94"/>
    <mergeCell ref="B95:D95"/>
    <mergeCell ref="I95:J95"/>
    <mergeCell ref="K95:N95"/>
    <mergeCell ref="O95:R95"/>
    <mergeCell ref="B91:D91"/>
    <mergeCell ref="N91:P91"/>
    <mergeCell ref="B93:D93"/>
    <mergeCell ref="E93:J93"/>
    <mergeCell ref="K93:N93"/>
    <mergeCell ref="O93:R93"/>
    <mergeCell ref="E91:F91"/>
    <mergeCell ref="H91:J91"/>
    <mergeCell ref="K91:L91"/>
    <mergeCell ref="B98:E98"/>
    <mergeCell ref="F98:L98"/>
    <mergeCell ref="M98:R98"/>
    <mergeCell ref="B100:R100"/>
    <mergeCell ref="B101:R101"/>
    <mergeCell ref="B96:D96"/>
    <mergeCell ref="E96:I96"/>
    <mergeCell ref="B97:E97"/>
    <mergeCell ref="F97:L97"/>
    <mergeCell ref="M97:R97"/>
    <mergeCell ref="B105:D105"/>
    <mergeCell ref="E105:K105"/>
    <mergeCell ref="L105:O105"/>
    <mergeCell ref="P105:R105"/>
    <mergeCell ref="B106:D106"/>
    <mergeCell ref="E106:K106"/>
    <mergeCell ref="L106:O106"/>
    <mergeCell ref="P106:R106"/>
    <mergeCell ref="B102:D102"/>
    <mergeCell ref="E102:R102"/>
    <mergeCell ref="E103:R103"/>
    <mergeCell ref="C104:D104"/>
    <mergeCell ref="E104:I104"/>
    <mergeCell ref="J104:K104"/>
    <mergeCell ref="L104:O104"/>
    <mergeCell ref="P104:R104"/>
    <mergeCell ref="B107:D107"/>
    <mergeCell ref="E107:K107"/>
    <mergeCell ref="L107:O107"/>
    <mergeCell ref="P107:R107"/>
    <mergeCell ref="B109:B111"/>
    <mergeCell ref="C109:D109"/>
    <mergeCell ref="E109:F109"/>
    <mergeCell ref="I109:I110"/>
    <mergeCell ref="J109:L109"/>
    <mergeCell ref="M109:M110"/>
    <mergeCell ref="N109:P109"/>
    <mergeCell ref="Q109:Q110"/>
    <mergeCell ref="R109:R110"/>
    <mergeCell ref="G109:H109"/>
    <mergeCell ref="B119:R119"/>
    <mergeCell ref="B120:R120"/>
    <mergeCell ref="M121:N121"/>
    <mergeCell ref="O121:P121"/>
    <mergeCell ref="Q121:R121"/>
    <mergeCell ref="B121:C121"/>
    <mergeCell ref="D121:E121"/>
    <mergeCell ref="F121:G121"/>
    <mergeCell ref="H121:I121"/>
    <mergeCell ref="J121:L121"/>
    <mergeCell ref="O122:P122"/>
    <mergeCell ref="Q122:R122"/>
    <mergeCell ref="B123:D123"/>
    <mergeCell ref="I123:K123"/>
    <mergeCell ref="N123:P123"/>
    <mergeCell ref="M122:N122"/>
    <mergeCell ref="B122:C122"/>
    <mergeCell ref="D122:E122"/>
    <mergeCell ref="F122:G122"/>
    <mergeCell ref="H122:I122"/>
    <mergeCell ref="J122:L122"/>
    <mergeCell ref="B127:D127"/>
    <mergeCell ref="E127:J127"/>
    <mergeCell ref="K127:N127"/>
    <mergeCell ref="O127:R127"/>
    <mergeCell ref="B128:D128"/>
    <mergeCell ref="I128:J128"/>
    <mergeCell ref="K128:N128"/>
    <mergeCell ref="O128:R128"/>
    <mergeCell ref="B124:D124"/>
    <mergeCell ref="N124:P124"/>
    <mergeCell ref="B126:D126"/>
    <mergeCell ref="E126:J126"/>
    <mergeCell ref="K126:N126"/>
    <mergeCell ref="O126:R126"/>
    <mergeCell ref="E124:F124"/>
    <mergeCell ref="H124:J124"/>
    <mergeCell ref="K124:L124"/>
    <mergeCell ref="B131:E131"/>
    <mergeCell ref="F131:L131"/>
    <mergeCell ref="M131:R131"/>
    <mergeCell ref="B133:R133"/>
    <mergeCell ref="B134:R134"/>
    <mergeCell ref="B129:D129"/>
    <mergeCell ref="E129:I129"/>
    <mergeCell ref="B130:E130"/>
    <mergeCell ref="F130:L130"/>
    <mergeCell ref="M130:R130"/>
    <mergeCell ref="B138:D138"/>
    <mergeCell ref="E138:K138"/>
    <mergeCell ref="L138:O138"/>
    <mergeCell ref="P138:R138"/>
    <mergeCell ref="B139:D139"/>
    <mergeCell ref="E139:K139"/>
    <mergeCell ref="L139:O139"/>
    <mergeCell ref="P139:R139"/>
    <mergeCell ref="B135:D135"/>
    <mergeCell ref="E135:R135"/>
    <mergeCell ref="E136:R136"/>
    <mergeCell ref="C137:D137"/>
    <mergeCell ref="E137:I137"/>
    <mergeCell ref="J137:K137"/>
    <mergeCell ref="L137:O137"/>
    <mergeCell ref="P137:R137"/>
    <mergeCell ref="B140:D140"/>
    <mergeCell ref="E140:K140"/>
    <mergeCell ref="L140:O140"/>
    <mergeCell ref="P140:R140"/>
    <mergeCell ref="B142:B144"/>
    <mergeCell ref="C142:D142"/>
    <mergeCell ref="E142:F142"/>
    <mergeCell ref="I142:I143"/>
    <mergeCell ref="J142:L142"/>
    <mergeCell ref="M142:M143"/>
    <mergeCell ref="N142:P142"/>
    <mergeCell ref="Q142:Q143"/>
    <mergeCell ref="R142:R143"/>
    <mergeCell ref="G142:H142"/>
    <mergeCell ref="B152:R152"/>
    <mergeCell ref="B153:R153"/>
    <mergeCell ref="M154:N154"/>
    <mergeCell ref="O154:P154"/>
    <mergeCell ref="Q154:R154"/>
    <mergeCell ref="B154:C154"/>
    <mergeCell ref="D154:E154"/>
    <mergeCell ref="F154:G154"/>
    <mergeCell ref="H154:I154"/>
    <mergeCell ref="J154:L154"/>
    <mergeCell ref="O155:P155"/>
    <mergeCell ref="Q155:R155"/>
    <mergeCell ref="B156:D156"/>
    <mergeCell ref="I156:K156"/>
    <mergeCell ref="N156:P156"/>
    <mergeCell ref="M155:N155"/>
    <mergeCell ref="B155:C155"/>
    <mergeCell ref="D155:E155"/>
    <mergeCell ref="F155:G155"/>
    <mergeCell ref="H155:I155"/>
    <mergeCell ref="J155:L155"/>
    <mergeCell ref="B160:D160"/>
    <mergeCell ref="E160:J160"/>
    <mergeCell ref="K160:N160"/>
    <mergeCell ref="O160:R160"/>
    <mergeCell ref="B161:D161"/>
    <mergeCell ref="I161:J161"/>
    <mergeCell ref="K161:N161"/>
    <mergeCell ref="O161:R161"/>
    <mergeCell ref="B157:D157"/>
    <mergeCell ref="N157:P157"/>
    <mergeCell ref="B159:D159"/>
    <mergeCell ref="E159:J159"/>
    <mergeCell ref="K159:N159"/>
    <mergeCell ref="O159:R159"/>
    <mergeCell ref="E157:F157"/>
    <mergeCell ref="H157:J157"/>
    <mergeCell ref="K157:L157"/>
    <mergeCell ref="B164:E164"/>
    <mergeCell ref="F164:L164"/>
    <mergeCell ref="M164:R164"/>
    <mergeCell ref="B166:R166"/>
    <mergeCell ref="B167:R167"/>
    <mergeCell ref="B162:D162"/>
    <mergeCell ref="E162:I162"/>
    <mergeCell ref="B163:E163"/>
    <mergeCell ref="F163:L163"/>
    <mergeCell ref="M163:R163"/>
    <mergeCell ref="B171:D171"/>
    <mergeCell ref="E171:K171"/>
    <mergeCell ref="L171:O171"/>
    <mergeCell ref="P171:R171"/>
    <mergeCell ref="B172:D172"/>
    <mergeCell ref="E172:K172"/>
    <mergeCell ref="L172:O172"/>
    <mergeCell ref="P172:R172"/>
    <mergeCell ref="B168:D168"/>
    <mergeCell ref="E168:R168"/>
    <mergeCell ref="E169:R169"/>
    <mergeCell ref="C170:D170"/>
    <mergeCell ref="E170:I170"/>
    <mergeCell ref="J170:K170"/>
    <mergeCell ref="L170:O170"/>
    <mergeCell ref="P170:R170"/>
    <mergeCell ref="B173:D173"/>
    <mergeCell ref="E173:K173"/>
    <mergeCell ref="L173:O173"/>
    <mergeCell ref="P173:R173"/>
    <mergeCell ref="B175:B177"/>
    <mergeCell ref="C175:D175"/>
    <mergeCell ref="E175:F175"/>
    <mergeCell ref="I175:I176"/>
    <mergeCell ref="J175:L175"/>
    <mergeCell ref="M175:M176"/>
    <mergeCell ref="N175:P175"/>
    <mergeCell ref="Q175:Q176"/>
    <mergeCell ref="R175:R176"/>
    <mergeCell ref="G175:H175"/>
    <mergeCell ref="B185:R185"/>
    <mergeCell ref="B186:R186"/>
    <mergeCell ref="M187:N187"/>
    <mergeCell ref="O187:P187"/>
    <mergeCell ref="Q187:R187"/>
    <mergeCell ref="B187:C187"/>
    <mergeCell ref="D187:E187"/>
    <mergeCell ref="F187:G187"/>
    <mergeCell ref="H187:I187"/>
    <mergeCell ref="J187:L187"/>
    <mergeCell ref="O188:P188"/>
    <mergeCell ref="Q188:R188"/>
    <mergeCell ref="B189:D189"/>
    <mergeCell ref="I189:K189"/>
    <mergeCell ref="N189:P189"/>
    <mergeCell ref="M188:N188"/>
    <mergeCell ref="B188:C188"/>
    <mergeCell ref="D188:E188"/>
    <mergeCell ref="F188:G188"/>
    <mergeCell ref="H188:I188"/>
    <mergeCell ref="J188:L188"/>
    <mergeCell ref="B193:D193"/>
    <mergeCell ref="E193:J193"/>
    <mergeCell ref="K193:N193"/>
    <mergeCell ref="O193:R193"/>
    <mergeCell ref="B194:D194"/>
    <mergeCell ref="I194:J194"/>
    <mergeCell ref="K194:N194"/>
    <mergeCell ref="O194:R194"/>
    <mergeCell ref="B190:D190"/>
    <mergeCell ref="N190:P190"/>
    <mergeCell ref="B192:D192"/>
    <mergeCell ref="E192:J192"/>
    <mergeCell ref="K192:N192"/>
    <mergeCell ref="O192:R192"/>
    <mergeCell ref="E190:F190"/>
    <mergeCell ref="H190:J190"/>
    <mergeCell ref="K190:L190"/>
    <mergeCell ref="B197:E197"/>
    <mergeCell ref="F197:L197"/>
    <mergeCell ref="M197:R197"/>
    <mergeCell ref="B199:R199"/>
    <mergeCell ref="B200:R200"/>
    <mergeCell ref="B195:D195"/>
    <mergeCell ref="E195:I195"/>
    <mergeCell ref="B196:E196"/>
    <mergeCell ref="F196:L196"/>
    <mergeCell ref="M196:R196"/>
    <mergeCell ref="B204:D204"/>
    <mergeCell ref="E204:K204"/>
    <mergeCell ref="L204:O204"/>
    <mergeCell ref="P204:R204"/>
    <mergeCell ref="B205:D205"/>
    <mergeCell ref="E205:K205"/>
    <mergeCell ref="L205:O205"/>
    <mergeCell ref="P205:R205"/>
    <mergeCell ref="B201:D201"/>
    <mergeCell ref="E201:R201"/>
    <mergeCell ref="E202:R202"/>
    <mergeCell ref="C203:D203"/>
    <mergeCell ref="E203:I203"/>
    <mergeCell ref="J203:K203"/>
    <mergeCell ref="L203:O203"/>
    <mergeCell ref="P203:R203"/>
    <mergeCell ref="B206:D206"/>
    <mergeCell ref="E206:K206"/>
    <mergeCell ref="L206:O206"/>
    <mergeCell ref="P206:R206"/>
    <mergeCell ref="B208:B210"/>
    <mergeCell ref="C208:D208"/>
    <mergeCell ref="E208:F208"/>
    <mergeCell ref="I208:I209"/>
    <mergeCell ref="J208:L208"/>
    <mergeCell ref="M208:M209"/>
    <mergeCell ref="N208:P208"/>
    <mergeCell ref="Q208:Q209"/>
    <mergeCell ref="R208:R209"/>
    <mergeCell ref="G208:H208"/>
    <mergeCell ref="B218:R218"/>
    <mergeCell ref="B219:R219"/>
    <mergeCell ref="M220:N220"/>
    <mergeCell ref="O220:P220"/>
    <mergeCell ref="Q220:R220"/>
    <mergeCell ref="B220:C220"/>
    <mergeCell ref="D220:E220"/>
    <mergeCell ref="F220:G220"/>
    <mergeCell ref="H220:I220"/>
    <mergeCell ref="J220:L220"/>
    <mergeCell ref="O221:P221"/>
    <mergeCell ref="Q221:R221"/>
    <mergeCell ref="B222:D222"/>
    <mergeCell ref="I222:K222"/>
    <mergeCell ref="N222:P222"/>
    <mergeCell ref="M221:N221"/>
    <mergeCell ref="B221:C221"/>
    <mergeCell ref="D221:E221"/>
    <mergeCell ref="F221:G221"/>
    <mergeCell ref="H221:I221"/>
    <mergeCell ref="J221:L221"/>
    <mergeCell ref="B226:D226"/>
    <mergeCell ref="E226:J226"/>
    <mergeCell ref="K226:N226"/>
    <mergeCell ref="O226:R226"/>
    <mergeCell ref="B227:D227"/>
    <mergeCell ref="I227:J227"/>
    <mergeCell ref="K227:N227"/>
    <mergeCell ref="O227:R227"/>
    <mergeCell ref="B223:D223"/>
    <mergeCell ref="N223:P223"/>
    <mergeCell ref="B225:D225"/>
    <mergeCell ref="E225:J225"/>
    <mergeCell ref="K225:N225"/>
    <mergeCell ref="O225:R225"/>
    <mergeCell ref="E223:F223"/>
    <mergeCell ref="H223:J223"/>
    <mergeCell ref="K223:L223"/>
    <mergeCell ref="B230:E230"/>
    <mergeCell ref="F230:L230"/>
    <mergeCell ref="M230:R230"/>
    <mergeCell ref="B232:R232"/>
    <mergeCell ref="B233:R233"/>
    <mergeCell ref="B228:D228"/>
    <mergeCell ref="E228:I228"/>
    <mergeCell ref="B229:E229"/>
    <mergeCell ref="F229:L229"/>
    <mergeCell ref="M229:R229"/>
    <mergeCell ref="B237:D237"/>
    <mergeCell ref="E237:K237"/>
    <mergeCell ref="L237:O237"/>
    <mergeCell ref="P237:R237"/>
    <mergeCell ref="B238:D238"/>
    <mergeCell ref="E238:K238"/>
    <mergeCell ref="L238:O238"/>
    <mergeCell ref="P238:R238"/>
    <mergeCell ref="B234:D234"/>
    <mergeCell ref="E234:R234"/>
    <mergeCell ref="E235:R235"/>
    <mergeCell ref="C236:D236"/>
    <mergeCell ref="E236:I236"/>
    <mergeCell ref="J236:K236"/>
    <mergeCell ref="L236:O236"/>
    <mergeCell ref="P236:R236"/>
    <mergeCell ref="B239:D239"/>
    <mergeCell ref="E239:K239"/>
    <mergeCell ref="L239:O239"/>
    <mergeCell ref="P239:R239"/>
    <mergeCell ref="B241:B243"/>
    <mergeCell ref="C241:D241"/>
    <mergeCell ref="E241:F241"/>
    <mergeCell ref="I241:I242"/>
    <mergeCell ref="J241:L241"/>
    <mergeCell ref="M241:M242"/>
    <mergeCell ref="N241:P241"/>
    <mergeCell ref="Q241:Q242"/>
    <mergeCell ref="R241:R242"/>
    <mergeCell ref="G241:H241"/>
    <mergeCell ref="B251:R251"/>
    <mergeCell ref="B252:R252"/>
    <mergeCell ref="M253:N253"/>
    <mergeCell ref="O253:P253"/>
    <mergeCell ref="Q253:R253"/>
    <mergeCell ref="B253:C253"/>
    <mergeCell ref="D253:E253"/>
    <mergeCell ref="F253:G253"/>
    <mergeCell ref="H253:I253"/>
    <mergeCell ref="J253:L253"/>
    <mergeCell ref="O254:P254"/>
    <mergeCell ref="Q254:R254"/>
    <mergeCell ref="B255:D255"/>
    <mergeCell ref="I255:K255"/>
    <mergeCell ref="N255:P255"/>
    <mergeCell ref="M254:N254"/>
    <mergeCell ref="B254:C254"/>
    <mergeCell ref="D254:E254"/>
    <mergeCell ref="F254:G254"/>
    <mergeCell ref="H254:I254"/>
    <mergeCell ref="J254:L254"/>
    <mergeCell ref="B259:D259"/>
    <mergeCell ref="E259:J259"/>
    <mergeCell ref="K259:N259"/>
    <mergeCell ref="O259:R259"/>
    <mergeCell ref="B260:D260"/>
    <mergeCell ref="I260:J260"/>
    <mergeCell ref="K260:N260"/>
    <mergeCell ref="O260:R260"/>
    <mergeCell ref="B256:D256"/>
    <mergeCell ref="N256:P256"/>
    <mergeCell ref="B258:D258"/>
    <mergeCell ref="E258:J258"/>
    <mergeCell ref="K258:N258"/>
    <mergeCell ref="O258:R258"/>
    <mergeCell ref="E256:F256"/>
    <mergeCell ref="H256:J256"/>
    <mergeCell ref="K256:L256"/>
    <mergeCell ref="B263:E263"/>
    <mergeCell ref="F263:L263"/>
    <mergeCell ref="M263:R263"/>
    <mergeCell ref="B265:R265"/>
    <mergeCell ref="B266:R266"/>
    <mergeCell ref="B261:D261"/>
    <mergeCell ref="E261:I261"/>
    <mergeCell ref="B262:E262"/>
    <mergeCell ref="F262:L262"/>
    <mergeCell ref="M262:R262"/>
    <mergeCell ref="B270:D270"/>
    <mergeCell ref="E270:K270"/>
    <mergeCell ref="L270:O270"/>
    <mergeCell ref="P270:R270"/>
    <mergeCell ref="B271:D271"/>
    <mergeCell ref="E271:K271"/>
    <mergeCell ref="L271:O271"/>
    <mergeCell ref="P271:R271"/>
    <mergeCell ref="B267:D267"/>
    <mergeCell ref="E267:R267"/>
    <mergeCell ref="E268:R268"/>
    <mergeCell ref="C269:D269"/>
    <mergeCell ref="E269:I269"/>
    <mergeCell ref="J269:K269"/>
    <mergeCell ref="L269:O269"/>
    <mergeCell ref="P269:R269"/>
    <mergeCell ref="B272:D272"/>
    <mergeCell ref="E272:K272"/>
    <mergeCell ref="L272:O272"/>
    <mergeCell ref="P272:R272"/>
    <mergeCell ref="B274:B276"/>
    <mergeCell ref="C274:D274"/>
    <mergeCell ref="E274:F274"/>
    <mergeCell ref="I274:I275"/>
    <mergeCell ref="J274:L274"/>
    <mergeCell ref="M274:M275"/>
    <mergeCell ref="N274:P274"/>
    <mergeCell ref="Q274:Q275"/>
    <mergeCell ref="R274:R275"/>
    <mergeCell ref="G274:H274"/>
    <mergeCell ref="B284:R284"/>
    <mergeCell ref="B285:R285"/>
    <mergeCell ref="M286:N286"/>
    <mergeCell ref="O286:P286"/>
    <mergeCell ref="Q286:R286"/>
    <mergeCell ref="B286:C286"/>
    <mergeCell ref="D286:E286"/>
    <mergeCell ref="F286:G286"/>
    <mergeCell ref="H286:I286"/>
    <mergeCell ref="J286:L286"/>
    <mergeCell ref="O287:P287"/>
    <mergeCell ref="Q287:R287"/>
    <mergeCell ref="B288:D288"/>
    <mergeCell ref="I288:K288"/>
    <mergeCell ref="N288:P288"/>
    <mergeCell ref="M287:N287"/>
    <mergeCell ref="B287:C287"/>
    <mergeCell ref="D287:E287"/>
    <mergeCell ref="F287:G287"/>
    <mergeCell ref="H287:I287"/>
    <mergeCell ref="J287:L287"/>
    <mergeCell ref="B292:D292"/>
    <mergeCell ref="E292:J292"/>
    <mergeCell ref="K292:N292"/>
    <mergeCell ref="O292:R292"/>
    <mergeCell ref="B293:D293"/>
    <mergeCell ref="I293:J293"/>
    <mergeCell ref="K293:N293"/>
    <mergeCell ref="O293:R293"/>
    <mergeCell ref="B289:D289"/>
    <mergeCell ref="N289:P289"/>
    <mergeCell ref="B291:D291"/>
    <mergeCell ref="E291:J291"/>
    <mergeCell ref="K291:N291"/>
    <mergeCell ref="O291:R291"/>
    <mergeCell ref="E289:F289"/>
    <mergeCell ref="H289:J289"/>
    <mergeCell ref="K289:L289"/>
    <mergeCell ref="B296:E296"/>
    <mergeCell ref="F296:L296"/>
    <mergeCell ref="M296:R296"/>
    <mergeCell ref="B298:R298"/>
    <mergeCell ref="B299:R299"/>
    <mergeCell ref="B294:D294"/>
    <mergeCell ref="E294:I294"/>
    <mergeCell ref="B295:E295"/>
    <mergeCell ref="F295:L295"/>
    <mergeCell ref="M295:R295"/>
    <mergeCell ref="B303:D303"/>
    <mergeCell ref="E303:K303"/>
    <mergeCell ref="L303:O303"/>
    <mergeCell ref="P303:R303"/>
    <mergeCell ref="B304:D304"/>
    <mergeCell ref="E304:K304"/>
    <mergeCell ref="L304:O304"/>
    <mergeCell ref="P304:R304"/>
    <mergeCell ref="B300:D300"/>
    <mergeCell ref="E300:R300"/>
    <mergeCell ref="E301:R301"/>
    <mergeCell ref="C302:D302"/>
    <mergeCell ref="E302:I302"/>
    <mergeCell ref="J302:K302"/>
    <mergeCell ref="L302:O302"/>
    <mergeCell ref="P302:R302"/>
    <mergeCell ref="B305:D305"/>
    <mergeCell ref="E305:K305"/>
    <mergeCell ref="L305:O305"/>
    <mergeCell ref="P305:R305"/>
    <mergeCell ref="B307:B309"/>
    <mergeCell ref="C307:D307"/>
    <mergeCell ref="E307:F307"/>
    <mergeCell ref="I307:I308"/>
    <mergeCell ref="J307:L307"/>
    <mergeCell ref="M307:M308"/>
    <mergeCell ref="N307:P307"/>
    <mergeCell ref="Q307:Q308"/>
    <mergeCell ref="R307:R308"/>
    <mergeCell ref="G307:H307"/>
    <mergeCell ref="B317:R317"/>
    <mergeCell ref="B318:R318"/>
    <mergeCell ref="M319:N319"/>
    <mergeCell ref="O319:P319"/>
    <mergeCell ref="Q319:R319"/>
    <mergeCell ref="B319:C319"/>
    <mergeCell ref="D319:E319"/>
    <mergeCell ref="F319:G319"/>
    <mergeCell ref="H319:I319"/>
    <mergeCell ref="J319:L319"/>
    <mergeCell ref="B322:D322"/>
    <mergeCell ref="N322:P322"/>
    <mergeCell ref="B324:D324"/>
    <mergeCell ref="E324:J324"/>
    <mergeCell ref="K324:N324"/>
    <mergeCell ref="O324:R324"/>
    <mergeCell ref="O320:P320"/>
    <mergeCell ref="Q320:R320"/>
    <mergeCell ref="B321:D321"/>
    <mergeCell ref="I321:K321"/>
    <mergeCell ref="N321:P321"/>
    <mergeCell ref="M320:N320"/>
    <mergeCell ref="B320:C320"/>
    <mergeCell ref="D320:E320"/>
    <mergeCell ref="F320:G320"/>
    <mergeCell ref="H320:I320"/>
    <mergeCell ref="J320:L320"/>
    <mergeCell ref="E322:F322"/>
    <mergeCell ref="H322:J322"/>
    <mergeCell ref="K322:L322"/>
    <mergeCell ref="B329:E329"/>
    <mergeCell ref="F329:L329"/>
    <mergeCell ref="M329:R329"/>
    <mergeCell ref="B327:D327"/>
    <mergeCell ref="E327:I327"/>
    <mergeCell ref="B328:E328"/>
    <mergeCell ref="F328:L328"/>
    <mergeCell ref="M328:R328"/>
    <mergeCell ref="B325:D325"/>
    <mergeCell ref="E325:J325"/>
    <mergeCell ref="K325:N325"/>
    <mergeCell ref="O325:R325"/>
    <mergeCell ref="B326:D326"/>
    <mergeCell ref="I326:J326"/>
    <mergeCell ref="K326:N326"/>
    <mergeCell ref="O326:R326"/>
  </mergeCells>
  <conditionalFormatting sqref="B5:B9 B2:B3 L12:M12 P12:Q12 E2:R9 K27:N29 D23 E21:E22 F21:F23 B23 M21:R23 G21:L21 H23:I23 I320:I329 G319 E55:F55 E88:F88 E121:F121 E154:F154 E187:F187 E220:F220 E253:F253 E286:F286 I12:I42 I45:I75 I78:I108 I111:I141 I144:I174 I177:I207 I210:I240 I243:I273 I276:I306 I309:I318">
    <cfRule type="cellIs" dxfId="44" priority="104" stopIfTrue="1" operator="equal">
      <formula>0</formula>
    </cfRule>
  </conditionalFormatting>
  <conditionalFormatting sqref="B5:B9 J8:J9 B2:B3">
    <cfRule type="containsText" dxfId="43" priority="102" stopIfTrue="1" operator="containsText" text="f'k{kk foHkkx jktLFkku">
      <formula>NOT(ISERROR(SEARCH("f'k{kk foHkkx jktLFkku",B2)))</formula>
    </cfRule>
    <cfRule type="containsText" dxfId="42" priority="103" stopIfTrue="1" operator="containsText" text="iw.kkZad">
      <formula>NOT(ISERROR(SEARCH("iw.kkZad",B2)))</formula>
    </cfRule>
  </conditionalFormatting>
  <conditionalFormatting sqref="B5:B9 J8:J9 B2:B3">
    <cfRule type="containsText" dxfId="41" priority="101" stopIfTrue="1" operator="containsText" text="dsoy jktdh; fo|ky;ksa esa iz;ksx gsrq fu%'kqYd">
      <formula>NOT(ISERROR(SEARCH("dsoy jktdh; fo|ky;ksa esa iz;ksx gsrq fu%'kqYd",B2)))</formula>
    </cfRule>
  </conditionalFormatting>
  <conditionalFormatting sqref="M309:R329 I309:L318 I320:L329 B34:B329 C34:R42 C45:R75 C78:R108 C111:R141 C144:R174 C177:R207 C210:R240 C243:R273 C276:R306 C309:H329">
    <cfRule type="expression" dxfId="40" priority="95" stopIfTrue="1">
      <formula>$A34=""</formula>
    </cfRule>
  </conditionalFormatting>
  <conditionalFormatting sqref="M13 Q12:Q42 Q45:Q75 Q78:Q108 Q111:Q141 Q144:Q174 Q177:Q207 Q210:Q240 Q243:Q273 Q276:Q306 Q309:Q329">
    <cfRule type="cellIs" dxfId="39" priority="59" stopIfTrue="1" operator="equal">
      <formula>0</formula>
    </cfRule>
  </conditionalFormatting>
  <conditionalFormatting sqref="G286">
    <cfRule type="cellIs" dxfId="38" priority="10" stopIfTrue="1" operator="equal">
      <formula>0</formula>
    </cfRule>
  </conditionalFormatting>
  <conditionalFormatting sqref="G253">
    <cfRule type="cellIs" dxfId="37" priority="9" stopIfTrue="1" operator="equal">
      <formula>0</formula>
    </cfRule>
  </conditionalFormatting>
  <conditionalFormatting sqref="G220">
    <cfRule type="cellIs" dxfId="36" priority="8" stopIfTrue="1" operator="equal">
      <formula>0</formula>
    </cfRule>
  </conditionalFormatting>
  <conditionalFormatting sqref="G187">
    <cfRule type="cellIs" dxfId="35" priority="7" stopIfTrue="1" operator="equal">
      <formula>0</formula>
    </cfRule>
  </conditionalFormatting>
  <conditionalFormatting sqref="G154">
    <cfRule type="cellIs" dxfId="34" priority="6" stopIfTrue="1" operator="equal">
      <formula>0</formula>
    </cfRule>
  </conditionalFormatting>
  <conditionalFormatting sqref="G154">
    <cfRule type="cellIs" dxfId="33" priority="5" stopIfTrue="1" operator="equal">
      <formula>0</formula>
    </cfRule>
  </conditionalFormatting>
  <conditionalFormatting sqref="G121">
    <cfRule type="cellIs" dxfId="32" priority="4" stopIfTrue="1" operator="equal">
      <formula>0</formula>
    </cfRule>
  </conditionalFormatting>
  <conditionalFormatting sqref="G88">
    <cfRule type="cellIs" dxfId="31" priority="3" stopIfTrue="1" operator="equal">
      <formula>0</formula>
    </cfRule>
  </conditionalFormatting>
  <conditionalFormatting sqref="G55">
    <cfRule type="cellIs" dxfId="30" priority="2" stopIfTrue="1" operator="equal">
      <formula>0</formula>
    </cfRule>
  </conditionalFormatting>
  <conditionalFormatting sqref="E319:F319 I319">
    <cfRule type="cellIs" dxfId="29" priority="1" stopIfTrue="1" operator="equal">
      <formula>0</formula>
    </cfRule>
  </conditionalFormatting>
  <dataValidations count="1">
    <dataValidation type="whole" operator="greaterThanOrEqual" allowBlank="1" showInputMessage="1" showErrorMessage="1" error="आप रोल नंबर अवरोही क्रम में ही लिखे " sqref="X3">
      <formula1>V3</formula1>
    </dataValidation>
  </dataValidations>
  <pageMargins left="0.4" right="0.3" top="0.5" bottom="0.2" header="0.3" footer="0.3"/>
  <pageSetup paperSize="9" scale="9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सामान्य जानकारी</vt:lpstr>
      <vt:lpstr>Master sheet</vt:lpstr>
      <vt:lpstr>Marks Entry 6th</vt:lpstr>
      <vt:lpstr>Marks Entry 7th</vt:lpstr>
      <vt:lpstr>Result Sheet</vt:lpstr>
      <vt:lpstr>Green Sheet</vt:lpstr>
      <vt:lpstr>Teacher &amp; Cat. Wise Result</vt:lpstr>
      <vt:lpstr>Result Aggregate</vt:lpstr>
      <vt:lpstr>Full Marksheet</vt:lpstr>
      <vt:lpstr>Duble Mark sheet</vt:lpstr>
      <vt:lpstr>Mark</vt:lpstr>
      <vt:lpstr>Marks</vt:lpstr>
      <vt:lpstr>'Duble Mark sheet'!Print_Area</vt:lpstr>
      <vt:lpstr>'Full Marksheet'!Print_Area</vt:lpstr>
      <vt:lpstr>'Green Sheet'!Print_Area</vt:lpstr>
      <vt:lpstr>'Result Aggregate'!Print_Area</vt:lpstr>
      <vt:lpstr>'Result Sheet'!Print_Area</vt:lpstr>
      <vt:lpstr>'Teacher &amp; Cat. Wise Result'!Print_Area</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2024-03-27T13:01:17Z</cp:lastPrinted>
  <dcterms:created xsi:type="dcterms:W3CDTF">2019-03-06T09:30:06Z</dcterms:created>
  <dcterms:modified xsi:type="dcterms:W3CDTF">2024-04-30T11:54:33Z</dcterms:modified>
</cp:coreProperties>
</file>